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namedSheetViews/namedSheetView1.xml" ContentType="application/vnd.ms-excel.namedsheetview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hidePivotFieldList="1"/>
  <mc:AlternateContent xmlns:mc="http://schemas.openxmlformats.org/markup-compatibility/2006">
    <mc:Choice Requires="x15">
      <x15ac:absPath xmlns:x15ac="http://schemas.microsoft.com/office/spreadsheetml/2010/11/ac" url="C:\Users\BRAYAN\Downloads\"/>
    </mc:Choice>
  </mc:AlternateContent>
  <bookViews>
    <workbookView xWindow="0" yWindow="0" windowWidth="20490" windowHeight="7530" firstSheet="6" activeTab="6"/>
  </bookViews>
  <sheets>
    <sheet name="Hoja2" sheetId="10" r:id="rId1"/>
    <sheet name="Hoja1" sheetId="9" r:id="rId2"/>
    <sheet name="Consolidado" sheetId="2" r:id="rId3"/>
    <sheet name="Para informe de empalme 2024" sheetId="4" r:id="rId4"/>
    <sheet name="Hoja4" sheetId="8" r:id="rId5"/>
    <sheet name="En proceso de liquidación" sheetId="5" r:id="rId6"/>
    <sheet name="Detalle" sheetId="1" r:id="rId7"/>
    <sheet name="Listas" sheetId="3" r:id="rId8"/>
  </sheets>
  <definedNames>
    <definedName name="_xlnm._FilterDatabase" localSheetId="6" hidden="1">Detalle!$A$1:$AN$1069</definedName>
  </definedNames>
  <calcPr calcId="162913"/>
  <pivotCaches>
    <pivotCache cacheId="0" r:id="rId9"/>
    <pivotCache cacheId="1" r:id="rId10"/>
    <pivotCache cacheId="2" r:id="rId11"/>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1009" i="1" l="1"/>
  <c r="B1030" i="1"/>
  <c r="B1031" i="1"/>
  <c r="B1060" i="1"/>
  <c r="B1059" i="1"/>
  <c r="B1058" i="1"/>
  <c r="B1057" i="1"/>
  <c r="B1056" i="1"/>
  <c r="B1055" i="1"/>
  <c r="B1054" i="1"/>
  <c r="B1053" i="1"/>
  <c r="B1052" i="1"/>
  <c r="B1051" i="1"/>
  <c r="B1050" i="1"/>
  <c r="B1049" i="1"/>
  <c r="B1048" i="1"/>
  <c r="B1047" i="1"/>
  <c r="B1046" i="1"/>
  <c r="B1045" i="1"/>
  <c r="B1044" i="1"/>
  <c r="B1043" i="1"/>
  <c r="B1042" i="1"/>
  <c r="B1041" i="1"/>
  <c r="B1040" i="1"/>
  <c r="B1039" i="1"/>
  <c r="B1038" i="1"/>
  <c r="B1037" i="1"/>
  <c r="B1036" i="1"/>
  <c r="B1035" i="1"/>
  <c r="B1034" i="1"/>
  <c r="B1033" i="1"/>
  <c r="B1032" i="1"/>
  <c r="B1029" i="1"/>
  <c r="B1028" i="1"/>
  <c r="B1027" i="1"/>
  <c r="B1026" i="1"/>
  <c r="B1025" i="1"/>
  <c r="B1024" i="1"/>
  <c r="B1023" i="1"/>
  <c r="B1022" i="1"/>
  <c r="AJ961" i="1"/>
  <c r="AI961" i="1"/>
  <c r="AG961" i="1"/>
  <c r="AE961" i="1"/>
  <c r="W961" i="1"/>
  <c r="Q961" i="1"/>
  <c r="B363" i="1"/>
  <c r="W1009" i="1"/>
  <c r="AJ691" i="1"/>
  <c r="AI691" i="1"/>
  <c r="AG691" i="1"/>
  <c r="AE691" i="1"/>
  <c r="W691" i="1"/>
  <c r="Q691" i="1"/>
  <c r="AJ1047" i="1"/>
  <c r="W1047" i="1" s="1"/>
  <c r="AI1047" i="1"/>
  <c r="AG1047" i="1"/>
  <c r="AE1047" i="1"/>
  <c r="Q1047" i="1"/>
  <c r="AG1066" i="1"/>
  <c r="AE1066" i="1"/>
  <c r="AG1067" i="1"/>
  <c r="AE1067" i="1"/>
  <c r="AG1065" i="1"/>
  <c r="AE1065" i="1"/>
  <c r="AG1064" i="1"/>
  <c r="AE1064" i="1"/>
  <c r="AI1064" i="1"/>
  <c r="Q1067" i="1"/>
  <c r="Q1066" i="1"/>
  <c r="Q1065" i="1"/>
  <c r="Q1064" i="1"/>
  <c r="Q1063" i="1"/>
  <c r="Q1062" i="1"/>
  <c r="Q1061" i="1"/>
  <c r="AE1062" i="1"/>
  <c r="AG1062" i="1"/>
  <c r="AI1062" i="1"/>
  <c r="AJ1062" i="1"/>
  <c r="W1062" i="1" s="1"/>
  <c r="AE1063" i="1"/>
  <c r="AG1063" i="1"/>
  <c r="AI1063" i="1"/>
  <c r="AJ1063" i="1"/>
  <c r="W1063" i="1" s="1"/>
  <c r="AJ1064" i="1"/>
  <c r="W1064" i="1" s="1"/>
  <c r="AI1065" i="1"/>
  <c r="AJ1065" i="1"/>
  <c r="W1065" i="1" s="1"/>
  <c r="AI1066" i="1"/>
  <c r="AJ1066" i="1"/>
  <c r="W1066" i="1" s="1"/>
  <c r="AI1067" i="1"/>
  <c r="AJ1067" i="1"/>
  <c r="W1067" i="1" s="1"/>
  <c r="AE1068" i="1"/>
  <c r="AG1068" i="1"/>
  <c r="AI1068" i="1"/>
  <c r="AJ1068" i="1"/>
  <c r="AE1069" i="1"/>
  <c r="AG1069" i="1"/>
  <c r="AI1069" i="1"/>
  <c r="AJ1069" i="1"/>
  <c r="AE1061" i="1"/>
  <c r="AG1061" i="1"/>
  <c r="AI1061" i="1"/>
  <c r="AJ1061" i="1"/>
  <c r="W1061" i="1" s="1"/>
  <c r="AE1017" i="1"/>
  <c r="AE989" i="1"/>
  <c r="AJ841" i="1"/>
  <c r="W841" i="1" s="1"/>
  <c r="AG659" i="1"/>
  <c r="AJ120" i="1"/>
  <c r="W120" i="1" s="1"/>
  <c r="AI120" i="1"/>
  <c r="AG120" i="1"/>
  <c r="AE120" i="1"/>
  <c r="Q120" i="1"/>
  <c r="AJ119" i="1"/>
  <c r="W119" i="1" s="1"/>
  <c r="AI119" i="1"/>
  <c r="AG119" i="1"/>
  <c r="AE119" i="1"/>
  <c r="Q119" i="1"/>
  <c r="AJ118" i="1"/>
  <c r="W118" i="1" s="1"/>
  <c r="AI118" i="1"/>
  <c r="AG118" i="1"/>
  <c r="AE118" i="1"/>
  <c r="O118" i="1"/>
  <c r="Q118" i="1" s="1"/>
  <c r="AJ117" i="1"/>
  <c r="W117" i="1" s="1"/>
  <c r="AI117" i="1"/>
  <c r="AG117" i="1"/>
  <c r="AE117" i="1"/>
  <c r="Q117" i="1"/>
  <c r="AJ760" i="1"/>
  <c r="AI760" i="1"/>
  <c r="AG760" i="1"/>
  <c r="AE760" i="1"/>
  <c r="W760" i="1"/>
  <c r="Q760" i="1"/>
  <c r="B760" i="1"/>
  <c r="AJ1060" i="1"/>
  <c r="W1060" i="1" s="1"/>
  <c r="AI1060" i="1"/>
  <c r="AG1060" i="1"/>
  <c r="AE1060" i="1"/>
  <c r="Q1060" i="1"/>
  <c r="AJ1059" i="1"/>
  <c r="W1059" i="1" s="1"/>
  <c r="AI1059" i="1"/>
  <c r="AG1059" i="1"/>
  <c r="AE1059" i="1"/>
  <c r="Q1059" i="1"/>
  <c r="AJ1058" i="1"/>
  <c r="W1058" i="1" s="1"/>
  <c r="AI1058" i="1"/>
  <c r="AG1058" i="1"/>
  <c r="AE1058" i="1"/>
  <c r="Q1058" i="1"/>
  <c r="AJ1057" i="1"/>
  <c r="W1057" i="1" s="1"/>
  <c r="AI1057" i="1"/>
  <c r="AG1057" i="1"/>
  <c r="AE1057" i="1"/>
  <c r="Q1057" i="1"/>
  <c r="AJ1056" i="1"/>
  <c r="W1056" i="1" s="1"/>
  <c r="AI1056" i="1"/>
  <c r="AG1056" i="1"/>
  <c r="AE1056" i="1"/>
  <c r="Q1056" i="1"/>
  <c r="AJ1055" i="1"/>
  <c r="W1055" i="1" s="1"/>
  <c r="AI1055" i="1"/>
  <c r="AG1055" i="1"/>
  <c r="AE1055" i="1"/>
  <c r="Q1055" i="1"/>
  <c r="AJ1054" i="1"/>
  <c r="AI1054" i="1"/>
  <c r="AG1054" i="1"/>
  <c r="AE1054" i="1"/>
  <c r="W1054" i="1"/>
  <c r="Q1054" i="1"/>
  <c r="AJ1053" i="1"/>
  <c r="W1053" i="1" s="1"/>
  <c r="AI1053" i="1"/>
  <c r="AG1053" i="1"/>
  <c r="AE1053" i="1"/>
  <c r="Q1053" i="1"/>
  <c r="AJ1052" i="1"/>
  <c r="W1052" i="1" s="1"/>
  <c r="AI1052" i="1"/>
  <c r="AG1052" i="1"/>
  <c r="AE1052" i="1"/>
  <c r="Q1052" i="1"/>
  <c r="AJ1051" i="1"/>
  <c r="W1051" i="1" s="1"/>
  <c r="AI1051" i="1"/>
  <c r="AG1051" i="1"/>
  <c r="AE1051" i="1"/>
  <c r="Q1051" i="1"/>
  <c r="AJ1050" i="1"/>
  <c r="W1050" i="1" s="1"/>
  <c r="AI1050" i="1"/>
  <c r="AG1050" i="1"/>
  <c r="AE1050" i="1"/>
  <c r="Q1050" i="1"/>
  <c r="AJ1049" i="1"/>
  <c r="W1049" i="1" s="1"/>
  <c r="AI1049" i="1"/>
  <c r="AG1049" i="1"/>
  <c r="AE1049" i="1"/>
  <c r="AJ1048" i="1"/>
  <c r="W1048" i="1" s="1"/>
  <c r="AI1048" i="1"/>
  <c r="AG1048" i="1"/>
  <c r="AE1048" i="1"/>
  <c r="Q1048" i="1"/>
  <c r="AJ1046" i="1"/>
  <c r="W1046" i="1" s="1"/>
  <c r="AI1046" i="1"/>
  <c r="AG1046" i="1"/>
  <c r="AE1046" i="1"/>
  <c r="Q1046" i="1"/>
  <c r="AJ1045" i="1"/>
  <c r="W1045" i="1" s="1"/>
  <c r="AI1045" i="1"/>
  <c r="AG1045" i="1"/>
  <c r="AE1045" i="1"/>
  <c r="Q1045" i="1"/>
  <c r="AJ1044" i="1"/>
  <c r="W1044" i="1" s="1"/>
  <c r="AI1044" i="1"/>
  <c r="AG1044" i="1"/>
  <c r="AE1044" i="1"/>
  <c r="Q1044" i="1"/>
  <c r="AJ1043" i="1"/>
  <c r="W1043" i="1" s="1"/>
  <c r="AI1043" i="1"/>
  <c r="AG1043" i="1"/>
  <c r="AE1043" i="1"/>
  <c r="Q1043" i="1"/>
  <c r="AJ1042" i="1"/>
  <c r="W1042" i="1" s="1"/>
  <c r="AI1042" i="1"/>
  <c r="AG1042" i="1"/>
  <c r="AE1042" i="1"/>
  <c r="Q1042" i="1"/>
  <c r="AJ1041" i="1"/>
  <c r="W1041" i="1" s="1"/>
  <c r="AI1041" i="1"/>
  <c r="AG1041" i="1"/>
  <c r="AE1041" i="1"/>
  <c r="Q1041" i="1"/>
  <c r="AJ1040" i="1"/>
  <c r="AI1040" i="1"/>
  <c r="AG1040" i="1"/>
  <c r="AE1040" i="1"/>
  <c r="W1040" i="1"/>
  <c r="Q1040" i="1"/>
  <c r="AJ1039" i="1"/>
  <c r="W1039" i="1" s="1"/>
  <c r="AI1039" i="1"/>
  <c r="AG1039" i="1"/>
  <c r="AE1039" i="1"/>
  <c r="Q1039" i="1"/>
  <c r="AJ1038" i="1"/>
  <c r="W1038" i="1" s="1"/>
  <c r="AI1038" i="1"/>
  <c r="AG1038" i="1"/>
  <c r="AE1038" i="1"/>
  <c r="Q1038" i="1"/>
  <c r="AJ1037" i="1"/>
  <c r="W1037" i="1" s="1"/>
  <c r="AI1037" i="1"/>
  <c r="AG1037" i="1"/>
  <c r="AE1037" i="1"/>
  <c r="Q1037" i="1"/>
  <c r="AJ1036" i="1"/>
  <c r="W1036" i="1" s="1"/>
  <c r="AI1036" i="1"/>
  <c r="AG1036" i="1"/>
  <c r="AE1036" i="1"/>
  <c r="Q1036" i="1"/>
  <c r="AJ1035" i="1"/>
  <c r="W1035" i="1" s="1"/>
  <c r="AI1035" i="1"/>
  <c r="AG1035" i="1"/>
  <c r="AE1035" i="1"/>
  <c r="Q1035" i="1"/>
  <c r="AJ1034" i="1"/>
  <c r="W1034" i="1" s="1"/>
  <c r="AI1034" i="1"/>
  <c r="AG1034" i="1"/>
  <c r="AE1034" i="1"/>
  <c r="Q1034" i="1"/>
  <c r="AJ1033" i="1"/>
  <c r="W1033" i="1" s="1"/>
  <c r="AI1033" i="1"/>
  <c r="AG1033" i="1"/>
  <c r="AE1033" i="1"/>
  <c r="Q1033" i="1"/>
  <c r="AJ1032" i="1"/>
  <c r="W1032" i="1" s="1"/>
  <c r="AI1032" i="1"/>
  <c r="AG1032" i="1"/>
  <c r="AE1032" i="1"/>
  <c r="Q1032" i="1"/>
  <c r="AJ1031" i="1"/>
  <c r="W1031" i="1" s="1"/>
  <c r="AI1031" i="1"/>
  <c r="AG1031" i="1"/>
  <c r="AE1031" i="1"/>
  <c r="Q1031" i="1"/>
  <c r="AJ1030" i="1"/>
  <c r="W1030" i="1" s="1"/>
  <c r="AI1030" i="1"/>
  <c r="AG1030" i="1"/>
  <c r="AE1030" i="1"/>
  <c r="Q1030" i="1"/>
  <c r="AJ1029" i="1"/>
  <c r="W1029" i="1" s="1"/>
  <c r="AI1029" i="1"/>
  <c r="AG1029" i="1"/>
  <c r="AE1029" i="1"/>
  <c r="Q1029" i="1"/>
  <c r="AJ1028" i="1"/>
  <c r="W1028" i="1" s="1"/>
  <c r="AI1028" i="1"/>
  <c r="AG1028" i="1"/>
  <c r="AE1028" i="1"/>
  <c r="Q1028" i="1"/>
  <c r="AJ1027" i="1"/>
  <c r="W1027" i="1" s="1"/>
  <c r="AI1027" i="1"/>
  <c r="AG1027" i="1"/>
  <c r="AE1027" i="1"/>
  <c r="Q1027" i="1"/>
  <c r="AJ1026" i="1"/>
  <c r="W1026" i="1" s="1"/>
  <c r="AI1026" i="1"/>
  <c r="AG1026" i="1"/>
  <c r="AE1026" i="1"/>
  <c r="Q1026" i="1"/>
  <c r="AJ1025" i="1"/>
  <c r="W1025" i="1" s="1"/>
  <c r="AI1025" i="1"/>
  <c r="AG1025" i="1"/>
  <c r="AE1025" i="1"/>
  <c r="Q1025" i="1"/>
  <c r="AJ1024" i="1"/>
  <c r="W1024" i="1" s="1"/>
  <c r="AI1024" i="1"/>
  <c r="AG1024" i="1"/>
  <c r="AE1024" i="1"/>
  <c r="Q1024" i="1"/>
  <c r="AJ1023" i="1"/>
  <c r="W1023" i="1" s="1"/>
  <c r="AI1023" i="1"/>
  <c r="AG1023" i="1"/>
  <c r="AE1023" i="1"/>
  <c r="Q1023" i="1"/>
  <c r="AJ1022" i="1"/>
  <c r="W1022" i="1" s="1"/>
  <c r="AI1022" i="1"/>
  <c r="AG1022" i="1"/>
  <c r="AE1022" i="1"/>
  <c r="Q1022" i="1"/>
  <c r="AJ618" i="1"/>
  <c r="W618" i="1" s="1"/>
  <c r="AI618" i="1"/>
  <c r="AG618" i="1"/>
  <c r="AE618" i="1"/>
  <c r="Q618" i="1"/>
  <c r="B618" i="1"/>
  <c r="AJ865" i="1"/>
  <c r="W865" i="1" s="1"/>
  <c r="AI865" i="1"/>
  <c r="AG865" i="1"/>
  <c r="AE865" i="1"/>
  <c r="Q865" i="1"/>
  <c r="AJ601" i="1"/>
  <c r="W601" i="1" s="1"/>
  <c r="AI601" i="1"/>
  <c r="AG601" i="1"/>
  <c r="AE601" i="1"/>
  <c r="Q601" i="1"/>
  <c r="Q1009" i="1"/>
  <c r="B1009" i="1"/>
  <c r="AG775" i="1"/>
  <c r="AG687" i="1"/>
  <c r="AI680" i="1"/>
  <c r="AJ605" i="1"/>
  <c r="W605" i="1" s="1"/>
  <c r="AI605" i="1"/>
  <c r="AG605" i="1"/>
  <c r="AE605" i="1"/>
  <c r="Q605" i="1"/>
  <c r="Q1017" i="1"/>
  <c r="AG1017" i="1"/>
  <c r="AI1017" i="1"/>
  <c r="AJ1017" i="1"/>
  <c r="W1017" i="1" s="1"/>
  <c r="Q1018" i="1"/>
  <c r="AE1018" i="1"/>
  <c r="AG1018" i="1"/>
  <c r="AI1018" i="1"/>
  <c r="AJ1018" i="1"/>
  <c r="W1018" i="1" s="1"/>
  <c r="Q1019" i="1"/>
  <c r="AE1019" i="1"/>
  <c r="AG1019" i="1"/>
  <c r="AI1019" i="1"/>
  <c r="AJ1019" i="1"/>
  <c r="W1019" i="1" s="1"/>
  <c r="Q1020" i="1"/>
  <c r="AE1020" i="1"/>
  <c r="AG1020" i="1"/>
  <c r="AI1020" i="1"/>
  <c r="AJ1020" i="1"/>
  <c r="W1020" i="1" s="1"/>
  <c r="Q1021" i="1"/>
  <c r="AE1021" i="1"/>
  <c r="AG1021" i="1"/>
  <c r="AI1021" i="1"/>
  <c r="AJ1021" i="1"/>
  <c r="W1021" i="1" s="1"/>
  <c r="B1018" i="1"/>
  <c r="B1019" i="1"/>
  <c r="B1020" i="1"/>
  <c r="B1021" i="1"/>
  <c r="B988" i="1"/>
  <c r="AE935" i="1"/>
  <c r="AG935" i="1"/>
  <c r="AI935" i="1"/>
  <c r="AJ935" i="1"/>
  <c r="W935" i="1" s="1"/>
  <c r="Q935" i="1"/>
  <c r="B935" i="1"/>
  <c r="Q1014" i="1"/>
  <c r="AE1014" i="1"/>
  <c r="AG1014" i="1"/>
  <c r="AI1014" i="1"/>
  <c r="AJ1014" i="1"/>
  <c r="W1014" i="1" s="1"/>
  <c r="Q1015" i="1"/>
  <c r="AE1015" i="1"/>
  <c r="AG1015" i="1"/>
  <c r="AI1015" i="1"/>
  <c r="AJ1015" i="1"/>
  <c r="W1015" i="1" s="1"/>
  <c r="Q1016" i="1"/>
  <c r="AE1016" i="1"/>
  <c r="AG1016" i="1"/>
  <c r="AI1016" i="1"/>
  <c r="AJ1016" i="1"/>
  <c r="W1016" i="1" s="1"/>
  <c r="B1014" i="1"/>
  <c r="B1015" i="1"/>
  <c r="B1016" i="1"/>
  <c r="B1005" i="1"/>
  <c r="B1006" i="1"/>
  <c r="B1007" i="1"/>
  <c r="B1008" i="1"/>
  <c r="B1010" i="1"/>
  <c r="B1011" i="1"/>
  <c r="B1012" i="1"/>
  <c r="B1013" i="1"/>
  <c r="Q1005" i="1"/>
  <c r="AE1005" i="1"/>
  <c r="AG1005" i="1"/>
  <c r="AI1005" i="1"/>
  <c r="AJ1005" i="1"/>
  <c r="W1005" i="1" s="1"/>
  <c r="Q1006" i="1"/>
  <c r="AE1006" i="1"/>
  <c r="AG1006" i="1"/>
  <c r="AI1006" i="1"/>
  <c r="AJ1006" i="1"/>
  <c r="W1006" i="1" s="1"/>
  <c r="Q1007" i="1"/>
  <c r="AE1007" i="1"/>
  <c r="AG1007" i="1"/>
  <c r="AI1007" i="1"/>
  <c r="AJ1007" i="1"/>
  <c r="W1007" i="1" s="1"/>
  <c r="Q1008" i="1"/>
  <c r="AE1008" i="1"/>
  <c r="AG1008" i="1"/>
  <c r="AI1008" i="1"/>
  <c r="AJ1008" i="1"/>
  <c r="W1008" i="1" s="1"/>
  <c r="Q1010" i="1"/>
  <c r="AE1010" i="1"/>
  <c r="AG1010" i="1"/>
  <c r="AI1010" i="1"/>
  <c r="AJ1010" i="1"/>
  <c r="W1010" i="1" s="1"/>
  <c r="Q1011" i="1"/>
  <c r="AE1011" i="1"/>
  <c r="AG1011" i="1"/>
  <c r="AI1011" i="1"/>
  <c r="AJ1011" i="1"/>
  <c r="W1011" i="1" s="1"/>
  <c r="Q1012" i="1"/>
  <c r="AE1012" i="1"/>
  <c r="AG1012" i="1"/>
  <c r="AI1012" i="1"/>
  <c r="AJ1012" i="1"/>
  <c r="W1012" i="1" s="1"/>
  <c r="Q1013" i="1"/>
  <c r="AE1013" i="1"/>
  <c r="AG1013" i="1"/>
  <c r="AI1013" i="1"/>
  <c r="AJ1013" i="1"/>
  <c r="W1013" i="1" s="1"/>
  <c r="AJ694" i="1"/>
  <c r="W694" i="1" s="1"/>
  <c r="AI694" i="1"/>
  <c r="AG694" i="1"/>
  <c r="AE694" i="1"/>
  <c r="Q694" i="1"/>
  <c r="W442" i="1"/>
  <c r="Q992" i="1"/>
  <c r="AE992" i="1"/>
  <c r="AG992" i="1"/>
  <c r="AI992" i="1"/>
  <c r="AJ992" i="1"/>
  <c r="W992" i="1" s="1"/>
  <c r="Q993" i="1"/>
  <c r="AE993" i="1"/>
  <c r="AG993" i="1"/>
  <c r="AI993" i="1"/>
  <c r="AJ993" i="1"/>
  <c r="W993" i="1" s="1"/>
  <c r="Q994" i="1"/>
  <c r="AE994" i="1"/>
  <c r="AG994" i="1"/>
  <c r="AI994" i="1"/>
  <c r="AJ994" i="1"/>
  <c r="W994" i="1" s="1"/>
  <c r="Q995" i="1"/>
  <c r="AE995" i="1"/>
  <c r="AG995" i="1"/>
  <c r="AI995" i="1"/>
  <c r="AJ995" i="1"/>
  <c r="W995" i="1" s="1"/>
  <c r="Q996" i="1"/>
  <c r="AE996" i="1"/>
  <c r="AG996" i="1"/>
  <c r="AI996" i="1"/>
  <c r="AJ996" i="1"/>
  <c r="W996" i="1" s="1"/>
  <c r="Q997" i="1"/>
  <c r="AE997" i="1"/>
  <c r="AG997" i="1"/>
  <c r="AI997" i="1"/>
  <c r="AJ997" i="1"/>
  <c r="W997" i="1" s="1"/>
  <c r="Q998" i="1"/>
  <c r="AE998" i="1"/>
  <c r="AG998" i="1"/>
  <c r="AI998" i="1"/>
  <c r="AJ998" i="1"/>
  <c r="W998" i="1" s="1"/>
  <c r="Q999" i="1"/>
  <c r="AE999" i="1"/>
  <c r="AG999" i="1"/>
  <c r="AI999" i="1"/>
  <c r="AJ999" i="1"/>
  <c r="W999" i="1" s="1"/>
  <c r="Q1000" i="1"/>
  <c r="AE1000" i="1"/>
  <c r="AG1000" i="1"/>
  <c r="AI1000" i="1"/>
  <c r="AJ1000" i="1"/>
  <c r="W1000" i="1" s="1"/>
  <c r="Q1001" i="1"/>
  <c r="AE1001" i="1"/>
  <c r="AG1001" i="1"/>
  <c r="AI1001" i="1"/>
  <c r="AJ1001" i="1"/>
  <c r="W1001" i="1" s="1"/>
  <c r="Q1002" i="1"/>
  <c r="AE1002" i="1"/>
  <c r="AG1002" i="1"/>
  <c r="AI1002" i="1"/>
  <c r="AJ1002" i="1"/>
  <c r="W1002" i="1" s="1"/>
  <c r="Q1003" i="1"/>
  <c r="AE1003" i="1"/>
  <c r="AG1003" i="1"/>
  <c r="AI1003" i="1"/>
  <c r="AJ1003" i="1"/>
  <c r="W1003" i="1" s="1"/>
  <c r="Q1004" i="1"/>
  <c r="AE1004" i="1"/>
  <c r="AG1004" i="1"/>
  <c r="AI1004" i="1"/>
  <c r="AJ1004" i="1"/>
  <c r="W1004" i="1" s="1"/>
  <c r="AJ991" i="1"/>
  <c r="W991" i="1" s="1"/>
  <c r="AI991" i="1"/>
  <c r="AG991" i="1"/>
  <c r="AE991" i="1"/>
  <c r="Q991" i="1"/>
  <c r="B991" i="1"/>
  <c r="B992" i="1"/>
  <c r="B993" i="1"/>
  <c r="B994" i="1"/>
  <c r="B995" i="1"/>
  <c r="B996" i="1"/>
  <c r="B997" i="1"/>
  <c r="B998" i="1"/>
  <c r="B999" i="1"/>
  <c r="B1000" i="1"/>
  <c r="B1001" i="1"/>
  <c r="B1002" i="1"/>
  <c r="B1003" i="1"/>
  <c r="B1004" i="1"/>
  <c r="AJ973" i="1"/>
  <c r="W973" i="1" s="1"/>
  <c r="AI956" i="1"/>
  <c r="Q990" i="1"/>
  <c r="AE990" i="1"/>
  <c r="AG990" i="1"/>
  <c r="AI990" i="1"/>
  <c r="AJ990" i="1"/>
  <c r="W990" i="1" s="1"/>
  <c r="B990" i="1"/>
  <c r="Q986" i="1"/>
  <c r="AE986" i="1"/>
  <c r="AG986" i="1"/>
  <c r="AI986" i="1"/>
  <c r="AJ986" i="1"/>
  <c r="W986" i="1" s="1"/>
  <c r="Q987" i="1"/>
  <c r="AE987" i="1"/>
  <c r="AG987" i="1"/>
  <c r="AI987" i="1"/>
  <c r="AJ987" i="1"/>
  <c r="W987" i="1" s="1"/>
  <c r="Q988" i="1"/>
  <c r="AE988" i="1"/>
  <c r="AG988" i="1"/>
  <c r="AI988" i="1"/>
  <c r="AJ988" i="1"/>
  <c r="W988" i="1" s="1"/>
  <c r="Q989" i="1"/>
  <c r="AG989" i="1"/>
  <c r="AI989" i="1"/>
  <c r="AJ989" i="1"/>
  <c r="W989" i="1" s="1"/>
  <c r="B986" i="1"/>
  <c r="B987" i="1"/>
  <c r="B989" i="1"/>
  <c r="AI346" i="1"/>
  <c r="AI358" i="1"/>
  <c r="AI366" i="1"/>
  <c r="AI372" i="1"/>
  <c r="AI373" i="1"/>
  <c r="AI378" i="1"/>
  <c r="AI381" i="1"/>
  <c r="AI383" i="1"/>
  <c r="AI390" i="1"/>
  <c r="AI394" i="1"/>
  <c r="AI397" i="1"/>
  <c r="AI398" i="1"/>
  <c r="AI401" i="1"/>
  <c r="AI404" i="1"/>
  <c r="AI408" i="1"/>
  <c r="AI410" i="1"/>
  <c r="AI411" i="1"/>
  <c r="AI416" i="1"/>
  <c r="AI418" i="1"/>
  <c r="AI420" i="1"/>
  <c r="AI422" i="1"/>
  <c r="AI428" i="1"/>
  <c r="AI430" i="1"/>
  <c r="AI431" i="1"/>
  <c r="AI433" i="1"/>
  <c r="AI438" i="1"/>
  <c r="AI439" i="1"/>
  <c r="AI443" i="1"/>
  <c r="AI445" i="1"/>
  <c r="AI446" i="1"/>
  <c r="AI447" i="1"/>
  <c r="AI448" i="1"/>
  <c r="AI450" i="1"/>
  <c r="AI453" i="1"/>
  <c r="AI456" i="1"/>
  <c r="AI460" i="1"/>
  <c r="AI464" i="1"/>
  <c r="AI468" i="1"/>
  <c r="AI470" i="1"/>
  <c r="AI651" i="1"/>
  <c r="AI660" i="1"/>
  <c r="B927" i="1"/>
  <c r="Q974" i="1"/>
  <c r="AE974" i="1"/>
  <c r="AG974" i="1"/>
  <c r="AI974" i="1"/>
  <c r="AJ974" i="1"/>
  <c r="W974" i="1" s="1"/>
  <c r="Q975" i="1"/>
  <c r="AE975" i="1"/>
  <c r="AG975" i="1"/>
  <c r="AI975" i="1"/>
  <c r="AJ975" i="1"/>
  <c r="W975" i="1" s="1"/>
  <c r="Q976" i="1"/>
  <c r="AE976" i="1"/>
  <c r="AG976" i="1"/>
  <c r="AI976" i="1"/>
  <c r="AJ976" i="1"/>
  <c r="W976" i="1" s="1"/>
  <c r="Q977" i="1"/>
  <c r="AE977" i="1"/>
  <c r="AG977" i="1"/>
  <c r="AI977" i="1"/>
  <c r="AJ977" i="1"/>
  <c r="W977" i="1" s="1"/>
  <c r="Q978" i="1"/>
  <c r="AE978" i="1"/>
  <c r="AG978" i="1"/>
  <c r="AI978" i="1"/>
  <c r="AJ978" i="1"/>
  <c r="W978" i="1" s="1"/>
  <c r="Q979" i="1"/>
  <c r="AE979" i="1"/>
  <c r="AG979" i="1"/>
  <c r="AI979" i="1"/>
  <c r="AJ979" i="1"/>
  <c r="W979" i="1" s="1"/>
  <c r="Q980" i="1"/>
  <c r="AE980" i="1"/>
  <c r="AG980" i="1"/>
  <c r="AI980" i="1"/>
  <c r="AJ980" i="1"/>
  <c r="W980" i="1" s="1"/>
  <c r="Q981" i="1"/>
  <c r="AE981" i="1"/>
  <c r="AG981" i="1"/>
  <c r="AI981" i="1"/>
  <c r="AJ981" i="1"/>
  <c r="W981" i="1" s="1"/>
  <c r="Q982" i="1"/>
  <c r="AE982" i="1"/>
  <c r="AG982" i="1"/>
  <c r="AI982" i="1"/>
  <c r="AJ982" i="1"/>
  <c r="W982" i="1" s="1"/>
  <c r="Q983" i="1"/>
  <c r="AE983" i="1"/>
  <c r="AG983" i="1"/>
  <c r="AI983" i="1"/>
  <c r="AJ983" i="1"/>
  <c r="W983" i="1" s="1"/>
  <c r="Q984" i="1"/>
  <c r="AE984" i="1"/>
  <c r="AG984" i="1"/>
  <c r="AI984" i="1"/>
  <c r="AJ984" i="1"/>
  <c r="W984" i="1" s="1"/>
  <c r="Q985" i="1"/>
  <c r="AE985" i="1"/>
  <c r="AG985" i="1"/>
  <c r="AI985" i="1"/>
  <c r="AJ985" i="1"/>
  <c r="W985" i="1" s="1"/>
  <c r="B974" i="1"/>
  <c r="B975" i="1"/>
  <c r="B976" i="1"/>
  <c r="B977" i="1"/>
  <c r="B978" i="1"/>
  <c r="B979" i="1"/>
  <c r="B980" i="1"/>
  <c r="B981" i="1"/>
  <c r="B982" i="1"/>
  <c r="B983" i="1"/>
  <c r="B984" i="1"/>
  <c r="B985" i="1"/>
  <c r="AJ544" i="1"/>
  <c r="W544" i="1" s="1"/>
  <c r="AI544" i="1"/>
  <c r="AG544" i="1"/>
  <c r="AE544" i="1"/>
  <c r="Q544" i="1"/>
  <c r="AJ461" i="1"/>
  <c r="W461" i="1" s="1"/>
  <c r="AI461" i="1"/>
  <c r="AG461" i="1"/>
  <c r="AE461" i="1"/>
  <c r="Q461" i="1"/>
  <c r="AJ770" i="1"/>
  <c r="AI770" i="1"/>
  <c r="AG770" i="1"/>
  <c r="AE770" i="1"/>
  <c r="W770" i="1"/>
  <c r="Q770" i="1"/>
  <c r="AJ828" i="1"/>
  <c r="W828" i="1" s="1"/>
  <c r="AI828" i="1"/>
  <c r="AG828" i="1"/>
  <c r="AE828" i="1"/>
  <c r="Q828" i="1"/>
  <c r="AJ779" i="1"/>
  <c r="W779" i="1" s="1"/>
  <c r="AI779" i="1"/>
  <c r="AG779" i="1"/>
  <c r="AE779" i="1"/>
  <c r="Q779" i="1"/>
  <c r="AJ512" i="1"/>
  <c r="W512" i="1" s="1"/>
  <c r="AI512" i="1"/>
  <c r="AG512" i="1"/>
  <c r="AE512" i="1"/>
  <c r="Q512" i="1"/>
  <c r="AJ745" i="1"/>
  <c r="W745" i="1" s="1"/>
  <c r="AI745" i="1"/>
  <c r="AG745" i="1"/>
  <c r="AE745" i="1"/>
  <c r="Q745" i="1"/>
  <c r="AJ939" i="1"/>
  <c r="W939" i="1" s="1"/>
  <c r="AI939" i="1"/>
  <c r="AG939" i="1"/>
  <c r="AE939" i="1"/>
  <c r="Q939" i="1"/>
  <c r="B939" i="1"/>
  <c r="Q944" i="1"/>
  <c r="AE944" i="1"/>
  <c r="AG944" i="1"/>
  <c r="AI944" i="1"/>
  <c r="AJ944" i="1"/>
  <c r="W944" i="1" s="1"/>
  <c r="Q945" i="1"/>
  <c r="AE945" i="1"/>
  <c r="AG945" i="1"/>
  <c r="AI945" i="1"/>
  <c r="AJ945" i="1"/>
  <c r="W945" i="1" s="1"/>
  <c r="Q946" i="1"/>
  <c r="AE946" i="1"/>
  <c r="AG946" i="1"/>
  <c r="AI946" i="1"/>
  <c r="AJ946" i="1"/>
  <c r="W946" i="1" s="1"/>
  <c r="Q947" i="1"/>
  <c r="AE947" i="1"/>
  <c r="AG947" i="1"/>
  <c r="AI947" i="1"/>
  <c r="AJ947" i="1"/>
  <c r="W947" i="1" s="1"/>
  <c r="Q948" i="1"/>
  <c r="AE948" i="1"/>
  <c r="AG948" i="1"/>
  <c r="AI948" i="1"/>
  <c r="AJ948" i="1"/>
  <c r="W948" i="1" s="1"/>
  <c r="Q949" i="1"/>
  <c r="AE949" i="1"/>
  <c r="AG949" i="1"/>
  <c r="AI949" i="1"/>
  <c r="AJ949" i="1"/>
  <c r="W949" i="1" s="1"/>
  <c r="Q950" i="1"/>
  <c r="AE950" i="1"/>
  <c r="AG950" i="1"/>
  <c r="AI950" i="1"/>
  <c r="AJ950" i="1"/>
  <c r="W950" i="1" s="1"/>
  <c r="Q951" i="1"/>
  <c r="AE951" i="1"/>
  <c r="AG951" i="1"/>
  <c r="AI951" i="1"/>
  <c r="AJ951" i="1"/>
  <c r="W951" i="1" s="1"/>
  <c r="Q952" i="1"/>
  <c r="AE952" i="1"/>
  <c r="AG952" i="1"/>
  <c r="AI952" i="1"/>
  <c r="AJ952" i="1"/>
  <c r="W952" i="1" s="1"/>
  <c r="Q953" i="1"/>
  <c r="AE953" i="1"/>
  <c r="AG953" i="1"/>
  <c r="AI953" i="1"/>
  <c r="AJ953" i="1"/>
  <c r="W953" i="1" s="1"/>
  <c r="Q954" i="1"/>
  <c r="AE954" i="1"/>
  <c r="AG954" i="1"/>
  <c r="AI954" i="1"/>
  <c r="AJ954" i="1"/>
  <c r="W954" i="1" s="1"/>
  <c r="Q955" i="1"/>
  <c r="AE955" i="1"/>
  <c r="AG955" i="1"/>
  <c r="AI955" i="1"/>
  <c r="AJ955" i="1"/>
  <c r="W955" i="1" s="1"/>
  <c r="Q956" i="1"/>
  <c r="AE956" i="1"/>
  <c r="AG956" i="1"/>
  <c r="AJ956" i="1"/>
  <c r="W956" i="1" s="1"/>
  <c r="Q957" i="1"/>
  <c r="AE957" i="1"/>
  <c r="AG957" i="1"/>
  <c r="AI957" i="1"/>
  <c r="AJ957" i="1"/>
  <c r="W957" i="1" s="1"/>
  <c r="Q958" i="1"/>
  <c r="AE958" i="1"/>
  <c r="AG958" i="1"/>
  <c r="AI958" i="1"/>
  <c r="AJ958" i="1"/>
  <c r="W958" i="1" s="1"/>
  <c r="Q959" i="1"/>
  <c r="AE959" i="1"/>
  <c r="AG959" i="1"/>
  <c r="AI959" i="1"/>
  <c r="AJ959" i="1"/>
  <c r="W959" i="1" s="1"/>
  <c r="Q960" i="1"/>
  <c r="AE960" i="1"/>
  <c r="AG960" i="1"/>
  <c r="AI960" i="1"/>
  <c r="AJ960" i="1"/>
  <c r="W960" i="1" s="1"/>
  <c r="Q963" i="1"/>
  <c r="AE963" i="1"/>
  <c r="AG963" i="1"/>
  <c r="AI963" i="1"/>
  <c r="AJ963" i="1"/>
  <c r="W963" i="1" s="1"/>
  <c r="Q964" i="1"/>
  <c r="AE964" i="1"/>
  <c r="AG964" i="1"/>
  <c r="AI964" i="1"/>
  <c r="AJ964" i="1"/>
  <c r="W964" i="1" s="1"/>
  <c r="Q965" i="1"/>
  <c r="AE965" i="1"/>
  <c r="AG965" i="1"/>
  <c r="AI965" i="1"/>
  <c r="AJ965" i="1"/>
  <c r="W965" i="1" s="1"/>
  <c r="Q966" i="1"/>
  <c r="AE966" i="1"/>
  <c r="AG966" i="1"/>
  <c r="AI966" i="1"/>
  <c r="AJ966" i="1"/>
  <c r="W966" i="1" s="1"/>
  <c r="Q967" i="1"/>
  <c r="AE967" i="1"/>
  <c r="AG967" i="1"/>
  <c r="AI967" i="1"/>
  <c r="AJ967" i="1"/>
  <c r="W967" i="1" s="1"/>
  <c r="Q968" i="1"/>
  <c r="AE968" i="1"/>
  <c r="AG968" i="1"/>
  <c r="AI968" i="1"/>
  <c r="AJ968" i="1"/>
  <c r="W968" i="1" s="1"/>
  <c r="Q969" i="1"/>
  <c r="AE969" i="1"/>
  <c r="AG969" i="1"/>
  <c r="AI969" i="1"/>
  <c r="AJ969" i="1"/>
  <c r="W969" i="1" s="1"/>
  <c r="Q970" i="1"/>
  <c r="AE970" i="1"/>
  <c r="AG970" i="1"/>
  <c r="AI970" i="1"/>
  <c r="AJ970" i="1"/>
  <c r="W970" i="1" s="1"/>
  <c r="Q971" i="1"/>
  <c r="AE971" i="1"/>
  <c r="AG971" i="1"/>
  <c r="AI971" i="1"/>
  <c r="AJ971" i="1"/>
  <c r="W971" i="1" s="1"/>
  <c r="Q972" i="1"/>
  <c r="AE972" i="1"/>
  <c r="AG972" i="1"/>
  <c r="AI972" i="1"/>
  <c r="AJ972" i="1"/>
  <c r="W972" i="1" s="1"/>
  <c r="Q973" i="1"/>
  <c r="AE973" i="1"/>
  <c r="AG973" i="1"/>
  <c r="AI973" i="1"/>
  <c r="B944" i="1"/>
  <c r="B945" i="1"/>
  <c r="B946" i="1"/>
  <c r="B947" i="1"/>
  <c r="B948" i="1"/>
  <c r="B949" i="1"/>
  <c r="B950" i="1"/>
  <c r="B951" i="1"/>
  <c r="B952" i="1"/>
  <c r="B953" i="1"/>
  <c r="B954" i="1"/>
  <c r="B955" i="1"/>
  <c r="B956" i="1"/>
  <c r="B957" i="1"/>
  <c r="B958" i="1"/>
  <c r="B959" i="1"/>
  <c r="B960" i="1"/>
  <c r="B963" i="1"/>
  <c r="B964" i="1"/>
  <c r="B965" i="1"/>
  <c r="B966" i="1"/>
  <c r="B967" i="1"/>
  <c r="B968" i="1"/>
  <c r="B969" i="1"/>
  <c r="B970" i="1"/>
  <c r="B971" i="1"/>
  <c r="B972" i="1"/>
  <c r="B973" i="1"/>
  <c r="AI921" i="1"/>
  <c r="Q940" i="1"/>
  <c r="AE940" i="1"/>
  <c r="AG940" i="1"/>
  <c r="AI940" i="1"/>
  <c r="AJ940" i="1"/>
  <c r="W940" i="1" s="1"/>
  <c r="Q941" i="1"/>
  <c r="AE941" i="1"/>
  <c r="AG941" i="1"/>
  <c r="AI941" i="1"/>
  <c r="AJ941" i="1"/>
  <c r="W941" i="1" s="1"/>
  <c r="Q942" i="1"/>
  <c r="AE942" i="1"/>
  <c r="AG942" i="1"/>
  <c r="AI942" i="1"/>
  <c r="AJ942" i="1"/>
  <c r="W942" i="1" s="1"/>
  <c r="Q943" i="1"/>
  <c r="AE943" i="1"/>
  <c r="AG943" i="1"/>
  <c r="AI943" i="1"/>
  <c r="AJ943" i="1"/>
  <c r="W943" i="1" s="1"/>
  <c r="B940" i="1"/>
  <c r="B941" i="1"/>
  <c r="B942" i="1"/>
  <c r="B943" i="1"/>
  <c r="AJ474" i="1"/>
  <c r="W474" i="1" s="1"/>
  <c r="AI474" i="1"/>
  <c r="AG474" i="1"/>
  <c r="AE474" i="1"/>
  <c r="Q474" i="1"/>
  <c r="AJ830" i="1"/>
  <c r="W830" i="1" s="1"/>
  <c r="AI830" i="1"/>
  <c r="AG830" i="1"/>
  <c r="AE830" i="1"/>
  <c r="Q830" i="1"/>
  <c r="B830" i="1"/>
  <c r="Q914" i="1"/>
  <c r="AE914" i="1"/>
  <c r="AG914" i="1"/>
  <c r="AI914" i="1"/>
  <c r="AJ914" i="1"/>
  <c r="W914" i="1" s="1"/>
  <c r="Q915" i="1"/>
  <c r="AE915" i="1"/>
  <c r="AG915" i="1"/>
  <c r="AI915" i="1"/>
  <c r="AJ915" i="1"/>
  <c r="W915" i="1" s="1"/>
  <c r="Q916" i="1"/>
  <c r="AE916" i="1"/>
  <c r="AG916" i="1"/>
  <c r="AI916" i="1"/>
  <c r="AJ916" i="1"/>
  <c r="W916" i="1" s="1"/>
  <c r="Q917" i="1"/>
  <c r="AE917" i="1"/>
  <c r="AG917" i="1"/>
  <c r="AI917" i="1"/>
  <c r="AJ917" i="1"/>
  <c r="W917" i="1" s="1"/>
  <c r="Q918" i="1"/>
  <c r="AE918" i="1"/>
  <c r="AG918" i="1"/>
  <c r="AI918" i="1"/>
  <c r="AJ918" i="1"/>
  <c r="W918" i="1" s="1"/>
  <c r="Q919" i="1"/>
  <c r="AE919" i="1"/>
  <c r="AG919" i="1"/>
  <c r="AI919" i="1"/>
  <c r="AJ919" i="1"/>
  <c r="W919" i="1" s="1"/>
  <c r="Q920" i="1"/>
  <c r="AE920" i="1"/>
  <c r="AG920" i="1"/>
  <c r="AI920" i="1"/>
  <c r="AJ920" i="1"/>
  <c r="W920" i="1" s="1"/>
  <c r="Q921" i="1"/>
  <c r="AE921" i="1"/>
  <c r="AG921" i="1"/>
  <c r="AJ921" i="1"/>
  <c r="W921" i="1" s="1"/>
  <c r="Q922" i="1"/>
  <c r="AE922" i="1"/>
  <c r="AG922" i="1"/>
  <c r="AI922" i="1"/>
  <c r="AJ922" i="1"/>
  <c r="W922" i="1" s="1"/>
  <c r="Q923" i="1"/>
  <c r="AE923" i="1"/>
  <c r="AG923" i="1"/>
  <c r="AI923" i="1"/>
  <c r="AJ923" i="1"/>
  <c r="W923" i="1" s="1"/>
  <c r="Q924" i="1"/>
  <c r="AE924" i="1"/>
  <c r="AG924" i="1"/>
  <c r="AI924" i="1"/>
  <c r="AJ924" i="1"/>
  <c r="W924" i="1" s="1"/>
  <c r="Q925" i="1"/>
  <c r="AE925" i="1"/>
  <c r="AG925" i="1"/>
  <c r="AI925" i="1"/>
  <c r="AJ925" i="1"/>
  <c r="W925" i="1" s="1"/>
  <c r="Q926" i="1"/>
  <c r="AE926" i="1"/>
  <c r="AG926" i="1"/>
  <c r="AI926" i="1"/>
  <c r="AJ926" i="1"/>
  <c r="W926" i="1" s="1"/>
  <c r="Q927" i="1"/>
  <c r="AE927" i="1"/>
  <c r="AG927" i="1"/>
  <c r="AI927" i="1"/>
  <c r="AJ927" i="1"/>
  <c r="W927" i="1" s="1"/>
  <c r="Q928" i="1"/>
  <c r="AE928" i="1"/>
  <c r="AG928" i="1"/>
  <c r="AI928" i="1"/>
  <c r="AJ928" i="1"/>
  <c r="W928" i="1" s="1"/>
  <c r="Q929" i="1"/>
  <c r="AE929" i="1"/>
  <c r="AG929" i="1"/>
  <c r="AI929" i="1"/>
  <c r="AJ929" i="1"/>
  <c r="W929" i="1" s="1"/>
  <c r="Q930" i="1"/>
  <c r="AE930" i="1"/>
  <c r="AG930" i="1"/>
  <c r="AI930" i="1"/>
  <c r="AJ930" i="1"/>
  <c r="W930" i="1" s="1"/>
  <c r="Q931" i="1"/>
  <c r="AE931" i="1"/>
  <c r="AG931" i="1"/>
  <c r="AI931" i="1"/>
  <c r="AJ931" i="1"/>
  <c r="W931" i="1" s="1"/>
  <c r="Q932" i="1"/>
  <c r="AE932" i="1"/>
  <c r="AG932" i="1"/>
  <c r="AI932" i="1"/>
  <c r="AJ932" i="1"/>
  <c r="W932" i="1" s="1"/>
  <c r="Q933" i="1"/>
  <c r="AE933" i="1"/>
  <c r="AG933" i="1"/>
  <c r="AI933" i="1"/>
  <c r="AJ933" i="1"/>
  <c r="W933" i="1" s="1"/>
  <c r="Q934" i="1"/>
  <c r="AE934" i="1"/>
  <c r="AG934" i="1"/>
  <c r="AI934" i="1"/>
  <c r="AJ934" i="1"/>
  <c r="W934" i="1" s="1"/>
  <c r="Q936" i="1"/>
  <c r="AE936" i="1"/>
  <c r="AG936" i="1"/>
  <c r="AI936" i="1"/>
  <c r="AJ936" i="1"/>
  <c r="W936" i="1" s="1"/>
  <c r="Q937" i="1"/>
  <c r="AE937" i="1"/>
  <c r="AG937" i="1"/>
  <c r="AI937" i="1"/>
  <c r="AJ937" i="1"/>
  <c r="W937" i="1" s="1"/>
  <c r="Q938" i="1"/>
  <c r="AE938" i="1"/>
  <c r="AG938" i="1"/>
  <c r="AI938" i="1"/>
  <c r="AJ938" i="1"/>
  <c r="W938" i="1" s="1"/>
  <c r="B914" i="1"/>
  <c r="B915" i="1"/>
  <c r="B916" i="1"/>
  <c r="B917" i="1"/>
  <c r="B918" i="1"/>
  <c r="B919" i="1"/>
  <c r="B920" i="1"/>
  <c r="B921" i="1"/>
  <c r="B922" i="1"/>
  <c r="B923" i="1"/>
  <c r="B924" i="1"/>
  <c r="B925" i="1"/>
  <c r="B926" i="1"/>
  <c r="B928" i="1"/>
  <c r="B929" i="1"/>
  <c r="B930" i="1"/>
  <c r="B931" i="1"/>
  <c r="B932" i="1"/>
  <c r="B933" i="1"/>
  <c r="B934" i="1"/>
  <c r="B936" i="1"/>
  <c r="B937" i="1"/>
  <c r="B938" i="1"/>
  <c r="AG896" i="1"/>
  <c r="AG897" i="1"/>
  <c r="AG898" i="1"/>
  <c r="AG899" i="1"/>
  <c r="Q902" i="1"/>
  <c r="AE902" i="1"/>
  <c r="AG902" i="1"/>
  <c r="AI902" i="1"/>
  <c r="AJ902" i="1"/>
  <c r="W902" i="1" s="1"/>
  <c r="Q903" i="1"/>
  <c r="AE903" i="1"/>
  <c r="AG903" i="1"/>
  <c r="AI903" i="1"/>
  <c r="AJ903" i="1"/>
  <c r="W903" i="1" s="1"/>
  <c r="Q904" i="1"/>
  <c r="AE904" i="1"/>
  <c r="AG904" i="1"/>
  <c r="AI904" i="1"/>
  <c r="AJ904" i="1"/>
  <c r="W904" i="1" s="1"/>
  <c r="Q905" i="1"/>
  <c r="AE905" i="1"/>
  <c r="AG905" i="1"/>
  <c r="AI905" i="1"/>
  <c r="AJ905" i="1"/>
  <c r="W905" i="1" s="1"/>
  <c r="Q906" i="1"/>
  <c r="AE906" i="1"/>
  <c r="AG906" i="1"/>
  <c r="AI906" i="1"/>
  <c r="AJ906" i="1"/>
  <c r="W906" i="1" s="1"/>
  <c r="Q907" i="1"/>
  <c r="AE907" i="1"/>
  <c r="AG907" i="1"/>
  <c r="AI907" i="1"/>
  <c r="AJ907" i="1"/>
  <c r="W907" i="1" s="1"/>
  <c r="Q908" i="1"/>
  <c r="AE908" i="1"/>
  <c r="AG908" i="1"/>
  <c r="AI908" i="1"/>
  <c r="AJ908" i="1"/>
  <c r="W908" i="1" s="1"/>
  <c r="Q909" i="1"/>
  <c r="AE909" i="1"/>
  <c r="AG909" i="1"/>
  <c r="AI909" i="1"/>
  <c r="AJ909" i="1"/>
  <c r="W909" i="1" s="1"/>
  <c r="Q910" i="1"/>
  <c r="AE910" i="1"/>
  <c r="AG910" i="1"/>
  <c r="AI910" i="1"/>
  <c r="AJ910" i="1"/>
  <c r="W910" i="1" s="1"/>
  <c r="Q911" i="1"/>
  <c r="AE911" i="1"/>
  <c r="AG911" i="1"/>
  <c r="AI911" i="1"/>
  <c r="AJ911" i="1"/>
  <c r="W911" i="1" s="1"/>
  <c r="Q912" i="1"/>
  <c r="AE912" i="1"/>
  <c r="AG912" i="1"/>
  <c r="AI912" i="1"/>
  <c r="AJ912" i="1"/>
  <c r="W912" i="1" s="1"/>
  <c r="Q913" i="1"/>
  <c r="AE913" i="1"/>
  <c r="AG913" i="1"/>
  <c r="AI913" i="1"/>
  <c r="AJ913" i="1"/>
  <c r="W913" i="1" s="1"/>
  <c r="B902" i="1"/>
  <c r="B903" i="1"/>
  <c r="B904" i="1"/>
  <c r="B905" i="1"/>
  <c r="B906" i="1"/>
  <c r="B907" i="1"/>
  <c r="B908" i="1"/>
  <c r="B909" i="1"/>
  <c r="B910" i="1"/>
  <c r="B911" i="1"/>
  <c r="B912" i="1"/>
  <c r="B913" i="1"/>
  <c r="AJ813" i="1"/>
  <c r="W813" i="1" s="1"/>
  <c r="AI813" i="1"/>
  <c r="AG813" i="1"/>
  <c r="AE813" i="1"/>
  <c r="Q813" i="1"/>
  <c r="AJ534" i="1"/>
  <c r="W534" i="1" s="1"/>
  <c r="AI534" i="1"/>
  <c r="AG534" i="1"/>
  <c r="AE534" i="1"/>
  <c r="Q534" i="1"/>
  <c r="AJ577" i="1"/>
  <c r="W577" i="1" s="1"/>
  <c r="AI577" i="1"/>
  <c r="AG577" i="1"/>
  <c r="AE577" i="1"/>
  <c r="Q577" i="1"/>
  <c r="AJ473" i="1"/>
  <c r="AI473" i="1"/>
  <c r="AG473" i="1"/>
  <c r="AE473" i="1"/>
  <c r="W473" i="1"/>
  <c r="Q473" i="1"/>
  <c r="Q892" i="1"/>
  <c r="AE892" i="1"/>
  <c r="AG892" i="1"/>
  <c r="AI892" i="1"/>
  <c r="AJ892" i="1"/>
  <c r="W892" i="1" s="1"/>
  <c r="Q893" i="1"/>
  <c r="AE893" i="1"/>
  <c r="AG893" i="1"/>
  <c r="AI893" i="1"/>
  <c r="AJ893" i="1"/>
  <c r="W893" i="1" s="1"/>
  <c r="Q894" i="1"/>
  <c r="AE894" i="1"/>
  <c r="AG894" i="1"/>
  <c r="AI894" i="1"/>
  <c r="AJ894" i="1"/>
  <c r="W894" i="1" s="1"/>
  <c r="Q895" i="1"/>
  <c r="AE895" i="1"/>
  <c r="AG895" i="1"/>
  <c r="AI895" i="1"/>
  <c r="AJ895" i="1"/>
  <c r="W895" i="1" s="1"/>
  <c r="Q896" i="1"/>
  <c r="AE896" i="1"/>
  <c r="AI896" i="1"/>
  <c r="AJ896" i="1"/>
  <c r="W896" i="1" s="1"/>
  <c r="Q897" i="1"/>
  <c r="AE897" i="1"/>
  <c r="AI897" i="1"/>
  <c r="AJ897" i="1"/>
  <c r="W897" i="1" s="1"/>
  <c r="Q898" i="1"/>
  <c r="AE898" i="1"/>
  <c r="AI898" i="1"/>
  <c r="AJ898" i="1"/>
  <c r="W898" i="1" s="1"/>
  <c r="Q899" i="1"/>
  <c r="AE899" i="1"/>
  <c r="AI899" i="1"/>
  <c r="AJ899" i="1"/>
  <c r="W899" i="1" s="1"/>
  <c r="Q900" i="1"/>
  <c r="AE900" i="1"/>
  <c r="AG900" i="1"/>
  <c r="AI900" i="1"/>
  <c r="AJ900" i="1"/>
  <c r="W900" i="1" s="1"/>
  <c r="Q901" i="1"/>
  <c r="AE901" i="1"/>
  <c r="AG901" i="1"/>
  <c r="AI901" i="1"/>
  <c r="AJ901" i="1"/>
  <c r="W901" i="1" s="1"/>
  <c r="B892" i="1"/>
  <c r="B893" i="1"/>
  <c r="B894" i="1"/>
  <c r="B895" i="1"/>
  <c r="B896" i="1"/>
  <c r="B897" i="1"/>
  <c r="B898" i="1"/>
  <c r="B899" i="1"/>
  <c r="B900" i="1"/>
  <c r="B901" i="1"/>
  <c r="AG460" i="1"/>
  <c r="AG462" i="1"/>
  <c r="AG463" i="1"/>
  <c r="AG464" i="1"/>
  <c r="AG465" i="1"/>
  <c r="AG466" i="1"/>
  <c r="AG467" i="1"/>
  <c r="AG468" i="1"/>
  <c r="AG469" i="1"/>
  <c r="AG470" i="1"/>
  <c r="AG471" i="1"/>
  <c r="AG472" i="1"/>
  <c r="AG475" i="1"/>
  <c r="AG476" i="1"/>
  <c r="AG477" i="1"/>
  <c r="AG478" i="1"/>
  <c r="AG479" i="1"/>
  <c r="AG480" i="1"/>
  <c r="AG481" i="1"/>
  <c r="AG482" i="1"/>
  <c r="AG483" i="1"/>
  <c r="AG484" i="1"/>
  <c r="AG485" i="1"/>
  <c r="AG486" i="1"/>
  <c r="AG487" i="1"/>
  <c r="AG488" i="1"/>
  <c r="AG489" i="1"/>
  <c r="AG490" i="1"/>
  <c r="AG491" i="1"/>
  <c r="AG492" i="1"/>
  <c r="AG493" i="1"/>
  <c r="AG494" i="1"/>
  <c r="AG495" i="1"/>
  <c r="AG496" i="1"/>
  <c r="AG497" i="1"/>
  <c r="AG498" i="1"/>
  <c r="AG499" i="1"/>
  <c r="AG500" i="1"/>
  <c r="AG501" i="1"/>
  <c r="AG502" i="1"/>
  <c r="AG503" i="1"/>
  <c r="AG504" i="1"/>
  <c r="AG505" i="1"/>
  <c r="AG506" i="1"/>
  <c r="AG507" i="1"/>
  <c r="AG508" i="1"/>
  <c r="AG509" i="1"/>
  <c r="AG510" i="1"/>
  <c r="AG511" i="1"/>
  <c r="AG513" i="1"/>
  <c r="AG514" i="1"/>
  <c r="AG515" i="1"/>
  <c r="AG516" i="1"/>
  <c r="AG517" i="1"/>
  <c r="AG518" i="1"/>
  <c r="AG519" i="1"/>
  <c r="AG520" i="1"/>
  <c r="AG521" i="1"/>
  <c r="AG522" i="1"/>
  <c r="AG523" i="1"/>
  <c r="AG524" i="1"/>
  <c r="AG525" i="1"/>
  <c r="AG526" i="1"/>
  <c r="AG527" i="1"/>
  <c r="AG528" i="1"/>
  <c r="AG529" i="1"/>
  <c r="AG530" i="1"/>
  <c r="AG531" i="1"/>
  <c r="AG532" i="1"/>
  <c r="AG533" i="1"/>
  <c r="AG535" i="1"/>
  <c r="AG536" i="1"/>
  <c r="AG537" i="1"/>
  <c r="AG538" i="1"/>
  <c r="AG539" i="1"/>
  <c r="AG540" i="1"/>
  <c r="AG541" i="1"/>
  <c r="AG542" i="1"/>
  <c r="AG543" i="1"/>
  <c r="AG545" i="1"/>
  <c r="AG546" i="1"/>
  <c r="AG547" i="1"/>
  <c r="AG548" i="1"/>
  <c r="AG549" i="1"/>
  <c r="AG550" i="1"/>
  <c r="AG551" i="1"/>
  <c r="AG552" i="1"/>
  <c r="AG553" i="1"/>
  <c r="AG554" i="1"/>
  <c r="AG555" i="1"/>
  <c r="AG556" i="1"/>
  <c r="AG557" i="1"/>
  <c r="AG558" i="1"/>
  <c r="AG559" i="1"/>
  <c r="AG560" i="1"/>
  <c r="AG561" i="1"/>
  <c r="AG562" i="1"/>
  <c r="AG563" i="1"/>
  <c r="AG564" i="1"/>
  <c r="AG565" i="1"/>
  <c r="AG566" i="1"/>
  <c r="AG567" i="1"/>
  <c r="AG568" i="1"/>
  <c r="AG569" i="1"/>
  <c r="AG570" i="1"/>
  <c r="AG571" i="1"/>
  <c r="AG572" i="1"/>
  <c r="AG573" i="1"/>
  <c r="AG574" i="1"/>
  <c r="AG575" i="1"/>
  <c r="AG576" i="1"/>
  <c r="AG578" i="1"/>
  <c r="AG579" i="1"/>
  <c r="AG580" i="1"/>
  <c r="AG581" i="1"/>
  <c r="AG582" i="1"/>
  <c r="AG583" i="1"/>
  <c r="AG584" i="1"/>
  <c r="AG585" i="1"/>
  <c r="AG586" i="1"/>
  <c r="AG587" i="1"/>
  <c r="AG588" i="1"/>
  <c r="AG589" i="1"/>
  <c r="AG590" i="1"/>
  <c r="AG591" i="1"/>
  <c r="AG592" i="1"/>
  <c r="AG593" i="1"/>
  <c r="AG594" i="1"/>
  <c r="AG595" i="1"/>
  <c r="AG596" i="1"/>
  <c r="AG597" i="1"/>
  <c r="AG598" i="1"/>
  <c r="AG599" i="1"/>
  <c r="AG600" i="1"/>
  <c r="AG602" i="1"/>
  <c r="AG603" i="1"/>
  <c r="AG604" i="1"/>
  <c r="AG606" i="1"/>
  <c r="AG607" i="1"/>
  <c r="AG608" i="1"/>
  <c r="AG609" i="1"/>
  <c r="AG610" i="1"/>
  <c r="AG611" i="1"/>
  <c r="AG612" i="1"/>
  <c r="AG613" i="1"/>
  <c r="AG614" i="1"/>
  <c r="AG615" i="1"/>
  <c r="AG616" i="1"/>
  <c r="AG617" i="1"/>
  <c r="AG619" i="1"/>
  <c r="AG620" i="1"/>
  <c r="AG621" i="1"/>
  <c r="AG622" i="1"/>
  <c r="AG623" i="1"/>
  <c r="AG624" i="1"/>
  <c r="AG625" i="1"/>
  <c r="AG626" i="1"/>
  <c r="AG627" i="1"/>
  <c r="AG628" i="1"/>
  <c r="AG629" i="1"/>
  <c r="AG630" i="1"/>
  <c r="AG631" i="1"/>
  <c r="AG632" i="1"/>
  <c r="AG633" i="1"/>
  <c r="AG634" i="1"/>
  <c r="AG635" i="1"/>
  <c r="AG636" i="1"/>
  <c r="AG637" i="1"/>
  <c r="AG638" i="1"/>
  <c r="AG639" i="1"/>
  <c r="AG640" i="1"/>
  <c r="AG641" i="1"/>
  <c r="AG642" i="1"/>
  <c r="AG643" i="1"/>
  <c r="AG644" i="1"/>
  <c r="AG645" i="1"/>
  <c r="AG646" i="1"/>
  <c r="AG647" i="1"/>
  <c r="AG648" i="1"/>
  <c r="AG649" i="1"/>
  <c r="AG650" i="1"/>
  <c r="AG651" i="1"/>
  <c r="AG652" i="1"/>
  <c r="AG653" i="1"/>
  <c r="AG654" i="1"/>
  <c r="AG655" i="1"/>
  <c r="AG656" i="1"/>
  <c r="AG657" i="1"/>
  <c r="AG658" i="1"/>
  <c r="AG660" i="1"/>
  <c r="AG661" i="1"/>
  <c r="AG662" i="1"/>
  <c r="AG663" i="1"/>
  <c r="AG664" i="1"/>
  <c r="AG665" i="1"/>
  <c r="AG666" i="1"/>
  <c r="AG667" i="1"/>
  <c r="AG668" i="1"/>
  <c r="AG669" i="1"/>
  <c r="AG670" i="1"/>
  <c r="AG671" i="1"/>
  <c r="AG672" i="1"/>
  <c r="AG673" i="1"/>
  <c r="AG674" i="1"/>
  <c r="AG675" i="1"/>
  <c r="AG676" i="1"/>
  <c r="AG677" i="1"/>
  <c r="AG678" i="1"/>
  <c r="AG679" i="1"/>
  <c r="AG680" i="1"/>
  <c r="AG681" i="1"/>
  <c r="AG682" i="1"/>
  <c r="AG683" i="1"/>
  <c r="AG684" i="1"/>
  <c r="AG685" i="1"/>
  <c r="AG686" i="1"/>
  <c r="AG688" i="1"/>
  <c r="AG689" i="1"/>
  <c r="AG690" i="1"/>
  <c r="AG692" i="1"/>
  <c r="AG693" i="1"/>
  <c r="AG695" i="1"/>
  <c r="AG696" i="1"/>
  <c r="AG697" i="1"/>
  <c r="AG698" i="1"/>
  <c r="AG699" i="1"/>
  <c r="AG700" i="1"/>
  <c r="AG701" i="1"/>
  <c r="AG702" i="1"/>
  <c r="AG703" i="1"/>
  <c r="AG704" i="1"/>
  <c r="AG705" i="1"/>
  <c r="AG706" i="1"/>
  <c r="AG707" i="1"/>
  <c r="AG708" i="1"/>
  <c r="AG709" i="1"/>
  <c r="AG710" i="1"/>
  <c r="AG711" i="1"/>
  <c r="AG712" i="1"/>
  <c r="AG713" i="1"/>
  <c r="AG714" i="1"/>
  <c r="AG715" i="1"/>
  <c r="AG716" i="1"/>
  <c r="AG717" i="1"/>
  <c r="AG718" i="1"/>
  <c r="AG719" i="1"/>
  <c r="AG720" i="1"/>
  <c r="AG721" i="1"/>
  <c r="AG722" i="1"/>
  <c r="AG723" i="1"/>
  <c r="AG724" i="1"/>
  <c r="AG725" i="1"/>
  <c r="AG726" i="1"/>
  <c r="AG727" i="1"/>
  <c r="AG728" i="1"/>
  <c r="AG729" i="1"/>
  <c r="AG730" i="1"/>
  <c r="AG731" i="1"/>
  <c r="AG732" i="1"/>
  <c r="AG733" i="1"/>
  <c r="AG734" i="1"/>
  <c r="AG735" i="1"/>
  <c r="AG736" i="1"/>
  <c r="AG737" i="1"/>
  <c r="AG738" i="1"/>
  <c r="AG739" i="1"/>
  <c r="AG740" i="1"/>
  <c r="AG741" i="1"/>
  <c r="AG742" i="1"/>
  <c r="AG743" i="1"/>
  <c r="AG744" i="1"/>
  <c r="AG746" i="1"/>
  <c r="AG747" i="1"/>
  <c r="AG748" i="1"/>
  <c r="AG749" i="1"/>
  <c r="AG750" i="1"/>
  <c r="AG751" i="1"/>
  <c r="AG752" i="1"/>
  <c r="AG753" i="1"/>
  <c r="AG754" i="1"/>
  <c r="AG755" i="1"/>
  <c r="AG756" i="1"/>
  <c r="AG757" i="1"/>
  <c r="AG758" i="1"/>
  <c r="AG759" i="1"/>
  <c r="AG761" i="1"/>
  <c r="AG762" i="1"/>
  <c r="AG763" i="1"/>
  <c r="AG764" i="1"/>
  <c r="AG765" i="1"/>
  <c r="AG766" i="1"/>
  <c r="AG767" i="1"/>
  <c r="AG768" i="1"/>
  <c r="AG769" i="1"/>
  <c r="AG771" i="1"/>
  <c r="AG772" i="1"/>
  <c r="AG773" i="1"/>
  <c r="AG774" i="1"/>
  <c r="AG776" i="1"/>
  <c r="AG777" i="1"/>
  <c r="AG778" i="1"/>
  <c r="AG780" i="1"/>
  <c r="AG781" i="1"/>
  <c r="AG782" i="1"/>
  <c r="AG783" i="1"/>
  <c r="AG784" i="1"/>
  <c r="AG785" i="1"/>
  <c r="AG786" i="1"/>
  <c r="AG787" i="1"/>
  <c r="AG788" i="1"/>
  <c r="AG789" i="1"/>
  <c r="AG790" i="1"/>
  <c r="AG791" i="1"/>
  <c r="AG792" i="1"/>
  <c r="AG793" i="1"/>
  <c r="AG794" i="1"/>
  <c r="AG795" i="1"/>
  <c r="AG796" i="1"/>
  <c r="AG797" i="1"/>
  <c r="AG798" i="1"/>
  <c r="AG799" i="1"/>
  <c r="AG800" i="1"/>
  <c r="AG801" i="1"/>
  <c r="AG802" i="1"/>
  <c r="AG803" i="1"/>
  <c r="AG804" i="1"/>
  <c r="AG805" i="1"/>
  <c r="AG806" i="1"/>
  <c r="AG807" i="1"/>
  <c r="AG808" i="1"/>
  <c r="AG809" i="1"/>
  <c r="AG810" i="1"/>
  <c r="AG811" i="1"/>
  <c r="AG812" i="1"/>
  <c r="AG814" i="1"/>
  <c r="AG815" i="1"/>
  <c r="AG816" i="1"/>
  <c r="AG817" i="1"/>
  <c r="AG818" i="1"/>
  <c r="AG819" i="1"/>
  <c r="AG820" i="1"/>
  <c r="AG821" i="1"/>
  <c r="AG822" i="1"/>
  <c r="AG823" i="1"/>
  <c r="AG824" i="1"/>
  <c r="AG825" i="1"/>
  <c r="AG826" i="1"/>
  <c r="AG827" i="1"/>
  <c r="AG829" i="1"/>
  <c r="AG831" i="1"/>
  <c r="AG832" i="1"/>
  <c r="AG833" i="1"/>
  <c r="AG834" i="1"/>
  <c r="AG835" i="1"/>
  <c r="AG836" i="1"/>
  <c r="AG837" i="1"/>
  <c r="AG838" i="1"/>
  <c r="AG839" i="1"/>
  <c r="AG840" i="1"/>
  <c r="AG841" i="1"/>
  <c r="AG842" i="1"/>
  <c r="AG843" i="1"/>
  <c r="AG844" i="1"/>
  <c r="AG845" i="1"/>
  <c r="AG846" i="1"/>
  <c r="AG847" i="1"/>
  <c r="AG848" i="1"/>
  <c r="AG849" i="1"/>
  <c r="AG850" i="1"/>
  <c r="AG851" i="1"/>
  <c r="AG852" i="1"/>
  <c r="AG853" i="1"/>
  <c r="AG854" i="1"/>
  <c r="AG855" i="1"/>
  <c r="AG856" i="1"/>
  <c r="AG857" i="1"/>
  <c r="AG858" i="1"/>
  <c r="AG859" i="1"/>
  <c r="AG860" i="1"/>
  <c r="AG861" i="1"/>
  <c r="AG862" i="1"/>
  <c r="AG863" i="1"/>
  <c r="AG864" i="1"/>
  <c r="AG866" i="1"/>
  <c r="AG867" i="1"/>
  <c r="AG868" i="1"/>
  <c r="AG869" i="1"/>
  <c r="AG870" i="1"/>
  <c r="AG871" i="1"/>
  <c r="AG872" i="1"/>
  <c r="AG873" i="1"/>
  <c r="AG874" i="1"/>
  <c r="AG875" i="1"/>
  <c r="AG876" i="1"/>
  <c r="AG877" i="1"/>
  <c r="AG878" i="1"/>
  <c r="AG879" i="1"/>
  <c r="AG880" i="1"/>
  <c r="AG881" i="1"/>
  <c r="AG882" i="1"/>
  <c r="AG883" i="1"/>
  <c r="AG884" i="1"/>
  <c r="AG885" i="1"/>
  <c r="AG886" i="1"/>
  <c r="AG887" i="1"/>
  <c r="AG888" i="1"/>
  <c r="AG889" i="1"/>
  <c r="AG890" i="1"/>
  <c r="AG891" i="1"/>
  <c r="B846" i="1"/>
  <c r="AJ383" i="1"/>
  <c r="AG410" i="1"/>
  <c r="Q868" i="1"/>
  <c r="AE868" i="1"/>
  <c r="AI868" i="1"/>
  <c r="AJ868" i="1"/>
  <c r="W868" i="1" s="1"/>
  <c r="Q869" i="1"/>
  <c r="AE869" i="1"/>
  <c r="AI869" i="1"/>
  <c r="AJ869" i="1"/>
  <c r="W869" i="1" s="1"/>
  <c r="Q870" i="1"/>
  <c r="AE870" i="1"/>
  <c r="AI870" i="1"/>
  <c r="AJ870" i="1"/>
  <c r="W870" i="1" s="1"/>
  <c r="Q871" i="1"/>
  <c r="AE871" i="1"/>
  <c r="AI871" i="1"/>
  <c r="AJ871" i="1"/>
  <c r="W871" i="1" s="1"/>
  <c r="Q872" i="1"/>
  <c r="AE872" i="1"/>
  <c r="AI872" i="1"/>
  <c r="AJ872" i="1"/>
  <c r="W872" i="1" s="1"/>
  <c r="Q873" i="1"/>
  <c r="AE873" i="1"/>
  <c r="AI873" i="1"/>
  <c r="AJ873" i="1"/>
  <c r="W873" i="1" s="1"/>
  <c r="Q874" i="1"/>
  <c r="AE874" i="1"/>
  <c r="AI874" i="1"/>
  <c r="AJ874" i="1"/>
  <c r="W874" i="1" s="1"/>
  <c r="Q875" i="1"/>
  <c r="AE875" i="1"/>
  <c r="AI875" i="1"/>
  <c r="AJ875" i="1"/>
  <c r="W875" i="1" s="1"/>
  <c r="Q876" i="1"/>
  <c r="AE876" i="1"/>
  <c r="AI876" i="1"/>
  <c r="AJ876" i="1"/>
  <c r="W876" i="1" s="1"/>
  <c r="Q877" i="1"/>
  <c r="AE877" i="1"/>
  <c r="AI877" i="1"/>
  <c r="AJ877" i="1"/>
  <c r="W877" i="1" s="1"/>
  <c r="Q878" i="1"/>
  <c r="AE878" i="1"/>
  <c r="AI878" i="1"/>
  <c r="AJ878" i="1"/>
  <c r="W878" i="1" s="1"/>
  <c r="Q879" i="1"/>
  <c r="AE879" i="1"/>
  <c r="AI879" i="1"/>
  <c r="AJ879" i="1"/>
  <c r="W879" i="1" s="1"/>
  <c r="Q880" i="1"/>
  <c r="AE880" i="1"/>
  <c r="AI880" i="1"/>
  <c r="AJ880" i="1"/>
  <c r="W880" i="1" s="1"/>
  <c r="Q881" i="1"/>
  <c r="AE881" i="1"/>
  <c r="AI881" i="1"/>
  <c r="AJ881" i="1"/>
  <c r="W881" i="1" s="1"/>
  <c r="Q882" i="1"/>
  <c r="AE882" i="1"/>
  <c r="AI882" i="1"/>
  <c r="AJ882" i="1"/>
  <c r="W882" i="1" s="1"/>
  <c r="Q883" i="1"/>
  <c r="AE883" i="1"/>
  <c r="AI883" i="1"/>
  <c r="AJ883" i="1"/>
  <c r="W883" i="1" s="1"/>
  <c r="Q884" i="1"/>
  <c r="AE884" i="1"/>
  <c r="AI884" i="1"/>
  <c r="AJ884" i="1"/>
  <c r="W884" i="1" s="1"/>
  <c r="Q885" i="1"/>
  <c r="AE885" i="1"/>
  <c r="AI885" i="1"/>
  <c r="AJ885" i="1"/>
  <c r="W885" i="1" s="1"/>
  <c r="Q886" i="1"/>
  <c r="AE886" i="1"/>
  <c r="AI886" i="1"/>
  <c r="AJ886" i="1"/>
  <c r="W886" i="1" s="1"/>
  <c r="Q887" i="1"/>
  <c r="AE887" i="1"/>
  <c r="AI887" i="1"/>
  <c r="AJ887" i="1"/>
  <c r="W887" i="1" s="1"/>
  <c r="Q888" i="1"/>
  <c r="AE888" i="1"/>
  <c r="AI888" i="1"/>
  <c r="AJ888" i="1"/>
  <c r="W888" i="1" s="1"/>
  <c r="Q889" i="1"/>
  <c r="AE889" i="1"/>
  <c r="AI889" i="1"/>
  <c r="AJ889" i="1"/>
  <c r="W889" i="1" s="1"/>
  <c r="Q890" i="1"/>
  <c r="AE890" i="1"/>
  <c r="AI890" i="1"/>
  <c r="AJ890" i="1"/>
  <c r="W890" i="1" s="1"/>
  <c r="Q891" i="1"/>
  <c r="AE891" i="1"/>
  <c r="AI891" i="1"/>
  <c r="AJ891" i="1"/>
  <c r="W891" i="1" s="1"/>
  <c r="B868" i="1"/>
  <c r="B869" i="1"/>
  <c r="B870" i="1"/>
  <c r="B871" i="1"/>
  <c r="B872" i="1"/>
  <c r="B873" i="1"/>
  <c r="B874" i="1"/>
  <c r="B875" i="1"/>
  <c r="B876" i="1"/>
  <c r="B877" i="1"/>
  <c r="B878" i="1"/>
  <c r="B879" i="1"/>
  <c r="B880" i="1"/>
  <c r="B881" i="1"/>
  <c r="B882" i="1"/>
  <c r="B883" i="1"/>
  <c r="B884" i="1"/>
  <c r="B885" i="1"/>
  <c r="B886" i="1"/>
  <c r="B887" i="1"/>
  <c r="B888" i="1"/>
  <c r="B889" i="1"/>
  <c r="B890" i="1"/>
  <c r="B891" i="1"/>
  <c r="AJ631" i="1"/>
  <c r="W631" i="1" s="1"/>
  <c r="AI631" i="1"/>
  <c r="AE631" i="1"/>
  <c r="Q631" i="1"/>
  <c r="AJ621" i="1"/>
  <c r="W621" i="1" s="1"/>
  <c r="AI621" i="1"/>
  <c r="AE621" i="1"/>
  <c r="Q621" i="1"/>
  <c r="AJ563" i="1"/>
  <c r="W563" i="1" s="1"/>
  <c r="AI563" i="1"/>
  <c r="AE563" i="1"/>
  <c r="Q563" i="1"/>
  <c r="AJ867" i="1"/>
  <c r="W867" i="1" s="1"/>
  <c r="AI867" i="1"/>
  <c r="AE867" i="1"/>
  <c r="Q867" i="1"/>
  <c r="AJ866" i="1"/>
  <c r="W866" i="1" s="1"/>
  <c r="AI866" i="1"/>
  <c r="AE866" i="1"/>
  <c r="Q866" i="1"/>
  <c r="AJ864" i="1"/>
  <c r="AI864" i="1"/>
  <c r="AE864" i="1"/>
  <c r="W864" i="1"/>
  <c r="Q864" i="1"/>
  <c r="AJ863" i="1"/>
  <c r="W863" i="1" s="1"/>
  <c r="AI863" i="1"/>
  <c r="AE863" i="1"/>
  <c r="Q863" i="1"/>
  <c r="AJ862" i="1"/>
  <c r="W862" i="1" s="1"/>
  <c r="AI862" i="1"/>
  <c r="AE862" i="1"/>
  <c r="Q862" i="1"/>
  <c r="AJ861" i="1"/>
  <c r="W861" i="1" s="1"/>
  <c r="AI861" i="1"/>
  <c r="AE861" i="1"/>
  <c r="Q861" i="1"/>
  <c r="AJ860" i="1"/>
  <c r="W860" i="1" s="1"/>
  <c r="AI860" i="1"/>
  <c r="AE860" i="1"/>
  <c r="Q860" i="1"/>
  <c r="AJ859" i="1"/>
  <c r="W859" i="1" s="1"/>
  <c r="AI859" i="1"/>
  <c r="AE859" i="1"/>
  <c r="Q859" i="1"/>
  <c r="AJ858" i="1"/>
  <c r="W858" i="1" s="1"/>
  <c r="AI858" i="1"/>
  <c r="AE858" i="1"/>
  <c r="Q858" i="1"/>
  <c r="AJ857" i="1"/>
  <c r="W857" i="1" s="1"/>
  <c r="AI857" i="1"/>
  <c r="AE857" i="1"/>
  <c r="Q857" i="1"/>
  <c r="AJ856" i="1"/>
  <c r="W856" i="1" s="1"/>
  <c r="AI856" i="1"/>
  <c r="AE856" i="1"/>
  <c r="Q856" i="1"/>
  <c r="AJ855" i="1"/>
  <c r="W855" i="1" s="1"/>
  <c r="AI855" i="1"/>
  <c r="AE855" i="1"/>
  <c r="Q855" i="1"/>
  <c r="AJ854" i="1"/>
  <c r="W854" i="1" s="1"/>
  <c r="AI854" i="1"/>
  <c r="AE854" i="1"/>
  <c r="Q854" i="1"/>
  <c r="AJ853" i="1"/>
  <c r="W853" i="1" s="1"/>
  <c r="AI853" i="1"/>
  <c r="AE853" i="1"/>
  <c r="Q853" i="1"/>
  <c r="AJ852" i="1"/>
  <c r="W852" i="1" s="1"/>
  <c r="AI852" i="1"/>
  <c r="AE852" i="1"/>
  <c r="Q852" i="1"/>
  <c r="AJ851" i="1"/>
  <c r="W851" i="1" s="1"/>
  <c r="AI851" i="1"/>
  <c r="AE851" i="1"/>
  <c r="Q851" i="1"/>
  <c r="AJ850" i="1"/>
  <c r="W850" i="1" s="1"/>
  <c r="AI850" i="1"/>
  <c r="AE850" i="1"/>
  <c r="Q850" i="1"/>
  <c r="AJ849" i="1"/>
  <c r="W849" i="1" s="1"/>
  <c r="AI849" i="1"/>
  <c r="AE849" i="1"/>
  <c r="Q849" i="1"/>
  <c r="AJ848" i="1"/>
  <c r="W848" i="1" s="1"/>
  <c r="AI848" i="1"/>
  <c r="AE848" i="1"/>
  <c r="Q848" i="1"/>
  <c r="AJ847" i="1"/>
  <c r="W847" i="1" s="1"/>
  <c r="AI847" i="1"/>
  <c r="AE847" i="1"/>
  <c r="Q847" i="1"/>
  <c r="AJ846" i="1"/>
  <c r="W846" i="1" s="1"/>
  <c r="AI846" i="1"/>
  <c r="AE846" i="1"/>
  <c r="Q846" i="1"/>
  <c r="AJ845" i="1"/>
  <c r="W845" i="1" s="1"/>
  <c r="AI845" i="1"/>
  <c r="AE845" i="1"/>
  <c r="Q845" i="1"/>
  <c r="AJ844" i="1"/>
  <c r="W844" i="1" s="1"/>
  <c r="AI844" i="1"/>
  <c r="AE844" i="1"/>
  <c r="Q844" i="1"/>
  <c r="B867" i="1"/>
  <c r="B866" i="1"/>
  <c r="B864" i="1"/>
  <c r="B863" i="1"/>
  <c r="B862" i="1"/>
  <c r="B861" i="1"/>
  <c r="B860" i="1"/>
  <c r="B859" i="1"/>
  <c r="B858" i="1"/>
  <c r="B857" i="1"/>
  <c r="B856" i="1"/>
  <c r="B855" i="1"/>
  <c r="B854" i="1"/>
  <c r="B853" i="1"/>
  <c r="B852" i="1"/>
  <c r="B851" i="1"/>
  <c r="B850" i="1"/>
  <c r="B849" i="1"/>
  <c r="B848" i="1"/>
  <c r="B847" i="1"/>
  <c r="B845" i="1"/>
  <c r="B844" i="1"/>
  <c r="Q826" i="1"/>
  <c r="Q827" i="1"/>
  <c r="Q829" i="1"/>
  <c r="Q831" i="1"/>
  <c r="Q832" i="1"/>
  <c r="Q833" i="1"/>
  <c r="Q834" i="1"/>
  <c r="Q835" i="1"/>
  <c r="Q836" i="1"/>
  <c r="Q837" i="1"/>
  <c r="Q838" i="1"/>
  <c r="Q839" i="1"/>
  <c r="Q840" i="1"/>
  <c r="Q841" i="1"/>
  <c r="Q842" i="1"/>
  <c r="Q843" i="1"/>
  <c r="B827" i="1"/>
  <c r="B829" i="1"/>
  <c r="B831" i="1"/>
  <c r="B832" i="1"/>
  <c r="B833" i="1"/>
  <c r="B834" i="1"/>
  <c r="B835" i="1"/>
  <c r="B836" i="1"/>
  <c r="B837" i="1"/>
  <c r="B838" i="1"/>
  <c r="B839" i="1"/>
  <c r="B840" i="1"/>
  <c r="B842" i="1"/>
  <c r="B843" i="1"/>
  <c r="B818" i="1"/>
  <c r="B819" i="1"/>
  <c r="B820" i="1"/>
  <c r="B821" i="1"/>
  <c r="B822" i="1"/>
  <c r="B823" i="1"/>
  <c r="B824" i="1"/>
  <c r="B825" i="1"/>
  <c r="B826" i="1"/>
  <c r="AI815" i="1"/>
  <c r="AJ815" i="1"/>
  <c r="W815" i="1" s="1"/>
  <c r="AI816" i="1"/>
  <c r="AJ816" i="1"/>
  <c r="AI817" i="1"/>
  <c r="AJ817" i="1"/>
  <c r="W817" i="1" s="1"/>
  <c r="AI818" i="1"/>
  <c r="AJ818" i="1"/>
  <c r="W818" i="1" s="1"/>
  <c r="AI819" i="1"/>
  <c r="AJ819" i="1"/>
  <c r="W819" i="1" s="1"/>
  <c r="AI820" i="1"/>
  <c r="AJ820" i="1"/>
  <c r="W820" i="1" s="1"/>
  <c r="AI821" i="1"/>
  <c r="AJ821" i="1"/>
  <c r="W821" i="1" s="1"/>
  <c r="AI822" i="1"/>
  <c r="AJ822" i="1"/>
  <c r="W822" i="1" s="1"/>
  <c r="AI823" i="1"/>
  <c r="AJ823" i="1"/>
  <c r="W823" i="1" s="1"/>
  <c r="AI824" i="1"/>
  <c r="AJ824" i="1"/>
  <c r="W824" i="1" s="1"/>
  <c r="AI825" i="1"/>
  <c r="AJ825" i="1"/>
  <c r="W825" i="1" s="1"/>
  <c r="AI826" i="1"/>
  <c r="AJ826" i="1"/>
  <c r="W826" i="1" s="1"/>
  <c r="AI827" i="1"/>
  <c r="AJ827" i="1"/>
  <c r="W827" i="1" s="1"/>
  <c r="AI829" i="1"/>
  <c r="AJ829" i="1"/>
  <c r="W829" i="1" s="1"/>
  <c r="AI831" i="1"/>
  <c r="AJ831" i="1"/>
  <c r="W831" i="1" s="1"/>
  <c r="AI832" i="1"/>
  <c r="AJ832" i="1"/>
  <c r="W832" i="1" s="1"/>
  <c r="AI833" i="1"/>
  <c r="AJ833" i="1"/>
  <c r="W833" i="1" s="1"/>
  <c r="AI834" i="1"/>
  <c r="AJ834" i="1"/>
  <c r="W834" i="1" s="1"/>
  <c r="AI835" i="1"/>
  <c r="AJ835" i="1"/>
  <c r="W835" i="1" s="1"/>
  <c r="AI836" i="1"/>
  <c r="AJ836" i="1"/>
  <c r="W836" i="1" s="1"/>
  <c r="AI837" i="1"/>
  <c r="AJ837" i="1"/>
  <c r="W837" i="1" s="1"/>
  <c r="AI838" i="1"/>
  <c r="AJ838" i="1"/>
  <c r="W838" i="1" s="1"/>
  <c r="AI839" i="1"/>
  <c r="AJ839" i="1"/>
  <c r="W839" i="1" s="1"/>
  <c r="AI840" i="1"/>
  <c r="AJ840" i="1"/>
  <c r="W840" i="1" s="1"/>
  <c r="AI841" i="1"/>
  <c r="AI842" i="1"/>
  <c r="AJ842" i="1"/>
  <c r="W842" i="1" s="1"/>
  <c r="AI843" i="1"/>
  <c r="AJ843" i="1"/>
  <c r="W843" i="1" s="1"/>
  <c r="AE811" i="1"/>
  <c r="AE812" i="1"/>
  <c r="AE814" i="1"/>
  <c r="AE815" i="1"/>
  <c r="AE816" i="1"/>
  <c r="AE817" i="1"/>
  <c r="AE818" i="1"/>
  <c r="AE819" i="1"/>
  <c r="AE820" i="1"/>
  <c r="AE821" i="1"/>
  <c r="AE822" i="1"/>
  <c r="AE823" i="1"/>
  <c r="AE824" i="1"/>
  <c r="AE825" i="1"/>
  <c r="AE826" i="1"/>
  <c r="AE827" i="1"/>
  <c r="AE829" i="1"/>
  <c r="AE831" i="1"/>
  <c r="AE832" i="1"/>
  <c r="AE833" i="1"/>
  <c r="AE834" i="1"/>
  <c r="AE835" i="1"/>
  <c r="AE836" i="1"/>
  <c r="AE837" i="1"/>
  <c r="AE838" i="1"/>
  <c r="AE839" i="1"/>
  <c r="AE840" i="1"/>
  <c r="AE841" i="1"/>
  <c r="AE842" i="1"/>
  <c r="AE843" i="1"/>
  <c r="Q815" i="1"/>
  <c r="Q816" i="1"/>
  <c r="Q817" i="1"/>
  <c r="Q818" i="1"/>
  <c r="Q819" i="1"/>
  <c r="Q820" i="1"/>
  <c r="Q821" i="1"/>
  <c r="Q822" i="1"/>
  <c r="Q823" i="1"/>
  <c r="Q824" i="1"/>
  <c r="Q825" i="1"/>
  <c r="B808" i="1"/>
  <c r="B809" i="1"/>
  <c r="B810" i="1"/>
  <c r="B811" i="1"/>
  <c r="B812" i="1"/>
  <c r="B814" i="1"/>
  <c r="B815" i="1"/>
  <c r="B816" i="1"/>
  <c r="B817" i="1"/>
  <c r="W816" i="1"/>
  <c r="B799" i="1"/>
  <c r="B800" i="1"/>
  <c r="B801" i="1"/>
  <c r="B802" i="1"/>
  <c r="B803" i="1"/>
  <c r="B804" i="1"/>
  <c r="B805" i="1"/>
  <c r="B806" i="1"/>
  <c r="B807" i="1"/>
  <c r="AJ814" i="1"/>
  <c r="W814" i="1" s="1"/>
  <c r="AJ812" i="1"/>
  <c r="W812" i="1" s="1"/>
  <c r="AJ811" i="1"/>
  <c r="W811" i="1" s="1"/>
  <c r="AJ810" i="1"/>
  <c r="W810" i="1" s="1"/>
  <c r="AJ809" i="1"/>
  <c r="W809" i="1" s="1"/>
  <c r="AJ808" i="1"/>
  <c r="W808" i="1" s="1"/>
  <c r="AJ807" i="1"/>
  <c r="W807" i="1" s="1"/>
  <c r="AJ806" i="1"/>
  <c r="W806" i="1" s="1"/>
  <c r="AJ805" i="1"/>
  <c r="W805" i="1" s="1"/>
  <c r="AJ804" i="1"/>
  <c r="AJ803" i="1"/>
  <c r="AJ802" i="1"/>
  <c r="AJ801" i="1"/>
  <c r="AJ800" i="1"/>
  <c r="AJ799" i="1"/>
  <c r="AJ798" i="1"/>
  <c r="AJ797" i="1"/>
  <c r="AJ796" i="1"/>
  <c r="AJ795" i="1"/>
  <c r="AJ794" i="1"/>
  <c r="AJ793" i="1"/>
  <c r="AJ792" i="1"/>
  <c r="AJ791" i="1"/>
  <c r="AJ790" i="1"/>
  <c r="AI814" i="1"/>
  <c r="AI812" i="1"/>
  <c r="AI811" i="1"/>
  <c r="AI810" i="1"/>
  <c r="AI809" i="1"/>
  <c r="AI808" i="1"/>
  <c r="AI807" i="1"/>
  <c r="AI806" i="1"/>
  <c r="AI805" i="1"/>
  <c r="AI804" i="1"/>
  <c r="AI803" i="1"/>
  <c r="AI802" i="1"/>
  <c r="AI801" i="1"/>
  <c r="AI800" i="1"/>
  <c r="AI799" i="1"/>
  <c r="AI798" i="1"/>
  <c r="AI797" i="1"/>
  <c r="AI796" i="1"/>
  <c r="AI795" i="1"/>
  <c r="AI794" i="1"/>
  <c r="AI793" i="1"/>
  <c r="AI792" i="1"/>
  <c r="AI791" i="1"/>
  <c r="AI790" i="1"/>
  <c r="AE810" i="1"/>
  <c r="AE809" i="1"/>
  <c r="AE808" i="1"/>
  <c r="AE807" i="1"/>
  <c r="AE806" i="1"/>
  <c r="AE805" i="1"/>
  <c r="AE804" i="1"/>
  <c r="AE803" i="1"/>
  <c r="AE802" i="1"/>
  <c r="AE801" i="1"/>
  <c r="AE800" i="1"/>
  <c r="AE799" i="1"/>
  <c r="AE798" i="1"/>
  <c r="AE797" i="1"/>
  <c r="AE796" i="1"/>
  <c r="AE795" i="1"/>
  <c r="AE794" i="1"/>
  <c r="AE793" i="1"/>
  <c r="AE792" i="1"/>
  <c r="AE791" i="1"/>
  <c r="AE790" i="1"/>
  <c r="W804" i="1"/>
  <c r="W803" i="1"/>
  <c r="W802" i="1"/>
  <c r="W801" i="1"/>
  <c r="W800" i="1"/>
  <c r="W799" i="1"/>
  <c r="W798" i="1"/>
  <c r="W797" i="1"/>
  <c r="W796" i="1"/>
  <c r="W795" i="1"/>
  <c r="W794" i="1"/>
  <c r="W793" i="1"/>
  <c r="W792" i="1"/>
  <c r="W791" i="1"/>
  <c r="W790" i="1"/>
  <c r="B798" i="1"/>
  <c r="B797" i="1"/>
  <c r="B796" i="1"/>
  <c r="B795" i="1"/>
  <c r="B794" i="1"/>
  <c r="B793" i="1"/>
  <c r="B792" i="1"/>
  <c r="B791" i="1"/>
  <c r="B790" i="1"/>
  <c r="Q814" i="1"/>
  <c r="Q812" i="1"/>
  <c r="Q811" i="1"/>
  <c r="Q810" i="1"/>
  <c r="Q809" i="1"/>
  <c r="Q808" i="1"/>
  <c r="Q807" i="1"/>
  <c r="Q806" i="1"/>
  <c r="Q805" i="1"/>
  <c r="Q804" i="1"/>
  <c r="Q803" i="1"/>
  <c r="Q802" i="1"/>
  <c r="Q801" i="1"/>
  <c r="Q800" i="1"/>
  <c r="Q799" i="1"/>
  <c r="Q798" i="1"/>
  <c r="Q797" i="1"/>
  <c r="Q796" i="1"/>
  <c r="Q795" i="1"/>
  <c r="Q794" i="1"/>
  <c r="Q793" i="1"/>
  <c r="Q792" i="1"/>
  <c r="Q791" i="1"/>
  <c r="Q790" i="1"/>
  <c r="AJ780" i="1"/>
  <c r="W780" i="1" s="1"/>
  <c r="AJ781" i="1"/>
  <c r="W781" i="1" s="1"/>
  <c r="AJ782" i="1"/>
  <c r="W782" i="1" s="1"/>
  <c r="AJ783" i="1"/>
  <c r="W783" i="1" s="1"/>
  <c r="AJ784" i="1"/>
  <c r="W784" i="1" s="1"/>
  <c r="AJ785" i="1"/>
  <c r="W785" i="1" s="1"/>
  <c r="AJ786" i="1"/>
  <c r="W786" i="1" s="1"/>
  <c r="AJ787" i="1"/>
  <c r="W787" i="1" s="1"/>
  <c r="AJ788" i="1"/>
  <c r="W788" i="1" s="1"/>
  <c r="AJ789" i="1"/>
  <c r="W789" i="1" s="1"/>
  <c r="AI780" i="1"/>
  <c r="AI781" i="1"/>
  <c r="AI782" i="1"/>
  <c r="AI783" i="1"/>
  <c r="AI784" i="1"/>
  <c r="AI785" i="1"/>
  <c r="AI786" i="1"/>
  <c r="AI787" i="1"/>
  <c r="AI788" i="1"/>
  <c r="AI789" i="1"/>
  <c r="AE780" i="1"/>
  <c r="AE781" i="1"/>
  <c r="AE782" i="1"/>
  <c r="AE783" i="1"/>
  <c r="AE784" i="1"/>
  <c r="AE785" i="1"/>
  <c r="AE786" i="1"/>
  <c r="AE787" i="1"/>
  <c r="AE788" i="1"/>
  <c r="AE789" i="1"/>
  <c r="Q781" i="1"/>
  <c r="Q782" i="1"/>
  <c r="Q783" i="1"/>
  <c r="Q784" i="1"/>
  <c r="Q785" i="1"/>
  <c r="Q786" i="1"/>
  <c r="Q787" i="1"/>
  <c r="Q788" i="1"/>
  <c r="Q789" i="1"/>
  <c r="Q780" i="1"/>
  <c r="B789" i="1"/>
  <c r="B788" i="1"/>
  <c r="B787" i="1"/>
  <c r="B786" i="1"/>
  <c r="B785" i="1"/>
  <c r="B784" i="1"/>
  <c r="B783" i="1"/>
  <c r="B782" i="1"/>
  <c r="B781" i="1"/>
  <c r="B780" i="1"/>
  <c r="AJ559" i="1"/>
  <c r="W559" i="1" s="1"/>
  <c r="AI559" i="1"/>
  <c r="AE559" i="1"/>
  <c r="Q559" i="1"/>
  <c r="AJ768" i="1"/>
  <c r="W768" i="1" s="1"/>
  <c r="AJ769" i="1"/>
  <c r="AJ771" i="1"/>
  <c r="W771" i="1" s="1"/>
  <c r="AJ772" i="1"/>
  <c r="W772" i="1" s="1"/>
  <c r="AJ773" i="1"/>
  <c r="W773" i="1" s="1"/>
  <c r="AJ774" i="1"/>
  <c r="AJ775" i="1"/>
  <c r="W775" i="1" s="1"/>
  <c r="AJ776" i="1"/>
  <c r="W776" i="1" s="1"/>
  <c r="AJ777" i="1"/>
  <c r="W777" i="1" s="1"/>
  <c r="AJ778" i="1"/>
  <c r="AI768" i="1"/>
  <c r="AI769" i="1"/>
  <c r="AI771" i="1"/>
  <c r="AI772" i="1"/>
  <c r="AI773" i="1"/>
  <c r="AI774" i="1"/>
  <c r="AI775" i="1"/>
  <c r="AI776" i="1"/>
  <c r="AI777" i="1"/>
  <c r="AI778" i="1"/>
  <c r="AE768" i="1"/>
  <c r="AE769" i="1"/>
  <c r="AE771" i="1"/>
  <c r="AE772" i="1"/>
  <c r="AE773" i="1"/>
  <c r="AE774" i="1"/>
  <c r="AE775" i="1"/>
  <c r="AE776" i="1"/>
  <c r="AE777" i="1"/>
  <c r="AE778" i="1"/>
  <c r="W769" i="1"/>
  <c r="W774" i="1"/>
  <c r="W778" i="1"/>
  <c r="Q768" i="1"/>
  <c r="Q769" i="1"/>
  <c r="Q771" i="1"/>
  <c r="Q772" i="1"/>
  <c r="Q773" i="1"/>
  <c r="Q774" i="1"/>
  <c r="Q775" i="1"/>
  <c r="Q776" i="1"/>
  <c r="Q777" i="1"/>
  <c r="Q778" i="1"/>
  <c r="B768" i="1"/>
  <c r="B769" i="1"/>
  <c r="B771" i="1"/>
  <c r="B772" i="1"/>
  <c r="B773" i="1"/>
  <c r="B774" i="1"/>
  <c r="B775" i="1"/>
  <c r="B776" i="1"/>
  <c r="B777" i="1"/>
  <c r="B778" i="1"/>
  <c r="AE746" i="1"/>
  <c r="AI746" i="1"/>
  <c r="AJ746" i="1"/>
  <c r="W746" i="1" s="1"/>
  <c r="AE747" i="1"/>
  <c r="AI747" i="1"/>
  <c r="AJ747" i="1"/>
  <c r="W747" i="1" s="1"/>
  <c r="AE748" i="1"/>
  <c r="AI748" i="1"/>
  <c r="AJ748" i="1"/>
  <c r="W748" i="1" s="1"/>
  <c r="AE749" i="1"/>
  <c r="AI749" i="1"/>
  <c r="AJ749" i="1"/>
  <c r="W749" i="1" s="1"/>
  <c r="AE750" i="1"/>
  <c r="AI750" i="1"/>
  <c r="AJ750" i="1"/>
  <c r="W750" i="1" s="1"/>
  <c r="AE751" i="1"/>
  <c r="AI751" i="1"/>
  <c r="AJ751" i="1"/>
  <c r="W751" i="1" s="1"/>
  <c r="AE752" i="1"/>
  <c r="AI752" i="1"/>
  <c r="AJ752" i="1"/>
  <c r="W752" i="1" s="1"/>
  <c r="AE753" i="1"/>
  <c r="AI753" i="1"/>
  <c r="AJ753" i="1"/>
  <c r="W753" i="1" s="1"/>
  <c r="AE754" i="1"/>
  <c r="AI754" i="1"/>
  <c r="AJ754" i="1"/>
  <c r="W754" i="1" s="1"/>
  <c r="AE755" i="1"/>
  <c r="AI755" i="1"/>
  <c r="AJ755" i="1"/>
  <c r="W755" i="1" s="1"/>
  <c r="AE756" i="1"/>
  <c r="AI756" i="1"/>
  <c r="AJ756" i="1"/>
  <c r="W756" i="1" s="1"/>
  <c r="AE757" i="1"/>
  <c r="AI757" i="1"/>
  <c r="AJ757" i="1"/>
  <c r="W757" i="1" s="1"/>
  <c r="AE758" i="1"/>
  <c r="AI758" i="1"/>
  <c r="AJ758" i="1"/>
  <c r="W758" i="1" s="1"/>
  <c r="AE759" i="1"/>
  <c r="AI759" i="1"/>
  <c r="AJ759" i="1"/>
  <c r="W759" i="1" s="1"/>
  <c r="AE761" i="1"/>
  <c r="AI761" i="1"/>
  <c r="AJ761" i="1"/>
  <c r="AE762" i="1"/>
  <c r="AI762" i="1"/>
  <c r="AJ762" i="1"/>
  <c r="W762" i="1" s="1"/>
  <c r="AE763" i="1"/>
  <c r="AI763" i="1"/>
  <c r="AJ763" i="1"/>
  <c r="W763" i="1" s="1"/>
  <c r="AE764" i="1"/>
  <c r="AI764" i="1"/>
  <c r="AJ764" i="1"/>
  <c r="W764" i="1" s="1"/>
  <c r="AE765" i="1"/>
  <c r="AI765" i="1"/>
  <c r="AJ765" i="1"/>
  <c r="W765" i="1" s="1"/>
  <c r="AE766" i="1"/>
  <c r="AI766" i="1"/>
  <c r="AJ766" i="1"/>
  <c r="W766" i="1" s="1"/>
  <c r="AE767" i="1"/>
  <c r="AI767" i="1"/>
  <c r="AJ767" i="1"/>
  <c r="W767" i="1" s="1"/>
  <c r="W761" i="1"/>
  <c r="Q737" i="1"/>
  <c r="Q738" i="1"/>
  <c r="Q739" i="1"/>
  <c r="Q740" i="1"/>
  <c r="Q741" i="1"/>
  <c r="Q742" i="1"/>
  <c r="Q743" i="1"/>
  <c r="Q744" i="1"/>
  <c r="Q746" i="1"/>
  <c r="Q747" i="1"/>
  <c r="Q748" i="1"/>
  <c r="Q749" i="1"/>
  <c r="Q750" i="1"/>
  <c r="Q751" i="1"/>
  <c r="Q752" i="1"/>
  <c r="Q753" i="1"/>
  <c r="Q754" i="1"/>
  <c r="Q755" i="1"/>
  <c r="Q756" i="1"/>
  <c r="Q757" i="1"/>
  <c r="Q758" i="1"/>
  <c r="Q759" i="1"/>
  <c r="Q761" i="1"/>
  <c r="Q762" i="1"/>
  <c r="Q763" i="1"/>
  <c r="Q764" i="1"/>
  <c r="Q765" i="1"/>
  <c r="Q766" i="1"/>
  <c r="Q767" i="1"/>
  <c r="B767" i="1"/>
  <c r="B766" i="1"/>
  <c r="B765" i="1"/>
  <c r="B764" i="1"/>
  <c r="B763" i="1"/>
  <c r="B762" i="1"/>
  <c r="B761" i="1"/>
  <c r="B759" i="1"/>
  <c r="B758" i="1"/>
  <c r="B757" i="1"/>
  <c r="B756" i="1"/>
  <c r="B755" i="1"/>
  <c r="B754" i="1"/>
  <c r="B753" i="1"/>
  <c r="B752" i="1"/>
  <c r="B751" i="1"/>
  <c r="B750" i="1"/>
  <c r="B749" i="1"/>
  <c r="B748" i="1"/>
  <c r="B747" i="1"/>
  <c r="B746" i="1"/>
  <c r="B744" i="1"/>
  <c r="B743" i="1"/>
  <c r="B741" i="1"/>
  <c r="B740" i="1"/>
  <c r="B739" i="1"/>
  <c r="B738" i="1"/>
  <c r="B737" i="1"/>
  <c r="B736" i="1"/>
  <c r="AJ744" i="1"/>
  <c r="W744" i="1" s="1"/>
  <c r="AI744" i="1"/>
  <c r="AJ743" i="1"/>
  <c r="W743" i="1" s="1"/>
  <c r="AI743" i="1"/>
  <c r="AJ742" i="1"/>
  <c r="W742" i="1" s="1"/>
  <c r="AI742" i="1"/>
  <c r="AJ741" i="1"/>
  <c r="W741" i="1" s="1"/>
  <c r="AI741" i="1"/>
  <c r="AJ740" i="1"/>
  <c r="W740" i="1" s="1"/>
  <c r="AI740" i="1"/>
  <c r="AJ739" i="1"/>
  <c r="W739" i="1" s="1"/>
  <c r="AI739" i="1"/>
  <c r="AJ738" i="1"/>
  <c r="W738" i="1" s="1"/>
  <c r="AI738" i="1"/>
  <c r="AJ737" i="1"/>
  <c r="W737" i="1" s="1"/>
  <c r="AI737" i="1"/>
  <c r="AJ736" i="1"/>
  <c r="W736" i="1" s="1"/>
  <c r="AI736" i="1"/>
  <c r="AJ735" i="1"/>
  <c r="W735" i="1" s="1"/>
  <c r="AI735" i="1"/>
  <c r="AJ734" i="1"/>
  <c r="W734" i="1" s="1"/>
  <c r="AI734" i="1"/>
  <c r="AJ733" i="1"/>
  <c r="W733" i="1" s="1"/>
  <c r="AI733" i="1"/>
  <c r="AJ732" i="1"/>
  <c r="W732" i="1" s="1"/>
  <c r="AI732" i="1"/>
  <c r="AJ731" i="1"/>
  <c r="W731" i="1" s="1"/>
  <c r="AI731" i="1"/>
  <c r="AJ730" i="1"/>
  <c r="W730" i="1" s="1"/>
  <c r="AI730" i="1"/>
  <c r="AJ729" i="1"/>
  <c r="W729" i="1" s="1"/>
  <c r="AI729" i="1"/>
  <c r="AJ728" i="1"/>
  <c r="W728" i="1" s="1"/>
  <c r="AI728" i="1"/>
  <c r="AJ727" i="1"/>
  <c r="W727" i="1" s="1"/>
  <c r="AI727" i="1"/>
  <c r="AJ726" i="1"/>
  <c r="W726" i="1" s="1"/>
  <c r="AI726" i="1"/>
  <c r="AE744" i="1"/>
  <c r="AE743" i="1"/>
  <c r="AE742" i="1"/>
  <c r="AE741" i="1"/>
  <c r="AE740" i="1"/>
  <c r="AE739" i="1"/>
  <c r="AE738" i="1"/>
  <c r="AE737" i="1"/>
  <c r="AE736" i="1"/>
  <c r="AE735" i="1"/>
  <c r="AE734" i="1"/>
  <c r="AE733" i="1"/>
  <c r="AE732" i="1"/>
  <c r="AE731" i="1"/>
  <c r="AE730" i="1"/>
  <c r="AE729" i="1"/>
  <c r="AE728" i="1"/>
  <c r="AE727" i="1"/>
  <c r="AE726" i="1"/>
  <c r="Q727" i="1"/>
  <c r="Q728" i="1"/>
  <c r="Q729" i="1"/>
  <c r="Q730" i="1"/>
  <c r="Q731" i="1"/>
  <c r="Q732" i="1"/>
  <c r="Q733" i="1"/>
  <c r="Q734" i="1"/>
  <c r="Q735" i="1"/>
  <c r="Q736" i="1"/>
  <c r="Q726" i="1"/>
  <c r="B734" i="1"/>
  <c r="B735" i="1"/>
  <c r="B733" i="1"/>
  <c r="B732" i="1"/>
  <c r="B731" i="1"/>
  <c r="B730" i="1"/>
  <c r="B729" i="1"/>
  <c r="B728" i="1"/>
  <c r="B727" i="1"/>
  <c r="B726" i="1"/>
  <c r="B725" i="1"/>
  <c r="B724" i="1"/>
  <c r="B723" i="1"/>
  <c r="B722" i="1"/>
  <c r="B721" i="1"/>
  <c r="B720" i="1"/>
  <c r="B719" i="1"/>
  <c r="B718" i="1"/>
  <c r="B717" i="1"/>
  <c r="B716" i="1"/>
  <c r="B715" i="1"/>
  <c r="B714" i="1"/>
  <c r="B713" i="1"/>
  <c r="B712" i="1"/>
  <c r="B711" i="1"/>
  <c r="B710" i="1"/>
  <c r="B709" i="1"/>
  <c r="B708" i="1"/>
  <c r="B707" i="1"/>
  <c r="B706" i="1"/>
  <c r="B705" i="1"/>
  <c r="B704" i="1"/>
  <c r="B703" i="1"/>
  <c r="B702" i="1"/>
  <c r="B701" i="1"/>
  <c r="B700" i="1"/>
  <c r="B699" i="1"/>
  <c r="B698" i="1"/>
  <c r="B697" i="1"/>
  <c r="B696" i="1"/>
  <c r="B695" i="1"/>
  <c r="B693" i="1"/>
  <c r="B692" i="1"/>
  <c r="B690" i="1"/>
  <c r="B689" i="1"/>
  <c r="B688" i="1"/>
  <c r="B687" i="1"/>
  <c r="B686" i="1"/>
  <c r="B685" i="1"/>
  <c r="B684" i="1"/>
  <c r="B683" i="1"/>
  <c r="B682" i="1"/>
  <c r="B681" i="1"/>
  <c r="B680" i="1"/>
  <c r="B679" i="1"/>
  <c r="B678" i="1"/>
  <c r="B677" i="1"/>
  <c r="B676" i="1"/>
  <c r="B675" i="1"/>
  <c r="B674" i="1"/>
  <c r="B673" i="1"/>
  <c r="B672" i="1"/>
  <c r="B671" i="1"/>
  <c r="B670" i="1"/>
  <c r="B669" i="1"/>
  <c r="B668" i="1"/>
  <c r="B667" i="1"/>
  <c r="B666" i="1"/>
  <c r="B665" i="1"/>
  <c r="B664" i="1"/>
  <c r="B663" i="1"/>
  <c r="B662" i="1"/>
  <c r="B661" i="1"/>
  <c r="B660" i="1"/>
  <c r="B659" i="1"/>
  <c r="B658" i="1"/>
  <c r="B657" i="1"/>
  <c r="B656" i="1"/>
  <c r="B655" i="1"/>
  <c r="B654" i="1"/>
  <c r="B653" i="1"/>
  <c r="B652" i="1"/>
  <c r="B651" i="1"/>
  <c r="B650" i="1"/>
  <c r="B649" i="1"/>
  <c r="B648" i="1"/>
  <c r="B647" i="1"/>
  <c r="B646" i="1"/>
  <c r="B645" i="1"/>
  <c r="B644" i="1"/>
  <c r="B643" i="1"/>
  <c r="B642" i="1"/>
  <c r="B641" i="1"/>
  <c r="B640" i="1"/>
  <c r="B639" i="1"/>
  <c r="B638" i="1"/>
  <c r="B637" i="1"/>
  <c r="B636" i="1"/>
  <c r="B635" i="1"/>
  <c r="B634" i="1"/>
  <c r="B633" i="1"/>
  <c r="B632" i="1"/>
  <c r="B630" i="1"/>
  <c r="B629" i="1"/>
  <c r="B628" i="1"/>
  <c r="B627" i="1"/>
  <c r="B626" i="1"/>
  <c r="B625" i="1"/>
  <c r="B624" i="1"/>
  <c r="B623" i="1"/>
  <c r="B622" i="1"/>
  <c r="B620" i="1"/>
  <c r="B619" i="1"/>
  <c r="B617" i="1"/>
  <c r="B616" i="1"/>
  <c r="B615" i="1"/>
  <c r="B614" i="1"/>
  <c r="B613" i="1"/>
  <c r="B612" i="1"/>
  <c r="B611" i="1"/>
  <c r="B609" i="1"/>
  <c r="B608" i="1"/>
  <c r="B607" i="1"/>
  <c r="B606" i="1"/>
  <c r="B604" i="1"/>
  <c r="B603" i="1"/>
  <c r="B602" i="1"/>
  <c r="B600" i="1"/>
  <c r="B599" i="1"/>
  <c r="B598" i="1"/>
  <c r="B597" i="1"/>
  <c r="B596" i="1"/>
  <c r="B595" i="1"/>
  <c r="B594" i="1"/>
  <c r="B593" i="1"/>
  <c r="B592" i="1"/>
  <c r="B591" i="1"/>
  <c r="B590" i="1"/>
  <c r="B589" i="1"/>
  <c r="B588" i="1"/>
  <c r="B587" i="1"/>
  <c r="B586" i="1"/>
  <c r="B585" i="1"/>
  <c r="B584" i="1"/>
  <c r="B583" i="1"/>
  <c r="B582" i="1"/>
  <c r="B581" i="1"/>
  <c r="B580" i="1"/>
  <c r="B579" i="1"/>
  <c r="B578" i="1"/>
  <c r="B576" i="1"/>
  <c r="B575" i="1"/>
  <c r="B574" i="1"/>
  <c r="B573" i="1"/>
  <c r="B572" i="1"/>
  <c r="B571" i="1"/>
  <c r="B570" i="1"/>
  <c r="B569" i="1"/>
  <c r="B568" i="1"/>
  <c r="B567" i="1"/>
  <c r="B566" i="1"/>
  <c r="B565" i="1"/>
  <c r="B564" i="1"/>
  <c r="B562" i="1"/>
  <c r="B561" i="1"/>
  <c r="B560" i="1"/>
  <c r="B558" i="1"/>
  <c r="B557" i="1"/>
  <c r="B556" i="1"/>
  <c r="B555" i="1"/>
  <c r="B554" i="1"/>
  <c r="B553" i="1"/>
  <c r="B552" i="1"/>
  <c r="B551" i="1"/>
  <c r="B550" i="1"/>
  <c r="B549" i="1"/>
  <c r="B548" i="1"/>
  <c r="B547" i="1"/>
  <c r="B546" i="1"/>
  <c r="B545" i="1"/>
  <c r="B543" i="1"/>
  <c r="B542" i="1"/>
  <c r="B541" i="1"/>
  <c r="B540" i="1"/>
  <c r="B539" i="1"/>
  <c r="B538" i="1"/>
  <c r="B537" i="1"/>
  <c r="B536" i="1"/>
  <c r="B535" i="1"/>
  <c r="B533" i="1"/>
  <c r="B532" i="1"/>
  <c r="B531" i="1"/>
  <c r="B530" i="1"/>
  <c r="B529" i="1"/>
  <c r="B524" i="1"/>
  <c r="B525" i="1"/>
  <c r="B526" i="1"/>
  <c r="B528" i="1"/>
  <c r="AJ527" i="1"/>
  <c r="W527" i="1" s="1"/>
  <c r="AI527" i="1"/>
  <c r="AE527" i="1"/>
  <c r="Q527" i="1"/>
  <c r="AJ725" i="1"/>
  <c r="AJ724" i="1"/>
  <c r="AJ723" i="1"/>
  <c r="AJ722" i="1"/>
  <c r="AJ721" i="1"/>
  <c r="AJ720" i="1"/>
  <c r="AJ719" i="1"/>
  <c r="AJ718" i="1"/>
  <c r="AJ717" i="1"/>
  <c r="AJ716" i="1"/>
  <c r="AJ715" i="1"/>
  <c r="AJ714" i="1"/>
  <c r="AJ713" i="1"/>
  <c r="AJ712" i="1"/>
  <c r="AJ711" i="1"/>
  <c r="AJ710" i="1"/>
  <c r="AI725" i="1"/>
  <c r="AI724" i="1"/>
  <c r="AI723" i="1"/>
  <c r="AI722" i="1"/>
  <c r="AI721" i="1"/>
  <c r="AI720" i="1"/>
  <c r="AI719" i="1"/>
  <c r="AI718" i="1"/>
  <c r="AI717" i="1"/>
  <c r="AI716" i="1"/>
  <c r="AI715" i="1"/>
  <c r="AI714" i="1"/>
  <c r="AI713" i="1"/>
  <c r="AI712" i="1"/>
  <c r="AI711" i="1"/>
  <c r="AI710" i="1"/>
  <c r="AE725" i="1"/>
  <c r="AE724" i="1"/>
  <c r="AE723" i="1"/>
  <c r="AE722" i="1"/>
  <c r="AE721" i="1"/>
  <c r="AE720" i="1"/>
  <c r="AE719" i="1"/>
  <c r="AE718" i="1"/>
  <c r="AE717" i="1"/>
  <c r="AE716" i="1"/>
  <c r="AE715" i="1"/>
  <c r="AE714" i="1"/>
  <c r="AE713" i="1"/>
  <c r="AE712" i="1"/>
  <c r="AE711" i="1"/>
  <c r="AE710" i="1"/>
  <c r="W725" i="1"/>
  <c r="W724" i="1"/>
  <c r="W723" i="1"/>
  <c r="W722" i="1"/>
  <c r="W721" i="1"/>
  <c r="W720" i="1"/>
  <c r="W719" i="1"/>
  <c r="W718" i="1"/>
  <c r="W717" i="1"/>
  <c r="W716" i="1"/>
  <c r="W715" i="1"/>
  <c r="W714" i="1"/>
  <c r="W713" i="1"/>
  <c r="W712" i="1"/>
  <c r="W711" i="1"/>
  <c r="W710" i="1"/>
  <c r="Q710" i="1"/>
  <c r="Q711" i="1"/>
  <c r="Q712" i="1"/>
  <c r="Q713" i="1"/>
  <c r="Q714" i="1"/>
  <c r="Q715" i="1"/>
  <c r="Q716" i="1"/>
  <c r="Q717" i="1"/>
  <c r="Q718" i="1"/>
  <c r="Q719" i="1"/>
  <c r="Q720" i="1"/>
  <c r="Q721" i="1"/>
  <c r="Q722" i="1"/>
  <c r="Q723" i="1"/>
  <c r="Q724" i="1"/>
  <c r="Q725" i="1"/>
  <c r="AG394" i="1"/>
  <c r="AE700" i="1"/>
  <c r="AE701" i="1"/>
  <c r="AE702" i="1"/>
  <c r="AE703" i="1"/>
  <c r="AE704" i="1"/>
  <c r="AE705" i="1"/>
  <c r="AE706" i="1"/>
  <c r="AE707" i="1"/>
  <c r="AE708" i="1"/>
  <c r="AE709" i="1"/>
  <c r="AI701" i="1"/>
  <c r="AI702" i="1"/>
  <c r="AI703" i="1"/>
  <c r="AI704" i="1"/>
  <c r="AI705" i="1"/>
  <c r="AI706" i="1"/>
  <c r="AI707" i="1"/>
  <c r="AI708" i="1"/>
  <c r="AI709" i="1"/>
  <c r="AJ697" i="1"/>
  <c r="W697" i="1" s="1"/>
  <c r="AJ698" i="1"/>
  <c r="AJ699" i="1"/>
  <c r="W699" i="1" s="1"/>
  <c r="AJ700" i="1"/>
  <c r="W700" i="1" s="1"/>
  <c r="AJ701" i="1"/>
  <c r="W701" i="1" s="1"/>
  <c r="AJ702" i="1"/>
  <c r="W702" i="1" s="1"/>
  <c r="AJ703" i="1"/>
  <c r="W703" i="1" s="1"/>
  <c r="AJ704" i="1"/>
  <c r="W704" i="1" s="1"/>
  <c r="AJ705" i="1"/>
  <c r="W705" i="1" s="1"/>
  <c r="AJ706" i="1"/>
  <c r="W706" i="1" s="1"/>
  <c r="AJ707" i="1"/>
  <c r="W707" i="1" s="1"/>
  <c r="AJ708" i="1"/>
  <c r="W708" i="1" s="1"/>
  <c r="AJ709" i="1"/>
  <c r="W709" i="1" s="1"/>
  <c r="AJ696" i="1"/>
  <c r="Q696" i="1"/>
  <c r="Q697" i="1"/>
  <c r="Q698" i="1"/>
  <c r="Q699" i="1"/>
  <c r="Q700" i="1"/>
  <c r="Q701" i="1"/>
  <c r="Q702" i="1"/>
  <c r="Q703" i="1"/>
  <c r="Q704" i="1"/>
  <c r="Q705" i="1"/>
  <c r="Q706" i="1"/>
  <c r="Q707" i="1"/>
  <c r="Q708" i="1"/>
  <c r="Q709" i="1"/>
  <c r="W696" i="1"/>
  <c r="W698" i="1"/>
  <c r="Q673" i="1"/>
  <c r="Q674" i="1"/>
  <c r="Q675" i="1"/>
  <c r="Q676" i="1"/>
  <c r="Q677" i="1"/>
  <c r="Q678" i="1"/>
  <c r="Q679" i="1"/>
  <c r="Q680" i="1"/>
  <c r="Q681" i="1"/>
  <c r="Q682" i="1"/>
  <c r="Q683" i="1"/>
  <c r="Q684" i="1"/>
  <c r="Q685" i="1"/>
  <c r="Q686" i="1"/>
  <c r="Q687" i="1"/>
  <c r="Q688" i="1"/>
  <c r="Q689" i="1"/>
  <c r="Q690" i="1"/>
  <c r="Q692" i="1"/>
  <c r="Q693" i="1"/>
  <c r="Q695" i="1"/>
  <c r="AE682" i="1"/>
  <c r="AE683" i="1"/>
  <c r="AE684" i="1"/>
  <c r="AE685" i="1"/>
  <c r="AE686" i="1"/>
  <c r="AE687" i="1"/>
  <c r="AE688" i="1"/>
  <c r="AE689" i="1"/>
  <c r="AE690" i="1"/>
  <c r="AE692" i="1"/>
  <c r="AE693" i="1"/>
  <c r="AE695" i="1"/>
  <c r="AE696" i="1"/>
  <c r="AE697" i="1"/>
  <c r="AE698" i="1"/>
  <c r="AE699" i="1"/>
  <c r="AI673" i="1"/>
  <c r="AI674" i="1"/>
  <c r="AI675" i="1"/>
  <c r="AI676" i="1"/>
  <c r="AI677" i="1"/>
  <c r="AI678" i="1"/>
  <c r="AI679" i="1"/>
  <c r="AI681" i="1"/>
  <c r="AI682" i="1"/>
  <c r="AI683" i="1"/>
  <c r="AI684" i="1"/>
  <c r="AI685" i="1"/>
  <c r="AI686" i="1"/>
  <c r="AI687" i="1"/>
  <c r="AI688" i="1"/>
  <c r="AI689" i="1"/>
  <c r="AI690" i="1"/>
  <c r="AI692" i="1"/>
  <c r="AI693" i="1"/>
  <c r="AI695" i="1"/>
  <c r="AI696" i="1"/>
  <c r="AI697" i="1"/>
  <c r="AI698" i="1"/>
  <c r="AI699" i="1"/>
  <c r="AI700" i="1"/>
  <c r="AJ676" i="1"/>
  <c r="W676" i="1" s="1"/>
  <c r="AJ677" i="1"/>
  <c r="W677" i="1" s="1"/>
  <c r="AJ678" i="1"/>
  <c r="W678" i="1" s="1"/>
  <c r="AJ679" i="1"/>
  <c r="W679" i="1" s="1"/>
  <c r="AJ680" i="1"/>
  <c r="W680" i="1" s="1"/>
  <c r="AJ681" i="1"/>
  <c r="W681" i="1" s="1"/>
  <c r="AJ682" i="1"/>
  <c r="W682" i="1" s="1"/>
  <c r="AJ683" i="1"/>
  <c r="W683" i="1" s="1"/>
  <c r="AJ684" i="1"/>
  <c r="W684" i="1" s="1"/>
  <c r="AJ685" i="1"/>
  <c r="W685" i="1" s="1"/>
  <c r="AJ686" i="1"/>
  <c r="W686" i="1" s="1"/>
  <c r="AJ687" i="1"/>
  <c r="W687" i="1" s="1"/>
  <c r="AJ688" i="1"/>
  <c r="W688" i="1" s="1"/>
  <c r="AJ689" i="1"/>
  <c r="W689" i="1" s="1"/>
  <c r="AJ690" i="1"/>
  <c r="AJ692" i="1"/>
  <c r="W692" i="1" s="1"/>
  <c r="AJ693" i="1"/>
  <c r="W693" i="1" s="1"/>
  <c r="AJ695" i="1"/>
  <c r="W695" i="1" s="1"/>
  <c r="AE554" i="1"/>
  <c r="W690" i="1"/>
  <c r="Q651" i="1"/>
  <c r="Q652" i="1"/>
  <c r="Q653" i="1"/>
  <c r="Q654" i="1"/>
  <c r="Q655" i="1"/>
  <c r="Q656" i="1"/>
  <c r="Q657" i="1"/>
  <c r="Q658" i="1"/>
  <c r="Q659" i="1"/>
  <c r="Q660" i="1"/>
  <c r="Q661" i="1"/>
  <c r="Q662" i="1"/>
  <c r="Q663" i="1"/>
  <c r="Q664" i="1"/>
  <c r="Q665" i="1"/>
  <c r="Q666" i="1"/>
  <c r="Q667" i="1"/>
  <c r="Q668" i="1"/>
  <c r="Q669" i="1"/>
  <c r="Q670" i="1"/>
  <c r="Q671" i="1"/>
  <c r="Q672" i="1"/>
  <c r="AE654" i="1"/>
  <c r="AE655" i="1"/>
  <c r="AE656" i="1"/>
  <c r="AE657" i="1"/>
  <c r="AE658" i="1"/>
  <c r="AE659" i="1"/>
  <c r="AE660" i="1"/>
  <c r="AE661" i="1"/>
  <c r="AE662" i="1"/>
  <c r="AE663" i="1"/>
  <c r="AE664" i="1"/>
  <c r="AE665" i="1"/>
  <c r="AE666" i="1"/>
  <c r="AE667" i="1"/>
  <c r="AE668" i="1"/>
  <c r="AE669" i="1"/>
  <c r="AE670" i="1"/>
  <c r="AE671" i="1"/>
  <c r="AE672" i="1"/>
  <c r="AE673" i="1"/>
  <c r="AE674" i="1"/>
  <c r="AE675" i="1"/>
  <c r="AE676" i="1"/>
  <c r="AE677" i="1"/>
  <c r="AE678" i="1"/>
  <c r="AE679" i="1"/>
  <c r="AE680" i="1"/>
  <c r="AE681" i="1"/>
  <c r="AI640" i="1"/>
  <c r="AI641" i="1"/>
  <c r="AI642" i="1"/>
  <c r="AI643" i="1"/>
  <c r="AI644" i="1"/>
  <c r="AI645" i="1"/>
  <c r="AI646" i="1"/>
  <c r="AI647" i="1"/>
  <c r="AI648" i="1"/>
  <c r="AI649" i="1"/>
  <c r="AI650" i="1"/>
  <c r="AI652" i="1"/>
  <c r="AI653" i="1"/>
  <c r="AI654" i="1"/>
  <c r="AI655" i="1"/>
  <c r="AI656" i="1"/>
  <c r="AI657" i="1"/>
  <c r="AI658" i="1"/>
  <c r="AI659" i="1"/>
  <c r="AI661" i="1"/>
  <c r="AI662" i="1"/>
  <c r="AI663" i="1"/>
  <c r="AI664" i="1"/>
  <c r="AI665" i="1"/>
  <c r="AI666" i="1"/>
  <c r="AI667" i="1"/>
  <c r="AI668" i="1"/>
  <c r="AI669" i="1"/>
  <c r="AI670" i="1"/>
  <c r="AI671" i="1"/>
  <c r="AI672" i="1"/>
  <c r="AJ640" i="1"/>
  <c r="W640" i="1" s="1"/>
  <c r="AJ641" i="1"/>
  <c r="W641" i="1" s="1"/>
  <c r="AJ642" i="1"/>
  <c r="W642" i="1" s="1"/>
  <c r="AJ643" i="1"/>
  <c r="W643" i="1" s="1"/>
  <c r="AJ644" i="1"/>
  <c r="W644" i="1" s="1"/>
  <c r="AJ645" i="1"/>
  <c r="W645" i="1" s="1"/>
  <c r="AJ646" i="1"/>
  <c r="AJ647" i="1"/>
  <c r="W647" i="1" s="1"/>
  <c r="AJ648" i="1"/>
  <c r="W648" i="1" s="1"/>
  <c r="AJ649" i="1"/>
  <c r="W649" i="1" s="1"/>
  <c r="AJ650" i="1"/>
  <c r="W650" i="1" s="1"/>
  <c r="AJ651" i="1"/>
  <c r="AJ652" i="1"/>
  <c r="AJ653" i="1"/>
  <c r="W653" i="1" s="1"/>
  <c r="AJ654" i="1"/>
  <c r="W654" i="1" s="1"/>
  <c r="AJ655" i="1"/>
  <c r="W655" i="1" s="1"/>
  <c r="AJ656" i="1"/>
  <c r="W656" i="1" s="1"/>
  <c r="AJ657" i="1"/>
  <c r="W657" i="1" s="1"/>
  <c r="AJ658" i="1"/>
  <c r="AJ659" i="1"/>
  <c r="W659" i="1" s="1"/>
  <c r="AJ660" i="1"/>
  <c r="W660" i="1" s="1"/>
  <c r="AJ661" i="1"/>
  <c r="W661" i="1" s="1"/>
  <c r="AJ662" i="1"/>
  <c r="W662" i="1" s="1"/>
  <c r="AJ663" i="1"/>
  <c r="W663" i="1" s="1"/>
  <c r="AJ664" i="1"/>
  <c r="W664" i="1"/>
  <c r="AJ665" i="1"/>
  <c r="W665" i="1" s="1"/>
  <c r="AJ666" i="1"/>
  <c r="W666" i="1" s="1"/>
  <c r="AJ667" i="1"/>
  <c r="W667" i="1" s="1"/>
  <c r="AJ668" i="1"/>
  <c r="W668" i="1" s="1"/>
  <c r="AJ669" i="1"/>
  <c r="W669" i="1" s="1"/>
  <c r="AJ670" i="1"/>
  <c r="W670" i="1" s="1"/>
  <c r="AJ671" i="1"/>
  <c r="W671" i="1" s="1"/>
  <c r="AJ672" i="1"/>
  <c r="W672" i="1" s="1"/>
  <c r="AJ673" i="1"/>
  <c r="W673" i="1" s="1"/>
  <c r="AJ674" i="1"/>
  <c r="W674" i="1" s="1"/>
  <c r="AJ675" i="1"/>
  <c r="W675" i="1" s="1"/>
  <c r="Q633" i="1"/>
  <c r="Q634" i="1"/>
  <c r="Q635" i="1"/>
  <c r="Q636" i="1"/>
  <c r="Q637" i="1"/>
  <c r="Q638" i="1"/>
  <c r="Q639" i="1"/>
  <c r="Q640" i="1"/>
  <c r="Q641" i="1"/>
  <c r="Q642" i="1"/>
  <c r="Q643" i="1"/>
  <c r="Q644" i="1"/>
  <c r="Q645" i="1"/>
  <c r="Q646" i="1"/>
  <c r="Q647" i="1"/>
  <c r="Q648" i="1"/>
  <c r="Q649" i="1"/>
  <c r="Q650" i="1"/>
  <c r="AI624" i="1"/>
  <c r="AJ624" i="1"/>
  <c r="W624" i="1" s="1"/>
  <c r="AE624" i="1"/>
  <c r="Q624" i="1"/>
  <c r="AE622" i="1"/>
  <c r="AE623" i="1"/>
  <c r="AE625" i="1"/>
  <c r="AE626" i="1"/>
  <c r="AE627" i="1"/>
  <c r="AE628" i="1"/>
  <c r="AE629" i="1"/>
  <c r="AE630" i="1"/>
  <c r="AE632" i="1"/>
  <c r="AE633" i="1"/>
  <c r="AE634" i="1"/>
  <c r="AE635" i="1"/>
  <c r="AE636" i="1"/>
  <c r="AE637" i="1"/>
  <c r="AE638" i="1"/>
  <c r="AE639" i="1"/>
  <c r="AE640" i="1"/>
  <c r="AE641" i="1"/>
  <c r="AE642" i="1"/>
  <c r="AE643" i="1"/>
  <c r="AE644" i="1"/>
  <c r="AE645" i="1"/>
  <c r="AE646" i="1"/>
  <c r="AE647" i="1"/>
  <c r="AE648" i="1"/>
  <c r="AE649" i="1"/>
  <c r="AE650" i="1"/>
  <c r="AE651" i="1"/>
  <c r="AE652" i="1"/>
  <c r="AE653" i="1"/>
  <c r="AJ634" i="1"/>
  <c r="W634" i="1" s="1"/>
  <c r="AJ635" i="1"/>
  <c r="W635" i="1" s="1"/>
  <c r="AJ636" i="1"/>
  <c r="W636" i="1" s="1"/>
  <c r="AJ637" i="1"/>
  <c r="W637" i="1" s="1"/>
  <c r="AJ638" i="1"/>
  <c r="W638" i="1" s="1"/>
  <c r="AJ639" i="1"/>
  <c r="W639" i="1" s="1"/>
  <c r="AI620" i="1"/>
  <c r="AI622" i="1"/>
  <c r="AI623" i="1"/>
  <c r="AI625" i="1"/>
  <c r="AI626" i="1"/>
  <c r="AI627" i="1"/>
  <c r="AI628" i="1"/>
  <c r="AI629" i="1"/>
  <c r="AI630" i="1"/>
  <c r="AI632" i="1"/>
  <c r="AI633" i="1"/>
  <c r="AI634" i="1"/>
  <c r="AI635" i="1"/>
  <c r="AI636" i="1"/>
  <c r="AI637" i="1"/>
  <c r="AI638" i="1"/>
  <c r="AI639" i="1"/>
  <c r="AJ619" i="1"/>
  <c r="W619" i="1" s="1"/>
  <c r="AJ620" i="1"/>
  <c r="AJ622" i="1"/>
  <c r="W622" i="1" s="1"/>
  <c r="AJ623" i="1"/>
  <c r="W623" i="1" s="1"/>
  <c r="AJ625" i="1"/>
  <c r="W625" i="1" s="1"/>
  <c r="AJ626" i="1"/>
  <c r="W626" i="1" s="1"/>
  <c r="AJ627" i="1"/>
  <c r="W627" i="1" s="1"/>
  <c r="AJ628" i="1"/>
  <c r="W628" i="1" s="1"/>
  <c r="AJ629" i="1"/>
  <c r="W629" i="1" s="1"/>
  <c r="AJ630" i="1"/>
  <c r="AJ632" i="1"/>
  <c r="W632" i="1" s="1"/>
  <c r="AJ633" i="1"/>
  <c r="W633" i="1" s="1"/>
  <c r="Q615" i="1"/>
  <c r="Q616" i="1"/>
  <c r="Q617" i="1"/>
  <c r="Q619" i="1"/>
  <c r="Q620" i="1"/>
  <c r="Q622" i="1"/>
  <c r="Q623" i="1"/>
  <c r="Q625" i="1"/>
  <c r="Q626" i="1"/>
  <c r="Q627" i="1"/>
  <c r="Q628" i="1"/>
  <c r="Q629" i="1"/>
  <c r="Q630" i="1"/>
  <c r="Q632" i="1"/>
  <c r="AJ610" i="1"/>
  <c r="W610" i="1" s="1"/>
  <c r="AI610" i="1"/>
  <c r="AE610" i="1"/>
  <c r="Q610" i="1"/>
  <c r="Q598" i="1"/>
  <c r="Q599" i="1"/>
  <c r="Q600" i="1"/>
  <c r="Q602" i="1"/>
  <c r="Q603" i="1"/>
  <c r="Q604" i="1"/>
  <c r="Q606" i="1"/>
  <c r="Q607" i="1"/>
  <c r="Q608" i="1"/>
  <c r="Q609" i="1"/>
  <c r="Q611" i="1"/>
  <c r="Q612" i="1"/>
  <c r="Q613" i="1"/>
  <c r="Q614" i="1"/>
  <c r="AE608" i="1"/>
  <c r="AI608" i="1"/>
  <c r="AJ608" i="1"/>
  <c r="W608" i="1" s="1"/>
  <c r="AE609" i="1"/>
  <c r="AI609" i="1"/>
  <c r="AJ609" i="1"/>
  <c r="W609" i="1"/>
  <c r="W462" i="1"/>
  <c r="W658" i="1"/>
  <c r="W620" i="1"/>
  <c r="W630" i="1"/>
  <c r="W646" i="1"/>
  <c r="W651" i="1"/>
  <c r="W652" i="1"/>
  <c r="AI345" i="1"/>
  <c r="AG345" i="1"/>
  <c r="AJ466" i="1"/>
  <c r="W466" i="1" s="1"/>
  <c r="AI466" i="1"/>
  <c r="AE466" i="1"/>
  <c r="Q466" i="1"/>
  <c r="Q340" i="1"/>
  <c r="W340" i="1"/>
  <c r="AE340" i="1"/>
  <c r="AG340" i="1"/>
  <c r="AI340" i="1"/>
  <c r="AJ595" i="1"/>
  <c r="W595" i="1" s="1"/>
  <c r="AJ596" i="1"/>
  <c r="W596" i="1" s="1"/>
  <c r="AJ597" i="1"/>
  <c r="W597" i="1" s="1"/>
  <c r="AJ598" i="1"/>
  <c r="W598" i="1" s="1"/>
  <c r="AJ599" i="1"/>
  <c r="W599" i="1" s="1"/>
  <c r="AJ600" i="1"/>
  <c r="W600" i="1"/>
  <c r="AJ602" i="1"/>
  <c r="W602" i="1" s="1"/>
  <c r="AJ603" i="1"/>
  <c r="W603" i="1" s="1"/>
  <c r="AJ604" i="1"/>
  <c r="W604" i="1"/>
  <c r="AJ606" i="1"/>
  <c r="W606" i="1" s="1"/>
  <c r="AJ607" i="1"/>
  <c r="W607" i="1" s="1"/>
  <c r="AJ611" i="1"/>
  <c r="W611" i="1" s="1"/>
  <c r="AJ612" i="1"/>
  <c r="W612" i="1" s="1"/>
  <c r="AJ613" i="1"/>
  <c r="W613" i="1" s="1"/>
  <c r="AJ614" i="1"/>
  <c r="W614" i="1" s="1"/>
  <c r="AJ615" i="1"/>
  <c r="W615" i="1" s="1"/>
  <c r="AJ616" i="1"/>
  <c r="W616" i="1" s="1"/>
  <c r="AJ617" i="1"/>
  <c r="W617" i="1" s="1"/>
  <c r="AI595" i="1"/>
  <c r="AI596" i="1"/>
  <c r="AI597" i="1"/>
  <c r="AI598" i="1"/>
  <c r="AI599" i="1"/>
  <c r="AI600" i="1"/>
  <c r="AI602" i="1"/>
  <c r="AI603" i="1"/>
  <c r="AI604" i="1"/>
  <c r="AI606" i="1"/>
  <c r="AI607" i="1"/>
  <c r="AI611" i="1"/>
  <c r="AI612" i="1"/>
  <c r="AI613" i="1"/>
  <c r="AI614" i="1"/>
  <c r="AI615" i="1"/>
  <c r="AI616" i="1"/>
  <c r="AI617" i="1"/>
  <c r="AI619" i="1"/>
  <c r="AE594" i="1"/>
  <c r="AE595" i="1"/>
  <c r="AE596" i="1"/>
  <c r="AE597" i="1"/>
  <c r="AE598" i="1"/>
  <c r="AE599" i="1"/>
  <c r="AE600" i="1"/>
  <c r="AE602" i="1"/>
  <c r="AE603" i="1"/>
  <c r="AE604" i="1"/>
  <c r="AE606" i="1"/>
  <c r="AE607" i="1"/>
  <c r="AE611" i="1"/>
  <c r="AE612" i="1"/>
  <c r="AE613" i="1"/>
  <c r="AE614" i="1"/>
  <c r="AE615" i="1"/>
  <c r="AE616" i="1"/>
  <c r="AE617" i="1"/>
  <c r="AE619" i="1"/>
  <c r="AE620" i="1"/>
  <c r="Q582" i="1"/>
  <c r="Q583" i="1"/>
  <c r="Q584" i="1"/>
  <c r="Q585" i="1"/>
  <c r="Q586" i="1"/>
  <c r="Q587" i="1"/>
  <c r="Q588" i="1"/>
  <c r="Q589" i="1"/>
  <c r="Q590" i="1"/>
  <c r="Q591" i="1"/>
  <c r="Q592" i="1"/>
  <c r="Q593" i="1"/>
  <c r="Q594" i="1"/>
  <c r="Q595" i="1"/>
  <c r="Q596" i="1"/>
  <c r="Q597" i="1"/>
  <c r="Q581" i="1"/>
  <c r="Q580" i="1"/>
  <c r="Q579" i="1"/>
  <c r="Q568" i="1"/>
  <c r="Q569" i="1"/>
  <c r="Q570" i="1"/>
  <c r="Q571" i="1"/>
  <c r="Q572" i="1"/>
  <c r="Q573" i="1"/>
  <c r="Q574" i="1"/>
  <c r="Q575" i="1"/>
  <c r="Q576" i="1"/>
  <c r="Q565" i="1"/>
  <c r="Q543" i="1"/>
  <c r="Q545" i="1"/>
  <c r="Q546" i="1"/>
  <c r="Q547" i="1"/>
  <c r="Q548" i="1"/>
  <c r="Q549" i="1"/>
  <c r="Q550" i="1"/>
  <c r="Q551" i="1"/>
  <c r="Q552" i="1"/>
  <c r="Q553" i="1"/>
  <c r="Q554" i="1"/>
  <c r="Q555" i="1"/>
  <c r="Q556" i="1"/>
  <c r="Q557" i="1"/>
  <c r="Q558" i="1"/>
  <c r="Q560" i="1"/>
  <c r="Q561" i="1"/>
  <c r="Q562" i="1"/>
  <c r="Q564" i="1"/>
  <c r="Q566" i="1"/>
  <c r="Q567" i="1"/>
  <c r="Q535" i="1"/>
  <c r="Q536" i="1"/>
  <c r="Q537" i="1"/>
  <c r="Q538" i="1"/>
  <c r="Q539" i="1"/>
  <c r="Q540" i="1"/>
  <c r="Q541" i="1"/>
  <c r="Q542" i="1"/>
  <c r="Q525" i="1"/>
  <c r="Q526" i="1"/>
  <c r="Q528" i="1"/>
  <c r="Q529" i="1"/>
  <c r="Q530" i="1"/>
  <c r="Q531" i="1"/>
  <c r="Q532" i="1"/>
  <c r="Q533" i="1"/>
  <c r="Q520" i="1"/>
  <c r="Q521" i="1"/>
  <c r="Q522" i="1"/>
  <c r="Q523" i="1"/>
  <c r="Q524" i="1"/>
  <c r="Q518" i="1"/>
  <c r="Q519" i="1"/>
  <c r="AI486" i="1"/>
  <c r="AJ486" i="1"/>
  <c r="W486" i="1" s="1"/>
  <c r="AE486" i="1"/>
  <c r="W400" i="1"/>
  <c r="W345" i="1"/>
  <c r="W344" i="1"/>
  <c r="AJ514" i="1"/>
  <c r="AJ515" i="1"/>
  <c r="W515" i="1" s="1"/>
  <c r="AJ516" i="1"/>
  <c r="W516" i="1" s="1"/>
  <c r="AJ517" i="1"/>
  <c r="W517" i="1" s="1"/>
  <c r="AJ518" i="1"/>
  <c r="W518" i="1" s="1"/>
  <c r="AJ519" i="1"/>
  <c r="W519" i="1" s="1"/>
  <c r="AJ520" i="1"/>
  <c r="W520" i="1" s="1"/>
  <c r="AJ521" i="1"/>
  <c r="W521" i="1" s="1"/>
  <c r="AJ522" i="1"/>
  <c r="W522" i="1" s="1"/>
  <c r="AJ523" i="1"/>
  <c r="W523" i="1" s="1"/>
  <c r="AJ524" i="1"/>
  <c r="W524" i="1" s="1"/>
  <c r="AJ525" i="1"/>
  <c r="W525" i="1" s="1"/>
  <c r="AJ526" i="1"/>
  <c r="W526" i="1"/>
  <c r="AJ528" i="1"/>
  <c r="W528" i="1" s="1"/>
  <c r="AJ529" i="1"/>
  <c r="W529" i="1" s="1"/>
  <c r="AJ530" i="1"/>
  <c r="W530" i="1" s="1"/>
  <c r="AJ531" i="1"/>
  <c r="W531" i="1" s="1"/>
  <c r="AJ532" i="1"/>
  <c r="W532" i="1" s="1"/>
  <c r="AJ533" i="1"/>
  <c r="W533" i="1"/>
  <c r="AJ535" i="1"/>
  <c r="W535" i="1" s="1"/>
  <c r="AJ536" i="1"/>
  <c r="W536" i="1" s="1"/>
  <c r="AJ537" i="1"/>
  <c r="W537" i="1" s="1"/>
  <c r="AJ538" i="1"/>
  <c r="W538" i="1"/>
  <c r="AJ539" i="1"/>
  <c r="W539" i="1" s="1"/>
  <c r="AJ540" i="1"/>
  <c r="W540" i="1" s="1"/>
  <c r="AJ541" i="1"/>
  <c r="W541" i="1" s="1"/>
  <c r="AJ542" i="1"/>
  <c r="W542" i="1" s="1"/>
  <c r="AJ543" i="1"/>
  <c r="W543" i="1"/>
  <c r="AJ545" i="1"/>
  <c r="W545" i="1" s="1"/>
  <c r="AJ546" i="1"/>
  <c r="W546" i="1" s="1"/>
  <c r="AJ547" i="1"/>
  <c r="W547" i="1" s="1"/>
  <c r="AJ548" i="1"/>
  <c r="W548" i="1" s="1"/>
  <c r="AJ549" i="1"/>
  <c r="W549" i="1" s="1"/>
  <c r="AJ550" i="1"/>
  <c r="W550" i="1" s="1"/>
  <c r="AJ551" i="1"/>
  <c r="W551" i="1" s="1"/>
  <c r="AJ552" i="1"/>
  <c r="W552" i="1" s="1"/>
  <c r="AJ553" i="1"/>
  <c r="W553" i="1" s="1"/>
  <c r="AJ554" i="1"/>
  <c r="W554" i="1" s="1"/>
  <c r="AJ555" i="1"/>
  <c r="W555" i="1" s="1"/>
  <c r="AJ556" i="1"/>
  <c r="W556" i="1" s="1"/>
  <c r="AJ557" i="1"/>
  <c r="W557" i="1" s="1"/>
  <c r="AJ558" i="1"/>
  <c r="W558" i="1"/>
  <c r="AJ560" i="1"/>
  <c r="W560" i="1" s="1"/>
  <c r="AJ561" i="1"/>
  <c r="W561" i="1" s="1"/>
  <c r="AJ562" i="1"/>
  <c r="W562" i="1"/>
  <c r="AJ564" i="1"/>
  <c r="W564" i="1" s="1"/>
  <c r="AJ565" i="1"/>
  <c r="W565" i="1" s="1"/>
  <c r="AJ566" i="1"/>
  <c r="W566" i="1" s="1"/>
  <c r="AJ567" i="1"/>
  <c r="W567" i="1" s="1"/>
  <c r="AJ568" i="1"/>
  <c r="W568" i="1" s="1"/>
  <c r="AJ569" i="1"/>
  <c r="W569" i="1" s="1"/>
  <c r="AJ570" i="1"/>
  <c r="W570" i="1" s="1"/>
  <c r="AJ571" i="1"/>
  <c r="W571" i="1" s="1"/>
  <c r="AJ572" i="1"/>
  <c r="W572" i="1" s="1"/>
  <c r="AJ573" i="1"/>
  <c r="W573" i="1" s="1"/>
  <c r="AJ574" i="1"/>
  <c r="W574" i="1" s="1"/>
  <c r="AJ575" i="1"/>
  <c r="W575" i="1" s="1"/>
  <c r="AJ576" i="1"/>
  <c r="W576" i="1"/>
  <c r="AJ578" i="1"/>
  <c r="W578" i="1" s="1"/>
  <c r="AJ579" i="1"/>
  <c r="W579" i="1" s="1"/>
  <c r="AJ580" i="1"/>
  <c r="W580" i="1" s="1"/>
  <c r="AJ581" i="1"/>
  <c r="W581" i="1" s="1"/>
  <c r="AJ582" i="1"/>
  <c r="W582" i="1" s="1"/>
  <c r="AJ583" i="1"/>
  <c r="W583" i="1" s="1"/>
  <c r="AJ584" i="1"/>
  <c r="W584" i="1" s="1"/>
  <c r="AJ585" i="1"/>
  <c r="W585" i="1" s="1"/>
  <c r="AJ586" i="1"/>
  <c r="W586" i="1" s="1"/>
  <c r="AJ587" i="1"/>
  <c r="W587" i="1" s="1"/>
  <c r="AJ588" i="1"/>
  <c r="W588" i="1" s="1"/>
  <c r="AJ589" i="1"/>
  <c r="W589" i="1" s="1"/>
  <c r="AJ590" i="1"/>
  <c r="W590" i="1" s="1"/>
  <c r="AJ591" i="1"/>
  <c r="W591" i="1" s="1"/>
  <c r="AJ592" i="1"/>
  <c r="W592" i="1" s="1"/>
  <c r="AJ593" i="1"/>
  <c r="W593" i="1" s="1"/>
  <c r="AJ594" i="1"/>
  <c r="W594" i="1" s="1"/>
  <c r="AI511" i="1"/>
  <c r="AI513" i="1"/>
  <c r="AI514" i="1"/>
  <c r="AI515" i="1"/>
  <c r="AI516" i="1"/>
  <c r="AI517" i="1"/>
  <c r="AI518" i="1"/>
  <c r="AI519" i="1"/>
  <c r="AI520" i="1"/>
  <c r="AI521" i="1"/>
  <c r="AI522" i="1"/>
  <c r="AI523" i="1"/>
  <c r="AI524" i="1"/>
  <c r="AI525" i="1"/>
  <c r="AI526" i="1"/>
  <c r="AI528" i="1"/>
  <c r="AI529" i="1"/>
  <c r="AI530" i="1"/>
  <c r="AI531" i="1"/>
  <c r="AI532" i="1"/>
  <c r="AI533" i="1"/>
  <c r="AI535" i="1"/>
  <c r="AI536" i="1"/>
  <c r="AI537" i="1"/>
  <c r="AI538" i="1"/>
  <c r="AI539" i="1"/>
  <c r="AI540" i="1"/>
  <c r="AI541" i="1"/>
  <c r="AI542" i="1"/>
  <c r="AI543" i="1"/>
  <c r="AI545" i="1"/>
  <c r="AI546" i="1"/>
  <c r="AI547" i="1"/>
  <c r="AI548" i="1"/>
  <c r="AI549" i="1"/>
  <c r="AI550" i="1"/>
  <c r="AI551" i="1"/>
  <c r="AI552" i="1"/>
  <c r="AI553" i="1"/>
  <c r="AI554" i="1"/>
  <c r="AI555" i="1"/>
  <c r="AI556" i="1"/>
  <c r="AI557" i="1"/>
  <c r="AI558" i="1"/>
  <c r="AI560" i="1"/>
  <c r="AI561" i="1"/>
  <c r="AI562" i="1"/>
  <c r="AI564" i="1"/>
  <c r="AI565" i="1"/>
  <c r="AI566" i="1"/>
  <c r="AI567" i="1"/>
  <c r="AI568" i="1"/>
  <c r="AI569" i="1"/>
  <c r="AI570" i="1"/>
  <c r="AI571" i="1"/>
  <c r="AI572" i="1"/>
  <c r="AI573" i="1"/>
  <c r="AI574" i="1"/>
  <c r="AI575" i="1"/>
  <c r="AI576" i="1"/>
  <c r="AI578" i="1"/>
  <c r="AI579" i="1"/>
  <c r="AI580" i="1"/>
  <c r="AI581" i="1"/>
  <c r="AI582" i="1"/>
  <c r="AI583" i="1"/>
  <c r="AI584" i="1"/>
  <c r="AI585" i="1"/>
  <c r="AI586" i="1"/>
  <c r="AI587" i="1"/>
  <c r="AI588" i="1"/>
  <c r="AI589" i="1"/>
  <c r="AI590" i="1"/>
  <c r="AI591" i="1"/>
  <c r="AI592" i="1"/>
  <c r="AI593" i="1"/>
  <c r="AI594" i="1"/>
  <c r="AE514" i="1"/>
  <c r="AE515" i="1"/>
  <c r="AE516" i="1"/>
  <c r="AE517" i="1"/>
  <c r="AE518" i="1"/>
  <c r="AE519" i="1"/>
  <c r="AE520" i="1"/>
  <c r="AE521" i="1"/>
  <c r="AE522" i="1"/>
  <c r="AE523" i="1"/>
  <c r="AE524" i="1"/>
  <c r="AE525" i="1"/>
  <c r="AE526" i="1"/>
  <c r="AE528" i="1"/>
  <c r="AE529" i="1"/>
  <c r="AE530" i="1"/>
  <c r="AE531" i="1"/>
  <c r="AE532" i="1"/>
  <c r="AE533" i="1"/>
  <c r="AE535" i="1"/>
  <c r="AE536" i="1"/>
  <c r="AE537" i="1"/>
  <c r="AE538" i="1"/>
  <c r="AE539" i="1"/>
  <c r="AE540" i="1"/>
  <c r="AE541" i="1"/>
  <c r="AE542" i="1"/>
  <c r="AE543" i="1"/>
  <c r="AE545" i="1"/>
  <c r="AE546" i="1"/>
  <c r="AE547" i="1"/>
  <c r="AE548" i="1"/>
  <c r="AE549" i="1"/>
  <c r="AE550" i="1"/>
  <c r="AE551" i="1"/>
  <c r="AE552" i="1"/>
  <c r="AE553" i="1"/>
  <c r="AE555" i="1"/>
  <c r="AE556" i="1"/>
  <c r="AE557" i="1"/>
  <c r="AE558" i="1"/>
  <c r="AE560" i="1"/>
  <c r="AE561" i="1"/>
  <c r="AE562" i="1"/>
  <c r="AE564" i="1"/>
  <c r="AE565" i="1"/>
  <c r="AE566" i="1"/>
  <c r="AE567" i="1"/>
  <c r="AE568" i="1"/>
  <c r="AE569" i="1"/>
  <c r="AE570" i="1"/>
  <c r="AE571" i="1"/>
  <c r="AE572" i="1"/>
  <c r="AE573" i="1"/>
  <c r="AE574" i="1"/>
  <c r="AE575" i="1"/>
  <c r="AE576" i="1"/>
  <c r="AE578" i="1"/>
  <c r="AE579" i="1"/>
  <c r="AE580" i="1"/>
  <c r="AE581" i="1"/>
  <c r="AE582" i="1"/>
  <c r="AE583" i="1"/>
  <c r="AE584" i="1"/>
  <c r="AE585" i="1"/>
  <c r="AE586" i="1"/>
  <c r="AE587" i="1"/>
  <c r="AE588" i="1"/>
  <c r="AE589" i="1"/>
  <c r="AE590" i="1"/>
  <c r="AE591" i="1"/>
  <c r="AE592" i="1"/>
  <c r="AE593" i="1"/>
  <c r="Q578" i="1"/>
  <c r="B487" i="1"/>
  <c r="B488" i="1"/>
  <c r="B489" i="1"/>
  <c r="B490" i="1"/>
  <c r="B491" i="1"/>
  <c r="B492" i="1"/>
  <c r="B493" i="1"/>
  <c r="B494" i="1"/>
  <c r="B495" i="1"/>
  <c r="B496" i="1"/>
  <c r="B497" i="1"/>
  <c r="B498" i="1"/>
  <c r="B499" i="1"/>
  <c r="B500" i="1"/>
  <c r="B501" i="1"/>
  <c r="B502" i="1"/>
  <c r="B503" i="1"/>
  <c r="B504" i="1"/>
  <c r="B505" i="1"/>
  <c r="B506" i="1"/>
  <c r="B507" i="1"/>
  <c r="B508" i="1"/>
  <c r="B509" i="1"/>
  <c r="B510" i="1"/>
  <c r="B511" i="1"/>
  <c r="B513" i="1"/>
  <c r="B514" i="1"/>
  <c r="B515" i="1"/>
  <c r="B516" i="1"/>
  <c r="B517" i="1"/>
  <c r="B518" i="1"/>
  <c r="B519" i="1"/>
  <c r="B520" i="1"/>
  <c r="B521" i="1"/>
  <c r="B522" i="1"/>
  <c r="B523" i="1"/>
  <c r="AI497" i="1"/>
  <c r="AI498" i="1"/>
  <c r="AI499" i="1"/>
  <c r="Q497" i="1"/>
  <c r="Q498" i="1"/>
  <c r="Q499" i="1"/>
  <c r="Q500" i="1"/>
  <c r="Q501" i="1"/>
  <c r="Q502" i="1"/>
  <c r="Q503" i="1"/>
  <c r="Q504" i="1"/>
  <c r="Q505" i="1"/>
  <c r="Q506" i="1"/>
  <c r="Q507" i="1"/>
  <c r="Q508" i="1"/>
  <c r="Q509" i="1"/>
  <c r="Q510" i="1"/>
  <c r="Q511" i="1"/>
  <c r="Q513" i="1"/>
  <c r="Q514" i="1"/>
  <c r="Q515" i="1"/>
  <c r="Q516" i="1"/>
  <c r="Q517" i="1"/>
  <c r="Q496" i="1"/>
  <c r="Q495" i="1"/>
  <c r="Q494" i="1"/>
  <c r="Q493" i="1"/>
  <c r="AJ493" i="1"/>
  <c r="W493" i="1" s="1"/>
  <c r="AJ494" i="1"/>
  <c r="W494" i="1" s="1"/>
  <c r="AJ495" i="1"/>
  <c r="W495" i="1" s="1"/>
  <c r="AJ496" i="1"/>
  <c r="W496" i="1" s="1"/>
  <c r="AJ497" i="1"/>
  <c r="W497" i="1" s="1"/>
  <c r="AJ498" i="1"/>
  <c r="W498" i="1" s="1"/>
  <c r="AJ499" i="1"/>
  <c r="W499" i="1" s="1"/>
  <c r="AJ500" i="1"/>
  <c r="W500" i="1" s="1"/>
  <c r="AJ501" i="1"/>
  <c r="W501" i="1" s="1"/>
  <c r="AJ502" i="1"/>
  <c r="W502" i="1" s="1"/>
  <c r="AJ503" i="1"/>
  <c r="W503" i="1" s="1"/>
  <c r="AJ504" i="1"/>
  <c r="W504" i="1" s="1"/>
  <c r="AJ505" i="1"/>
  <c r="AJ506" i="1"/>
  <c r="W506" i="1" s="1"/>
  <c r="AJ507" i="1"/>
  <c r="W507" i="1" s="1"/>
  <c r="AJ508" i="1"/>
  <c r="W508" i="1" s="1"/>
  <c r="AJ509" i="1"/>
  <c r="W509" i="1" s="1"/>
  <c r="AJ510" i="1"/>
  <c r="W510" i="1" s="1"/>
  <c r="AJ511" i="1"/>
  <c r="AJ513" i="1"/>
  <c r="W513" i="1" s="1"/>
  <c r="AJ492" i="1"/>
  <c r="W492" i="1" s="1"/>
  <c r="W505" i="1"/>
  <c r="W511" i="1"/>
  <c r="W514" i="1"/>
  <c r="W452" i="1"/>
  <c r="AJ453" i="1"/>
  <c r="W453" i="1" s="1"/>
  <c r="AG453" i="1"/>
  <c r="AE453" i="1"/>
  <c r="Q453" i="1"/>
  <c r="AJ20" i="1"/>
  <c r="W20" i="1" s="1"/>
  <c r="AI20" i="1"/>
  <c r="AG20" i="1"/>
  <c r="AE20" i="1"/>
  <c r="Q20" i="1"/>
  <c r="AJ355" i="1"/>
  <c r="W355" i="1" s="1"/>
  <c r="AI355" i="1"/>
  <c r="AG355" i="1"/>
  <c r="AE355" i="1"/>
  <c r="Q355" i="1"/>
  <c r="AJ401" i="1"/>
  <c r="W401" i="1" s="1"/>
  <c r="AG401" i="1"/>
  <c r="AE401" i="1"/>
  <c r="Q401" i="1"/>
  <c r="R401" i="1" s="1"/>
  <c r="AI492" i="1"/>
  <c r="AI493" i="1"/>
  <c r="AI494" i="1"/>
  <c r="AI495" i="1"/>
  <c r="AI496" i="1"/>
  <c r="AI500" i="1"/>
  <c r="AI501" i="1"/>
  <c r="AI502" i="1"/>
  <c r="AI503" i="1"/>
  <c r="AI504" i="1"/>
  <c r="AI505" i="1"/>
  <c r="AI506" i="1"/>
  <c r="AI507" i="1"/>
  <c r="AI508" i="1"/>
  <c r="AI510" i="1"/>
  <c r="AE492" i="1"/>
  <c r="AE493" i="1"/>
  <c r="AE494" i="1"/>
  <c r="AE495" i="1"/>
  <c r="AE496" i="1"/>
  <c r="AE497" i="1"/>
  <c r="AE498" i="1"/>
  <c r="AE499" i="1"/>
  <c r="AE500" i="1"/>
  <c r="AE501" i="1"/>
  <c r="AE502" i="1"/>
  <c r="AE503" i="1"/>
  <c r="AE504" i="1"/>
  <c r="AE505" i="1"/>
  <c r="AE506" i="1"/>
  <c r="AE507" i="1"/>
  <c r="AE508" i="1"/>
  <c r="AE509" i="1"/>
  <c r="AE510" i="1"/>
  <c r="AE511" i="1"/>
  <c r="AE513" i="1"/>
  <c r="Q492" i="1"/>
  <c r="AI491" i="1"/>
  <c r="AJ491" i="1"/>
  <c r="W491" i="1" s="1"/>
  <c r="AE491" i="1"/>
  <c r="Q491" i="1"/>
  <c r="O184" i="1"/>
  <c r="Q184" i="1" s="1"/>
  <c r="AJ441" i="1"/>
  <c r="W441" i="1" s="1"/>
  <c r="AI441" i="1"/>
  <c r="AG441" i="1"/>
  <c r="AE441" i="1"/>
  <c r="Q441" i="1"/>
  <c r="AJ480" i="1"/>
  <c r="W480" i="1" s="1"/>
  <c r="AI480" i="1"/>
  <c r="AI481" i="1"/>
  <c r="Q480" i="1"/>
  <c r="Q490" i="1"/>
  <c r="Q489" i="1"/>
  <c r="Q488" i="1"/>
  <c r="AJ488" i="1"/>
  <c r="W488" i="1" s="1"/>
  <c r="AJ489" i="1"/>
  <c r="W489" i="1" s="1"/>
  <c r="AJ490" i="1"/>
  <c r="W490" i="1" s="1"/>
  <c r="AJ487" i="1"/>
  <c r="W487" i="1" s="1"/>
  <c r="AI488" i="1"/>
  <c r="AI489" i="1"/>
  <c r="AI490" i="1"/>
  <c r="AI487" i="1"/>
  <c r="AE488" i="1"/>
  <c r="AE489" i="1"/>
  <c r="AE490" i="1"/>
  <c r="AE487" i="1"/>
  <c r="Q487" i="1"/>
  <c r="AJ485" i="1"/>
  <c r="W485" i="1" s="1"/>
  <c r="AI485" i="1"/>
  <c r="AI484" i="1"/>
  <c r="AI483" i="1"/>
  <c r="AI482" i="1"/>
  <c r="AE480" i="1"/>
  <c r="AE485" i="1"/>
  <c r="AE484" i="1"/>
  <c r="AE483" i="1"/>
  <c r="AE482" i="1"/>
  <c r="Q485" i="1"/>
  <c r="B485" i="1"/>
  <c r="AJ484" i="1"/>
  <c r="W484" i="1" s="1"/>
  <c r="Q484" i="1"/>
  <c r="AJ483" i="1"/>
  <c r="W483" i="1" s="1"/>
  <c r="Q483" i="1"/>
  <c r="Q482" i="1"/>
  <c r="Q481" i="1"/>
  <c r="AJ482" i="1"/>
  <c r="W482" i="1"/>
  <c r="AJ481" i="1"/>
  <c r="W481" i="1" s="1"/>
  <c r="AE481" i="1"/>
  <c r="AJ479" i="1"/>
  <c r="W479" i="1" s="1"/>
  <c r="AI479" i="1"/>
  <c r="AE479" i="1"/>
  <c r="Q479" i="1"/>
  <c r="AJ478" i="1"/>
  <c r="W478" i="1" s="1"/>
  <c r="AE478" i="1"/>
  <c r="Q478" i="1"/>
  <c r="AJ477" i="1"/>
  <c r="W477" i="1" s="1"/>
  <c r="AI477" i="1"/>
  <c r="AE477" i="1"/>
  <c r="Q477" i="1"/>
  <c r="AJ476" i="1"/>
  <c r="W476" i="1" s="1"/>
  <c r="AE476" i="1"/>
  <c r="AI476" i="1"/>
  <c r="Q476" i="1"/>
  <c r="AJ475" i="1"/>
  <c r="W475" i="1" s="1"/>
  <c r="AI475" i="1"/>
  <c r="AE475" i="1"/>
  <c r="Q475" i="1"/>
  <c r="AI472" i="1"/>
  <c r="AI471" i="1"/>
  <c r="AJ472" i="1"/>
  <c r="AE472" i="1"/>
  <c r="AE471" i="1"/>
  <c r="W472" i="1"/>
  <c r="Q472" i="1"/>
  <c r="Q471" i="1"/>
  <c r="AJ471" i="1"/>
  <c r="W471" i="1" s="1"/>
  <c r="AJ470" i="1"/>
  <c r="W470" i="1" s="1"/>
  <c r="AE470" i="1"/>
  <c r="Q470" i="1"/>
  <c r="AJ469" i="1"/>
  <c r="W469" i="1" s="1"/>
  <c r="AI469" i="1"/>
  <c r="AE469" i="1"/>
  <c r="Q469" i="1"/>
  <c r="AJ468" i="1"/>
  <c r="W468" i="1" s="1"/>
  <c r="AE468" i="1"/>
  <c r="Q468" i="1"/>
  <c r="AJ467" i="1"/>
  <c r="W467" i="1" s="1"/>
  <c r="AI467" i="1"/>
  <c r="AE467" i="1"/>
  <c r="Q467" i="1"/>
  <c r="AI465" i="1"/>
  <c r="AE465" i="1"/>
  <c r="Q465" i="1"/>
  <c r="B475" i="1"/>
  <c r="B476" i="1"/>
  <c r="B477" i="1"/>
  <c r="B478" i="1"/>
  <c r="B479" i="1"/>
  <c r="B480" i="1"/>
  <c r="B481" i="1"/>
  <c r="B482" i="1"/>
  <c r="B483" i="1"/>
  <c r="B484" i="1"/>
  <c r="AJ465" i="1"/>
  <c r="W465" i="1"/>
  <c r="B465" i="1"/>
  <c r="B467" i="1"/>
  <c r="B468" i="1"/>
  <c r="B469" i="1"/>
  <c r="B470" i="1"/>
  <c r="B471" i="1"/>
  <c r="B472" i="1"/>
  <c r="O24" i="1"/>
  <c r="O188" i="1"/>
  <c r="O98" i="1"/>
  <c r="O308" i="1"/>
  <c r="O266" i="1"/>
  <c r="O225" i="1"/>
  <c r="Q225" i="1" s="1"/>
  <c r="AG158" i="1"/>
  <c r="AG159" i="1"/>
  <c r="AG160" i="1"/>
  <c r="O160" i="1"/>
  <c r="O300" i="1"/>
  <c r="Q300" i="1" s="1"/>
  <c r="O299" i="1"/>
  <c r="O292" i="1"/>
  <c r="O275" i="1"/>
  <c r="O135" i="1"/>
  <c r="O134" i="1"/>
  <c r="O109" i="1"/>
  <c r="O56" i="1"/>
  <c r="Q56" i="1" s="1"/>
  <c r="O198" i="1"/>
  <c r="O108" i="1"/>
  <c r="Q108" i="1" s="1"/>
  <c r="O90" i="1"/>
  <c r="O175" i="1"/>
  <c r="O170" i="1"/>
  <c r="O156" i="1"/>
  <c r="O64" i="1"/>
  <c r="O35" i="1"/>
  <c r="O66" i="1"/>
  <c r="Q66" i="1" s="1"/>
  <c r="O65" i="1"/>
  <c r="O63" i="1"/>
  <c r="O186" i="1"/>
  <c r="Q186" i="1" s="1"/>
  <c r="O40" i="1"/>
  <c r="O185" i="1"/>
  <c r="Q185" i="1" s="1"/>
  <c r="O180" i="1"/>
  <c r="O133" i="1"/>
  <c r="O62" i="1"/>
  <c r="AI224" i="1"/>
  <c r="O208" i="1"/>
  <c r="O202" i="1"/>
  <c r="O124" i="1"/>
  <c r="AI200" i="1"/>
  <c r="AI199" i="1"/>
  <c r="AI198" i="1"/>
  <c r="O88" i="1"/>
  <c r="O87" i="1"/>
  <c r="Q87" i="1" s="1"/>
  <c r="O147" i="1"/>
  <c r="O102" i="1"/>
  <c r="O95" i="1"/>
  <c r="O81" i="1"/>
  <c r="Q81" i="1" s="1"/>
  <c r="O54" i="1"/>
  <c r="Q54" i="1" s="1"/>
  <c r="O25" i="1"/>
  <c r="O97" i="1"/>
  <c r="O50" i="1"/>
  <c r="O28" i="1"/>
  <c r="O27" i="1"/>
  <c r="Q27" i="1" s="1"/>
  <c r="O45" i="1"/>
  <c r="O235" i="1"/>
  <c r="AG177" i="1"/>
  <c r="AI177" i="1"/>
  <c r="AJ452" i="1"/>
  <c r="AI452" i="1"/>
  <c r="AG452" i="1"/>
  <c r="AE452" i="1"/>
  <c r="Q452" i="1"/>
  <c r="AI454" i="1"/>
  <c r="C3" i="4"/>
  <c r="AJ464" i="1"/>
  <c r="W464" i="1" s="1"/>
  <c r="AE464" i="1"/>
  <c r="Q464" i="1"/>
  <c r="Q459" i="1"/>
  <c r="AJ361" i="1"/>
  <c r="W361" i="1" s="1"/>
  <c r="AI361" i="1"/>
  <c r="AG361" i="1"/>
  <c r="AE361" i="1"/>
  <c r="Q361" i="1"/>
  <c r="B361" i="1"/>
  <c r="B464" i="1"/>
  <c r="AE19" i="1"/>
  <c r="AG19" i="1"/>
  <c r="AI19" i="1"/>
  <c r="AJ19" i="1"/>
  <c r="W19" i="1"/>
  <c r="Q19" i="1"/>
  <c r="AJ463" i="1"/>
  <c r="W463" i="1" s="1"/>
  <c r="AI463" i="1"/>
  <c r="AE463" i="1"/>
  <c r="Q463" i="1"/>
  <c r="B462" i="1"/>
  <c r="B463" i="1"/>
  <c r="AJ460" i="1"/>
  <c r="AG459" i="1"/>
  <c r="AE460" i="1"/>
  <c r="W460" i="1"/>
  <c r="Q460" i="1"/>
  <c r="B460" i="1"/>
  <c r="AE459" i="1"/>
  <c r="AI459" i="1"/>
  <c r="AJ459" i="1"/>
  <c r="W459" i="1" s="1"/>
  <c r="AJ458" i="1"/>
  <c r="W458" i="1" s="1"/>
  <c r="AI458" i="1"/>
  <c r="AG458" i="1"/>
  <c r="AE458" i="1"/>
  <c r="Q458" i="1"/>
  <c r="AJ457" i="1"/>
  <c r="W457" i="1" s="1"/>
  <c r="AI457" i="1"/>
  <c r="AG457" i="1"/>
  <c r="AE457" i="1"/>
  <c r="Q457" i="1"/>
  <c r="AJ456" i="1"/>
  <c r="W456" i="1" s="1"/>
  <c r="AG456" i="1"/>
  <c r="AE456" i="1"/>
  <c r="Q456" i="1"/>
  <c r="AJ455" i="1"/>
  <c r="W455" i="1" s="1"/>
  <c r="AI455" i="1"/>
  <c r="AG455" i="1"/>
  <c r="AE455" i="1"/>
  <c r="Q455" i="1"/>
  <c r="B456" i="1"/>
  <c r="B457" i="1"/>
  <c r="B458" i="1"/>
  <c r="B459" i="1"/>
  <c r="AJ334" i="1"/>
  <c r="W334" i="1" s="1"/>
  <c r="AI334" i="1"/>
  <c r="AG334" i="1"/>
  <c r="AE334" i="1"/>
  <c r="Q334" i="1"/>
  <c r="AJ454" i="1"/>
  <c r="W454" i="1" s="1"/>
  <c r="Q454" i="1"/>
  <c r="B454" i="1"/>
  <c r="AI429" i="1"/>
  <c r="AI432" i="1"/>
  <c r="AI434" i="1"/>
  <c r="AE432" i="1"/>
  <c r="AE430" i="1"/>
  <c r="W429" i="1"/>
  <c r="AJ430" i="1"/>
  <c r="AG430" i="1"/>
  <c r="AE429" i="1"/>
  <c r="Q430" i="1"/>
  <c r="AJ353" i="1"/>
  <c r="W353" i="1" s="1"/>
  <c r="AI353" i="1"/>
  <c r="AG353" i="1"/>
  <c r="AE353" i="1"/>
  <c r="Q353" i="1"/>
  <c r="AJ449" i="1"/>
  <c r="W449" i="1" s="1"/>
  <c r="AJ450" i="1"/>
  <c r="W450" i="1" s="1"/>
  <c r="AJ451" i="1"/>
  <c r="W451" i="1" s="1"/>
  <c r="AG373" i="1"/>
  <c r="AG374" i="1"/>
  <c r="AG375" i="1"/>
  <c r="AG376" i="1"/>
  <c r="AG377" i="1"/>
  <c r="AG378" i="1"/>
  <c r="AG379" i="1"/>
  <c r="AG380" i="1"/>
  <c r="AG381" i="1"/>
  <c r="AG382" i="1"/>
  <c r="AG383" i="1"/>
  <c r="AG384" i="1"/>
  <c r="AG385" i="1"/>
  <c r="AG386" i="1"/>
  <c r="AG387" i="1"/>
  <c r="AG388" i="1"/>
  <c r="AG389" i="1"/>
  <c r="AG390" i="1"/>
  <c r="AG391" i="1"/>
  <c r="AG392" i="1"/>
  <c r="AG393" i="1"/>
  <c r="AG395" i="1"/>
  <c r="AG396" i="1"/>
  <c r="AG397" i="1"/>
  <c r="AG398" i="1"/>
  <c r="AG399" i="1"/>
  <c r="AG400" i="1"/>
  <c r="AG402" i="1"/>
  <c r="AG403" i="1"/>
  <c r="AG404" i="1"/>
  <c r="AG405" i="1"/>
  <c r="AG406" i="1"/>
  <c r="AG407" i="1"/>
  <c r="AG408" i="1"/>
  <c r="AG409" i="1"/>
  <c r="AG411" i="1"/>
  <c r="AG412" i="1"/>
  <c r="AG413" i="1"/>
  <c r="AG414" i="1"/>
  <c r="AG415" i="1"/>
  <c r="AG416" i="1"/>
  <c r="AG417" i="1"/>
  <c r="AG418" i="1"/>
  <c r="AG419" i="1"/>
  <c r="AG420" i="1"/>
  <c r="AG421" i="1"/>
  <c r="AG422" i="1"/>
  <c r="AG423" i="1"/>
  <c r="AG424" i="1"/>
  <c r="AG425" i="1"/>
  <c r="AG426" i="1"/>
  <c r="AG427" i="1"/>
  <c r="AG428" i="1"/>
  <c r="AG429" i="1"/>
  <c r="AG431" i="1"/>
  <c r="AG432" i="1"/>
  <c r="AG433" i="1"/>
  <c r="AG434" i="1"/>
  <c r="AG435" i="1"/>
  <c r="AG436" i="1"/>
  <c r="AG437" i="1"/>
  <c r="AG438" i="1"/>
  <c r="AG439" i="1"/>
  <c r="AG440" i="1"/>
  <c r="AG442" i="1"/>
  <c r="AG443" i="1"/>
  <c r="AG444" i="1"/>
  <c r="AG445" i="1"/>
  <c r="AG446" i="1"/>
  <c r="AG447" i="1"/>
  <c r="AG448" i="1"/>
  <c r="AG449" i="1"/>
  <c r="AG450" i="1"/>
  <c r="AG451" i="1"/>
  <c r="AI449" i="1"/>
  <c r="AI451" i="1"/>
  <c r="AE449" i="1"/>
  <c r="AE450" i="1"/>
  <c r="AE451" i="1"/>
  <c r="Q449" i="1"/>
  <c r="Q450" i="1"/>
  <c r="Q451" i="1"/>
  <c r="B449" i="1"/>
  <c r="B450" i="1"/>
  <c r="B451" i="1"/>
  <c r="B455" i="1"/>
  <c r="AE438" i="1"/>
  <c r="B435" i="1"/>
  <c r="B433" i="1"/>
  <c r="B420" i="1"/>
  <c r="B418" i="1"/>
  <c r="AJ443" i="1"/>
  <c r="W443" i="1" s="1"/>
  <c r="AJ444" i="1"/>
  <c r="W444" i="1" s="1"/>
  <c r="AJ445" i="1"/>
  <c r="W445" i="1" s="1"/>
  <c r="AJ446" i="1"/>
  <c r="W446" i="1" s="1"/>
  <c r="AJ447" i="1"/>
  <c r="W447" i="1" s="1"/>
  <c r="AJ448" i="1"/>
  <c r="W448" i="1" s="1"/>
  <c r="Q384" i="1"/>
  <c r="Q385" i="1"/>
  <c r="Q386" i="1"/>
  <c r="Q387" i="1"/>
  <c r="Q388" i="1"/>
  <c r="Q389" i="1"/>
  <c r="Q390" i="1"/>
  <c r="Q391" i="1"/>
  <c r="Q392" i="1"/>
  <c r="Q393" i="1"/>
  <c r="Q394" i="1"/>
  <c r="Q395" i="1"/>
  <c r="Q396" i="1"/>
  <c r="Q397" i="1"/>
  <c r="Q398" i="1"/>
  <c r="Q399" i="1"/>
  <c r="Q400" i="1"/>
  <c r="R400" i="1" s="1"/>
  <c r="Q402" i="1"/>
  <c r="Q403" i="1"/>
  <c r="Q404" i="1"/>
  <c r="Q405" i="1"/>
  <c r="Q406" i="1"/>
  <c r="Q407" i="1"/>
  <c r="Q408" i="1"/>
  <c r="Q409" i="1"/>
  <c r="Q410" i="1"/>
  <c r="Q411" i="1"/>
  <c r="Q412" i="1"/>
  <c r="Q413" i="1"/>
  <c r="Q414" i="1"/>
  <c r="Q415" i="1"/>
  <c r="Q416" i="1"/>
  <c r="Q417" i="1"/>
  <c r="Q418" i="1"/>
  <c r="Q419" i="1"/>
  <c r="Q420" i="1"/>
  <c r="Q421" i="1"/>
  <c r="Q422" i="1"/>
  <c r="Q423" i="1"/>
  <c r="Q424" i="1"/>
  <c r="Q425" i="1"/>
  <c r="Q426" i="1"/>
  <c r="Q427" i="1"/>
  <c r="Q428" i="1"/>
  <c r="Q429" i="1"/>
  <c r="Q431" i="1"/>
  <c r="Q432" i="1"/>
  <c r="Q433" i="1"/>
  <c r="Q434" i="1"/>
  <c r="Q435" i="1"/>
  <c r="Q436" i="1"/>
  <c r="Q437" i="1"/>
  <c r="Q438" i="1"/>
  <c r="Q439" i="1"/>
  <c r="Q440" i="1"/>
  <c r="Q442" i="1"/>
  <c r="Q443" i="1"/>
  <c r="Q444" i="1"/>
  <c r="Q445" i="1"/>
  <c r="Q446" i="1"/>
  <c r="Q447" i="1"/>
  <c r="Q448" i="1"/>
  <c r="B404" i="1"/>
  <c r="B405" i="1"/>
  <c r="B406" i="1"/>
  <c r="B407" i="1"/>
  <c r="B408" i="1"/>
  <c r="B409" i="1"/>
  <c r="B410" i="1"/>
  <c r="B411" i="1"/>
  <c r="B412" i="1"/>
  <c r="B413" i="1"/>
  <c r="B414" i="1"/>
  <c r="B415" i="1"/>
  <c r="B416" i="1"/>
  <c r="B417" i="1"/>
  <c r="B419" i="1"/>
  <c r="B421" i="1"/>
  <c r="B422" i="1"/>
  <c r="B423" i="1"/>
  <c r="B424" i="1"/>
  <c r="B425" i="1"/>
  <c r="B426" i="1"/>
  <c r="B427" i="1"/>
  <c r="B428" i="1"/>
  <c r="B429" i="1"/>
  <c r="B431" i="1"/>
  <c r="B432" i="1"/>
  <c r="B434" i="1"/>
  <c r="B436" i="1"/>
  <c r="B437" i="1"/>
  <c r="B438" i="1"/>
  <c r="B439" i="1"/>
  <c r="B440" i="1"/>
  <c r="B442" i="1"/>
  <c r="B443" i="1"/>
  <c r="B444" i="1"/>
  <c r="B445" i="1"/>
  <c r="B446" i="1"/>
  <c r="B447" i="1"/>
  <c r="B448" i="1"/>
  <c r="AJ389" i="1"/>
  <c r="AJ390" i="1"/>
  <c r="W390" i="1" s="1"/>
  <c r="AJ391" i="1"/>
  <c r="W391" i="1" s="1"/>
  <c r="AJ392" i="1"/>
  <c r="W392" i="1" s="1"/>
  <c r="AJ393" i="1"/>
  <c r="W393" i="1" s="1"/>
  <c r="AJ394" i="1"/>
  <c r="W394" i="1" s="1"/>
  <c r="AJ395" i="1"/>
  <c r="W395" i="1" s="1"/>
  <c r="AJ396" i="1"/>
  <c r="W396" i="1" s="1"/>
  <c r="AJ397" i="1"/>
  <c r="W397" i="1" s="1"/>
  <c r="AJ398" i="1"/>
  <c r="W398" i="1" s="1"/>
  <c r="AJ399" i="1"/>
  <c r="W399" i="1" s="1"/>
  <c r="AJ400" i="1"/>
  <c r="AJ402" i="1"/>
  <c r="W402" i="1" s="1"/>
  <c r="AJ403" i="1"/>
  <c r="W403" i="1" s="1"/>
  <c r="AJ404" i="1"/>
  <c r="W404" i="1" s="1"/>
  <c r="AJ405" i="1"/>
  <c r="W405" i="1" s="1"/>
  <c r="AJ406" i="1"/>
  <c r="W406" i="1" s="1"/>
  <c r="AJ407" i="1"/>
  <c r="W407" i="1"/>
  <c r="AJ408" i="1"/>
  <c r="W408" i="1" s="1"/>
  <c r="AJ409" i="1"/>
  <c r="W409" i="1" s="1"/>
  <c r="AJ410" i="1"/>
  <c r="W410" i="1" s="1"/>
  <c r="AJ411" i="1"/>
  <c r="W411" i="1" s="1"/>
  <c r="AJ412" i="1"/>
  <c r="W412" i="1" s="1"/>
  <c r="AJ413" i="1"/>
  <c r="W413" i="1" s="1"/>
  <c r="AJ414" i="1"/>
  <c r="W414" i="1" s="1"/>
  <c r="AJ415" i="1"/>
  <c r="W415" i="1" s="1"/>
  <c r="AJ416" i="1"/>
  <c r="W416" i="1" s="1"/>
  <c r="AJ417" i="1"/>
  <c r="W417" i="1" s="1"/>
  <c r="AJ418" i="1"/>
  <c r="W418" i="1"/>
  <c r="AJ419" i="1"/>
  <c r="W419" i="1" s="1"/>
  <c r="AJ420" i="1"/>
  <c r="W420" i="1" s="1"/>
  <c r="AJ421" i="1"/>
  <c r="W421" i="1" s="1"/>
  <c r="AJ422" i="1"/>
  <c r="W422" i="1" s="1"/>
  <c r="AJ423" i="1"/>
  <c r="W423" i="1" s="1"/>
  <c r="AJ424" i="1"/>
  <c r="W424" i="1"/>
  <c r="AJ425" i="1"/>
  <c r="W425" i="1" s="1"/>
  <c r="AJ426" i="1"/>
  <c r="W426" i="1" s="1"/>
  <c r="AJ427" i="1"/>
  <c r="W427" i="1"/>
  <c r="AJ428" i="1"/>
  <c r="W428" i="1" s="1"/>
  <c r="AJ429" i="1"/>
  <c r="AJ431" i="1"/>
  <c r="W431" i="1" s="1"/>
  <c r="AJ432" i="1"/>
  <c r="W432" i="1" s="1"/>
  <c r="AJ433" i="1"/>
  <c r="W433" i="1" s="1"/>
  <c r="AJ434" i="1"/>
  <c r="W434" i="1" s="1"/>
  <c r="AJ435" i="1"/>
  <c r="W435" i="1" s="1"/>
  <c r="AJ436" i="1"/>
  <c r="W436" i="1" s="1"/>
  <c r="AJ437" i="1"/>
  <c r="W437" i="1" s="1"/>
  <c r="AJ438" i="1"/>
  <c r="W438" i="1"/>
  <c r="AJ439" i="1"/>
  <c r="W439" i="1" s="1"/>
  <c r="AJ440" i="1"/>
  <c r="W440" i="1" s="1"/>
  <c r="AJ442" i="1"/>
  <c r="B379" i="1"/>
  <c r="AE439" i="1"/>
  <c r="AE440" i="1"/>
  <c r="AE442" i="1"/>
  <c r="AE443" i="1"/>
  <c r="AE444" i="1"/>
  <c r="AE445" i="1"/>
  <c r="AE446" i="1"/>
  <c r="AE447" i="1"/>
  <c r="AE448" i="1"/>
  <c r="AE412" i="1"/>
  <c r="AE413" i="1"/>
  <c r="AE414" i="1"/>
  <c r="AE415" i="1"/>
  <c r="AE416" i="1"/>
  <c r="AE417" i="1"/>
  <c r="AE418" i="1"/>
  <c r="AE419" i="1"/>
  <c r="AE420" i="1"/>
  <c r="AE421" i="1"/>
  <c r="AE422" i="1"/>
  <c r="AE423" i="1"/>
  <c r="AE424" i="1"/>
  <c r="AE425" i="1"/>
  <c r="AE426" i="1"/>
  <c r="AE427" i="1"/>
  <c r="AE428" i="1"/>
  <c r="AE431" i="1"/>
  <c r="AE433" i="1"/>
  <c r="AE434" i="1"/>
  <c r="AE435" i="1"/>
  <c r="AE436" i="1"/>
  <c r="AE437" i="1"/>
  <c r="AI400" i="1"/>
  <c r="AI402" i="1"/>
  <c r="AI403" i="1"/>
  <c r="AI405" i="1"/>
  <c r="AI406" i="1"/>
  <c r="AI407" i="1"/>
  <c r="AI409" i="1"/>
  <c r="AI412" i="1"/>
  <c r="AI413" i="1"/>
  <c r="AI414" i="1"/>
  <c r="AI415" i="1"/>
  <c r="AI417" i="1"/>
  <c r="AI419" i="1"/>
  <c r="AI421" i="1"/>
  <c r="AI423" i="1"/>
  <c r="AI424" i="1"/>
  <c r="AI425" i="1"/>
  <c r="AI426" i="1"/>
  <c r="AI427" i="1"/>
  <c r="AI435" i="1"/>
  <c r="AI436" i="1"/>
  <c r="AI437" i="1"/>
  <c r="AI440" i="1"/>
  <c r="AI442" i="1"/>
  <c r="AI444" i="1"/>
  <c r="AE400" i="1"/>
  <c r="AE402" i="1"/>
  <c r="AE403" i="1"/>
  <c r="AE404" i="1"/>
  <c r="AE405" i="1"/>
  <c r="AE406" i="1"/>
  <c r="AE407" i="1"/>
  <c r="AE408" i="1"/>
  <c r="AE409" i="1"/>
  <c r="AE410" i="1"/>
  <c r="AE411" i="1"/>
  <c r="W389" i="1"/>
  <c r="AI392" i="1"/>
  <c r="AI393" i="1"/>
  <c r="AI395" i="1"/>
  <c r="AI396" i="1"/>
  <c r="AI399" i="1"/>
  <c r="AE391" i="1"/>
  <c r="AE392" i="1"/>
  <c r="AE393" i="1"/>
  <c r="AE394" i="1"/>
  <c r="AE395" i="1"/>
  <c r="AE396" i="1"/>
  <c r="AE397" i="1"/>
  <c r="AE398" i="1"/>
  <c r="AE399" i="1"/>
  <c r="B394" i="1"/>
  <c r="B395" i="1"/>
  <c r="B396" i="1"/>
  <c r="B397" i="1"/>
  <c r="B398" i="1"/>
  <c r="B399" i="1"/>
  <c r="B400" i="1"/>
  <c r="B402" i="1"/>
  <c r="B403" i="1"/>
  <c r="B391" i="1"/>
  <c r="B390" i="1"/>
  <c r="AI175" i="1"/>
  <c r="AI8" i="1"/>
  <c r="AJ373" i="1"/>
  <c r="W373" i="1" s="1"/>
  <c r="AJ374" i="1"/>
  <c r="W374" i="1" s="1"/>
  <c r="AJ375" i="1"/>
  <c r="W375" i="1" s="1"/>
  <c r="AJ376" i="1"/>
  <c r="W376" i="1" s="1"/>
  <c r="AJ377" i="1"/>
  <c r="W377" i="1" s="1"/>
  <c r="AJ378" i="1"/>
  <c r="W378" i="1" s="1"/>
  <c r="AJ379" i="1"/>
  <c r="W379" i="1" s="1"/>
  <c r="AJ380" i="1"/>
  <c r="W380" i="1" s="1"/>
  <c r="AJ381" i="1"/>
  <c r="W381" i="1" s="1"/>
  <c r="AJ382" i="1"/>
  <c r="W382" i="1" s="1"/>
  <c r="AJ384" i="1"/>
  <c r="W384" i="1" s="1"/>
  <c r="AJ385" i="1"/>
  <c r="W385" i="1" s="1"/>
  <c r="AJ386" i="1"/>
  <c r="W386" i="1" s="1"/>
  <c r="AJ387" i="1"/>
  <c r="W387" i="1" s="1"/>
  <c r="AJ388" i="1"/>
  <c r="W388" i="1" s="1"/>
  <c r="AI374" i="1"/>
  <c r="AI375" i="1"/>
  <c r="AI376" i="1"/>
  <c r="AI377" i="1"/>
  <c r="AI379" i="1"/>
  <c r="AI380" i="1"/>
  <c r="AI382" i="1"/>
  <c r="AI384" i="1"/>
  <c r="AI385" i="1"/>
  <c r="AI386" i="1"/>
  <c r="AI387" i="1"/>
  <c r="AI388" i="1"/>
  <c r="AE373" i="1"/>
  <c r="AE374" i="1"/>
  <c r="AE375" i="1"/>
  <c r="AE376" i="1"/>
  <c r="AE377" i="1"/>
  <c r="AE378" i="1"/>
  <c r="AE379" i="1"/>
  <c r="AE380" i="1"/>
  <c r="AE381" i="1"/>
  <c r="AE382" i="1"/>
  <c r="AE383" i="1"/>
  <c r="AE384" i="1"/>
  <c r="AE385" i="1"/>
  <c r="AE386" i="1"/>
  <c r="AE387" i="1"/>
  <c r="AE388" i="1"/>
  <c r="AJ371" i="1"/>
  <c r="W371" i="1" s="1"/>
  <c r="AJ372" i="1"/>
  <c r="W372" i="1" s="1"/>
  <c r="AI371" i="1"/>
  <c r="AE371" i="1"/>
  <c r="AE372" i="1"/>
  <c r="W383" i="1"/>
  <c r="Q373" i="1"/>
  <c r="Q374" i="1"/>
  <c r="Q375" i="1"/>
  <c r="Q376" i="1"/>
  <c r="Q377" i="1"/>
  <c r="Q378" i="1"/>
  <c r="Q379" i="1"/>
  <c r="Q380" i="1"/>
  <c r="Q381" i="1"/>
  <c r="Q382" i="1"/>
  <c r="Q383" i="1"/>
  <c r="B389" i="1"/>
  <c r="B392" i="1"/>
  <c r="B393" i="1"/>
  <c r="B373" i="1"/>
  <c r="B374" i="1"/>
  <c r="B375" i="1"/>
  <c r="B376" i="1"/>
  <c r="B377" i="1"/>
  <c r="B378" i="1"/>
  <c r="B380" i="1"/>
  <c r="B381" i="1"/>
  <c r="B372" i="1"/>
  <c r="B382" i="1"/>
  <c r="B383" i="1"/>
  <c r="B384" i="1"/>
  <c r="B385" i="1"/>
  <c r="B386" i="1"/>
  <c r="B387" i="1"/>
  <c r="B388" i="1"/>
  <c r="AI318" i="1"/>
  <c r="AI319" i="1"/>
  <c r="AI320" i="1"/>
  <c r="AI321" i="1"/>
  <c r="AI322" i="1"/>
  <c r="AI323" i="1"/>
  <c r="AI324" i="1"/>
  <c r="AI325" i="1"/>
  <c r="AI326" i="1"/>
  <c r="AI327" i="1"/>
  <c r="AI328" i="1"/>
  <c r="AI329" i="1"/>
  <c r="AI330" i="1"/>
  <c r="AI331" i="1"/>
  <c r="AI332" i="1"/>
  <c r="AI333" i="1"/>
  <c r="AI335" i="1"/>
  <c r="AI336" i="1"/>
  <c r="AI337" i="1"/>
  <c r="AI338" i="1"/>
  <c r="AI339" i="1"/>
  <c r="AI341" i="1"/>
  <c r="AI342" i="1"/>
  <c r="AI343" i="1"/>
  <c r="AI344" i="1"/>
  <c r="AI347" i="1"/>
  <c r="AI348" i="1"/>
  <c r="AI349" i="1"/>
  <c r="AI350" i="1"/>
  <c r="AI351" i="1"/>
  <c r="AI352" i="1"/>
  <c r="AI354" i="1"/>
  <c r="AI356" i="1"/>
  <c r="AI357" i="1"/>
  <c r="AI359" i="1"/>
  <c r="AI360" i="1"/>
  <c r="AI362" i="1"/>
  <c r="AI363" i="1"/>
  <c r="AI364" i="1"/>
  <c r="AI365" i="1"/>
  <c r="AI367" i="1"/>
  <c r="AI368" i="1"/>
  <c r="AI369" i="1"/>
  <c r="AI370" i="1"/>
  <c r="AG325" i="1"/>
  <c r="AG326" i="1"/>
  <c r="AG327" i="1"/>
  <c r="AG328" i="1"/>
  <c r="AG329" i="1"/>
  <c r="AG330" i="1"/>
  <c r="AG331" i="1"/>
  <c r="AG332" i="1"/>
  <c r="AG333" i="1"/>
  <c r="AG335" i="1"/>
  <c r="AG336" i="1"/>
  <c r="AG337" i="1"/>
  <c r="AG338" i="1"/>
  <c r="AG339" i="1"/>
  <c r="AG341" i="1"/>
  <c r="AG342" i="1"/>
  <c r="AG343" i="1"/>
  <c r="AG344" i="1"/>
  <c r="AG346" i="1"/>
  <c r="AG347" i="1"/>
  <c r="AG348" i="1"/>
  <c r="AG349" i="1"/>
  <c r="AG350" i="1"/>
  <c r="AG351" i="1"/>
  <c r="AG352" i="1"/>
  <c r="AG354" i="1"/>
  <c r="AG356" i="1"/>
  <c r="AG357" i="1"/>
  <c r="AG358" i="1"/>
  <c r="AG359" i="1"/>
  <c r="AG360" i="1"/>
  <c r="AG362" i="1"/>
  <c r="AG363" i="1"/>
  <c r="AG364" i="1"/>
  <c r="AG365" i="1"/>
  <c r="AG366" i="1"/>
  <c r="AG367" i="1"/>
  <c r="AG368" i="1"/>
  <c r="AG369" i="1"/>
  <c r="AG370" i="1"/>
  <c r="AG371" i="1"/>
  <c r="AG372" i="1"/>
  <c r="AE338" i="1"/>
  <c r="AE339" i="1"/>
  <c r="AE341" i="1"/>
  <c r="AE342" i="1"/>
  <c r="AE343" i="1"/>
  <c r="AE344" i="1"/>
  <c r="AE346" i="1"/>
  <c r="AE347" i="1"/>
  <c r="AE348" i="1"/>
  <c r="AE349" i="1"/>
  <c r="AE350" i="1"/>
  <c r="AE351" i="1"/>
  <c r="AE352" i="1"/>
  <c r="AE354" i="1"/>
  <c r="AE356" i="1"/>
  <c r="AE357" i="1"/>
  <c r="AE358" i="1"/>
  <c r="AE359" i="1"/>
  <c r="AE360" i="1"/>
  <c r="AE362" i="1"/>
  <c r="AE363" i="1"/>
  <c r="AE364" i="1"/>
  <c r="AE365" i="1"/>
  <c r="AE366" i="1"/>
  <c r="AE367" i="1"/>
  <c r="AE368" i="1"/>
  <c r="AE369" i="1"/>
  <c r="AE370" i="1"/>
  <c r="AJ343" i="1"/>
  <c r="W343" i="1" s="1"/>
  <c r="AJ344" i="1"/>
  <c r="AJ346" i="1"/>
  <c r="W346" i="1" s="1"/>
  <c r="AJ347" i="1"/>
  <c r="W347" i="1" s="1"/>
  <c r="AJ348" i="1"/>
  <c r="W348" i="1" s="1"/>
  <c r="AJ349" i="1"/>
  <c r="W349" i="1" s="1"/>
  <c r="AJ350" i="1"/>
  <c r="W350" i="1" s="1"/>
  <c r="AJ351" i="1"/>
  <c r="W351" i="1" s="1"/>
  <c r="AJ352" i="1"/>
  <c r="AJ354" i="1"/>
  <c r="AJ356" i="1"/>
  <c r="W356" i="1" s="1"/>
  <c r="AJ357" i="1"/>
  <c r="W357" i="1" s="1"/>
  <c r="AJ358" i="1"/>
  <c r="W358" i="1" s="1"/>
  <c r="AJ359" i="1"/>
  <c r="W359" i="1" s="1"/>
  <c r="AJ360" i="1"/>
  <c r="AJ362" i="1"/>
  <c r="W362" i="1" s="1"/>
  <c r="AJ363" i="1"/>
  <c r="W363" i="1" s="1"/>
  <c r="AJ364" i="1"/>
  <c r="W364" i="1" s="1"/>
  <c r="AJ365" i="1"/>
  <c r="W365" i="1" s="1"/>
  <c r="AJ366" i="1"/>
  <c r="W366" i="1" s="1"/>
  <c r="AJ367" i="1"/>
  <c r="W367" i="1" s="1"/>
  <c r="AJ368" i="1"/>
  <c r="W368" i="1" s="1"/>
  <c r="AJ369" i="1"/>
  <c r="AJ370" i="1"/>
  <c r="W370" i="1" s="1"/>
  <c r="Q343" i="1"/>
  <c r="Q344" i="1"/>
  <c r="Q346" i="1"/>
  <c r="Q347" i="1"/>
  <c r="Q348" i="1"/>
  <c r="Q349" i="1"/>
  <c r="Q350" i="1"/>
  <c r="Q351" i="1"/>
  <c r="Q352" i="1"/>
  <c r="Q354" i="1"/>
  <c r="Q356" i="1"/>
  <c r="Q357" i="1"/>
  <c r="Q358" i="1"/>
  <c r="Q359" i="1"/>
  <c r="Q360" i="1"/>
  <c r="Q362" i="1"/>
  <c r="Q363" i="1"/>
  <c r="Q364" i="1"/>
  <c r="Q365" i="1"/>
  <c r="Q366" i="1"/>
  <c r="Q367" i="1"/>
  <c r="Q368" i="1"/>
  <c r="Q369" i="1"/>
  <c r="Q370" i="1"/>
  <c r="Q371" i="1"/>
  <c r="Q372" i="1"/>
  <c r="W352" i="1"/>
  <c r="W354" i="1"/>
  <c r="W360" i="1"/>
  <c r="W369" i="1"/>
  <c r="B344" i="1"/>
  <c r="B346" i="1"/>
  <c r="B347" i="1"/>
  <c r="B348" i="1"/>
  <c r="B349" i="1"/>
  <c r="B350" i="1"/>
  <c r="B351" i="1"/>
  <c r="B352" i="1"/>
  <c r="B354" i="1"/>
  <c r="B356" i="1"/>
  <c r="B357" i="1"/>
  <c r="B358" i="1"/>
  <c r="B359" i="1"/>
  <c r="B360" i="1"/>
  <c r="B364" i="1"/>
  <c r="B365" i="1"/>
  <c r="B366" i="1"/>
  <c r="B367" i="1"/>
  <c r="B368" i="1"/>
  <c r="B369" i="1"/>
  <c r="B370" i="1"/>
  <c r="B371" i="1"/>
  <c r="B343" i="1"/>
  <c r="AG211" i="1"/>
  <c r="AG156" i="1"/>
  <c r="AG155" i="1"/>
  <c r="AG154" i="1"/>
  <c r="AG51" i="1"/>
  <c r="AG195" i="1"/>
  <c r="AJ342" i="1"/>
  <c r="W342" i="1" s="1"/>
  <c r="Q342" i="1"/>
  <c r="AJ341" i="1"/>
  <c r="Q341" i="1"/>
  <c r="AJ339" i="1"/>
  <c r="W339" i="1" s="1"/>
  <c r="Q339" i="1"/>
  <c r="AJ338" i="1"/>
  <c r="W338" i="1"/>
  <c r="Q338" i="1"/>
  <c r="AG174" i="1"/>
  <c r="AQ38" i="2"/>
  <c r="AP38" i="2"/>
  <c r="AO38" i="2"/>
  <c r="AN38" i="2"/>
  <c r="AM38" i="2"/>
  <c r="AL38" i="2"/>
  <c r="AK38" i="2"/>
  <c r="AJ38" i="2"/>
  <c r="AI38" i="2"/>
  <c r="AH38" i="2"/>
  <c r="AG38" i="2"/>
  <c r="AF38" i="2"/>
  <c r="AF24" i="2"/>
  <c r="AG24" i="2"/>
  <c r="AH24" i="2"/>
  <c r="AI24" i="2"/>
  <c r="AJ24" i="2"/>
  <c r="AK24" i="2"/>
  <c r="AL24" i="2"/>
  <c r="AM24" i="2"/>
  <c r="AN24" i="2"/>
  <c r="AO24" i="2"/>
  <c r="AP24" i="2"/>
  <c r="AQ24" i="2"/>
  <c r="R49" i="2"/>
  <c r="S49" i="2"/>
  <c r="T49" i="2"/>
  <c r="U49" i="2"/>
  <c r="V49" i="2"/>
  <c r="W49" i="2"/>
  <c r="X49" i="2"/>
  <c r="Y49" i="2"/>
  <c r="Z49" i="2"/>
  <c r="AA49" i="2"/>
  <c r="AB49" i="2"/>
  <c r="AC49" i="2"/>
  <c r="AG305" i="1"/>
  <c r="AG306" i="1"/>
  <c r="AG307" i="1"/>
  <c r="AG308" i="1"/>
  <c r="AG309" i="1"/>
  <c r="AG310" i="1"/>
  <c r="AG311" i="1"/>
  <c r="AG312" i="1"/>
  <c r="AG313" i="1"/>
  <c r="AG314" i="1"/>
  <c r="AG315" i="1"/>
  <c r="AG316" i="1"/>
  <c r="AG317" i="1"/>
  <c r="AG318" i="1"/>
  <c r="AG319" i="1"/>
  <c r="AG320" i="1"/>
  <c r="AG321" i="1"/>
  <c r="AG322" i="1"/>
  <c r="AG323" i="1"/>
  <c r="AG324" i="1"/>
  <c r="AE322" i="1"/>
  <c r="AE323" i="1"/>
  <c r="AE324" i="1"/>
  <c r="AE325" i="1"/>
  <c r="AE326" i="1"/>
  <c r="AE327" i="1"/>
  <c r="AE328" i="1"/>
  <c r="AE329" i="1"/>
  <c r="AE330" i="1"/>
  <c r="AE331" i="1"/>
  <c r="AE332" i="1"/>
  <c r="AE333" i="1"/>
  <c r="AE335" i="1"/>
  <c r="AE336" i="1"/>
  <c r="AE337" i="1"/>
  <c r="AJ337" i="1"/>
  <c r="W337" i="1" s="1"/>
  <c r="Q336" i="1"/>
  <c r="Q307" i="1"/>
  <c r="Q308" i="1"/>
  <c r="Q309" i="1"/>
  <c r="Q310" i="1"/>
  <c r="Q311" i="1"/>
  <c r="Q312" i="1"/>
  <c r="Q313" i="1"/>
  <c r="Q314" i="1"/>
  <c r="Q315" i="1"/>
  <c r="Q316" i="1"/>
  <c r="Q317" i="1"/>
  <c r="Q318" i="1"/>
  <c r="Q319" i="1"/>
  <c r="Q320" i="1"/>
  <c r="Q321" i="1"/>
  <c r="Q322" i="1"/>
  <c r="Q323" i="1"/>
  <c r="Q324" i="1"/>
  <c r="Q325" i="1"/>
  <c r="Q326" i="1"/>
  <c r="Q327" i="1"/>
  <c r="Q328" i="1"/>
  <c r="Q329" i="1"/>
  <c r="Q330" i="1"/>
  <c r="Q331" i="1"/>
  <c r="Q332" i="1"/>
  <c r="Q333" i="1"/>
  <c r="Q335" i="1"/>
  <c r="Q337" i="1"/>
  <c r="BM37" i="2"/>
  <c r="AG280" i="1"/>
  <c r="AJ336" i="1"/>
  <c r="W336" i="1" s="1"/>
  <c r="AG9" i="1"/>
  <c r="AJ335" i="1"/>
  <c r="W335" i="1" s="1"/>
  <c r="AJ322" i="1"/>
  <c r="W322" i="1" s="1"/>
  <c r="AJ323" i="1"/>
  <c r="W323" i="1" s="1"/>
  <c r="AJ324" i="1"/>
  <c r="W324" i="1" s="1"/>
  <c r="AJ325" i="1"/>
  <c r="W325" i="1" s="1"/>
  <c r="AJ326" i="1"/>
  <c r="W326" i="1" s="1"/>
  <c r="AJ327" i="1"/>
  <c r="W327" i="1" s="1"/>
  <c r="AJ328" i="1"/>
  <c r="W328" i="1" s="1"/>
  <c r="AJ329" i="1"/>
  <c r="W329" i="1" s="1"/>
  <c r="AJ330" i="1"/>
  <c r="W330" i="1" s="1"/>
  <c r="AJ331" i="1"/>
  <c r="W331" i="1" s="1"/>
  <c r="AJ332" i="1"/>
  <c r="W332" i="1" s="1"/>
  <c r="AJ333" i="1"/>
  <c r="W333" i="1"/>
  <c r="AJ219" i="1"/>
  <c r="W219" i="1" s="1"/>
  <c r="AE219" i="1"/>
  <c r="AG219" i="1"/>
  <c r="Q219" i="1"/>
  <c r="AJ163" i="1"/>
  <c r="W163" i="1" s="1"/>
  <c r="AG163" i="1"/>
  <c r="AE163" i="1"/>
  <c r="Q163" i="1"/>
  <c r="AJ67" i="1"/>
  <c r="AI67" i="1"/>
  <c r="AG67" i="1"/>
  <c r="AE67" i="1"/>
  <c r="W67" i="1"/>
  <c r="Q67" i="1"/>
  <c r="AJ181" i="1"/>
  <c r="AI181" i="1"/>
  <c r="AG181" i="1"/>
  <c r="AE181" i="1"/>
  <c r="W181" i="1"/>
  <c r="Q181" i="1"/>
  <c r="AJ199" i="1"/>
  <c r="AG199" i="1"/>
  <c r="AE199" i="1"/>
  <c r="W199" i="1"/>
  <c r="Q199" i="1"/>
  <c r="AE318" i="1"/>
  <c r="AE319" i="1"/>
  <c r="AE320" i="1"/>
  <c r="AE321" i="1"/>
  <c r="AJ321" i="1"/>
  <c r="W321" i="1" s="1"/>
  <c r="AJ320" i="1"/>
  <c r="W320" i="1" s="1"/>
  <c r="AJ319" i="1"/>
  <c r="W319" i="1" s="1"/>
  <c r="AJ318" i="1"/>
  <c r="W318" i="1" s="1"/>
  <c r="AJ317" i="1"/>
  <c r="AJ316" i="1"/>
  <c r="W316" i="1" s="1"/>
  <c r="AI317" i="1"/>
  <c r="AI316" i="1"/>
  <c r="AE317" i="1"/>
  <c r="AE316" i="1"/>
  <c r="AE315" i="1"/>
  <c r="B320" i="1"/>
  <c r="B319" i="1"/>
  <c r="AJ315" i="1"/>
  <c r="W315" i="1" s="1"/>
  <c r="AI315" i="1"/>
  <c r="AA4" i="1"/>
  <c r="AB4" i="1" s="1"/>
  <c r="AC4" i="1" s="1"/>
  <c r="AD4" i="1" s="1"/>
  <c r="AE4" i="1" s="1"/>
  <c r="AF4" i="1" s="1"/>
  <c r="AG4" i="1" s="1"/>
  <c r="AH4" i="1" s="1"/>
  <c r="AI4" i="1" s="1"/>
  <c r="AJ4" i="1" s="1"/>
  <c r="AK4" i="1" s="1"/>
  <c r="AL4" i="1" s="1"/>
  <c r="AM4" i="1" s="1"/>
  <c r="AN4" i="1" s="1"/>
  <c r="W317" i="1"/>
  <c r="B315" i="1"/>
  <c r="B316" i="1"/>
  <c r="B317" i="1"/>
  <c r="B299" i="1"/>
  <c r="AJ314" i="1"/>
  <c r="W314" i="1" s="1"/>
  <c r="AI314" i="1"/>
  <c r="AE314" i="1"/>
  <c r="AJ313" i="1"/>
  <c r="W313" i="1" s="1"/>
  <c r="AI313" i="1"/>
  <c r="AE313" i="1"/>
  <c r="AJ312" i="1"/>
  <c r="W312" i="1" s="1"/>
  <c r="AI312" i="1"/>
  <c r="AE312" i="1"/>
  <c r="AJ311" i="1"/>
  <c r="W311" i="1" s="1"/>
  <c r="AI311" i="1"/>
  <c r="AE311" i="1"/>
  <c r="AJ310" i="1"/>
  <c r="W310" i="1" s="1"/>
  <c r="AI310" i="1"/>
  <c r="AE310" i="1"/>
  <c r="AJ309" i="1"/>
  <c r="W309" i="1" s="1"/>
  <c r="AI309" i="1"/>
  <c r="AE309" i="1"/>
  <c r="AJ308" i="1"/>
  <c r="W308" i="1" s="1"/>
  <c r="AI308" i="1"/>
  <c r="AE308" i="1"/>
  <c r="AJ307" i="1"/>
  <c r="W307" i="1" s="1"/>
  <c r="AI307" i="1"/>
  <c r="AE307" i="1"/>
  <c r="AJ306" i="1"/>
  <c r="W306" i="1" s="1"/>
  <c r="AI306" i="1"/>
  <c r="AE306" i="1"/>
  <c r="AJ305" i="1"/>
  <c r="W305" i="1" s="1"/>
  <c r="AI305" i="1"/>
  <c r="AE305" i="1"/>
  <c r="AJ304" i="1"/>
  <c r="W304" i="1" s="1"/>
  <c r="AI304" i="1"/>
  <c r="AG304" i="1"/>
  <c r="AE304" i="1"/>
  <c r="AJ303" i="1"/>
  <c r="W303" i="1" s="1"/>
  <c r="AI303" i="1"/>
  <c r="AG303" i="1"/>
  <c r="AE303" i="1"/>
  <c r="Q306" i="1"/>
  <c r="Q305" i="1"/>
  <c r="Q304" i="1"/>
  <c r="Q303" i="1"/>
  <c r="Q302" i="1"/>
  <c r="Q301" i="1"/>
  <c r="Q299" i="1"/>
  <c r="Q298" i="1"/>
  <c r="B314" i="1"/>
  <c r="B312" i="1"/>
  <c r="B311" i="1"/>
  <c r="B310" i="1"/>
  <c r="B309" i="1"/>
  <c r="B308" i="1"/>
  <c r="B307" i="1"/>
  <c r="B306" i="1"/>
  <c r="B305" i="1"/>
  <c r="B304" i="1"/>
  <c r="B303" i="1"/>
  <c r="AG252" i="1"/>
  <c r="AE253" i="1"/>
  <c r="AJ254" i="1"/>
  <c r="W254" i="1" s="1"/>
  <c r="AI254" i="1"/>
  <c r="AG254" i="1"/>
  <c r="AE254" i="1"/>
  <c r="Q254" i="1"/>
  <c r="B301" i="1"/>
  <c r="B302" i="1"/>
  <c r="AJ302" i="1"/>
  <c r="W302" i="1" s="1"/>
  <c r="AI302" i="1"/>
  <c r="AG302" i="1"/>
  <c r="AE302" i="1"/>
  <c r="AJ301" i="1"/>
  <c r="W301" i="1" s="1"/>
  <c r="AI301" i="1"/>
  <c r="AG301" i="1"/>
  <c r="AE301" i="1"/>
  <c r="AJ300" i="1"/>
  <c r="W300" i="1" s="1"/>
  <c r="AI300" i="1"/>
  <c r="AG300" i="1"/>
  <c r="AE300" i="1"/>
  <c r="AJ299" i="1"/>
  <c r="W299" i="1" s="1"/>
  <c r="AI299" i="1"/>
  <c r="AG299" i="1"/>
  <c r="AE299" i="1"/>
  <c r="B300" i="1"/>
  <c r="AJ242" i="1"/>
  <c r="W242" i="1" s="1"/>
  <c r="AI242" i="1"/>
  <c r="AG242" i="1"/>
  <c r="AE242" i="1"/>
  <c r="Q242" i="1"/>
  <c r="Q8" i="1"/>
  <c r="Q9" i="1"/>
  <c r="Q10" i="1"/>
  <c r="Q11" i="1"/>
  <c r="Q12" i="1"/>
  <c r="Q13" i="1"/>
  <c r="Q14" i="1"/>
  <c r="Q15" i="1"/>
  <c r="Q16" i="1"/>
  <c r="Q17" i="1"/>
  <c r="Q18" i="1"/>
  <c r="Q21" i="1"/>
  <c r="Q22" i="1"/>
  <c r="Q23" i="1"/>
  <c r="Q24" i="1"/>
  <c r="Q25" i="1"/>
  <c r="Q26" i="1"/>
  <c r="Q28" i="1"/>
  <c r="Q29" i="1"/>
  <c r="Q30" i="1"/>
  <c r="Q31" i="1"/>
  <c r="Q32" i="1"/>
  <c r="Q33" i="1"/>
  <c r="Q34" i="1"/>
  <c r="Q35" i="1"/>
  <c r="Q36" i="1"/>
  <c r="Q37" i="1"/>
  <c r="Q38" i="1"/>
  <c r="Q39" i="1"/>
  <c r="Q40" i="1"/>
  <c r="Q41" i="1"/>
  <c r="Q42" i="1"/>
  <c r="Q43" i="1"/>
  <c r="Q44" i="1"/>
  <c r="Q45" i="1"/>
  <c r="Q46" i="1"/>
  <c r="Q47" i="1"/>
  <c r="Q48" i="1"/>
  <c r="Q49" i="1"/>
  <c r="Q50" i="1"/>
  <c r="Q51" i="1"/>
  <c r="Q52" i="1"/>
  <c r="Q53" i="1"/>
  <c r="Q55" i="1"/>
  <c r="Q57" i="1"/>
  <c r="Q58" i="1"/>
  <c r="Q59" i="1"/>
  <c r="Q60" i="1"/>
  <c r="Q61" i="1"/>
  <c r="Q62" i="1"/>
  <c r="Q63" i="1"/>
  <c r="Q64" i="1"/>
  <c r="Q65" i="1"/>
  <c r="Q68" i="1"/>
  <c r="Q69" i="1"/>
  <c r="Q70" i="1"/>
  <c r="Q71" i="1"/>
  <c r="Q72" i="1"/>
  <c r="Q73" i="1"/>
  <c r="Q74" i="1"/>
  <c r="Q75" i="1"/>
  <c r="Q76" i="1"/>
  <c r="Q77" i="1"/>
  <c r="Q78" i="1"/>
  <c r="Q79" i="1"/>
  <c r="Q80" i="1"/>
  <c r="Q82" i="1"/>
  <c r="Q83" i="1"/>
  <c r="Q84" i="1"/>
  <c r="Q85" i="1"/>
  <c r="Q86" i="1"/>
  <c r="Q88" i="1"/>
  <c r="Q89" i="1"/>
  <c r="Q90" i="1"/>
  <c r="Q91" i="1"/>
  <c r="Q92" i="1"/>
  <c r="Q93" i="1"/>
  <c r="Q94" i="1"/>
  <c r="Q95" i="1"/>
  <c r="Q96" i="1"/>
  <c r="Q97" i="1"/>
  <c r="Q98" i="1"/>
  <c r="Q99" i="1"/>
  <c r="Q100" i="1"/>
  <c r="Q101" i="1"/>
  <c r="Q102" i="1"/>
  <c r="Q103" i="1"/>
  <c r="Q104" i="1"/>
  <c r="Q105" i="1"/>
  <c r="Q106" i="1"/>
  <c r="Q107" i="1"/>
  <c r="Q109" i="1"/>
  <c r="Q110" i="1"/>
  <c r="Q111" i="1"/>
  <c r="Q112" i="1"/>
  <c r="Q113" i="1"/>
  <c r="Q114" i="1"/>
  <c r="Q115" i="1"/>
  <c r="Q116" i="1"/>
  <c r="Q121" i="1"/>
  <c r="Q122" i="1"/>
  <c r="Q123" i="1"/>
  <c r="Q124" i="1"/>
  <c r="Q125" i="1"/>
  <c r="Q126" i="1"/>
  <c r="Q127" i="1"/>
  <c r="Q128" i="1"/>
  <c r="Q129" i="1"/>
  <c r="Q130" i="1"/>
  <c r="Q131" i="1"/>
  <c r="Q132" i="1"/>
  <c r="Q133" i="1"/>
  <c r="Q134" i="1"/>
  <c r="Q135" i="1"/>
  <c r="Q136" i="1"/>
  <c r="Q137" i="1"/>
  <c r="Q138" i="1"/>
  <c r="Q139" i="1"/>
  <c r="Q140" i="1"/>
  <c r="Q141" i="1"/>
  <c r="Q142" i="1"/>
  <c r="Q143" i="1"/>
  <c r="Q144" i="1"/>
  <c r="Q146" i="1"/>
  <c r="Q147" i="1"/>
  <c r="Q148" i="1"/>
  <c r="Q149" i="1"/>
  <c r="Q150" i="1"/>
  <c r="Q151" i="1"/>
  <c r="Q152" i="1"/>
  <c r="Q153" i="1"/>
  <c r="Q154" i="1"/>
  <c r="Q155" i="1"/>
  <c r="Q156" i="1"/>
  <c r="Q157" i="1"/>
  <c r="Q158" i="1"/>
  <c r="Q159" i="1"/>
  <c r="Q160" i="1"/>
  <c r="Q161" i="1"/>
  <c r="Q162" i="1"/>
  <c r="Q164" i="1"/>
  <c r="Q165" i="1"/>
  <c r="Q166" i="1"/>
  <c r="Q167" i="1"/>
  <c r="Q168" i="1"/>
  <c r="Q169" i="1"/>
  <c r="Q170" i="1"/>
  <c r="Q171" i="1"/>
  <c r="Q172" i="1"/>
  <c r="Q173" i="1"/>
  <c r="Q174" i="1"/>
  <c r="Q175" i="1"/>
  <c r="Q176" i="1"/>
  <c r="Q177" i="1"/>
  <c r="Q178" i="1"/>
  <c r="Q179" i="1"/>
  <c r="Q180" i="1"/>
  <c r="Q182" i="1"/>
  <c r="Q183" i="1"/>
  <c r="Q187" i="1"/>
  <c r="Q188" i="1"/>
  <c r="Q189" i="1"/>
  <c r="Q190" i="1"/>
  <c r="Q191" i="1"/>
  <c r="Q192" i="1"/>
  <c r="Q193" i="1"/>
  <c r="Q194" i="1"/>
  <c r="Q195" i="1"/>
  <c r="Q196" i="1"/>
  <c r="Q197" i="1"/>
  <c r="Q198" i="1"/>
  <c r="Q200" i="1"/>
  <c r="Q201" i="1"/>
  <c r="Q202" i="1"/>
  <c r="Q203" i="1"/>
  <c r="Q204" i="1"/>
  <c r="Q205" i="1"/>
  <c r="Q206" i="1"/>
  <c r="Q207" i="1"/>
  <c r="Q208" i="1"/>
  <c r="Q209" i="1"/>
  <c r="Q210" i="1"/>
  <c r="Q211" i="1"/>
  <c r="Q212" i="1"/>
  <c r="Q213" i="1"/>
  <c r="Q214" i="1"/>
  <c r="Q215" i="1"/>
  <c r="Q216" i="1"/>
  <c r="Q217" i="1"/>
  <c r="Q218" i="1"/>
  <c r="Q220" i="1"/>
  <c r="Q221" i="1"/>
  <c r="Q222" i="1"/>
  <c r="Q223" i="1"/>
  <c r="Q224" i="1"/>
  <c r="Q226" i="1"/>
  <c r="Q227" i="1"/>
  <c r="Q228" i="1"/>
  <c r="Q229" i="1"/>
  <c r="Q230" i="1"/>
  <c r="Q231" i="1"/>
  <c r="Q232" i="1"/>
  <c r="Q233" i="1"/>
  <c r="Q234" i="1"/>
  <c r="Q235" i="1"/>
  <c r="Q236" i="1"/>
  <c r="Q237" i="1"/>
  <c r="Q238" i="1"/>
  <c r="Q239" i="1"/>
  <c r="Q240" i="1"/>
  <c r="Q241" i="1"/>
  <c r="Q243" i="1"/>
  <c r="Q244" i="1"/>
  <c r="Q245" i="1"/>
  <c r="Q246" i="1"/>
  <c r="Q247" i="1"/>
  <c r="Q248" i="1"/>
  <c r="Q249" i="1"/>
  <c r="Q250" i="1"/>
  <c r="Q251" i="1"/>
  <c r="Q252" i="1"/>
  <c r="Q253" i="1"/>
  <c r="Q255" i="1"/>
  <c r="Q256" i="1"/>
  <c r="Q257" i="1"/>
  <c r="Q258" i="1"/>
  <c r="Q259" i="1"/>
  <c r="Q260" i="1"/>
  <c r="Q261" i="1"/>
  <c r="Q262" i="1"/>
  <c r="Q263" i="1"/>
  <c r="Q264" i="1"/>
  <c r="Q265" i="1"/>
  <c r="Q266" i="1"/>
  <c r="Q267" i="1"/>
  <c r="Q268" i="1"/>
  <c r="Q269" i="1"/>
  <c r="Q270" i="1"/>
  <c r="Q271" i="1"/>
  <c r="Q272" i="1"/>
  <c r="Q273" i="1"/>
  <c r="Q274" i="1"/>
  <c r="Q275" i="1"/>
  <c r="Q276" i="1"/>
  <c r="Q277" i="1"/>
  <c r="Q278" i="1"/>
  <c r="Q279" i="1"/>
  <c r="Q280" i="1"/>
  <c r="Q281" i="1"/>
  <c r="Q282" i="1"/>
  <c r="Q283" i="1"/>
  <c r="Q284" i="1"/>
  <c r="Q285" i="1"/>
  <c r="Q286" i="1"/>
  <c r="Q287" i="1"/>
  <c r="Q288" i="1"/>
  <c r="Q289" i="1"/>
  <c r="Q290" i="1"/>
  <c r="Q291" i="1"/>
  <c r="Q292" i="1"/>
  <c r="Q293" i="1"/>
  <c r="Q294" i="1"/>
  <c r="Q295" i="1"/>
  <c r="Q145" i="1"/>
  <c r="Q296" i="1"/>
  <c r="Q297" i="1"/>
  <c r="B271" i="1"/>
  <c r="B298" i="1"/>
  <c r="AG298" i="1"/>
  <c r="AE298" i="1"/>
  <c r="AG265" i="1"/>
  <c r="AE265" i="1"/>
  <c r="AG266" i="1"/>
  <c r="AE266" i="1"/>
  <c r="AG267" i="1"/>
  <c r="AE267" i="1"/>
  <c r="AG268" i="1"/>
  <c r="AE268" i="1"/>
  <c r="AG269" i="1"/>
  <c r="AE269" i="1"/>
  <c r="AG270" i="1"/>
  <c r="AE270" i="1"/>
  <c r="AG271" i="1"/>
  <c r="AE271" i="1"/>
  <c r="AG272" i="1"/>
  <c r="AE272" i="1"/>
  <c r="AG273" i="1"/>
  <c r="AE273" i="1"/>
  <c r="AG274" i="1"/>
  <c r="AE274" i="1"/>
  <c r="AG275" i="1"/>
  <c r="AE275" i="1"/>
  <c r="AG276" i="1"/>
  <c r="AE276" i="1"/>
  <c r="AG277" i="1"/>
  <c r="AE277" i="1"/>
  <c r="AG278" i="1"/>
  <c r="AE278" i="1"/>
  <c r="AI279" i="1"/>
  <c r="AG279" i="1"/>
  <c r="AE279" i="1"/>
  <c r="AE280" i="1"/>
  <c r="AG281" i="1"/>
  <c r="AE281" i="1"/>
  <c r="AG282" i="1"/>
  <c r="AE282" i="1"/>
  <c r="AG283" i="1"/>
  <c r="AE283" i="1"/>
  <c r="AG284" i="1"/>
  <c r="AE284" i="1"/>
  <c r="AG285" i="1"/>
  <c r="AE285" i="1"/>
  <c r="AG287" i="1"/>
  <c r="AE287" i="1"/>
  <c r="AG288" i="1"/>
  <c r="AE288" i="1"/>
  <c r="AG289" i="1"/>
  <c r="AE289" i="1"/>
  <c r="AG290" i="1"/>
  <c r="AE290" i="1"/>
  <c r="AG291" i="1"/>
  <c r="AE291" i="1"/>
  <c r="AG292" i="1"/>
  <c r="AE292" i="1"/>
  <c r="AG293" i="1"/>
  <c r="AE293" i="1"/>
  <c r="AI294" i="1"/>
  <c r="AG294" i="1"/>
  <c r="AE294" i="1"/>
  <c r="AI295" i="1"/>
  <c r="AG295" i="1"/>
  <c r="AE295" i="1"/>
  <c r="AG145" i="1"/>
  <c r="AE145" i="1"/>
  <c r="AG296" i="1"/>
  <c r="AE296" i="1"/>
  <c r="AE104" i="1"/>
  <c r="AG104" i="1"/>
  <c r="AI104" i="1"/>
  <c r="AJ104" i="1"/>
  <c r="W104" i="1"/>
  <c r="AE297" i="1"/>
  <c r="AE286" i="1"/>
  <c r="AE264" i="1"/>
  <c r="AE263" i="1"/>
  <c r="AG297" i="1"/>
  <c r="AG286" i="1"/>
  <c r="AG264" i="1"/>
  <c r="AI298" i="1"/>
  <c r="AI297" i="1"/>
  <c r="AI296" i="1"/>
  <c r="AI145" i="1"/>
  <c r="AI293" i="1"/>
  <c r="AI292" i="1"/>
  <c r="AI291" i="1"/>
  <c r="AI290" i="1"/>
  <c r="AI289" i="1"/>
  <c r="AI288" i="1"/>
  <c r="AI287" i="1"/>
  <c r="AI286" i="1"/>
  <c r="AI285" i="1"/>
  <c r="AI284" i="1"/>
  <c r="AI283" i="1"/>
  <c r="AI282" i="1"/>
  <c r="AI281" i="1"/>
  <c r="AI280" i="1"/>
  <c r="AI278" i="1"/>
  <c r="AI277" i="1"/>
  <c r="AI276" i="1"/>
  <c r="AI275" i="1"/>
  <c r="AI274" i="1"/>
  <c r="AI273" i="1"/>
  <c r="AI272" i="1"/>
  <c r="AI271" i="1"/>
  <c r="AI270" i="1"/>
  <c r="AI269" i="1"/>
  <c r="AI268" i="1"/>
  <c r="AI267" i="1"/>
  <c r="AI266" i="1"/>
  <c r="AI265" i="1"/>
  <c r="AI264" i="1"/>
  <c r="W294" i="1"/>
  <c r="AJ298" i="1"/>
  <c r="W298" i="1" s="1"/>
  <c r="AJ297" i="1"/>
  <c r="W297" i="1"/>
  <c r="AJ296" i="1"/>
  <c r="W296" i="1" s="1"/>
  <c r="AJ145" i="1"/>
  <c r="W145" i="1" s="1"/>
  <c r="AJ295" i="1"/>
  <c r="W295" i="1" s="1"/>
  <c r="AJ294" i="1"/>
  <c r="AJ293" i="1"/>
  <c r="W293" i="1" s="1"/>
  <c r="AJ292" i="1"/>
  <c r="W292" i="1" s="1"/>
  <c r="AJ291" i="1"/>
  <c r="W291" i="1" s="1"/>
  <c r="AJ290" i="1"/>
  <c r="W290" i="1" s="1"/>
  <c r="AJ289" i="1"/>
  <c r="W289" i="1" s="1"/>
  <c r="AJ288" i="1"/>
  <c r="W288" i="1" s="1"/>
  <c r="AJ287" i="1"/>
  <c r="W287" i="1" s="1"/>
  <c r="AJ286" i="1"/>
  <c r="W286" i="1" s="1"/>
  <c r="AJ285" i="1"/>
  <c r="W285" i="1" s="1"/>
  <c r="AJ284" i="1"/>
  <c r="W284" i="1" s="1"/>
  <c r="AJ283" i="1"/>
  <c r="W283" i="1" s="1"/>
  <c r="AJ282" i="1"/>
  <c r="W282" i="1" s="1"/>
  <c r="AJ281" i="1"/>
  <c r="W281" i="1" s="1"/>
  <c r="AJ280" i="1"/>
  <c r="W280" i="1" s="1"/>
  <c r="AJ279" i="1"/>
  <c r="W279" i="1" s="1"/>
  <c r="AJ278" i="1"/>
  <c r="AJ277" i="1"/>
  <c r="W277" i="1" s="1"/>
  <c r="AJ276" i="1"/>
  <c r="W276" i="1" s="1"/>
  <c r="AJ275" i="1"/>
  <c r="W275" i="1" s="1"/>
  <c r="AJ274" i="1"/>
  <c r="W274" i="1" s="1"/>
  <c r="AJ273" i="1"/>
  <c r="W273" i="1" s="1"/>
  <c r="AJ272" i="1"/>
  <c r="W272" i="1" s="1"/>
  <c r="AJ271" i="1"/>
  <c r="W271" i="1" s="1"/>
  <c r="AJ270" i="1"/>
  <c r="W270" i="1" s="1"/>
  <c r="AJ269" i="1"/>
  <c r="W269" i="1" s="1"/>
  <c r="AJ268" i="1"/>
  <c r="AJ267" i="1"/>
  <c r="W267" i="1" s="1"/>
  <c r="AJ266" i="1"/>
  <c r="W266" i="1" s="1"/>
  <c r="AJ265" i="1"/>
  <c r="W265" i="1" s="1"/>
  <c r="AJ264" i="1"/>
  <c r="W264" i="1" s="1"/>
  <c r="AG105" i="1"/>
  <c r="AE105" i="1"/>
  <c r="AG103" i="1"/>
  <c r="AE103" i="1"/>
  <c r="AG100" i="1"/>
  <c r="AE100" i="1"/>
  <c r="AG194" i="1"/>
  <c r="AE194" i="1"/>
  <c r="AG187" i="1"/>
  <c r="AE187" i="1"/>
  <c r="AG186" i="1"/>
  <c r="AE186" i="1"/>
  <c r="AG185" i="1"/>
  <c r="AE185" i="1"/>
  <c r="AG184" i="1"/>
  <c r="AE184" i="1"/>
  <c r="AG183" i="1"/>
  <c r="AE183" i="1"/>
  <c r="AG182" i="1"/>
  <c r="AE182" i="1"/>
  <c r="AG180" i="1"/>
  <c r="AE180" i="1"/>
  <c r="AG178" i="1"/>
  <c r="AE178" i="1"/>
  <c r="AJ176" i="1"/>
  <c r="W176" i="1" s="1"/>
  <c r="AI176" i="1"/>
  <c r="AG176" i="1"/>
  <c r="AE176" i="1"/>
  <c r="AG173" i="1"/>
  <c r="AE173" i="1"/>
  <c r="AG170" i="1"/>
  <c r="AE170" i="1"/>
  <c r="AG168" i="1"/>
  <c r="AE168" i="1"/>
  <c r="AG116" i="1"/>
  <c r="AE116" i="1"/>
  <c r="AG115" i="1"/>
  <c r="AE115" i="1"/>
  <c r="AG114" i="1"/>
  <c r="AE114" i="1"/>
  <c r="AG110" i="1"/>
  <c r="AE110" i="1"/>
  <c r="AE109" i="1"/>
  <c r="AG109" i="1"/>
  <c r="AG102" i="1"/>
  <c r="AE102" i="1"/>
  <c r="AG101" i="1"/>
  <c r="AG71" i="1"/>
  <c r="B265" i="1"/>
  <c r="B297" i="1"/>
  <c r="B296" i="1"/>
  <c r="B295" i="1"/>
  <c r="B294" i="1"/>
  <c r="B293" i="1"/>
  <c r="B292" i="1"/>
  <c r="B291" i="1"/>
  <c r="B290" i="1"/>
  <c r="B289" i="1"/>
  <c r="B288" i="1"/>
  <c r="B287" i="1"/>
  <c r="B286" i="1"/>
  <c r="B285" i="1"/>
  <c r="B284" i="1"/>
  <c r="B283" i="1"/>
  <c r="B282" i="1"/>
  <c r="B281" i="1"/>
  <c r="B280" i="1"/>
  <c r="B279" i="1"/>
  <c r="B278" i="1"/>
  <c r="B277" i="1"/>
  <c r="B276" i="1"/>
  <c r="B275" i="1"/>
  <c r="B274" i="1"/>
  <c r="B273" i="1"/>
  <c r="B272" i="1"/>
  <c r="B270" i="1"/>
  <c r="B269" i="1"/>
  <c r="B268" i="1"/>
  <c r="B267" i="1"/>
  <c r="B266" i="1"/>
  <c r="B264" i="1"/>
  <c r="W278" i="1"/>
  <c r="W268" i="1"/>
  <c r="B197" i="1"/>
  <c r="AG215" i="1"/>
  <c r="AE215" i="1"/>
  <c r="AG216" i="1"/>
  <c r="AE216" i="1"/>
  <c r="AG217" i="1"/>
  <c r="AE217" i="1"/>
  <c r="AG218" i="1"/>
  <c r="AE218" i="1"/>
  <c r="AG222" i="1"/>
  <c r="AE222" i="1"/>
  <c r="AG223" i="1"/>
  <c r="AE223" i="1"/>
  <c r="AG259" i="1"/>
  <c r="AE259" i="1"/>
  <c r="AG255" i="1"/>
  <c r="AE255" i="1"/>
  <c r="AG253" i="1"/>
  <c r="AG250" i="1"/>
  <c r="AE250" i="1"/>
  <c r="AG249" i="1"/>
  <c r="AE249" i="1"/>
  <c r="AG248" i="1"/>
  <c r="AE248" i="1"/>
  <c r="AG247" i="1"/>
  <c r="AE247" i="1"/>
  <c r="AG246" i="1"/>
  <c r="AE246" i="1"/>
  <c r="AG245" i="1"/>
  <c r="AE245" i="1"/>
  <c r="AG243" i="1"/>
  <c r="AE243" i="1"/>
  <c r="AG241" i="1"/>
  <c r="AE241" i="1"/>
  <c r="AE240" i="1"/>
  <c r="AG240" i="1"/>
  <c r="AG236" i="1"/>
  <c r="AE236" i="1"/>
  <c r="AG235" i="1"/>
  <c r="AE235" i="1"/>
  <c r="AJ232" i="1"/>
  <c r="AI232" i="1"/>
  <c r="AG232" i="1"/>
  <c r="AE232" i="1"/>
  <c r="AG231" i="1"/>
  <c r="AE231" i="1"/>
  <c r="AG230" i="1"/>
  <c r="AE230" i="1"/>
  <c r="AG229" i="1"/>
  <c r="AE229" i="1"/>
  <c r="AG228" i="1"/>
  <c r="AE228" i="1"/>
  <c r="AG227" i="1"/>
  <c r="AE227" i="1"/>
  <c r="AI237" i="1"/>
  <c r="AI233" i="1"/>
  <c r="AI220" i="1"/>
  <c r="AI214" i="1"/>
  <c r="AI213" i="1"/>
  <c r="AI211" i="1"/>
  <c r="AI209" i="1"/>
  <c r="AI208" i="1"/>
  <c r="AI206" i="1"/>
  <c r="AI202" i="1"/>
  <c r="AI201" i="1"/>
  <c r="J44" i="4"/>
  <c r="I44" i="4"/>
  <c r="H44" i="4"/>
  <c r="G44" i="4"/>
  <c r="F44" i="4"/>
  <c r="E44" i="4"/>
  <c r="D44" i="4"/>
  <c r="C44" i="4"/>
  <c r="J42" i="4"/>
  <c r="I42" i="4"/>
  <c r="H42" i="4"/>
  <c r="G42" i="4"/>
  <c r="F42" i="4"/>
  <c r="E42" i="4"/>
  <c r="D42" i="4"/>
  <c r="C42" i="4"/>
  <c r="J40" i="4"/>
  <c r="I40" i="4"/>
  <c r="H40" i="4"/>
  <c r="G40" i="4"/>
  <c r="F40" i="4"/>
  <c r="E40" i="4"/>
  <c r="D40" i="4"/>
  <c r="C40" i="4"/>
  <c r="J35" i="4"/>
  <c r="I35" i="4"/>
  <c r="H35" i="4"/>
  <c r="G35" i="4"/>
  <c r="F35" i="4"/>
  <c r="E35" i="4"/>
  <c r="D35" i="4"/>
  <c r="C35" i="4"/>
  <c r="J29" i="4"/>
  <c r="J28" i="4"/>
  <c r="I29" i="4"/>
  <c r="I28" i="4"/>
  <c r="H29" i="4"/>
  <c r="H28" i="4"/>
  <c r="G29" i="4"/>
  <c r="F29" i="4"/>
  <c r="E29" i="4"/>
  <c r="E28" i="4"/>
  <c r="D29" i="4"/>
  <c r="C29" i="4"/>
  <c r="J23" i="4"/>
  <c r="I23" i="4"/>
  <c r="H23" i="4"/>
  <c r="G23" i="4"/>
  <c r="F23" i="4"/>
  <c r="E23" i="4"/>
  <c r="D23" i="4"/>
  <c r="C23" i="4"/>
  <c r="J16" i="4"/>
  <c r="I16" i="4"/>
  <c r="H16" i="4"/>
  <c r="G16" i="4"/>
  <c r="F16" i="4"/>
  <c r="E16" i="4"/>
  <c r="D16" i="4"/>
  <c r="C16" i="4"/>
  <c r="J11" i="4"/>
  <c r="I11" i="4"/>
  <c r="H11" i="4"/>
  <c r="G11" i="4"/>
  <c r="F11" i="4"/>
  <c r="E11" i="4"/>
  <c r="D11" i="4"/>
  <c r="C11" i="4"/>
  <c r="J3" i="4"/>
  <c r="I3" i="4"/>
  <c r="H3" i="4"/>
  <c r="G3" i="4"/>
  <c r="F3" i="4"/>
  <c r="E3" i="4"/>
  <c r="D3" i="4"/>
  <c r="G28" i="4"/>
  <c r="G46" i="4"/>
  <c r="G49" i="4"/>
  <c r="D28" i="4"/>
  <c r="D46" i="4"/>
  <c r="D49" i="4"/>
  <c r="F28" i="4"/>
  <c r="F46" i="4"/>
  <c r="F49" i="4"/>
  <c r="H46" i="4"/>
  <c r="H49" i="4"/>
  <c r="C28" i="4"/>
  <c r="C46" i="4"/>
  <c r="C49" i="4"/>
  <c r="E46" i="4"/>
  <c r="E49" i="4"/>
  <c r="I46" i="4"/>
  <c r="I49" i="4"/>
  <c r="J46" i="4"/>
  <c r="J49" i="4"/>
  <c r="AG263" i="1"/>
  <c r="AG262" i="1"/>
  <c r="AJ261" i="1"/>
  <c r="W261" i="1" s="1"/>
  <c r="AG261" i="1"/>
  <c r="AG260" i="1"/>
  <c r="B263" i="1"/>
  <c r="B262" i="1"/>
  <c r="B261" i="1"/>
  <c r="B260" i="1"/>
  <c r="AG258" i="1"/>
  <c r="AG257" i="1"/>
  <c r="AG256" i="1"/>
  <c r="AJ253" i="1"/>
  <c r="AI253" i="1"/>
  <c r="AG251" i="1"/>
  <c r="AJ247" i="1"/>
  <c r="W247" i="1" s="1"/>
  <c r="AI247" i="1"/>
  <c r="AI245" i="1"/>
  <c r="AG244" i="1"/>
  <c r="AG239" i="1"/>
  <c r="AG238" i="1"/>
  <c r="AG237" i="1"/>
  <c r="AI236" i="1"/>
  <c r="AG234" i="1"/>
  <c r="AG233" i="1"/>
  <c r="AI228" i="1"/>
  <c r="B259" i="1"/>
  <c r="B258" i="1"/>
  <c r="B257" i="1"/>
  <c r="B256" i="1"/>
  <c r="B255" i="1"/>
  <c r="B252" i="1"/>
  <c r="B251" i="1"/>
  <c r="B250" i="1"/>
  <c r="B249" i="1"/>
  <c r="B248" i="1"/>
  <c r="B247" i="1"/>
  <c r="B246" i="1"/>
  <c r="B245" i="1"/>
  <c r="B244" i="1"/>
  <c r="B243" i="1"/>
  <c r="AJ241" i="1"/>
  <c r="B240" i="1"/>
  <c r="B239" i="1"/>
  <c r="B238" i="1"/>
  <c r="B237" i="1"/>
  <c r="B236" i="1"/>
  <c r="B235" i="1"/>
  <c r="B234" i="1"/>
  <c r="B233" i="1"/>
  <c r="B232" i="1"/>
  <c r="B231" i="1"/>
  <c r="B230" i="1"/>
  <c r="B229" i="1"/>
  <c r="B228" i="1"/>
  <c r="B227" i="1"/>
  <c r="AE207" i="1"/>
  <c r="AE205" i="1"/>
  <c r="AE177" i="1"/>
  <c r="AE175" i="1"/>
  <c r="AE162" i="1"/>
  <c r="AG226" i="1"/>
  <c r="AG225" i="1"/>
  <c r="AG224" i="1"/>
  <c r="AG221" i="1"/>
  <c r="AG220" i="1"/>
  <c r="AG214" i="1"/>
  <c r="AG213" i="1"/>
  <c r="AG212" i="1"/>
  <c r="AG210" i="1"/>
  <c r="AG209" i="1"/>
  <c r="AG208" i="1"/>
  <c r="AG207" i="1"/>
  <c r="AG206" i="1"/>
  <c r="AG205" i="1"/>
  <c r="AG204" i="1"/>
  <c r="AG203" i="1"/>
  <c r="AG202" i="1"/>
  <c r="AG201" i="1"/>
  <c r="AG200" i="1"/>
  <c r="AG198" i="1"/>
  <c r="AG197" i="1"/>
  <c r="AG196" i="1"/>
  <c r="AG193" i="1"/>
  <c r="AG190" i="1"/>
  <c r="AG189" i="1"/>
  <c r="AG188" i="1"/>
  <c r="AG179" i="1"/>
  <c r="AG175" i="1"/>
  <c r="AG169" i="1"/>
  <c r="AG167" i="1"/>
  <c r="AG166" i="1"/>
  <c r="AG165" i="1"/>
  <c r="AG162" i="1"/>
  <c r="AG161" i="1"/>
  <c r="AG157" i="1"/>
  <c r="AG143" i="1"/>
  <c r="AG113" i="1"/>
  <c r="AG108" i="1"/>
  <c r="AE161" i="1"/>
  <c r="AE157" i="1"/>
  <c r="AJ227" i="1"/>
  <c r="W227" i="1" s="1"/>
  <c r="AJ229" i="1"/>
  <c r="W229" i="1" s="1"/>
  <c r="AJ246" i="1"/>
  <c r="W246" i="1" s="1"/>
  <c r="AJ255" i="1"/>
  <c r="W255" i="1" s="1"/>
  <c r="AJ230" i="1"/>
  <c r="AJ256" i="1"/>
  <c r="W256" i="1" s="1"/>
  <c r="AJ231" i="1"/>
  <c r="W231" i="1" s="1"/>
  <c r="AJ248" i="1"/>
  <c r="W248" i="1" s="1"/>
  <c r="AJ257" i="1"/>
  <c r="W257" i="1" s="1"/>
  <c r="AJ249" i="1"/>
  <c r="W249" i="1" s="1"/>
  <c r="AJ258" i="1"/>
  <c r="W258" i="1" s="1"/>
  <c r="AJ233" i="1"/>
  <c r="W233" i="1" s="1"/>
  <c r="AJ259" i="1"/>
  <c r="W259" i="1" s="1"/>
  <c r="AI263" i="1"/>
  <c r="AI261" i="1"/>
  <c r="AJ237" i="1"/>
  <c r="W237" i="1" s="1"/>
  <c r="W253" i="1"/>
  <c r="AJ238" i="1"/>
  <c r="W238" i="1" s="1"/>
  <c r="AJ239" i="1"/>
  <c r="W239" i="1" s="1"/>
  <c r="AJ240" i="1"/>
  <c r="W240" i="1" s="1"/>
  <c r="AJ250" i="1"/>
  <c r="W250" i="1" s="1"/>
  <c r="AJ234" i="1"/>
  <c r="W234" i="1" s="1"/>
  <c r="AJ235" i="1"/>
  <c r="W235" i="1" s="1"/>
  <c r="AJ244" i="1"/>
  <c r="W244" i="1" s="1"/>
  <c r="AJ252" i="1"/>
  <c r="W252" i="1" s="1"/>
  <c r="AI238" i="1"/>
  <c r="AE258" i="1"/>
  <c r="AE256" i="1"/>
  <c r="AJ263" i="1"/>
  <c r="W263" i="1" s="1"/>
  <c r="AI256" i="1"/>
  <c r="AE238" i="1"/>
  <c r="AE260" i="1"/>
  <c r="AE262" i="1"/>
  <c r="AE234" i="1"/>
  <c r="AE251" i="1"/>
  <c r="W232" i="1"/>
  <c r="AI230" i="1"/>
  <c r="AI234" i="1"/>
  <c r="AI240" i="1"/>
  <c r="AI243" i="1"/>
  <c r="AI249" i="1"/>
  <c r="AI251" i="1"/>
  <c r="AI258" i="1"/>
  <c r="W241" i="1"/>
  <c r="AJ228" i="1"/>
  <c r="W228" i="1" s="1"/>
  <c r="AJ236" i="1"/>
  <c r="W236" i="1" s="1"/>
  <c r="AJ243" i="1"/>
  <c r="W243" i="1" s="1"/>
  <c r="AJ245" i="1"/>
  <c r="W245" i="1" s="1"/>
  <c r="AJ251" i="1"/>
  <c r="W251" i="1" s="1"/>
  <c r="AI260" i="1"/>
  <c r="AI262" i="1"/>
  <c r="AE233" i="1"/>
  <c r="AE237" i="1"/>
  <c r="AE239" i="1"/>
  <c r="AE244" i="1"/>
  <c r="AE252" i="1"/>
  <c r="AE257" i="1"/>
  <c r="AJ260" i="1"/>
  <c r="W260" i="1" s="1"/>
  <c r="AJ262" i="1"/>
  <c r="W262" i="1" s="1"/>
  <c r="AE261" i="1"/>
  <c r="AI227" i="1"/>
  <c r="AI229" i="1"/>
  <c r="AI231" i="1"/>
  <c r="AI235" i="1"/>
  <c r="AI239" i="1"/>
  <c r="AI241" i="1"/>
  <c r="AI244" i="1"/>
  <c r="AI246" i="1"/>
  <c r="AI248" i="1"/>
  <c r="AI250" i="1"/>
  <c r="AI252" i="1"/>
  <c r="AI255" i="1"/>
  <c r="AI257" i="1"/>
  <c r="AI259" i="1"/>
  <c r="W167" i="1"/>
  <c r="W169" i="1"/>
  <c r="AI215" i="1"/>
  <c r="AI192" i="1"/>
  <c r="AI172" i="1"/>
  <c r="AG192" i="1"/>
  <c r="AG172" i="1"/>
  <c r="AE192" i="1"/>
  <c r="AE172" i="1"/>
  <c r="AI187" i="1"/>
  <c r="AJ195" i="1"/>
  <c r="W195" i="1" s="1"/>
  <c r="AJ194" i="1"/>
  <c r="W194" i="1" s="1"/>
  <c r="AJ191" i="1"/>
  <c r="W191" i="1" s="1"/>
  <c r="AJ187" i="1"/>
  <c r="W187" i="1" s="1"/>
  <c r="AJ186" i="1"/>
  <c r="W186" i="1" s="1"/>
  <c r="AJ185" i="1"/>
  <c r="W185" i="1" s="1"/>
  <c r="AJ184" i="1"/>
  <c r="W184" i="1" s="1"/>
  <c r="AJ183" i="1"/>
  <c r="W183" i="1" s="1"/>
  <c r="AJ182" i="1"/>
  <c r="W182" i="1" s="1"/>
  <c r="AJ180" i="1"/>
  <c r="W180" i="1" s="1"/>
  <c r="AJ178" i="1"/>
  <c r="W178" i="1" s="1"/>
  <c r="AJ174" i="1"/>
  <c r="W174" i="1" s="1"/>
  <c r="AJ173" i="1"/>
  <c r="W173" i="1" s="1"/>
  <c r="AJ171" i="1"/>
  <c r="W171" i="1" s="1"/>
  <c r="AJ170" i="1"/>
  <c r="W170" i="1" s="1"/>
  <c r="AJ168" i="1"/>
  <c r="W168" i="1" s="1"/>
  <c r="AJ164" i="1"/>
  <c r="W164" i="1" s="1"/>
  <c r="AJ160" i="1"/>
  <c r="W160" i="1" s="1"/>
  <c r="AJ159" i="1"/>
  <c r="W159" i="1" s="1"/>
  <c r="AJ158" i="1"/>
  <c r="W158" i="1" s="1"/>
  <c r="AJ156" i="1"/>
  <c r="W156" i="1" s="1"/>
  <c r="AJ155" i="1"/>
  <c r="W155" i="1" s="1"/>
  <c r="AJ154" i="1"/>
  <c r="W154" i="1" s="1"/>
  <c r="AE159" i="1"/>
  <c r="AE195" i="1"/>
  <c r="AE191" i="1"/>
  <c r="AE174" i="1"/>
  <c r="AE171" i="1"/>
  <c r="AE164" i="1"/>
  <c r="AE160" i="1"/>
  <c r="AE158" i="1"/>
  <c r="AE156" i="1"/>
  <c r="AE155" i="1"/>
  <c r="AE154" i="1"/>
  <c r="AJ215" i="1"/>
  <c r="W215" i="1" s="1"/>
  <c r="AJ207" i="1"/>
  <c r="W207" i="1" s="1"/>
  <c r="AJ205" i="1"/>
  <c r="W205" i="1" s="1"/>
  <c r="AJ192" i="1"/>
  <c r="W192" i="1" s="1"/>
  <c r="AJ177" i="1"/>
  <c r="W177" i="1" s="1"/>
  <c r="AJ175" i="1"/>
  <c r="W175" i="1" s="1"/>
  <c r="AJ172" i="1"/>
  <c r="W172" i="1" s="1"/>
  <c r="AJ162" i="1"/>
  <c r="AJ161" i="1"/>
  <c r="W161" i="1" s="1"/>
  <c r="AJ157" i="1"/>
  <c r="W157" i="1" s="1"/>
  <c r="W162" i="1"/>
  <c r="W230" i="1"/>
  <c r="AI154" i="1"/>
  <c r="AI159" i="1"/>
  <c r="AI170" i="1"/>
  <c r="AI183" i="1"/>
  <c r="AI155" i="1"/>
  <c r="AI160" i="1"/>
  <c r="AI171" i="1"/>
  <c r="AI178" i="1"/>
  <c r="AI184" i="1"/>
  <c r="AI191" i="1"/>
  <c r="AI156" i="1"/>
  <c r="AI164" i="1"/>
  <c r="AI173" i="1"/>
  <c r="AI180" i="1"/>
  <c r="AI185" i="1"/>
  <c r="AI194" i="1"/>
  <c r="AI158" i="1"/>
  <c r="AI168" i="1"/>
  <c r="AI174" i="1"/>
  <c r="AI182" i="1"/>
  <c r="AI186" i="1"/>
  <c r="AI195" i="1"/>
  <c r="AJ116" i="1"/>
  <c r="W116" i="1" s="1"/>
  <c r="AI116" i="1"/>
  <c r="AJ107" i="1"/>
  <c r="W107" i="1" s="1"/>
  <c r="AI107" i="1"/>
  <c r="AG107" i="1"/>
  <c r="AE107" i="1"/>
  <c r="AJ93" i="1"/>
  <c r="W93" i="1" s="1"/>
  <c r="AI93" i="1"/>
  <c r="AG93" i="1"/>
  <c r="AE93" i="1"/>
  <c r="AJ74" i="1"/>
  <c r="W74" i="1" s="1"/>
  <c r="AI74" i="1"/>
  <c r="AG74" i="1"/>
  <c r="AE74" i="1"/>
  <c r="AJ57" i="1"/>
  <c r="AI57" i="1"/>
  <c r="AG57" i="1"/>
  <c r="AE57" i="1"/>
  <c r="W57" i="1"/>
  <c r="AJ45" i="1"/>
  <c r="W45" i="1" s="1"/>
  <c r="AI45" i="1"/>
  <c r="AG45" i="1"/>
  <c r="AE45" i="1"/>
  <c r="AJ8" i="1"/>
  <c r="W8" i="1" s="1"/>
  <c r="AG8" i="1"/>
  <c r="AE8" i="1"/>
  <c r="W113" i="1"/>
  <c r="W115" i="1"/>
  <c r="B226" i="1"/>
  <c r="B225" i="1"/>
  <c r="B224" i="1"/>
  <c r="B223" i="1"/>
  <c r="B222" i="1"/>
  <c r="B221" i="1"/>
  <c r="B220" i="1"/>
  <c r="B217" i="1"/>
  <c r="B216" i="1"/>
  <c r="B214" i="1"/>
  <c r="B213" i="1"/>
  <c r="B212" i="1"/>
  <c r="B211" i="1"/>
  <c r="B210" i="1"/>
  <c r="B209" i="1"/>
  <c r="B208" i="1"/>
  <c r="B207" i="1"/>
  <c r="B206" i="1"/>
  <c r="B205" i="1"/>
  <c r="B204" i="1"/>
  <c r="B203" i="1"/>
  <c r="B202" i="1"/>
  <c r="B201" i="1"/>
  <c r="B198" i="1"/>
  <c r="B196" i="1"/>
  <c r="B195" i="1"/>
  <c r="B194" i="1"/>
  <c r="B193" i="1"/>
  <c r="B192" i="1"/>
  <c r="B191" i="1"/>
  <c r="B190" i="1"/>
  <c r="B189" i="1"/>
  <c r="B188" i="1"/>
  <c r="B187" i="1"/>
  <c r="B186" i="1"/>
  <c r="B185" i="1"/>
  <c r="B184" i="1"/>
  <c r="B183" i="1"/>
  <c r="B180" i="1"/>
  <c r="B179" i="1"/>
  <c r="B178" i="1"/>
  <c r="B177" i="1"/>
  <c r="B176" i="1"/>
  <c r="B175" i="1"/>
  <c r="B174" i="1"/>
  <c r="B173" i="1"/>
  <c r="B172" i="1"/>
  <c r="B171" i="1"/>
  <c r="B170" i="1"/>
  <c r="B169" i="1"/>
  <c r="B168" i="1"/>
  <c r="B167" i="1"/>
  <c r="B166" i="1"/>
  <c r="B165" i="1"/>
  <c r="B164" i="1"/>
  <c r="B161" i="1"/>
  <c r="B160" i="1"/>
  <c r="B159" i="1"/>
  <c r="B158" i="1"/>
  <c r="B157" i="1"/>
  <c r="B156" i="1"/>
  <c r="B155" i="1"/>
  <c r="B154" i="1"/>
  <c r="AJ153" i="1"/>
  <c r="W153" i="1" s="1"/>
  <c r="AJ152" i="1"/>
  <c r="W152" i="1" s="1"/>
  <c r="AJ151" i="1"/>
  <c r="W151" i="1" s="1"/>
  <c r="AJ150" i="1"/>
  <c r="W150" i="1" s="1"/>
  <c r="AJ149" i="1"/>
  <c r="W149" i="1" s="1"/>
  <c r="AJ148" i="1"/>
  <c r="W148" i="1" s="1"/>
  <c r="AJ147" i="1"/>
  <c r="W147" i="1" s="1"/>
  <c r="AJ146" i="1"/>
  <c r="W146" i="1" s="1"/>
  <c r="AJ144" i="1"/>
  <c r="W144" i="1" s="1"/>
  <c r="AJ143" i="1"/>
  <c r="W143" i="1"/>
  <c r="AJ142" i="1"/>
  <c r="W142" i="1" s="1"/>
  <c r="AJ141" i="1"/>
  <c r="W141" i="1" s="1"/>
  <c r="AJ140" i="1"/>
  <c r="W140" i="1" s="1"/>
  <c r="AJ139" i="1"/>
  <c r="W139" i="1" s="1"/>
  <c r="AJ138" i="1"/>
  <c r="AJ137" i="1"/>
  <c r="AJ136" i="1"/>
  <c r="AJ135" i="1"/>
  <c r="W135" i="1" s="1"/>
  <c r="AJ134" i="1"/>
  <c r="W134" i="1" s="1"/>
  <c r="AJ133" i="1"/>
  <c r="W133" i="1" s="1"/>
  <c r="AJ132" i="1"/>
  <c r="W132" i="1" s="1"/>
  <c r="AJ131" i="1"/>
  <c r="W131" i="1" s="1"/>
  <c r="AJ130" i="1"/>
  <c r="W130" i="1" s="1"/>
  <c r="AJ129" i="1"/>
  <c r="W129" i="1" s="1"/>
  <c r="AJ128" i="1"/>
  <c r="AJ127" i="1"/>
  <c r="W127" i="1" s="1"/>
  <c r="AJ126" i="1"/>
  <c r="W126" i="1" s="1"/>
  <c r="AJ125" i="1"/>
  <c r="W125" i="1" s="1"/>
  <c r="AJ124" i="1"/>
  <c r="W124" i="1" s="1"/>
  <c r="AJ123" i="1"/>
  <c r="W123" i="1" s="1"/>
  <c r="AJ122" i="1"/>
  <c r="W122" i="1" s="1"/>
  <c r="AJ121" i="1"/>
  <c r="W121" i="1" s="1"/>
  <c r="AJ115" i="1"/>
  <c r="AJ114" i="1"/>
  <c r="W114" i="1" s="1"/>
  <c r="AJ113" i="1"/>
  <c r="AJ112" i="1"/>
  <c r="AJ111" i="1"/>
  <c r="AJ110" i="1"/>
  <c r="W110" i="1" s="1"/>
  <c r="AJ109" i="1"/>
  <c r="W109" i="1" s="1"/>
  <c r="AJ108" i="1"/>
  <c r="W108" i="1" s="1"/>
  <c r="AJ106" i="1"/>
  <c r="W106" i="1"/>
  <c r="AJ105" i="1"/>
  <c r="W105" i="1" s="1"/>
  <c r="AJ103" i="1"/>
  <c r="W103" i="1" s="1"/>
  <c r="AJ102" i="1"/>
  <c r="W102" i="1" s="1"/>
  <c r="AJ101" i="1"/>
  <c r="W101" i="1" s="1"/>
  <c r="AJ100" i="1"/>
  <c r="W100" i="1" s="1"/>
  <c r="AJ99" i="1"/>
  <c r="W99" i="1" s="1"/>
  <c r="AJ98" i="1"/>
  <c r="AJ97" i="1"/>
  <c r="W97" i="1" s="1"/>
  <c r="AJ96" i="1"/>
  <c r="W96" i="1" s="1"/>
  <c r="AJ95" i="1"/>
  <c r="W95" i="1" s="1"/>
  <c r="AJ94" i="1"/>
  <c r="W94" i="1"/>
  <c r="AJ92" i="1"/>
  <c r="W92" i="1"/>
  <c r="AJ91" i="1"/>
  <c r="W91" i="1" s="1"/>
  <c r="AJ90" i="1"/>
  <c r="AJ89" i="1"/>
  <c r="W89" i="1" s="1"/>
  <c r="AJ88" i="1"/>
  <c r="W88" i="1" s="1"/>
  <c r="AJ87" i="1"/>
  <c r="AJ86" i="1"/>
  <c r="W86" i="1" s="1"/>
  <c r="AJ85" i="1"/>
  <c r="W85" i="1" s="1"/>
  <c r="AJ84" i="1"/>
  <c r="AJ83" i="1"/>
  <c r="W83" i="1" s="1"/>
  <c r="AJ82" i="1"/>
  <c r="AJ81" i="1"/>
  <c r="W81" i="1" s="1"/>
  <c r="AJ80" i="1"/>
  <c r="W80" i="1" s="1"/>
  <c r="AJ79" i="1"/>
  <c r="W79" i="1" s="1"/>
  <c r="AJ78" i="1"/>
  <c r="AJ77" i="1"/>
  <c r="W77" i="1" s="1"/>
  <c r="AJ76" i="1"/>
  <c r="W76" i="1" s="1"/>
  <c r="AJ75" i="1"/>
  <c r="W75" i="1" s="1"/>
  <c r="AJ73" i="1"/>
  <c r="W73" i="1"/>
  <c r="AJ72" i="1"/>
  <c r="W72" i="1" s="1"/>
  <c r="AJ71" i="1"/>
  <c r="AJ70" i="1"/>
  <c r="W70" i="1" s="1"/>
  <c r="AJ69" i="1"/>
  <c r="W69" i="1" s="1"/>
  <c r="AJ68" i="1"/>
  <c r="W68" i="1" s="1"/>
  <c r="AJ66" i="1"/>
  <c r="W66" i="1" s="1"/>
  <c r="AJ65" i="1"/>
  <c r="AJ64" i="1"/>
  <c r="W64" i="1" s="1"/>
  <c r="AJ63" i="1"/>
  <c r="AJ62" i="1"/>
  <c r="W62" i="1" s="1"/>
  <c r="AJ61" i="1"/>
  <c r="W61" i="1" s="1"/>
  <c r="AJ60" i="1"/>
  <c r="W60" i="1" s="1"/>
  <c r="AJ59" i="1"/>
  <c r="W59" i="1" s="1"/>
  <c r="AJ58" i="1"/>
  <c r="W58" i="1" s="1"/>
  <c r="AJ56" i="1"/>
  <c r="W56" i="1" s="1"/>
  <c r="AJ55" i="1"/>
  <c r="W55" i="1" s="1"/>
  <c r="AJ54" i="1"/>
  <c r="W54" i="1" s="1"/>
  <c r="AJ53" i="1"/>
  <c r="W53" i="1" s="1"/>
  <c r="AJ52" i="1"/>
  <c r="AJ51" i="1"/>
  <c r="W51" i="1" s="1"/>
  <c r="AJ50" i="1"/>
  <c r="W50" i="1" s="1"/>
  <c r="AJ49" i="1"/>
  <c r="W49" i="1" s="1"/>
  <c r="AJ48" i="1"/>
  <c r="W48" i="1" s="1"/>
  <c r="AJ47" i="1"/>
  <c r="AJ46" i="1"/>
  <c r="W46" i="1" s="1"/>
  <c r="AJ44" i="1"/>
  <c r="W44" i="1"/>
  <c r="AJ43" i="1"/>
  <c r="W43" i="1" s="1"/>
  <c r="AJ42" i="1"/>
  <c r="W42" i="1" s="1"/>
  <c r="AJ41" i="1"/>
  <c r="W41" i="1" s="1"/>
  <c r="AJ40" i="1"/>
  <c r="W40" i="1" s="1"/>
  <c r="AJ39" i="1"/>
  <c r="W39" i="1" s="1"/>
  <c r="AJ38" i="1"/>
  <c r="W38" i="1" s="1"/>
  <c r="AJ37" i="1"/>
  <c r="W37" i="1" s="1"/>
  <c r="AJ36" i="1"/>
  <c r="W36" i="1" s="1"/>
  <c r="AJ35" i="1"/>
  <c r="W35" i="1" s="1"/>
  <c r="AJ34" i="1"/>
  <c r="W34" i="1" s="1"/>
  <c r="AJ33" i="1"/>
  <c r="AJ32" i="1"/>
  <c r="W32" i="1" s="1"/>
  <c r="AJ31" i="1"/>
  <c r="W31" i="1" s="1"/>
  <c r="AJ30" i="1"/>
  <c r="W30" i="1" s="1"/>
  <c r="AJ29" i="1"/>
  <c r="W29" i="1" s="1"/>
  <c r="AJ28" i="1"/>
  <c r="W28" i="1" s="1"/>
  <c r="AJ27" i="1"/>
  <c r="W27" i="1" s="1"/>
  <c r="AJ26" i="1"/>
  <c r="AJ25" i="1"/>
  <c r="W25" i="1" s="1"/>
  <c r="AJ24" i="1"/>
  <c r="W24" i="1" s="1"/>
  <c r="AJ23" i="1"/>
  <c r="W23" i="1" s="1"/>
  <c r="AJ22" i="1"/>
  <c r="W22" i="1" s="1"/>
  <c r="AJ21" i="1"/>
  <c r="W21" i="1" s="1"/>
  <c r="AJ18" i="1"/>
  <c r="AJ17" i="1"/>
  <c r="W17" i="1" s="1"/>
  <c r="AJ16" i="1"/>
  <c r="W16" i="1" s="1"/>
  <c r="AJ15" i="1"/>
  <c r="W15" i="1" s="1"/>
  <c r="AJ14" i="1"/>
  <c r="AJ13" i="1"/>
  <c r="AJ12" i="1"/>
  <c r="W12" i="1" s="1"/>
  <c r="AJ11" i="1"/>
  <c r="W11" i="1" s="1"/>
  <c r="AJ10" i="1"/>
  <c r="W10" i="1" s="1"/>
  <c r="AJ9" i="1"/>
  <c r="W9" i="1" s="1"/>
  <c r="AJ7" i="1"/>
  <c r="W7" i="1"/>
  <c r="AI153" i="1"/>
  <c r="AI152" i="1"/>
  <c r="AI151" i="1"/>
  <c r="AI150" i="1"/>
  <c r="AI149" i="1"/>
  <c r="AI148" i="1"/>
  <c r="AI147" i="1"/>
  <c r="AI146" i="1"/>
  <c r="AI144" i="1"/>
  <c r="AI143" i="1"/>
  <c r="AI142" i="1"/>
  <c r="AI141" i="1"/>
  <c r="AI140" i="1"/>
  <c r="AI139" i="1"/>
  <c r="AI138" i="1"/>
  <c r="AI137" i="1"/>
  <c r="AI136" i="1"/>
  <c r="AI135" i="1"/>
  <c r="AI134" i="1"/>
  <c r="AI133" i="1"/>
  <c r="AI132" i="1"/>
  <c r="AI131" i="1"/>
  <c r="AI130" i="1"/>
  <c r="AI129" i="1"/>
  <c r="AI128" i="1"/>
  <c r="AI127" i="1"/>
  <c r="AI126" i="1"/>
  <c r="AI125" i="1"/>
  <c r="AI124" i="1"/>
  <c r="AI123" i="1"/>
  <c r="AI122" i="1"/>
  <c r="AI121" i="1"/>
  <c r="AI115" i="1"/>
  <c r="AI114" i="1"/>
  <c r="AI113" i="1"/>
  <c r="AI112" i="1"/>
  <c r="AI111" i="1"/>
  <c r="AI110" i="1"/>
  <c r="AI109" i="1"/>
  <c r="AI108" i="1"/>
  <c r="AI106" i="1"/>
  <c r="AI105" i="1"/>
  <c r="AI103" i="1"/>
  <c r="AI102" i="1"/>
  <c r="AI101" i="1"/>
  <c r="AI100" i="1"/>
  <c r="AI99" i="1"/>
  <c r="AI98" i="1"/>
  <c r="AI97" i="1"/>
  <c r="AI96" i="1"/>
  <c r="AI95" i="1"/>
  <c r="AI94" i="1"/>
  <c r="AI92" i="1"/>
  <c r="AI91" i="1"/>
  <c r="AI90" i="1"/>
  <c r="AI89" i="1"/>
  <c r="AI88" i="1"/>
  <c r="AI87" i="1"/>
  <c r="AI86" i="1"/>
  <c r="AI85" i="1"/>
  <c r="AI84" i="1"/>
  <c r="AI83" i="1"/>
  <c r="AI82" i="1"/>
  <c r="AI81" i="1"/>
  <c r="AI80" i="1"/>
  <c r="AI79" i="1"/>
  <c r="AI78" i="1"/>
  <c r="AI77" i="1"/>
  <c r="AI76" i="1"/>
  <c r="AI75" i="1"/>
  <c r="AI73" i="1"/>
  <c r="AI72" i="1"/>
  <c r="AI71" i="1"/>
  <c r="AI70" i="1"/>
  <c r="AI69" i="1"/>
  <c r="AI68" i="1"/>
  <c r="AI66" i="1"/>
  <c r="AI65" i="1"/>
  <c r="AI64" i="1"/>
  <c r="AI63" i="1"/>
  <c r="AI62" i="1"/>
  <c r="AI61" i="1"/>
  <c r="AI60" i="1"/>
  <c r="AI59" i="1"/>
  <c r="AI58" i="1"/>
  <c r="AI56" i="1"/>
  <c r="AI55" i="1"/>
  <c r="AI54" i="1"/>
  <c r="AI53" i="1"/>
  <c r="AI52" i="1"/>
  <c r="AI51" i="1"/>
  <c r="AI50" i="1"/>
  <c r="AI49" i="1"/>
  <c r="AI48" i="1"/>
  <c r="AI47" i="1"/>
  <c r="AI46" i="1"/>
  <c r="AI44" i="1"/>
  <c r="AI43" i="1"/>
  <c r="AI42" i="1"/>
  <c r="AI41" i="1"/>
  <c r="AI40" i="1"/>
  <c r="AI39" i="1"/>
  <c r="AI38" i="1"/>
  <c r="AI37" i="1"/>
  <c r="AI36" i="1"/>
  <c r="AI35" i="1"/>
  <c r="AI34" i="1"/>
  <c r="AI33" i="1"/>
  <c r="AI32" i="1"/>
  <c r="AI31" i="1"/>
  <c r="AI30" i="1"/>
  <c r="AI29" i="1"/>
  <c r="AI28" i="1"/>
  <c r="AI27" i="1"/>
  <c r="AI26" i="1"/>
  <c r="AI25" i="1"/>
  <c r="AI24" i="1"/>
  <c r="AI23" i="1"/>
  <c r="AI22" i="1"/>
  <c r="AI21" i="1"/>
  <c r="AI18" i="1"/>
  <c r="AI17" i="1"/>
  <c r="AI16" i="1"/>
  <c r="AI15" i="1"/>
  <c r="AI14" i="1"/>
  <c r="AI13" i="1"/>
  <c r="AI12" i="1"/>
  <c r="AI11" i="1"/>
  <c r="AI10" i="1"/>
  <c r="AI9" i="1"/>
  <c r="AI7" i="1"/>
  <c r="AG153" i="1"/>
  <c r="AG152" i="1"/>
  <c r="AG151" i="1"/>
  <c r="AG150" i="1"/>
  <c r="AG149" i="1"/>
  <c r="AG148" i="1"/>
  <c r="AG147" i="1"/>
  <c r="AG146" i="1"/>
  <c r="AG144" i="1"/>
  <c r="AG142" i="1"/>
  <c r="AG141" i="1"/>
  <c r="AG140" i="1"/>
  <c r="AG139" i="1"/>
  <c r="AG138" i="1"/>
  <c r="AG137" i="1"/>
  <c r="AG136" i="1"/>
  <c r="AG135" i="1"/>
  <c r="AG134" i="1"/>
  <c r="AG133" i="1"/>
  <c r="AG132" i="1"/>
  <c r="AG131" i="1"/>
  <c r="AG130" i="1"/>
  <c r="AG129" i="1"/>
  <c r="AG128" i="1"/>
  <c r="AG127" i="1"/>
  <c r="AG126" i="1"/>
  <c r="AG124" i="1"/>
  <c r="AG123" i="1"/>
  <c r="AG122" i="1"/>
  <c r="AG121" i="1"/>
  <c r="AG112" i="1"/>
  <c r="AG111" i="1"/>
  <c r="AG106" i="1"/>
  <c r="AG99" i="1"/>
  <c r="AG98" i="1"/>
  <c r="AG97" i="1"/>
  <c r="AG96" i="1"/>
  <c r="AG95" i="1"/>
  <c r="AG94" i="1"/>
  <c r="AG92" i="1"/>
  <c r="AG91" i="1"/>
  <c r="AG90" i="1"/>
  <c r="AG89" i="1"/>
  <c r="AG88" i="1"/>
  <c r="AG87" i="1"/>
  <c r="AG86" i="1"/>
  <c r="AG85" i="1"/>
  <c r="AG84" i="1"/>
  <c r="AG83" i="1"/>
  <c r="AG82" i="1"/>
  <c r="AG81" i="1"/>
  <c r="AG80" i="1"/>
  <c r="AG79" i="1"/>
  <c r="AG78" i="1"/>
  <c r="AG77" i="1"/>
  <c r="AG76" i="1"/>
  <c r="AG75" i="1"/>
  <c r="AG73" i="1"/>
  <c r="AG72" i="1"/>
  <c r="AG70" i="1"/>
  <c r="AG69" i="1"/>
  <c r="AG68" i="1"/>
  <c r="AG66" i="1"/>
  <c r="AG65" i="1"/>
  <c r="AG64" i="1"/>
  <c r="AG63" i="1"/>
  <c r="AG62" i="1"/>
  <c r="AG61" i="1"/>
  <c r="AG60" i="1"/>
  <c r="AG59" i="1"/>
  <c r="AG58" i="1"/>
  <c r="AG56" i="1"/>
  <c r="AG55" i="1"/>
  <c r="AG54" i="1"/>
  <c r="AG53" i="1"/>
  <c r="AG52" i="1"/>
  <c r="AG50" i="1"/>
  <c r="AG49" i="1"/>
  <c r="AG48" i="1"/>
  <c r="AG47" i="1"/>
  <c r="AG46" i="1"/>
  <c r="AG44" i="1"/>
  <c r="AG43" i="1"/>
  <c r="AG42" i="1"/>
  <c r="AG41" i="1"/>
  <c r="AG40" i="1"/>
  <c r="AG39" i="1"/>
  <c r="AG38" i="1"/>
  <c r="AG37" i="1"/>
  <c r="AG36" i="1"/>
  <c r="AG35" i="1"/>
  <c r="AG34" i="1"/>
  <c r="AG33" i="1"/>
  <c r="AG32" i="1"/>
  <c r="AG31" i="1"/>
  <c r="AG30" i="1"/>
  <c r="AG29" i="1"/>
  <c r="AG28" i="1"/>
  <c r="AG27" i="1"/>
  <c r="AG26" i="1"/>
  <c r="AG25" i="1"/>
  <c r="AG24" i="1"/>
  <c r="AG23" i="1"/>
  <c r="AG22" i="1"/>
  <c r="AG21" i="1"/>
  <c r="AG18" i="1"/>
  <c r="AG17" i="1"/>
  <c r="AG16" i="1"/>
  <c r="AG15" i="1"/>
  <c r="AG14" i="1"/>
  <c r="AG13" i="1"/>
  <c r="AG12" i="1"/>
  <c r="AG11" i="1"/>
  <c r="AG10" i="1"/>
  <c r="AG7" i="1"/>
  <c r="AE153" i="1"/>
  <c r="AE152" i="1"/>
  <c r="AE151" i="1"/>
  <c r="AE150" i="1"/>
  <c r="AE149" i="1"/>
  <c r="AE148" i="1"/>
  <c r="AE147" i="1"/>
  <c r="AE146" i="1"/>
  <c r="AE144" i="1"/>
  <c r="AE143" i="1"/>
  <c r="AE142" i="1"/>
  <c r="AE141" i="1"/>
  <c r="AE140" i="1"/>
  <c r="AE139" i="1"/>
  <c r="AE138" i="1"/>
  <c r="AE137" i="1"/>
  <c r="AE136" i="1"/>
  <c r="AE135" i="1"/>
  <c r="AE134" i="1"/>
  <c r="AE133" i="1"/>
  <c r="AE132" i="1"/>
  <c r="AE131" i="1"/>
  <c r="AE130" i="1"/>
  <c r="AE129" i="1"/>
  <c r="AE128" i="1"/>
  <c r="AE127" i="1"/>
  <c r="AE126" i="1"/>
  <c r="AE125" i="1"/>
  <c r="AE124" i="1"/>
  <c r="AE123" i="1"/>
  <c r="AE122" i="1"/>
  <c r="AE121" i="1"/>
  <c r="AE113" i="1"/>
  <c r="AE112" i="1"/>
  <c r="AE111" i="1"/>
  <c r="AE108" i="1"/>
  <c r="AE106" i="1"/>
  <c r="AE101" i="1"/>
  <c r="AE99" i="1"/>
  <c r="AE98" i="1"/>
  <c r="AE97" i="1"/>
  <c r="AE96" i="1"/>
  <c r="AE95" i="1"/>
  <c r="AE94" i="1"/>
  <c r="AE92" i="1"/>
  <c r="AE91" i="1"/>
  <c r="AE90" i="1"/>
  <c r="AE89" i="1"/>
  <c r="AE88" i="1"/>
  <c r="AE87" i="1"/>
  <c r="AE86" i="1"/>
  <c r="AE85" i="1"/>
  <c r="AE84" i="1"/>
  <c r="AE83" i="1"/>
  <c r="AE82" i="1"/>
  <c r="AE81" i="1"/>
  <c r="AE80" i="1"/>
  <c r="AE79" i="1"/>
  <c r="AE78" i="1"/>
  <c r="AE77" i="1"/>
  <c r="AE76" i="1"/>
  <c r="AE75" i="1"/>
  <c r="AE73" i="1"/>
  <c r="AE72" i="1"/>
  <c r="AE71" i="1"/>
  <c r="AE70" i="1"/>
  <c r="AE69" i="1"/>
  <c r="AE68" i="1"/>
  <c r="AE66" i="1"/>
  <c r="AE65" i="1"/>
  <c r="AE64" i="1"/>
  <c r="AE63" i="1"/>
  <c r="AE62" i="1"/>
  <c r="AE61" i="1"/>
  <c r="AE60" i="1"/>
  <c r="AE59" i="1"/>
  <c r="AE58" i="1"/>
  <c r="AE56" i="1"/>
  <c r="AE55" i="1"/>
  <c r="AE54" i="1"/>
  <c r="AE53" i="1"/>
  <c r="AE52" i="1"/>
  <c r="AE51" i="1"/>
  <c r="AE50" i="1"/>
  <c r="AE49" i="1"/>
  <c r="AE48" i="1"/>
  <c r="AE47" i="1"/>
  <c r="AE46" i="1"/>
  <c r="AE44" i="1"/>
  <c r="AE43" i="1"/>
  <c r="AE42" i="1"/>
  <c r="AE41" i="1"/>
  <c r="AE40" i="1"/>
  <c r="AE39" i="1"/>
  <c r="AE38" i="1"/>
  <c r="AE37" i="1"/>
  <c r="AE36" i="1"/>
  <c r="AE35" i="1"/>
  <c r="AE34" i="1"/>
  <c r="AE33" i="1"/>
  <c r="AE32" i="1"/>
  <c r="AE31" i="1"/>
  <c r="AE30" i="1"/>
  <c r="AE29" i="1"/>
  <c r="AE28" i="1"/>
  <c r="AE27" i="1"/>
  <c r="AE26" i="1"/>
  <c r="AE25" i="1"/>
  <c r="AE24" i="1"/>
  <c r="AE23" i="1"/>
  <c r="AE22" i="1"/>
  <c r="AE21" i="1"/>
  <c r="AE18" i="1"/>
  <c r="AE17" i="1"/>
  <c r="AE16" i="1"/>
  <c r="AE15" i="1"/>
  <c r="AE14" i="1"/>
  <c r="AE13" i="1"/>
  <c r="AE12" i="1"/>
  <c r="AE11" i="1"/>
  <c r="AE10" i="1"/>
  <c r="AE9" i="1"/>
  <c r="AE7" i="1"/>
  <c r="W18" i="1"/>
  <c r="W71" i="1"/>
  <c r="W63" i="1"/>
  <c r="W98" i="1"/>
  <c r="W47" i="1"/>
  <c r="W82" i="1"/>
  <c r="W90" i="1"/>
  <c r="W13" i="1"/>
  <c r="W65" i="1"/>
  <c r="W14" i="1"/>
  <c r="W84" i="1"/>
  <c r="W111" i="1"/>
  <c r="W128" i="1"/>
  <c r="W136" i="1"/>
  <c r="W33" i="1"/>
  <c r="W112" i="1"/>
  <c r="W137" i="1"/>
  <c r="W52" i="1"/>
  <c r="W87" i="1"/>
  <c r="W26" i="1"/>
  <c r="W78" i="1"/>
  <c r="W138" i="1"/>
  <c r="AE179" i="1"/>
  <c r="AJ179" i="1"/>
  <c r="W179" i="1" s="1"/>
  <c r="AI223" i="1"/>
  <c r="AJ223" i="1"/>
  <c r="W223" i="1" s="1"/>
  <c r="AE196" i="1"/>
  <c r="AJ196" i="1"/>
  <c r="W196" i="1" s="1"/>
  <c r="AI196" i="1"/>
  <c r="AE166" i="1"/>
  <c r="AJ166" i="1"/>
  <c r="W166" i="1"/>
  <c r="AE169" i="1"/>
  <c r="AJ169" i="1"/>
  <c r="AE209" i="1"/>
  <c r="AJ209" i="1"/>
  <c r="AE211" i="1"/>
  <c r="AJ211" i="1"/>
  <c r="W211" i="1" s="1"/>
  <c r="AE225" i="1"/>
  <c r="AJ225" i="1"/>
  <c r="W225" i="1" s="1"/>
  <c r="AI225" i="1"/>
  <c r="AE193" i="1"/>
  <c r="AJ193" i="1"/>
  <c r="W193" i="1" s="1"/>
  <c r="AI193" i="1"/>
  <c r="AE198" i="1"/>
  <c r="AJ198" i="1"/>
  <c r="W198" i="1" s="1"/>
  <c r="AE188" i="1"/>
  <c r="AJ188" i="1"/>
  <c r="W188" i="1" s="1"/>
  <c r="AE220" i="1"/>
  <c r="AJ220" i="1"/>
  <c r="W220" i="1" s="1"/>
  <c r="AJ218" i="1"/>
  <c r="AE201" i="1"/>
  <c r="AJ201" i="1"/>
  <c r="W201" i="1" s="1"/>
  <c r="AE212" i="1"/>
  <c r="AJ212" i="1"/>
  <c r="W212" i="1" s="1"/>
  <c r="AE190" i="1"/>
  <c r="AI190" i="1"/>
  <c r="AJ190" i="1"/>
  <c r="W190" i="1" s="1"/>
  <c r="AE165" i="1"/>
  <c r="AJ165" i="1"/>
  <c r="W165" i="1"/>
  <c r="AE224" i="1"/>
  <c r="AJ224" i="1"/>
  <c r="W224" i="1" s="1"/>
  <c r="AE214" i="1"/>
  <c r="AJ214" i="1"/>
  <c r="W214" i="1" s="1"/>
  <c r="AE197" i="1"/>
  <c r="AJ197" i="1"/>
  <c r="W197" i="1" s="1"/>
  <c r="AI197" i="1"/>
  <c r="AE221" i="1"/>
  <c r="AJ221" i="1"/>
  <c r="W221" i="1" s="1"/>
  <c r="AE208" i="1"/>
  <c r="AJ208" i="1"/>
  <c r="W208" i="1" s="1"/>
  <c r="AE210" i="1"/>
  <c r="AJ210" i="1"/>
  <c r="W210" i="1" s="1"/>
  <c r="AE226" i="1"/>
  <c r="AJ226" i="1"/>
  <c r="W226" i="1" s="1"/>
  <c r="AI226" i="1"/>
  <c r="AE167" i="1"/>
  <c r="AJ167" i="1"/>
  <c r="AI222" i="1"/>
  <c r="AJ222" i="1"/>
  <c r="W222" i="1" s="1"/>
  <c r="AE206" i="1"/>
  <c r="AJ206" i="1"/>
  <c r="W206" i="1" s="1"/>
  <c r="AE189" i="1"/>
  <c r="AJ189" i="1"/>
  <c r="W189" i="1" s="1"/>
  <c r="AE213" i="1"/>
  <c r="AJ213" i="1"/>
  <c r="W213" i="1" s="1"/>
  <c r="AJ216" i="1"/>
  <c r="W216" i="1" s="1"/>
  <c r="AE204" i="1"/>
  <c r="AJ204" i="1"/>
  <c r="W204" i="1" s="1"/>
  <c r="AE203" i="1"/>
  <c r="AJ203" i="1"/>
  <c r="W203" i="1" s="1"/>
  <c r="AE202" i="1"/>
  <c r="AJ202" i="1"/>
  <c r="W202" i="1" s="1"/>
  <c r="AE200" i="1"/>
  <c r="AJ200" i="1"/>
  <c r="W200" i="1" s="1"/>
  <c r="AJ217" i="1"/>
  <c r="W217" i="1" s="1"/>
  <c r="AI217" i="1"/>
  <c r="W218" i="1"/>
  <c r="W209" i="1"/>
  <c r="BC884" i="2"/>
  <c r="BB884" i="2"/>
  <c r="BA884" i="2"/>
  <c r="AZ884" i="2"/>
  <c r="A3" i="1"/>
  <c r="W430" i="1" l="1"/>
</calcChain>
</file>

<file path=xl/sharedStrings.xml><?xml version="1.0" encoding="utf-8"?>
<sst xmlns="http://schemas.openxmlformats.org/spreadsheetml/2006/main" count="28420" uniqueCount="9376">
  <si>
    <t>Vigencia</t>
  </si>
  <si>
    <t>Contrato</t>
  </si>
  <si>
    <t>No. Proceso Sipse</t>
  </si>
  <si>
    <t>Plataforma</t>
  </si>
  <si>
    <t>No. Contrato Secop</t>
  </si>
  <si>
    <t>No. Proceso</t>
  </si>
  <si>
    <t>Modalidad contratación</t>
  </si>
  <si>
    <t>Tipo de contrato</t>
  </si>
  <si>
    <t>Tipo CPS
(Prof. - Ap. Gestión)</t>
  </si>
  <si>
    <t>Fecha cesión</t>
  </si>
  <si>
    <t>Vr. Cedido</t>
  </si>
  <si>
    <t>Contratista</t>
  </si>
  <si>
    <t>No. Identificación</t>
  </si>
  <si>
    <t>Expedido en:</t>
  </si>
  <si>
    <t>Rubro presupuestal
(CPS P-AG)</t>
  </si>
  <si>
    <t>Valor Contrato</t>
  </si>
  <si>
    <t>Adiciones</t>
  </si>
  <si>
    <t>Aportes contratista y/o otros FDL</t>
  </si>
  <si>
    <t>Vr. Total contrato</t>
  </si>
  <si>
    <t>Valor mensual del Contrato</t>
  </si>
  <si>
    <t>Consorciados</t>
  </si>
  <si>
    <t xml:space="preserve">Interventorías (contrato de obra) </t>
  </si>
  <si>
    <t>Riesgo ARL</t>
  </si>
  <si>
    <t>Tipo persona</t>
  </si>
  <si>
    <t>Estado</t>
  </si>
  <si>
    <t>Observaciones sobre el estado</t>
  </si>
  <si>
    <t>Objeto</t>
  </si>
  <si>
    <t>Enlace Secop</t>
  </si>
  <si>
    <t>Área</t>
  </si>
  <si>
    <t>Fecha de Firma</t>
  </si>
  <si>
    <t>Fecha de Inicio del Contrato</t>
  </si>
  <si>
    <t>Fecha de Fin del Contrato</t>
  </si>
  <si>
    <t>Plazo de ejecución Contractual</t>
  </si>
  <si>
    <t>Fecha Final del Contrato</t>
  </si>
  <si>
    <t>Plazo de Prorroga 
( Meses y dias)</t>
  </si>
  <si>
    <t>Fecha real de terminación</t>
  </si>
  <si>
    <t xml:space="preserve">Plazo total ejecución contractual </t>
  </si>
  <si>
    <t>Terminación anticipada</t>
  </si>
  <si>
    <t>Suspendido - Reactivado</t>
  </si>
  <si>
    <t>Periodo suspensión</t>
  </si>
  <si>
    <t>Días a restar por suspensiones</t>
  </si>
  <si>
    <t>Fecha acta liquidación</t>
  </si>
  <si>
    <t>Dirección Domicilio</t>
  </si>
  <si>
    <t>Teléfono</t>
  </si>
  <si>
    <t>Correo Electrónico</t>
  </si>
  <si>
    <t>Banco</t>
  </si>
  <si>
    <t>Tipo de Cuenta</t>
  </si>
  <si>
    <t>No. Cuenta</t>
  </si>
  <si>
    <t>Género</t>
  </si>
  <si>
    <t>País de Nacimiento</t>
  </si>
  <si>
    <t>Ciudad de Nacimiento</t>
  </si>
  <si>
    <t>Departamento Nacimiento</t>
  </si>
  <si>
    <t>Fecha Nacimiento</t>
  </si>
  <si>
    <t>Edad</t>
  </si>
  <si>
    <t>Formación Académica</t>
  </si>
  <si>
    <t>Observaciones</t>
  </si>
  <si>
    <t>487-2020</t>
  </si>
  <si>
    <t>Secop II</t>
  </si>
  <si>
    <t>FDLSUBA-CMA-487-2020</t>
  </si>
  <si>
    <t>FDLSUBA-LP-003-2020</t>
  </si>
  <si>
    <t>Concurso de méritos</t>
  </si>
  <si>
    <t>Interventoría</t>
  </si>
  <si>
    <t>Otro</t>
  </si>
  <si>
    <t>CONSORCIO PROYTEC SUBA</t>
  </si>
  <si>
    <t>811012753-1</t>
  </si>
  <si>
    <t>No es CPS P-AG</t>
  </si>
  <si>
    <t>-</t>
  </si>
  <si>
    <t>TECNUMEC S.A.S. (50.00%) - PROYECTOS DESARROLLO E INFRAESTRUCTURA COLOMBIA S.A.S. (50.00%)</t>
  </si>
  <si>
    <t>Consorcio</t>
  </si>
  <si>
    <t>Terminado en proceso de liquidación</t>
  </si>
  <si>
    <t>EJECUTAR A PRECIOS UNITARIOS FIJOS Y A MONTO AGOTABLE, EL SUMINISTRO, INSTALACIÓN Y PUESTA EN FUNCIONAMIENTO EL SISTEMA DE DETECCIÓN DE INCENDIOS EN LOS JARDINES INFANTILES DE LA LOCALIDAD DE SUBA</t>
  </si>
  <si>
    <t>https://community.secop.gov.co/Public/Tendering/OpportunityDetail/Index?noticeUID=CO1.NTC.1591635&amp;isFromPublicArea=True&amp;isModal=true&amp;asPopupView=true</t>
  </si>
  <si>
    <t>Infraestructura</t>
  </si>
  <si>
    <t xml:space="preserve">7 meses </t>
  </si>
  <si>
    <t>11 meses 26 días.</t>
  </si>
  <si>
    <t>1 años 6 meses 26 días.</t>
  </si>
  <si>
    <t>Término Ok</t>
  </si>
  <si>
    <t>No aplica</t>
  </si>
  <si>
    <t>472-2020</t>
  </si>
  <si>
    <t>FDLSUBA-472-2020</t>
  </si>
  <si>
    <t>FDLS-MC-012-2020</t>
  </si>
  <si>
    <t>Mínima cuantía</t>
  </si>
  <si>
    <t>Suministros</t>
  </si>
  <si>
    <t>INVERSIONES DIAZ POSADA S.A.S</t>
  </si>
  <si>
    <t>830061287-9</t>
  </si>
  <si>
    <t>Persona Jurídica</t>
  </si>
  <si>
    <t>1. 28/03/2021 2:05:53 PM OTROSÍ MODIFICATORIO INCLUYE UN ÍTEM - BASTIDORES Y PRORROGA EL CONTRATO POR 3 MESES MÁS</t>
  </si>
  <si>
    <t>CONTRATAR A MONTO AGOTABLE LAADQUISICION DE IMPRESOS, MATERIAL PUBLICITARIO Y POP, PARA CAMPAÑASINTERNAS Y EXTERNAS LIDERADASPOR LA ALCALDIA LOCAL DE SUBA</t>
  </si>
  <si>
    <t>https://community.secop.gov.co/Public/Tendering/OpportunityDetail/Index?noticeUID=CO1.NTC.1604223&amp;isFromPublicArea=True&amp;isModal=true&amp;asPopupView=true</t>
  </si>
  <si>
    <t>Prensa</t>
  </si>
  <si>
    <t>3 meses 1 días.</t>
  </si>
  <si>
    <t xml:space="preserve">3 meses </t>
  </si>
  <si>
    <t>6 meses 1 días.</t>
  </si>
  <si>
    <t>319-2020</t>
  </si>
  <si>
    <t>Secop I</t>
  </si>
  <si>
    <t>FDLSUBACI3192020</t>
  </si>
  <si>
    <t>FDLSUBA-CI-319-2020</t>
  </si>
  <si>
    <t>Contratación directa</t>
  </si>
  <si>
    <t>Convenio interadministrativo</t>
  </si>
  <si>
    <t>SECRETARÍA DISTRITAL DE CULTURA, RECREACIÓN Y DEPORTE - FUNDACION GILBERTO ALZATE AVENDAÑO - INSTITU</t>
  </si>
  <si>
    <t>900413030-9</t>
  </si>
  <si>
    <t>ESAL</t>
  </si>
  <si>
    <t>AUNAR ESFUERZOS TÉCNICOS, ADMINISTRATIVOS Y FINANCIEROS PARA IMPULSAR LA REACTIVACIÓN ECONÓMICA DE LOS AGENTES DE LA INDUSTRIA CULTURAL Y CREATIVA, DEL SECTOR CULTURA, RECREACIÓN  Y DEPORTE EN LA LOCALIDAD DE SUBA DE BOGOTÁ QUE SE PRIORICE EN EL EJE ADAPTACIÓN Y TRANSFORMACIÓN PRODUCTIVA DE LA ESTRATEGIA DE LA REACTIVACIÓN ECONÓMICA LOCAL - EMPRE LOCAL, PROGRAMA APOYO Y FORTALECIMIENTO DE LAS INDUSTRIAS CREATIVAS Y CULTURALES PARA LA ADAPTACIÓN Y TRANSFORMACIÓN PRODUCTIVA EN EL MARCO DE UN PROCESO DE FOMENTO.</t>
  </si>
  <si>
    <t>https://www.contratos.gov.co/consultas/detalleProceso.do?numConstancia=20-22-18167&amp;g-recaptcha-response=03AFcWeA45WEu8I3OS1PMRCq73T345ywBmGIDefCoHNXY3ecel6c5BXQ2iVDtpAvL-fbjDiZOwHe1f2ReS3Di--cw_Sze7BMGI972C9RcCDk8KKSAh61iYMRKGp1kF_d5j4i9LFbOBqV0AOmzKVAE1I48mImYyH5MaMO5pCqJqst5bgOOCGoDuVccITjstgkl8qr1bXlflF1HUdF8f2ovddN2NhNj4Um0319tW1mB05B_8va-X_FyyrL4yIGwKRCMGy_f-g5QtA2_VTUj8TL3vzZSzYDKvMLIgN-ECMtf0fb0u1vj2eWhB4BcnlG8R-HOinZUyFQrjI3thgICCpgl7xYclkgCNTwfSLjEYeaxPLe_3PovxGPcC3y2sd1vCbHX3vdEvgIZLHsU8vFDLuGdK6JW8iLJClFjeaJQXljk5uAm_cAlrHAcX9S5qasQ2iCMWD2y7-J9iZ9TbCCypc0zcNI5AE42tzsF67mFDcGyEbhCG3neci4juBsEW6G5GIpO4VKc9RMThPcJ_MWoOpWHH38MEAGiUm2i96kBemFUVxNdeXFPohBDJSu0</t>
  </si>
  <si>
    <t>Despacho</t>
  </si>
  <si>
    <t>1 años 4 meses 8 días.</t>
  </si>
  <si>
    <t/>
  </si>
  <si>
    <t>1. Pendiente por revisión valor trás no tener acceso completo en el SECOP I</t>
  </si>
  <si>
    <t>227-2020</t>
  </si>
  <si>
    <t>FDLSUBA-MC-002-2020</t>
  </si>
  <si>
    <t>Compraventa</t>
  </si>
  <si>
    <t>INCAV COLOMBIA SAS</t>
  </si>
  <si>
    <t>900222098-9</t>
  </si>
  <si>
    <t>Bogotá, D.C.</t>
  </si>
  <si>
    <t>ADQUISICIÓN DE ELEMENTOS DE BIOSEGURIDAD PARA EL CONTROL DE RIESGO DE CONTAGIO ANTE LA EMERGENCIA EPIDEMIOLÓGICA PRESENTADA POR EL COVID-19, EN FUNCIONARIOS Y CONTRATISTAS DE LA ALCALDÍA LOCAL DE SUBA, EN EL DESARROLLO DE ACTIVIDADES MISIONALES, ADMINISTRATIVAS Y OPERATIVAS</t>
  </si>
  <si>
    <t>https://community.secop.gov.co/Public/Tendering/OpportunityDetail/Index?noticeUID=CO1.NTC.1346621&amp;isFromPublicArea=True&amp;isModal=true&amp;asPopupView=true</t>
  </si>
  <si>
    <t>Administrativa</t>
  </si>
  <si>
    <t xml:space="preserve">1 meses </t>
  </si>
  <si>
    <t>Calle 58 # 35 A - 08</t>
  </si>
  <si>
    <t xml:space="preserve">jairo©incavcolombia.com </t>
  </si>
  <si>
    <t>Banco Caja Social (BCSC)</t>
  </si>
  <si>
    <t>Ahorros</t>
  </si>
  <si>
    <t>26506998342</t>
  </si>
  <si>
    <t>Colombia</t>
  </si>
  <si>
    <t>Cundinamarca</t>
  </si>
  <si>
    <t>231-2020</t>
  </si>
  <si>
    <t>FDLSUBA-MC-003-2020</t>
  </si>
  <si>
    <t>Prestación de servicios</t>
  </si>
  <si>
    <t>CENTRO CAR 19 LTDA</t>
  </si>
  <si>
    <t>800250589-1</t>
  </si>
  <si>
    <t>1. Observaciones en edición</t>
  </si>
  <si>
    <t>CONTRATAR A PRECIOS UNITARIOS LA PRESTACIÓN DEL SERVICIO DE MANTENIMIENTO INTEGRAL PREVENTIVO Y CORRECTIVO O REPARACIÓN INCLUIDO EL SUMINISTRO DE INSUMOS, REPUESTOS NUEVOS Y ORIGINALES Y MANO DE OBRA PARA TODOS LOS VEHÍCULOS LIVIANOS, QUE HACEN PARTE DEL PARQUE AUTOMOTOR DE PROPIEDAD DEL FONDO DE DESARROLLO LOCAL DE SUBA QUE LO REQUIERAN</t>
  </si>
  <si>
    <t>https://community.secop.gov.co/Public/Tendering/OpportunityDetail/Index?noticeUID=CO1.NTC.1349739&amp;isFromPublicArea=True&amp;isModal=true&amp;asPopupView=true</t>
  </si>
  <si>
    <t>6 meses 26 días.</t>
  </si>
  <si>
    <t>Carrera18 A # 19 - 50</t>
  </si>
  <si>
    <t>contratos.centrocar19@gmail.com</t>
  </si>
  <si>
    <t>Banco Davivienda</t>
  </si>
  <si>
    <t>8002505891</t>
  </si>
  <si>
    <t>540-2021</t>
  </si>
  <si>
    <t>FDLSMC-540-2021(68250)</t>
  </si>
  <si>
    <t>FDLSMC-15-2021(68250)</t>
  </si>
  <si>
    <t>CORPORACION ENCMAINADA AL DESARROLLO INTEGRAL DE LA COMUNIDAD</t>
  </si>
  <si>
    <t>830123987-3</t>
  </si>
  <si>
    <t>ADQUIRIR LA PREMIACIÓN DE LOS JUEGOS TRADICIONALES Y PRÁCTICAS DEPORTIVAS DE LA COMUNIDAD INDÍGENA MUISCA DE SUBA</t>
  </si>
  <si>
    <t>https://community.secop.gov.co/Public/Tendering/OpportunityDetail/Index?noticeUID=CO1.NTC.2467305&amp;isFromPublicArea=True&amp;isModal=true&amp;asPopupView=true</t>
  </si>
  <si>
    <t>Participación</t>
  </si>
  <si>
    <t>1 meses 14 días.</t>
  </si>
  <si>
    <t>535-2021</t>
  </si>
  <si>
    <t>535-2021PS(66970)</t>
  </si>
  <si>
    <t>FDLSMC-14-2021(66970)</t>
  </si>
  <si>
    <t>REALIZAR ACTIVIDAD LÚDICO-PEDAGÓGICA Y RECREO-DEPORTIVA DIRIGIDA A ADULTOS MAYORES DE LA LOCALIDAD DE SUBA EN MARCO DEL PROYECTO 1963 SUBA UNA COMUNIDAD QUE SE MUEVE.</t>
  </si>
  <si>
    <t>https://community.secop.gov.co/Public/Tendering/OpportunityDetail/Index?noticeUID=CO1.NTC.2456473&amp;isFromPublicArea=True&amp;isModal=true&amp;asPopupView=true</t>
  </si>
  <si>
    <t xml:space="preserve">2 meses </t>
  </si>
  <si>
    <t>525-2021</t>
  </si>
  <si>
    <t>525-2021SUM(64002)</t>
  </si>
  <si>
    <t>FDLSSASI-10-2021(64002)</t>
  </si>
  <si>
    <t>Selección abreviada subasta inversa</t>
  </si>
  <si>
    <t>MAKROSYSTEM COLOMBIA SAS</t>
  </si>
  <si>
    <t>900421971-8</t>
  </si>
  <si>
    <t>ADQUISICIÓN DE EQUIPOS TECNOLOGICOS PARA EL DESARROLLO DE ACTIVIDADES MISIONALES Y DE APOYO Y EL CUMPLIMIENTO DEL PLAN DE DESARROLLO LOCAL.</t>
  </si>
  <si>
    <t>https://community.secop.gov.co/Public/Tendering/OpportunityDetail/Index?noticeUID=CO1.NTC.2403270&amp;isFromPublicArea=True&amp;isModal=true&amp;asPopupView=true</t>
  </si>
  <si>
    <t>TIC</t>
  </si>
  <si>
    <t xml:space="preserve">6 meses </t>
  </si>
  <si>
    <t>9 meses 11 días.</t>
  </si>
  <si>
    <t>1 años 3 meses 11 días.</t>
  </si>
  <si>
    <t>495-2021</t>
  </si>
  <si>
    <t>FDLSCI-495-2021(64126)</t>
  </si>
  <si>
    <t>FDLSCI-456-2021(64126)</t>
  </si>
  <si>
    <t>FUNDACIÓN NACIONAL BATUTA</t>
  </si>
  <si>
    <t>800148631-6</t>
  </si>
  <si>
    <t>AUNAR ESFUERZOS PARA BRINDAR ESPACIOS DE FORMACIÓN, DISFRUTE Y GOCE A LA COMUNIDAD EN GENERAL DE LA LOCALIDAD DE SUBA, POR MEDIO DE LA CONTINUIDAD Y FORTALECIMIENTO DE LAS AGRUPACIONES DE CORO Y ENSAMBLE REPRESENTATIVO DEL CENTRO MUSICAL BATUTA LA GAITANA</t>
  </si>
  <si>
    <t>https://community.secop.gov.co/Public/Tendering/OpportunityDetail/Index?noticeUID=CO1.NTC.2377825&amp;isFromPublicArea=True&amp;isModal=true&amp;asPopupView=true</t>
  </si>
  <si>
    <t xml:space="preserve">11 meses </t>
  </si>
  <si>
    <t>2 meses 15 días.</t>
  </si>
  <si>
    <t>1 años 1 meses 15 días.</t>
  </si>
  <si>
    <t>494-2021</t>
  </si>
  <si>
    <t>494-2021CV(62611)</t>
  </si>
  <si>
    <t>FDLSSASI-6-2021(62611)</t>
  </si>
  <si>
    <t>INVERSIONES Y CONTRATOS B.R.SAS (COINVER BR SAS)</t>
  </si>
  <si>
    <t>901267162-1</t>
  </si>
  <si>
    <t>ADQUISICIÓN DE ELEMENTOS PARA LA DOTACIÓN MOBIBILIARIA, LUDICA Y PEDAGÓGICA DEL CENTRO CRECER DE LA LOCALIDAD DE SUBA, DE CONFORMIDAD CON LAS ESPECIFICACIONES Y CANTIDADES ESTABLECIDAS EN LAS FICHAS TÉCNICAS EN EL MARCO DEL PROYECTO 2034 SUBA ENTORNO PROTECTOR</t>
  </si>
  <si>
    <t>https://community.secop.gov.co/Public/Tendering/OpportunityDetail/Index?noticeUID=CO1.NTC.2312497&amp;isFromPublicArea=True&amp;isModal=true&amp;asPopupView=true</t>
  </si>
  <si>
    <t>1 meses 2 días.</t>
  </si>
  <si>
    <t>4 meses 2 días.</t>
  </si>
  <si>
    <t>455-2021</t>
  </si>
  <si>
    <t>455-2021SUM(61653)</t>
  </si>
  <si>
    <t>FDLSSASI-3-2021(61653)</t>
  </si>
  <si>
    <t>ABOVE SAS</t>
  </si>
  <si>
    <t>900838665-1</t>
  </si>
  <si>
    <t>Sanción por incumplimiento</t>
  </si>
  <si>
    <t>ADQUIRIR LOS ELEMENTOS DEPORTIVOS PARA EL PROCESO DE DOTACIÓN EN EL MARCO DE LOS PRESUPUESTOS PARTICIPATIVOS A MONTO AGOTABLE Y COMO META DEL PLAN DE DESARROLLO DE LA LOCALIDAD DE CONFORMIDAD CON LAS CANTIDADES, Y ESPECIFICACIONES TÉCNICAS CONTENIDAS EN LA FICHA TECNICA, LOS ESTUDIOS PREVIOS Y EL PLIEGO DE CONDICIONES.</t>
  </si>
  <si>
    <t>https://community.secop.gov.co/Public/Tendering/OpportunityDetail/Index?noticeUID=CO1.NTC.2246522&amp;isFromPublicArea=True&amp;isModal=true&amp;asPopupView=true</t>
  </si>
  <si>
    <t>11 meses 12 días.</t>
  </si>
  <si>
    <t>1 años 27 días.</t>
  </si>
  <si>
    <t>453-2021</t>
  </si>
  <si>
    <t>453-2021PS (61447)</t>
  </si>
  <si>
    <t>FDLSSAMC-12-2021 (61447)</t>
  </si>
  <si>
    <t>Selección abreviada menor cuantía</t>
  </si>
  <si>
    <t>MORARCI AUTOMOTRIZ S.A.S</t>
  </si>
  <si>
    <t>901336602-5</t>
  </si>
  <si>
    <t>PRESTAR EL SERVICIO DE MANTENIMIENTO PREVENTIVO Y CORRECTIVO PARA LA MAQUINARIA AMARILLA Y VEHÍCULOS PESADOS DEL PARQUE AUTOMOTOR DE LA ALCALDÍA LOCAL DE SUBA.</t>
  </si>
  <si>
    <t>https://community.secop.gov.co/Public/Tendering/OpportunityDetail/Index?noticeUID=CO1.NTC.2249062&amp;isFromPublicArea=True&amp;isModal=true&amp;asPopupView=true</t>
  </si>
  <si>
    <t xml:space="preserve">9 meses </t>
  </si>
  <si>
    <t>441-2021</t>
  </si>
  <si>
    <t>FDLSMC-441-2021(62153)</t>
  </si>
  <si>
    <t>FDLSMC-8-2021(62153)</t>
  </si>
  <si>
    <t>GOODS &amp; SERVICES CONSULTING S.A.S</t>
  </si>
  <si>
    <t>900078578-5</t>
  </si>
  <si>
    <t>REALIZAR LA MEDICIÓN POSTERIOR DE LOS BIENES QUE ESTÁN COMO PROPIEDAD, PLANTA Y EQUIPO O SEA MAYORES A 2 SMMLV Y EL DETERIORO DE LOS BIENES MAYORES A 35 SMMLV, A CARGO DEL FONDO DE DESARROLLO LOCAL DE SUBA</t>
  </si>
  <si>
    <t>https://community.secop.gov.co/Public/Tendering/OpportunityDetail/Index?noticeUID=CO1.NTC.2248996&amp;isFromPublicArea=True&amp;isModal=true&amp;asPopupView=true</t>
  </si>
  <si>
    <t>1 meses 24 días.</t>
  </si>
  <si>
    <t>428-2021</t>
  </si>
  <si>
    <t>4282021CIIDT331</t>
  </si>
  <si>
    <t>FDLSCI-408-2021(IDT-331)</t>
  </si>
  <si>
    <t>INSTITUTO DISTRITAL DE TURISMO</t>
  </si>
  <si>
    <t>Entidad Distrital</t>
  </si>
  <si>
    <t>AUNAR ESFUERZOS ADMINISTRATIVOS, TÉCNICOS, FINANCIEROS Y DE RECURSO HUMANO, ENTRE LOS FONDOS DE DESARROLLO LOCAL DE LAS LOCALIDADES DE BOGOTÁ Y EL INSTITUTO DISTRITAL DE TURISMO - IDT, TENDIENTES A DESARROLLAR COMPONENTES DE REACTIVACIÓN ECONÓMICA DEL SECTOR TURISMO, MEDIANTE LA EJECUCIÓN DE ACCIONES, ACTIVIDADES Y PROYECTOS, EN EL MARCO DE LOS PRESUPUESTOS PARTICIPATIVOS Y DEL PLAN DE DESARROLLO “UN NUEVO CONTRATO SOCIAL Y AMBIENTAL PARA LA BOGOTÁ DEL SIGLO XXI</t>
  </si>
  <si>
    <t>https://www.contratos.gov.co/consultas/detalleProceso.do?numConstancia=21-22-28944&amp;g-recaptcha-response=03AGdBq26W3nbCd28rYOigQnpgXMH_YirN4iUD3-V3kKtBikXVrdT2NC9RFwbJk_1DAk2GKP5G5IRwUcGSfx-FkFoOlPUz6u_zlhMry8lO1lyTQvCtfHoY_8ouMN5GiWehUFW6OrMnCi_CM3oLOi3fDi-SbdjC38i4fG-nTcOHLb7XjuhRLh-QEj_3i5fdhsBY5jUpyqqZGFhsjXsf7ZrkxD_6uK_HkErRrDfisTolN_zRWbkkT-5iD56cLljmRhdw1ZyRBStdkZXdGAudhLlfhDnJi-KpQl1Ver76YQ1FTkeIpJwQjg-Pe_9OThclhMSQd0n4L-oEQoOp9f5k1ybI02BGdewkMOe33S9kxL1c0oBVypG_3gg0jcaL0bx3zp6A8ZpeIw1EXUrL0Kv9nJZjJMWTlU5ZMLkqPiRKWNaZnjqn32MSVo9pvcJRpYGD_56leEkOvAg1fGK9S7ZzcDLlN21h4A0BPbQWHw</t>
  </si>
  <si>
    <t>9 meses 10 días.</t>
  </si>
  <si>
    <t>335-2021</t>
  </si>
  <si>
    <t>FDLSCI-323-2021(59896)</t>
  </si>
  <si>
    <t>EL PROGRAMA DE LAS NACIONES UNIDAS PARA EL DESARROLLO
(PNUD)</t>
  </si>
  <si>
    <t>900091076-0</t>
  </si>
  <si>
    <t>Organismo Internacional</t>
  </si>
  <si>
    <t>AUNAR ESFUERZOS PARA LA COOPERACIÓN ADMINISTRATIVA, TÉCNICA Y ECONÓMICA, ENTRE EL PROGRAMA PARA LAS NACIONES UNIDAS PARA EL DESARROLLO (PNUD) Y EL FONDO DE DESARROLLO LOCAL DE SUBA, CON EL FIN DE IMPLEMENTAR ESTRATEGIAS QUE PROMUEVAN EL FORTALECIMIENTO A LOS EMPRENDIMIENTOS DE LA ECONOMÍA POPULAR DE LA LOCALIDAD DE SUBA Y LAS UNIDADES PRODUCTIVAS FAMILIARES Y/O POBLACIONES DEDICADAS A ACTIVIDADES TRADICIONALES QUE PERMITEN GENERAR INGRESOS (AUTOEMPLEO), Y EL FORTALECIMIENTO DE MIPYMES LOCALES, A TRAVÉS DE UN PROCESO DE ACOMPAÑAMIENTO ESPECIALIZADO QUE PERMITA EL MEJORAMIENTO DE LAS COMPETENCIAS DE LOS EMPRESARIOS Y LAS CONDICIONES DE SUS NEGOCIOS Y DE ESTA FORMA APORTAR DE FORMA SIGNIFICATIVA AL CUMPLIMIENTO DE LA AGENDA DE REACTIVACIÓN ECONÓMICA EN LA LOCALIDAD, PARA EL DESARROLLO DE LA RUTA EMPRENDIMIENTO LOCAL Y LA RUTA DEL FORTALECIMIENTO EMPRESARIAL POR EL FDL SUBA”</t>
  </si>
  <si>
    <t>https://community.secop.gov.co/Public/Tendering/OpportunityDetail/Index?noticeUID=CO1.NTC.2084331&amp;isFromPublicArea=True&amp;isModal=False</t>
  </si>
  <si>
    <t>Desarrollo Económico</t>
  </si>
  <si>
    <t>1 años 2 días.</t>
  </si>
  <si>
    <t>320-2021</t>
  </si>
  <si>
    <t>FDLSCI-309-2021</t>
  </si>
  <si>
    <t>SECRETARIA DISTRITAL INTEGRACION SOCIAL-SDIS</t>
  </si>
  <si>
    <t>899999061-9</t>
  </si>
  <si>
    <t>AUNAR ESFUERZOS TÉCNICOS, ADMINISTRATIVOS, LOGÍSTICOS Y FINANCIEROS ENTRE LA SECRETARÍA DISTRITAL INTEGRACIÓN SOCIAL-SDIS Y EL FONDO DE DESARROLLO LOCAL DE USAQUÉN; EL FONDO DE DESARROLLO LOCAL DE SAN CRISTÓBAL; EL FONDO DE DESARROLLO LOCAL DE USME; EL FONDO DE DESARROLLO LOCAL DE BOSA; EL FONDO DE DESARROLLO LOCAL DE KENNEDY; EL FONDO DE DESARROLLO LOCAL DE SUBA; EL FONDO DE DESARROLLO LOCAL DE RAFAEL URIBE URIBE Y EL FONDO DE DESARROLLO LOCAL DE CIUDAD BOLÍVAR, PARA LA OPERACIÓN Y PUESTA EN MARCHA DEL PROGRAMA “RETO LOCAL JÓVENES Y ENTORNOS SEGUROS”.</t>
  </si>
  <si>
    <t>https://www.contratos.gov.co/consultas/detalleProceso.do?numConstancia=21-22-26747&amp;g-recaptcha-response=03AGdBq27wx6b_8lQ2MfIKizfEf0q09ZJ0Nfw5MSdmt1GSDbz-d7XeCqOqA9FtMI08pF8zkYrw-LrKb_hrW2WsP6Lsew29QCPq4sjMxTD4xJ-KegRiyPvorwg0kdw9iyWOMl_gwgaOOpbzXwBfN2sOEIIp6zrx00tUNKAKmxzq0VBhiGbaVT3FIdPDzMrLFBPxwMOFiHgpe2jmAWIjbo2surOQyHDYGbCI5OH791q6b6aCZRjDQ1KNM9KaPVFbGLmyk2AQm5ZZIOAC7bPZjJj9geSGqQ6RrIFy1yXfBNg2Jhro6eNM94Rv3t9AAbXGNgMnKNM-pxvN7eBGMdIahJTAoOr8QVR_cTMuuCxDQWsEI5kyytuTiKfYy1cSHWUiBabQvvCoatbOFrrQPjZWl_CLxCKIlfVzlEEvvhp_QYMHLAKJ4xzsthrYUUp_7cMkhfajmhF3wn0IYCeZLuQY2hSTgEE0cTnRibE68Q</t>
  </si>
  <si>
    <t>Planeación</t>
  </si>
  <si>
    <t>315-2021</t>
  </si>
  <si>
    <t>315-2021SAMC(58524)</t>
  </si>
  <si>
    <t>FDLSSAMC-2-2021(58524)</t>
  </si>
  <si>
    <t>MARCELO GARCIA MG MARCEL SAS</t>
  </si>
  <si>
    <t>900352933-1</t>
  </si>
  <si>
    <t>CONTRATAR A MONTO AGOTABLE EL SUMINISTRO DE PRENDAS INSTITUCIONALES QUE REQUIERA LA ALCALDIA LOCAL DE SUBA, DE CONFORMIDAD CON LAS CONDICIONES, CANTIDADES Y ESPECIFICACIONES TECNICAS REQUERIDAS.</t>
  </si>
  <si>
    <t>https://community.secop.gov.co/Public/Tendering/OpportunityDetail/Index?noticeUID=CO1.NTC.1985688&amp;isFromPublicArea=True&amp;isModal=true&amp;asPopupView=true</t>
  </si>
  <si>
    <t>314-2021</t>
  </si>
  <si>
    <t>FDLSCI-305-2021</t>
  </si>
  <si>
    <t>SECRETARIA DISTRITAL DE CULTURA, RECREACION Y DEPORTE SCRD</t>
  </si>
  <si>
    <t>AUNAR ESFUERZOS TÉCNICOS Y ADMINISTRATIVOS CON EL FIN DE DESARROLLAR ACCIONES ARTICULADAS ENTRE LAS PARTES ORIENTADAS A FOMENTAR LA GENERACIÓN Y CIRCULACIÓN DE BIENES Y SERVICIOS CULTURALES, ASÍ COMO AL FORTALECIMIENTO DE LOS AGENTES DE ESTOS SECTORES EN LAS LOCALIDADES DEL DISTRITO CAPITAL QUE HACEN PARTE DE ESTE INSTRUMENTO.</t>
  </si>
  <si>
    <t>https://www.contratos.gov.co/consultas/detalleProceso.do?numConstancia=21-22-26605&amp;g-recaptcha-response=03AGdBq26MmFsl32rE-6ocR3Tofi9oMjWab2DKpWPtFstqhYdVoK82F0qDvazNsTtLlb1e0iBnwg-qpUfKvlvLZnqu8Fl4FEVz0-advLtyTRnn_VK36RXdxp5RUartYrgA415C_uOAPhSTL7sl2s8cesG-_VESzCh1isahjDiL9F_oS8Zaik3dYIUANbvPk1qvKFCmsFXsCZXmtlnzWqZfrrxcjfM33OlDC90VSwITdBtxB_4bkx3Wk7EhjwzNAtXJIJZOutzAChxK9ArLHhrq7XhFmqT9w65jFOdpYni0EZw_bcrJSnOx1XcGL8lCrHLFstakbOEz3khJquL8XNMsNRdTMsExD0qgiRQzkmPiBnv3TjJEN9EXF51OcOKQwXEh_k_hxsIRWOMQYFwnGgh8Oq2vNCtiqwG8ubvckKRGp9uby0cErBRysmRsEgR2Dr91GIEYlfDl96BJsaAgFCupaAxFzGmjX90pJQ</t>
  </si>
  <si>
    <t>1 años 15 días.</t>
  </si>
  <si>
    <t>311-2021</t>
  </si>
  <si>
    <t>COMODATO 302</t>
  </si>
  <si>
    <t>Comodato</t>
  </si>
  <si>
    <t>JAC BARRIO CASABLANCA</t>
  </si>
  <si>
    <t>830115931-8</t>
  </si>
  <si>
    <t>1. No está el expediente en Secop II</t>
  </si>
  <si>
    <t>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t>
  </si>
  <si>
    <t>https://www.contratos.gov.co/consultas/detalleProceso.do?numConstancia=21-22-26309&amp;g-recaptcha-response=03AGdBq27xeSs-v1kj_emDf3ekg3TlUgHuwvN30AJvsmDhSWroHEGjqArv34egjGImJ0e65KUtAMp_uM3DQ3eJkxXqscGGPB2KK7se0dtdIhJb3QF6toRo9fhSPLhMN7OO-Fbw9MKSflqmOa2oTialF6SF2nqcmd2c3-y9w9jaiD4Z97ILHygfX9E4f0qs4txYbsfKmhjSxWu-why29xt7_R72aWz3b0ZJihImu_DDoanILwu4A9MOQZO_3Rg_CLb8pnXxXeDfdZb_9qbXM1otgwsFSvbLTRrQaQLSIwIxhI5ZAiuzAypE0cWbZKvlTCjEC9X5aol6XgQIxrBhRaHOpb7p2I4MepZIqIIGDaqwSBIEBYFkagyc_ARazsYTHeqthDK_J7obf_tmaXIERDTYVyjr6Ktra7C-dobDgZlbhAKs7cbAHJLybJkx0TtY4MDuWIWcVbEf8ZOtZ2tZTrv1O8SThGIvk6P6bA</t>
  </si>
  <si>
    <t>Almacén</t>
  </si>
  <si>
    <t>2 años 11 meses 24 días.</t>
  </si>
  <si>
    <t>297-2021</t>
  </si>
  <si>
    <t>COMODATO 289</t>
  </si>
  <si>
    <t>JAC BARRIO BERMEO</t>
  </si>
  <si>
    <t>900852903-6</t>
  </si>
  <si>
    <t>https://www.contratos.gov.co/consultas/detalleProceso.do?numConstancia=21-22-26048&amp;g-recaptcha-response=03AGdBq27KZE7Hm77a7IEzUXM-EtbdTVcd8PfvLddK72BYeCT9sV4o2Rd_KoLGDiKojfxU7TG6BXtJJnTORuTwFqUt-AxY7IpUmYN8UFrp0GIgWTBDHC5-ByEu_L4UvT6YoXE6KhQai1WfglMbHehvrFuDDrcnffteglH1oGxgz214PoBu7zCC17Nbdq7RoZfNzzpXYKcOuBuAAT8XktjVYsUVTYZGQhYZlarKe4Iyyh8cKKOSv5eNyR12O36Q_N2E6HZlwiq-qPmvoh6GSeGyi-uc7n31xNtz0hoCO27mdLQ0_PlqrIho7TsIbtcZn-y6nJCgSbEllMlaWzHbnEKPnOS983vwbnkYya_xdG_g3IlUw2-TqjBBAiwXL3neiCH9ajyN9Fiqe11eRVnD_VC2IyJLwQXgUuFnNJVX9kUk-EerE3qa9nJxQAM12EB-2N0-G8ZHbfzBj0jxt46NAnKcYjO5Feu_WSxHlA</t>
  </si>
  <si>
    <t>2 años 11 meses 26 días.</t>
  </si>
  <si>
    <t>296-2021</t>
  </si>
  <si>
    <t>COMODATO 288</t>
  </si>
  <si>
    <t>JAC BARRIO ALASKA</t>
  </si>
  <si>
    <t>900144824-5</t>
  </si>
  <si>
    <t>https://www.contratos.gov.co/consultas/detalleProceso.do?numConstancia=21-22-26045&amp;g-recaptcha-response=03AGdBq26nwE_Cad0wW8QZHPVssx2GTC22jI6vR4xA7_I8AMRUP89SCLo2yzKXNCe6Nh3rkYIaBElG6oujJTi1BOxVninrhJKII85Wa4Q4nnpSaedXjreOAqlTaGUoDED4lfVrqVO4YBgCTSax9oI0-8z6AfvFUrYEfZAYFSlWas9tQQvfJMmav_sjUCQfjyxMKMNE1MJVFoMxp6Q2sIMCM3OnH1uHbptqhi-GWXRPu7yrLvu0CmsgIFeYVx6XzNeNv1sxCHzmYf6ZWW1EqzeUyaoTUMA_2l-xV7ppL9Ld82QJJkCBmrBQBYpPEgobnkMe-BbRL4Mpx-YRAE5P6OvcxAA7ReIyn79GCGhmGT4MWW-f0DuFumAe-DZcpF1EAQNDU4Eh6U2S5gRhAYuSFcKuUyima10dfN_R8FedTYawJ4bHJmprsqJKMXjv_YS2oqBqAJsWSEDaJ2ZAFDvyumZPC5VzrBPEDeF_WQ</t>
  </si>
  <si>
    <t>3 años 1 días.</t>
  </si>
  <si>
    <t>295-2021</t>
  </si>
  <si>
    <t>COMODATO 287</t>
  </si>
  <si>
    <t>JAC BARRIO ALTAMAR</t>
  </si>
  <si>
    <t>900852131-7</t>
  </si>
  <si>
    <t>https://www.contratos.gov.co/consultas/detalleProceso.do?numConstancia=21-22-26044&amp;g-recaptcha-response=03AGdBq25HBwV8LzCu-ZE50N0jLi2dNS0jaqH-uttvxwNpT0BfJKs5EQBAT2WwJb28zhkdipz9e8w7zSJnvVkov_QwBlntiu-u2B4_UB0wZf6qau_oBUPX-JKkFgHXQ0A2YQJkor8AKj2-N8kIIEJrsnt-GdgdTbl8pijuqf9XJF8TKISXfDbm6WzjUkOt3KT1XGvpVcPrkBEGZuLzagWfvW25LVzvymDy9jvgk585aBgIh59TubTQx9tjwyP_66VPdUljMs6YqtgxomUsuqxin0livDgwI2D-haQvD4yt_Ya31EA_JioOHKLAFvmhfeqAWFRid4yJk5gQrYrM1RHr0BJM9tkN89fIwqd_-iYaXFe6lDTzMvN3PPk4AFJtpwnBRLrcJyTgkSOCVHtn79b0W9ix8hcoheNIE2m4ox0nSjC7zpyk-hB5t8ZsGLyL723KBKlxc1fULdXx2elU1wOU4eN7T3fNd8VGuw</t>
  </si>
  <si>
    <t>294-2021</t>
  </si>
  <si>
    <t>COMODATO 286</t>
  </si>
  <si>
    <t>JAC URBANIZACION BOSQUES DE NOGALES</t>
  </si>
  <si>
    <t>901461984-8</t>
  </si>
  <si>
    <t>https://www.contratos.gov.co/consultas/detalleProceso.do?numConstancia=21-22-26043&amp;g-recaptcha-response=03AGdBq25bcvlRqW92pBDFy7dXHpm4P3GK1xbMBXbhYbXe_O_mbngSj525XSH40nGNgj6Z4IoNDOl2a5wLkayVyQ8dCep5Tzv3V2i_hlLgP65luHUVUezWbbI86ogogT3EPVn-aWXWD-ztUyfGw_d9NCHNL2SuVgs9jRt29P8J_Y09IB32icdRQxDtAv9zl8y_d34MYk4fhT6-hzLxqKFm4OX6ihn0luR0_O2fGyQJEMKU2-SI5Nou4NJYenYFlVqCtqo_LIXc84b4kkJa09xdrCKcHe6Xbgq-V7kHziyeHbnfjIe4r_9dO8VPeTTuUgWMrnXKPtcBUB3YqtXgMWZvGmgtb9bdahv8-nl8yFGNfC-MqHcdgm5-dfsJy_Me1c-jeMW0XNpxhaYe-ECwayN3cJ5LxBaQKqP2Mi87NlyaJDps1nXMwJ-aCPUcPEQ0M2ePz55dT13_GcB2xZQBVqJSMEVwHOBus9_skw</t>
  </si>
  <si>
    <t>293-2021</t>
  </si>
  <si>
    <t>COMODATO 285</t>
  </si>
  <si>
    <t>JAC BARRIO SANTA RITA</t>
  </si>
  <si>
    <t>830019302-4</t>
  </si>
  <si>
    <t>https://www.contratos.gov.co/consultas/detalleProceso.do?numConstancia=21-22-26041&amp;g-recaptcha-response=03AFcWeA6hlTYQfImDQMWNsYg1g-HjmOEuCIsO880FAh1ubwzq6WEepIeWi9FOWVvzhnRiG8HfssbhbbsQT3TN-_R-PE3AUWG5tFvTM5OHBXfA3euDUmJR-Cs4VuuT-N7LnSt7kHW7MHNncS8P4QtdmyDBYJtDTJx_LEUeqBWxOaG3yLU-EszjNkAwOS3Q1IPEJ085ZsgORcv7QaYmmxNplczOSwq6TqYADc8dvEzYEzft8R4DXk_SHrmIMWloUqaaGKyo2r7a5EACEPIgI6OQshAezyfFwdWhncsfAG-kYIxi4wgUFDyAe62JoFs9XzMoGuzAdec1Iy6l68kL81NBTtBpNtT2FZtB2Q0uko3R8KTMrc6i_us1idaM3DQiQ6LVFXsUMlLwoY7bfc-IsgYTahuOtyf6Tee_-mBA9MSfq7dGK9z4AMeSPcW3exId-rSQrcgYW1utKIL14GwxwvlhHthuIAjMEjSumG_C_gUM7jECcQL5kGTfcjhUiZ_NvOl8ZCN6OiAg25WtdsYy0xPDwfATYA_0wu22YSPk1ZaGaMMu3-q_yvq6zoE</t>
  </si>
  <si>
    <t>287-2021</t>
  </si>
  <si>
    <t xml:space="preserve"> COMODATO 287</t>
  </si>
  <si>
    <t>JAC VILLA CINDY</t>
  </si>
  <si>
    <t>830096432-1</t>
  </si>
  <si>
    <t>https://www.contratos.gov.co/consultas/detalleProceso.do?numConstancia=21-22-25871&amp;g-recaptcha-response=03AFcWeA6DVNrcZPq3mGCYTvJ_evW_YuhIy3BEW9dMR585qush05KtnN8Avi1xD0GQrzZ8wixcRmtzJ70EBvIq0xo2Y4aWt9Uhp_zaP2zVxhepHWEsoDlQwA19U1SmaAk8B_wy5mLuh4x-MbiZvmFwHd7kH2n3__QDt13I1eIGBz2o3HSZ8Gt7eOPn8ukzG5DU7_y3LrYmARoMwwjINsKPMDkRwVxFCfJky1K0ehjNwRyygAicianNHvq6qdNPrD_k8RMZLTHzzMIawMLb0nVwVsKses18YzNAYsz7T6q2YSgdXz_hQee3Kap0Kmxn9S-HIiJwKNxGzYqqyFV_IZ5lV34PTE0AUhRrScJUrsqTdeHbo1WHdhH1RUq9S7VdIs-0QCexMm1oWPRv0cpokI1X9rsw-lc55wosDz4lKXGv9LmcJWF1Cebp0fgHZHIJ48cxUO2lNEqNz0G2nFv9Q5GfY_liZwssrpkrW3NSsgUfMvBW51cUpzfu5cNvl6SgYrTQJdTHVIPF82o34FLdRx0yxRfPLva21YCEXLKMuNJ2yq4ZYWHaYEsUsCw</t>
  </si>
  <si>
    <t xml:space="preserve">3 años </t>
  </si>
  <si>
    <t>284-2021</t>
  </si>
  <si>
    <t>284-2021MC(58562)</t>
  </si>
  <si>
    <t>FDLSMC-3-2021(58562)</t>
  </si>
  <si>
    <t>Seguros</t>
  </si>
  <si>
    <t>LA PREVISORA S.A. COMPAÑÍA DE SEGUROS</t>
  </si>
  <si>
    <t>CONTRATAR LOS SEGUROS QUE AMPAREN LOS INTERESES PATRIMONIALES, ASÍ COMO LOS BIENES QUE ESTÉN BAJO SU RESPONSABILIDAD, CUSTODIA, Y AQUELLOS QUE SEAN ADQUIRIDOS PARA DESARROLLAR LAS FUNCIONES INHERENTES A SU ACTIVIDAD, O POR LOS QUE PUEDA SER LEGALMENTE RESPONSABLE EL FONDO DE DESARROLLO LOCAL DE SUBA</t>
  </si>
  <si>
    <t>https://community.secop.gov.co/Public/Tendering/OpportunityDetail/Index?noticeUID=CO1.NTC.1938748&amp;isFromPublicArea=True&amp;isModal=true&amp;asPopupView=true</t>
  </si>
  <si>
    <t>1 meses 10 días.</t>
  </si>
  <si>
    <t>Calle 57 #9-07</t>
  </si>
  <si>
    <t>tributaria@previsora.gov.co</t>
  </si>
  <si>
    <t>Banco de Bogotá</t>
  </si>
  <si>
    <t>Corriente</t>
  </si>
  <si>
    <t>40212854</t>
  </si>
  <si>
    <t>279-2021</t>
  </si>
  <si>
    <t>COMODATO 275</t>
  </si>
  <si>
    <t>CORPORACIÓN PARA LA INTEGRACIÓN COMUNITARIA LA COMETA</t>
  </si>
  <si>
    <t>800141773-1</t>
  </si>
  <si>
    <t>https://www.contratos.gov.co/consultas/detalleProceso.do?numConstancia=21-22-24471&amp;g-recaptcha-response=03AGdBq24CxhsMhrz1rOFGG7fOwcG7q1_cWjKigX-m56rBJPnJwQ220phsV4uEM1T89f_NFRbliU3-Zy6g47wXElnqcACEp8RbsMEz-oacCSnkJS7NMymYDkJ-SfEiLZJl6ghMlkh8N7t53UsQya3Zz5gowyOfXnkPiVwKnZp5c5eGXXyYJ1SVy2UMWD4XFJ9ZVCQZJso6wd2MgIEAVyOv3JyDihqtfzBn_uaOY7bQivbgJFEae5xdhoX81bW5EWSjBxlmqBJ8bNh13ArqoaV_mIpBCNCZuvvYMpcm-Yc26fAnWt7ANg9ZMNSu1G2Z3_wgYUhu0HQ2F26rlK_lmO3sPo0S6a1EbLJbA5rKxn6wkTcYp1aYTRDcOAuz-M2QhSMd9TU2fLo1buyl0ySn78YI7j7qMx4LkKjNKJM3oNxxHsi4q2JX7HaaQorcc1Gg4xKipEHdpa4uRkJqgS9pHnhLuPWEj5a4zWkzBVkasMNoW89TX0u7PjgtN1U</t>
  </si>
  <si>
    <t>2 años 11 meses 16 días.</t>
  </si>
  <si>
    <t>278-2021</t>
  </si>
  <si>
    <t>COMODATO 274</t>
  </si>
  <si>
    <t>JAC BARRIO EL RUBI</t>
  </si>
  <si>
    <t>830063810-0</t>
  </si>
  <si>
    <t>https://www.contratos.gov.co/consultas/detalleProceso.do?numConstancia=21-22-24468&amp;g-recaptcha-response=03AGdBq2584q1nIFAu_lXblsHRv7ZZFixfSiWz_Yz3kq9rKaEKE2qwC_q0TIKXzh4uSGSGk-4qdoq5_yz8OvUzWNpyWfYk4o_TACk4tz-6yPEfKos990Eq_0qetRA9tJ-uzUtBd9sYHfwL0ZnPkDUO9wWfeUOBK05-TMgdINM_JDnRt9n1_uK9xlk_Y0fuaQMa53DoqOtGw3q4I_A4sPLhc2ecFsI8o8EfKigzMECjRfRejE_AwLVy_Deg0Z-dDVKCpsZVx0PE6t1eu3G8n6xJGsMuYhdZ-TyaZB6j4-TkPFTjgMGY9NZINP17EFCzOG9Ogoo3HD-tT0mav6SEi8TchzLjuo8RlH8sCjwha9gLZTUsmrQLWFvGRPtPRT_IwF3BrKYxsghIEDUk-hzP2uaxt1fh9PIP9xaeUU2kUw8I0wV-9ow_ZVcREmK1qQmnOoB-trdteC3cmU7SJc189ZE1p-0759Y45Ot_t37oneB9R5wlD3BWAdvIapg</t>
  </si>
  <si>
    <t>269-2021</t>
  </si>
  <si>
    <t xml:space="preserve"> COMODATO 267</t>
  </si>
  <si>
    <t>JAC BARRIO EL JORDAN LA ESPERANZA SECTOR II</t>
  </si>
  <si>
    <t>901230877-7</t>
  </si>
  <si>
    <t>https://www.contratos.gov.co/consultas/detalleProceso.do?numConstancia=21-22-24156&amp;g-recaptcha-response=03AGdBq26maY6tpOipBbVejLNOedPhVZ6SS3tJkRddTUGocl4P-5t__7ai8ZX7z6_O293c8q50HX91ahjEVj1-eMs8hh92TnSjSvqKQoRlplw32DbGb5TEsuPfA55bOHG4M4Wm8zaTvquv7uYYCSLJkdwj6vW-T2uL6IX3wT-BQg0MwVsWj4GCXSVTM1i-MMmMLpkrcPXbm1Qwi7k50FZeo2Uq6NcRcWmdZgzpw84aa6C8dSQNa9nM703vLv4GNdlXbYVXkiLLrwGrq4USizIJc_YTe9SRJrtCp_3D63Mrd0u68m_Njgj81shNz5f103Trd3wq76i9oGuErR2aGguPOJmhrHDgrBC_Z16gFrHU-Hh5Pja6t9ZmlhGA9xTWa4TdJjYylQFTux-Xuv2tykz5dbDI5aW2G-9mmC2l68IhjTA0CKVRzG-wrOzxNcAdHeGWBxBerhGFPhAoPD2WDvbCGriF-yc__aMxcg</t>
  </si>
  <si>
    <t>2 años 11 meses 15 días.</t>
  </si>
  <si>
    <t>268-2021</t>
  </si>
  <si>
    <t xml:space="preserve"> COMODATO 266</t>
  </si>
  <si>
    <t>JAC TIBABUYES PRIMER SECTOR</t>
  </si>
  <si>
    <t>800068409-3</t>
  </si>
  <si>
    <t>https://www.contratos.gov.co/consultas/detalleProceso.do?numConstancia=21-22-24155&amp;g-recaptcha-response=03AGdBq261ChTI2mbX0k3B5CiaoDn03VZ67sCTzdRJ3h3swEh9rraXzkWMgE3inLemT4Dm9BdlEbx4HrRj2msE2BuTjjLBjLleMwuP-bxLd7xwbT8_zTNZT61Z91QUUTjHf0zeksxTlRXqVZzApdPlAaYl_yKBxw_EHcCaTYQSGrM_8Y7uSOtslgNNEIqHa23gRMF1jVKjjFSXDmJjte-mFdYGk81_IycrGFPlj6WUdflgHvztOZ2AKXNbxIqHhE2RNFpy3pIgBwwDKuVvDCxWGB8iaqf1xhtDBkUK87phNefamSSBV7Rh4ySvXIoO19asxLMOEUcx3Ac6_jKg_0864GY6kKqDCed8eueSNo8W-goyfyy5-ytgipewrlXw7yoEgfPQ7yoYf9bcPuhp_W3EY52VpHM5b5G-n-j34874Z9tFrAunL_Y-jXhC_uC2ROyFpkf_o324vmVEQb_EhCrABQD05DktLw6BgA</t>
  </si>
  <si>
    <t>267-2021</t>
  </si>
  <si>
    <t>COMODATO 265</t>
  </si>
  <si>
    <t>JAC BARRIO ALMENDROS DEL NORTE</t>
  </si>
  <si>
    <t>830102172-8</t>
  </si>
  <si>
    <t>https://www.contratos.gov.co/consultas/detalleProceso.do?numConstancia=21-22-24154&amp;g-recaptcha-response=03AGdBq24rrhrvCZqHHab4zoJ-vFrcu4r5uiK8VkNI6wO1EdJQCeaGYX-3xV1BjjD-xqR3x09Aaxf6tlbVmqvh7ZTStd_uz8WPrVoAr43lB-iwV_sxLJgO-xsvxbJJybFFzxb5h0MlzaCnd4JCjcgNZKyqpu3HZbh-DSgRisQJDxa6LeleU9wn8R6iXxSFu3U0JHgtaD8oZRj0mOULNSdgMRokTbMwc_IBwF_qWXLH18z6O6RHVYKYbgAKVVicXiugJQ84JV0wuTfcpU5dJpi7HO3DyzS-i4j9zhQrc7WNtIhCYs4lSRBvdUnCww9IUuQNhcJKWWYRRBUV_kQaR_JjoOw_dnRgVlJ3LP0VGsa8VUJASYRv2UzTz5Fbpxv9uizVVYKFS9RVKpDrqOkb9bcFi_RdkwxeC7XWBTiZPvF6bx01LpdErHKgB_dcIclO0V88ZGPpCb4BHxP0RTbJdvKgjXgTpuvRsmUa0w</t>
  </si>
  <si>
    <t>266-2021</t>
  </si>
  <si>
    <t>COMODATO 264</t>
  </si>
  <si>
    <t>JAC URBANIZACION ALCAPARROS DE SUBA</t>
  </si>
  <si>
    <t>800147394-0</t>
  </si>
  <si>
    <t>https://www.contratos.gov.co/consultas/detalleProceso.do?numConstancia=21-22-24153&amp;g-recaptcha-response=03AGdBq24thrKDWw2PBMbdEoNNqeXqtLItzI6BCh2OPW9l8emm97z6cM4kNHNkR5CBa4TLVi_iEkxiPOeGtFdeFnhRfXRGdoIaofZEnttSbs4wjC-b4rW0qIN5K5Vk-jtXpmIZTcYFo3I0KycuETKEE4A7AF5rP9_tfB9GS8ADfl3YZknk5Hk4ztKNcLkfTuCkDrXxdrxYgTmsactldsrj_c8egEsE9cSMVJXuexd4Vmp6Liq_cVQxfAnt8y-Mfvh8Y5yu1udMyuG3B2bwi0DudLw8ZGhlMrpNzemxIDsfjR5UsWG1FuQ46vjQCR60eNbJKX6YtpLdvln7WsTX3bCzLRNzM8_ixdejtZT69bD7QLJQMBew0nnXeib_oi2R6f8djVkho-kirb4oS9uzpwSDrW3CDVTvkwb9d8YJS_ES2qVueyn-5FQxfPZ8kdj-ZwjQpcSQInutk5dyQSbQzeuug_PgvIOWP7g3Eg</t>
  </si>
  <si>
    <t>265-2021</t>
  </si>
  <si>
    <t xml:space="preserve"> COMODATO 263</t>
  </si>
  <si>
    <t>JAC BARRIO LA CHUCUA</t>
  </si>
  <si>
    <t>800007168-2</t>
  </si>
  <si>
    <t>https://www.contratos.gov.co/consultas/detalleProceso.do?numConstancia=21-22-24152&amp;g-recaptcha-response=03AGdBq25DfPYdTwQwsSt72LZ_H7gK1uWIWVd_WWK-MFIg01Gc5k7NySK2AFL7nkrMCSnYx_xwqCL29SyjWN8i4WoCGMK_FT-sWPs_NH4PACroP69NBaUsHAE7_V0hb694c1Xxzd4FGTh7i5cyDQaZxvyHcT4KuF4T8ag8uJqHQeeAoHnVJV5i1HrvWINgO-IC0DgtqQWCNXsloMk6TOF1DIt88YqR7pwLxX-YP5bpZQ2KWTjKASIuVSwd7CWSgrSKklo-ByBdwe6EW22JdRNae06yEqbF9D6GJsj7ALeJipWrPzXhtGLiJ2fUNbWC9EfTsrWdQshgfcHcGoziJZWDnWh4eJRYNMiPtHkDXjcgPgwa2LJaFLm7tVTs1OJa5jvVI9O2ifm_WTB6Pb9RCq4BNKS4QQMtXw1v9fq_LFWwMu_VbR1xSXfmT19Z14C0L_xYzURrBTbMV99TupRkU1tTjMOgoSt61FvifFKcLZhSPRC_8qtABYC-Gn0</t>
  </si>
  <si>
    <t>264-2021</t>
  </si>
  <si>
    <t xml:space="preserve"> COMODATO 262</t>
  </si>
  <si>
    <t>COMUNEROS NORTE</t>
  </si>
  <si>
    <t>800106321-8</t>
  </si>
  <si>
    <t>https://www.contratos.gov.co/consultas/detalleProceso.do?numConstancia=21-22-24150&amp;g-recaptcha-response=03AGdBq25Lf9oVzpZagQ5X_tz6vGAtbDb3zjgUw6suzirl-JgrIssh9_1aiJbYSTAyWTFRCD6KscaGSnojDFf1nOqQIsMNIxBb5FRQJbIDTYxDj6B9Jj_67Z4PKgCjam90vB34kVkxvq0DS3rjEezqiOAkJpp_i7-EBpSnFl4cpABB5SMSUjEt43UdYfGakvFsZ3yJdTNmrcG-5DhzUWxO7XAnPNi4bozbZwUljBunGRltFWk1MyGl_Kkr-MfgKqu7C-U25PS_oo5cqi7NGV3rTPqnH7bUgiejnBw9usvWgULCNkCnCBhnRvu-7WCeokWRmoTE9fTG-NI1PVcWaxuWiQ-Z4Xnre_AWHXFDb4GBYlH7JOKo10p0-EQ9pKVxBA6Klop1fnlZYZUp__7chDFTLVE3fWfW226EvO2D1T7plZWJRqvWbBo60q_Cokuqaqwoekd8Z9hVWA8_6ahIh1oPW0IGFVDh3arv5YJBd6k-7HDgZ1rtmUwgBqw</t>
  </si>
  <si>
    <t>263-2021</t>
  </si>
  <si>
    <t>COMODATO 261</t>
  </si>
  <si>
    <t>JAC BARRIO RIOBAMBA</t>
  </si>
  <si>
    <t>900470217-1</t>
  </si>
  <si>
    <t>https://www.contratos.gov.co/consultas/detalleProceso.do?numConstancia=21-22-24149&amp;g-recaptcha-response=03AGdBq273Cjnhz8VFVK2GAlkNF0Ol0KjJr8lsJ0aymbFUGOM0ZARRY2ASQFq_b1PVIimQohxWvfpopiiwa_4MoXljOm8VlYUiA-ppAwp7ms56LOzUZFYMWbevZtS4ocpniAQaVEhcOPq68fkhGKvqMz5z2BLLaRm2q2fQb4o33OkNwn9liO5So3HPivon2LYacNo4etZneOVoqcuCqHexqcA-0miJW6Ngy64Pbo4b1f0bmsrZUFs7gAZjhz7HxA7hlZmj1yLXV724Z-vh-OsJ5ac1psp21qJAkIh9jBP3kmtZ_U88wdFr_pVkWlMvzHBGZicCtsu-WY-jMXYlzXVtGVvsRPGD35otifKha2j_-9gyyw4gGuaHAnBCJDWcYjNQaupIWqVM4-dW3dX0xAoEGQnrpdXPYVdrR0VGty0nd39RaHtfDZzh4J7PTZjzvctJwWsdTUp_jxKdCieigYnsSq4gD67NbRj3qI346LKo7Lbwsg_R2FqfvVw</t>
  </si>
  <si>
    <t>262-2021</t>
  </si>
  <si>
    <t>COMODATO 260</t>
  </si>
  <si>
    <t>JAC BARRIO SAN CIPRIANO</t>
  </si>
  <si>
    <t>800045317-5</t>
  </si>
  <si>
    <t>https://www.contratos.gov.co/consultas/detalleProceso.do?numConstancia=21-22-24147&amp;g-recaptcha-response=03AGdBq26hLDaJyITV-U5ecBdCjS2egLejrZyEwC2dcSSlY69a0JMrhaSFgTm47o6FC95YgTWVG8Zpedn4nP3C0YkwwE9CxuTjK_bK1oK6i9BP8Q75Wnmq7U1cp3hEJVEt0Tdp57k2L0uaXGH9ThahRGXEyfV0pmbc3vcp6c1kdVE8Pyu6SE7tu3qJ5rmlzDpuLHinsZeBC2DpQKxAHwAMwEPhiYY1SZ_mHvcgqHjSY4KfqNPVPo1WCowFDZ1dfpZQPPVmbe6KEFYF0EUVbdCVkbofFgAwrYYRjofUe5ONosRAlV6A7Y9HcyPP-6ikzIqD7OXiHsExC1cPtMuWL3q7tXozuFKG4exYJDIKjhF5ypH36bF-K6U-B_98Yca3jLuQSM0VRsxGlhFV2rC8HrqcTREqF_V2SZc0doiKUD0rlyBcqjP7cc2YsFUWb8s0t4Bdx7xpFk6Nzc75Etirg3SPr_uWFS413NXPVg</t>
  </si>
  <si>
    <t>261-2021</t>
  </si>
  <si>
    <t>COMODATO 259</t>
  </si>
  <si>
    <t>JAC BARRIO SANTA HELENA</t>
  </si>
  <si>
    <t>900048477-1</t>
  </si>
  <si>
    <t>EL COMODATARIO RECIBE DEL COMODANTE EN PRÉSTAMO DE USO A TITULO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t>
  </si>
  <si>
    <t>https://www.contratos.gov.co/consultas/detalleProceso.do?numConstancia=21-22-24146&amp;g-recaptcha-response=03AGdBq24WBTgfYbJ6C2GJVeFSNuqGyq7sTrPD1WPxOe3DDA95nBWiNQE4UNKwE9pSMhBuuIPQVJ6dKwiC9PGSJjc4dtcOSpxwWZ4Gsah6D0GfEdljp0hCg5CbjGYD6h8iv3Tj6vD3TzJwkP5kdHKVTJ6taT3XWHWc6C2N83HJbz6qcT-WjJI5nYNbxXX7ayXu1iLa98khMznhkU6WK0zzDeaxMzSE7PC7dlkg2TxHaIGU-XiHLZiE8INb6BmipnKktoKz-1Da1Mpt1Ly8P0lLO7LpgrGZhnkXPAiZpG6bngP6HnTpd9HdWR605vMfGQmYoLC__Qz4U9u37ZJp_AW5MY0-nTOdj37opbP4z3FOAyk1we3A07WWdHp_V80v88emaeNPawxcuVW-qZHQbzCLIW8uPyQ3O4ltAdALgeXu5a7ytoDJmGNsp-6kayMF0raZYu1xfxlS2HIP7XKVquTdSvDJIV6jIMOoYQ</t>
  </si>
  <si>
    <t>260-2021</t>
  </si>
  <si>
    <t>COMODATO 258</t>
  </si>
  <si>
    <t>JAC BARRIO LISBOA</t>
  </si>
  <si>
    <t>830063324-2</t>
  </si>
  <si>
    <t>EL COMODATARIO RECIBE DEL COMODANTE EN PRÉSTAMO DE USO A TITULO GRATUITO Y CON CARGO A RESTITUIR LOS BIENES MUEBLES DE PROPIEDAD ÚNICA Y EXCLUSIVA DEL FONDO DE DESAROLLO LOCAL DE SUBA, SOBRE LOS CUALES NO PESA NINGÚN GRAVAMEN O LIMITACIÓN ALGUNA, MISMOS QUE SE DESCRIBEN CON LAS CARACTERÍSTICAS Y DEMÁS ESPECIFICACIONES EN EL ALCANCE DEL OBJETO, PARA IDENTIFICARLOS EN FORMA CLARA Y PRECISA.</t>
  </si>
  <si>
    <t>https://www.contratos.gov.co/consultas/detalleProceso.do?numConstancia=21-22-24145&amp;g-recaptcha-response=03AGdBq25x26EW4wfjyFmSh2cqjpyUlhJmDHqFLcgiNvSU0LwgfJdZTXkj-nddA7cAekEOWsTTPVW5v_RNA-feWNh4SCgmDnuXS3o-K-tOAimrOW1urkFlQ52Ce7hGkbuoYtOLBFFPQHzP9Ccb4ikNUCqkhQcODPtXELbU70MYrDc5TUT7kWhNPHTdDBMvhnIe14J7K_ndHDdAZrTTW-vkTVA-cyprqjn3qY_TQXIPjB6qwZ2tWfoI_24ByuiUvLF6b9lxCjfAn1s_yxYTbHGXJm2yCmVY__Fkk2XpKe41NFVTkw0EFWD8mHcy0Wz9olZxwP8EVb38mG-faxoz8u_fLSH0CLLsOEcB1NQfMJ-51N_SD1cd6O3oYX1enizCh-96HlXZbMNU0NHkbIge-d1QO34kKNOw2om3NscqWYqL6HjPZp-hEub0BLdVC-LfCsG8yhDPk5PIGT1ZvLrRZ1b3f2AALZvXk3bgWA</t>
  </si>
  <si>
    <t>259-2021</t>
  </si>
  <si>
    <t>COMODATO 257</t>
  </si>
  <si>
    <t>JAC BARRIO VERONA</t>
  </si>
  <si>
    <t>830061928-1</t>
  </si>
  <si>
    <t>https://www.contratos.gov.co/consultas/detalleProceso.do?numConstancia=21-22-24146&amp;g-recaptcha-response=03AGdBq25zpZCC3lhTUuJkBkE-vFqMXJdJhcNcc4FvDqy7PIc3j6YCHgGIy_cafmoqzPinkna0OhSPADy_wn_0BgHL4EYtumG8Xfve-AgMyToYY6O45nFXXo-EwaEN976945GGurq4rBurlhLZK8YbiE16-ojyGKEhQCpBF4dbE1Hk8vb4Q_2falq2qj0wZzRVkiA6jm64WWftQ2p7EQKJIzSO_qSfrhJk9wwIUhYEBFtzyhzSPi2PtpFm3PLH3V4Y9W_Ff9t3be3G4iDqQpWb5lY0ak93YJdMk1NSz5cG2vnM-wOEKjfUmPwGxmUcvz6JgLazp7GCa18rHce7-L9dn5fLVpPFcl5MVrsrSTy4OjNDKrNi5rLRPwd4KpQU5RqJkKRrrc7SLhGeRNb6FLjFwcs1h1zsdFac7NMrey9UgD5byRQzwG8sy6RujoUf_8WV9Q6WC7YqfHuxGk8sOLtnya1GfvauIGI6GFMurL4FaLKQJozknRzJBVw</t>
  </si>
  <si>
    <t>257-2021</t>
  </si>
  <si>
    <t>CONTRATO DE INTERMEDIACIÓN DE SEGUROS No. 257 DE 2021</t>
  </si>
  <si>
    <t>FDLSUBA-CMA-001-2021</t>
  </si>
  <si>
    <t>Consultoría</t>
  </si>
  <si>
    <t>ASE &amp; ASE LTDA</t>
  </si>
  <si>
    <t>900159437-3</t>
  </si>
  <si>
    <t>CONTRATAR LOS SERVICIOS DE INTERMEDIACIÓN DE SEGUROS, QUE BRINDE AL FONDO DE DESARROLLO LOCAL DE SUBA, LA ASESORÍA PARA LA CONTRATACIÓN Y MANEJO INTEGRAL DE LAS PÓLIZAS DE SEGUROS QUE REQUIERE LA ENTIDAD EN CADA UNA DE LAS DEPENDENCIAS, CON EL PROPÓSITO DE AMPARAR TODOS LOS INTERESES PATRIMONIALES POR LOS CUALES ES O LLEGARE A SER RESPONSABLE, APLICANDO POLÍTICAS PARA MITIGAR LOS FACTORES DE RIESGOS ASEGURADOS, ASÍ COMO PRESTAR ASESORÍA EN TODOS LOS TEMAS RELACIONADOS CON SEGUROS, SIN QUE GENERE EROGACIÓN ALGUNA PARA EL FONDO DE DESARROLLO LOCAL DE SUBA.</t>
  </si>
  <si>
    <t>https://community.secop.gov.co/Public/Tendering/OpportunityDetail/Index?noticeUID=CO1.NTC.1763136&amp;isFromPublicArea=True&amp;isModal=true&amp;asPopupView=true</t>
  </si>
  <si>
    <t>9 meses 2 días.</t>
  </si>
  <si>
    <t>2 años 3 meses 10 días.</t>
  </si>
  <si>
    <t>3 años 12 días.</t>
  </si>
  <si>
    <t>120-2021</t>
  </si>
  <si>
    <t>FDLSUBA-CD-120-2021</t>
  </si>
  <si>
    <t>SERVICIOS POSTALES NACIONALES S.A.</t>
  </si>
  <si>
    <t>900062917-9</t>
  </si>
  <si>
    <t>Entidad Estatal</t>
  </si>
  <si>
    <t>PRESTAR EL SERVICIO DE MENSAJERÍA Y CORREO CERTIFICADO, PARA EL DESARROLLO DE LAS ACTIVIDADES ADMINISTRATIVAS Y DE FUNCIONAMIENTO DEL FONDO DE DESARROLLO LOCAL DE SUBA.</t>
  </si>
  <si>
    <t>https://community.secop.gov.co/Public/Tendering/OpportunityDetail/Index?noticeUID=CO1.NTC.1758469&amp;isFromPublicArea=True&amp;isModal=true&amp;asPopupView=true</t>
  </si>
  <si>
    <t>10 meses 9 días.</t>
  </si>
  <si>
    <t xml:space="preserve">2 años 1 meses </t>
  </si>
  <si>
    <t>2 años 11 meses 9 días.</t>
  </si>
  <si>
    <t>576-2022</t>
  </si>
  <si>
    <t>576-2022CO (80093)</t>
  </si>
  <si>
    <t>FDLSLP-26-2022(80093)</t>
  </si>
  <si>
    <t>Licitación pública</t>
  </si>
  <si>
    <t>Contrato de obra</t>
  </si>
  <si>
    <t>HG INGENIERIA Y CONSTRUCCIONES SAS</t>
  </si>
  <si>
    <t>900694164-1</t>
  </si>
  <si>
    <t>7. 22/04/2024 9:03:14 PM Justifica la conveniencia de prorrogar el plazo de ejecución contractual por el término de UN (01) MES contados a partir del vencimiento del plazo inicialmente pactado en el contrato de Obra No.576-2022CO(80093), Por cuanto es necesario garantizar la debida ejecución del contrato, de conformidad con lo establecido en el documento de justificación que aparecen adjuntos a la modificacion.
6. 22/04/2024 10:26:50 AM Este reinicio se da por vencimiento del plazo pactado para la suspensión
5. 15/03/2024 8:49:55 PM Por solicitud del Contratista y con aval del supervisor, se mantiene suspendido el contrato 576-2022 por treinta (30) días adicionales, mientras se logra cumplir con los requisitos necesarios para la certificación RETIE y la conexión de los sistemas fotovoltaicos instalados a la red eléctrica, labores que no dependen de la voluntad de las partes.
4. 15/03/2024 6:55:03 PM Las partes acordamos REINICIAR el CONTRATO DE OBRA PUBLICA No. 633-2023 CELEBRADO ENTRE EL FONDO DE DESARROLLO LOCAL DE SUBA Y CONSORCIO SUBA SOLAR I, a partir del 25 de febrero de 2024, por consiguiente, la fecha de terminación será el 18 de Junio de 2024.
3. 16/01/2024 8:11:45 AM Si bien las instalaciones eléctricas se encuentran culminadas, quedan pendientes: culminar la expedición de las certificaciones RETIE por parte del organismo acreditado por la ONAC, instalación de medidores bidireccionales, por parte del operador de red, para posteriormente realizar el comisionamiento y puesta en marcha, bajo las consideraciones anteriores y la premisa de la buena fe contractual, se realiza solicitud formal de prorroga de la suspensión del contrato a partir del 16 de enero de 2024 condicionada a la resolución del ente certificador y del operador de red, ENEL, es decir por un término indefinido hasta el cumplimiento de lo anterior. Se estima, sin embargo, que ello se definirá en un plazo tentativo de sesenta (60) días calendario.
2. 15/01/2024 7:55:27 PM  Al cumplirse los 45 días de suspensión se reactiva el contrato.
1. 01/12/2023 6:07:02 PM Por solicitud del contratista se suspende el contrato por un lapso de 45 días prorrogables, a partir del día 1 de diciembre de 2023, a la espera de la culminación de las actividades de conexión a la Red por parte de ENEL. Esta Suspensión fue Avalada por el interventor a través del oficio con radicado no. 20236110250222.</t>
  </si>
  <si>
    <t>SUMINISTRO, INSTALACION Y PUESTA EN FUNCIONAMIENTO DE SOLUCIONES FOTOVOLTAICAS INDIVIDUALES DESMONTABLES, PARA VIVIENDAS DE LA ZONA RURAL DE LA LOCALIDAD DE SUBA</t>
  </si>
  <si>
    <t>https://community.secop.gov.co/Public/Tendering/OpportunityDetail/Index?noticeUID=CO1.NTC.3600448&amp;isFromPublicArea=True&amp;isModal=true&amp;asPopupView=true</t>
  </si>
  <si>
    <t>Ambiente</t>
  </si>
  <si>
    <t>Reactivado</t>
  </si>
  <si>
    <t>3. Desde el 11 mar. 2024 hasta el 15 abr. 2024.
2. Desde el 16 ene. 2024 hasta el 15 mar. 2024.
1. Desde el 01 dic. 2023 hasta el 15 ene. 2024.</t>
  </si>
  <si>
    <t>557-2022</t>
  </si>
  <si>
    <t>557-2022PS(79680)</t>
  </si>
  <si>
    <t>FDLSLP-25-2022(79491)</t>
  </si>
  <si>
    <t>G&amp;D GERENCIA Y DIRECCIoN DE PROYECTOS SAS </t>
  </si>
  <si>
    <t>900693739-1</t>
  </si>
  <si>
    <t>DESARROLLAR UN LABORATORIO CIUDADANO DE ARTE, DEPORTE Y CULTURA QUE PERMITA INCLUIR PERSONAS EN ACTIVIDADES DE EDUCACIÓN PARA LA RESILIENCIA Y LA PREVENCIÓN DE HECHOS DELICTIVOS, EN LA LOCALIDAD DE SUBA</t>
  </si>
  <si>
    <t>https://community.secop.gov.co/Public/Tendering/OpportunityDetail/Index?noticeUID=CO1.NTC.3567226&amp;isFromPublicArea=True&amp;isModal=true&amp;asPopupView=true</t>
  </si>
  <si>
    <t>545-2022</t>
  </si>
  <si>
    <t>545-2022PS (79367)</t>
  </si>
  <si>
    <t>FDLSLP-21-2022(79367)</t>
  </si>
  <si>
    <t>CIDOR CONSULTING ALLIANCE SAS</t>
  </si>
  <si>
    <t>830144794-9</t>
  </si>
  <si>
    <t>PRESTAR LOS SERVICIOS PARA MANTENER EL ESPACIO LIMPIO EN SUBA, A TRAVÉS DE PROCESOS DE SENSIBILIZACIÓN SOBRE EL RECICLAJE Y SEPARACIÓN EN LA FUENTE, EN EL MARCO DEL PROYECTO 2014 DE LA LOCALIDAD DE SUBA</t>
  </si>
  <si>
    <t>https://community.secop.gov.co/Public/Tendering/OpportunityDetail/Index?noticeUID=CO1.NTC.3553705&amp;isFromPublicArea=True&amp;isModal=true&amp;asPopupView=true</t>
  </si>
  <si>
    <t xml:space="preserve">8 meses </t>
  </si>
  <si>
    <t>544-2022</t>
  </si>
  <si>
    <t>FDLSCI-544-2022 (84831)</t>
  </si>
  <si>
    <t>FDLSCI-488-2022(84831)</t>
  </si>
  <si>
    <t>CONVENIO UNIVERSIDAD PEDAGOGICA</t>
  </si>
  <si>
    <t>899999124-4</t>
  </si>
  <si>
    <t>1. 20/11/2023 8:07:12 PM POR SOLICITUD DE LA UNIVERSIDAD PEDAGOGICA NACIONAL Y PROCURANDO DESARROLLAR LAS ACTIVIDADES PENDIENTES QUE POR CAUSAS AJENAS A LAS PARTES SE TUVIERON QUE REPROGRAMAR SE PRORROGA EL CONVENIO POR UN MES ADICIONAL</t>
  </si>
  <si>
    <t>AUNAR ESFUERZOS TÉCNICOS, ADMINISTRATIVOS Y FINANCIEROS ENTRE FONDO DE DESARROLLO LOCAL DE SUBA Y LA UNIVERSIDAD PEDAGÓGICA NACIONAL PARA EL DESARROLLO DE EVENTOS DEPORTIVOS Y PROCESOS DE FORMACIÓN DEPORTIVA EN LA LOCALIDAD DE SUBA</t>
  </si>
  <si>
    <t>https://community.secop.gov.co/Public/Tendering/OpportunityDetail/Index?noticeUID=CO1.NTC.3668055&amp;isFromPublicArea=True&amp;isModal=true&amp;asPopupView=true</t>
  </si>
  <si>
    <t>10 meses 1 días.</t>
  </si>
  <si>
    <t>11 meses 1 días.</t>
  </si>
  <si>
    <t>542-2022</t>
  </si>
  <si>
    <t>542-2022CPS-CV(80344)</t>
  </si>
  <si>
    <t>FDLSSASI-10-2022(80344)</t>
  </si>
  <si>
    <t>Andres Ochoa Ojeda</t>
  </si>
  <si>
    <t>ADQUISICIÓN POR LOTES DE ELEMENTOS MUSICALES Y DE MOBILIARIO QUE PROMUEVAN LA INCULACIÓN DE PERSONAS A PROCESOS DE CONSTRUCCIÓN DE MEMORIA, VERDAD, REPARACIÓN INTEGRAL A VÍCTIMAS, PAZ Y RECONCILIACIÓN A TRAVÉS DE PRÁCTICAS ARTISTICAS O CULTURALES, EN EL MARCO DEL PROYECTO DE INVERSIÓN 1973 "SUBA TERRITORIO DE PAZ Y RECONCILIACIÓN", LOTE 2: ADQUISICIÓN DE ELEMENTOS MUSICALES</t>
  </si>
  <si>
    <t>https://community.secop.gov.co/Public/Tendering/OpportunityDetail/Index?noticeUID=CO1.NTC.3600114&amp;isFromPublicArea=True&amp;isModal=true&amp;asPopupView=true</t>
  </si>
  <si>
    <t>511-2022</t>
  </si>
  <si>
    <t>FDLSCI-511-2022(80184)</t>
  </si>
  <si>
    <t>FDLSCI-475-2021(801842)</t>
  </si>
  <si>
    <t>SUBRED INTEGRADA DE SERVICIOS DE SALUD NORTE ESE OFICIAL</t>
  </si>
  <si>
    <t>1.  19/01/2024 6:59:53 PM Mediante documento radicado en el Fondo de Desarrollo Local de Suba, por NEDI NATALIA MILLARES ABELLA, quien obra como apoyo a la supervisión del Convenio Interadministrativo FDLSCI-511-2022(80184), se solicita PRORROGA del convenio, suscrito con SUBRED INTEGRADA DE SERVICIOS DE SALUD NORTE E.S.E., por el término de CUATRO (4) MESES. De conformidad con la justificación esgrimida en el documento anexo suscrito por el supervisor, que hace parte integral de la presente modificación contractual. La nueva fecha terminación del contrato es el 19 DE MAYO DE 2024. Lo anterior, con fundamento además en el principio de la autonomía de la voluntad consagrado en el artículo 1602 del Código Civil, en concordancia con el artículo 40 de la Ley 80 de 1993, inciso tercero.</t>
  </si>
  <si>
    <t>AUNAR ESFUERZOS ENTRE LA SUBRED INTEGRADA DE SERVICIOS DE SALUD NORTE E.S.E Y EL FONDO DE DESARROLLO LOCAL DE SUBA PARA DESARROLLAR ACCIONES DE CUIDADO Y PROTECCIÓN PARA MADRES GESTANTES, NIÑOS Y NIÑAS MIGRANTES IRREGULARES Y, COINVERSIÓN EN LA ESTRATEGIA TERRITORIAL DE SALUD, EN EL MARCO DEL PROYECTO N° 1967 DE LA VIGENCIA 2022</t>
  </si>
  <si>
    <t>https://community.secop.gov.co/Public/Tendering/OpportunityDetail/Index?noticeUID=CO1.NTC.3583649&amp;isFromPublicArea=True&amp;isModal=true&amp;asPopupView=true</t>
  </si>
  <si>
    <t>Política Social</t>
  </si>
  <si>
    <t xml:space="preserve">4 meses </t>
  </si>
  <si>
    <t xml:space="preserve">1 años 1 meses </t>
  </si>
  <si>
    <t>507-2022</t>
  </si>
  <si>
    <t>507-2022PS(77327)</t>
  </si>
  <si>
    <t xml:space="preserve">FDLSSAMC-8-2022(77327) </t>
  </si>
  <si>
    <t>INDUHOTEL SAS.</t>
  </si>
  <si>
    <t>900300970-1</t>
  </si>
  <si>
    <t>1. 31/05/2023 7:15:54 AM En el marco del Plan Distrital de Desarrollo de la Alcaldía Local de Suba y en correlación con las funciones de las diferentes actividades misionales y teniendo en cuenta que el contrato tiene como fecha de terminación el día 5 de junio de 2023 y que a 30 de abril de 2023 presenta un saldo pendiente por ejecutar de NOVENTA Y TRES MILLONES QUINIENTOS SESENTA Y SEIS MIL SETECIENTOS OCHO PESOS CON CATORCE CENTAVOS ($ 93.566.708,14) M/CTE. Por lo anterior, se considera pertinente y acorde con las necesidades de la entidad continuar con los servicios de caterig y refrigerios y se solicita realizar la siguiente modificación al Contrato 507-2022: PRORROGAR por SEIS (6) MESES. Con esto se permite que el contratista continúe prestando sus servicios cáterin y refrigerios y que se atiendan de forma adecuada para permitir la consecución de las actividades desarrolladas por las áreas y la ejecución de los compromisos misionales de la Entidad.
2. 26/10/2023 9:11:31 AM La supervisión del Contrato de Prestación de Servicios No. 507-2022PS(77327), suscrito con INDUHOTEL SAS., IDENTIFICADA CON NIT NO. 900300970 1, REPRESENTADA LEGALMENTE POR EL SEÑOR CARLOS ANDRES SIERRA PAEZ, IDENTIFICADO CON CÉDULA DE CIUDADANÍA NO. 1.026.261.705 DE BOGOTÁ, radicó en la Oficina de Contratación solicitud de ADICIÓN NO. 1 Y PRÓRROGA NO. 2 del referido contrato así; a) Prórroga por UN (1) MES Y VEINTISEIS DIAS, y adición para un valor SESENTA Y CINCO MILLONES DE PESOS M/CTE. ($65.000.000) para un total de CIENTO NOVENTA Y CINCO MILLONES DE PESOS M/CTE. ($195.000.000), la cual se encuentra respaldada con el Certificado de Disponibilidad Presupuestal No. 1092 del 18 de octubre de 2023, teniendo en cuenta la justificación que se encuentra en los documentos anexos, que hacen parte integral del presente Contrato.
3.  31/01/2024 9:33:53 AM En el marco del Plan Distrital de Desarrollo de la Alcaldía Local de Suba y en correlación con las funciones de las diferentes actividades misionales y teniendo en cuenta que el contrato tiene como fecha de terminación el día 31 de enero de 2024 y de acuerdo a la ultima factura presentada queda un saldo pendiente por ejecutar de $58.667.512 M/CTE. Por lo anterior, se considera pertinente y acorde con las necesidades de la entidad continuar con los servicios de caterig y refrigerios y se solicita realizar la siguiente modificación al Contrato 507-2022: PRORROGAR por DOS (2) MESES. Con esto se permite que el contratista continúe prestando sus servicios cáterin y refrigerios y que se atiendan de forma adecuada para permitir la consecución de las actividades desarrolladas por las áreas y la ejecución de los compromisos misionales de la Entidad.
4. 26/03/2024 9:22:43 AM En el marco del Plan Distrital de Desarrollo de la Alcaldía Local de Suba y en correlación con las funciones de las diferentes actividades misionales y teniendo en cuenta que el contrato tiene como fecha de terminación el día 31 de marzo de 2024 y de acuerdo a la ultima factura presentada queda un saldo pendiente por ejecutar de $33.496.997 M/CTE. Por lo anterior, se considera pertinente y acorde con las necesidades de la entidad continuar con los servicios de caterig y refrigerios y se solicita realizar la siguiente modificación al Contrato 507-2022: PRORROGAR por DOS (2) MESES. Con esto se permite que el contratista continúe prestando sus servicios cáterin y refrigerios y que se atiendan de forma adecuada para permitir la consecución de las actividades desarrolladas por las áreas y la ejecución de los compromisos misionales de la Entidad.</t>
  </si>
  <si>
    <t>CONTRATAR EL SERVICIO DE CATERING Y REFRIGERIOS PARA LOS EVENTOS DE APOYO Y ACTIVIDADES MISIONALES QUE REQUIERA LA LOCALIDAD DE SUBA, DANDO CUMPLIMIENTO AL PLAN DE DESARROLLO LOCAL</t>
  </si>
  <si>
    <t>https://community.secop.gov.co/Public/Tendering/OpportunityDetail/Index?noticeUID=CO1.NTC.3393516&amp;isFromPublicArea=True&amp;isModal=true&amp;asPopupView=true</t>
  </si>
  <si>
    <t>9 meses 26 días.</t>
  </si>
  <si>
    <t>1 años 3 meses 26 días.</t>
  </si>
  <si>
    <t>499-2022</t>
  </si>
  <si>
    <t>499-2022-COMODATO</t>
  </si>
  <si>
    <t>FDLSUBACD-470-2022</t>
  </si>
  <si>
    <t>JAC COMPARTIR IV ETAPA</t>
  </si>
  <si>
    <t>900239619-0</t>
  </si>
  <si>
    <t>EL FDLSUBA-COMODANTE, HACE ENTREGA REAL Y MATERIAL A TÍTULO DE COMODATO A LA JAC "COMPARTIR IV ETAPA"-COMODATARIO,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</si>
  <si>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https://community.secop.gov.co/Public/Tendering/OpportunityDetail/Index?noticeUID=CO1.NTC.3450506&amp;isFromPublicArea=True&amp;isModal=true&amp;asPopupView=true</t>
  </si>
  <si>
    <t>10 meses 6 días.</t>
  </si>
  <si>
    <t>490-2022</t>
  </si>
  <si>
    <t>490-2022CPS(77954)</t>
  </si>
  <si>
    <t>FDLSMC-10-2022(77954)</t>
  </si>
  <si>
    <t>INDUSTRIAL DE EXTINCIoN SAS (INDUEXT SAS)</t>
  </si>
  <si>
    <t>830018476-6</t>
  </si>
  <si>
    <t>MANTENIMIENTO PREVENTIVO Y/O CORRECTIVO, Y COMPRA DE EXTINTORES PARA LAS DIFERENTES SEDES DEL FONDO DE DESARROLLO LOCAL DE SUBA</t>
  </si>
  <si>
    <t>https://community.secop.gov.co/Public/Tendering/OpportunityDetail/Index?noticeUID=CO1.NTC.3346424&amp;isFromPublicArea=True&amp;isModal=true&amp;asPopupView=true</t>
  </si>
  <si>
    <t>469-2022</t>
  </si>
  <si>
    <t>469-2022-CARRENDAMIENTO(77584)</t>
  </si>
  <si>
    <t>FDLSUBACD-442-2022(77584)</t>
  </si>
  <si>
    <t>Arrendamiento de inmuebles</t>
  </si>
  <si>
    <t>Inversiones y Construcciones Rodriguez Reyes y Cia S en C</t>
  </si>
  <si>
    <t>860353174-8</t>
  </si>
  <si>
    <t>1.20/09/2023 7:08:41 PM Mediante documento radicado en el Fondo de Desarrollo Local de Suba, por ALEJANDRA JARAMILLO FERNANDEZ, quien obra como apoyo a la supervisión del Contrato. 469-2022-CARRENDAMIENTO(77584), se solicita PRORROGA y ADICIÓN del contrato, suscrito con INVERSIONES RODRIGUEZ REYES Y CIA S.A.S., por el término de SEIS (06) MESES, además adicionar CIENTO SESENTA Y CINCO MILLONES DE PESOS M/Cte. ($ 165.000.000). De conformidad con la justificación esgrimida en el documento anexo suscrito por el supervisor, que hace parte integral de la presente modificación contractual. La presente adición se encuentra respaldada con el Certificado de Disponibilidad Presupuestal No. 1044 de fecha 20 DE septiembre de 2023. La nueva fecha terminación del contrato es el 31 DE MARZO DE 2024. Lo anterior, con fundamento además en el principio de la autonomía de la voluntad consagrado en el artículo 1602 del Código Civil, en concordancia con el artículo 40 de la Ley 80 de 1993, inciso tercero.</t>
  </si>
  <si>
    <t>ARRENDAMIENTO DE UN BIEN INMUEBLE PARA EL ALMACENAMIENTO DE MATERIALES DE CONTRATOS O CONVENIOS DE SUMINISTRO SUSCRITOS POR EL FONDO, ACOPIO DE MATERIAL FRESADO, ALMACENAMIENTO DE MATERIAL INCAUTADO EN EL DESARROLLO DE OPERATIVOS DE INSPECCION VIGILANCIA Y CONTROL, PARQUEO DE MAQUINARIA, VEHICULOS PESADOS Y LIVIANOS Y DEMAS ELEMENTOS PROPIEDAD DEL FONDO DE DESARROLLO LOCAL DE SUBA</t>
  </si>
  <si>
    <t>https://community.secop.gov.co/Public/Tendering/OpportunityDetail/Index?noticeUID=CO1.NTC.3289569&amp;isFromPublicArea=True&amp;isModal=true&amp;asPopupView=true</t>
  </si>
  <si>
    <t>3 meses 12 días.</t>
  </si>
  <si>
    <t xml:space="preserve">1 años 3 meses </t>
  </si>
  <si>
    <t>1 años 6 meses 12 días.</t>
  </si>
  <si>
    <t>468-2022</t>
  </si>
  <si>
    <t>468-2022CPS-SUM(74351)</t>
  </si>
  <si>
    <t>FDLSSASI-4-2022(74351)</t>
  </si>
  <si>
    <t>EFFORT COLOMBIA S.A.S</t>
  </si>
  <si>
    <t>900163263-4</t>
  </si>
  <si>
    <t>ADQUISICION DE ELEMENTOS PARA LA DOTACION DE ARTICULOS DEPORTIVOS QUE FOMENTEN LA PRACTICA DE DIFERENTES MODALIDADES DEPORTIVAS, EN MARCO DEL PROYECTO 1963".</t>
  </si>
  <si>
    <t>https://community.secop.gov.co/Public/Tendering/OpportunityDetail/Index?noticeUID=CO1.NTC.3115946&amp;isFromPublicArea=True&amp;isModal=true&amp;asPopupView=true</t>
  </si>
  <si>
    <t>463-2022</t>
  </si>
  <si>
    <t>463-2022-PS(73183)</t>
  </si>
  <si>
    <t>FDLSLP-6-2022(73183)</t>
  </si>
  <si>
    <t>Soluciones Integrales de Oficina S.A.S</t>
  </si>
  <si>
    <t>830080652-5</t>
  </si>
  <si>
    <t>ADQUISICION POR LOTES DE ELEMENTOS PARA EL DESARROLLO ARTISTICO, DE OFICIOS, MATERIAL PEDAGOGICO Y MOBILIARIO PARA: INFRAESTRUCTURAS CULTURALES, CENTROS DE ACCESO COMUNITARIO, CENTRO AMAR Y JARDINES INFANTILES DE LAS LOCALIDADES DE SUBA DE CONFORMIDAD CON LAS ESPECIFICACIONES Y CANTIDADES ESTABLECIDAS EN LAS FICHAS TECNICAS</t>
  </si>
  <si>
    <t>https://community.secop.gov.co/Public/Tendering/OpportunityDetail/Index?noticeUID=CO1.NTC.3136546&amp;isFromPublicArea=True&amp;isModal=true&amp;asPopupView=true</t>
  </si>
  <si>
    <t>460-2022</t>
  </si>
  <si>
    <t>460-2022-CONVINT(76073)</t>
  </si>
  <si>
    <t>FDLSUBACD-437-2022(76073)</t>
  </si>
  <si>
    <t>CORPORACIoN PARA EL DESARROLLO DE LAS MICROEMPRESAS - PROPAIS</t>
  </si>
  <si>
    <t>800250713-7</t>
  </si>
  <si>
    <t>1. 17/02/2023 4:46:12 PM Que el día 14 de febrero del año, el supervisor y el apoyo a la supervisión, mediante documento que hace parte integral de la presente, solicitaron y avalaron realizar la modificación No.1 del contrato en mención, en lo corresponde la modificación parcial al cláusula SEXTA del Convenio Interadministrativo No. N°460-2022-CONVINT(76073), FORMA DE PAGO, con la justificación "El Fondo de Desarrollo Local de Suba (FDLS), con el fin de garantizar el desarrollo del total de las actividades contempladas en el convenio, así como el prevenir nuevos retrasos en los tiempos establecidos para el cumplimiento de su objeto, evidenció la necesidad de ajustar el número y las condiciones inicialmente planteadas para los desembolsos pendientes del convenio, esto con el fin de permitir el financiamiento de las cohortes dos (2) y tres (3) de Microempresa Local 3.0 y que no se vea afectada su implementación. Así mismo, la solicitud se enmarca en la imprevisibilidad y causas externas que llevaron a que las actividades programadas para Impulso Local no se realizaran en los términos definidos por el cronograma del Plan Operativo Anual (POA).
2. 1/08/2023 2:43:37 PM La supervisión y el apoyo a la supervisión del CONVENIO INTERADMINISTRATIVO N°460-2022-CONVINT(76073), suscrito con , CORPORACIÓN PARA EL DESARROLLO DE LAS MICROEMPRESAS - PROPAIS NIT. 800.250.713-7, radicó en la Oficina de Contratación solicitud de MODIFICACION N° 2 Y PRÓRROGA No. (1) del referido contrato; prórroga hasta el (31) de octubre de 2023, teniendo en cuenta la justificación que se encuentra en los documentos anexos, que hacen parte integral del presente Contrato.
3. 30/10/2023 4:45:56 PM MODIFICAR - PRORROGAR LA CLÁUSULA CUARTA - PLAZO de la Minuta del Convenio, la cual quedará de la siguiente manera: El plazo de ejecución del presente convenio interadministrativo será por trece (13) meses y dieciocho (18) días
4.  30/11/2023 5:32:43 PM De acuerdo a la solicitud efectuada por el apoyo a la supervisión y supervisor del convenio, dado que evidenció la necesidad de ampliar el plazo de ejecución inicial del convenio por un mes y 29 días , esto con el fin de poder completar la meta del programa Impulso Local 2.0/Bogotá Productiva Local, de manera que se brinde por parte de PROPAIS una adecuada atención y finalización de la ruta para los emprendedores que se encuentran activos en la ruta.</t>
  </si>
  <si>
    <t>AUNAR ESFUERZOS ADMINISTRATIVOS, TECNICOS Y FINANCIEROS ENTRE LA CORPORACION PARA EL DESARROLLO DE LAS MICROEMPRESAS - PROPAIS Y EL FONDO DE DESARROLLO LOCAL DE SUBA PARA LA CONSOLIDACION Y FORTALECIMIENTO ECONOMICO DE LAS MICROEMPRESAS Y EMPRENDIMEINTOS A TRAVES DE LA RUTA AL EXITO - PROGRAMA MICROEMPRESA LOCAL 3.0 Y EL PROGRAMA BOGOTA PRODUCTIVA LOCAL</t>
  </si>
  <si>
    <t>https://community.secop.gov.co/Public/Tendering/OpportunityDetail/Index?noticeUID=CO1.NTC.3262636&amp;isFromPublicArea=True&amp;isModal=true&amp;asPopupView=true</t>
  </si>
  <si>
    <t>1 años 1 meses 17 días.</t>
  </si>
  <si>
    <t>1 años 3 meses 17 días.</t>
  </si>
  <si>
    <t>374-2022</t>
  </si>
  <si>
    <t>3742022CI73801</t>
  </si>
  <si>
    <t>FDLSUBACD-356-2022(73801)</t>
  </si>
  <si>
    <t>SECRETARIA DE CULTURA RECREACIoN Y DEPORTE -SCRD. Convenio es cultura local 3.0 SCRD E IDARTES</t>
  </si>
  <si>
    <t>AUNAR ESFUERZOS TECNICOS, ADMINISTRATIVOS Y FINANCIEROS CON EL FIN DE DESARROLLAR
ACCIONES ARTICULADAS ENTRE LA SCRD, EL IDARTES Y LOS FONDOS DE DESARROLLO LOCAL,
ORIENTADAS A FOMENTAR PROCESOS DE FORMACION, CUALIFICACION, FORTALECIMIENTO DE LOS AGENTES CULTURALES TERRITORIALES DEL DISTRITO CAPITAL, EN EL MARCO DE LA GENERACION Y CIRCULACION DE BIENES Y SERVICIOS CULTURALES, ARTISTICOS Y PATRIMONIALES, DE CONFORMIDAD CON LAS INICIATIVAS PRIORIZADAS Y CONCERTADAS EN LA ESTRATEGIA DISTRITAL "PRESUPUESTOS PARTICIPATIVOS" Y/O DE LAS CONCERTACIONES CON LOS GRUPOS DE INTERES DE LAS LOCALIDADES Y A LAS ACCIONES ADELANTADAS EN EL “PROCESO MISIONAL DE FOMENTO”, DE ACUERDO CON LOS PROYECTOS A EJECUTAR ASOCIADOS A LAS METAS DE CADA LOCALIDAD EN EL PROGRAMA "ES CULTURA LOCAL 2022"</t>
  </si>
  <si>
    <t>https://www.contratos.gov.co/consultas/detalleProceso.do?numConstancia=22-22-36857&amp;g-recaptcha-response=03ANYolqu8YedjOtGsuXVKxY21svGknEGYRtiIFqL-aHPGYCwmx3KbwH9CrtxKs2mzxWkY5xiFMudWThld0iIfyuU5KDy_U5cdF1CRptz7vUV-J9oUt3ySEHDz3gYuNXTPoeN3jO67Cxv8QZFwidNqft2oFnvvbG6jTnK8Dr7DIe7rE0CePM4uchY098fI1oLH5ZId5F0z9yrzcel3alwoMubLvjaqUuIvA7eYVcIxR7OthOtPUemvMCBRemkLYA0lxUEtRfNP6RL-oGpv_o7tMPxxzZWauvt6JC0oyFyxFmY6RlisXmME2Or-XywRwV__OA_aqz7h_MXHcuIGkKdwwHmE6Q1pAgV6fxj03LZGqT1fkkvETUKOlzmgL-kKOTQKAcpkcCZY4ggWTh98XNivUnF-JyNzd6NFMRea3qr7WokssPqH1vCiUSZyRsVOIN0pMplGpKXtzr2hkGniijBMaysFl1FTEmlxo-jSImIPESVRe1aQbHC27ZabKAku5iAGqKkv9XaEJv_U7fBWLJRwYIgNrS9BiEMtOQ</t>
  </si>
  <si>
    <t>1 años 1 meses 10 días.</t>
  </si>
  <si>
    <t>370-2022</t>
  </si>
  <si>
    <t>370-2022CINT(72105)</t>
  </si>
  <si>
    <t>FDLSUBACMA-2-2022(72105)</t>
  </si>
  <si>
    <t>CONSORCIO INTER-ALMA 2022</t>
  </si>
  <si>
    <t>901573477-6</t>
  </si>
  <si>
    <t>ALMA Interventoría &amp; Consultoría S.A.S (75.00%)- INTERPROYECT MY S.A.S. (25.00%)</t>
  </si>
  <si>
    <t>1. 28/12/2022 7:31:13 PM Mediante documento radicado el 12 de diciembre de 2022, se solicita la PRÓRROGA y ADICIÓN del contrato No. 370-2022CINT(72105) suscrito con CS INTER-ALMA 2022, por el término de TRES (03) meses, además de CUATROCIENTOS MILLONES DE PESOS ($400.000.000) MCTE; atendiendo a la necesidad de garantizar la función de la administración local se requiere continuar con la ejecución del contrato de prestación de servicios objeto de adición y prórroga. LA NUEVA FECHA DE TERMINACIÓN DEL CONTRATO ES EL DÍA 10 DE JUNIO DE 2023. Las erogaciones correspondientes al pago del valor de la presente adición se harán con cargo al presupuesto del FDLS, según certificado de disponibilidad presupuestal N° 1452 del 21/12/2022. Lo anterior, con fundamento además en el principio de la autonomía de la voluntad consagrado en el artículo 1602 del Código Civil, en concordancia con el artículo 40 de la Ley 80 de 1993, inciso tercero
2. 9/06/2023 10:09:17 PM Mediante documento radicado en el Fondo de Desarrollo Local de Suba, por el apoyo a la Supervisión y el supervisor del Contrato 370-2022CINT(72105), se solicita PRORROGA del contrato, suscrito con CS INTERALMA 2022, por el término de DOS (2) MESES. Teniendo en cuenta la justificación que se encuentra en el documento anexo, el cual hace parte integral del presente contrato. La nueva fecha terminación del contrato es el 10 de agosto de 2023. Lo anterior, con fundamento además en el principio de la autonomía de la voluntad consagrado en el artículo 1602 del Código Civil, en concordancia con el artículo 40 de la Ley 80 de 1993, inciso tercero.</t>
  </si>
  <si>
    <t>INTERVENTORIA INTEGRAL PARA LA CONSTRUCCION DE LA MALLA VIAL LOCAL E INTERMEDIA Y SU ESPACIO PUBLICO ASOCIADO EN LA LOCALIDAD DE SUBA EN LA CIUDAD DE BOGOTA D.C.”, AL CONSORCIO INTER-ALMA 2022</t>
  </si>
  <si>
    <t>https://community.secop.gov.co/Public/Tendering/OpportunityDetail/Index?noticeUID=CO1.NTC.2954696&amp;isFromPublicArea=True&amp;isModal=true&amp;asPopupView=true</t>
  </si>
  <si>
    <t xml:space="preserve">5 meses </t>
  </si>
  <si>
    <t>369-2022</t>
  </si>
  <si>
    <t>369 -2022 PS(72571)</t>
  </si>
  <si>
    <t>FDLSMC-6-2022 (72571)</t>
  </si>
  <si>
    <t>CONTRATAR A MONTO AGOTABLE LOS MANTENIMIENTOS PREVENTIVOS Y/O CORRECTIVOS DE LOS EQUIPOS QUE CONFORMAN LA INFRAESTRUCTURA TECNOLOGICA O CUALQUIER ELEMENTO ELECTRONICO EXISTENTE Y/O DE PROPIEDAD DEL FONDO DE DESARROLLO LOCAL DE SUBA Y SUS SEDES, INCLUIDO EL SUMINISTRO, INSTALACION Y PUESTA EN FUNCIONAMIENTO DE REPUESTOS (BOLSA DE REPUESTOS), DE CONFORMIDAD CON LAS CONDICIONES TECNICAS Y ECONOMICAS</t>
  </si>
  <si>
    <t>https://community.secop.gov.co/Public/Tendering/OpportunityDetail/Index?noticeUID=CO1.NTC.2956449&amp;isFromPublicArea=True&amp;isModal=true&amp;asPopupView=true</t>
  </si>
  <si>
    <t xml:space="preserve">1 años </t>
  </si>
  <si>
    <t>364-2022</t>
  </si>
  <si>
    <t>364-2022SEG(722121)</t>
  </si>
  <si>
    <t>FDLSSAMC-2-2022(722121)</t>
  </si>
  <si>
    <t>1. 7/06/2022 3:10:50 PM Que la entidad evidencia de oficio, y una vez suscrito el contrato por las partes contratantes, que se presentó un error tipográfico en el valor consignado en la minuta del contrato, el valor del contrato corresponde a CIENTO SETENTA Y OCHO MILLONES SETECIENTOS OCHO MIL DOSCIENTOS DIEZ PESOS ($178.708.210) M/CTE. Así mismo, las demás cláusulas del contrato enunciado quedarán incólumes.</t>
  </si>
  <si>
    <t>CONTRATAR CON UNA O VARIAS COMPAÑIAS DE SEGUROS LEGALMENTE AUTORIZADAS PARA FUNCIONAR EN EL PAIS, EL PROGRAMA DE SEGUROS REQUERIDO PARA LA ADECUADA PROTECCION DE LOS BIENES E INTERESES PATRIMONIALES DEL FONDO DE DESARROLLO LOCAL DE SUBA, ASI COMO DE AQUE-LLOS POR LOS QUE SEA O FUERE LEGALMENTE RESPONSABLE O LE CORRESPONDA ASEGURAR EN VIRTUD DE DISPOSICION LEGAL O CONTRACTUAL</t>
  </si>
  <si>
    <t>https://community.secop.gov.co/Public/Tendering/OpportunityDetail/Index?noticeUID=CO1.NTC.2941741&amp;isFromPublicArea=True&amp;isModal=true&amp;asPopupView=true</t>
  </si>
  <si>
    <t>10 meses 4 días.</t>
  </si>
  <si>
    <t>905-2023</t>
  </si>
  <si>
    <t>905-2023CV(98793)</t>
  </si>
  <si>
    <t>FDLSSASI-12-2023(98793)</t>
  </si>
  <si>
    <t>MAKROSYSTEM COLOMBIA S.A.S.</t>
  </si>
  <si>
    <t xml:space="preserve"> </t>
  </si>
  <si>
    <t>1. No hay nota en Secop ni documentos de soporte de modificación contractual.</t>
  </si>
  <si>
    <t>ADQUISICIÓN DE ELEMENTOS TECNOLÓGICOS PARA DOTAR A ORGANISMOS DE SEGURIDAD DE LA LOCALIDAD DE SUBA</t>
  </si>
  <si>
    <t>https://community.secop.gov.co/Public/Tendering/OpportunityDetail/Index?noticeUID=CO1.NTC.5294643&amp;isFromPublicArea=True&amp;isModal=true&amp;asPopupView=true</t>
  </si>
  <si>
    <t>Seguridad</t>
  </si>
  <si>
    <t>3 meses 6 días.</t>
  </si>
  <si>
    <t>Carrera 43d # 18-45</t>
  </si>
  <si>
    <t>¿Por qué la observación del estado?</t>
  </si>
  <si>
    <t>900-2023</t>
  </si>
  <si>
    <t>900-2023-CV(99214)</t>
  </si>
  <si>
    <t>FDLSSAMC-21-2023(99214)</t>
  </si>
  <si>
    <t>MADERTEC LTDA</t>
  </si>
  <si>
    <t>1. 22/03/2024 4:08:04 PM Mediante documento radicado en el Fondo de Desarrollo Local de Suba, por ANDRÉS SANTOS PETREL y ALEJANDRA JARAMILLO FERNÁNDEZ, quien obra como apoyo a la supervisión del Contrato de compraventa No. 900-2023-CV(99214), se solicita PRORROGA del contrato, suscrito con : MADERTEC LTDA, por el término de diez (10) días y modificación en el anexo técnico. De conformidad con la justificación esgrimida en el documento anexo suscrito por el supervisor, que hace parte integral de la presente modificación contractual. La nueva fecha terminación del contrato es el 3 de abril de 2024. Lo anterior, con fundamento además en el principio de la autonomía de la voluntad consagrado en el artículo 1602 del Código Civil, en concordancia con el artículo 40 de la Ley 80 de 1993, inciso tercero.</t>
  </si>
  <si>
    <t>ADQUISICIÓN E INSTALACION DE ARCHIVADORES METÁLICOS PARA DOS OFICINAS DE LA ALCALDIA LOCAL DE SUBA</t>
  </si>
  <si>
    <t>https://community.secop.gov.co/Public/Tendering/OpportunityDetail/Index?noticeUID=CO1.NTC.5310621&amp;isFromPublicArea=True&amp;isModal=true&amp;asPopupView=true</t>
  </si>
  <si>
    <t>2 meses 20 días.</t>
  </si>
  <si>
    <t>12 días.</t>
  </si>
  <si>
    <t>CALLE 18 No 96 B-76</t>
  </si>
  <si>
    <t>898-2023</t>
  </si>
  <si>
    <t>898-2023-PS (96640)</t>
  </si>
  <si>
    <t>FDLSSAMC-19-2023(96640)</t>
  </si>
  <si>
    <t xml:space="preserve">OTILIO MORENO	</t>
  </si>
  <si>
    <t>1. 8/05/2024 10:12:13 PM	Se modifica fecha de terminación del contrato conforme documento aclaratorio. La nueva fecha de terminación es 08 de mayo de 2024</t>
  </si>
  <si>
    <t>EJECUTAR LAS ACCIONES DE RECUPERACIÓN DE ESPACIO PÚBLICO MEDIANTE EL MANEJO SILVICULTURAL DE LOS SETOS UBICADOS EN LA LOCALIDAD DE SUBA</t>
  </si>
  <si>
    <t>https://community.secop.gov.co/Public/Tendering/OpportunityDetail/Index?noticeUID=CO1.NTC.5298368&amp;isFromPublicArea=True&amp;isModal=False</t>
  </si>
  <si>
    <t>21 días.</t>
  </si>
  <si>
    <t>3 meses 21 días.</t>
  </si>
  <si>
    <t>CALLE 64 A Nº 68 G 03</t>
  </si>
  <si>
    <t>877-2023</t>
  </si>
  <si>
    <t>877-2023-CV (95867)</t>
  </si>
  <si>
    <t>FDLSLP-21-2023 (95867)</t>
  </si>
  <si>
    <t>UNION TEMPORAL ZARZAL DE SUBA</t>
  </si>
  <si>
    <t>COMERCIALIZADORA CONDOR JG SAS (60.00%) - INVERSIONES CARCONDOR SAS (40.00%)</t>
  </si>
  <si>
    <t>Unión Temporal</t>
  </si>
  <si>
    <t>2. 29/04/2024 11:05:08 AM Mediante documento radicado en el Fondo de Desarrollo Local de Suba, y firmado por ANA ISABEL HURTADO SALCEDO, en su calidad de Alcaldesa Local de Suba (E), quien obra como supervisora del Contrato de compraventa No. 877-2023-CV (95867), suscrito con la UT ZORZAL DE SUBA, se determina prorrogar por UN (1) MES contado a partir del vencimiento del plazo pactado (la justificación se encuentra anexa al presente, la cual hace parte integra del contrato). La nueva fecha terminación del contrato es el 02/06/2024.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1. 18/03/2024 8:44:23 PM prorrogar el término de ejecución pactado en el Contrato de compraventa No. 877-2023CV(95867), en CUARENTA Y CINCO (45) DIAS, contados a partir del vencimiento del plazo inicialmente pactado que es el 18 de marzo de 2024, por consiguiente, la fecha de terminación incluida la prórroga será el dos (02) de mayo de 2024</t>
  </si>
  <si>
    <t>ADQUISICIÓN DE VEHÍCULOS DE SEGURIDAD PARA MEJORAR LAS CONDICIONES LOGÍSTICAS DE LA ESTACIÓN DE POLICÍA SUBA</t>
  </si>
  <si>
    <t>https://community.secop.gov.co/Public/Tendering/OpportunityDetail/Index?noticeUID=CO1.NTC.5160553&amp;isFromPublicArea=True&amp;isModal=true&amp;asPopupView=true</t>
  </si>
  <si>
    <t>3 meses 4 días.</t>
  </si>
  <si>
    <t>5 meses 19 días.</t>
  </si>
  <si>
    <t>…</t>
  </si>
  <si>
    <t>...</t>
  </si>
  <si>
    <t>876-2023</t>
  </si>
  <si>
    <t>876-2023-CO(95382)</t>
  </si>
  <si>
    <t>FDLSSAMC-15-2023(95382)</t>
  </si>
  <si>
    <t>ENERCER S. A. E. S. P</t>
  </si>
  <si>
    <t>1. 08/04/2024 7:57:12 PM Se realiza prorroga por 35 días calendario solicitada por el contratista, y con Vo.Bo, de la Alcaldesa, está justificado en los tiempos de respuesta del operador de energía ENEL documentos que hacen parte integral de la presente.</t>
  </si>
  <si>
    <t>SUMINISTRO, INSTALACIÓN Y PUESTA EN FUNCIONAMIENTO DE UN SISTEMA SOLAR FOTOVOLTAICO DE AUTOGENERACIÓN A PEQUEŇA ESCALA CONECTADO A LA RED, PARA LAS INSTALACIONES DE LA CASA DE LA PARTICIPACIÓN DE LA ALCALDÍA LOCAL DE SUBA</t>
  </si>
  <si>
    <t>https://community.secop.gov.co/Public/Tendering/OpportunityDetail/Index?noticeUID=CO1.NTC.5108295&amp;isFromPublicArea=True&amp;isModal=true&amp;asPopupView=true</t>
  </si>
  <si>
    <t>1 meses 5 días.</t>
  </si>
  <si>
    <t>4 meses 25 días.</t>
  </si>
  <si>
    <t>Calle 19 N° 5A-64 casa 44 Chia</t>
  </si>
  <si>
    <t>859-2023</t>
  </si>
  <si>
    <t>859-2023-CPS(94184)</t>
  </si>
  <si>
    <t>FDLSSAMC-16-2023(94184) </t>
  </si>
  <si>
    <t>STRATEGY SAS</t>
  </si>
  <si>
    <t>1. 19/04/2024 3:04:26 PM Mediante documento radicado en el Fondo de Desarrollo Local de Suba, por ANA ISABEL HORTUA SALCEDO , quien obra como supervisor del contrato de prestación de servicios59-2023-CPS(94184), suscrito con STRATEGY S.A.S se determina prorrogar por UN (1) MES DIEZ (10) DÍAS contado a partir del vencimiento del plazo pactado, la justificación se encuentra anexa al presente, la cual hace parte integra del convenio. La nueva fecha terminación del contrato es el 31 de mayo de 2024</t>
  </si>
  <si>
    <t>ADQUISICIÓN E INSTALACIÓN DE AVISOS PARA LOS SALONES COMUNALES DE LA LOCALIDAD DE SUBA</t>
  </si>
  <si>
    <t>https://community.secop.gov.co/Public/Tendering/OpportunityDetail/Index?noticeUID=CO1.NTC.5179655&amp;isFromPublicArea=True&amp;isModal=true&amp;asPopupView=true</t>
  </si>
  <si>
    <t>4 meses 9 días.</t>
  </si>
  <si>
    <t>673-2023</t>
  </si>
  <si>
    <t>673-2023-PS(95383)</t>
  </si>
  <si>
    <t>FDLSMC-8-2023(95383) </t>
  </si>
  <si>
    <t>DISTRIBUIDORA DIPRO SAS</t>
  </si>
  <si>
    <t>PRESTAR LOS SERVICIOS DE MANTENIMIENTO: PREVENTIVO, CORRECTIVO, VERIFICACIÓN, RECARGA, SEÑALIZACIÓN Y/O COMPRA DE EXTINTORES, CONFORME A LA NORMATIVA VIGENTE Y A LA NECESIDAD DE CADA UNA DE LAS SEDES DE LA ALCALDÍA LOCAL DE SUBA A FIN DE FORTALECER LAS MEDIDAS DE PREVENCIÓN DE RIESGOS</t>
  </si>
  <si>
    <t>https://community.secop.gov.co/Public/Tendering/OpportunityDetail/Index?noticeUID=CO1.NTC.5122882&amp;isFromPublicArea=True&amp;isModal=true&amp;asPopupView=true</t>
  </si>
  <si>
    <t>659-2023</t>
  </si>
  <si>
    <t>659-2023-CPS(95861)</t>
  </si>
  <si>
    <t>FDLSSAMC-14-2023(95861)</t>
  </si>
  <si>
    <t>ASOCIACIoN DE HOGARES SI A LA VIDA</t>
  </si>
  <si>
    <t xml:space="preserve">PRESTAR LOS SERVICIOS PARA LA EJECUCIÓN DE FESTIVALES DEL CUIDADO COMO ESTRATEGIA DE RESPIRO PARA LAS MUJERES CUIDADORAS DE LA LOCALIDAD DE SUBA </t>
  </si>
  <si>
    <t>https://community.secop.gov.co/Public/Tendering/OpportunityDetail/Index?noticeUID=CO1.NTC.5115611&amp;isFromPublicArea=True&amp;isModal=true&amp;asPopupView=true</t>
  </si>
  <si>
    <t>4 meses 12 días.</t>
  </si>
  <si>
    <t>654-2023</t>
  </si>
  <si>
    <t>654-2023-CPS(93792)</t>
  </si>
  <si>
    <t>FDLSLP-20-2023(93792)</t>
  </si>
  <si>
    <t>CONTRATAR LA ADQUISICIÓN, INSTALACIÓN Y PUESTA EN FUNCIONAMIENTO DE ELEMENTOS TECNOLÓGICOS DE SEGURIDAD PARA DOTAR A INSTANCIAS COMUNITARIAS COMO APOYO A LAS ESTRATEGIAS DE PREVENCIÓN DE ACCIONES DE VIOLENCIA Y ACTOS DELICTIVOS EN LA LOCALIDAD DE SUBAN”</t>
  </si>
  <si>
    <t>https://community.secop.gov.co/Public/Tendering/OpportunityDetail/Index?noticeUID=CO1.NTC.4985896&amp;isFromPublicArea=True&amp;isModal=true&amp;asPopupView=true</t>
  </si>
  <si>
    <t>650-2023</t>
  </si>
  <si>
    <t xml:space="preserve">650 2023-CV (93790) </t>
  </si>
  <si>
    <t>FDLSSASI- 11-2023(93790)</t>
  </si>
  <si>
    <t>POLYMET SAS</t>
  </si>
  <si>
    <t>Cali (Valle del Cauca)</t>
  </si>
  <si>
    <t>ADQUISICIÓN DE MOBILIARIO PARA DOTAR A ORGANISMOS DE SEGURIDAD DE LA LOCALIDAD DE SUBA.</t>
  </si>
  <si>
    <t>https://community.secop.gov.co/Public/Tendering/OpportunityDetail/Index?noticeUID=CO1.NTC.4993655&amp;isFromPublicArea=True&amp;isModal=true&amp;asPopupView=true</t>
  </si>
  <si>
    <t>649-2023</t>
  </si>
  <si>
    <t>649-2023CV(93791)</t>
  </si>
  <si>
    <t>FDLSSAMC-13-2023(93791)</t>
  </si>
  <si>
    <t>DISTRIBUIDORA COMERCIAL V&amp;A SAS -DICOVA S.A.S</t>
  </si>
  <si>
    <t>ADQUISICIÓN DE CHAQUETAS PARA LAS INSTANCIAS DE PARTICIPACIÓN DE LA LOCALIDAD DE SUBA</t>
  </si>
  <si>
    <t>https://community.secop.gov.co/Public/Tendering/OpportunityDetail/Index?noticeUID=CO1.NTC.5023863&amp;isFromPublicArea=True&amp;isModal=true&amp;asPopupView=true</t>
  </si>
  <si>
    <t>Subsidio Tipo C</t>
  </si>
  <si>
    <t>635-2023</t>
  </si>
  <si>
    <t>635-2023-CPS(91578)</t>
  </si>
  <si>
    <t>FDLSSAMC-11-2023(91578)</t>
  </si>
  <si>
    <t>AVANCE ORGANIZACIONAL CONSULTORES SAS</t>
  </si>
  <si>
    <t>1. 15/03/2024 10:20:01 AM Mediante documento radicado en el Fondo de Desarrollo Local de Suba, por JORGE ANDRÉS VARGAS LÓPEZ, quien obra como apoyo a la supervisión del Contrato 635-2023(91578), se solicita PRORROGA del contrato, suscrito con (AVANCE ORGANIZACIONAL CONSULTORES S.A.S. BIC, por el término de UN (1) MES. De conformidad con la justificación esgrimida en el documento anexo suscrito por el supervisor, que hace parte integral de la presente modificación contractual. La nueva fecha terminación del contrato es el dieciséis (16) de abril de 2024. Lo anterior, con fundamento además en el principio de la autonomía de la voluntad consagrado en el artículo 1602 del Código Civil, en concordancia con el artículo 40 de la Ley 80 de 1993, inciso tercero.</t>
  </si>
  <si>
    <t>PRESTAR LOS SERVICIOS PARA LA IMPLEMENTACIÓN DE ESTRATEGIAS DE PREVENCIÓN DE CONFLICTOS EN COMUNIDADES ESCOLARES EN LA LOCALIDAD DE SUBA</t>
  </si>
  <si>
    <t>https://community.secop.gov.co/Public/Tendering/OpportunityDetail/Index?noticeUID=CO1.NTC.4913236&amp;isFromPublicArea=True&amp;isModal=true&amp;asPopupView=true</t>
  </si>
  <si>
    <t>632-2023</t>
  </si>
  <si>
    <t>632-2023CSUM(92904)</t>
  </si>
  <si>
    <t>FDLSSASI-10-2023(92904)</t>
  </si>
  <si>
    <t>COMERCIALIZADORA SERLE.COM SAS</t>
  </si>
  <si>
    <t>ADQUISICIÓN DE ELEMENTOS TECNOLÓGICOS PARA EL CUMPLIMIENTO DE LA METAS DEL PLAN DE DESARROLLO LOCAL DE SUBA</t>
  </si>
  <si>
    <t>https://community.secop.gov.co/Public/Tendering/OpportunityDetail/Index?noticeUID=CO1.NTC.4880155&amp;isFromPublicArea=True&amp;isModal=true&amp;asPopupView=true</t>
  </si>
  <si>
    <t>6 meses 25 días.</t>
  </si>
  <si>
    <t>631-2023</t>
  </si>
  <si>
    <t>631-2023SUM(92755)</t>
  </si>
  <si>
    <t>FDLSSASI-9-2023(92755)</t>
  </si>
  <si>
    <t>SECURITY VIDEO EQUIPMENT SAS  - SECVIDEO</t>
  </si>
  <si>
    <t>1. 27/12/2023 11:55:11 AM Por solicitud del contratista y justificado en que el personal de los jardines e instituciones educativas donde se entregaran e instalaran los parques infantiles está en vacaciones, se suspende el contrato 631-2023 hasta el 21 de enero incluido. El contratista actualizará el cronograma de entrega e instalación. 2. 24/01/2024 4:23:03 PM Se reactiva el contrato al cumplirse el periodo solicitado de suspensión. 3. 26/01/2024 9:25:07 AM En virtud de la suspension del plazo de cumplimiento se ajusta la fecha de terminación del contrato, esta modificacion de la fecha de terminación en secop es puramente formal y no altera las obligaciones de las partes ni genera mayores costos al contrato. 4. 2/02/2024 6:54:09 PM Por solicitud del contratista y con el fin de entregar algunos materiales que se han retrasado por causas ajenas a las partes, se prorroga el contrato en un mes (1) y trece (13) dias. Esta modificacion no genera costos adicionales para el Fondo de Desarrollo Local de Suba. 5. 20/03/2024 6:29:30 PM Prorrogar el término de ejecución pactado en el Contrato de compraventa No. No631-2023SUM(92755),, en CINCUENTA (50) DIAS, contados a partir del vencimiento del plazo inicialmente pactado que es el 20 de marzo de 2024, por consiguiente, la fecha de terminación incluida la prórroga será el nueve (09) de mayo de 2024. 6. 1/04/2024 3:12:45 PM Se aclara que el número de la prórroga suscrita el 20 de marzo de 2024 es la No. 2 del contrato No 631-2023SUM(92755) ; que para todos los efectos de la Prórroga No. 2, entiéndase que la tipología del contrato corresponde al Contrato de Suministro No. 631-2023SUM(92755).</t>
  </si>
  <si>
    <t>ADQUISICIÓN DE LIBROS, ELEMENTOS DIDACTICOS Y MOBILIARIO PARA: JARDINES INFANTILES DE LA LOCALIDAD DE SUBA E INSTITUCIONES EDUCATIVAS QUE PERMITAN PROMOVER EL DESARROLLO INTEGRAL DE LOS NIÑOS Y NIÑAS, EN TORNO AL DESARROLLO E IMPLEMENTACIÓN DE ESTARTEGIAS CENTRADAS EN LA FAMILIA ESCUELA Y COMUNIDAD DE CONFORMIDAD CON LAS ESPECIFICACIONES Y CANTIDADES ESTABLECIDAS EN EL ANEXO TÉCNICO – LOTE 2 SUMINISTRO DE ELEMENTOS PEDAGÓGICOS, DIDÁCTICOS Y DE MOBILIARIO</t>
  </si>
  <si>
    <t>https://community.secop.gov.co/Public/Tendering/OpportunityDetail/Index?noticeUID=CO1.NTC.4848972&amp;isFromPublicArea=True&amp;isModal=true&amp;asPopupView=true</t>
  </si>
  <si>
    <t>629-2023</t>
  </si>
  <si>
    <t>629- 2023CPS (92559)</t>
  </si>
  <si>
    <t>PROCESO FDLSLP-15-2023 (92559)</t>
  </si>
  <si>
    <t>FUNDAR LOGISTICA Y SERVICIOS INTEGRALES</t>
  </si>
  <si>
    <t>PRESTAR A MONTO AGOTABLE, SERVICIOS LOGÍSTICOS Y DE SUMINISTRO DE ELEMENTOS PARA LA REALIZACIÓN DE EVENTOS DE ACTIVIDAD FÍSICA, RECREATIVAS Y RECREO DEPORTIVAS COMUNITARIAS PARA LOS HABITANTES DE LA LOCALIDAD DE SUBA</t>
  </si>
  <si>
    <t>https://community.secop.gov.co/Public/Tendering/OpportunityDetail/Index?noticeUID=CO1.NTC.4833251&amp;isFromPublicArea=True&amp;isModal=true&amp;asPopupView=true</t>
  </si>
  <si>
    <t>627-2023</t>
  </si>
  <si>
    <t>627-2023SUM(91708)</t>
  </si>
  <si>
    <t>FDLSSASI-5-2023 (91708)</t>
  </si>
  <si>
    <t>INVERSIONES BLUCHER S.A.S</t>
  </si>
  <si>
    <t>Barranquilla (Atlántico)</t>
  </si>
  <si>
    <t>ADQUISICIÓN DE ELEMENTOS PARA LA DOTACIÓN DE ARTICULOS DEPORTIVOS QUE FOMENTEN LA PRACTICA DE DIFERENTES MODALIDADES DEPORTIVAS Y LA CONVIVENCIA CIUDADANA</t>
  </si>
  <si>
    <t>https://community.secop.gov.co/Public/Tendering/OpportunityDetail/Index?noticeUID=CO1.NTC.4810951&amp;isFromPublicArea=True&amp;isModal=true&amp;asPopupView=true</t>
  </si>
  <si>
    <t>626-2023</t>
  </si>
  <si>
    <t>626-2023-CPS(92434)</t>
  </si>
  <si>
    <t xml:space="preserve">FDLSLP-14-2023(92434) </t>
  </si>
  <si>
    <t>CONSORCIO VALLADOS SUBA</t>
  </si>
  <si>
    <t>LUIS FERNANDO ISAZA CALDERON (50.00%) - DYCONIC SAS (50.00%)</t>
  </si>
  <si>
    <t>PRESTAR LOS SERVICIOS DE LIMPIEZA DE FONDO A LOS VALLADOS Y TUBERÍA DE LA LOCALIDAD DE SUBA.</t>
  </si>
  <si>
    <t>https://community.secop.gov.co/Public/Tendering/OpportunityDetail/Index?noticeUID=CO1.NTC.4794047&amp;isFromPublicArea=True&amp;isModal=true&amp;asPopupView=true</t>
  </si>
  <si>
    <t>624-2023</t>
  </si>
  <si>
    <t>624-2023-CPS(91398)</t>
  </si>
  <si>
    <t>FDLSLP-12-2023(91398)</t>
  </si>
  <si>
    <t>IMPECOS SAS</t>
  </si>
  <si>
    <t>1. 26/09/2023 4:33:45 PM LA ENTIDAD PRECISA QUE POR ERROR INVOLUNTARIO SE INCLUYÓ FECHA DE TERMINACIÓN DEL PRESENTE CONTRATO EL 3 DE MAYO DE 2024, CUANDO LO CORRECTO ES EL 24 DE MAYO DE 2024, DE ACUERDO AL ACTA DE INICIO FECHADA EL 25 DE SEPTIEMBRE DE 2023</t>
  </si>
  <si>
    <t>DESARROLLAR LOS COMPONENTES DEL PROYECTO DE INVERSIÓN 1971: SUBA PROTEGE LOS ANIMALES: URGENCIAS, BRIGADAS MÉDICO-VETERINARIAS, ACCIONES DE ESTERILIZACIÓN, EDUCACIÓN Y ADOPCIÓN</t>
  </si>
  <si>
    <t>https://community.secop.gov.co/Public/Tendering/OpportunityDetail/Index?noticeUID=CO1.NTC.4773095&amp;isFromPublicArea=True&amp;isModal=true&amp;asPopupView=true</t>
  </si>
  <si>
    <t>7 meses 9 días.</t>
  </si>
  <si>
    <t>622-2023</t>
  </si>
  <si>
    <t>622-2023CV(92419)</t>
  </si>
  <si>
    <t>FDLSSASI-7-2023(92419)</t>
  </si>
  <si>
    <t>1. 5/12/2023 3:29:00 PM Mediante documento radicado en el Fondo de Desarrollo Local de Suba, por CAMILA ANDREA BARRIOS, quien obra como apoyo a la supervisión del Contrato 622-2023CV(92419), se solicita PRORROGA del contrato, suscrito con POLYMET SAS, por el término de QUINCE (15) DÍAS. De conformidad con la justificación esgrimida en el documento anexo suscrito por el supervisor, que hace parte integral de la presente modificación contractual. La nueva fecha terminación del contrato es el 20 DE DICIEMBRE DE 2023. Lo anterior, con fundamento además en el principio de la autonomía de la voluntad consagrado en el artículo 1602 del Código Civil, en concordancia con el artículo 40 de la Ley 80 de 1993, inciso tercero. 2. 20/12/2023 8:35:27 PM Mediante documento radicado en el Fondo de Desarrollo Local de Suba, por CAMILA ANDREA BARRIOS, quien obra como apoyo a la supervisión del Contrato 622-2023CV(92419), se solicita PRORROGA del contrato, suscrito con POLYMET SAS, por el término de UN (1) MES. De conformidad con la justificación esgrimida en el documento anexo suscrito por el supervisor, que hace parte integral de la presente modificación contractual. La nueva fecha terminación del contrato es el 20 DE ENERO DE 2024. Lo anterior, con fundamento además en el principio de la autonomía de la voluntad consagrado en el artículo 1602 del Código Civil, en concordancia con el artículo 40 de la Ley 80 de 1993, inciso tercero.</t>
  </si>
  <si>
    <t>ADQUISICIÓN DE ELEMENTOS DE MOBILIARIO PARA SALONES COMUNALES DE LA LOCALIDAD DE SUBA DE CONFORMIDAD CON LAS ESPECIFICACIONES Y CANTIDADES ESTABLECIDAS EN LAS FICHAS TÉCNICAS</t>
  </si>
  <si>
    <t>https://community.secop.gov.co/Public/Tendering/OpportunityDetail/Index?noticeUID=CO1.NTC.4778784&amp;isFromPublicArea=True&amp;isModal=true&amp;asPopupView=true</t>
  </si>
  <si>
    <t>3 meses 15 días.</t>
  </si>
  <si>
    <t>4 meses 15 días.</t>
  </si>
  <si>
    <t>621-2023</t>
  </si>
  <si>
    <t xml:space="preserve">455-2021SUM(61653)	</t>
  </si>
  <si>
    <t>Otros (Transacción - Donaciones)</t>
  </si>
  <si>
    <t>TRANSACCION DEL 455 DE 2021</t>
  </si>
  <si>
    <t>ADQUIRIR LOS ELEMENTOS DEPORTIVOS PARA EL PROCESO DE DOTACIÓN EN EL MARCO DE LOS PRESUPUESTOS PARTICIPATIVOS A MONTO AGOTABLE Y COMO META DEL PLAN DE DESARROLLODE LA LOCALIDAD DE CONFORMIDAD CON LAS CANTIDADES, Y ESPECIFICACIONES TÉCNICAS CONTENIDAS EN LA FICHA TECNICA, LOS ESTUDIOS PREVIOS Y EL PLIEGO DE CONDICIONES</t>
  </si>
  <si>
    <t>617-2023</t>
  </si>
  <si>
    <t>617-2023-CO (91577)</t>
  </si>
  <si>
    <t>FDLSLP-10-2023 (91577) </t>
  </si>
  <si>
    <t>HG INGENIERIA Y CONSTRUCCIONES S.A.S. BIC </t>
  </si>
  <si>
    <t>2. Las partes acordamos REINICIAR el CONTRATO DE OBRA PUBLICA No. 617-2023 CELEBRADO ENTRE EL FONDO DE DESARROLLO LOCAL DE SUBA Y HG INGENIERIA SAS, a partir del 25 de febrero de 2024, por consiguiente, la fecha de terminación será el 20 de mayo de 2024.
1. Con base en la información proporcionada, surge la urgente necesidad de identificar nuevos usuarios que se ajusten a la capacidad disponible de los transformadores en la zona. Será necesario realizar un estudio detallado de los nodos eléctricos de la región, evaluando la ubicación, distribución, capacidad y disponibilidad de los transformadores. Este análisis permitirá seleccionar y distribuir a los nuevos usuarios en cada uno de los nodos de manera eficiente. Adicionalmente, dado que los usuarios deben ser reemplazados, los tramites con el operador de red se verán del mismo modo retrasados, los cuales según la CREG 074 del 2021, son nueve (9) días hábiles para la revisión de la completitud de la información, para posteriormente contar con qunce (15) días hábiles para la verificación técnica de documentación. Una vez, culminada dicha revisión el proceso de conexión dura siete (7) días hábiles en caso tal que se requieran ajustes en las condiciones de las instalaciones, bajo previa visita por parte del operador de red, para posteriormente realizar la entrada en operación del sistema pasado cinco (5) días hábiles.</t>
  </si>
  <si>
    <t>SUMINISTRO, INSTALACIÓN Y PUESTA EN FUNCIONAMIENTO DE SOLUCIONES FOTOVOLTAICAS INDIVIDUALES DESMONTABLES, PARA VIVIENDAS DE LA ZONA RURAL DE LA LOCALIDAD DE SUBA, EN EL MARCO DEL PROYECTO No.  2014 DE LA VIGENCIA 2023”, </t>
  </si>
  <si>
    <t>https://community.secop.gov.co/Public/Tendering/OpportunityDetail/Index?noticeUID=CO1.NTC.4710181&amp;isFromPublicArea=True&amp;isModal=true&amp;asPopupView=true</t>
  </si>
  <si>
    <t>1. Desde el 11 ene. 2024 hasta el 25 feb. 2024.</t>
  </si>
  <si>
    <t>616-2023</t>
  </si>
  <si>
    <t>616-2023-CPS(91713)</t>
  </si>
  <si>
    <t xml:space="preserve">FDLSSAMC-10-2023(91713) </t>
  </si>
  <si>
    <t>FUNDACIÓN G3</t>
  </si>
  <si>
    <t>CONTRATAR SERVICIOS LOGISTICOS Y OPERATIVOS PARA LA EJECUCION DE SALIDAS PEDAGOGICAS Y/O RECREODEPORTIVAS EN EL MARCO DEL PROYECTO 2032 SUBA CONSTRUYE ENTORNOS SEGUROS Y EL PROYECTO 1963 SUBA UNA COMUNIDAD QUE SE MUEVE</t>
  </si>
  <si>
    <t>https://community.secop.gov.co/Public/Tendering/OpportunityDetail/Index?noticeUID=CO1.NTC.4757134&amp;isFromPublicArea=True&amp;isModal=true&amp;asPopupView=true</t>
  </si>
  <si>
    <t>615-2023</t>
  </si>
  <si>
    <t>615-2023-CPS(90813)</t>
  </si>
  <si>
    <t>FDLSLP-9-2023(90813)</t>
  </si>
  <si>
    <t>FUNDACIÓN PARA EL DESARROLLO SOCIAL Y EMPRESARIAL COMUNITARIO DE COLOMBIA – FUNDESOEMCO</t>
  </si>
  <si>
    <t>EJECUTAR ACTIVIDADES DE PROMOCIÓN, MANEJO Y MANTENIMIENTO DE LA JARDINERÍA EN LA LOCALIDAD DE SUBA.</t>
  </si>
  <si>
    <t>https://community.secop.gov.co/Public/Tendering/OpportunityDetail/Index?noticeUID=CO1.NTC.4650124&amp;isFromPublicArea=True&amp;isModal=true&amp;asPopupView=true</t>
  </si>
  <si>
    <t>609-2023</t>
  </si>
  <si>
    <t>609-2023-CPS(90467)</t>
  </si>
  <si>
    <t>FDLSSAMC-8-2023(90467)</t>
  </si>
  <si>
    <t>PRECAR L.T.D.A. SAS</t>
  </si>
  <si>
    <t>https://community.secop.gov.co/Public/Tendering/OpportunityDetail/Index?noticeUID=CO1.NTC.4565694&amp;isFromPublicArea=True&amp;isModal=true&amp;asPopupView=true</t>
  </si>
  <si>
    <t xml:space="preserve">10 meses </t>
  </si>
  <si>
    <t>567-2023</t>
  </si>
  <si>
    <t>567-2023CONVINT(91712)</t>
  </si>
  <si>
    <t>FDLSUBACONVINT-541-2023(91712)</t>
  </si>
  <si>
    <t>SECRETARÍA DISTRITAL DE SEGURIDAD, CONVIVENCIA Y JUSTICIA</t>
  </si>
  <si>
    <t>AUNAR ESFUERZOS ADMINISTRATIVOS Y FINANCIEROS ENTRE LA SECRETARÍA DISTRITAL DE SEGURIDAD CONVIVENCIA Y JUSTICIA Y LOS FONDOS DE DESARROLLO LOCAL, PARA FORTALECER LAS ACCIONES DE ACCESO A LA JUSTICIA EN LAS LOCALIDADES DE CHAPINERO, SUBA, USAQUÉN, KENNEDY Y PUENTE ARANDA DE BOGOTÁ DISTRITO CAPITAL</t>
  </si>
  <si>
    <t>https://www.contratos.gov.co/consultas/detalleProceso.do?numConstancia=23-22-71441&amp;g-recaptcha-response=03AFcWeA5gxlBnFVPIvLIItAE8oxMmPkVXJEr9AwaLbKXMrNvJqP_EIrBHpBaCzBO2fpKtcZO9Md6BrPmHm2O5qcxXA5MInOYTSeLjO8ILeIHtEQzF5sZGs07Lv0RRX3wDwcwiMp8IvKIMI25hx5bxfkWaj4L4cR98GxlnlqZA1GN_q5aKnBF5bLj0TWy4SU5fO-YlMM4d5o3vEoNcWl_ATjOepH_9SPH0KKkdxra82d2qx_irNatVCH8QgvSKvv5OKcYgecngG0XQ_7-f41xSStylOa5fl3uL4CmG8-8TyvqiGgN87bw9euNF0veQBGx_XsO15mkoHZnu7wSrjxY5F6N8TABfPlsyq-mTF17r3hSFigay2_nqXguRm-b4i9cAFCrhAVdE3mV3kbcZ5yyZwQhsqQpi5oDYfmrmy7w2tmTrqniJ8a1G-u2AM6tYxyJewfeJW7Z3-5X5XDAA08O_9thxHP76aFFuur-Amm3TuRsmVU_m_qhgJJqf1jAerNdzuFwBJEnGjvXHGS2opPPSJPqDcnlcDbqLIDFjn1oDJlROOwKmx4KtCfpeRbvsFIUyD6XGsNggKfPQJmOlrgZu6CmEHnTzPcnuZg</t>
  </si>
  <si>
    <t>566-2023</t>
  </si>
  <si>
    <t>566-2023CONVINT(92154)</t>
  </si>
  <si>
    <t>FDLSUBACONVINT-540-2023(92154)</t>
  </si>
  <si>
    <t>Secretaria Distrital de Seguridad, Convivencia y Justicia</t>
  </si>
  <si>
    <t>Aunar esfuerzos administrativos y financieros entre la Secretaría Distrital de Seguridad, Convivencia y Justicia y los Fondos de Desarrollo Local de Usaquén, Chapinero, Santa Fe, Usme, Tunjuelito, Bosa, Kennedy, Fontibón, Engativá, Suba, Barrios Unidos, Teusaquillo, Antonio Nariño, Puente Aranda, la Candelaria, Rafael Uribe Uribe y Ciudad Bolívar, para el suministro e instalación de equipos y componentes para el sistema de videovigilancia de Bogotá."</t>
  </si>
  <si>
    <t>https://www.contratos.gov.co/consultas/detalleProceso.do?numConstancia=23-22-75593&amp;g-recaptcha-response=03AFcWeA5w2RX3WVa6JXGBlC6uU7ddn7AkO-6UEyWHzFCH7cpMW-GG-hy7WvFR2jWSEhOYp2jYkYwTokM1SxxzAWxYsWc7FgWOzhEKEs0-bMHHSWk1oMyJIhksQ9AKr9rUxqU3QsrSD_PlC1ULcXic07a5wk14yc2fudkA2LlqaZWYh-eX4zkhh4nEIBSg9X5o4y-kFs_FEkfrIS3YfQ07Eu_W7ibffHKc-g0SbQIVfPMTaLKpM6Ai6I45-6j9X051b8ztsGu5kDhbtdSgm_e87v96OZHPMlO-wVaLFmQoKmMZcrK3lKPPvukzeC-Zr2aMURlCLINGGl0VFiWLY1Zjn063p85tpp7CfeLlvlW8C5a5aI4v5CVMQZVOtSWPX2fP6j7t1IMgOd9rDa0d7GkZNdGEHqIK-E8CV5B7l2Pdq2M_0SQ5F0vTqS28OtMi2o5p_CX6c2iDBzCI3iFrQicr60c4SKybndeOCzVSijxaspMkTLzdqJUCw5aTx1MARncPFuHfDvGAU95EgnGs0EYq48tijv5ij264lk66906RWm9eUxbC0CpxKco5TasqyhLX53SODGYRMBiHRa9esSFO1xJG7NsaIJnZxoDz3j33Rtx4EXzjS6J6y8vGMm0Z6g489_RYlvj5o8zZ</t>
  </si>
  <si>
    <t>7 meses 27 días.</t>
  </si>
  <si>
    <t>564-2023</t>
  </si>
  <si>
    <t>564-2023CONVINT(91164)</t>
  </si>
  <si>
    <t>FDLSUBACONVINT-538-2023(91164)</t>
  </si>
  <si>
    <t>JARDÍN BOTÁNICO JOSÉ CELESTINO MUTIS</t>
  </si>
  <si>
    <t>Por el cual se justifica la celebración de un  Convenio Interadministrativo entre el Fondo de Desarrollo Local  Suba y el Jardín Botánico de Bogotá José Celestino Mutis.</t>
  </si>
  <si>
    <t>https://community.secop.gov.co/Public/Tendering/OpportunityDetail/Index?noticeUID=CO1.NTC.4648326&amp;isFromPublicArea=True&amp;isModal=true&amp;asPopupView=true</t>
  </si>
  <si>
    <t>1 meses 15 días.</t>
  </si>
  <si>
    <t>6 meses 15 días.</t>
  </si>
  <si>
    <t>563-2023</t>
  </si>
  <si>
    <t>563-2023-PS(90848)</t>
  </si>
  <si>
    <t>FDLSMC-4-2023(90848)</t>
  </si>
  <si>
    <t>IT SOLUCIONES Y SERVICIOS LIMITADA</t>
  </si>
  <si>
    <t>CONTRATAR A MONTO AGOTABLE LOS MANTENIMIENTOS PREVENTIVOS Y/O CORRECTIVOS DE LOS EQUIPOS QUE CONFORMAN LA INFRAESTRUCTURA TECNOLÓGICA O CUALQUIER ELEMENTOELECTRÓNICO EXISTENTE Y/O DE PROPIEDAD DEL FONDO DE DESARROLLO LOCAL DE SUBA Y SUS SEDES; INCLUIDO EL SUMINISTRO, INSTALACIÓN Y PUESTA EN FUNCIONAMIENTO DE REPUESTOS (BOLSA DE REPUESTOS)</t>
  </si>
  <si>
    <t>https://community.secop.gov.co/Public/Tendering/OpportunityDetail/Index?noticeUID=CO1.NTC.4574822&amp;isFromPublicArea=True&amp;isModal=true&amp;asPopupView=true</t>
  </si>
  <si>
    <t>8 meses 19 días.</t>
  </si>
  <si>
    <t>562-2023</t>
  </si>
  <si>
    <t>562-2023CONINT(91710)</t>
  </si>
  <si>
    <t>FDLSUBACONINT-537-2023(91710)</t>
  </si>
  <si>
    <t>CANAL CAPITAL</t>
  </si>
  <si>
    <t>830012587-4</t>
  </si>
  <si>
    <t>Prestar los servicios de planeación, ejecución y divulgación de las actividades a desarrollarse en el marco de la acción de ciudad NAVIDAD 2023 y la generación de los entornos lumínicos y de difusión de los actos principales que harán parte de la estrategia comunicacional de la Administración Distrital"</t>
  </si>
  <si>
    <t>https://www.contratos.gov.co/consultas/detalleProceso.do?numConstancia=23-22-72067&amp;g-recaptcha-response=03AAYGu2T_pRm5JVMrAv1R8Dt3iGKZ5loH__10NtImRRjZQf-Ly_8aevqeaM8laaYF2X6T_cXQKhjxVXoY5L7COFgIUR3IwYGl_XXIWKUfgVYygmS3BuufbM8lvP2SzL9GPKFIaC_2jSWC6EpwHnEY7yRptn03QsQr9B11BfiTPYkRx6U9ilcC257KVLAD195W0jnBa-GEJwoAAYWqUS02MCr4B7jPRMIjlCQJWHkhINOuugGtuvUJY2iG86IZ9LokeFCIVwECxm7D8HlvKVUlVzw9y4ZzCyihfVY7fkTi-EEug4uM6Om3nXpgm2bjmqnPVJ_4c5OfUDqDBL7oLQ0St-sVxs05bo4fIXbjnYraQS0oOVvu2Cb1EauKJdqaqJsDKUoR7lJcNn31xLzDeU2tyMKhWuegMuuM1YwI-_IWn8rAd_SNSFtDo8RBCkZbWFqkybkDupvdqnCFcRc7TcVURnceveim2n_kvosj4-S-QVSh1rtwIw-UnGNfy6s9vp4IWhT9zapbqXkZL10gspTnDqLo_Vo0yvJMGAJfUt3ot5csOyBSA__B_akae5vkHeFqL2nJPvGJGMxGn4ik0sJDgSlV9JXEnUs6kGhj6VGPFm6tpB0jtJwtOmhuN9bQNOOo1Z49x0aN9H1v</t>
  </si>
  <si>
    <t>8 meses 1 días.</t>
  </si>
  <si>
    <t>561-2023</t>
  </si>
  <si>
    <t>561-2023CONVINT(91148)</t>
  </si>
  <si>
    <t>FDLSUBACONVINT-536-2023(91148)</t>
  </si>
  <si>
    <t>Secretaria Distrital de Integración Social </t>
  </si>
  <si>
    <t>Aunar esfuerzos técnicos, administrativos, jurídicos y financieros entre la Secretaría Distrital de Integración Social y el Fondo de Desarrollo Local de Suba para la operación del pago de transferencias monetarias no condicionadas de la Estrategia de Ingreso Mínimo Garantizado, que permitirá la dispersión de recursos a los hogares pobres priorizados e identificados de la Localidad de Suba</t>
  </si>
  <si>
    <t>https://www.contratos.gov.co/consultas/detalleProceso.do?numConstancia=23-22-75577&amp;g-recaptcha-response=03AFcWeA5zvyyxy777DOwLfdp9uRPwXkWbh9dqzz59Qf8Nz0OFo_V_C73PWxb9PCB2TwDH3N0UhcxHh1ANJGCe6Q9a-XfUs_u497Dt31GQn4SqAvbMNNV2dZHNHFraD06fzRaSE6aOx54l6huvcx6n7Kho3AHJiwe-8zlA23_45f5AzstvtMx0PWT2G1AtB-65Q_EJP04NLFxYB8SuQwgBu8xo-6Q-cYAB06LMjdFQ8mg-l8oWr1tlb889gTwUR8GkykwzvjRY690kaJB6c9t-inb78O_dZYH2c6-psp9T5a_v4yle8pgSyB_9z3p1865Q9T0R9af98bQhrMCxAU0vGuGe7Wmbc46KzqcZyXP9xo8tngPPFKlLoI57wAjxVsKU5GvaXRUIQAt7Jv0L4Uzb_gTO5wEVlyJMASul--wL8cr2D061SJXLkn7bMtfg0IkC7oq7XvM8_QmgpRoI66nf_1JTuESwPbvxjUnmN6Oa9iZQl8aPr42egn-orYYHKdOHx2a4jvwvDIzv56BN4qj1-8qs4KQhu-G-hXsa0pNfKRdhbR-BV1XJK2tbzKA7XABLnXeCZ48BbCI05mjykbf_kCFXRLsTPvl1r4larjYJRjpD-gdyyqLE_nIli40aRvEgDvERRV1rVx_y</t>
  </si>
  <si>
    <t>541-2023</t>
  </si>
  <si>
    <t>541-2023CONVINT(91163)</t>
  </si>
  <si>
    <t>FDLSUBACONVINT-516-2023(91163)</t>
  </si>
  <si>
    <t>UAESP - UNIDAD ADMINISTRATIVA ESPECIAL DE SERVICIOS PÚBLICOS</t>
  </si>
  <si>
    <t>Aunar esfuerzos para la implementación de los programas de fortalecimiento a las organizaciones de recicladores de la localidad de Suba, por medio del programa de incentivos para la vigencia 2023 como acción afirmativa</t>
  </si>
  <si>
    <t>https://community.secop.gov.co/Public/Tendering/OpportunityDetail/Index?noticeUID=CO1.NTC.4599954&amp;isFromPublicArea=True&amp;isModal=true&amp;asPopupView=true</t>
  </si>
  <si>
    <t>5 meses 21 días.</t>
  </si>
  <si>
    <t>540-2023</t>
  </si>
  <si>
    <t>540-2023CONVINT(91167)</t>
  </si>
  <si>
    <t>FDLSUBACONVINT-515-2023(91167)</t>
  </si>
  <si>
    <t>INSTITUTO DISTRITAL PARA LA PROTECCIÓN DE LA NIÑEZ Y LA JUVENTUD IDIPRON</t>
  </si>
  <si>
    <t>2. 15/02/2024 7:05:39 PM Mediante documento radicado en el Fondo de Desarrollo Local de Suba, por CAMILO ANDRÉS PRIETO CUARTAS y JORGE ANDRÉS VARGAS LÓPEZ, quienes obran como apoyo a la supervisión del convenio interadministrativo. 540-2023 CONVINT (91167), se solicita PRORROGA del convenio interadministrativo, suscrito con INSTITUTO DISTRITAL PARA LA PROTECCIÓN DE LA NIÑEZ Y LA JUVENTUD - IDIPRON, por el término de, CUARENTA Y CINCO (45) DIAS. De conformidad con la justificación esgrimida en el documento anexo suscrito por el supervisor, que hace parte integral de la presente modificación contractual. La nueva fecha terminación del contrato es el 31 de marzo de 2024 Lo anterior, con fundamento además en el principio de la autonomía de la voluntad consagrado en el artículo 1602 del Código Civil, en concordancia con el artículo 40 de la Ley 80 de 1993, inciso tercero.
1. 28/12/2023 8:34:19 PM Mediante documento radicado en el Fondo de Desarrollo Local de Suba, por JULIAN ANDRES MORENO BARON, quien obra como supervisor del Convenio interadministrativo 540-2023CONVINT(91167), suscrito con IDIPRON se determina prorrogar por UN (1) MES Y CUATRO (4) DÍAS contados a partir del vencimiento del plazo pactado y adicionar al contrato la suma de VEINTE MILLONES NOVECIENTOS SETENTA Y CINCO MIL CUATROCIENTOS OCHENTA Y CUATRO PESOS M/CTE. ($20.975.484) , (la justificación se encuentra anexa al presente, la cual hace parte integra del convenio). La nueva fecha terminación del convenio es el 15/02/2024.
A. El Instituto Distrital para la Protección de la Niñez y la Juventud – IDIPRON aportará al convenio recursos por valor de CIENTO TRECE MILLONES CIENTO VEINTICINCO MIL NOVECIENTOS VEINTICINCO PESOS M/CTE ($ 113.125.925).</t>
  </si>
  <si>
    <t>AUNAR ESFUERZOS TÉCNICOS, ADMINISTRATIVOS Y FINANCIEROS ENTRE LA ALCALDÍA LOCAL DE SUBA Y EL INSTITUTO DISTRITAL PARA LA PROTECCIÓN DE LA NIÑEZ Y LA JUVENTUD –IDIPRON PARA ADELANTAR ACTIVIDADES QUE FOMENTEN LA CULTURA CIUDADANA PARA LA RESILIENCIA Y LA SEPARACIÓN EN LA FUENTE Y EL RECICLAJE, MEDIANTE LA PARTICIPACIÓN CIUDADANA Y LA INCLUSIÓN JUVENIL</t>
  </si>
  <si>
    <t>https://community.secop.gov.co/Public/Tendering/OpportunityDetail/Index?noticeUID=CO1.NTC.4626087&amp;isFromPublicArea=True&amp;isModal=true&amp;asPopupView=true</t>
  </si>
  <si>
    <t>8 meses 20 días.</t>
  </si>
  <si>
    <t>521-2023</t>
  </si>
  <si>
    <t>521-2023CO(88589)</t>
  </si>
  <si>
    <t xml:space="preserve">FDLSLP-6-2023(88589) </t>
  </si>
  <si>
    <t>CONSORCIO LOS ANDES</t>
  </si>
  <si>
    <t>ELECTROCONSTRUCCIONES S.A.S. (50 %) - METRO INGENIEROS CIVILES S.A.S. (50 %)</t>
  </si>
  <si>
    <t>Interventoría: CONSORCIO INTERVIAS SUBA [614 de 2023]</t>
  </si>
  <si>
    <t>EJECUTAR A PRECIOS UNITARIOS LAS ACTIVIDADES PARA LA CONSERVACION DE LA MALLA VIAL LOCAL E INTERMEDIA, PUENTES Y ESPACIO PÚBLICO EN LA LOCALIDAD DE SUBA EN LA CIUDAD DE BOGOTA D.C Y LAS DEMÁS ACTIVIDADES QUE SE DETALLEN EN EL ANEXO TÉCNICO</t>
  </si>
  <si>
    <t>https://community.secop.gov.co/Public/Tendering/OpportunityDetail/Index?noticeUID=CO1.NTC.4333629&amp;isFromPublicArea=True&amp;isModal=true&amp;asPopupView=true</t>
  </si>
  <si>
    <t>Avenida 19 118-95 oficina 614</t>
  </si>
  <si>
    <t>carolinatriana@metroic.co</t>
  </si>
  <si>
    <t>508-2023</t>
  </si>
  <si>
    <t>508-2023-CPS(88988)</t>
  </si>
  <si>
    <t>FDLSLP-4-2023(88988)</t>
  </si>
  <si>
    <t>CORPORACION ESTRATEGICA EN GESTION E INTEGRACION COLOMBIA -EGESCO</t>
  </si>
  <si>
    <t>1. 21/03/2024 4:07:34 PM Mediante documento radicado en el Fondo de Desarrollo Local de Suba, por la Supervisión y el apoyo a la supervisión del Contrato 508-2023CPS(88988), se solicita PRORROGA del contrato, suscrito con CORPORACION ESTRATEGICA EN GESTION E INTEGRACION COLOMBIA - EGESCO, por el término de UN (1) MES. Teniendo en cuenta la justificación que se encuentra en documento anexo, el cual hace parte integral del presente contrato. La nueva fecha terminación del contrato es el 23 de abril de 2024. Lo anterior, con fundamento además en el principio de la autonomía de la voluntad consagrado en el artículo 1602 del Código Civil, en concordancia con el artículo 40 de la Ley 80 de 1993, inciso tercero.</t>
  </si>
  <si>
    <t>REALIZAR EL FORTALECIMIENTO E IMPLEMENTACIÓN DE TRECE (13) PROCESOS COMUNITARIOS DE EDUCACIÓN AMBIENTAL Y EL DESARROLLO DE LA ESTRATEGIA LOCAL DE EDUCACIÓN AMBIENTAL EN LA LOCALIDAD DE SUBA</t>
  </si>
  <si>
    <t>https://community.secop.gov.co/Public/Tendering/OpportunityDetail/Index?noticeUID=CO1.NTC.4296301&amp;isFromPublicArea=True&amp;isModal=true&amp;asPopupView=true</t>
  </si>
  <si>
    <t>500-2023</t>
  </si>
  <si>
    <t>500-2023-SUM(88852)</t>
  </si>
  <si>
    <t>FDLSSASI-2-2023(88852)</t>
  </si>
  <si>
    <t>1. 23/10/2023 5:26:24 PM Mediante Radicado No. 8 de septiembre de 2023, el apoyo a la supervisión con el aval del supervisor contractual del Fondo de Desarrollo Local de Suba, solicita ADICIÓN del Contrato de suministro No. 500 de 2023, el cual fue suscrito con COMERCIALIZADORA SERLE.COM SAS. En consecuencia, las partes acuerdan adicionar el valor establecido en el contrato en la suma de VEINTE MILLONES DE PESOS ($20.000.000,00) M/CTE. Teniendo en cuenta la justificación que se encuentra en el documento anexo, la cual hace parte integral del presente contrato. La presente adición se encuentra respaldada con el Certificado de Disponibilidad Presupuestal No.1094 de fecha 20 de octubre de 2023. Lo anterior, con fundamento además en el principio de la autonomía de la voluntad consagrado en el artículo 1602 del Código Civil, en concordancia con el artículo 40 de la Ley 80 de 1993, inciso tercero.</t>
  </si>
  <si>
    <t>SUMINISTRO A MONTO AGOTABLE, DE ELEMENTOS CONSUMIBLES DE IMPRESIÓN PARA EQUIPOS DE OFICINA DE LA ALCALDÍA LOCAL DE SUBA.</t>
  </si>
  <si>
    <t>https://community.secop.gov.co/Public/Tendering/OpportunityDetail/Index?noticeUID=CO1.NTC.4288699&amp;isFromPublicArea=True&amp;isModal=true&amp;asPopupView=true</t>
  </si>
  <si>
    <t>499-2023</t>
  </si>
  <si>
    <t>499-2023SUM(88406)</t>
  </si>
  <si>
    <t>FDLSSASI-03-2023(88406)</t>
  </si>
  <si>
    <t>TALENTO COMERCIALIZADORA SA</t>
  </si>
  <si>
    <t>1. 20/11/2023 5:52:51 PM Mediante documento radicado en el Fondo de Desarrollo Local de Suba, por ALEJANDRA JARAMILLO FERNANDEZ y M,ARIBEL GOMEZ RODRIGUEZ, quienes obran como apoyo a la supervisión del Contrato . 499-2023-SUM(88406), se solicita PRORROGA y ADICIÓN del contrato, suscrito con TALENTO COMERCIALIZADORA S A., por el término de UN MES (01) MESES VEINTINUEVE (29) DIAS, además adicionar TREINTA Y SIETE MILLONES QUINIENTOS DIEZ MIL SETECIENTOS NOVENTA DE PESOS M/Cte. ($ 37.510.790). De conformidad con la justificación esgrimida en el documento anexo suscrito por el supervisor, que hace parte integral de la presente modificación contractual. La presente adición se encuentra respaldada con el Certificado de Disponibilidad Presupuestal No. 1139 de fecha 20 DE NOVIEMBRE de 2023. La nueva fecha terminación del contrato es el 14 DE FEBRERO DE 2024. Lo anterior, con fundamento además en el principio de la autonomía de la voluntad consagrado en el artículo 1602 del Código Civil, en concordancia con el artículo 40 de la Ley 80 de 1993, inciso tercero.</t>
  </si>
  <si>
    <t>CONTRATAR EL SUMINISTRO DE ELEMENTOS DE PAPELERÍA Y ÚTILES DE OFICINA A MONTO AGOTABLE PARA LAS DEPENDENCIAS DE LA ALCALDÍA LOCAL DE SUBA</t>
  </si>
  <si>
    <t>https://community.secop.gov.co/Public/Tendering/OpportunityDetail/Index?noticeUID=CO1.NTC.4282607&amp;isFromPublicArea=True&amp;isModal=true&amp;asPopupView=true</t>
  </si>
  <si>
    <t>1 meses 30 días.</t>
  </si>
  <si>
    <t>8 meses 30 días.</t>
  </si>
  <si>
    <t>498-2023</t>
  </si>
  <si>
    <t>498-2023-CINT(89112)</t>
  </si>
  <si>
    <t>FDLSUBA-CMA-2-2023 (89112)</t>
  </si>
  <si>
    <t>ARQUITECTURA URBANA LTDA</t>
  </si>
  <si>
    <t>1. 20/02/2024 8:49:19 PM Mediante documento radicado en el Fondo de Desarrollo Local de Suba, por, coordinador de área de infraestructura, el apoyo a la Supervisión, quien obra como apoyo a la supervisión del Contrato 498-2023CINT(89112), se solicita PRORROGA del contrato, suscrito con ARQUITECTURA URBANA LTDA, por el término de DOS (2) MESES. Teniendo en cuenta que la justificación que se encuentra en el documento anexo, el cual hace parte integral del presente contrato. La nueva fecha terminación del contrato es el 20 de abril de 2024. Lo anterior, con fundamento además en el principio de la autonomía de la voluntad consagrado en el artículo 1602 del Código Civil, en concordancia con el artículo 40 de la Ley 80 de 1993, inciso tercero.</t>
  </si>
  <si>
    <t>REALIZAR LA INTERVENTORÍA TÉCNICA, ADMINISTRATIVA, LEGAL, FINANCIERA, CONTABLE Y AMBIENTAL PARA EL CONTRATO DERIVADO DEL PROCESO DE LICITACIÓN DE OBRA PUBLICA FDLSLP-3-2023(86302)PARA EL MANTENIMIENTO DE PARQUES</t>
  </si>
  <si>
    <t>https://community.secop.gov.co/Public/Tendering/OpportunityDetail/Index?noticeUID=CO1.NTC.4298980&amp;isFromPublicArea=True&amp;isModal=true&amp;asPopupView=true</t>
  </si>
  <si>
    <t>arquitecturaurbanaltda277@gmail.com</t>
  </si>
  <si>
    <t>21500294092</t>
  </si>
  <si>
    <t>494-2023</t>
  </si>
  <si>
    <t>494-2023-CPS(89306)</t>
  </si>
  <si>
    <t>FDLSSAMC-5-2023(89306)</t>
  </si>
  <si>
    <t>2. 16/01/2024 2:08:24 PM En atención a la suspensión realizada y a las fechas establecidas, se reactiva el contrato 494-2023 suscrito con EGESCO de acuerdo con la plataforma.
1. 15/12/2023 4:12:35 PM Mediante documento allegado a la Oficina de Contratos del Fondo de Desarrollo Local de Suba, por Camilo Andrés Prieto Cuartas - Coordinador oficina de gestión ambiental quien obra como apoyo a la supervisión del Contrato de prestación de servicios N° 494-2023-CPS(89306) suscrito con Corporación Estratégica en Gestión e Integración Colombia, se solicita la suspensión del mismo, en virtud de lo descrito en el referido documento y acta de suspensión, los cuales hacen parte integra del contrato. En consecuencia, se suspende el contrato por el término de (1) un mes, desde el 15 de diciembre de 2023 hasta el 14 de enero de 2024. La nueva fecha de terminación del contrato es el 03 de abril de 2024, por lo cual el contratista se compromete a ampliar la vigencia de las garantías con la nueva fecha de terminación del contrato. Lo anterior, con fundamento además en el principio de la autonomía de la voluntad consagrado en el artículo 1602 del Código Civil, en concordancia con el artículo 40 de la Ley 80 de 1993, inciso tercero.</t>
  </si>
  <si>
    <t>EJECUTAR ACTIVIDADES PARA EL FOMENTO Y FORTALECIMIENTO DE LAS HUERTAS URBANAS Y PERIURBANAS DE LA LOCALIDAD DE SUBA</t>
  </si>
  <si>
    <t>https://community.secop.gov.co/Public/Tendering/OpportunityDetail/Index?noticeUID=CO1.NTC.4306172&amp;isFromPublicArea=True&amp;isModal=true&amp;asPopupView=true</t>
  </si>
  <si>
    <t>1. Desde el 15 dic. 2023 hasta el 14 ene. 2024.</t>
  </si>
  <si>
    <t>493-2023</t>
  </si>
  <si>
    <t>493-2023SEG(89535)</t>
  </si>
  <si>
    <t>FDLSMC-2-2023(89535)</t>
  </si>
  <si>
    <t>COMPAÑÍA MUNDIAL DE SEGUROS S.A</t>
  </si>
  <si>
    <t>1. 27/12/2023 4:52:56 PM Mediante documento radicado en el Fondo de Desarrollo Local de Suba, por MARIBEL GÓMEZ RODRIGUEZ, quien obra como apoyo a la supervisión del Contrato493-2023SEG(89535), se solicita PRORROGA y ADICIÓN del contrato, suscrito con la COMPAÑÍA MUNDIAL DE SEGUROS S.A., por el término de CIENTO UN (101) DÍAS, además adicionar DOS MILLONES CUARENTA Y SEIS MIL QUINIENTOS VEINTINUEVE PESOS ($2.046.529,00) MCTE. De conformidad con la justificación esgrimida en el documento anexo suscrito por el supervisor, que hace parte integral de la presente modificación contractual. La presente adición se encuentra respaldada con el Certificado de Disponibilidad Presupuestal No. 1396 de fecha 26 de Diciembre de 2023. La nueva fecha terminación del contrato es el diez (10) de abril de 2024. Lo anterior, con fundamento además en el principio de la autonomía de la voluntad consagrado en el artículo 1602 del Código Civil, en concordancia con el artículo 40 de la Ley 80 de 1993, inciso tercero.</t>
  </si>
  <si>
    <t>CONTRATAR CON UNA COMPAÑÍA DE SEGUROS, LA PÓLIZA DE VIDA GRUPO EDILES REQUERIDA POR EL FONDO DE DESARROLLO LOCAL DE SUBA</t>
  </si>
  <si>
    <t>https://community.secop.gov.co/Public/Tendering/OpportunityDetail/Index?noticeUID=CO1.NTC.4345567&amp;isFromPublicArea=True&amp;isModal=true&amp;asPopupView=true</t>
  </si>
  <si>
    <t>7 meses 19 días.</t>
  </si>
  <si>
    <t>3 meses 10 días.</t>
  </si>
  <si>
    <t>10 meses 29 días.</t>
  </si>
  <si>
    <t>484-2023</t>
  </si>
  <si>
    <t>484-2023CO(86302)</t>
  </si>
  <si>
    <t>FDLSLP-3-2023(86302)</t>
  </si>
  <si>
    <t>CONSORCIO BOGOTÁ</t>
  </si>
  <si>
    <t>CONSULTORIA Y CONSTRUCCION S.A.S (50.00%) - OBRAS CYC SAS (50.00%)</t>
  </si>
  <si>
    <t>Interventoría: ARQUITECTURA URBANA LTDA [498 de 2023]</t>
  </si>
  <si>
    <t>1. 20/02/2024 10:58:44 PM Mediante documento radicado en el Fondo de Desarrollo Local de Suba, por, coordinador de área de infraestructura, el apoyo a la Supervisión y la Supervisión del contrato interventoría 498-2023CINT(89112), se solicita PRORROGA del contrato al Contrato 484-2023CO(86302, suscrito con CONSORCIO BOGOTA, por el término de DOS (2) MESES. Teniendo en cuenta que la justificación que se encuentra en el documento anexo, el cual hace parte integral del presente contrato. La nueva fecha terminación del contrato es el 20 de abril de 2024. Lo anterior, con fundamento además en el principio de la autonomía de la voluntad consagrado en el artículo 1602 del Código Civil, en concordancia con el artículo 40 de la Ley 80 de 1993, inciso tercero.</t>
  </si>
  <si>
    <t>REALIZAR EL MANTENIMIENTO Y/O ADECUACIÓN Y/O RECONSTRUCCIÓN DE LA INFRAESTRUCTURA FÍSICA, ASÍ COMO EL SUMINISTRO E INSTALACIÓN DE MOBILIARIO URBANO A LOS PARQUES VECINALES Y DE BOLSILLO DE LA LOCALIDAD DE SUBA POR PRECIOS UNITARIOS FIJOS SIN FORMULA DE REAJUSTE Y MONTO AGOTABLE QUE CONFORMAN EL SISTEMA DISTRITAL DE  PARQUES</t>
  </si>
  <si>
    <t>https://community.secop.gov.co/Public/Tendering/OpportunityDetail/Index?noticeUID=CO1.NTC.4171860&amp;isFromPublicArea=True&amp;isModal=true&amp;asPopupView=true</t>
  </si>
  <si>
    <t>licitaciones2@conycon.com.co</t>
  </si>
  <si>
    <t>456-2023</t>
  </si>
  <si>
    <t>456-2023-CONVINT(89508)</t>
  </si>
  <si>
    <t>FDLSUBACD-450-2023(89508)</t>
  </si>
  <si>
    <t>FUNDACION NACIONAL BATUTA</t>
  </si>
  <si>
    <t>https://community.secop.gov.co/Public/Tendering/OpportunityDetail/Index?noticeUID=CO1.NTC.4320346&amp;isFromPublicArea=True&amp;isModal=true&amp;asPopupView=true</t>
  </si>
  <si>
    <t>Calle 9 No. 8 - 97</t>
  </si>
  <si>
    <t>batuta@fundacionbatuta.org</t>
  </si>
  <si>
    <t>Bancolombia</t>
  </si>
  <si>
    <t>03100004951</t>
  </si>
  <si>
    <t>455-2023</t>
  </si>
  <si>
    <t>455-2023CINT(88647)</t>
  </si>
  <si>
    <t>FDLSUBA-CMA-1-2023(88647)</t>
  </si>
  <si>
    <t>ARMANDO JOSE SOLORZANO DANGON</t>
  </si>
  <si>
    <t>Valledupar (Cesar)</t>
  </si>
  <si>
    <t>7. 22/04/2024 9:16:20 PM Mediante documento radicado el 22 de ABRIL de 2024, se solicita la PRÓRROGA del contrato No. 455-2023CINT(88647) suscrito con ARMANDO JOSE SOLORZANO DANGON, identificado con Cedula de Ciudadanía 77.010.802, por el término de UN (1) MES , atendiendo a la justificación realizada por el supervisor. LA NUEVA FECHA DE TERMINACIÓN DEL CONTRATO ES EL DÍA 23 DE MAYO DE 2023. Lo anterior, con fundamento además en el principio de la autonomía de la voluntad consagrado en el artículo 1602 del Código Civil, en concordancia con el artículo 40 de la Ley 80 de 1993, inciso tercero.
6. 22/04/2024 10:49:11 AM Este reinicio se da por vencimiento del plazo pactado para la suspensión
5. 15/03/2024 9:24:03 PM Por solicitud del contratista de obra HG INGENIERÍA Y CONSTRUCCIONES S.A.S. BIC se prorroga la suspensión del contrato de obra 576-2022 por 30 días adicionales, en consecuencia el contrato de interventoría 455-2023 se mantendrá suspendido por el mismo tiempo.
4. 15/03/2024 6:52:24 Se reactiva el contrato 455-2023CINT(88647) de conformidad con la suspensión No 2
3. 16/01/2024 10:01:11 AM Por solicitud del contratista de obra HG INGENIERÍA Y CONSTRUCCIONES S.A.S. BIC se prorroga la suspension del contrato de obra 576-2022 por 60 dias adicionales, en consecuencia el contrato de interventoria 455-2023 se mantendra suspendido por el mismo tiempo.
2. 15/01/2024 7:55:58 PM Al cumplirse los 45 días de suspensión se reactiva el contrato.
1. 01/12/2023 6:05:46 PM Teniendo en cuenta la justificación de la interventoría, el supervisor solicita mantener la suspensión del contrato de interventoría no. 455 de 2023, en sincronía con el periodo de suspensión del contrato de obra no. 576 de 2022 por un lapso de sesenta (60) dias adicionales, a partir del dia 16 de enero de 2024.</t>
  </si>
  <si>
    <t>REALIZAR LA INTERVENTORÍA TÉCNICA, ADMINISTRATIVA, LEGAL, FINANCIERA, CONTABLE, SEGURIDAD Y SALUD EN EL TRABAJO, SOCIAL Y AMBIENTAL PARA EL CONTRATO 576- 2022(80093) el cual tiene por objeto “Suministro, Instalación y Puesta en funcionamiento de Soluciones Fotovoltaicas Individuales Desmontables, para viviendas de la Zona Rural de la Localidad de Suba",</t>
  </si>
  <si>
    <t>https://community.secop.gov.co/Public/Tendering/OpportunityDetail/Index?noticeUID=CO1.NTC.4182743&amp;isFromPublicArea=True&amp;isModal=true&amp;asPopupView=true</t>
  </si>
  <si>
    <t>DIAGONAL 16 BIS 24 45</t>
  </si>
  <si>
    <t>pinse.s.a.s@gmail.com</t>
  </si>
  <si>
    <t>52300001427</t>
  </si>
  <si>
    <t xml:space="preserve">Valledupar </t>
  </si>
  <si>
    <t>Cesar</t>
  </si>
  <si>
    <t>444-2023</t>
  </si>
  <si>
    <t>444-2023SUM(88324)</t>
  </si>
  <si>
    <t>FDLSSAMC-3-2023(88324)</t>
  </si>
  <si>
    <t>CAR SCANNERS SAS</t>
  </si>
  <si>
    <t>2. 15/02/2024 7:07:06 PM Mediante documento radicado en el Fondo de Desarrollo Local de Suba, por FRANSISCO JAVIER GRANADOS GUTIERREZ, quien obra como apoyo a la supervisión del Contrato 444-2023SUM(88324), se solicita PRORROGA del contrato, suscrito con CAR SCANER S.A.S, por el término de UN (1) MES, QUINCE (15) DIAS. De conformidad con la justificación esgrimida en el documento anexo suscrito por el supervisor, que hace parte integral de la presente modificación contractual. La nueva fecha terminación del contrato es el 31 de marzo de 2024 Lo anterior, con fundamento además en el principio de la autonomía de la voluntad consagrado en el artículo 1602 del Código Civil, en concordancia con el artículo 40 de la Ley 80 de 1993, inciso tercero.
1. 28/12/2023 2:31:47 PM Mediante documento radicado en el Fondo de Desarrollo Local de Suba, por FRANSISCO JAVIER GRANADOS GUTIERREZ, quien obra como apoyo a la supervisión del Contrato 444-2023SUM(88324), se solicita ADICIÓN del contrato, suscrito con CAR SCANNERS SAS, por DIEZ MILLONES DE PESOS M/Cte. ($10.000.000). De conformidad con la justificación esgrimida en el documento anexo suscrito por el supervisor, que hace parte integral de la presente modificación contractual. La presente adición se encuentra respaldada con el Certificado de Disponibilidad Presupuestal No. 1406 de fecha 27 de DICIRMBRE de 2023. Lo anterior, con fundamento además en el principio de la autonomía de la voluntad consagrado en el artículo 1602 del Código Civil, en concordancia con el artículo 40 de la Ley 80 de 1993, inciso tercero.</t>
  </si>
  <si>
    <t>CONTRATAR A MONTO AGOTABLE EL SERVICIO DE MANTENIMIENTO PREVENTIVO Y CORRECTIVO, SUMINISTRO DE REPUESTOS E INSUMOS, PARA LOS VEHICULOS DE EL FONDO DE DESARROLLO LOCAL DE SUBA O A LOS QUE LLEGARE A SER RESPONSABLE DURANTE LA VIGENCIA DEL CONTRATO</t>
  </si>
  <si>
    <t>https://community.secop.gov.co/Public/Tendering/OpportunityDetail/Index?noticeUID=CO1.NTC.4166491&amp;isFromPublicArea=True&amp;isModal=true&amp;asPopupView=true</t>
  </si>
  <si>
    <t>11 meses 15 días.</t>
  </si>
  <si>
    <t>Carrera 55 #79B-35</t>
  </si>
  <si>
    <t>carsacanners@outlook.com</t>
  </si>
  <si>
    <t>3540803373</t>
  </si>
  <si>
    <t>429-2023</t>
  </si>
  <si>
    <t>429-2023ADCI</t>
  </si>
  <si>
    <t>FDLSUBAADCI-425-2023</t>
  </si>
  <si>
    <t>SECRETARIA DISTRITAL DE LA MUJER - ADHESION SISTEMA DISTRITAL DEL CUIDADO SIDICU</t>
  </si>
  <si>
    <t>Aunar esfuerzos administrativos para la articulación de servicios intersectoriales en el marco del Sistema
Distrital de Cuidado que garantice la prestación efectiva, oportuna, eficiente y eficaz de los servicios</t>
  </si>
  <si>
    <t>https://www.contratos.gov.co/consultas/detalleProceso.do?numConstancia=23-22-62864&amp;g-recaptcha-response=03AKH6MRFYaSt7gW1O2M2XQBV-jMQQQn4ESQl8r0XJQKq3S7QAbGg3t75NINXdtkYZNsIFUG9wrs63E9iBSHjQPzXXjNr5B6YeS5PDvdOAHu7QSYbYK7Dfav-lqvDxmGPIp9QBDnvAwFpXA1cK9v4i1Sz--nq4cMHyRrZQnO4IAke0W5yqra8qGzLzSmLxuRAbk6At9ggFZqM_pCLfLDpktH7Yam90GrQCoHcPGZf9Oxj-frkg9HMNsR-GB2xBhc8xfDV-H3Y1osEv0_6Gg6vGI_cR_W0pEY7x-o3E5nMEQ6axtqIlyzUy3BzyOsaxZuj7tnUUtRIGjMTD72u_1H0_r6DQrGhPhn9hswT-JjU-nXXEYAf5tK86-G5q0rhh6O8kGOecTkPpIX--8lzDFPO9ZB3Bp9GmSwRcnhqeNhhjxM5yw4zQwJIOjkXcO337Wtw3HIzaKKip_e7LuWiCYV9zJgKKjGWNREvUHo1TpSfvJkz_JjCucE04ytA5ifABNWq58_r4ijYkP-Mt</t>
  </si>
  <si>
    <t>8 meses 15 días.</t>
  </si>
  <si>
    <t>Avenida El Dorado, Calle 26 # 69 - 76 Edificio Elemento, Torre 1, Piso 9</t>
  </si>
  <si>
    <t>servicioalaciudadania@sdmujer.gov.co</t>
  </si>
  <si>
    <t>405-2023</t>
  </si>
  <si>
    <t>405-2023SEG(88054)</t>
  </si>
  <si>
    <t>FDLSSAMC-2-2023</t>
  </si>
  <si>
    <t>2. 12/03/2024 4:39:24 PM Mediante documento radicado en el Fondo de Desarrollo Local de Suba, por ALEJANDRA JARAMILLO FERNNADEZ, quien obra como apoyo a la supervisión del Contrato FDLSUBA-405-2023(88054), se solicita PRORROGA y ADICIÓN del contrato, suscrito con LA PREVISORA S.A., por el término de DIECINUEVE (19) DÍAS, además adicionar CATORCE MILLONES NOVECIENTOS SESENTA Y CUATRO MIL DOSCIENTOS UN PESOS ($14.964.201,00) MCTE. De conformidad con la justificación esgrimida en el documento anexo suscrito por el supervisor, que hace parte integral de la presente modificación contractual. La presente adición se encuentra respaldada con el Certificado de Disponibilidad Presupuestal No. 909 de fecha 01 de marzo de 2024. La nueva fecha terminación del contrato es el 09 de abril de 2024. Lo anterior, con fundamento además en el principio de la autonomía de la voluntad consagrado en el artículo 1602 del Código Civil, en concordancia con el artículo 40 de la Ley 80 de 1993, inciso tercero.
1. 28/12/2023 4:10:48 PM Mediante documento radicado en el Fondo de Desarrollo Local de Suba, por MARIBEL GÓMEZ RODRIGUE, quien obra como apoyo a la supervisión del Contrato 405-2023SEG(88054), se solicita PRORROGA y ADICIÓN del contrato, suscrito con LA PREVISORA S.A. COMPAÑÍA DE SEGUROS, por el término de (OCHENTA Y UN (81) DÍAS, además adicionar CINCUENTA Y OCHO MILLONES DOSCIENTOS SEIS MIL TRECIENTOS VEINTISEIS PESOS ($58.206.326,00) MCTE. De conformidad con la justificación esgrimida en el documento anexo suscrito por el supervisor, que hace parte integral de la presente modificación contractual. La presente adición se encuentra respaldada con el Certificado de Disponibilidad Presupuestal No. 1366 de fecha 20 de Diciembre de 2023. La nueva fecha terminación del contrato es el veintiuno (21) de marzo de 2024. Lo anterior, con fundamento además en el principio de la autonomía de la voluntad consagrado en el artículo 1602 del Código Civil, en concordancia con el artículo 40 de la Ley 80 de 1993, inciso tercero.</t>
  </si>
  <si>
    <t>CONTRATAR LOS SEGUROS QUE AMPAREN LOS INTERESES PATRIMONIALES, ASÍ COMO LOS BIENES QUE ESTÉN BAJO SU RESPONSABILIDAD, CUSTODIA, CUIDADO Y CONTROL, O POR LOS QUE PUEDA SER LEGALMENTE RESPONSABLE, ASÍ COMO COBERTURA DE VIDA GRUPO EDILES DEL FONDO DE DESARROLLO LOCAL DE SUBA, ASÍ COMO LA EXPEDICIÓN DE CUALQUIER OTRA PÓLIZA DE SEGUROS QUE REQUIERA LA ENTIDAD EN EL DESARROLLO DE SU ACTIVIDAD</t>
  </si>
  <si>
    <t>https://community.secop.gov.co/Public/Tendering/OpportunityDetail/Index?noticeUID=CO1.NTC.4093403&amp;isFromPublicArea=True&amp;isModal=true&amp;asPopupView=true</t>
  </si>
  <si>
    <t>8 meses 29 días.</t>
  </si>
  <si>
    <t>3 meses 9 días.</t>
  </si>
  <si>
    <t>1 años 7 días.</t>
  </si>
  <si>
    <t>523-2021</t>
  </si>
  <si>
    <t>523-2021-COMODATO</t>
  </si>
  <si>
    <t>FDLSCDC-475-2021</t>
  </si>
  <si>
    <t>JAC TIBABUYES UNIVERSAL</t>
  </si>
  <si>
    <t>En ejecución</t>
  </si>
  <si>
    <t>https://community.secop.gov.co/Public/Tendering/OpportunityDetail/Index?noticeUID=CO1.NTC.2454348&amp;isFromPublicArea=True&amp;isModal=true&amp;asPopupView=true</t>
  </si>
  <si>
    <t>504-2021</t>
  </si>
  <si>
    <t>504-2021CI(64623)</t>
  </si>
  <si>
    <t>FDLSCI-465-2021(64623)</t>
  </si>
  <si>
    <t>COLEGIO NICOLÁS BUENAVENTURA – SEDE CHORRILLOS</t>
  </si>
  <si>
    <t>830064259-6</t>
  </si>
  <si>
    <t>AUNAR ESFUERZOS TÉCNICOS, ADMINISTRATIVOS Y JURÍDICOS PARA CREAR, PONER EN FUNCIONAMIENTO Y MANTENER EN PLENA OPERATIVIDAD UN CENTRO DE TECNOLOGÍA INSTALADO EN EL COLEGIO NICOLÁS BUENAVENTURA SEDE CHORRILLOS DE LA ZONA RURAL DE SUBA</t>
  </si>
  <si>
    <t>https://community.secop.gov.co/Public/Tendering/OpportunityDetail/Index?noticeUID=CO1.NTC.2385142&amp;isFromPublicArea=True&amp;isModal=true&amp;asPopupView=true</t>
  </si>
  <si>
    <t>2 años 2 meses 25 días.</t>
  </si>
  <si>
    <t>9 meses 6 días.</t>
  </si>
  <si>
    <t>484-2021</t>
  </si>
  <si>
    <t>484-2021-COMODATO</t>
  </si>
  <si>
    <t>FDLSCDC-450-2021</t>
  </si>
  <si>
    <t>JAC EL PORTICO</t>
  </si>
  <si>
    <t>800119154-0</t>
  </si>
  <si>
    <t>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</si>
  <si>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https://community.secop.gov.co/Public/Tendering/OpportunityDetail/Index?noticeUID=CO1.NTC.2358583&amp;isFromPublicArea=True&amp;isModal=true&amp;asPopupView=true</t>
  </si>
  <si>
    <t>478-2021</t>
  </si>
  <si>
    <t>478-2021-COMODATO</t>
  </si>
  <si>
    <t>FDLSCDC-446-2021</t>
  </si>
  <si>
    <t>JAC DEL BARRIO VILLA ELISA SUBA</t>
  </si>
  <si>
    <t>830056340-1</t>
  </si>
  <si>
    <t>https://community.secop.gov.co/Public/Tendering/OpportunityDetail/Index?noticeUID=CO1.NTC.2335290&amp;isFromPublicArea=True&amp;isModal=true&amp;asPopupView=true</t>
  </si>
  <si>
    <t>458-2021</t>
  </si>
  <si>
    <t>FDLSCI-458-2021(62826)</t>
  </si>
  <si>
    <t>FDLSCI-431-2021(62826)</t>
  </si>
  <si>
    <t>ORQUESTA FILARMÓNICA DE BOGOTÁ (OFB)</t>
  </si>
  <si>
    <t>1. 26/12/2022 9:39:05 AM La supervisión del Convenio Interadministrativo FDLSCI-458-2021(62826) suscrito con la ORQUESTA FILARMÓNICA DE BOGOTÁ radicó en la Oficina de Contratación el día 22/12/2022 solicitud de PRÓRROGA de este, HASTA EL TREINTA Y UNO (31) DE DICIEMBRE DE 2023, atendiendo las razones, expuestas en la solicitud de modificación, razón por la cual se requiere continuar con su ejecución. En tal sentido, LA NUEVA FECHA DE TERMINACIÓN DEL CONVENIO INTERADMINISTRATIVO FDLSCI-458-2021(62826) ES EL DÍA EL TREINTA Y UNO (31) DE DICIEMBRE DE 2023; Lo anterior, con fundamento en el principio de la autonomía de la voluntad consagrado en el artículo 1665 del Código Civil, en concordancia con el artículo 40 de la Ley 80 de 1993, inciso tercero. 2. 15/12/2023 12:08:17 PM	La supervisión del Convenio 458-2021(62826), suscrito con GISELA DE LA GUARDIA GONZÁLEZ, identificada con cedula de ciudadanía No. 1.032.469.661, en calidad de Directora de Formación Musical y Fomento de la ORQUESTA FILARMÓNICA DE BOGOTÁ, radicó en la Oficina de Contratación solicitud de PRÓRROGA No. (2), del mismo; prórroga hasta el TREINTA (30) de JUNIO de 2024, teniendo en cuenta la justificación que se encuentra en los documentos anexos, que hacen parte integral del presente convenio. Lo anterior, con fundamento además en el principio de la autonomía de la voluntad consagrado en el artículo 1602 del Código Civil, en concordancia con el artículo 40 de la Ley 80 de 1993, inciso tercero.</t>
  </si>
  <si>
    <t>AUNAR ESFUERZOS TÉCNICOS, ADMINISTRATIVOS, LOGÍSTICOS Y FINANCIEROS ENTRE LA ALCALDÍA LOCAL DE SUBA Y LA ORQUESTA FILARMÓNICA DE BOGOTÁ PARA LA CONTINUIDAD Y DESARROLLO DEL CENTRO FILARMÓNICO LOCAL COMO UN ESPACIO PARA EL PROCESO DE FORMACIÓN MUSICAL IMPLEMENTADO POR LA ORQUESTA Y DIRIGIDO A LA LOCALIDAD.</t>
  </si>
  <si>
    <t>https://community.secop.gov.co/Public/Tendering/OpportunityDetail/Index?noticeUID=CO1.NTC.2301090&amp;isFromPublicArea=True&amp;isModal=true&amp;asPopupView=true</t>
  </si>
  <si>
    <t>1 años 2 meses 20 días.</t>
  </si>
  <si>
    <t xml:space="preserve">1 años 6 meses </t>
  </si>
  <si>
    <t>2 años 8 meses 20 días.</t>
  </si>
  <si>
    <t>437-2021</t>
  </si>
  <si>
    <t>437-2021-COMODATO</t>
  </si>
  <si>
    <t>FDLSCDC-415-2021</t>
  </si>
  <si>
    <t>JUNTA DE ACCIÓN COMUNAL DEL BARRIO BERLIN DE LA LOCALIDAD SUBA</t>
  </si>
  <si>
    <t>800229184-3</t>
  </si>
  <si>
    <t>1. 30/03/2023 3:58:13 PM SE PROCEDE A MODIFICAR EL CONTRATO RESPECTO DE LOS BIENES MUEBLES OBJETO DE COMODATO, LO ANTERIOR DE CONFORMIDAD A LO INDICADO POR LA OFICINA DE PARTICIPACIÓN Y ALMACÉN DEL FONDO DE DESARROLLO LOCAL DE SUBA.</t>
  </si>
  <si>
    <t xml:space="preserve">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t>
  </si>
  <si>
    <t>https://community.secop.gov.co/Public/Tendering/OpportunityDetail/Index?noticeUID=CO1.NTC.2257827&amp;isFromPublicArea=True&amp;isModal=true&amp;asPopupView=true</t>
  </si>
  <si>
    <t>2 años 11 meses 8 días.</t>
  </si>
  <si>
    <t>391-2021</t>
  </si>
  <si>
    <t>391-2021-COMODATO</t>
  </si>
  <si>
    <t>FDLSCDC-374-2021</t>
  </si>
  <si>
    <t>JAC EL JAPON</t>
  </si>
  <si>
    <t>1. 30/03/2023 3:53:57 PM SE PROCEDE A MODIFICAR EL CONTRATO RESPECTO DE LOS BIENES MUEBLES OBJETO DE COMODATO, LO ANTERIOR DE CONFORMIDAD A LO INDICADO POR LA OFICINA DE PARTICIPACIÓN Y ALMACÉN DEL FONDO DE DESARROLLO LOCAL DE SUBA.</t>
  </si>
  <si>
    <t>https://community.secop.gov.co/Public/Tendering/OpportunityDetail/Index?noticeUID=CO1.NTC.2199240&amp;isFromPublicArea=True&amp;isModal=true&amp;asPopupView=true</t>
  </si>
  <si>
    <t>2 años 9 meses 25 días.</t>
  </si>
  <si>
    <t>390-2021</t>
  </si>
  <si>
    <t>390-2021-COMODATO</t>
  </si>
  <si>
    <t>FDLSCDC-373-2021</t>
  </si>
  <si>
    <t>JAC SAN CARLOS DE TIBABUYES</t>
  </si>
  <si>
    <t>1. 18/04/2023 2:17:48 PM SE PROCEDE A MODIFICAR EL CONTRATO RESPECTO DE LOS BIENES MUEBLES OBJETO DE COMODATO, LO ANTERIOR DE CONFORMIDAD A LO INDICADO POR LA OFICINA DE PARTICIPACIÓN Y ALMACÉN DEL FONDO DE DESARROLLO LOCAL DE SUBA.2. 29/12/2023 12:54:24 PM	SE PROCEDE A MODIFICAR EL CONTRATO RESPECTO DE LOS BIENES MUEBLES OBJETO DE COMODATO, LO ANTERIOR DE CONFORMIDAD A LO INDICADO POR LA OFICINA DE PARTICIPACIÓN Y ALMACÉN DEL FONDO DE DESARROLLO LOCAL DE SUBA</t>
  </si>
  <si>
    <t>https://community.secop.gov.co/Public/Tendering/OpportunityDetail/Index?noticeUID=CO1.NTC.2199333&amp;isFromPublicArea=True&amp;isModal=true&amp;asPopupView=true</t>
  </si>
  <si>
    <t>2 años 10 meses 18 días.</t>
  </si>
  <si>
    <t>388-2021</t>
  </si>
  <si>
    <t>388-2021-COMODATO</t>
  </si>
  <si>
    <t>FDLSCDC-371-2021</t>
  </si>
  <si>
    <t>JAC URBANIZACIÓN LONDRES</t>
  </si>
  <si>
    <t>https://community.secop.gov.co/Public/Tendering/OpportunityDetail/Index?noticeUID=CO1.NTC.2198091&amp;isFromPublicArea=True&amp;isModal=true&amp;asPopupView=true</t>
  </si>
  <si>
    <t>387-2021</t>
  </si>
  <si>
    <t>387-2021-COMODATO</t>
  </si>
  <si>
    <t>FDLSCDC-370-2021</t>
  </si>
  <si>
    <t>JAC RINCON SECTOR LA ESCUELA</t>
  </si>
  <si>
    <t>https://community.secop.gov.co/Public/Tendering/OpportunityDetail/Index?noticeUID=CO1.NTC.2198082&amp;isFromPublicArea=True&amp;isModal=true&amp;asPopupView=true</t>
  </si>
  <si>
    <t>2 años 10 meses 26 días.</t>
  </si>
  <si>
    <t>328-2021</t>
  </si>
  <si>
    <t>FDLSCI-316-2021</t>
  </si>
  <si>
    <t>SECRETARIA DE EDUCACION DEL DISTRITO</t>
  </si>
  <si>
    <t>AUNAR ESFUERZOS TÉCNICOS, ADMINISTRATIVOS, JURÍDICOS Y FINANCIEROS ENTRE LA SECRETARÍA DE EDUCACIÓN DEL DISTRITO Y LOS FONDOS DE DESARROLLO LOCAL QUE HACEN PARTE DEL DISTRITO CAPITAL, PARA LA IMPLEMENTACIÓN DE UN NUEVO MODELO INCLUSIVO, EFICIENTE Y FLEXIBLE PARA EL ACCESO Y LA PERMANENCIA DE LAS Y LOS JÓVENES EGRESADOS DE INSTITUCIONES DE EDUCACIÓN MEDIA A PROGRAMAS DE EDUCACIÓN SUPERIOR</t>
  </si>
  <si>
    <t>https://www.contratos.gov.co/consultas/detalleProceso.do?numConstancia=21-22-27386</t>
  </si>
  <si>
    <t>5 años 11 meses 22 días.</t>
  </si>
  <si>
    <t>319-2021</t>
  </si>
  <si>
    <t>COMODATO 308</t>
  </si>
  <si>
    <t>JAC PRADOS DE SANTA BARBARA</t>
  </si>
  <si>
    <t>830004235-3</t>
  </si>
  <si>
    <t>https://www.contratos.gov.co/consultas/detalleProceso.do?numConstancia=21-22-26779&amp;g-recaptcha-response=03AGdBq26DRaARN3ivQhzOmIUBupjAcNoHPzeO0NWe0AmpWzFFUL5XeO56Uly29qFMzwe2SE4TE1A-89hFn4ghW7qmfvvwl-bXJQAoMgGvGGQkq0RPn01_gdIhcyMJLE6_mLUhhcbgO7iaRF5Z1UZefhhM2r20kJmJG7BsHmQ4CO1eyQyPRltBGErXdLBMEJYzSserHsKIg8oV9lczgJdsZGCw1vcRPRGpEKBkrk3EddcgiGd5NHWDZgcyC3GRWeCgZHPd_NAkdppyHMDQJ_3yqmIhEClV2uflkftCEpNrfAY59U77Qsil5UNlH_2AqGcy4niKHK8ZMlZA2lE6EBgsz3NprgQxeNTbz1ozaX2cfcIk0fptj-oEcv58Yso2BNLYmO7g4NfSnztqHHoTT5izNfqWc2GypwlAEvZZTpyxzUU6O8MJrzSHq3siLarqQQWDlKx8fFsZOlPJwGpBb5jG_n2KzlKjGSqJZg</t>
  </si>
  <si>
    <t>2 años 11 meses 30 días.</t>
  </si>
  <si>
    <t>318-2021</t>
  </si>
  <si>
    <t>COMODATO 307</t>
  </si>
  <si>
    <t>JAC SANTA ROSA NORTE</t>
  </si>
  <si>
    <t>900084538-5</t>
  </si>
  <si>
    <t>https://www.contratos.gov.co/consultas/detalleProceso.do?numConstancia=21-22-26774&amp;g-recaptcha-response=03AGdBq26c_4UWvK9N0s1Q2dAzpp6_ara0jvY0xVskgkXQnz48ySA5kWrq0y0tI1D34tP2sRqc159s_vIzq_ZWLg2bwEgk50u1IOuY3dg6eJnfc2yukn_jaFMydhh14SxLRD6I_jMc0X1kSJiKe0whOJaLwXZyDIrlbgKi4GPhTZl0OWiHvziUXi6FX5ouIMx3y3GZOMM90LKNfitlc4sBoUiLbjvoVOLrZtbtwMrCo0y_NAdAZJLpgpvEX2Jh_NNaqVA6Wzk9hDr5Wc4-ewM9wo27jWFhCZJyIweXizLREJ4IK7Tc0K4h1JnaljR34RDeL0mdkMMYo-uhyCC1G5e23tFYJ34dpEE0txHqPQkBMROqwF8dLnfx2lL93vNO1xfocLgZBe9G82r2lPOjWaeLTdod68EXvuicZi5PO5opwZutFXu-VR0RaQ-cdaG_kOmKWjGZd-me6mEw-Fxs_0O_f2VDtPsi1SvM60WYL70cCZ_p0c5mVzc8dYk</t>
  </si>
  <si>
    <t>554-2022</t>
  </si>
  <si>
    <t>554-2022-COMODATO</t>
  </si>
  <si>
    <t>FDLSUBACD-497-2022</t>
  </si>
  <si>
    <t>LA ASOCIACIÓN DE JUNTAS DE ACCIÓN COMUNAL DE LA LOCALIDAD 11- ASOJUNTAS</t>
  </si>
  <si>
    <t>800018460-6</t>
  </si>
  <si>
    <t>EL FDLSUBA-COMODANTE, HACE ENTREGA REAL Y MATERIAL A TÍTULO DE COMODATO A ASOJUNTAS DE SUBA,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</si>
  <si>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https://community.secop.gov.co/Public/Tendering/OpportunityDetail/Index?noticeUID=CO1.NTC.3668104&amp;isFromPublicArea=True&amp;isModal=true&amp;asPopupView=true</t>
  </si>
  <si>
    <t>4 años 1 días.</t>
  </si>
  <si>
    <t>549-2022</t>
  </si>
  <si>
    <t>549-2022-COMODATO</t>
  </si>
  <si>
    <t>FDLSUBACD-492-2022</t>
  </si>
  <si>
    <t>JAC TRINITARIA</t>
  </si>
  <si>
    <t>800183561-7</t>
  </si>
  <si>
    <t>1. 29/01/2024 9:21:48 AM Con el fin de Incluir elementos tecnologicos de seguridad a los bienes entregados en comodato a la JAC BARRIO LA TRINITARIA se suscribe la ADICION No. 1 al contrato de comodato 549-2022.</t>
  </si>
  <si>
    <t>EL FDLSUBA-COMODANTE, HACE ENTREGA REAL Y MATERIAL A TÍTULO DE COMODATO A LA JAC TRINITARIA -COMODATARIO,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</si>
  <si>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https://community.secop.gov.co/Public/Tendering/OpportunityDetail/Index?noticeUID=CO1.NTC.3667821&amp;isFromPublicArea=True&amp;isModal=true&amp;asPopupView=true</t>
  </si>
  <si>
    <t>547-2022</t>
  </si>
  <si>
    <t>547-2022-COMODATO</t>
  </si>
  <si>
    <t>FDLSUBACD-490-2022</t>
  </si>
  <si>
    <t>JAC JULIO FLOREZ</t>
  </si>
  <si>
    <t>900098333-3</t>
  </si>
  <si>
    <t>EL FDLSUBA-COMODANTE, HACE ENTREGA REAL Y MATERIAL A TÍTULO DE COMODATO A LA JAC JULIO FLOREZ -COMODATARIO,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</si>
  <si>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https://community.secop.gov.co/Public/Tendering/OpportunityDetail/Index?noticeUID=CO1.NTC.3667499&amp;isFromPublicArea=True&amp;isModal=true&amp;asPopupView=true</t>
  </si>
  <si>
    <t>504-2022</t>
  </si>
  <si>
    <t>504-2022-COMODATO</t>
  </si>
  <si>
    <t>FDLSUBACD-474-2022</t>
  </si>
  <si>
    <t>JUNTA DE ACCIoN COMUNAL DEL BARRIO TELECOM ARRAYANES DE LA LOCALIDAD SUBA</t>
  </si>
  <si>
    <t>830030901-0</t>
  </si>
  <si>
    <t>1. 11/03/2024 8:01:10 AM SE PROCEDE A MODIFICAR EL CONTRATO RESPECTO DE LOS BIENES MUEBLES OBJETO DE COMODATO, LO ANTERIOR DE CONFORMIDAD A LO INDICADO POR LA OFICINA DE SEGURIDAD Y ALMACÉN DEL FONDO DE DESARROLLO LOCAL DE SUBA</t>
  </si>
  <si>
    <t>EL FDLSUBA-COMODANTE, HACE ENTREGA REAL Y MATERIAL A TITULO DE COMODATO A LA JAC "TELECOM ARRAYANES"-COMODATARIO, PARA SU USO A TITULO GRATUITO Y CON CARGO A RESTITUIR LOS BIENES MUEBLES DE PROPIEDAD UNICA Y EXCLUSIVA DEL FDLSUBA, SOBRE LOS CUALES NO PESA NINGUN GRAVAMEN O LIMITACION ALGUNA, MISMOS QUE SE DESCRIBEN CON LAS CARACTERISTICAS Y DEMAS ESPECIFICACIONES EN EL ALCANCE DEL OBJETO, PARA IDENTIFICARLOS EN FORMA CLARA Y PRECISA.</t>
  </si>
  <si>
    <t>https://community.secop.gov.co/Public/Tendering/OpportunityDetail/Index?noticeUID=CO1.NTC.3475095&amp;isFromPublicArea=True&amp;isModal=true&amp;asPopupView=true</t>
  </si>
  <si>
    <t>501-2022</t>
  </si>
  <si>
    <t>501-2022-COMODATO</t>
  </si>
  <si>
    <t>FDLSUBACD-472-2022</t>
  </si>
  <si>
    <t>JAC PASADENA</t>
  </si>
  <si>
    <t>900059270-1</t>
  </si>
  <si>
    <t>1. 30/03/2023 3:55:56 PM SE PROCEDE A MODIFICAR EL CONTRATO RESPECTO DE LOS BIENES MUEBLES OBJETO DE COMODATO, LO ANTERIOR DE CONFORMIDAD A LO INDICADO POR LA OFICINA DE PARTICIPACIÓN Y ALMACÉN DEL FONDO DE DESARROLLO LOCAL DE SUBA.</t>
  </si>
  <si>
    <t>EL FDLSUBA-COMODANTE, HACE ENTREGA REAL Y MATERIAL A TÍTULO DE COMODATO A LA JAC "PASADENA"-COMODATARIO,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</si>
  <si>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https://community.secop.gov.co/Public/Tendering/OpportunityDetail/Index?noticeUID=CO1.NTC.3450082&amp;isFromPublicArea=True&amp;isModal=true&amp;asPopupView=true</t>
  </si>
  <si>
    <t>3 años 11 meses 19 días.</t>
  </si>
  <si>
    <t>495-2022</t>
  </si>
  <si>
    <t>495-2022-COMODATO</t>
  </si>
  <si>
    <t>FDLSUBACD-466-2022</t>
  </si>
  <si>
    <t>JAC BRITALIA LAS MARGARITAS</t>
  </si>
  <si>
    <t>800040843-5</t>
  </si>
  <si>
    <t>EL FDLSUBA-COMODANTE, HACE ENTREGA REAL Y MATERIAL A TÍTULO DE COMODATO A LA JAC "BRITALIA LAS MARGARITAS"-COMODATARIO,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</si>
  <si>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https://community.secop.gov.co/Public/Tendering/OpportunityDetail/Index?noticeUID=CO1.NTC.3450075&amp;isFromPublicArea=True&amp;isModal=true&amp;asPopupView=true</t>
  </si>
  <si>
    <t>485-2022</t>
  </si>
  <si>
    <t>485-2022-COMODATO</t>
  </si>
  <si>
    <t>FDLSUBACD-457-2022</t>
  </si>
  <si>
    <t>JAC URBANIZACIoN CAÑIZA TIBABUYES</t>
  </si>
  <si>
    <t>830047776-0</t>
  </si>
  <si>
    <t>EL FDLSUBA-COMODANTE, HACE ENTREGA REAL Y MATERIAL A TÍTULO DE COMODATO A LA JAC "URBANIZACIÓN CAÑIZA TIBABUYES"-COMODATARIO,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</si>
  <si>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https://community.secop.gov.co/Public/Tendering/OpportunityDetail/Index?noticeUID=CO1.NTC.3353632&amp;isFromPublicArea=True&amp;isModal=true&amp;asPopupView=true</t>
  </si>
  <si>
    <t>484-2022</t>
  </si>
  <si>
    <t>484-2022-COMODATO</t>
  </si>
  <si>
    <t>FDLSUBACD-456-2022</t>
  </si>
  <si>
    <t>1. 11/03/2024 8:41:35 AM SE PROCEDE A MODIFICAR EL CONTRATO RESPECTO DE LOS BIENES MUEBLES OBJETO DE COMODATO, LO ANTERIOR DE CONFORMIDAD A LO INDICADO POR LA OFICINA DE SEGURIDAD Y ALMACÉN DEL FONDO DE DESARROLLO LOCAL DE SUBA</t>
  </si>
  <si>
    <t>EL FDLSUBA-COMODANTE, HACE ENTREGA REAL Y MATERIAL A TÍTULO DE COMODATO A LA JAC "TIBABUYES I SECTOR"-COMODATARIO,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</si>
  <si>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https://community.secop.gov.co/Public/Tendering/OpportunityDetail/Index?noticeUID=CO1.NTC.3353628&amp;isFromPublicArea=True&amp;isModal=true&amp;asPopupView=true</t>
  </si>
  <si>
    <t xml:space="preserve">4 años </t>
  </si>
  <si>
    <t>483-2022</t>
  </si>
  <si>
    <t>483-2022-COMODATO</t>
  </si>
  <si>
    <t>FDLSUBACD-455-2022</t>
  </si>
  <si>
    <t>JAC SANTA CECILIA</t>
  </si>
  <si>
    <t>800199609-1</t>
  </si>
  <si>
    <t>EL FDLSUBA-COMODANTE, HACE ENTREGA REAL Y MATERIAL A TÍTULO DE COMODATO A LA JAC "JAC SANTA CECILIA"-COMODATARIO,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</si>
  <si>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https://community.secop.gov.co/Public/Tendering/OpportunityDetail/Index?noticeUID=CO1.NTC.3353546&amp;isFromPublicArea=True&amp;isModal=true&amp;asPopupView=true</t>
  </si>
  <si>
    <t>482-2022</t>
  </si>
  <si>
    <t>482-2022-COMODATO</t>
  </si>
  <si>
    <t>FDLSUBACD-454-2022</t>
  </si>
  <si>
    <t>JAC COMPARTIR ETAPA II</t>
  </si>
  <si>
    <t>901092701-7</t>
  </si>
  <si>
    <t>1. 11/03/2024 12:31:14 PM SE PROCEDE A MODIFICAR EL CONTRATO RESPECTO DE LOS BIENES MUEBLES OBJETO DE COMODATO, LO ANTERIOR DE CONFORMIDAD A LO INDICADO POR LA OFICINA DE SEGURIDAD Y ALMACÉN DEL FONDO DE DESARROLLO LOCAL DE SUBA</t>
  </si>
  <si>
    <t>EL FDLSUBA-COMODANTE, HACE ENTREGA REAL Y MATERIAL A TÍTULO DE COMODATO A LA JAC "COMPARTIR ETAPA II"-COMODATARIO,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</si>
  <si>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https://community.secop.gov.co/Public/Tendering/OpportunityDetail/Index?noticeUID=CO1.NTC.3353542&amp;isFromPublicArea=True&amp;isModal=true&amp;asPopupView=true</t>
  </si>
  <si>
    <t>471-2022</t>
  </si>
  <si>
    <t>471-2022-COMODATO</t>
  </si>
  <si>
    <t>FDLSUBACD-444-2022</t>
  </si>
  <si>
    <t>COMODATO VILLA HERMOSA</t>
  </si>
  <si>
    <t>800116577-9</t>
  </si>
  <si>
    <t>EL FDLSUBA-COMODANTE, HACE ENTREGA REAL Y MATERIAL A TITULO DE COMODATO A LA JAC "VILLA HERMOSA"-COMODATARIO, PARA SU USO A TITULO GRATUITO Y CON CARGO A RESTITUIR LOS BIENES MUEBLES DE PROPIEDAD UNICA Y EXCLUSIVA DEL FDLSUBA, SOBRE LOS CUALES NO PESA NINGUN GRAVAMEN O LIMITACION ALGUNA, MISMOS QUE SE DESCRIBEN CON LAS CARACTERISTICAS Y DEMAS ESPECIFICACIONES EN EL ALCANCE DEL OBJETO, PARA IDENTIFICARLOS EN FORMA CLARA Y PRECISA.</t>
  </si>
  <si>
    <t>https://community.secop.gov.co/Public/Tendering/OpportunityDetail/Index?noticeUID=CO1.NTC.3289309&amp;isFromPublicArea=True&amp;isModal=true&amp;asPopupView=true</t>
  </si>
  <si>
    <t>470-2022</t>
  </si>
  <si>
    <t>470-2022-COMODATO</t>
  </si>
  <si>
    <t>FDLSUBACD-443-2022</t>
  </si>
  <si>
    <t>COMODATO NUEVA ZELANDIA</t>
  </si>
  <si>
    <t>800215690-8</t>
  </si>
  <si>
    <t>EL FDLSUBA-COMODANTE, HACE ENTREGA REAL Y MATERIAL A TITULO DE COMODATO A LA JAC "NUEVA ZELANDIA"-COMODATARIO, PARA SU USO A TITULO GRATUITO Y CON CARGO A RESTITUIR LOS BIENES MUEBLES DE PROPIEDAD UNICA Y EXCLUSIVA DEL FDLSUBA, SOBRE LOS CUALES NO PESA NINGUN GRAVAMEN O LIMITACION ALGUNA, MISMOS QUE SE DESCRIBEN CON LAS CARACTERISTICAS Y DEMAS ESPECIFICACIONES EN EL ALCANCE DEL OBJETO, PARA IDENTIFICARLOS EN FORMA CLARA Y PRECISA.</t>
  </si>
  <si>
    <t>https://community.secop.gov.co/Public/Tendering/OpportunityDetail/Index?noticeUID=CO1.NTC.3289130&amp;isFromPublicArea=True&amp;isModal=true&amp;asPopupView=true</t>
  </si>
  <si>
    <t>445-2022</t>
  </si>
  <si>
    <t>445-2022CONVINT</t>
  </si>
  <si>
    <t>FDLSUBACD-424-2022</t>
  </si>
  <si>
    <t>GESTIoN CORPORATIVA DE LA AGENCIA DISTRITAL PARA LA EDUCACIoN SUPERIOR, LA CIENCIA Y LA TECNOLOGiA “ATENEA”</t>
  </si>
  <si>
    <t>901508361-4</t>
  </si>
  <si>
    <t>1. 24/08/2022 9:25:41 PM Se procede a modificar por error de transcripción en la versión final del documento, el numeral 7.3. del Convenio Interadministrativo No. 445-2022CONVINT, suscrito con AGENCIA ATENEA, suprimiéndose los compromisos No. 3 y 4 de la AGENCIA, como quiera que se incluyeron por error de transcripción en la versión final del documento, que fue publicada en la plataforma SECOP II. La presente aclaración se justifica con fundamento en el artículo 45 del Código de Procedimiento Administrativo y de lo Contencioso Administrativo, respecto de corrección de errores formales.
2. 12/12/2022 10:16:24 AM Mediante documento radicado en el Fondo de Desarrollo Local de Suba, por CAMILA ANDREA BARRIOS OVALLE, quien obra como apoyo a la supervisión del Contrato 445-2022CONVINT, se solicita ADICIÓN del contrato, suscrito con AGENCIA DISTRITAL PARA LA EDUCACIÓN SUPERIOR, LA CIENCIA Y LA TECNOLOGÍA ATENEA, por QUINIENTOS NOVENTA Y TRES MILLONES NOVECIENTOS SETENTA Y CUATRO MIL SEISCIENTOS TREINTA TRES PESOS M/Cte. ($593.974.633).. De conformidad con la justificación esgrimida en el documento anexo suscrito por el supervisor, que hace parte integral de la presente modificación contractual. La presente adición se encuentra respaldada con el Certificado de Disponibilidad Presupuestal No. 1212 de fecha 07 de DICIEMBRE de 2022. Lo anterior, con fundamento además en el principio de la autonomía de la voluntad consagrado en el artículo 1602 del Código Civil, en concordancia con el artículo 40 de la Ley 80 de 1993, inciso tercero.
3. En edición en Secop II por el equipo de contratación</t>
  </si>
  <si>
    <t>AUNAR ESFUERZOS TECNICOS, ADMINISTRATIVOS, JURIDICOS Y FINANCIEROS ENTRE LA AGENCIA DISTRITAL PARA LA EDUCACION SUPERIOR, LA CIENCIA Y LA TECNOLOGIA - ATENEA Y EL FONDO DE DESARROLLO LOCAL DE SUBA PARA LA IMPLEMENTACION DE UN NUEVO MODELO INCLUSIVO, EFICIENTE Y FLEXIBLE PARA EL ACCESO Y LA PERMANENCIA DE LAS Y LOS JOVENES EGRESADOS DE INSTITUCIONES DE EDUCACION MEDIA A PROGRAMAS DE EDUCACION SUPERIOR Y POSMEDIA.</t>
  </si>
  <si>
    <t>https://community.secop.gov.co/Public/Tendering/OpportunityDetail/Index?noticeUID=CO1.NTC.3181949&amp;isFromPublicArea=True&amp;isModal=true&amp;asPopupView=true</t>
  </si>
  <si>
    <t>7 años 4 meses 8 días.</t>
  </si>
  <si>
    <t>413-2022</t>
  </si>
  <si>
    <t>413-2022-COMODATO</t>
  </si>
  <si>
    <t>FDLSUBACD-395-2022</t>
  </si>
  <si>
    <t>PUERTA DEL SOL II SECTOR</t>
  </si>
  <si>
    <t>900293784-7</t>
  </si>
  <si>
    <t>1. 18/04/2023 3:29:20 PM SE PROCEDE A MODIFICAR EL CONTRATO RESPECTO DE LOS BIENES MUEBLES OBJETO DE COMODATO, LO ANTERIOR DE CONFORMIDAD A LO INDICADO POR LA OFICINA DE PARTICIPACIÓN Y ALMACÉN DEL FONDO DE DESARROLLO LOCAL DE SUBA</t>
  </si>
  <si>
    <t>EL FDLSUBA-COMODANTE, HACE ENTREGA REAL Y MATERIAL A TITULO DE COMODATO A LA JAC "URBANIZACION PUERTA DEL SOL II SECTOR"-COMODATARIO, PARA SU USO A TITULO GRATUITO Y CON CARGO A RESTITUIR LOS BIENES MUEBLES DE PROPIEDAD UNICA Y EXCLUSIVA DEL FDLSUBA, SOBRE LOS CUALES NO PESA NINGUN GRAVAMEN O LIMITACION ALGUNA, MISMOS QUE SE DESCRIBEN CON LAS CARACTERISTICAS Y DEMAS ESPECIFICACIONES EN EL ALCANCE DEL OBJETO, PARA IDENTIFICARLOS EN FORMA CLARA Y PRECISA.</t>
  </si>
  <si>
    <t>https://community.secop.gov.co/Public/Tendering/OpportunityDetail/Index?noticeUID=CO1.NTC.3131571&amp;isFromPublicArea=True&amp;isModal=true&amp;asPopupView=true</t>
  </si>
  <si>
    <t>3 años 11 meses 16 días.</t>
  </si>
  <si>
    <t>412-2022</t>
  </si>
  <si>
    <t>412-2022-COMODATO</t>
  </si>
  <si>
    <t>FDLSUBACD-394-2022</t>
  </si>
  <si>
    <t>CALIMA NORTE</t>
  </si>
  <si>
    <t>800116951-0</t>
  </si>
  <si>
    <t>1. 25/04/2023 10:55:35 AM SE PROCEDE A MODIFICAR EL CONTRATO RESPECTO DE LOS BIENES MUEBLES OBJETO DE COMODATO, LO ANTERIOR DE CONFORMIDAD A LO INDICADO POR LA OFICINA DE PARTICIPACIÓN Y ALMACÉN DEL FONDO DE DESARROLLO LOCAL DE SUBA</t>
  </si>
  <si>
    <t>EL FDLSUBA-COMODANTE, HACE ENTREGA REAL Y MATERIAL A TITULO DE COMODATO A LA JAC "CALIMA NORTE"-COMODATARIO, PARA SU USO A TITULO GRATUITO Y CON CARGO A RESTITUIR LOS BIENES MUEBLES DE PROPIEDAD UNICA Y EXCLUSIVA DEL FDLSUBA, SOBRE LOS CUALES NO PESA NINGUN GRAVAMEN O LIMITACION ALGUNA, MISMOS QUE SE DESCRIBEN CON LAS CARACTERISTICAS Y DEMAS ESPECIFICACIONES EN EL ALCANCE DEL OBJETO, PARA IDENTIFICARLOS EN FORMA CLARA Y PRECISA.</t>
  </si>
  <si>
    <t>https://community.secop.gov.co/Public/Tendering/OpportunityDetail/Index?noticeUID=CO1.NTC.3131376&amp;isFromPublicArea=True&amp;isModal=true&amp;asPopupView=true</t>
  </si>
  <si>
    <t>3 años 10 meses 28 días.</t>
  </si>
  <si>
    <t>411-2022</t>
  </si>
  <si>
    <t>411-2022-COMODATO</t>
  </si>
  <si>
    <t>FDLSUBACD-393-2022</t>
  </si>
  <si>
    <t>SAN PEDRO DE TIBABUYES</t>
  </si>
  <si>
    <t>830058109-5</t>
  </si>
  <si>
    <t>EL FONDO DE DESARROLLO LOCAL DE SUBA, EN ADELANTE EL COMODANTE, HACE ENTREGA REAL Y MATERIAL A TITULO DE COMODATO A LA JUNTA DE ACCION COMUNAL DEL BARRIO “SAN PEDRO DE TIBABUYES”, QUIEN EN ADELANTE SERA EL COMODATARIO, PARA SU USO A TITULO GRATUITO Y CON CARGO A RESTITUIR LOS BIENES MUEBLES DE PROPIEDAD UNICA Y EXCLUSIVA DEL FONDO DE DESARROLLO LOCAL DE SUBA, SOBRE LOS CUALES NO PESA NINGUN GRAVAMEN O LIMITACION ALGUNA, MISMOS QUE SE DESCRIBEN CON LAS CARACTERISTICAS Y DEMAS ESPECIFICACIONES EN EL ALCANCE DEL OBJETO, PARA IDENTIFICARLOS EN FORMA CLARA Y PRECISA.</t>
  </si>
  <si>
    <t>https://community.secop.gov.co/Public/Tendering/OpportunityDetail/Index?noticeUID=CO1.NTC.3131617&amp;isFromPublicArea=True&amp;isModal=true&amp;asPopupView=true</t>
  </si>
  <si>
    <t>410-2022</t>
  </si>
  <si>
    <t>410-2022-COMODATO</t>
  </si>
  <si>
    <t>FDLSUBACD-392-2022</t>
  </si>
  <si>
    <t>VILLA MARiA</t>
  </si>
  <si>
    <t>860523951-4</t>
  </si>
  <si>
    <t>1. 18/04/2023 10:27:30 AM SE PROCEDE A MODIFICAR EL CONTRATO RESPECTO DE LOS BIENES MUEBLES OBJETO DE COMODATO, LO ANTERIOR DE CONFORMIDAD A LO INDICADO POR LA OFICINA DE PARTICIPACIÓN Y ALMACÉN DEL FONDO DE DESARROLLO LOCAL DE SUBA</t>
  </si>
  <si>
    <t>EL FDLSUBA-COMODANTE, HACE ENTREGA REAL Y MATERIAL A TITULO DE COMODATO A LA JAC "VILLA MARIA"-COMODATARIO, PARA SU USO A TITULO GRATUITO Y CON CARGO A RESTITUIR LOS BIENES MUEBLES DE PROPIEDAD UNICA Y EXCLUSIVA DEL FDLSUBA, SOBRE LOS CUALES NO PESA NINGUN GRAVAMEN O LIMITACION ALGUNA, MISMOS QUE SE DESCRIBEN CON LAS CARACTERISTICAS Y DEMAS ESPECIFICACIONES EN EL ALCANCE DEL OBJETO, PARA IDENTIFICARLOS EN FORMA CLARA Y PRECISA</t>
  </si>
  <si>
    <t>https://community.secop.gov.co/Public/Tendering/OpportunityDetail/Index?noticeUID=CO1.NTC.3131542&amp;isFromPublicArea=True&amp;isModal=true&amp;asPopupView=true</t>
  </si>
  <si>
    <t>409-2022</t>
  </si>
  <si>
    <t>409-2022-COMODATO</t>
  </si>
  <si>
    <t>FDLSUBACD-391-2022</t>
  </si>
  <si>
    <t>COMPARTIR ETAPA I</t>
  </si>
  <si>
    <t>900069953-6</t>
  </si>
  <si>
    <t>1. 25/04/2023 10:15:11 AM SE PROCEDE A MODIFICAR EL CONTRATO RESPECTO DE LOS BIENES MUEBLES OBJETO DE COMODATO, LO ANTERIOR DE CONFORMIDAD A LO INDICADO POR LA OFICINA DE PARTICIPACIÓN Y ALMACÉN DEL FONDO DE DESARROLLO LOCAL DE SUBA</t>
  </si>
  <si>
    <t>EL FDLSUBA-COMODANTE, HACE ENTREGA REAL Y MATERIAL A TITULO DE COMODATO A LA JAC "COMPARTIR ETAPA I"-COMODATARIO, PARA SU USO A TITULO GRATUITO Y CON CARGO A RESTITUIR LOS BIENES MUEBLES DE PROPIEDAD UNICA Y EXCLUSIVA DEL FDLSUBA, SOBRE LOS CUALES NO PESA NINGUN GRAVAMEN O LIMITACION ALGUNA, MISMOS QUE SE DESCRIBEN CON LAS CARACTERISTICAS Y DEMAS ESPECIFICACIONES EN EL ALCANCE DEL OBJETO, PARA IDENTIFICARLOS EN FORMA CLARA Y PRECISA.</t>
  </si>
  <si>
    <t>https://community.secop.gov.co/Public/Tendering/OpportunityDetail/Index?noticeUID=CO1.NTC.3131605&amp;isFromPublicArea=True&amp;isModal=true&amp;asPopupView=true</t>
  </si>
  <si>
    <t>408-2022</t>
  </si>
  <si>
    <t>408-2022-COMODATO</t>
  </si>
  <si>
    <t>FDLSUBACD-390-2022</t>
  </si>
  <si>
    <t>URBANIZACIoN LOS NOGALES DE TIBABUYES</t>
  </si>
  <si>
    <t>800206721-1</t>
  </si>
  <si>
    <t>1. 26/04/2023 12:27:08 PM SE PROCEDE A MODIFICAR EL CONTRATO RESPECTO DE LOS BIENES MUEBLES OBJETO DE COMODATO, LO ANTERIOR DE CONFORMIDAD A LO INDICADO POR LA OFICINA DE PARTICIPACIÓN Y ALMACÉN DEL FONDO DE DESARROLLO LOCAL DE SUBA</t>
  </si>
  <si>
    <t>EL FDLSUBA-COMODANTE, HACE ENTREGA REAL Y MATERIAL A TITULO DE COMODATO A LA JAC "URBANIZACION LOS NOGALES DE TIBABUYES"-COMODATARIO, PARA SU USO A TITULO GRATUITO Y CON CARGO A RESTITUIR LOS BIENES MUEBLES DE PROPIEDAD UNICA Y EXCLUSIVA DEL FDLSUBA, SOBRE LOS CUALES NO PESA NINGUN GRAVAMEN O LIMITACION ALGUNA, MISMOS QUE SE DESCRIBEN CON LAS CARACTERISTICAS Y DEMAS ESPECIFICACIONES EN EL ALCANCE DEL OBJETO, PARA IDENTIFICARLOS EN FORMA CLARA Y PRECISA.</t>
  </si>
  <si>
    <t>https://community.secop.gov.co/Public/Tendering/OpportunityDetail/Index?noticeUID=CO1.NTC.3129271&amp;isFromPublicArea=True&amp;isModal=true&amp;asPopupView=true</t>
  </si>
  <si>
    <t>407-2022</t>
  </si>
  <si>
    <t>407-2022-COMODATO</t>
  </si>
  <si>
    <t>FDLSUBACD-389-2022</t>
  </si>
  <si>
    <t>1. 25/04/2023 10:08:29 AM SE PROCEDE A MODIFICAR EL CONTRATO RESPECTO DE LOS BIENES MUEBLES OBJETO DE COMODATO, LO ANTERIOR DE CONFORMIDAD A LO INDICADO POR LA OFICINA DE PARTICIPACIÓN Y ALMACÉN DEL FONDO DE DESARROLLO LOCAL DE SUBA</t>
  </si>
  <si>
    <t>EL FDLSUBA-COMODANTE, HACE ENTREGA REAL Y MATERIAL A TITULO DE COMODATO A LA JAC "COMUNEROS NORTE"-COMODATARIO, PARA SU USO A TITULO GRATUITO Y CON CARGO A RESTITUIR LOS BIENES MUEBLES DE PROPIEDAD UNICA Y EXCLUSIVA DEL FDLSUBA, SOBRE LOS CUALES NO PESA NINGUN GRAVAMEN O LIMITACION ALGUNA, MISMOS QUE SE DESCRIBEN CON LAS CARACTERISTICAS Y DEMAS ESPECIFICACIONES EN EL ALCANCE DEL OBJETO, PARA IDENTIFICARLOS EN FORMA CLARA Y PRECISA.</t>
  </si>
  <si>
    <t>https://community.secop.gov.co/Public/Tendering/OpportunityDetail/Index?noticeUID=CO1.NTC.3129249&amp;isFromPublicArea=True&amp;isModal=true&amp;asPopupView=true</t>
  </si>
  <si>
    <t>406-2022</t>
  </si>
  <si>
    <t>406-2022-COMODATO</t>
  </si>
  <si>
    <t>FDLSUBACD-388-2022</t>
  </si>
  <si>
    <t>CIUDAD JARDiN NORTE</t>
  </si>
  <si>
    <t>800191709-3</t>
  </si>
  <si>
    <t>1.  18/04/2023 2:19:57 PM SE PROCEDE A MODIFICAR EL CONTRATO RESPECTO DE LOS BIENES MUEBLES OBJETO DE COMODATO, LO ANTERIOR DE CONFORMIDAD A LO INDICADO POR LA OFICINA DE PARTICIPACIÓN Y ALMACÉN DEL FONDO DE DESARROLLO LOCAL DE SUBA</t>
  </si>
  <si>
    <t>EL FONDO DE DESARROLLO LOCAL DE SUBA, EN ADELANTE EL COMODANTE, HACE ENTREGA REAL Y MATERIAL A TITULO DE COMODATO A LA JUNTA DE ACCION COMUNAL DEL BARRIO “CIUDAD JARDIN NORTE</t>
  </si>
  <si>
    <t>https://community.secop.gov.co/Public/Tendering/OpportunityDetail/Index?noticeUID=CO1.NTC.3128797&amp;isFromPublicArea=True&amp;isModal=true&amp;asPopupView=true</t>
  </si>
  <si>
    <t>394-2022</t>
  </si>
  <si>
    <t>394-2022-COMODATO</t>
  </si>
  <si>
    <t>FDLSUBACD-376-2022</t>
  </si>
  <si>
    <t>JAC EL LAGUITO</t>
  </si>
  <si>
    <t>830092081-1</t>
  </si>
  <si>
    <t>EL COMODATARIO RECIBE DEL COMODANTE EN PRESTAMO DE USO A TITULO GRATUITO Y CON CARGO A RESTITUIR LOS BIENES MUEBLES DE PROPIEDAD UNICA Y EXCLUSIVA DEL FONDO DE DESARROLLO LOCAL DE SUBA, SOBRE LOS CUALES NO PESA NINGUN GRAVAMEN O LIMITACION ALGUNA, MISMOS QUE SE DESCRIBEN CON LAS CARACTERISTICAS Y DEMAS ESPECIFICACIONES EN EL ALCANCE DEL OBJETO, PARA IDENTIFICARLOS EN FORMA CLARA Y PRECISA</t>
  </si>
  <si>
    <t>https://community.secop.gov.co/Public/Tendering/OpportunityDetail/Index?noticeUID=CO1.NTC.3102744&amp;isFromPublicArea=True&amp;isModal=true&amp;asPopupView=true</t>
  </si>
  <si>
    <t>885-2023</t>
  </si>
  <si>
    <t>885-2023-PS(96520)</t>
  </si>
  <si>
    <t>FDLSSAMC-17-2023(96520)</t>
  </si>
  <si>
    <t>C&amp;M INGENIERA Y SERVICIOS AMBIENTALES SAS</t>
  </si>
  <si>
    <t>Yopal (Casanare)</t>
  </si>
  <si>
    <t>1. 25/04/2024 6:48:28 PM Mediante documento radicado en el Fondo de Desarrollo Local de Suba, por ZULLY ALEJANDRA CARDOZO TRIANA, quien obra como apoyo a la supervisión del Contrato. 885-2023-PS(96520), se solicita PRORROGA del Contrato, suscrito con C&amp;M INGENIERIA Y SERVICIOS AMBIENTALES SAS, por el término de, CUARENTA Y CINCO (45) DIAS. De conformidad con la justificación esgrimida en el documento anexo suscrito por el supervisor, que hace parte integral de la presente modifica-ción contractual. La nueva fecha terminación del contrato es el nueve (09) de junio de 2024 Lo anterior, con fundamento además en el principio de la autonomía de la voluntad consagrado en el artículo 1602 del Código Civil, en concordancia con el artículo 40 de la Ley 80 de 1993, inciso tercero.</t>
  </si>
  <si>
    <t>FORTALECER LAS CAPACIDADES COMUNITARIAS MEDIANTE UN PROCESO DE FORMACIÓN EN PREVENCIÓN DEL RIESGO Y ATENCIÓN DE EMERGENCIAS Y DESASTRES EN LA LOCALIDAD DE SUBA</t>
  </si>
  <si>
    <t>https://community.secop.gov.co/Public/Tendering/OpportunityDetail/Index?noticeUID=CO1.NTC.5214567&amp;isFromPublicArea=True&amp;isModal=true&amp;asPopupView=true</t>
  </si>
  <si>
    <t>5 meses 15 días.</t>
  </si>
  <si>
    <t>870-2023</t>
  </si>
  <si>
    <t>870-2023CPS-P(97371)</t>
  </si>
  <si>
    <t>FDLSUBACD-807-2023(97371)</t>
  </si>
  <si>
    <t>Prestación de servicios profesionales y de apoyo a la gestión</t>
  </si>
  <si>
    <t>Profesional</t>
  </si>
  <si>
    <t>LILIA ALEXANDRA ARJONA MARiN</t>
  </si>
  <si>
    <t>Persona Natural</t>
  </si>
  <si>
    <t>1. 26/03/2024 7:07:56 PM Mediante documento radicado el 19 de marzo de 2024, se solicita la PRÓRROGA y ADICIÓN del contrato 870-2023CPS-P(97371) suscrito con LILIA ALEXANDRA ARJONA MARÍN, por el término de DOS (2) MESES además de DIEZ MILLONES CIEN MIL PESOS ($10.100.000), atendiendo a la necesidad de garantizar la función de la administración local por lo que se requiere continuar con la ejecución del contrato de prestación de servicios objeto de adición y prórroga. LA NUEVA FECHA DE TERMINACIÓN DEL CONTRATO SERA HASTA EL 12 DE JUNIO DE 2024. Las erogaciones correspondientes al pago del valor de la presente adición se harán con cargo al presupuesto del FDLS, según certificado de disponibilidad presupuestal (CDP) No 1121 del 26 de marzo de 2024. Lo anterior, con fundamento además en el principio de la autonomía de la voluntad consagrado en el artículo 1602 del Código Civil, en concordancia con el artículo 40 de la Ley 80 de 1993, inciso tercero.</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</si>
  <si>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</si>
  <si>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https://community.secop.gov.co/Public/Tendering/OpportunityDetail/Index?noticeUID=CO1.NTC.5303698&amp;isFromPublicArea=True&amp;isModal=true&amp;asPopupView=true</t>
  </si>
  <si>
    <t>3 meses 26 días.</t>
  </si>
  <si>
    <t>5 meses 26 días.</t>
  </si>
  <si>
    <t>CRA. 101 # 151-33 TR.14 APTO 402</t>
  </si>
  <si>
    <t>laamsj@gmail.com</t>
  </si>
  <si>
    <t>Banco Scotiabank Colpatria</t>
  </si>
  <si>
    <t>91246797230</t>
  </si>
  <si>
    <t>Femenino</t>
  </si>
  <si>
    <t>PSICOLOGÍA</t>
  </si>
  <si>
    <t>844-2023</t>
  </si>
  <si>
    <t>844-2023-CPS-P(97329)</t>
  </si>
  <si>
    <t>FDLSUBACD-782-2023(97329)</t>
  </si>
  <si>
    <t>FREDY ALEXANDER SANCHEZ FLORIAN</t>
  </si>
  <si>
    <t>1. 26/03/2024 7:59:33 PM Desde la supervisión del contrato radicada en la Oficina de Contratación el día 22/03/2024 se solicita la PRÓRROGA y ADICIÓN del contrato No. FDLSUBACPS-P-844- 2023, suscrito con FREDY ALEXANDER SANCHEZ FLORIAN, por el término de DOS (02) MESES Y SEIS (06) DÍAS calendario, además de adicionar QUINCE MILLONES CUATROCIENTOS MIL PESOS ($15.400.000) M/CTE; atendiendo a la necesidad de garantizar la función de la administración local y especialmente las labores operativas del que hacer de la Gestión local oficina de Política Social, se requiere continuar con la ejecución del contrato de prestación de servicios objeto de adición y prórroga. LA NUEVA FECHA DE TERMINACIÓN DEL CONTRATO ES EL DÍA VEINTICUATRO (24) DE JUNIO DE 2024. Las erogaciones correspondientes al pago del valor de la presente adición se harán con cargo al presupuesto del FDLS, según certificado de disponibilidad presupuestal N° 1119 del 26/03/2024. Lo anterior, con fundamento además en el principio de la autonomía de la voluntad consagrado en el artículo 1602 del Código Civil, en concordancia con el artículo 40 de la Ley 80 de 1993, inciso tercero.</t>
  </si>
  <si>
    <t>Prestar servicios profesionales al Área de Gestión del Desarrollo Local de la Alcaldía Local de Suba, para apoyar la promoción de las acciones tendientes al fortalecimiento, acceso y permanencia de los jóvenes de la localidad en programas de educación técnica, tecnológica y superior, dando cumplimiento efectivo a los componentes del proyecto 1957 – Construyendo nuestra infancia local</t>
  </si>
  <si>
    <t>https://community.secop.gov.co/Public/Tendering/OpportunityDetail/Index?noticeUID=CO1.NTC.5275935&amp;isFromPublicArea=True&amp;isModal=true&amp;asPopupView=true</t>
  </si>
  <si>
    <t>2 meses 6 días.</t>
  </si>
  <si>
    <t>6 meses 18 días.</t>
  </si>
  <si>
    <t>CL 5 1 03 ESTE</t>
  </si>
  <si>
    <t>sanchezflorian.psicólogo@gmail.com; fas750@gmail.com</t>
  </si>
  <si>
    <t>550488428087677</t>
  </si>
  <si>
    <t>Masculino</t>
  </si>
  <si>
    <t>PSICOLOGIA</t>
  </si>
  <si>
    <t>842-2023</t>
  </si>
  <si>
    <t>842-2023-CPS-P(97332)</t>
  </si>
  <si>
    <t>FDLSUBACD-780-2023(97334)</t>
  </si>
  <si>
    <t>JEIMMY SIERRA GODOY</t>
  </si>
  <si>
    <t>1. 30/01/2024 10:01:04 AM Por un error de transcripcion se colgó consignó un numero errado de SIPSE, el codigo correcto es 97334, se corrige el error en virtud del articulo 45 de Codigo de Procedimiento Administrativo y de lo Contensioso Administrativo. 
2. 12/04/2024 11:18:51 AM Mediante documento radicado en el Fondo de Desarrollo Local de Suba, y firmado por ANA ISABEL HURTADO SALCEDO, en su calidad de Alcaldesa Local de Suba (E), quien obra como supervisora del Contrato de Prestación de Servicios 842-2023-CPS-P(97334), suscrito con JEIMMY SIERRA GODOY, se determina prorrogar por DOS (2) MESES contados a partir del vencimiento del plazo pactado y adicionar presupuestalmente al contrato la suma de CATORCE MILLONES DE PESOS M/CTE. ($ 14.000.000) incluido impuestos, (la justificación se encuentra anexa al presente, la cual hace parte integra del contrato). La nueva fecha terminación del contrato es el 15/06/2024. Para el efecto, se cuenta con el Certificado de Disponibilidad Presupuestal (CDP) No. 1128 del 11/04/2024.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</si>
  <si>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PRESTAR SERVICIOS PROFESIONALES AL ÁREA DE GESTIÓN DEL DESARROLLO LOCAL DE LA ALCALDÍA LOCAL DE SUBA, PARA APOYAR LA ESTRUCTURACIÓN, FORMULACIÓN, EVALUACIÓN Y SEGUIMIENTO A LOS PROYECTOS DE INVERSIÓN ENFOCADOS A LA REALIZACIÓN DE LAS ACCIONES INTEGRALES HACIA LA COMUNIDAD, DANDO CUMPLIMIENTO EFECTIVO A LOS COMPONENTES DEL PROYECTO 1967 - SUBA SALUDABLE Y SIN BARRERAS.</t>
  </si>
  <si>
    <t>https://community.secop.gov.co/Public/Tendering/OpportunityDetail/Index?noticeUID=CO1.NTC.5255528&amp;isFromPublicArea=True&amp;isModal=true&amp;asPopupView=true</t>
  </si>
  <si>
    <t>6 meses 12 días.</t>
  </si>
  <si>
    <t>calle 8c#87b-75</t>
  </si>
  <si>
    <t>JEIMMY29@HOTMAIL.COM</t>
  </si>
  <si>
    <t>91211273122</t>
  </si>
  <si>
    <t>826-2023</t>
  </si>
  <si>
    <t>826-2023-CPS-AG(97317)</t>
  </si>
  <si>
    <t>FDLSUBACD-764-2023(97317)</t>
  </si>
  <si>
    <t>Apoyo a la gestión</t>
  </si>
  <si>
    <t>GERMAN JESUS AMAYA FERNANDEZ</t>
  </si>
  <si>
    <t>1. 01/04/2024 6:04:06 PM La supervisión del Contrato de Prestación de Servicios No. 826-2023-CPS-AG(97317), suscrito con GERMAN JESUS AMAYA FERNANDEZ Identificada con N° CC 1.104.709.000, radicó en la Oficina de Contratación solicitud de ADICIÓN Y PRÓRROGA No. (1 ) del referido contrato; prórroga hasta el (22) de junio de 2024, y adición para un valor total de CINCO MILLONES SEISCIENTOS DIEZ MIL PESOS M/CTE. ($ 5.610.000), teniendo en cuenta la justificación que se encuentra en los documentos anexos, que hacen parte integral del presente Contrato.</t>
  </si>
  <si>
    <t xml:space="preserve">PRESTAR LOS SERVICIOS DE APOYO PARA LA GESTIÓN DOCUMENTAL DE LA ALCALDÍA LOCAL, ACOMPAÑANDO ACCIONES JURIDICAS YPOLICIVAS EN LAS LABORES OPERATIVAS QUE GENERA EL PROCESO DE IMPULSO Y DEPURACIÓN DE LAS ACTUACIONES ADMINISTRATIVAS EXISTENTES EN LA LOCALIDAD LOCAL
</t>
  </si>
  <si>
    <t>https://community.secop.gov.co/Public/Tendering/OpportunityDetail/Index?noticeUID=CO1.NTC.5264611&amp;isFromPublicArea=True&amp;isModal=true&amp;asPopupView=true</t>
  </si>
  <si>
    <t>Inspecciones (RPT)</t>
  </si>
  <si>
    <t>4 meses 11 días.</t>
  </si>
  <si>
    <t>6 meses 17 días.</t>
  </si>
  <si>
    <t>Calle 188 # 55 A – 61 Int 07 Apto 503</t>
  </si>
  <si>
    <t>amayafgermanj@gmail.com</t>
  </si>
  <si>
    <t>22329313836</t>
  </si>
  <si>
    <t>BACHILLER</t>
  </si>
  <si>
    <t>809-2023</t>
  </si>
  <si>
    <t>809-2023CPS-P(97629)</t>
  </si>
  <si>
    <t>FDLSUBACD-747-2023(97629)</t>
  </si>
  <si>
    <t>BLANCARLIS GUILLEN VILLALOBOS</t>
  </si>
  <si>
    <t>Chimichagua (Cesar)</t>
  </si>
  <si>
    <t>1. 2/04/2024 6:06:15 PM La supervisión del Contrato de Prestación de Servicios No. 809-2023CPS-P(97629) suscrito con BLANCARLIS GUILLEN VILLALOBOS, identificado con cédula de ciudadanía No. 1.063.481.921 radicó en la Oficina de Contratación solicitud de ADICIÓN Y PRÓRROGA No. (1), del mismo; prórroga hasta el catorce (17) de junio de 2024, y adición por la suma de QUINCE MILLONES CUATROCIENTOS MIL PESOS M/CTE. ($ 15.400.000) la cual se encuentra respaldada con el Certificado de Disponibilidad Presupuestal No. 1124 del 1 de abril de 2024, teniendo en cuenta la justificación que se encuentra en los documentos anexos, que hacen parte integral del presente Contrato</t>
  </si>
  <si>
    <t>PRESTAR SERVICIOS PROFESIONALES PARA LA ARTICULACIÓN, ASISTENCIA Y ACOMPAÑAMIENTO DE LOS PROCESOS DE PROMOCIÓN DE LA PARTICIPACIÓN DE LAS MUJERES Y DE LA EQUIDAD DE GÉNERO, PARA MATERIALIZAR EN LA LOCALIDAD LAS ESTRATEGIAS DE TERRITORIALIZACIÓN Y TRANSVERSALIZACIÓN DE LA POLÍTICA PUBLICA DE MUJERES Y EQUIDAD DE GÉNERO, PPMYEG.</t>
  </si>
  <si>
    <t>https://community.secop.gov.co/Public/Tendering/OpportunityDetail/Index?noticeUID=CO1.NTC.5240706&amp;isFromPublicArea=True&amp;isModal=true&amp;asPopupView=true</t>
  </si>
  <si>
    <t>4 meses 8 días.</t>
  </si>
  <si>
    <t>6 meses 14 días.</t>
  </si>
  <si>
    <t>Cl 135 N° 118-30</t>
  </si>
  <si>
    <t>blancarlis12@hotmail.com</t>
  </si>
  <si>
    <t>451800157377</t>
  </si>
  <si>
    <t>Chimichagua</t>
  </si>
  <si>
    <t>ESPECIALIZACION EN FINANZAS PUBLICAS, DERECHO</t>
  </si>
  <si>
    <t>808-2023</t>
  </si>
  <si>
    <t>808-2023CPS-P(97468)</t>
  </si>
  <si>
    <t>FDLSUBACD-746-2023(97468)</t>
  </si>
  <si>
    <t>JUAN NICOLAS RODRIGUEZ DUERO</t>
  </si>
  <si>
    <t>1. 26/03/2024 10:40:33 AM Mediante documento radicado en el Fondo de Desarrollo Local de Suba, por la Supervisión y el apoyo a la supervisión del Contrato 808-2023 CPS-P(97468) se solicita ADICIÓN Y PRORROGA del contrato, suscrito con JUAN NICOLAS RODRIGUEZ DUERO, por el término de DOS (2) MESES y SEIS (6) DIAS y por valor de ONCE MILLONES CIENTO DIEZ MIL PESOS ($11.110.000) . Teniendo en cuenta la justificación que se encuentra en documento anexo, el cual hace parte integral del presente contrato. La nueva fecha terminación del contrato es el 21 de JUNIO de 2024. Lo anterior, con fundamento además en el principio de la autonomía de la voluntad consagrado en el artículo 1602 del Código Civil, en concordancia con el artículo 40 de la Ley 80 de 1993, inciso tercero</t>
  </si>
  <si>
    <t>Prestar servicios profesionales para promover la investigación y gestionar el observatorio de oportunidades del laboratorio de innovación digital de Suba, y realizar el acompañamiento pedagógico para desarrollar los procesos de formación y diseño de prototipos que contribuyan al fortalecimiento de las competencias ciudadanas de la localidad de suba SUBALAB, en el marco del uso y apropiación TIC</t>
  </si>
  <si>
    <t>https://community.secop.gov.co/Public/Tendering/OpportunityDetail/Index?noticeUID=CO1.NTC.5232246&amp;isFromPublicArea=True&amp;isModal=False</t>
  </si>
  <si>
    <t>Cl. 147 #90-74</t>
  </si>
  <si>
    <t>peperaton@gmail.com</t>
  </si>
  <si>
    <t>69848513989</t>
  </si>
  <si>
    <t>Madrid</t>
  </si>
  <si>
    <t>PUBLICIDAD,Monitor capacitación Digital</t>
  </si>
  <si>
    <t>774-2023</t>
  </si>
  <si>
    <t>774-2023-CPS-P(97278)</t>
  </si>
  <si>
    <t>FDLSUBACD-712-2023(97278)</t>
  </si>
  <si>
    <t>JOHAN MAURICIO GARCIA OTALORA</t>
  </si>
  <si>
    <t>1. 26/03/2024 2:26:08 PM La supervisión del Contrato de Prestación de Servicios No. 774-2023-CPS-P(97278), suscrito con DIANA ZORAIDA ROMERO SALINAS, identificado con cédula de ciudadanía No. 1.019.094.992 radicó en la Oficina de Contratación solicitud de ADICIÓN Y PRÓRROGA No. (2), del mismo; prórroga hasta el Veinte (20) de junio de 2024, y adición por la suma de QUINCE MILLONES CIENTO SESENTA Y SEIS MIL SEISCIENTOS SESENTA Y SEIS PESOS M/CTE. ($15.166.666) la cual se encuentra respaldada con el Certificado de Disponibilidad Presupuestal No. 1099 del 22 de marzo de 2024, teniendo en cuenta la justificación que se encuentra en los documentos anexos, que hacen parte integral del presente Contrato
2. 22/04/2024 9:29:49 PM Que mediante memorando No. 20246110079532, la contratista DIANA ZORAIDA ROMERO SALINAS radicó solicitud de cesión de contrato indicando: De manera atenta me permito solicitar autorización para la cesión del contrato de prestación de servicios No. 774-2023 que suscribí con el Fondo de desarrollo local de Suba, agradezco que esta solicitud se haga efectiva a partir del lunes 22 de abril de 2024, toda vez que por motivos personales me es imposible continuar con la ejecución del mismo por lo que solicito se tenga en cuenta la CLÁUSULA DÉCIMA CUARTA del contrato citado, cual expresa: CLÁUSULA DÉCIMA CUARTA - CESIÓN Y SUBCONTRATACIÓN: El CONTRATISTA no podrá ceder el presente contrato, ni los derechos u obligaciones derivados de él, ni subcontratar total o parcialmente sin la autorización previa, expresa y escrita de LA SECRETARÍA/FONDO DE DESARROLLO LOCAL DE SUBA, sin perjuicio de lo establecido en el artículo 9o. de la Ley 80 de 1993.</t>
  </si>
  <si>
    <t>Prestar los servicios profesionales en el Área de Gestión de Desarrollo Local en la asistencia técnica y estructuración de acciones enfocadas a contribuir a un cambio cultural sobre la relación del ciudadano con el entorno y el territorio a partir de la protección y preservación de los recursos naturales ambientales disponibles en la localidad de Suba, dando cumplimiento a las metas del proyecto de inversión 1997- Suba reverdece</t>
  </si>
  <si>
    <t>https://community.secop.gov.co/Public/Tendering/OpportunityDetail/Index?noticeUID=CO1.NTC.5255467&amp;isFromPublicArea=True&amp;isModal=true&amp;asPopupView=true</t>
  </si>
  <si>
    <t>2 meses 5 días.</t>
  </si>
  <si>
    <t>Carrera 78 # 9 17, Apto 401_x000D_</t>
  </si>
  <si>
    <t xml:space="preserve">jmgarciadc@gmail.com </t>
  </si>
  <si>
    <t>002870424203.</t>
  </si>
  <si>
    <t>Boyacá</t>
  </si>
  <si>
    <t>ESPECIALIZACION EN GESTION AMBIENTAL,INGENIERIA AMBIENTAL,AUDITOR INTERNO,Sistema de Gestión Ambiental SGA- Norma ISO</t>
  </si>
  <si>
    <t>760-2023</t>
  </si>
  <si>
    <t>760-2023-CPS-P(97287)</t>
  </si>
  <si>
    <t>FDLSUBACD-698-2023(97287)</t>
  </si>
  <si>
    <t>EXMELIN HAMID LEMUS FRANCO</t>
  </si>
  <si>
    <t>1. 26/03/2024 10:19:33 PM La supervisión del Contrato de Prestación de Servicios No. 760-2023-CPS-P(97287), suscrito con EXMELIN HAMID LEMUS FRANCO Identificada con N° CC °. 79.724.176, radicó en la Oficina de Contratación solicitud de ADICIÓN Y PRÓRROGA No. (1 ) del referido contrato; prórroga hasta el (15) de junio de 2024, y adición para un valor total de DIECISIETE MILLONES SEISCIENTOS MIL PESOS M/CTE. ($ 17.600.000), teniendo en cuenta la justificación que se encuentra en los documentos anexos, que hacen parte integral del presente Contrato.</t>
  </si>
  <si>
    <t>Prestar servicios profesionales especializados en
el Área de Gestión del Desarrollo Local de la Alcaldía Local de Suba, para el apoyo a la ejecución integral
de los diferentes proyectos de inversión destinados a la intervención de la malla vial, espacio público y
parques de la Localidad de Suba, en cumplimiento de las metas del Plan de Desarrollo Local y demás
temas afines del proyecto de inversión 1999 Mejor infraestructura para la movilidad en Suba.</t>
  </si>
  <si>
    <t>https://community.secop.gov.co/Public/Tendering/OpportunityDetail/Index?noticeUID=CO1.NTC.5237021&amp;isFromPublicArea=True&amp;isModal=true&amp;asPopupView=true</t>
  </si>
  <si>
    <t>4 meses 6 días.</t>
  </si>
  <si>
    <t>Calle 150 A #92-20 casa 39</t>
  </si>
  <si>
    <t>ing.lemusfranco@gmail.com</t>
  </si>
  <si>
    <t>4382004867</t>
  </si>
  <si>
    <t>INGENIERIA CIVIL,ESPECIALIZACION EN DISEÑO Y
CONSTRUCCION DE VIAS Y AEROPISTAS,MAESTRÍA EN INFRAESTRUCTURA VIAL</t>
  </si>
  <si>
    <t>759-2023</t>
  </si>
  <si>
    <t>759-2023CPS-P(97284)</t>
  </si>
  <si>
    <t>FDLSUBACD-697-2023(97284)</t>
  </si>
  <si>
    <t>JOHANNA ECHEVERRY</t>
  </si>
  <si>
    <t>1. 2/04/2024 5:01:29 PM Mediante documento radicado el 20 de marzo de 2024, se solicita la PRÓRROGA y ADICIÓN del contrato 759 de 2023 (97284) suscrito con JOHANA ALEXANDRA ECHEVERRI ROJAS, por el término de DOS (2) MESES Y SEIS (6) DIAS y adición de QUINCE MILLONES CUATROCIENTOS MIL PESOS ($15.400.000), atendiendo a la necesidad de garantizar la función de la administración local por lo que se requiere continuar con la ejecución del contrato de prestación de servicios objeto de adición y prórroga. LA NUEVA FECHA DE TERMINACIÓN DEL CONTRATO SERA HASTA EL 18 DE JUNIO DE 2024. Las erogaciones correspondientes al pago del valor de la presente adición se harán con cargo al presupuesto del FDLS, según certificado de disponibilidad presupuestal (CDP) No 1125 del 01 de abril de 2024. Lo anterior, con fundamento además en el principio de la autonomía de la voluntad consagrado en el artículo 1602 del Código Civil, en concordancia con el artículo 40 de la Ley 80 de 1993, inciso tercero.</t>
  </si>
  <si>
    <t>Prestar servicios de apoyo a la gestión mediante labores administrativas, financieras y contables en el Área Gestión del Desarrollo Loca</t>
  </si>
  <si>
    <t>https://community.secop.gov.co/Public/Tendering/OpportunityDetail/Index?noticeUID=CO1.NTC.5232096&amp;isFromPublicArea=True&amp;isModal=False</t>
  </si>
  <si>
    <t>4 meses 16 días.</t>
  </si>
  <si>
    <t>6 meses 21 días.</t>
  </si>
  <si>
    <t>Calle 158 Nº 93A-37</t>
  </si>
  <si>
    <t>echeverrjohana@gmail.com</t>
  </si>
  <si>
    <t>8410884632</t>
  </si>
  <si>
    <t>ESPECIALIZACION EN GERENCIA DE OBRAS - ARQUITECTURA</t>
  </si>
  <si>
    <t>758-2023</t>
  </si>
  <si>
    <t>758-2023CPS-P(97283)</t>
  </si>
  <si>
    <t>FDLSUBACD-696-2023(97283)</t>
  </si>
  <si>
    <t>EDWIN DARIO SANCHEZ GONZALEZ</t>
  </si>
  <si>
    <t>Ubaté (Cundinamarca)</t>
  </si>
  <si>
    <t>1. 26/03/2024 3:59:24 PM Mediante documento radicado el 26 de marzo de 2024, se solicita la PRÓRROGA y ADICIÓN del contrato 758 de 2023 (97283) suscrito con EDWIN DARIO SANCHEZ GONZALEZ, por el término de DOS (2) MESES Y SEIS (6) DIAS y adición de QUINCE MILLONES CUATROCIENTOS MIL PESOS ($15.400.000), atendiendo a la necesidad de garantizar la función de la administración local por lo que se requiere continuar con la ejecución del contrato de prestación de servicios objeto de adición y prórroga. LA NUEVA FECHA DE TERMINACIÓN DEL CONTRATO SERA HASTA EL 18 DE JUNIO DE 2024. Las erogaciones correspondientes al pago del valor de la presente adición se harán con cargo al presupuesto del FDLS, según certificado de disponibilidad presupuestal (CDP) No 1094 del 22 de marzo de 2024. Lo anterior, con fundamento además en el principio de la autonomía de la voluntad consagrado en el artículo 1602 del Código Civil, en concordancia con el artículo 40 de la Ley 80 de 1993, inciso tercero.</t>
  </si>
  <si>
    <t>PRESTAR SERVICIOS PROFESIONALES EN EL ÁREA DE GESTIÓN DEL DESARROLLO LOCAL DE LA ALCALDÍA LOCAL DE SUBA, PARA APOYAR LAS REVISIONES PERIÓDICAS DE LAS OBRAS CONTRATADAS, EJECUTADAS Y TERMINADAS POR EL FONDO DE DESARROLLO LOCAL DE SUBA, A FIN DE VERIFICAR EL CUMPLIMIENTO A LA ESTABILIDAD Y GARANTÍA DE LAS MISMAS EN LOS PROYECTOS DE MALLA VIAL, ESPACIO PÚBLICO, PARQUES Y/O RELACIONADOS CON INFRAESTRUCTURA.</t>
  </si>
  <si>
    <t>https://community.secop.gov.co/Public/Tendering/OpportunityDetail/Index?noticeUID=CO1.NTC.5232478&amp;isFromPublicArea=True&amp;isModal=False</t>
  </si>
  <si>
    <t>Cra 92 No 151 B - 86
Torre 1 Apto 202</t>
  </si>
  <si>
    <t>ingsanchezedwin@gmail.com</t>
  </si>
  <si>
    <t>4247652448</t>
  </si>
  <si>
    <t>Ubaté</t>
  </si>
  <si>
    <t>ESPECIALIZACION EN PATOLOGIA DE LA
CONSTRUCCION,INGENIERIA CIVIL</t>
  </si>
  <si>
    <t>754-2023</t>
  </si>
  <si>
    <t>754-2023-CPS-P(97319)</t>
  </si>
  <si>
    <t xml:space="preserve">FDLSUBACD-692-2023(97319)	</t>
  </si>
  <si>
    <t>YURIKO CABRERA MÉNDEZ</t>
  </si>
  <si>
    <t xml:space="preserve">1. 26/03/2024 7:46:37 PM Desde la supervisión del contrato radicada en la Oficina de Contratación el día 22/03/2024 se solicita la PRÓRROGA y ADICIÓN del contrato No. FDLSUBACPS-P-754- 2023, suscrito con YURIKO CABRERA MENDEZ, por el término de DOS (02) MESES Y TRES (03) DÍAS calendario, además de adicionar CATORCE MILLONES SETECIENTOS MIL PESOS ($14.700.000) M/CTE; atendiendo a la necesidad de garantizar la función de la administración local y especialmente las labores operativas del que hacer de la Gestión local oficina de Política Social, se requiere continuar con la ejecución del contrato de prestación de servicios objeto de adición y prórroga. LA NUEVA FECHA DE TERMINACIÓN DEL CONTRATO ES EL DÍA QUINCE (15) DE JUNIO DE 2024. Las erogaciones correspondientes al pago del valor de la presente adición se harán con cargo al presupuesto del FDLS, según certificado de disponibilidad presupuestal N° 1117 del 26/03/2024. Lo anterior, con fundamento además en el principio de la autonomía de la voluntad consagrado en el artículo 1602 del Código Civil, en concordancia con el artículo 40 de la Ley 80 de 1993, inciso tercero	 </t>
  </si>
  <si>
    <t>PRESTAR SERVICIOS PROFESIONALES AL ÁREA DE GESTIÓN DEL DESARROLLO LOCAL DE LA ALCALDÍA LOCAL DE SUBA, PARA APOYAR LA ESTRUCTURACIÓN, FORMULACIÓN, EVALUACIÓN Y SEGUIMIENTO A LOS PROYECTOS DE INVERSIÓN ENFOCADOS A LA REALIZACIÓN DE LAS ACCIONES INTEGRALES HACIA LA COMUNIDAD, DANDO CUMPLIMIENTO EFECTIVO A LOS COMPONENTES DEL PROYECTO 1967 SUBA SALUDABLE Y SIN BARRERAS</t>
  </si>
  <si>
    <t>https://community.secop.gov.co/Public/Tendering/OpportunityDetail/Index?noticeUID=CO1.NTC.5256333&amp;isFromPublicArea=True&amp;isModal=true&amp;asPopupView=true</t>
  </si>
  <si>
    <t>4 meses 7 días.</t>
  </si>
  <si>
    <t>2 meses 3 días.</t>
  </si>
  <si>
    <t>6 meses 10 días.</t>
  </si>
  <si>
    <t>Cra 70 B # 4-32</t>
  </si>
  <si>
    <t>yuri7cabrera@gmail.com</t>
  </si>
  <si>
    <t>550457400083731</t>
  </si>
  <si>
    <t>FISIOTERAPIA</t>
  </si>
  <si>
    <t>749-2023</t>
  </si>
  <si>
    <t>749-2023-CPS-P(97384)</t>
  </si>
  <si>
    <t>FDLSUBACD-687-2023(97384)</t>
  </si>
  <si>
    <t>GUSTAVO EDUARDO GAONA GARCÍA</t>
  </si>
  <si>
    <t>1. 26/03/2024 7:42:39 PM Mediante documento radicado en el Fondo de Desarrollo Local de Suba, por CAMILA ANDREA BARRIOS, quien obra como apoyo a la supervisión del Contrato FDLSUBA-749-2023, se solicita PRORROGA y ADICIÓN del contrato, suscrito con GUSTAVO EDUARDO GAONA GARCÍA, por el término de DOS (2) MESES, además adicionar CATORCE MILLONES DE PESOS ($14.000.000). De conformidad con la justificación esgrimida en el documento anexo suscrito por el supervisor, que hace parte integral de la presente modificación contractual. La presente adición se encuentra respaldada con el Certificado de Disponibilidad Presupuestal No. 1086 del 22/03/2024. La nueva fecha terminación del contrato es el 11/06/2024.</t>
  </si>
  <si>
    <t>PRESTAR SERVICIOS PROFESIONALES PARA ESTRUCTURAR, ARTICULAR E IMPLEMENTAR ACCIONES QUE PROMUEVAN LA ASISTENCIA, ATENCIÓN Y REPARACIÓN DE LA POBLACIÓN VÍCTIMA DEL CONFLICTO ARMADO RESIDENTE EN LA LOCALIDAD DE SUBA, DANDO CUMPLIMIENTO A LAS METAS DEL PLAN DE DESARROLLO LOCAL, EN EL MARCO DEL PROYECTO DE INVERSIÓN 1973 SUBA TERRITORIO DE PAZ Y RECONCILIACIÓN.</t>
  </si>
  <si>
    <t>https://community.secop.gov.co/Public/Tendering/OpportunityDetail/Index?noticeUID=CO1.NTC.5227000&amp;isFromPublicArea=True&amp;isModal=False</t>
  </si>
  <si>
    <t>6 meses 11 días.</t>
  </si>
  <si>
    <t>Carrera 100 No 148 – 58 int. 5 apto 301</t>
  </si>
  <si>
    <t>gustavoegg@gmail.com</t>
  </si>
  <si>
    <t>24079287405</t>
  </si>
  <si>
    <t>LICENCIATURA EN HUMANIDADES Y
LENGUA CASTELLANA</t>
  </si>
  <si>
    <t>707-2023</t>
  </si>
  <si>
    <t>707-2023-CPS-P(97280)</t>
  </si>
  <si>
    <t>FDLSUBACD-645-2023(97280)</t>
  </si>
  <si>
    <t>LIS LEANDRA CRUZ RAMIREZ</t>
  </si>
  <si>
    <t>2. 09/04/2024 9:18:05 PM Mediante documento radicado el 08 de abril de 2024, se solicita la PRÓRROGA y ADICIÓN del contrato 707-2023CPS-P(97289) suscrito con LIS LEANDRA CRUZ RAMIREZ, por el término de DOS (02) MESES Y SEIS /06) DIAS además de QUINCE MILLONES CUATROCIENTOS MIL PESOS ($15.400.000), atendiendo a la necesidad de garantizar la función de la administración local por lo que se requiere continuar con la ejecución del contrato de prestación de servicios objeto de adición y prórroga. LA NUEVA FECHA DE TERMINACIÓN DEL CONTRATO SERA HASTA EL 15 DE JUNIO DE 2024. Las erogaciones correspondientes al pago del valor de la presente adición se harán con cargo al presupuesto del FDLS, según certificado de disponibilidad presupuestal (CDP) No 1126 del 09 de abril de 2024. Lo anterior, con fundamento además en el principio de la autonomía de la voluntad consagrado en el artículo 1602 del Código Civil, en concordancia con el artículo 40 de la Ley 80 de 1993, inciso tercero.</t>
  </si>
  <si>
    <t>PRESTAR LOS SERVICIOS PROFESIONALES AL ÁREA DE GESTIÓN DEL DESARROLLO LOCAL EN LA ASISTENCIA TÉCNICA Y EJECUCIÓN DE ACCIONES RELACIONADAS CON LA REACTIVACIÓN Y DESARROLLO ECONÓMICO EN LA LOCALIDAD, EN CUMPLIMIENTO DE LAS METAS DEL PLAN DE DESARROLLO LOCAL Y DEMÁS TEMAS AFINES DEL PROYECTO DE INVERSIÓN 1964 RURALIDAD CAPACITADA Y FORTALECIDA</t>
  </si>
  <si>
    <t>https://community.secop.gov.co/Public/Tendering/OpportunityDetail/Index?noticeUID=CO1.NTC.5231790&amp;isFromPublicArea=True&amp;isModal=False</t>
  </si>
  <si>
    <t>4 meses 4 días.</t>
  </si>
  <si>
    <t>CL 22 #29 A 44</t>
  </si>
  <si>
    <t>lisleandracruz@gmail.com</t>
  </si>
  <si>
    <t>009670310300</t>
  </si>
  <si>
    <t xml:space="preserve">ESPECIALIZACION EN CIENCIAS TRIBUTARIAS </t>
  </si>
  <si>
    <t>683-2023</t>
  </si>
  <si>
    <t>683-2023-CPS-P(97355)</t>
  </si>
  <si>
    <t>FDLSUBACD-621-2023(97355)</t>
  </si>
  <si>
    <t>KAREN JULIETH MENDEZ GONZALEZ</t>
  </si>
  <si>
    <t>1. 23/03/2024 6:10:16 PM(UTC-05:00) Mediante documento radicado el 12 de marzo de 2024, se solicita la PRÓRROGA y ADICIÓN del contrato No683-2023-CPS-P(97355), suscrito con KAREN JULIETH MENDEZ GONZALEZ, por el término de en DOS (2) MESES y SEIS (6) DÍAS, además de adicionar QUINCE MILLONES CUATROCIENTOS MIL PESOS ($15.400.000); atendiendo a la necesidad de garantizar la función de la administración local se requiere continuar con la ejecución del contrato de prestación de servicios objeto de adición y prórroga. LA NUEVA FECHA DE TERMINACIÓN DEL CONTRATO ES EL DÍA 09 DE JUNIO DE 2024. Las erogaciones correspondientes al pago del valor de la presente adición se harán con cargo al presupuesto del FDLS, según certificado de disponibilidad presupuestal No. 1101 del 22/03/2024. Lo anterior, con fundamento además en el principio de la autonomía de la voluntad consagrado en el artículo 1602 del Código Civil, en concordancia con el artículo 40 de la Ley 80 de 1993, inciso tercero.</t>
  </si>
  <si>
    <t>PRESTAR SERVICIOS PROFESIONALES EN EL ÁREA DE GESTIÓN DEL DESARROLLO LOCAL DE LA ALCALDÍA LOCAL DE SUBA EN TEMAS DE PLANEACIÓN, PARA LOGRAR EL CUMPLIMIENTO DE LAS METAS DEL PLAN DE DESARROLLO LOCAL DE LA VIGENCIA</t>
  </si>
  <si>
    <t>https://community.secop.gov.co/Public/Tendering/OpportunityDetail/Index?noticeUID=CO1.NTC.5214477&amp;isFromPublicArea=True&amp;isModal=False</t>
  </si>
  <si>
    <t>6 meses 13 días.</t>
  </si>
  <si>
    <t>Calle 28#33-24 pl-3</t>
  </si>
  <si>
    <t>kjmendezgo@gmail.com</t>
  </si>
  <si>
    <t>24048784700</t>
  </si>
  <si>
    <t>MAESTRIA EN PERIODISMO-CIENCIA POLITICA</t>
  </si>
  <si>
    <t>682-2023</t>
  </si>
  <si>
    <t>682-2023-CPS-P(97350)</t>
  </si>
  <si>
    <t>FDLSUBACD-620-2023(97350)</t>
  </si>
  <si>
    <t>DIANA MARCELA AGUILAR TOVAR</t>
  </si>
  <si>
    <t>Ibagué (Tolima)</t>
  </si>
  <si>
    <t>1. 23/03/2024 6:21:43 PM Mediante documento radicado el 12 de marzo de 2024, se solicita la PRÓRROGA y ADICIÓN del contrato No. 682-2023-CPS-P(97350), suscrito con DIANA MARCELA AGUILAR TOVAR, por el término de en DOS (2) MESES y SEIS (6) DÍAS, además de adicionar QUINCE MILLONES CUATROCIENTOS MIL PESOS ($15.400.000); atendiendo a la necesidad de garantizar la función de la administración local se requiere continuar con la ejecución del contrato de prestación de servicios objeto de adición y prórroga. LA NUEVA FECHA DE TERMINACIÓN DEL CONTRATO ES EL DÍA 08 DE JUNIO DE 2024. Las erogaciones correspondientes al pago del valor de la presente adición se harán con cargo al presupuesto del FDLS, según certificado de disponibilidad presupuestal No. 1098 del 22/03/2024. Lo anterior, con fundamento además en el principio de la autonomía de la voluntad consagrado en el artículo 1602 del Código Civil, en concordancia con el artículo 40 de la Ley 80 de 1993, inciso tercero.</t>
  </si>
  <si>
    <t>Prestar servicios profesionales en el Área de Gestión del Desarrollo n Local de la Alcaldía Local de Suba, en el proceso de formulación, ejecucion, seguimiento y evaluación de las políticas, planes, programas y proyectos de desarrollo local, para lograr el cumplimiento de las metas del plan de desarrollo local de la vigencia</t>
  </si>
  <si>
    <t>https://community.secop.gov.co/Public/Tendering/OpportunityDetail/Index?noticeUID=CO1.NTC.5215022&amp;isFromPublicArea=True&amp;isModal=true&amp;asPopupView=true</t>
  </si>
  <si>
    <t>2 meses 4 días.</t>
  </si>
  <si>
    <t>6 meses 16 días.</t>
  </si>
  <si>
    <t>KR66 # 23A-42</t>
  </si>
  <si>
    <t>dmarcetovar@gmail.com</t>
  </si>
  <si>
    <t>61868175892</t>
  </si>
  <si>
    <t>Armenia</t>
  </si>
  <si>
    <t>Quindio</t>
  </si>
  <si>
    <t>ESPECIALIZACION EN GERENCIA DE PROYECTOS - INGENIERIA FORESTAL</t>
  </si>
  <si>
    <t>678-2023</t>
  </si>
  <si>
    <t>678-2023-CPS-P(97663)</t>
  </si>
  <si>
    <t>FDLSUBACD-616-2023(97663)</t>
  </si>
  <si>
    <t>MIGUEL ÁNGEL GRANADOS GUTIÉRREZ</t>
  </si>
  <si>
    <t>1. 26/03/2024 6:28:28 PM Mediante documento radicado en el Fondo de Desarrollo Local de Suba, por quien obra como apoyo a la supervisión del Contrato 678-2023-CPS-P(97663), se solicita PRORROGA y ADICIÓN del contrato, suscrito con MIGUEL ÁNGEL GRANADOS GUTIÉRREZ, por el término de DOS (2) MESES Y SEIS (6) DIAS, además adicionar la suma de QUINCE MILLONES CUATROCIENTOS MIL PESOS M/CTE. ($15.400.000). De conformidad con la justificación esgrimida en el documento anexo suscrito por el supervisor, que hace parte integral de la presente modificación contractual. La presente adición se encuentra respaldada con el Certificado de Disponibilidad Presupuestal No. XXXde fecha 26 de marzo de 2024. La nueva fecha terminación del contrato es el 8 de junio de 2024. Lo anterior, con fundamento además en el principio de la autonomía de la voluntad consagrado en el artículo 1602 del Código Civil, en concordancia con el artículo 40 de la Ley 80 de 1993, inciso tercero.</t>
  </si>
  <si>
    <t>Prestar los servicios profesionales al Área de Gestión del Desarrollo Local realizando las actividades financieras relacionadas con las diferentes etapas contractuales de los procesos de adquisición de bienes y servicios que haga la Alcaldía Local de Suba</t>
  </si>
  <si>
    <t>https://community.secop.gov.co/Public/Tendering/OpportunityDetail/Index?noticeUID=CO1.NTC.5213419&amp;isFromPublicArea=True&amp;isModal=true&amp;asPopupView=true</t>
  </si>
  <si>
    <t>Contratación</t>
  </si>
  <si>
    <t>CARRERA 20#185-58</t>
  </si>
  <si>
    <t>MAGRANADOS69@GMAIL.COM</t>
  </si>
  <si>
    <t>Banco Falabella</t>
  </si>
  <si>
    <t>111020250892</t>
  </si>
  <si>
    <t>MAESTRIA EN ADMINISTRACION - ESPECIALIZACION GERENCIA FINANCIERA - ADMINISTRACION DE EMPRESAS</t>
  </si>
  <si>
    <t>639-2023</t>
  </si>
  <si>
    <t>639-2023PS (93787)</t>
  </si>
  <si>
    <t>FDLSLP-19-2023(93787)</t>
  </si>
  <si>
    <t>FUNDACION INTERNACIONAL DE PEDAGOGIA CONCEPTUAL ALBERTO MERANI</t>
  </si>
  <si>
    <t>REALIZAR PROCESOS DE RESTAURACIÓN ECOLÓGICA Y MANTENIMIENTO DE MATERIAL VEGETAL PLANTADO POR MEDIO DE CORREDORES DE POLINIZADORES, EN ÁREAS DE LA LOCALIDAD DE SUBA.</t>
  </si>
  <si>
    <t>https://community.secop.gov.co/Public/Tendering/OpportunityDetail/Index?noticeUID=CO1.NTC.4961140&amp;isFromPublicArea=True&amp;isModal=true&amp;asPopupView=true</t>
  </si>
  <si>
    <t>638-2023</t>
  </si>
  <si>
    <t xml:space="preserve">638-2023-CPS(93728) </t>
  </si>
  <si>
    <t xml:space="preserve">FDLSLP-18-2023 (93728) </t>
  </si>
  <si>
    <t>FUNDACIÓN ALBERTO MERANI</t>
  </si>
  <si>
    <t>CONTRATAR LOS SERVICIOS INTEGRALES Y ESPECIALIZADOS PARA LA FORMACIÓN DE PERSONAS EN ESTRATEGIAS PERSONALES Y COMUNITARIAS DE PREVENCIÓN DE LA VIOLENCIA INTRAFAMILIAR Y/O VIOLENCIA SEXUAL EN LA LOCALIDAD DE SUBA</t>
  </si>
  <si>
    <t>https://community.secop.gov.co/Public/Tendering/OpportunityDetail/Index?noticeUID=CO1.NTC.4949008&amp;isFromPublicArea=True&amp;isModal=true&amp;asPopupView=true</t>
  </si>
  <si>
    <t>637-2023</t>
  </si>
  <si>
    <t>637-2023PS (93726)</t>
  </si>
  <si>
    <t>FDLSLP-17-2023(93726)</t>
  </si>
  <si>
    <t>ASCODES SAS</t>
  </si>
  <si>
    <t>Medellín (Antioquia)</t>
  </si>
  <si>
    <t>CONTRATAR LOS SERVICIOS TECNICOS, OPERATIVOS Y PROFESIONALES PARA DESARROLLAR ACCIONES DE PREVENCIÓN EN MATERNIDAD TEMPRANA Y ACCIONES QUE DESDE LOS DISPOSITIVOS DE BASE COMUNITARIA LOCAL BUSQUEN DISMINUIR LOS FACTORES DE RIESGO FRENTE AL CONSUMO DE SUSTANCIAS PSICOACTIVAS, EN MARCO DE LOS PROYECTOS N° 2013 Y 1967 DE LA VIGENCIA 2023.</t>
  </si>
  <si>
    <t>https://community.secop.gov.co/Public/Tendering/OpportunityDetail/Index?noticeUID=CO1.NTC.4947658&amp;isFromPublicArea=True&amp;isModal=true&amp;asPopupView=true</t>
  </si>
  <si>
    <t>634-2023</t>
  </si>
  <si>
    <t>634-2023-CPS(92903)</t>
  </si>
  <si>
    <t>FDLSLP-16-2023 (92903) </t>
  </si>
  <si>
    <t>FUNDACION SOCIAL VIVE COLOMBIA </t>
  </si>
  <si>
    <t>1. 18/03/2024 7:51:43 PM Mediante documento radicado en el Fondo de Desarrollo Local de Suba, por CAMILA ANDREA BARRIOS OVALLE, quien obra como apoyo a la supervisión del Contrato. 634-2023-CPS(92903), se solicita PRORROGA del Contrato, suscrito con FUNDACION SOCIAL VIVE COLOMBIA - FUNVIVE 2.0, por el término de, SEIS (06) MESES y modificación en la FORMA DE PAGO. De conformidad con la justificación esgrimida en el documento anexo suscrito por el supervisor, que hace parte integral de la presente modificación contractual. La nueva fecha terminación del contrato es el 08 de OCTUBRE de 2024 Lo anterior, con fundamento además en el principio de la autonomía de la voluntad consagrado en el artículo 1602 del Código Civil, en concordancia con el artículo 40 de la Ley 80 de 1993, inciso tercero.</t>
  </si>
  <si>
    <t>PRESTAR LOS SERVICIOS PARA LA IMPLEMENTACIÓN DEL MODELO DE INTERVENCIÓN TERRITORIAL PARA LA CONSTRUCCIÓN DE CIUDADANÍA, PREVENCIÓN DEL FEMINICIDIO Y VIOLENCIAS CONTRA LAS MUJERES”</t>
  </si>
  <si>
    <t>https://community.secop.gov.co/Public/Tendering/OpportunityDetail/Index?noticeUID=CO1.NTC.4878258&amp;isFromPublicArea=True&amp;isModal=true&amp;asPopupView=true</t>
  </si>
  <si>
    <t>633-2023</t>
  </si>
  <si>
    <t>633-2023CINT(92557)</t>
  </si>
  <si>
    <t>FDLSUBA-CMA-10-2023(92557)</t>
  </si>
  <si>
    <t>CONSORCIO SUBA SOLAR 1</t>
  </si>
  <si>
    <t>ENERGIAS LIMPIAS DE COLOMBIA ENELICO S.A.S. (70.00 %) - ALIANZA SOLIDARIA COOPERATIVA MULTIACTIVA DE PROFESIONALES (30.00 %)</t>
  </si>
  <si>
    <t>3. 19/03/2024 7:23:13 PM Se modifica la fecha de terminación, por los 45 días de suspensión.
2. 18/03/2024 6:48:30 PM Se reinicia por vencimiento del plazo de suspensión acordado por las partes y la superación de los hechos que la motivaron.
1. Teniendo en cuenta la justificación de la interventoría presentada a través del oficio con radicado no. 20236110273502, el apoyo a la supervisión considera necesario suspender el contrato de interventoría no. 633 de 2023, en sincronía con el periodo de suspensión del contrato de obra auditado no. 617 de 2023 por un lapso de 45 días calendario, prorrogable si el contrato de obra se mantiene suspendido a la espera de la culminación de las actividades de replanteo de los beneficiarios.</t>
  </si>
  <si>
    <t>REALIZAR LA INTERVENTORÍA TÉCNICA, ADMINISTRATIVA, LEGAL, FINANCIERA, CONTABLE, SEGURIDAD Y SALUD EN EL TRABAJO SOCIAL Y AMBIENTAL PARA EL CONTRATO QUE TIENE POR OBJETO EL SUMINISTRO, INSTALACIÓN Y PUESTA EN FUNCIONAMIENTO DE SOLUCIONES FOTOVOLTAICAS INDIVIDUALES DESMONTABLES, PARA VIVIENDAS DE LA ZONA RURAL DE LA LOCALIDAD DE SUBA, EN EL MARCO DEL PROYECTO N. 2014 DE LA VIGENCIA 2023</t>
  </si>
  <si>
    <t>https://community.secop.gov.co/Public/Tendering/OpportunityDetail/Index?noticeUID=CO1.NTC.4884210&amp;isFromPublicArea=True&amp;isModal=true&amp;asPopupView=true</t>
  </si>
  <si>
    <t>628-2023</t>
  </si>
  <si>
    <t>CONTRATO 628-2023PS(91883)</t>
  </si>
  <si>
    <t>FDLSLP-13-2023(91833)</t>
  </si>
  <si>
    <t>IMAGROUP COLOMBIA S.A.S</t>
  </si>
  <si>
    <t>1. 26/03/2024 9:23:25 AM La supervisión del Contrato de Prestación de Servicios No. 628-2023PS(91883), suscrito con IMAGROUP COLOMBIA S.A.S, IDENTIFICADA CON NIT NO. 900075108-3, REPRESENTADA LEGALMENTE POR EL SEÑOR JUAN ESTEBAN TABORDA GRISALES, IDENTIFICADO CON CÉDULA DE CIUDADANÍA NO. 98.672.341 radicó en la Oficina de Contratación solicitud de ADICIÓN NO. 1 Y PRÓRROGA NO. 1 del referido contrato así; a) Prórroga por CUARENTA Y CINCO DIAS, y adición para un valor ($115.000.000), la cual se encuentra respaldada con el Certificado de Disponibilidad Presupuestal No. 1084 del 22 de MARZO de 2024, teniendo en cuenta la justificación que se encuentra en los documentos anexos, que hacen parte integral del presente Contrato.</t>
  </si>
  <si>
    <t>EJECUTAR A MONTO AGOTABLE LOS SERVICIOS LOGÍSTICOS PARA LA REALIZACIÓN DE EVENTOS Y/O ACTIVIDADES MISIONALES Y DE APOYO, QUE REQUIERA LA ALCALDIA LOCAL DE SUBA EN EL MARCO DEL CUMPLIMIENTO DEL PLAN DE DESARROLLO LOCAL</t>
  </si>
  <si>
    <t>https://community.secop.gov.co/Public/Tendering/OpportunityDetail/Index?noticeUID=CO1.NTC.4793681&amp;isFromPublicArea=True&amp;isModal=true&amp;asPopupView=true</t>
  </si>
  <si>
    <t>9 meses 14 días.</t>
  </si>
  <si>
    <t>115067-2023</t>
  </si>
  <si>
    <t>Tienda virtual</t>
  </si>
  <si>
    <t>ORDEN DE COMPRA 115067</t>
  </si>
  <si>
    <t>Orden de Compra</t>
  </si>
  <si>
    <t>ETB - EMPRESA DE TELECOMUNICACIONES DE BOGOTÁ S.A. E.S.P.</t>
  </si>
  <si>
    <t>ADQUISICIÓN DE CONECTIVIDAD DE INTERNET E INSTALACION Y FUNCIONAMIENTO DE ACCESSPOINT PARA LA CASA DE LA MEMORIA DE LA ALCALDÍA LOCAL DE SUBA</t>
  </si>
  <si>
    <t>https://colombiacompra.gov.co/tienda-virtual-del-estado-colombiano/ordenes-compra/115067</t>
  </si>
  <si>
    <t>9 meses 9 días.</t>
  </si>
  <si>
    <t>619-2023</t>
  </si>
  <si>
    <t>619-2023-SUM(91364)</t>
  </si>
  <si>
    <t>FDLSUBA-CMA-6-2023(91364)</t>
  </si>
  <si>
    <t>GN GENERACION DE NEGOCIOS SAS</t>
  </si>
  <si>
    <t>CONTRATAR A MONTO AGOTABLE EL SUMINISTRO DE SERVICIOS DE PUBLICIDAD MATERIAL IMPRESO Y POP PARA LAS ACTIVIDADES DE COMUNICACIÓN DIVULGACIÓN Y DIFUSIÓN DE LAS CAMPAÑAS INSTITUCIONALES DE BIEN E INTERES PÚBLICO DESARROLLADAS POR LA ALCALDIA LOCAL DE SUBA LOTE 2</t>
  </si>
  <si>
    <t>https://community.secop.gov.co/Public/Tendering/OpportunityDetail/Index?noticeUID=CO1.NTC.4773862&amp;isFromPublicArea=True&amp;isModal=true&amp;asPopupView=true</t>
  </si>
  <si>
    <t>618-2023</t>
  </si>
  <si>
    <t>618-2023-SUM(91364)</t>
  </si>
  <si>
    <t>BIG MEDIA PUBLICIDAD S.A.S</t>
  </si>
  <si>
    <t>CONTRATAR A MONTO AGOTABLE, EL SUMINISTRO DE SERVICIOS DE PUBLICIDAD, MATERIAL IMPRESO Y POP, PARA LAS ACTIVIDADES DE COMUNICACIÓN, DIVULGACIÓN Y DIFUSIÓN DE LAS CAMPAÑAS INSTITUCIONALES, DE BIEN E INTERES PÚBLICO DESARROLLADAS POR LA ALCALDIA LOCAL DE SUBA</t>
  </si>
  <si>
    <t>113923-2023</t>
  </si>
  <si>
    <t>ORDEN DE COMPRA 113923</t>
  </si>
  <si>
    <t>ADQUISICIÓN DEL SERVICIO DE INTERNET PARA EL CENTRO DE TECNOLOGÍA INSTALADO EN EL COLEGIO NICOLÁS BUENAVENTURA – SEDE CHORRILLOS DE LA ZONA RURAL DE SUBA</t>
  </si>
  <si>
    <t>https://colombiacompra.gov.co/tienda-virtual-del-estado-colombiano/ordenes-compra/113923</t>
  </si>
  <si>
    <t>613-2023</t>
  </si>
  <si>
    <t>613-2023CO(90865)</t>
  </si>
  <si>
    <t>FDLSAMC-9-2023(90865)</t>
  </si>
  <si>
    <t>INFRAESTRUCTURA INTEGRAL SAS</t>
  </si>
  <si>
    <t>1. 2/02/2024 5:59:24 PM Mediante documento radicado en el Fondo de Desarrollo Local de Suba, por JUAN SEBASTIAN PULECIO DOMINGUEZ, quien obra como apoyo a la supervisión del Contrato 613-2023CO(90865), se solicita ADICIÓN del contrato, suscrito con INFRAESTRUCTURA INTEGRAL SAS, por CEINTO CINCUENTA MILLONES DE PESOS M/Cte. ($150.000.000). De conformidad con la justificación esgrimida en el documento anexo suscrito por el supervisor, que hace parte integral de la presente modificación contractual. La presente adición se encuentra respaldada con el Certificado de Disponibilidad Presupuestal No. 758 de fecha 2 de FEBRERO de 2024. Lo anterior, con fundamento además en el principio de la autonomía de la voluntad consagrado en el artículo 1602 del Código Civil, en concordancia con el artículo 40 de la Ley 80 de 1993, inciso tercero.</t>
  </si>
  <si>
    <t>CONTRATAR MEDIANTE EL SISTEMA DE PRECIOS FIJOS UNITARIOS Y SIN FORMULA DE REAJUSTE LAS OBRAS DE DEMOLICIÓN O RESTITUCIÓN ORDENADAS MEDIANTE ACTOS ADMINISTRATIVOS DEBIDAMENTE EJECUTORIADOS EN CUMPLIMIENTO DE LAS DECISIONES POLICIVAS EMITIDAS POR AUT ORIDAD COMPETENTE POR CONTRAVENIR LAS NORMAS URBANÍSTICAS O POR OCUPAR INDEBIDAMENTE EL ESPACIO PUBLICO, ASÍ COMO LAS ORDENADAS EN LOS OPERATIVOS DE HECHOS NOTORIOS DE OCUPACIÓN INDEBIDA DEL ESPACIO PÚBLICO</t>
  </si>
  <si>
    <t>https://community.secop.gov.co/Public/Tendering/OpportunityDetail/Index?noticeUID=CO1.NTC.4673365&amp;isFromPublicArea=True&amp;isModal=true&amp;asPopupView=true</t>
  </si>
  <si>
    <t>Jurídica</t>
  </si>
  <si>
    <t>612-2023</t>
  </si>
  <si>
    <t>612-2023-CINT(89434)</t>
  </si>
  <si>
    <t>FDLSUBA-CMA-9-2023(89434)</t>
  </si>
  <si>
    <t>CONSORCIO INTER SUBA</t>
  </si>
  <si>
    <t>ALMA Interventoría &amp; Consultoría S.A.S (50.00%) - INTERPROYECT MY S.A.S. (25.00%) - JOSÉ ALBERTO ROJAS PRIETO (25.00%)</t>
  </si>
  <si>
    <t>1. 28/12/2023 8:29:10 PM Mediante documento radicado en el Fondo de Desarrollo Local de Suba, por el Supervisor, apoyo a la supervisión del contrato 612-2023-CINT(89434) se solicita PRORROGA y ADICIÓN del contrato, suscrito con CONSORCIO INTER SUBA, por el término de DOS (02) MESES, además adicionar DOSCIENTOS SETENTA MILLONES SESCIENTOS DOS MIL SEISCIENTOS SETENTA Y CUATRO PESOS ($270.602.674) M/CTE. Teniendo en cuenta la justificación que se encuentra en el documento anexo, el cual hace parte integral del presente contrato. La presente adición se encuentra respaldada con el Certificado de Disponibilidad Presupuestal No. 1378 de fecha 22 de diciembre de 2023. La nueva fecha terminación del contrato es el 07 de octubre de 2024. Lo anterior, con fundamento además en el principio de la autonomía de la voluntad consagrado en el artículo 1602 del Código Civil, en concordancia con el artículo 40 de la Ley 80 de 1993, inciso tercero.</t>
  </si>
  <si>
    <t>INTERVENTORÍA INTEGRAL PARA LA CONSTRUCCIÓN DE LA MALLA VIAL LOCAL E INTERMEDIA Y SU ESPACIO PUBLICO ASOCIADO EN LA LOCALIDAD DE SUBA EN LA CIUDAD DE BOGOTA DC</t>
  </si>
  <si>
    <t>https://community.secop.gov.co/Public/Tendering/OpportunityDetail/Index?noticeUID=CO1.NTC.4599405&amp;isFromPublicArea=True&amp;isModal=true&amp;asPopupView=true</t>
  </si>
  <si>
    <t xml:space="preserve">1 años 2 meses </t>
  </si>
  <si>
    <t>611-2023</t>
  </si>
  <si>
    <t>FDLSUBA-583-2023 DONACION</t>
  </si>
  <si>
    <t>DONACION WOM</t>
  </si>
  <si>
    <t>Envigado (Antioquia)</t>
  </si>
  <si>
    <t>Por la cual se acepta la donación de diez (10) equipos de cómputo, una (1) tablet y un (1) video beam a favor del aula digital Suba Rincón del Fondo de Desarrollo Local de Suba.</t>
  </si>
  <si>
    <t>https://community.secop.gov.co/Public/Tendering/OpportunityDetail/Index?noticeUID=CO1.NTC.4777619&amp;isFromPublicArea=True&amp;isModal=False</t>
  </si>
  <si>
    <t>10 años 1 días.</t>
  </si>
  <si>
    <t>578-2023</t>
  </si>
  <si>
    <t>578-2023-COMODATO</t>
  </si>
  <si>
    <t>FDLSUBACD-552-2023</t>
  </si>
  <si>
    <t>UNIDAD ADMINISTRATIVA ESPECIAL CUERPO OFICIAL DE BOMBEROS DE BOGOTA</t>
  </si>
  <si>
    <t>de Propiedad Horizontal.</t>
  </si>
  <si>
    <t>https://community.secop.gov.co/Public/Tendering/OpportunityDetail/Index?noticeUID=CO1.NTC.4661537&amp;isFromPublicArea=True&amp;isModal=true&amp;asPopupView=true</t>
  </si>
  <si>
    <t>5 años 1 días.</t>
  </si>
  <si>
    <t>565-2023</t>
  </si>
  <si>
    <t>565-2023-COMODATO</t>
  </si>
  <si>
    <t>FDLSUBACD-539-2023</t>
  </si>
  <si>
    <t>SOUND CITY</t>
  </si>
  <si>
    <t>EL FDLS EN ADELANTE EL COMODANTE HACE ENTREGA REAL Y MATERIAL A TÍTULO DE COMODATO A LA ESAL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</si>
  <si>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https://community.secop.gov.co/Public/Tendering/OpportunityDetail/Index?noticeUID=CO1.NTC.4649995&amp;isFromPublicArea=True&amp;isModal=true&amp;asPopupView=true</t>
  </si>
  <si>
    <t>560-2023</t>
  </si>
  <si>
    <t>560-2023CONVINT(99115)</t>
  </si>
  <si>
    <t>FDLSUBACONVINT-535-2023(99115)</t>
  </si>
  <si>
    <t>Aunar esfuerzos para llevar a cabo la ejecucion de acciones dirigidas a las personas con discapacidad y personas cuidadoras a traves del proceso de Otorgamiento de Dispositivos de Asistencia Personal Ayudas Técnicas no incluidas o no cubiertas en el Plan de Beneficios de Salud PBS a mínimo 750 personas con Discapacidad y el desarrollo de actividades para la atención en salud mental integral y medios alternativos para la salud de 210 personas con discapacidad y sus cuidadores as residentes en la</t>
  </si>
  <si>
    <t>https://community.secop.gov.co/Public/Tendering/OpportunityDetail/Index?noticeUID=CO1.NTC.4616180&amp;isFromPublicArea=True&amp;isModal=true&amp;asPopupView=true</t>
  </si>
  <si>
    <t>559-2023</t>
  </si>
  <si>
    <t>559-2023-COMODATO</t>
  </si>
  <si>
    <t>FDLSUBACD-534-2023</t>
  </si>
  <si>
    <t>FUNDACIÓN SOCIAL DE VICTIMAS Y NO VICTIMAS AFRO VULNERABLES EN COLOMBIA - FUSODEVYANVC</t>
  </si>
  <si>
    <t>https://community.secop.gov.co/Public/Tendering/OpportunityDetail/Index?noticeUID=CO1.NTC.4608592&amp;isFromPublicArea=True&amp;isModal=true&amp;asPopupView=true</t>
  </si>
  <si>
    <t>Calle 128 D bis No. 104-17</t>
  </si>
  <si>
    <t>fusodevyanvc2021@gmail.com</t>
  </si>
  <si>
    <t>555-2023</t>
  </si>
  <si>
    <t>555-2023-COMODATO</t>
  </si>
  <si>
    <t>FDLSUBACD-530-2023</t>
  </si>
  <si>
    <t>FUNDACIÓN ERRANTE </t>
  </si>
  <si>
    <t>https://community.secop.gov.co/Public/Tendering/OpportunityDetail/Index?noticeUID=CO1.NTC.4590851&amp;isFromPublicArea=True&amp;isModal=true&amp;asPopupView=true</t>
  </si>
  <si>
    <t>Cr 95 B No. 129 B 44</t>
  </si>
  <si>
    <t>fundacionerrante@gmail.com</t>
  </si>
  <si>
    <t>554-2023</t>
  </si>
  <si>
    <t>554-2023-COMODATO</t>
  </si>
  <si>
    <t>FDLSUBACD-529-2023</t>
  </si>
  <si>
    <t>CORPORACIÓN CENTRO CULTURAL ARTÍSTICO POPULAR ARMONÍA </t>
  </si>
  <si>
    <t>https://community.secop.gov.co/Public/Tendering/OpportunityDetail/Index?noticeUID=CO1.NTC.4590831&amp;isFromPublicArea=True&amp;isModal=true&amp;asPopupView=true</t>
  </si>
  <si>
    <t>CR 128 NO. 137-33</t>
  </si>
  <si>
    <t>centroculturalap.armonia@gmail.com</t>
  </si>
  <si>
    <t>553-2023</t>
  </si>
  <si>
    <t>553-2023-COMODATO</t>
  </si>
  <si>
    <t>FDLSUBACD-528-2023</t>
  </si>
  <si>
    <t>CORPORACIÓN MOVIMIENTO ARTISTICO CULTURAL E INDIGENA – MACI </t>
  </si>
  <si>
    <t>https://community.secop.gov.co/Public/Tendering/OpportunityDetail/Index?noticeUID=CO1.NTC.4590823&amp;isFromPublicArea=True&amp;isModal=true&amp;asPopupView=true</t>
  </si>
  <si>
    <t>Carrera 112d No.139-74</t>
  </si>
  <si>
    <t>macicorporacion@gmail.com</t>
  </si>
  <si>
    <t>552-2023</t>
  </si>
  <si>
    <t>552-2023-COMODATO</t>
  </si>
  <si>
    <t>FDLSUBACD-527-2023</t>
  </si>
  <si>
    <t>CORPORACIÓN ESCUELA DE FORMACIÓN ARTISTICA Y CULTURAL – REDANZA </t>
  </si>
  <si>
    <t>https://community.secop.gov.co/Public/Tendering/OpportunityDetail/Index?noticeUID=CO1.NTC.4590535&amp;isFromPublicArea=True&amp;isModal=true&amp;asPopupView=true</t>
  </si>
  <si>
    <t>Tv 126 A Bis No. 132 B 65</t>
  </si>
  <si>
    <t>corporacionredanza15@gmail.com</t>
  </si>
  <si>
    <t>550-2023</t>
  </si>
  <si>
    <t>550-2023-COMODATO</t>
  </si>
  <si>
    <t>FDLSUBACD-525-2023</t>
  </si>
  <si>
    <t>JAC RINCON DE SUBA</t>
  </si>
  <si>
    <t>https://community.secop.gov.co/Public/Tendering/OpportunityDetail/Index?noticeUID=CO1.NTC.4632542&amp;isFromPublicArea=True&amp;isModal=true&amp;asPopupView=true</t>
  </si>
  <si>
    <t>CALLE 128 A BIS A 91- 57</t>
  </si>
  <si>
    <t>jacrincondesuba@gmail.com</t>
  </si>
  <si>
    <t>548-2023</t>
  </si>
  <si>
    <t>548-2023-COMODATO</t>
  </si>
  <si>
    <t>FDLSUBACD-523-2023</t>
  </si>
  <si>
    <t>FUNDACIÓN UMPATYBA </t>
  </si>
  <si>
    <t>https://community.secop.gov.co/Public/Tendering/OpportunityDetail/Index?noticeUID=CO1.NTC.4590176&amp;isFromPublicArea=True&amp;isModal=true&amp;asPopupView=true</t>
  </si>
  <si>
    <t>Calle 139ª # 112ª -22</t>
  </si>
  <si>
    <t>fcumpatyba.z11@gmail.com</t>
  </si>
  <si>
    <t>547-2023</t>
  </si>
  <si>
    <t>547-2023-COMODATO</t>
  </si>
  <si>
    <t>FDLSUBACD-522-2023</t>
  </si>
  <si>
    <t>FUNDACIÓN TOMA UN NIÑO DE LA MANO </t>
  </si>
  <si>
    <t>https://community.secop.gov.co/Public/Tendering/OpportunityDetail/Index?noticeUID=CO1.NTC.4590216&amp;isFromPublicArea=True&amp;isModal=true&amp;asPopupView=true</t>
  </si>
  <si>
    <t>Carrera 98 # 156c - 10</t>
  </si>
  <si>
    <t>tomalodelamano@gmail.com</t>
  </si>
  <si>
    <t>546-2023</t>
  </si>
  <si>
    <t>546-2023-COMODATO</t>
  </si>
  <si>
    <t>FDLSUBACD-521-2023</t>
  </si>
  <si>
    <t>FUNDACIÓN CHIPACUY </t>
  </si>
  <si>
    <t>https://community.secop.gov.co/Public/Tendering/OpportunityDetail/Index?noticeUID=CO1.NTC.4590202&amp;isFromPublicArea=True&amp;isModal=true&amp;asPopupView=true</t>
  </si>
  <si>
    <t>Clle 151c#115-41</t>
  </si>
  <si>
    <t>fundacionchipacuy@gmail.com</t>
  </si>
  <si>
    <t>545-2023</t>
  </si>
  <si>
    <t>545-2023-COMODATO</t>
  </si>
  <si>
    <t>FDLSUBACD-520-2023</t>
  </si>
  <si>
    <t>FUNDACIÓN ARTEURBANO </t>
  </si>
  <si>
    <t>https://community.secop.gov.co/Public/Tendering/OpportunityDetail/Index?noticeUID=CO1.NTC.4589685&amp;isFromPublicArea=True&amp;isModal=true&amp;asPopupView=true</t>
  </si>
  <si>
    <t>Cra 53 No. 168 A 11</t>
  </si>
  <si>
    <t>arteurbanodc@gmail.com</t>
  </si>
  <si>
    <t>544-2023</t>
  </si>
  <si>
    <t>544-2023-COMODATO</t>
  </si>
  <si>
    <t>FDLSUBACD-519-2023</t>
  </si>
  <si>
    <t>CORPORACIÓN CASA DE LA CULTURA JUVENIL EL RINCON </t>
  </si>
  <si>
    <t>https://community.secop.gov.co/Public/Tendering/OpportunityDetail/Index?noticeUID=CO1.NTC.4589670&amp;isFromPublicArea=True&amp;isModal=true&amp;asPopupView=true</t>
  </si>
  <si>
    <t>CALLE 128 C N 96-87</t>
  </si>
  <si>
    <t>casajuvenilelrincon@gmail.com</t>
  </si>
  <si>
    <t>543-2023</t>
  </si>
  <si>
    <t>543-2023-COMODATO</t>
  </si>
  <si>
    <t>FDLSUBACD-518-2023</t>
  </si>
  <si>
    <t>CORPORACIÓN CASA DE LA CULTURA CIUDAD HUNZA </t>
  </si>
  <si>
    <t>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</si>
  <si>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https://community.secop.gov.co/Public/Tendering/OpportunityDetail/Index?noticeUID=CO1.NTC.4589560&amp;isFromPublicArea=True&amp;isModal=true&amp;asPopupView=true</t>
  </si>
  <si>
    <t>cra 85 a n 128 b 58</t>
  </si>
  <si>
    <t>casahunza@hotmail.com</t>
  </si>
  <si>
    <t>542-2023</t>
  </si>
  <si>
    <t>542-2023-COMODATO</t>
  </si>
  <si>
    <t>FDLSUBACD-517-2023</t>
  </si>
  <si>
    <t>ASOCIACIÓN IL NIDO DEL GUFO: BIBLIOTECA, LUDOTECA Y CENTRO CULTURAL </t>
  </si>
  <si>
    <t>https://community.secop.gov.co/Public/Tendering/OpportunityDetail/Index?noticeUID=CO1.NTC.4589543&amp;isFromPublicArea=True&amp;isModal=true&amp;asPopupView=true</t>
  </si>
  <si>
    <t>Calle 136 # 153-76, Barrio Lisboa, Localidad Suba.</t>
  </si>
  <si>
    <t>info.nidodelgufo@gmail.com</t>
  </si>
  <si>
    <t>539-2023</t>
  </si>
  <si>
    <t>539-2023CONVINT(91146)</t>
  </si>
  <si>
    <t>FDLSUBACONVINT-514-2023(91146)</t>
  </si>
  <si>
    <t>CONVENIO PROPAIS</t>
  </si>
  <si>
    <t>AUNAR ESFUERZOS ADMINISTRATIVOS TÉCNICOS FINANCIEROS Y LOGÍSTICOS ENTRE PROPAIS Y EL FONDO DE DESARROLLO LOCAL DE SUBA PARA LA CONSOLIDACIÓN Y FORTALECIMIENTO ECONÓMICO DE LAS MICROEMPRESAS Y EMPRENDIMIENTOS LOCALES A TRAVÉS DEL PROGRAMA MICROEMPRESA LOCAL 40 E IMPULSO LOCAL 30</t>
  </si>
  <si>
    <t>https://community.secop.gov.co/Public/Tendering/OpportunityDetail/Index?noticeUID=CO1.NTC.4553740&amp;isFromPublicArea=True&amp;isModal=true&amp;asPopupView=true</t>
  </si>
  <si>
    <t>524-2023</t>
  </si>
  <si>
    <t>524-2023-COMODATO</t>
  </si>
  <si>
    <t>FDLSUBACD-501-2023</t>
  </si>
  <si>
    <t>JAC SAN JORGE DE SUBAALS</t>
  </si>
  <si>
    <t>https://community.secop.gov.co/Public/Tendering/OpportunityDetail/Index?noticeUID=CO1.NTC.4513853&amp;isFromPublicArea=True&amp;isModal=true&amp;asPopupView=true</t>
  </si>
  <si>
    <t>523-2023</t>
  </si>
  <si>
    <t>523-2023-COMODATO</t>
  </si>
  <si>
    <t>FDLSUBACD-500-2023</t>
  </si>
  <si>
    <t>JAC VILLA DEL PRADO</t>
  </si>
  <si>
    <t>https://community.secop.gov.co/Public/Tendering/OpportunityDetail/Index?noticeUID=CO1.NTC.4513683&amp;isFromPublicArea=True&amp;isModal=true&amp;asPopupView=true</t>
  </si>
  <si>
    <t>522-2023</t>
  </si>
  <si>
    <t>522-2023PS(89353)</t>
  </si>
  <si>
    <t xml:space="preserve">FDLSLP-7-2023(89353) </t>
  </si>
  <si>
    <t>FUNDACION PAIS HUMANO</t>
  </si>
  <si>
    <t>1. 08/04/2024 5:41:57 PM Mediante documento radicado en el Fondo de Desarrollo Local de Suba, por ANA ISABEL HORTUA SALCEDO , quien obra como supervisor del contrato de prestación de servicios 522-2023PS(89353), suscrito con FUNDACIÓN PAÍS HUMANO se determina prorrogar por CINCO (5) MESES contado a partir del vencimiento del plazo pactado, la justificación se encuentra anexa al presente, la cual hace parte integra del convenio. La nueva fecha terminación del contrato es el 8 de septiembre de 2024</t>
  </si>
  <si>
    <t>PRESTACIÓN DE SERVICIOS LOGÍSTICOS Y DE SUMINISTRO DE INSUMOS PARA EL DESARROLLO OPERATIVO DEL PROGRAMA PARCEROS POR BOGOTÁ, EN LA LOCALIDAD DE SUBA</t>
  </si>
  <si>
    <t>https://community.secop.gov.co/Public/Tendering/OpportunityDetail/Index?noticeUID=CO1.NTC.4333727&amp;isFromPublicArea=True&amp;isModal=true&amp;asPopupView=true</t>
  </si>
  <si>
    <t>518-2023</t>
  </si>
  <si>
    <t>518-2023-COMODATO</t>
  </si>
  <si>
    <t>FDLSUBACD-499-2023</t>
  </si>
  <si>
    <t>JAC SUBA CENTROALS</t>
  </si>
  <si>
    <t>https://community.secop.gov.co/Public/Tendering/OpportunityDetail/Index?noticeUID=CO1.NTC.4513849&amp;isFromPublicArea=True&amp;isModal=true&amp;asPopupView=true</t>
  </si>
  <si>
    <t>carrera 90 No 145- 52</t>
  </si>
  <si>
    <t>jacsubacentro71@gmail.com</t>
  </si>
  <si>
    <t>517-2023</t>
  </si>
  <si>
    <t>517-2023-COMODATO</t>
  </si>
  <si>
    <t>FDLSUBACD-498-2023</t>
  </si>
  <si>
    <t>JAC ESTORIL, SANTA MARGARITA Y CALLE 100 </t>
  </si>
  <si>
    <t>https://community.secop.gov.co/Public/Tendering/OpportunityDetail/Index?noticeUID=CO1.NTC.4504513&amp;isFromPublicArea=True&amp;isModal=true&amp;asPopupView=true</t>
  </si>
  <si>
    <t>CALLE 104 A 47 - 69</t>
  </si>
  <si>
    <t>jacsantamargarita100@gmail.com</t>
  </si>
  <si>
    <t>515-2023</t>
  </si>
  <si>
    <t>515-2023-COMODATO</t>
  </si>
  <si>
    <t>FDLSUBACD-496-2023</t>
  </si>
  <si>
    <t>JAC NARANJOS ALTOS </t>
  </si>
  <si>
    <t>https://community.secop.gov.co/Public/Tendering/OpportunityDetail/Index?noticeUID=CO1.NTC.4514030&amp;isFromPublicArea=True&amp;isModal=true&amp;asPopupView=true</t>
  </si>
  <si>
    <t>KR 87B 128C 46</t>
  </si>
  <si>
    <t>jacnaranjosaltos@gmail.com</t>
  </si>
  <si>
    <t>514-2023</t>
  </si>
  <si>
    <t>514-2023-COMODATO</t>
  </si>
  <si>
    <t>FDLSUBACD-495-2023</t>
  </si>
  <si>
    <t>JAC LA ESPERANZA </t>
  </si>
  <si>
    <t>https://community.secop.gov.co/Public/Tendering/OpportunityDetail/Index?noticeUID=CO1.NTC.4514296&amp;isFromPublicArea=True&amp;isModal=true&amp;asPopupView=true</t>
  </si>
  <si>
    <t>KR 94C 132 37</t>
  </si>
  <si>
    <t>jaclaesperanza11043@gmail.com</t>
  </si>
  <si>
    <t>513-2023</t>
  </si>
  <si>
    <t>513-2023-COMODATO</t>
  </si>
  <si>
    <t>FDLSUBACD-494-2023</t>
  </si>
  <si>
    <t>JAC COSTA AZUL I ETAPA </t>
  </si>
  <si>
    <t>https://community.secop.gov.co/Public/Tendering/OpportunityDetail/Index?noticeUID=CO1.NTC.4504614&amp;isFromPublicArea=True&amp;isModal=true&amp;asPopupView=true</t>
  </si>
  <si>
    <t>CL 137A 101B 23 AP 201</t>
  </si>
  <si>
    <t>jaccostaazulprimeraetapa@gmail.com</t>
  </si>
  <si>
    <t>512-2023</t>
  </si>
  <si>
    <t>512-2023-COMODATO</t>
  </si>
  <si>
    <t>FDLSUBACD-493-2023</t>
  </si>
  <si>
    <t>Junta de Acción Comunal Barrio CantalejoALS</t>
  </si>
  <si>
    <t>https://community.secop.gov.co/Public/Tendering/OpportunityDetail/Index?noticeUID=CO1.NTC.4504816&amp;isFromPublicArea=True&amp;isModal=true&amp;asPopupView=true</t>
  </si>
  <si>
    <t>juntacantagol18@gmail.com</t>
  </si>
  <si>
    <t>511-2023</t>
  </si>
  <si>
    <t>511-2023-COMODATO</t>
  </si>
  <si>
    <t>FDLSUBACD-492-2023</t>
  </si>
  <si>
    <t>JAC LA GAITANA </t>
  </si>
  <si>
    <t>https://community.secop.gov.co/Public/Tendering/OpportunityDetail/Index?noticeUID=CO1.NTC.4504815&amp;isFromPublicArea=True&amp;isModal=true&amp;asPopupView=true</t>
  </si>
  <si>
    <t>CARRERA 125B-134 INT 5 PLAZOLETA PRINCIPAL</t>
  </si>
  <si>
    <t>jacgaitana11044@gmail.com</t>
  </si>
  <si>
    <t>506-2023</t>
  </si>
  <si>
    <t>506-2023-CONVINT(90465)</t>
  </si>
  <si>
    <t>FDLSUBACD-490-2023(90465)</t>
  </si>
  <si>
    <t>AGENCIA DISTRITAL PARA LA EDUCACIÓN SUPERIOR LA CIENCIA Y LA TECNOLOGÍA ATENEA</t>
  </si>
  <si>
    <t>1. En edición por el equipo de contratación</t>
  </si>
  <si>
    <t>Aunar esfuerzos técnicos, administrativos, jurídicos y financieros para la implementación del Programa Jóvenes a la U, para el acceso y la permanencia de las y los jóvenes, en la ciudad de Bogotá, particularmente para los jóvenes de la localidad de Suba</t>
  </si>
  <si>
    <t>https://community.secop.gov.co/Public/Tendering/OpportunityDetail/Index?noticeUID=CO1.NTC.4439566&amp;isFromPublicArea=True&amp;isModal=true&amp;asPopupView=true</t>
  </si>
  <si>
    <t>7 años 7 meses 7 días.</t>
  </si>
  <si>
    <t>483-2023</t>
  </si>
  <si>
    <t>483-2023-CONVINT(89490)</t>
  </si>
  <si>
    <t>FDLSUBACD-476-2023(89490)</t>
  </si>
  <si>
    <t>SECRETARIA DISTRITAL DE CULTURA DE RECREACION - IDARTES. ESCULTURA LOCAL 2023</t>
  </si>
  <si>
    <t xml:space="preserve">Aunar esfuerzos te´cnicos, administrativos y financieros con el fin de desarrollar acciones articuladas entre la SCRD, el IDARTES y los Fondos de Desarrollo Local, orientadas a fomentar procesos de formacio´n, cualificacio´n, fortalecimiento y participacio´n de los agentes culturales territoriales del Distrito Capital, en el marco de la creacio´n, comercializacio´n, apropiacio´n y circulacio´n de bienes y servicios culturales, arti´sticos y patrimoniales, de conformidad con las iniciativas priorizadas en la estrategia Distrital ''Presupuestos Participativos", los acuerdos locales o las iniciativas concertadas con los pueblos e´tnicos y grupos de intere´s de los territorios y a las acciones adelantadas en el “Proceso Misional de Fomento”, de acuerdo con los proyectos a ejecutar asociados a las metas de cada Localidad en el programa "Es Cultura Local 2023" </t>
  </si>
  <si>
    <t>https://www.contratos.gov.co/consultas/detalleProceso.do?numConstancia=23-22-66796&amp;g-recaptcha-response=03AL8dmw_L5R8rfnmFG9pVcDynWIQBaRNKM00mZJAQJo8lGBGAHo4MVoSsh9VNY4E3cZUE4Uqa_I0Or_jIODTTod8k0SBWINWF6kL97snUiBOTVF77VSBcUAz4VUGVpzU1poUv70T3VGGVZ9Qh2ZVTYi-I-PCKTorc75d4ol8Jaswv5CmvrrBwAx2Nu34MuprMokUJbaeIc0WqM8Cb1XvkLcCivvjcqU204Z58WHE8rrJVWg0H_Hsxvp3r7J7gtdWqqRgcCGBVx71_DrFCoSyDEVKq0bgp-pnuXr6l2MA2cBNm5Lg8N-Pt9H9ze3MQq4Fo-xCQNb53ZGiB047Pkz2I4G2hO0AKExFO14b44fjJ382C1TN0YcDxPdvFAVkh5ZysnpXwBK0vqNpNdsymt9eHv9SmITbBrRWQ_IPM4UhzyQBukTHjNexBa4JQwwxoQf1FjKb52SmcpKCxptKbIuRmu7KFXzrnPMoUh2Hn-3axPs840LxOHqSUII7hh08VwzrqoPlVCpu_4lfMJ8JIoF7cH1w91nkuWXgU2N7_Ek2cvk7Vw0-hDZp_sac</t>
  </si>
  <si>
    <t>1 años 1 meses 11 días.</t>
  </si>
  <si>
    <t>481-2023</t>
  </si>
  <si>
    <t>481-2023-COMODATO</t>
  </si>
  <si>
    <t>FDLSUBACD-474-2023</t>
  </si>
  <si>
    <t>JAC SABANA DE TIBABUYES</t>
  </si>
  <si>
    <t>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</si>
  <si>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https://community.secop.gov.co/Public/Tendering/OpportunityDetail/Index?noticeUID=CO1.NTC.4337906&amp;isFromPublicArea=True&amp;isModal=true&amp;asPopupView=true</t>
  </si>
  <si>
    <t>Calle 142D # 127A - 59</t>
  </si>
  <si>
    <t>sabanadetibabuyes2016@gmail.com</t>
  </si>
  <si>
    <t xml:space="preserve">Rep. Legal JAC SABANA DE TIBABUYES: JOSE RICARDO BECERRA CONDE. C.C. 79602587 </t>
  </si>
  <si>
    <t>480-2023</t>
  </si>
  <si>
    <t>480-2023-COMODATO</t>
  </si>
  <si>
    <t>FDLSUBACD-473-2023</t>
  </si>
  <si>
    <t>JAC URBANIZACIÓN BOSQUES DE NOGALES</t>
  </si>
  <si>
    <t>https://community.secop.gov.co/Public/Tendering/OpportunityDetail/Index?noticeUID=CO1.NTC.4335347&amp;isFromPublicArea=True&amp;isModal=true&amp;asPopupView=true</t>
  </si>
  <si>
    <t>Calle 132D # 140-15 BQ 7 AP 102</t>
  </si>
  <si>
    <t>jacurbbasnogales@gmail.com</t>
  </si>
  <si>
    <t>Rep. Legal JAC URBANIZACIÓN BOSQUES DE NOGALES: LUZ AMANDA ORTIZ PIÑERO. C.C. 20563808</t>
  </si>
  <si>
    <t>479-2023</t>
  </si>
  <si>
    <t>479-2023-COMODATO</t>
  </si>
  <si>
    <t>FDLSUBACD-472-2023</t>
  </si>
  <si>
    <t>JAC TUNA BAJA III SECTOR</t>
  </si>
  <si>
    <t>https://community.secop.gov.co/Public/Tendering/OpportunityDetail/Index?noticeUID=CO1.NTC.4335460&amp;isFromPublicArea=True&amp;isModal=true&amp;asPopupView=true</t>
  </si>
  <si>
    <t>Calle 106 # 154A - 66</t>
  </si>
  <si>
    <t>jac.tunabaja3@gmail.com</t>
  </si>
  <si>
    <t>Rep. Legal JAC TUNA BAJA III SECTOR: ARMANDO CAVIATIVA GOMEZ. C.C. 79232854</t>
  </si>
  <si>
    <t>478-2023</t>
  </si>
  <si>
    <t>478-2023-COMODATO</t>
  </si>
  <si>
    <t>FDLSUBACD-471-2023</t>
  </si>
  <si>
    <t>JAC TUNA ALTA</t>
  </si>
  <si>
    <t>https://community.secop.gov.co/Public/Tendering/OpportunityDetail/Index?noticeUID=CO1.NTC.4335345&amp;isFromPublicArea=True&amp;isModal=true&amp;asPopupView=true</t>
  </si>
  <si>
    <t>Calle 155A # 88 - 05</t>
  </si>
  <si>
    <t>jactunaaltabellavista@gmail.com</t>
  </si>
  <si>
    <t>Rep. Legal JAC TUNA ALTA: GLADIS FETECUA SANCHEZ. C.C. 52583315</t>
  </si>
  <si>
    <t>474-2023</t>
  </si>
  <si>
    <t>474-2023-COMODATO</t>
  </si>
  <si>
    <t>FDLSUBACD-467-2023</t>
  </si>
  <si>
    <t xml:space="preserve">JAC VILLA DELIA NORTE </t>
  </si>
  <si>
    <t>https://community.secop.gov.co/Public/Tendering/OpportunityDetail/Index?noticeUID=CO1.NTC.4335456&amp;isFromPublicArea=True&amp;isModal=true&amp;asPopupView=true</t>
  </si>
  <si>
    <t>Calle 164B # 65-21</t>
  </si>
  <si>
    <t>jacvilladelianorte@gmail.com</t>
  </si>
  <si>
    <t xml:space="preserve">Rep. Legal JAC VILLA DELIA NORTE: VIDAL TOCA.C.C. 1095621  </t>
  </si>
  <si>
    <t>473-2023</t>
  </si>
  <si>
    <t>473-2023-COMODATO</t>
  </si>
  <si>
    <t>FDLSUBACD-466-2023</t>
  </si>
  <si>
    <t>JAC URBANIZACIÓN LA TOSCANA</t>
  </si>
  <si>
    <t>https://community.secop.gov.co/Public/Tendering/OpportunityDetail/Index?noticeUID=CO1.NTC.4335342&amp;isFromPublicArea=True&amp;isModal=true&amp;asPopupView=true</t>
  </si>
  <si>
    <t>Calle 133B #128 - 69</t>
  </si>
  <si>
    <t>jactoscanasuba11@gmail.com</t>
  </si>
  <si>
    <t>Rep. Legal JAC URBANIZACIÓN LA TOSCANA: GLADYS NUVIA ESPITIA GARCIA.C.C. 24125119</t>
  </si>
  <si>
    <t>472-2023</t>
  </si>
  <si>
    <t>472-2023-COMODATO</t>
  </si>
  <si>
    <t>FDLSUBACD-465-2023</t>
  </si>
  <si>
    <t>JAC VERONA</t>
  </si>
  <si>
    <t>https://community.secop.gov.co/Public/Tendering/OpportunityDetail/Index?noticeUID=CO1.NTC.4335454&amp;isFromPublicArea=True&amp;isModal=true&amp;asPopupView=true</t>
  </si>
  <si>
    <t>Carrera 145A # 128 - 42</t>
  </si>
  <si>
    <t>juntadeaccioncomunalverona@gmail.com</t>
  </si>
  <si>
    <t>Rep. Legal JAC VERONA: ANA ELVIA VANEGAS RODRIGUEZ. C.C. 40023620</t>
  </si>
  <si>
    <t>471-2023</t>
  </si>
  <si>
    <t>471-2023-COMODATO</t>
  </si>
  <si>
    <t>FDLSUBACD-464-2023</t>
  </si>
  <si>
    <t>JAC BILBAO DE SUBA</t>
  </si>
  <si>
    <t>https://community.secop.gov.co/Public/Tendering/OpportunityDetail/Index?noticeUID=CO1.NTC.4335518&amp;isFromPublicArea=True&amp;isModal=true&amp;asPopupView=true</t>
  </si>
  <si>
    <t>Carrera 164 # 143 - 48</t>
  </si>
  <si>
    <t>juntadeaccioncomunalbilbao@gmail.com</t>
  </si>
  <si>
    <t>Rep. Legal JAC BILBAO DE SUBA: DIANA PAOLA BARRERO TORRES. C.C. 53026149</t>
  </si>
  <si>
    <t>470-2023</t>
  </si>
  <si>
    <t>470-2023-COMODATO</t>
  </si>
  <si>
    <t>FDLSUBACD-463-2023</t>
  </si>
  <si>
    <t xml:space="preserve">JAC VISTA BELLA DE SUBA </t>
  </si>
  <si>
    <t>https://community.secop.gov.co/Public/Tendering/OpportunityDetail/Index?noticeUID=CO1.NTC.4335341&amp;isFromPublicArea=True&amp;isModal=true&amp;asPopupView=true</t>
  </si>
  <si>
    <t>Carrera 54 D # 167 B - 11</t>
  </si>
  <si>
    <t>0vistabellaj@gmail.com</t>
  </si>
  <si>
    <t xml:space="preserve">Rep. Legal JAC VISTA BELLA DE SUBA:  CECIL ALFONSO PEREZ IBAÑEZ. C.C. 19613968 </t>
  </si>
  <si>
    <t>469-2023</t>
  </si>
  <si>
    <t>469-2023-COMODATO</t>
  </si>
  <si>
    <t>FDLSUBACD-462-2023</t>
  </si>
  <si>
    <t>JAC URBANIZACIÓN GILMAR</t>
  </si>
  <si>
    <t>https://community.secop.gov.co/Public/Tendering/OpportunityDetail/Index?noticeUID=CO1.NTC.4343973&amp;isFromPublicArea=True&amp;isModal=true&amp;asPopupView=true</t>
  </si>
  <si>
    <t>Calle 161C # 59 - 73</t>
  </si>
  <si>
    <t>jacgilmar1@gmail.com</t>
  </si>
  <si>
    <t>Rep. Legal JAC URBANIZACIÓN GILMAR: GLORIA TERESITA ZULUAGA MAYA. C.C. 41749840</t>
  </si>
  <si>
    <t>465-2023</t>
  </si>
  <si>
    <t>465-2023-COMODATO</t>
  </si>
  <si>
    <t>FDLSUBACD-458-2023</t>
  </si>
  <si>
    <t>JAC TABERIN DE SUBA ALS</t>
  </si>
  <si>
    <t>https://community.secop.gov.co/Public/Tendering/OpportunityDetail/Index?noticeUID=CO1.NTC.4335450&amp;isFromPublicArea=True&amp;isModal=true&amp;asPopupView=true</t>
  </si>
  <si>
    <t>Calle 129F # 87 - 18</t>
  </si>
  <si>
    <t>JACTABERIN@GMAIL.COM</t>
  </si>
  <si>
    <t xml:space="preserve">Rep. Legal JAC TABERIN DE SUBA: FANY DAZA CASTAÑEDA. C.C. 35512097 </t>
  </si>
  <si>
    <t>463-2023</t>
  </si>
  <si>
    <t>463-2023-COMODATO</t>
  </si>
  <si>
    <t>FDLSUBACD-456-2023</t>
  </si>
  <si>
    <t>JAC URBANIZACIÓN TURINGIA I SECTOR</t>
  </si>
  <si>
    <t>https://community.secop.gov.co/Public/Tendering/OpportunityDetail/Index?noticeUID=CO1.NTC.4335449&amp;isFromPublicArea=True&amp;isModal=true&amp;asPopupView=true</t>
  </si>
  <si>
    <t>Calle 132 # 105-00</t>
  </si>
  <si>
    <t>jac.turingia@gmail.com</t>
  </si>
  <si>
    <t>Rep. Legal JAC URBANIZACIÓN TURINGIA I SECTOR: ANGELA MARIA CIFUENTES OSORIO.C.C. 41467011</t>
  </si>
  <si>
    <t>462-2023</t>
  </si>
  <si>
    <t>462-2023-COMODATO</t>
  </si>
  <si>
    <t>FDLSUBACD-455-2023</t>
  </si>
  <si>
    <t>JAC EL LAGO DE SUBA</t>
  </si>
  <si>
    <t>https://community.secop.gov.co/Public/Tendering/OpportunityDetail/Index?noticeUID=CO1.NTC.4335448&amp;isFromPublicArea=True&amp;isModal=true&amp;asPopupView=true</t>
  </si>
  <si>
    <t>Carrera 102A # 129D - 40</t>
  </si>
  <si>
    <t>lagosjac2021@outlook.es</t>
  </si>
  <si>
    <t>Rep. Legal JAC EL LAGO DE SUBA: JOSÉ RICARDO DIAZ MORA. C.C. 19470626</t>
  </si>
  <si>
    <t>461-2023</t>
  </si>
  <si>
    <t>461-2023-COMODATO</t>
  </si>
  <si>
    <t>FDLSUBACD-454-2023</t>
  </si>
  <si>
    <t>JAC VEREDA CHORRILLOS SUBA ALS</t>
  </si>
  <si>
    <t>$ 12.361.927</t>
  </si>
  <si>
    <t>https://community.secop.gov.co/Public/Tendering/OpportunityDetail/Index?noticeUID=CO1.NTC.4335335&amp;isFromPublicArea=True&amp;isModal=true&amp;asPopupView=true</t>
  </si>
  <si>
    <t>Carrera 135# 172-36 Vereda Chorrillos</t>
  </si>
  <si>
    <t>jacveredachorrillos2012@hotmail.es</t>
  </si>
  <si>
    <t>Rep. Legal JAC CHORRILLOS Blanca Natalia Rodriguez Pinilla. C.C. 52340008</t>
  </si>
  <si>
    <t>460-2023</t>
  </si>
  <si>
    <t>460-2023CO(86314)</t>
  </si>
  <si>
    <t>FDLSLP-2-2023(86314)</t>
  </si>
  <si>
    <t>CONSORCIO VIAS 2024</t>
  </si>
  <si>
    <t>ESTUDIOS, DISEÑOS Y CONSTRUCCION DE PROYECTOS DE INGENIERIA S A S - EDC INGENIERIA SAS (50 %) - ESTUDIOS E INGENIERIA SAS (50 %)</t>
  </si>
  <si>
    <t>Interventoría: CONSORCIO INTER SUBA [612 de 2023]</t>
  </si>
  <si>
    <t>1. 28/12/2023 8:23:25 PM Mediante documento radicado en el Fondo de Desarrollo Local de Suba, por ALVARO HERNANDO VERA AYALA, Representante Legal de Consorcio INTER SUBA quien obra como interventor del Contrato 460-2023CO(86314), se solicita PRORROGA y ADICIÓN del contrato, suscrito con CONSORCIO VIAS 2024, por el término de DOS (02) MESES, además adicionar MIL CUATROCIENTOS CINCUENTA Y NUEVE MILLONES CIENTO SETENTA Y DOS MIL SESENTA Y TRES PESOS ($1.459.172.063). Teniendo en cuenta la justificación que se encuentra en el documento anexo, el cual hace parte integral del presente contrato. La presente adición se encuentra respaldada con el Certificado de Disponibilidad Presupuestal No. 1379 de fecha 22 de diciembre de 2023. La nueva fecha terminación del contrato es el 07 de octubre de 2024. Lo anterior, con fundamento además en el principio de la autonomía de la voluntad consagrado en el artículo 1602 del Código Civil, en concordancia con el artículo 40 de la Ley 80 de 1993, inciso tercero.</t>
  </si>
  <si>
    <t>EJECUTAR A PRECIOS UNITARIOS FIJOS Y A MONTO AGOTABLE LAS ACTIVIDADES PARA LA CONSTRUCCIÓN DE LA MALLA VIAL LOCAL E INTERMEDIA Y ESPACIO PÚBLICO EN LA LOCALIDAD DE SUBA EN LA CIUDAD DE BOGOTA D.C Y LAS DEMÁS ACTIVIDADES QUE SE DETALLEN EN EL ANEXO TÉCNICO</t>
  </si>
  <si>
    <t>https://community.secop.gov.co/Public/Tendering/OpportunityDetail/Index?noticeUID=CO1.NTC.4141323&amp;isFromPublicArea=True&amp;isModal=true&amp;asPopupView=true</t>
  </si>
  <si>
    <t>Av Calle 24 # 51-40 Of 512</t>
  </si>
  <si>
    <t>info@estudios.com.co</t>
  </si>
  <si>
    <t>19300001795</t>
  </si>
  <si>
    <t>107871-2023</t>
  </si>
  <si>
    <t>ORDEN DE COMPRA 107871</t>
  </si>
  <si>
    <t>UNION TEMPORAL CLEAN BOGOTA</t>
  </si>
  <si>
    <t>N&amp;R ISC SAS (50.00%) - CONTINENTAL DE LIMPIEZA S.A.S (25.00%) - VSYA S.A.S (25.00%)</t>
  </si>
  <si>
    <t>2. 2024-03-22 19:21:38 Mediante documento radicado en el Fondo de Desarrollo Local de Suba, por ANA ISABEL HORTUA SALCEDO, quien obra como
supervisora de la orden de compra 107871, suscrita con UNION TEMPORAL CLEAN BOGOTA, se solicita PRORROGA por
CUATRO (4) MESES yadición por CIENTO OCHENTA Y SEIS MILLONES SETECIENTOS OCHENTA Y CINCO MIL CIENTO
CINCO PESOS CON TREINTA CENTAVOS ($ 186.785.105,30), con el fin de garantizar de manera integral los servicios de aseo y
cafetería hasta que se adjudique el nuevo contrato; dicha justificación se encuentra en el documento anexo, el cual hace parte
integral del presente contrato.CDP ADICION es el N° 1083 del 22/03/2024. La nueva fecha terminación del contrato es el 23/07/2024.
El contratista deberá ajustar las garantías.
1. 26/01/2024: Detalle o justificación de la aclaración Mediante documento radicado en el Fondo de Desarrollo Local de Suba, por JULIAN ANDRES MORENO BARON, quien obra como supervisor de la orden de compra 107871, suscrito con la UNION TEMPORAL CLEAN BOGOTA, en consecuencia, se prorroga por el término de UN (1) MES, a fin de ejecutar el valor del contrato; dicha justificación yace anexa a la presente, la cual hace parte integral del contrato. La nueva fecha terminación del contrato es el veintitrés (23) de marzo de 2024. El contratista se obliga a ajustar las garantias de conformidad con la presente modificación. Lo anterior, con fundamento además en el principio de la autonomia de la voluntad consagrado en el articulo 1602 del Codigo Civil, en concordancia con el articulo 40 de la Ley 80 de 1993, inciso tercero.</t>
  </si>
  <si>
    <t>PRESTAR EL SERVICIO INTEGRAL DE ASEO Y CAFETERÍA, INCLUIDA LA MAQUINARIA Y MATERIALES NECESARIOS PARA EL DESARROLLO DE ESTE Y GARANTIZAR EL SUMINISTRO DE INSUMOS PARA LAS DIFERENTES SEDES DE LA ALCALDIA LOCAL DE SUBA</t>
  </si>
  <si>
    <t>https://colombiacompra.gov.co/tienda-virtual-del-estado-colombiano/ordenes-compra/107871</t>
  </si>
  <si>
    <t>Calle 65 #50B 20</t>
  </si>
  <si>
    <t>utcleanbogota@gmail.com</t>
  </si>
  <si>
    <t>107629-2023</t>
  </si>
  <si>
    <t>ORDEN DE COMPRA 107629</t>
  </si>
  <si>
    <t>DISTRACOM</t>
  </si>
  <si>
    <t>Medellín</t>
  </si>
  <si>
    <t>1. 13/03/2024: Mediante documento radicado en el Fondo de Desarrollo Local de Suba, por ANA ISABEL HORTUA SALCEDO, Alcaldesa Local de Suba (E), quien obra como supervisora de la orden de compra 107629, se solicita modificación del contrato suscrito con DISTRACOM, en tal sentido se PRORROGA por SEIS (6) MESES con el ejecutar el saldo restante de la orden de compra; dicha justificación se encuentra en el documento anexo, el cual hace parte integral del presente contrato. La nueva fecha terminación del contrato es el 18/09/2024. El contratista deberá ajustar las garantias con la nueva fecha de terminación del contrato. Lo anterior, con fundamento además en el principio de la autonomia de la voluntad consagrado en el articulo 1602 del Código Civil, en concordancia con el articulo 40 de la Ley 80 de 1993, inciso tercero.</t>
  </si>
  <si>
    <t>SUMINISTRAR COMBUSTIBLE GASOLINA CORRIENTE Y ACPM PARA LOS VEHÍCULOS LIVIANOS, PESADOS Y MAQUINARIA MENOR DE PROPIEDAD DE LA ALCALDÍA LOCAL DE SUBA</t>
  </si>
  <si>
    <t>https://colombiacompra.gov.co/tienda-virtual-del-estado-colombiano/ordenes-compra/107629</t>
  </si>
  <si>
    <t>1 años 5 meses 1 días.</t>
  </si>
  <si>
    <t>Calle 51 # 64 B 57 MEDELLÍN, ANTIOQUIA, COLOMBIA</t>
  </si>
  <si>
    <t>gestioncontratos2@distracom.com.co</t>
  </si>
  <si>
    <t>Antioquia</t>
  </si>
  <si>
    <t>Rep. Legal: Marco Londoño Sierra. C.C. 70062176</t>
  </si>
  <si>
    <t>439-2023</t>
  </si>
  <si>
    <t>439-2023-COMODATO</t>
  </si>
  <si>
    <t>FDLSUBACD-435-2023</t>
  </si>
  <si>
    <t>JAC NUEVA CAÑIZA III SECTOR</t>
  </si>
  <si>
    <t>El Fondo de Desarrollo Local de Suba, en adelante el COMODANTE, hace entrega real y material a título de COMODATO a la junta de Acción Comunal del Barrio “NUEVA ESPERANZA CAÑIZA III”,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</si>
  <si>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https://community.secop.gov.co/Public/Tendering/OpportunityDetail/Index?noticeUID=CO1.NTC.4243834&amp;isFromPublicArea=True&amp;isModal=true&amp;asPopupView=true</t>
  </si>
  <si>
    <t>KR 124 128A 09</t>
  </si>
  <si>
    <t>jacnuevaesperanza3@gmail.com</t>
  </si>
  <si>
    <t>Rep. Legal JAC JUAN CARLOS PRIETO RODRIGUEZ. C.C. 3169912</t>
  </si>
  <si>
    <t>438-2023</t>
  </si>
  <si>
    <t>438-2023-COMODATO</t>
  </si>
  <si>
    <t>FDLSUBACD-434-2023</t>
  </si>
  <si>
    <t>JAC GLORIA LARA DE ECHEVERRY II ETAPA</t>
  </si>
  <si>
    <t>El Fondo de Desarrollo Local de Suba, en adelante el COMODANTE, hace entrega real y material a título de COMODATO a la junta de Acción Comunal del Barrio “GLORIA LARA ECHEVERRY II ETAPA”,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</si>
  <si>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https://community.secop.gov.co/Public/Tendering/OpportunityDetail/Index?noticeUID=CO1.NTC.4243660&amp;isFromPublicArea=True&amp;isModal=true&amp;asPopupView=true</t>
  </si>
  <si>
    <t>3 años 11 meses 4 días.</t>
  </si>
  <si>
    <t>Carrera 96 # 129C 05</t>
  </si>
  <si>
    <t>silviazamora_1@hotmail.com</t>
  </si>
  <si>
    <t>Rep. Legal JAC  GLORIA LARA ECHEVERRY II: SILVIA ZAMORA CAMACHO. C.C. 35499924</t>
  </si>
  <si>
    <t>437-2023</t>
  </si>
  <si>
    <t>437-2023-COMODATO</t>
  </si>
  <si>
    <t>FDLSUBACD-433-2023</t>
  </si>
  <si>
    <t>JAC CAROLINA III SECTOR</t>
  </si>
  <si>
    <t>El Fondo de Desarrollo Local de Suba, en adelante el COMODANTE, hace entrega real y material a título de COMODATO a la junta de Acción Comunal del Barrio “CAROLINA III SECTOR”,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</si>
  <si>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https://community.secop.gov.co/Public/Tendering/OpportunityDetail/Index?noticeUID=CO1.NTC.4243919&amp;isFromPublicArea=True&amp;isModal=true&amp;asPopupView=true</t>
  </si>
  <si>
    <t>CL 126F 118B 22</t>
  </si>
  <si>
    <t>jacbellav@gmail.com</t>
  </si>
  <si>
    <t>Rep. Legal JAC CAROLINA III SECTOR: MYRIAM ROSALBA PEÑA BOLAÑOS. C.C. 20804070</t>
  </si>
  <si>
    <t>432-2023</t>
  </si>
  <si>
    <t>432-2023-COMODATO</t>
  </si>
  <si>
    <t>FDLSUBACD-428-2023</t>
  </si>
  <si>
    <t>JAC SAN PEDRO DE SUBA ALS</t>
  </si>
  <si>
    <t>El Fondo de Desarrollo Local de Suba, en adelante el COMODANTE, hace entrega real y mate-rial a título de COMODATO a la junta de Acción Comunal del Barrio “SAN PEDRO DE SUBA”,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</si>
  <si>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https://community.secop.gov.co/Public/Tendering/OpportunityDetail/Index?noticeUID=CO1.NTC.4244226&amp;isFromPublicArea=True&amp;isModal=true&amp;asPopupView=true</t>
  </si>
  <si>
    <t>Carrera 88 # 136 68</t>
  </si>
  <si>
    <t>jacsanpedrosuba@outlook.com</t>
  </si>
  <si>
    <t>Rep. Legal JAC SAN PEDRO: SANDRA PATRICIA MORALES BALLEN. C.C. 52430341</t>
  </si>
  <si>
    <t>413-2023</t>
  </si>
  <si>
    <t>413-2023-CONVINT(89065)</t>
  </si>
  <si>
    <t>FDLSUBACD-409-2023(89065)</t>
  </si>
  <si>
    <t>SECRETARIA DISTRITAL DE INTEGRACION SOCIAL</t>
  </si>
  <si>
    <t>AUNAR ESFUERZOS TÉCNICOS, ADMINISTRATIVOS, LOGÍSTICOS Y FINANCIEROS ENTRE LA SECRETARÍA DISTRITAL DE INTEGRACIÓN SOCIAL-SDIS Y EL FONDO DE DESARROLLO LOCAL DE USAQUÉN; EL FONDO DE DESARROLLO LOCAL DE SAN CRISTÓBAL; EL FONDO DE DESARROLLO LOCAL DE USME; EL FONDO DE DESARROLLO LOCAL DE BOSA; EL FONDO DE DESARROLLO LOCAL DE KENNEDY; EL FONDO DE DESARROLLO LOCAL DE SUBA; EL FONDO DE DESARROLLO LOCAL DE RAFAEL URIBE URIBE; EL FONDO DE DESARROLLO LOCAL DE CIUDAD BOLÍVAR; EL FONDO DE DESARROLLO LOCAL DE PUENTE ARANDA; EL FONDO DE DESARROLLO LOCAL DE TUNJUELITO; EL FONDO DE DESARROLLO LOCAL DE ENGATIVÁ; EL FONDO DE DESARROLLO LOCAL DE MÁRTIRES Y EL FONDO DE DESARROLLO LOCAL DE FONTIBÓN, PARA LA OPERACIÓN Y PUESTA EN MARCHA DEL PROGRAMA “PARCEROS POR BOGOTÁ"</t>
  </si>
  <si>
    <t>https://www.contratos.gov.co/consultas/detalleProceso.do?numConstancia=23-22-62543&amp;g-recaptcha-response=03AKH6MRGSHWCe8Cqnfx6oAWV_BPpm7CTbvfuj2vi95dYtqgl7zqlHHtuPXdHCB9Ahb4nCrnfG9RXUVRIzAOquOiyNb3kNKYRvR6kKQ7KCdMTRxpWZPtYH9kvpBXvIiPrntVUAt4TWwsgYDE_VbPtp0zY4st1qjOSRVG_u-8DEx3UTNmFLMyvx4tWOal3R4LojOcCh7adqQeU-fbHPawyn2YhTbjBubpDVExT8fL7X1m9LJoxP9sAPhP-xQO9tnblO3M1oPqb3F2vm2nHtMi6o7qP0xU1NlXvV3lMJQrUSTBtoOg2wIs6iKHbxgq-YDJ_pQaiqXIgn3iZV609wL1t3J9RHVjanwOnB8FEH3lHiZAM9XFX4c4RkLtLynVT7y9JjQaz0uZ9uxuBisQhGa9oyXFgWb0dgJKWKsf0-Fxk1vndMdbIb-Yhuw_WHeUeny8iUVuM8fKPLojzwuXuh_dApGSn9VSlWDz_Dmyw5YCEEvV_lSPt5hXzwL7ZG8g9ouXGUDagtBfi9V7TphtvDe4TMm3cfvOOGeCcO-g</t>
  </si>
  <si>
    <t>5 meses 30 días.</t>
  </si>
  <si>
    <t>1 años 3 meses 1 días.</t>
  </si>
  <si>
    <t>Carrera 7 # 32 -12, Edificio San Martín</t>
  </si>
  <si>
    <t>integracion@sdis.gov.co</t>
  </si>
  <si>
    <t>396-2023</t>
  </si>
  <si>
    <t>396-2023SUM(88364)</t>
  </si>
  <si>
    <t>FDLSMC-1-2023(88364)</t>
  </si>
  <si>
    <t>COMERCIALIZADORA ELECTROCON SAS</t>
  </si>
  <si>
    <t>1. 22/02/2024 9:09:15 AM Mediante documento radicado en el Fondo de Desarrollo Local de Suba, por ANA ISABEL HORTUA SALCEDO , quien obra como supervisor del Contrato de Suministro 396-2023SUM(88364), suscrito con DCOMERCIALIZADORA ELECTROCON SAS se determina prorrogar por DIEZ (10) MESES Y SIETE (7) DÍAS contado a partir del vencimiento del plazo pactado y adicionar presupuestalmente al contrato la suma de CATORCE MILLONES NOVECIENTOS NOVENTA Y NUEVE MIL OCHOCIENTOS DOS PESOS M/CTE. ($ 14.999.802) incluido impuestos, (la justificación se encuentra anexa al presente, la cual hace parte integra del contrato). La nueva fecha terminación del contrato es el 31/12/2024. Para el efecto, se cuenta con el Certificado de Disponibilidad Presupuestal (CDP) No. 818 del 21 de febrero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</si>
  <si>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SUMINISTRAR LOS ELEMENTOS DE FERRETERÍA PARA LAS REPARACIONES LOCATIVAS MENORES DE LAS INSTALACIONES DE LAS SEDES DE LA ALCALDÍA LOCAL DE SUBA</t>
  </si>
  <si>
    <t>https://community.secop.gov.co/Public/Tendering/OpportunityDetail/Index?noticeUID=CO1.NTC.4076093&amp;isFromPublicArea=True&amp;isModal=true&amp;asPopupView=true</t>
  </si>
  <si>
    <t>1 años 9 meses 9 días.</t>
  </si>
  <si>
    <t>Carrera 54 #46-91 Sur</t>
  </si>
  <si>
    <t>comercializadoraelectrocon@gmail.com</t>
  </si>
  <si>
    <t>Banco BBVA</t>
  </si>
  <si>
    <t>472011832</t>
  </si>
  <si>
    <t>345-2023</t>
  </si>
  <si>
    <t>345-2023CPS-P(87243)</t>
  </si>
  <si>
    <t>FDLSUBACD-345-2023(87243)</t>
  </si>
  <si>
    <t>KAREN LIZET RODRIGUEZ MORA</t>
  </si>
  <si>
    <t>Choachí (Cundinamarca)</t>
  </si>
  <si>
    <t>2. 26/03/2024 6:39:08 PM La supervisión del Contrato de Prestación de Servicios No. 345-2023CPS-P(87243),, suscrito con KAREN LIZZET RODRIGUEZ MORA Identificada con N° CC 1.068.973.984., radicó en la Oficina de Contratación solicitud de ADICIÓN Y PRÓRROGA No. (2 ) del referido contrato; prórroga hasta el (15) de junio de 2024, y adición para un valor total de VEINTE MILLONES DE PESOS M/CTE. ($ 20.000.000), teniendo en cuenta la justificación que se encuentra en los documentos anexos, que hacen parte integral del presente Contrato.
1. 21/12/2023 4:00:07 PM Mediante documento radicado el 05 de Diciembre de 2023, se solicita la PRÓRROGA y ADICIÓN del contrato No. 345-2023CPS-P(87243)suscrito con KAREN LIZET RODRIGUEZ MORA en el termino de TRES (03) MESES, además VEINTICUATRO MILLONES DE PESOS ($24.000.000); atendiendo a la necesidad de garantizar la función de la administración local se requiere continuar con la ejecución del contrato de prestación de servicios objeto de adición y prórroga. LA NUEVA FECHA DE TERMINACIÓN DEL CONTRATO ES EL DÍA 31 DE MARZO DE 2024. Las erogaciones correspondientes al pago del valor de la presente adición se harán con cargo al presupuesto del FDLS, según certificado de disponibilidad presupuestal N° 1312 del 13/12/2023. Lo anterior, con fundamento además en el principio de la autonomía de la voluntad consagrado en el artículo 1602 del Código Civil, en concordancia con el artículo 40 de la Ley 80 de 1993, inciso tercero</t>
  </si>
  <si>
    <t>Prestar servicios profesionales especializados en el Área de Gestión del Desarrollo Local de la Alcaldía Local de Suba, para la Coordinación, Estructuración, Formulación, Evaluación y seguimiento a los proyectos de inversión enfocados a la realización de las acciones integrales hacia la comunidad, dando cumplimiento efectivo a los componentes del proyecto 1967 – SUBA SALUDABLE Y SIN BARRERAS</t>
  </si>
  <si>
    <t>https://community.secop.gov.co/Public/Tendering/OpportunityDetail/Index?noticeUID=CO1.NTC.4058048&amp;isFromPublicArea=True&amp;isModal=true&amp;asPopupView=true</t>
  </si>
  <si>
    <t>10 meses 5 días.</t>
  </si>
  <si>
    <t>1 años 3 meses 20 días.</t>
  </si>
  <si>
    <t>Carrera 57 160 -90</t>
  </si>
  <si>
    <t>karenrm984@gmail.com</t>
  </si>
  <si>
    <t>488413264299</t>
  </si>
  <si>
    <t>Choachí</t>
  </si>
  <si>
    <t>ESPECIALIZACION EN GESTION PUBLICA; ESPECIALIZACION EN GERENCIA DE LA SALUD; ENFERMERIA</t>
  </si>
  <si>
    <t>314-2023</t>
  </si>
  <si>
    <t>314-2023CPS-P(87244)</t>
  </si>
  <si>
    <t>FDLSUBACD-314-2023(87244)</t>
  </si>
  <si>
    <t>NEDI NATALIA MILLARES ABELLA</t>
  </si>
  <si>
    <t>2. 26/03/2024 4:25:54 PM Mediante documento radicado el 14 de marzo de 2024, se solicita la PRÓRROGA y ADICIÓN del contrato 314-2023CPSP(87244) suscrito con NEDI NATALIA MILLARES ABELLA, por el término de DOS (2) MESES Y QUINCE (15) DÍAS además de DIECISIETE MILLONES SEISCIENTOS TREINTA Y DOS MIL QUINIENTOS PESOS ($17.632.500), atendiendo a la necesidad de garantizar la función de la administración local por lo que se requiere continuar con la ejecución del contrato de prestación de servicios objeto de adición y prórroga. LA NUEVA FECHA DE TERMINACIÓN DEL CONTRATO SERA HASTA EL 15 DE JUNIO DE 2024. Las erogaciones correspondientes al pago del valor de la presente adición se harán con cargo al presupuesto del FDLS, según certificado de disponibilidad presupuestal (CDP) No 1073 del 22 de marzo de 2024. Lo anterior, con fundamento además en el principio de la autonomía de la voluntad consagrado en el artículo 1602 del Código Civil, en concordancia con el artículo 40 de la Ley 80 de 1993, inciso tercero.
1. 20/12/2023 10:37:19 AM La supervisión del Contrato de Prestación de Servicios No. 314-2023CPS-P(87244), suscrito con NEDI NATALIA MILLARES ABELLA, identificada con cédula de ciudadanía No. 1.030.556.385 radicó en la Oficina de Contratación solicitud de ADICIÓN Y PRÓRROGA No. (1), del mismo; prórroga hasta el treinta y uno (31) de marzo de 2023, y adición por la suma de VEINTIÚN MILLONES CIENTO CINCUENTA Y NUEVE MIL PESOS M/CTE. ($21.159.000) la cual se encuentra respaldada con el Certificado de Disponibilidad Presupuestal No. 1350 del 15 de diciembre de 2023, teniendo en cuenta la justificación que se encuentra en los documentos anexos, que hacen parte integral del presente Contrato.</t>
  </si>
  <si>
    <t>PRESTAR SERVICIOS PROFESIONALES ESPECIALIZADOS AL ÁREA DE GESTIÓN DEL DESARROLLO LOCAL PARA APOYAR LA COORDINACIÓN DE LAS ACCIONES INTEGRALES EN PROGRAMAS SOCIALES DE LA ALCALDÍA LOCAL DE SUBA</t>
  </si>
  <si>
    <t>https://community.secop.gov.co/Public/Tendering/OpportunityDetail/Index?noticeUID=CO1.NTC.3964824&amp;isFromPublicArea=True&amp;isModal=true&amp;asPopupView=true</t>
  </si>
  <si>
    <t>10 meses 23 días.</t>
  </si>
  <si>
    <t>1 años 4 meses 7 días.</t>
  </si>
  <si>
    <t>CARRERA 68D #66-29</t>
  </si>
  <si>
    <t>NATALIA.MILLARESA@GMAIL.COM</t>
  </si>
  <si>
    <t>8200706474</t>
  </si>
  <si>
    <t>GOBIERNO Y RELACIONES INTERNACIONALES</t>
  </si>
  <si>
    <t>281-2023</t>
  </si>
  <si>
    <t>281-2023CPS-P(83918)</t>
  </si>
  <si>
    <t>FDLSUBACD-281-2023(83918)</t>
  </si>
  <si>
    <t>OMAR ARTURO CALDERÓN ZAQUE</t>
  </si>
  <si>
    <t>2. 26/03/2024 9:12:49 PM Mediante documento radicado el 26 de marzo de 2024, se solicita la PRÓRROGA y ADICIÓN del contrato 281-2023CPS-P(83918 suscrito con OMAR ARTURO CALDERÓN ZAQUE, por el término de DOS (2) MESES Y QUINCE (15) DIAS y adición de VEINTIDOS MILLONES QUINIENTOS MIL PESOS ($22.500.000) , atendiendo a la necesidad de garantizar la función de la administración local por lo que se requiere continuar con la ejecución del contrato de prestación de servicios objeto de adición y prórroga. LA NUEVA FECHA DE TERMINACIÓN DEL CONTRATO SERA HASTA EL 15 DE JUNIO DE 2024. Las erogaciones correspondientes al pago del valor de la presente adición se harán con cargo al presupuesto del FDLS, según certificado de disponibilidad presupuestal (CDP) No 1122 del 26 de marzo de 2024. Lo anterior, con fundamento además en el principio de la autonomía de la voluntad consagrado en el artículo 1602 del Código Civil, en concordancia con el artículo 40 de la Ley 80 de 1993, inciso tercero.
1. 20/12/2023 4:02:06 PM Mediante documento radicado el 05 de Diciembre de 2023, se solicita la PRÓRROGA y ADICIÓN del contrato No. 281-2023CPS-P(83918)suscrito con FABER ANDRÉS RENGIFO ARACUT en el termino de TRES (03) MESES, además VEINTISIETE MILLONES DE PESOS ($27.000.000); atendiendo a la necesidad de garantizar la función de la administración local se requiere continuar con la ejecución del contrato de prestación de servicios objeto de adición y prórroga. LA NUEVA FECHA DE TERMINACIÓN DEL CONTRATO ES EL DÍA 31 DE MARZO DE 2024. Las erogaciones correspondientes al pago del valor de la presente adición se harán con cargo al presupuesto del FDLS, según certificado de disponibilidad presupuestal N° 1310 del 13/12/2023. Lo anterior, con fundamento además en el principio de la autonomía de la voluntad consagrado en el artículo 1602 del Código Civil, en concordancia con el artículo 40 de la Ley 80 de 1993, inciso tercero.</t>
  </si>
  <si>
    <t>Prestar servicios profesionales especializados para acompañar la ejecución de los proyectos estratégicos del Plan de Desarrollo Local y temas afines de prioridad de la Alcaldía Local de Suba</t>
  </si>
  <si>
    <t>https://community.secop.gov.co/Public/Tendering/OpportunityDetail/Index?noticeUID=CO1.NTC.3920136&amp;isFromPublicArea=True&amp;isModal=true&amp;asPopupView=true</t>
  </si>
  <si>
    <t>10 meses 24 días.</t>
  </si>
  <si>
    <t>CALLE 145A#15-80</t>
  </si>
  <si>
    <t>OM.CALDE@GMAIL.COM</t>
  </si>
  <si>
    <t>550008200534520</t>
  </si>
  <si>
    <t>ESPECIALIZACION EN DERECHO ADMINISTRATIVO - DERECHO</t>
  </si>
  <si>
    <t>274-2023</t>
  </si>
  <si>
    <t>274-2023CPS-P(83934)</t>
  </si>
  <si>
    <t>FDLSUBACD-274-2023(83934)</t>
  </si>
  <si>
    <t>KATIA JOHANA BARBOSA LOPEZ</t>
  </si>
  <si>
    <t>2. 26/03/2024 3:58:38 PM Mediante documento radicado el 8 de noviembre de 2023, se solicita la PRÓRROGA y ADICIÓN del contrato 274-2023CPS-P(83934) suscrito con KATIA JHOANA BARBOSA LÓPEZ, por el término de DOS (2) MESES Y QUINCE (15) DIAS y adición de DIEZ MILLONES DE PESOS ($10.000.000), atendiendo a la necesidad de garantizar la función de la administración local por lo que se requiere continuar con la ejecución del contrato de prestación de servicios objeto de adición y prórroga. LA NUEVA FECHA DE TERMINACIÓN DEL CONTRATO SERA HASTA EL 15 DE JUNIO DE 2024. Las erogaciones correspondientes al pago del valor de la presente adición se harán con cargo al presupuesto del FDLS, según certificado de disponibilidad presupuestal (CDP) No 1106 del 22 de marzo de 2024. Lo anterior, con fundamento además en el principio de la autonomía de la voluntad consagrado en el artículo 1602 del Código Civil, en concordancia con el artículo 40 de la Ley 80 de 1993, inciso tercero.
1. 21/12/2023 11:54:25 AM Mediante documento radicado el 8 de noviembre de 2023, se solicita la PRÓRROGA y ADICIÓN del contrato 274-2023CPS-P(83934) suscrito con KATIA JHOANA BARBOSA LÓPEZ, por el término de TRES (3) MESES y adición de DOCE MILLONES DE PESOS ($12.000.000), atendiendo a la necesidad de garantizar la función de la administración local por lo que se requiere continuar con la ejecución del contrato de prestación de servicios objeto de adición y prórroga. LA NUEVA FECHA DE TERMINACIÓN DEL CONTRATO SERA HASTA EL 31 DE MARZO DE 2024. Las erogaciones correspondientes al pago del valor de la presente adición se harán con cargo al presupuesto del FDLS, según certificado de disponibilidad presupuestal (CDP) No 1307 del 13 de diciembre de 2023. Lo anterior, con fundamento además en el principio de la autonomía de la voluntad consagrado en el artículo 1602 del Código Civil, en concordancia con el artículo 40 de la Ley 80 de 1993, inciso tercero.</t>
  </si>
  <si>
    <t>PRESTAR LOS SERVICIOS DE APOYO EN LAS ACTIVIDADES ADMINISTRATIVAS PROPIAS EN EL AREA GESTION DE DESARROLLO LOCAL Y APOYO A LAS DIFERENTES ACTIVIDADES QUE REQUIERA EL ALCALDE(SA) LOCAL</t>
  </si>
  <si>
    <t>https://community.secop.gov.co/Public/Tendering/OpportunityDetail/Index?noticeUID=CO1.NTC.3926931&amp;isFromPublicArea=True&amp;isModal=true&amp;asPopupView=true</t>
  </si>
  <si>
    <t>10 meses 22 días.</t>
  </si>
  <si>
    <t>1 años 4 meses 6 días.</t>
  </si>
  <si>
    <t>CARRERA 86146-61</t>
  </si>
  <si>
    <t>K-THYLOP24@HOTMAIL.COM</t>
  </si>
  <si>
    <t>550488404001759</t>
  </si>
  <si>
    <t>Ocaña</t>
  </si>
  <si>
    <t>Norte de Santander</t>
  </si>
  <si>
    <t>TECNOLOGIA EN GESTION DE TALENTO HUMANO</t>
  </si>
  <si>
    <t>244-2023</t>
  </si>
  <si>
    <t>244-2023CPS-P(86875)</t>
  </si>
  <si>
    <t>FDLSUBACD-244-2023(86875)</t>
  </si>
  <si>
    <t>SANDRA YANNETH GORDILLO PEDROZA</t>
  </si>
  <si>
    <t>2. 26/03/2024 1:02:35 PM Mediante documento radicado en el Fondo de Desarrollo Local de Suba, y firmado por ANA ISABEL HURTADO SALCEDO, , en su calidad de Alcaldesa Local de Suba (E), quien obra como supervisora del Contrato de Prestación de Servicios 244-2023CPS-P(86875), suscrito con SANDRA YANNETH GORDILLO PEDROZA, se determina prorrogar por DOS (2) MESES Y QUINCE (15) DÍAS contado a partir del vencimiento del plazo pactado y adicionar presupuestalmente al contrato la suma de DOCE MILLONES SEISCIENTOS VEINTICONCO MIL PESOS (12.625.000) incluido impuestos, (la justificación se encuentra anexa al presente, la cual hace parte integra del contrato). La nueva fecha terminación del contrato es el 15/06/2024. Para el efecto, se cuenta con el Certificado de Disponibilidad Presupuestal (CDP) No. 1089 del 22/03/2024.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1. 26/12/2023 2:29:46 PM Mediante documento radicado en el Fondo de Desarrollo Local de Suba, por JULIAN ANDRES MORENO BARON, quien obra como supervisor del Contrato de Prestación de Servicios 244-2023CPS-P(83898), suscrito con SANDRA YANNETH GORDILLO PEDROZA se determina prorrogar por TRES (3) MESES contados a partir del vencimiento del plazo pactado y adicionar presupuestalmente al contrato la suma de QUINCE MILLONES CIENTO CINCUENTA MIL PESOS M/CTE ($15.150.000) incluido impuestos, (la justificación se encuentra anexa al presente, la cual hace parte integra del contrato). La nueva fecha terminación del contrato es el 31/03/2024. Para el efecto, se cuenta con el Certificado de Disponibilidad Presupuestal (CDP) No. 1305 del 13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</si>
  <si>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Prestar los servicios profesionales al Área de Gestión del Desarrollo Local en el Centro de Documentación e Información CDI de la Alcaldía Local de Suba</t>
  </si>
  <si>
    <t>https://community.secop.gov.co/Public/Tendering/OpportunityDetail/Index?noticeUID=CO1.NTC.3925909&amp;isFromPublicArea=True&amp;isModal=true&amp;asPopupView=true</t>
  </si>
  <si>
    <t>CDI</t>
  </si>
  <si>
    <t>Cra 114 F152 B 50</t>
  </si>
  <si>
    <t>sangor168@gmail.com</t>
  </si>
  <si>
    <t>451870004061</t>
  </si>
  <si>
    <t>ESPECIALIZACIÓN EN COMUNICACIÓN ESTRATÉGICA PARA LAS</t>
  </si>
  <si>
    <t>226-2023</t>
  </si>
  <si>
    <t>226-2023CPS-P(83965)</t>
  </si>
  <si>
    <t>FDLSUBACD-226-2023(83965)</t>
  </si>
  <si>
    <t>GLORIA ASTRID RODRIGUEZ BAQUERO</t>
  </si>
  <si>
    <t>2. 26/03/2024 10:50:41 PM Mediante documento radicado del 19 de marzo de 2024, se solicita la PRÓRROGA y ADICIÓN del contrato 226-2023CPS-P(83965)suscrito con GLORIA ASTRID RODRIGUEZ BAQUERO, por el término de DOS (2) MESES y QUINCE (15) DIAS además de DOCE MILLONES SEISCIENTOS VEINTICINCO MIL PESOS M/CTE($12.625.000), atendiendo a la necesidad de garantizar la función de la administración local por lo que se requiere continuar con la ejecución del contrato de prestación de servicios objeto de adición y prórroga. LA NUEVA FECHA DE TERMINACIÓN DEL CONTRATO SERA HASTA EL 15 DE JUNIO DE 2024. Las erogaciones correspondientes al pago del valor de la presente adición se harán con cargo al presupuesto del FDLS, según certificado de disponibilidad presupuestal (CDP) No 1092 del 22 de marzo. Lo anterior, con fundamento además en el principio de la autonomía de la voluntad consagrado en el artículo 1602 del Código Civil, en concordancia con el artículo 40 de la Ley 80 de 1993, inciso tercero
1. 27/12/2023 2:18:17 PM Mediante documento del apoyo a la supervisión con Vo.Bo., del Alcalde, justifica la conveniencia de prorrogar el plazo de ejecución contractual por el término de Tres (03) meses contado a partir del vencimiento del plazo inicialmente pactado y en consecuencia adicionar el valor establecido en el contrato 226-2023CPS-P, a nombre GLORIA ASTRID RODRIGUEZ BAQUERO, en la suma de DOCE MILLONES NOVECIENTOS SESENTA Y UN MIL SEISCIENTOS SESENTA Y SIETE PESOS M/CTE ($12.961.667). Lo anterior de conformidad con los documentos anexos, los cuales hacen parte integral de la presente modificación contractual.</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</si>
  <si>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</si>
  <si>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https://community.secop.gov.co/Public/Tendering/OpportunityDetail/Index?noticeUID=CO1.NTC.3951410&amp;isFromPublicArea=True&amp;isModal=true&amp;asPopupView=true</t>
  </si>
  <si>
    <t>10 meses 19 días.</t>
  </si>
  <si>
    <t>1 años 4 meses 3 días.</t>
  </si>
  <si>
    <t>Cra 54C No. 143A-90</t>
  </si>
  <si>
    <t>gloriaaz@yahoo.com</t>
  </si>
  <si>
    <t>24063441482</t>
  </si>
  <si>
    <t xml:space="preserve">ESPECIALIZACION EN GOBIERNO Y POLITICAS PUBLICAS,PSICOLOGIA </t>
  </si>
  <si>
    <t>221-2023</t>
  </si>
  <si>
    <t>221-2023-CPS-P(86134)</t>
  </si>
  <si>
    <t>FDLSUBACD-221-2023(86134)</t>
  </si>
  <si>
    <t>JUAN CARLOS BERNAL RIAÑO</t>
  </si>
  <si>
    <t>2. 26/03/2024 3:30:38 PM Mediante documento radicado en el Fondo de Desarrollo Local de Suba, por JORGE ANDRES VARGAS, quien obra como apoyo a la supervisión del Contrato 221-2023-CPS-P(86134), se solicita PRORROGA y ADICIÓN del contrato, suscrito con JUAN CARLOS BERNAL RIAÑO, por el término de DOS (2) MESES Y QUINCE (15) DIAS, además adicionar la suma de DIECISIETE MILLONES QUINIENTOS MIL PESOS M/CTE. ($17.500.000). De conformidad con la justificación esgrimida en el documento anexo suscrito por el supervisor, que hace parte integral de la presente modificación contractual. La presente adición se encuentra respaldada con el Certificado de Disponibilidad Presupuestal No. 1079 de fecha 22 de marzo de 2024. La nueva fecha terminación del contrato es el 15 de junio de 2024. Lo anterior, con fundamento además en el principio de la autonomía de la voluntad consagrado en el artículo 1602 del Código Civil, en concordancia con el artículo 40 de la Ley 80 de 1993, inciso tercero.
1. 28/12/2023 10:21:42 AM Para garantizar la continuidad del servicio y subsistiendo la inexistencia de personal, se prorroga el contrato 221-2023 en 3 meses con las consecuente adicion por $ 21.000.000</t>
  </si>
  <si>
    <t>Prestar servicios profesionales al Área de Gestión del DesarrolloLocal de la Alcaldía Local de Suba, para apoyar la estructuración, formulación, evaluación y seguimiento a los proyectosde inversión enfocados en la prevención y trámites de conflictos y promoción de estrategias de seguridad y convivencia enla localidad de Suba, dando cumplimiento efectivo a los componentes del proyecto 2032 - Suba convive con seguridad ytranquilidad, enfocando sus acciones en fortalecer la seguridad y convivencia en los entornos y barrios de la localidad,formando a la sociedad civil para el manejo adecuado de situaciones de riesgo de seguridad</t>
  </si>
  <si>
    <t>https://community.secop.gov.co/Public/Tendering/OpportunityDetail/Index?noticeUID=CO1.NTC.3933951&amp;isFromPublicArea=True&amp;isModal=true&amp;asPopupView=true</t>
  </si>
  <si>
    <t>CL 130A 103A 34</t>
  </si>
  <si>
    <t>jcbr1903@gmail.com</t>
  </si>
  <si>
    <t>1700089574</t>
  </si>
  <si>
    <t>MAESTRÍA EN PAZ, DESARROLLO Y CIUDADANÍA,ESPECIALIZACION EN GESTION Y
PLANIFICACION DEL DESARROLLO,ADMINISTRACION PUBLICA</t>
  </si>
  <si>
    <t>198-2023</t>
  </si>
  <si>
    <t>198-2023CPS-P(85901)</t>
  </si>
  <si>
    <t>FDLSUBACD-198-2023-(85901)</t>
  </si>
  <si>
    <t>JUAN CAMILO SANCHEZ SANCHEZ</t>
  </si>
  <si>
    <t>2. 26/03/2024 2:47:34 PM La supervisión del Contrato de Prestación de Servicios No. 198-2023CPS-P(85901), suscrito con JUAN CAMILO SANCHEZ SANCHEZ, identificado con cédula de ciudadanía No. 1.015.447.481 radicó en la Oficina de Contratación solicitud de ADICIÓN Y PRÓRROGA No. (2), del mismo; prórroga hasta el catorce (14) de junio de 2024, y adición por la suma de DIECISIETE MILLONES QUINIENTOS MIL PESOS M/CTE. ($ 17.500.000) la cual se encuentra respaldada con el Certificado de Disponibilidad Presupuestal No. 1093 del 22 de marzo de 2024, teniendo en cuenta la justificación que se encuentra en los documentos anexos, que hacen parte integral del presente Contrato.
1. 21/12/2023 12:35:38 PM La supervisión del Contrato de Prestación de Servicios No. 198-2023CPS-P(85901), suscrito con CAROLINA TRIVIÑO LOZANO identificado con cédula de ciudadanía No. 52.864.240 de Bogotá, D.C., radicó en la Oficina de Contratación solicitud de ADICIÓN Y PRÓRROGA No. (1 ) del referido contrato así; a) Prórroga por (3) meses hasta el 31 de marzo de 2024, y adición para un valor VEINTIUNO MILLONES PESOS M/CTE. ($21.000.000) para un total de NOVENTA Y OCHO MILLONES DE PESOS M/CTE. ($98.000.000), la cual se encuentra respaldada con el Certificado de Disponibilidad Presupuestal No. 1341 del 14 de diciembre de 2023, teniendo en cuenta la justificación que se encuentra en los documentos anexos, que hacen parte integral del presente Contrato.</t>
  </si>
  <si>
    <t>APOYAR AL (LA) ALCALDE (SA) LOCAL EN LA PROMOCIÓN, ARTICULACIÓN, ACOMPAÑAMIENTO Y SEGUIMIENTO PARA LA ATENCIÓN Y PROTECCIÓN DE LOS ANIMALES DOMÉSTICOS Y SILVESTRES DE LA LOCALIDAD</t>
  </si>
  <si>
    <t>https://community.secop.gov.co/Public/Tendering/OpportunityDetail/Index?noticeUID=CO1.NTC.3918933&amp;isFromPublicArea=True&amp;isModal=true&amp;asPopupView=true</t>
  </si>
  <si>
    <t>10 meses 18 días.</t>
  </si>
  <si>
    <t>5 meses 14 días.</t>
  </si>
  <si>
    <t>1 años 4 meses 1 días.</t>
  </si>
  <si>
    <t>KR 1148051 IN 11 AP 602</t>
  </si>
  <si>
    <t>juancsanchezs17@gmail.com</t>
  </si>
  <si>
    <t>24100331516</t>
  </si>
  <si>
    <t>ESPECIALIZACION EN LABORATORIO CLINICO VETERINARIO; MEDICINA VETERINARIA</t>
  </si>
  <si>
    <t>194-2023</t>
  </si>
  <si>
    <t>194-2023CPS-P(85954)</t>
  </si>
  <si>
    <t>FDLSUBACD-194-2023(85954)</t>
  </si>
  <si>
    <t>JEFERSON ALEXANDER GUZMAN NEGRO</t>
  </si>
  <si>
    <t>2. 26/03/2024 10:15:20 PM La supervisión del Contrato de Prestación de Servicios No. 194-2023CPS-P(85954), suscrito con JEFERSON ALEXANDER GUZMAN NEGRO Identificada con N° CC 1.104.709.000, radicó en la Oficina de Contratación solicitud de ADICIÓN Y PRÓRROGA No. (2 ) del referido contrato; prórroga hasta el (15) de junio de 2024, y adición para un valor total de DOCE MILLONES SEISCIENTOS VEINTICINCO MIL PESOS M/CTE. ($ 12.625.000), teniendo en cuenta la justificación que se encuentra en los documentos anexos, que hacen parte integral del presente Contrato.
1. 26/12/2023 3:37:16 PM Mediante documento radicado el 14 de diciembre de 2023, se solicita la PRÓRROGA y ADICIÓN del contrato 194-2023CPS suscrito con JEFERSON ALEXANDER GUZMAN NEGRO, por el término de tres (3) mes además de QUINCE MILLONES CIENTO CINCUENTA MIL PESOS ($15.150.000) M/CTE, atendiendo a la necesidad de garantizar la función de la administración local por lo que se requiere continuar con la ejecución del contrato de prestación de servicios objeto de adición y prórroga. LA NUEVA FECHA DE TERMINACIÓN DEL CONTRATO SERA HASTA EL 31 DE MARZO DE 2024. Las erogaciones correspondientes al pago del valor de la presente adición se harán con cargo al presupuesto del FDLS, según certificado de disponibilidad presupuestal (CDP) No 1359 del 20 de diciembre de 2023. Lo anterior, con fundamento además en el principio de la autonomía de la voluntad consagrado en el artículo 1602 del Código Civil, en concordancia con el artículo 40 de la Ley 80 de 1993, inciso tercero.</t>
  </si>
  <si>
    <t>PRESTAR SERVICIOS PROFESIONALES PARA IMPLEMENTAR ACCIONES QUE PROMUEVAN LA ASISTENCIA, ATENCIÓN Y REPARACIÓN DE LA POBLACIÓN VÍCTIMA DEL CONFLICTO ARMADO RESIDENTE EN LA LOCALIDAD DE SUBA, DANDO CUMPLIMIENTO A LAS METAS DEL PLAN DE DESARROLLO LOCAL Y DEMÁS TEMAS AFINES DEL PROYECTO DE INVERSIÓN 1973 SUBA TERRITORIO DE PAZ Y RECONCILIACIÓN</t>
  </si>
  <si>
    <t>https://community.secop.gov.co/Public/Tendering/OpportunityDetail/Index?noticeUID=CO1.NTC.3913253&amp;isFromPublicArea=True&amp;isModal=true&amp;asPopupView=true</t>
  </si>
  <si>
    <t>10 meses 25 días.</t>
  </si>
  <si>
    <t>1 años 4 meses 9 días.</t>
  </si>
  <si>
    <t>CL 150A 9540 IN 1</t>
  </si>
  <si>
    <t>jeferson9602@hotmail.com</t>
  </si>
  <si>
    <t>44628967081</t>
  </si>
  <si>
    <t>CIENCIA POLÍTICA</t>
  </si>
  <si>
    <t>169-2023</t>
  </si>
  <si>
    <t>169-2023CPS-AG(86873)</t>
  </si>
  <si>
    <t>FDLSUBACD-169-2023(86873)</t>
  </si>
  <si>
    <t>OMAR FELIPE SUAREZ CASAS</t>
  </si>
  <si>
    <t>2. 26/03/2024 2:24:16 PM La supervisión del Contrato de Prestación de Servicios No.169-2023CPS-AG(86873), suscrito con OMAR FELIPE SUAREZ CASAS,, identificado con cédula de ciudadanía 1.015.435.607 de Bogotá, D.C., radicó en la Oficina de Contratación solicitud de ADICIÓN Y PRÓRROGA No. (2), del mismo; prórroga hasta el Quince (15) de junio de 2024, y adición por la suma de SEIS MILLONES OCHOCIENTOS DIECISIETE MIL QUINIENTOS PESOS M/CTE ($6.817.500) la cual se encuentra respaldada con el Certificado de Disponibilidad Presupuestal No. 1077 del 22 de marzo de 2024, teniendo en cuenta la justificación que se encuentra en los documentos anexos, que hacen parte integral del presente Contrato.
1. 20/12/2023 4:26:04 PM Mediante documento radicado en el Fondo de Desarrollo Local de Suba, por JULIAN ANDRES MORENO BARON, quien obra como supervisor del Contrato de Prestación de Servicios 169-2023CPS-AG(86873), suscrito con OMAR FELIPE SUÁREZ CASAS se determina prorrogar por TRES (3) MESES contado a partir del vencimiento del plazo pactado y adicionar presupuestalmente al contrato la suma de 8.181.000 incluido impuestos, (la justificación se encuentra anexa al presente, la cual hace parte integra del contrato). La nueva fecha terminación del contrato es el 31/03/2024. Para el efecto, se cuenta con el Certificado de Disponibilidad Presupuestal (CDP) No. 1349 del 15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</si>
  <si>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PRESTAR EL SERVICIO COMO CONDUCTOR DE LOS VEHICULOS LIVIANOS DEL DESPACHO DE LA ALCALDIA LOCAL DE SUBA</t>
  </si>
  <si>
    <t>https://community.secop.gov.co/Public/Tendering/OpportunityDetail/Index?noticeUID=CO1.NTC.3899813&amp;isFromPublicArea=True&amp;isModal=true&amp;asPopupView=true</t>
  </si>
  <si>
    <t>10 meses 30 días.</t>
  </si>
  <si>
    <t>1 años 4 meses 14 días.</t>
  </si>
  <si>
    <t>CARRERA 103C # 139 – 84</t>
  </si>
  <si>
    <t>suarezomar3l8@gmail.com</t>
  </si>
  <si>
    <t>488416104971</t>
  </si>
  <si>
    <t>Bachiller</t>
  </si>
  <si>
    <t>152-2023</t>
  </si>
  <si>
    <t>152-2023CPS-P(83708)</t>
  </si>
  <si>
    <t>FDLSUBACD-152-2023(83708)</t>
  </si>
  <si>
    <t>IVAN DARIO GOMEZ HENAO</t>
  </si>
  <si>
    <t>Manizalez (Caldas)</t>
  </si>
  <si>
    <t>2. 26/03/2024 10:54:43 AM Mediante documento radicado en el Fondo de Desarrollo Local de Suba, y firmado por ANA ISABEL HURTADO SALCEDO, en su calidad de Alcaldesa Local de Suba (E), quien obra como supervisora del Contrato de Prestación de Servicios 152-2023CPS-P(83708), suscrito con IVAN DARÍO GOMEZ HENAO, se determina prorrogar por DOS (2) MESES Y QUINCE (15) DÍAS contado a partir del vencimiento del plazo pactado y adicionar presupuestalmente al contrato la suma de VEINTIDÓS MILLONES QUINIENTOS MIL PESOS (22.500.000) incluido impuestos, (la justificación se encuentra anexa al presente, la cual hace parte integra del contrato). La nueva fecha terminación del contrato es el 15/06/2024. Para el efecto, se cuenta con el Certificado de Disponibilidad Presupuestal (CDP) No. 1076 del 22/03/2024.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1. 19/12/2023 9:21:29 AM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152-2023CPS-P(83708), a nombre IVÁN DARÍO GÓMEZ HENAO, en la suma de VEINTISIETE MILLONES DE PESOS ($27.000.000). Lo anterior de conformidad con los documentos anexos, los cuales hacen parte integral de la presente modificación contractual.</t>
  </si>
  <si>
    <t>PRESTAR LOS SERVICIOS PROFESIONALES ESPECIALIZADOS AL AREA DE GESTION DEL DESARROLLO LOCAL PARA APOYAR LA COORDINACION DE LA GESTION CONTRACTUAL DEL FONDO DE DESARROLLO LOCAL DE SUBA</t>
  </si>
  <si>
    <t>https://community.secop.gov.co/Public/Tendering/OpportunityDetail/Index?noticeUID=CO1.NTC.3882455&amp;isFromPublicArea=True&amp;isModal=true&amp;asPopupView=true</t>
  </si>
  <si>
    <t>1 años 4 meses 15 días.</t>
  </si>
  <si>
    <t>DIAGONAL 49 SUR No 85-79</t>
  </si>
  <si>
    <t>ivangoh24@gmail.com</t>
  </si>
  <si>
    <t>11331274579</t>
  </si>
  <si>
    <t>Marquetalia</t>
  </si>
  <si>
    <t>Caldas</t>
  </si>
  <si>
    <t>ESPECIALIZACIÓN EN CONTRATACIÓN ESTATAL Y NEGOCIOS JURÍDICOS,DERECHO7</t>
  </si>
  <si>
    <t>130-2023</t>
  </si>
  <si>
    <t>130-2023CPS-P(84182)</t>
  </si>
  <si>
    <t>FDLSUBACD-130-2023(84182)</t>
  </si>
  <si>
    <t>ZULLY ALEJANDRA CARDOZO TRIANA</t>
  </si>
  <si>
    <t>3. 15/04/2024 8:33:07 PM CEDER las obligaciones del Contrato de Prestación de Servicios No. 130 de 2023 CPS- P (84182), suscrito entre EL FONDO y JORGE ANDRES VARGAS LOPEZ a ZULLY ALEJANDRA CARDOZO TRIANA, identificada (o) con cédula de ciudadanía N° 52.198.868, a partir del quince (15) de abril de 2024, la cual deberá aprobarse y publicarse en la plataforma del SECOP II
2. 26/03/2024 7:41:06 PM Mediante documento radicado en el Fondo de Desarrollo Local de Suba, por ANA ISABEL ORTUA, quien obra como la supervisión del Contrato 130-2023CPS-P(84182), se solicita PRORROGA y ADICIÓN del contrato, suscrito con JORGE ANDRES VARGAS LOPEZ, por el término de dos meses 15 dias, además adicionar VEINTIDOS MILLONES QUINIENTOS MIL PESOS ($22.500.000). De conformidad con la justificación esgrimida en el documento anexo suscrito por el supervisor, que hace parte integral de la presente modificación contractual. La presente adición se encuentra respaldada con el Certificado de Disponibilidad Presupuestal No. 1110 de fecha 26/03/2024.
1. 20/12/2023 6:49:28 PM Mediante documento radicado el 5 de noviembre de 2023, se solicita la PRÓRROGA y ADICIÓN del contrato 130-2023CPS-P(84182) suscrito con Jorge Andrés Vargas López, por el término de TRES (3) MESES además de VEINTISIETE MILLONES DE PESOS ($27.000.000), atendiendo a la necesidad de garantizar la función de la administración local por lo que se requiere continuar con la ejecución del contrato de prestación de servicios objeto de adición y prórroga. LA NUEVA FECHA DE TERMINACIÓN DEL CONTRATO SERA HASTA EL 31 DE MARZO DE 2024. Las erogaciones correspondientes al pago del valor de la presente adición se harán con cargo al presupuesto del FDLS, según certificado de disponibilidad presupuestal (CDP) No 1330 del 13 de diciembre. Lo anterior, con fundamento además en el principio de la autonomía de la voluntad consagrado en el artículo 1602 del Código Civil, en concordancia con el artículo 40 de la Ley 80 de 1993, inciso tercero.</t>
  </si>
  <si>
    <t>APOYAR EL (LA) ALCALDE (SA) LOCAL EN LA GESTIÓN DE LOS ASUNTOS RELACIONADOS CON SEGURIDAD CIUDADANA, CONVIVENCIA Y PREVENCIÓN DE CONFLICTIVIDADES, VIOLENCIAS Y DELITOS EN LA LOCALIDAD, DE CONFORMIDAD CON EL MARCO NORMATIVO APLICABLE EN LA METERIA</t>
  </si>
  <si>
    <t>https://community.secop.gov.co/Public/Tendering/OpportunityDetail/Index?noticeUID=CO1.NTC.3881989&amp;isFromPublicArea=True&amp;isModal=true&amp;asPopupView=true</t>
  </si>
  <si>
    <t>Av Cra 36 N° 23 - 76 Edificio B5 Ap 408</t>
  </si>
  <si>
    <t>alejandracardozo2020@gmail.com</t>
  </si>
  <si>
    <t>0550488444237033</t>
  </si>
  <si>
    <t>ESPECIALIZACION EN NEGOCIACION Y RESOLUCION DE CONFLICTOS</t>
  </si>
  <si>
    <t>129-2023</t>
  </si>
  <si>
    <t>129-2023CPS-P(83859)</t>
  </si>
  <si>
    <t>FDLSUBACD-129-2023(83859)</t>
  </si>
  <si>
    <t>MIGUEL ALEXANDER CHIAPPE PULIDO</t>
  </si>
  <si>
    <t>2. 22/03/2024 9:42:55 PM Mediante documento radicado en el Fondo de Desarrollo Local de Suba, por DANIEL ARIAS BONFATE, quien obra como apoyo a la supervisión del Contrato 129-2023CPS-P(83859), se solicita PRORROGA y ADICIÓN del contrato, suscrito con MIGUEL ALEXANDER CHIAPPE PULIDO, por el término de DOS (2) MESES Y QUINCE (15) DIAS, además adicionar la suma de DIECISIETE MILLONES QUINIENTOS MIL PESOS M/CTE. ($17.500.000). De conformidad con la justificación esgrimida en el documento anexo suscrito por el supervisor, que hace parte integral de la presente modificación contractual. La presente adición se encuentra respaldada con el Certificado de Disponibilidad Presupuestal No. 1075 de fecha 22 de marzo de 2024. La nueva fecha terminación del contrato es el 15 de junio de 2024. Lo anterior, con fundamento además en el principio de la autonomía de la voluntad consagrado en el artículo 1602 del Código Civil, en concordancia con el artículo 40 de la Ley 80 de 1993, inciso tercero.
1. 27/12/2023 9:35:15 AM Mediante documento radicado en el Fondo de Desarrollo Local de Suba, por JULIAN ANDRES MORENO BARON, quien obra como supervisor del Contrato de Prestación de Servicios 129-2023CPS-P(83859), suscrito con Miguel Alexander Chiappe Pulido se determina prorrogar por tres (3) meses contados a partir del vencimiento del plazo pactado y adicionar presupuestalmente al contrato la suma de VEINTIUN MILLONES DE PESOS M/CTE ($ 21.000.000) incluido impuestos, (la justificación se encuentra anexa al presente, la cual hace parte integra del contrato). La nueva fecha terminación del contrato es el 31/03/2024. Para el efecto, se cuenta con el Certificado de Disponibilidad Presupuestal (CDP) No. 1329 del del 13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</si>
  <si>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PRESTAR SERVICIOS PROFESIONALES AL ÁREA DE GESTIÓN PARA EL DESARROLLO LOCAL CON EL PROPÓSITO DE DINAMIZAR Y PROMOVER LOS PROCESOS DE PARTICIPACIÓN, INFORMACIÓN Y ORGANIZACIÓN TERRITORIAL EN LA LOCALIDAD DE SUBA PARA DAR CUMPLIMIENTO A LAS METAS DEL PLAN DE DESARROLLO LOCAL</t>
  </si>
  <si>
    <t>https://community.secop.gov.co/Public/Tendering/OpportunityDetail/Index?noticeUID=CO1.NTC.3883022&amp;isFromPublicArea=True&amp;isModal=true&amp;asPopupView=true</t>
  </si>
  <si>
    <t>1 años 4 meses 13 días.</t>
  </si>
  <si>
    <t>KR 111 135B 57</t>
  </si>
  <si>
    <t xml:space="preserve"> miguelchiappe@gmail.com</t>
  </si>
  <si>
    <t>550009100718072</t>
  </si>
  <si>
    <t>MAESTRIA EN PERIODISMO,COMUNICACION SOCIAL,Diplomado en introducción a la edición de audio</t>
  </si>
  <si>
    <t>127-2023</t>
  </si>
  <si>
    <t>127-2023CPS-P(83777)</t>
  </si>
  <si>
    <t>FDLSUBACD-127-2023(83777)</t>
  </si>
  <si>
    <t>NATHALIA MOSQUERA PEDREROS</t>
  </si>
  <si>
    <t>2. 26/03/2024 10:19:53 AM Mediante documento radicado el 12 de marzo de 2024, se solicita la PRÓRROGA y ADICIÓN del contrato 127-2023CPS-P(83777) suscrito con NATALIA MOSQUERA PEDREROS, por el término de DOS (2) MESES QUINCE (15) DIAS además de VEINTIDOS MILLONES QUINIENTOS MIL PESOS ($22.500.000), atendiendo a la necesidad de garantizar la función de la administración local por lo que se requiere continuar con la ejecución del contrato de prestación de servicios objeto de adición y prórroga. LA NUEVA FECHA DE TERMINACIÓN DEL CONTRATO SERA HASTA EL 15 DE JUNIO DE 2024. Las erogaciones correspondientes al pago del valor de la presente adición se harán con cargo al presupuesto del FDLS, según certificado de disponibilidad presupuestal (CDP) No 1074 del 22 de marzo de 2024. Lo anterior, con fundamento además en el principio de la autonomía de la voluntad consagrado en el artículo 1602 del Código Civil, en concordancia con el artículo 40 de la Ley 80 de 1993, inciso tercero.
1. 19/12/2023 11:32:23 AM Mediante documento radicado el 18 de diciembre de 2023, se solicita la PRÓRROGA y ADICIÓN del contrato 127-2023CPS-P(83777) suscrito con NATALIA MOSQUERA PEDREROS, por el término de TRES (3) MESES además de VEINTISIETE MILLONES DE PESOS ($27.000.000), atendiendo a la necesidad de garantizar la función de la administración local por lo que se requiere continuar con la ejecución del contrato de prestación de servicios objeto de adición y prórroga. LA NUEVA FECHA DE TERMINACIÓN DEL CONTRATO SERA HASTA EL 31 DE MARZO DE 2024. Las erogaciones correspondientes al pago del valor de la presente adición se harán con cargo al presupuesto del FDLS, según certificado de disponibilidad presupuestal (CDP) No 1348 del 15 de diciembre. Lo anterior, con fundamento además en el principio de la autonomía de la voluntad consagrado en el artículo 1602 del Código Civil, en concordancia con el artículo 40 de la Ley 80 de 1993, inciso tercero.</t>
  </si>
  <si>
    <t>Prestar servicios profesionales especializados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vigencia</t>
  </si>
  <si>
    <t>https://community.secop.gov.co/Public/Tendering/OpportunityDetail/Index?noticeUID=CO1.NTC.3879261&amp;isFromPublicArea=True&amp;isModal=true&amp;asPopupView=true</t>
  </si>
  <si>
    <t>Calle 63 b No. 68 f 07</t>
  </si>
  <si>
    <t xml:space="preserve"> natimp37@gmail.com</t>
  </si>
  <si>
    <t>450270136762</t>
  </si>
  <si>
    <t>MAESTRÍA EN ADMINISTRACIÓN,CIENCIA POLÍTICA,TECNICO EN CONTABILIZACION DE OPERACIONES COMERCIALES</t>
  </si>
  <si>
    <t>102-2023</t>
  </si>
  <si>
    <t>102-2023CPS-P(83803)</t>
  </si>
  <si>
    <t>FDLSUBACD-102-2023(83803)</t>
  </si>
  <si>
    <t>FABIÁN RICARDO QUIRIFE GUTIÉRREZ</t>
  </si>
  <si>
    <t>2. 26/03/2024 9:39:44 AM La supervisión del Contrato de Prestación de Servicios No. 102-2023CPS-P(83803), suscrito con FABIÁN RICARDO QUIRIFE GUTIÉRREZ, identificado con cédula de ciudadanía No. 1014215482 radicó en la Oficina de Contratación solicitud de ADICIÓN Y PRÓRROGA No. (2), del mismo; prórroga hasta el catorce (14) de junio de 2024, y adición por la suma de DIECISIETE MILLONES QUINIENTOS MIL PESOS M/CTE. ($ 17.500.000) la cual se encuentra respaldada con el Certificado de Disponibilidad Presupuestal No. 1109 del 22 de marzo de 2024, teniendo en cuenta la justificación que se encuentra en los documentos anexos, que hacen parte integral del presente Contrato.
1. 20/12/2023 7:11:09 PM La supervisión del Contrato de Prestación de Servicios No. 102-2023CPS-P(83803), suscrito con FABIÁN RICARDO QUIRIFE GUTIÉRREZ, identificado con cédula de ciudadanía No. 1014215482 radicó en la Oficina de Contratación solicitud de ADICIÓN Y PRÓRROGA No. (1), del mismo; prórroga hasta el treinta y uno (30) de marzo de 2024, y adición por la suma de VEINTIÚN MILLONES DE PESOS M/CTE. ($21.000.000) la cual se encuentra respaldada con el Certificado de Disponibilidad Presupuestal No. 1301 del 13 de diciembre de 2023, teniendo en cuenta la justificación que se encuentra en los documentos anexos, que hacen parte integral del presente Contrato</t>
  </si>
  <si>
    <t>Prestar servicios profesionales en el</t>
  </si>
  <si>
    <t>https://community.secop.gov.co/Public/Tendering/OpportunityDetail/Index?noticeUID=CO1.NTC.3883168&amp;isFromPublicArea=True&amp;isModal=true&amp;asPopupView=true</t>
  </si>
  <si>
    <t>Cra 112 B 79 - 28</t>
  </si>
  <si>
    <t>quirife.fabian@gmail.com</t>
  </si>
  <si>
    <t>033054719</t>
  </si>
  <si>
    <t xml:space="preserve">ADMINISTRACION DE EMPRESAS </t>
  </si>
  <si>
    <t>101-2023</t>
  </si>
  <si>
    <t>101-2023CPS-P(83783)</t>
  </si>
  <si>
    <t>FDLSUBACD-101-2023(83783)</t>
  </si>
  <si>
    <t>YURY ANDRES SANTOS PETREL</t>
  </si>
  <si>
    <t>2. 04/03/2024 3:27:26 PM Desde la supervisión del contrato radicada en la Oficina de Contratación el día 27/02/2024 se solicita la PRÓRROGA y ADICIÓN del contrato No. FDLSUBACPS-P-101- 2023, suscrito con YURY ANDRES SANTOS PETREL, por el término de TRES (03) MESES Y ONCE (11) DÍAS calendario, además de adicionar TREINTA MILLONES TRESCIENTOS MIL PESOS ($30.300.000) M/CTE; atendiendo a la necesidad de garantizar la función de la administración local y especialmente las labores operativas del que hacer de la Gestión local oficina de Subsidio C, se requiere continuar con la ejecución del contrato de prestación de servicios objeto de adición y prórroga. LA NUEVA FECHA DE TERMINACIÓN DEL CONTRATO ES EL DÍA QUINCE (15) DE JUNIO DE 2024. Las erogaciones correspondientes al pago del valor de la presente adición se harán con cargo al presupuesto del FDLS, según certificado de disponibilidad presupuestal N° 910 del 04/03/2024. Lo anterior, con fundamento además en el principio de la autonomía de la voluntad consagrado en el artículo 1602 del Código Civil, en concordancia con el artículo 40 de la Ley 80 de 1993, inciso tercero
1. 28/12/2023 5:51:43 PM  Mediante documento radicado en el Fondo de Desarrollo Local de Suba, y firmado por JULIAN ANDRES MORENO BARON, quien obra como supervisor del Contrato de Prestación de Servicios 101-2023CPS-P(83783), suscrito con YURY ANDRÉS SANTOS PETREL, se determina prorrogar por TRECE (13) MESES Y CUATRO (4) DÍAS contado a partir del vencimiento del plazo pactado y adicionar presupuestalmente al contrato la suma de DIECIOCHO MILLONES NOVECIENTOS MIL PESOS M/CTE ($18.900.000) incluido impuestos, (la justificación se encuentra anexa al presente, la cual hace parte integra del contrato). La nueva fecha terminación del contrato es el 04/03/2024. Para el efecto, se cuenta con el Certificado de Disponibilidad Presupuestal (CDP) No. 1426 del 28/12/2023.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</si>
  <si>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PRESTAR LOS SERVICIOS PROFESIONALES ESPECIALIZADOS PARA LA COORDINACIÓN GENERAL ADMINISTRATIVA, TÉCNICA Y FINANCIERA DE LOS DIFERENTES COMPONENTES DEL PROYECTO DE INVERSIÓN 1953 -SUBA SOLIDARIA Y EQUITATIVA, GARANTIZANDO LA OPERACIÓN, PRESTACIÓN DEL SERVICIO, SEGUIMIENTO Y CUMPLIMIENTO DE LOS PROCESOS ADMINISTRATIVOS, OPERATIVOS Y PROGRAMÁTICOS DEL APOYO ECONÓMICO TIPO C, INGRESO MÍNIMO GARANTIZADO Y JÓVENES RETO LOCAL EN LA ALCALDÍA LOCAL DE SUBA</t>
  </si>
  <si>
    <t>https://community.secop.gov.co/Public/Tendering/OpportunityDetail/Index?noticeUID=CO1.NTC.3881943&amp;isFromPublicArea=True&amp;isModal=true&amp;asPopupView=true</t>
  </si>
  <si>
    <t>Carrera 72 a # No 137 a -35</t>
  </si>
  <si>
    <t>andressantosp967@gmail.com</t>
  </si>
  <si>
    <t>15485059650</t>
  </si>
  <si>
    <t>MAESTRÍA EN PLANEACIÓN PARA EL
DESARROLLO , ECONOMIA</t>
  </si>
  <si>
    <t>052-2023</t>
  </si>
  <si>
    <t>052-2023CPS-P(86110)</t>
  </si>
  <si>
    <t>FDLSUBACD-052-2023(86110)</t>
  </si>
  <si>
    <t>CAMILA ANDREA BARRIOS OVALLE</t>
  </si>
  <si>
    <t>2. 26/03/2024 3:49:42 PM Mediante documento radicado en el Fondo de Desarrollo Local de Suba, y firmado por ANA ISABEL HURTADO SALCEDO, en su calidad de Alcaldesa Local de Suba (E), quien obra como supervisora del Contrato de Prestación de Servicios 052-2023CPS-P(86110), suscrito con CAMILA ANDREA BARRIOS OVALLE, se determina prorrogar por DOS (2) MESES Y QUINCE (15) DÍAS contado a partir del vencimiento del plazo pactado y adicionar presupuestalmente al contrato la suma de VEINTIDÓS MILLONES QUINIENTOS MIL PESOS (22.500.000) incluido impuestos, (la justificación se encuentra anexa al presente, la cual hace parte integra del contrato). La nueva fecha terminación del contrato es el 15/06/2024. Para el efecto, se cuenta con el Certificado de Disponibilidad Presupuestal (CDP) No. 1107 del 26/03/2024.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1. 20/12/2023 6:56:52 PM Mediante documento radicado el 5 de noviembre de 2023, se solicita la PRÓRROGA y ADICIÓN del contrato 052-2023CPS-P(86110) suscrito con Camila Andrea Barrios Ovalle, por el término de TRES (3) MESES además de VEINTISIETE MILLONES DE PESOS ($27.000.000), atendiendo a la necesidad de garantizar la función de la administración local por lo que se requiere continuar con la ejecución del contrato de prestación de servicios objeto de adición y prórroga. LA NUEVA FECHA DE TERMINACIÓN DEL CONTRATO SERA HASTA EL 31 DE MARZO DE 2024. Las erogaciones correspondientes al pago del valor de la presente adición se harán con cargo al presupuesto del FDLS, según certificado de disponibilidad presupuestal (CDP) No 1328 del 13 de diciembre. Lo anterior, con fundamento además en el principio de la autonomía de la voluntad consagrado en el artículo 1602 del Código Civil, en concordancia con el artículo 40 de la Ley 80 de 1993, inciso tercero.</t>
  </si>
  <si>
    <t>PRESTAR SERVICIOS PROFESIONALES ESPECIALIZADOS, PARA APOYAR AL ALCALDE(SA) LOCAL EN LA COORDINACIÓN DE TEMAS PRIORITARIOS Y LA GESTIÓN ANTE LAS ENTIDADES DEL DISTRITO CAPITAL PARA EL CUMPLIMIENTO DE LAS METAS DEL PLAN DE DESARROLLO LOCAL</t>
  </si>
  <si>
    <t>https://community.secop.gov.co/Public/Tendering/OpportunityDetail/Index?noticeUID=CO1.NTC.3842317&amp;isFromPublicArea=True&amp;isModal=true&amp;asPopupView=true</t>
  </si>
  <si>
    <t>Carrera 21 # 102 - 15</t>
  </si>
  <si>
    <t>Camilabarrios9@gmail.com</t>
  </si>
  <si>
    <t>3141409891</t>
  </si>
  <si>
    <t>Brasil</t>
  </si>
  <si>
    <t>Brasilia</t>
  </si>
  <si>
    <t xml:space="preserve">RELACIONES INTERNACIONALES,GESTION Y DESARROLLO URBANOS, Programa de especialización en Pensamiento
Estratégico Urbano </t>
  </si>
  <si>
    <t>020-2023</t>
  </si>
  <si>
    <t>020-2023CPS-P(83918)</t>
  </si>
  <si>
    <t>FDLSUBACD-020-2023(83918)</t>
  </si>
  <si>
    <t>JOSE AUGUSTO PASTRANA TRUJILLO</t>
  </si>
  <si>
    <t>Palermo (Huila)</t>
  </si>
  <si>
    <t>2. 26/03/2024 4:30:04 PM Mediante documento radicado en el Fondo de Desarrollo Local de Suba, por ANA ISABEL HORTUA SALCEDO, quien obra como supervisora del Contrato 020-2023CPS-P(83918), se solicita PRORROGA y ADICIÓN del contrato, suscrito con JOSÉ AUGUSTO PASTRANA TRUJILLO, por el término de DOS (2) MESES Y QUINCE (15) DIAS, además adicionar la suma de VEINTIDOS MILLONES QUINIENTOS MIL PESOS M/CTE. ($22.500.000) De conformidad con la justificación esgrimida en el documento anexo suscrito por el supervisor, que hace parte integral de la presente modificación contractual. La presente adición se encuentra respaldada con el Certificado de Disponibilidad Presupuestal No. 1108 de fecha 26 de marzo de 2024. La nueva fecha terminación del contrato es el 13 de junio de 2024. Lo anterior, con fundamento además en el principio de la autonomía de la voluntad consagrado en el artículo 1602 del Código Civil, en concordancia con el artículo 40 de la Ley 80 de 1993, inciso tercero.
1. 19/12/2023 6:34:03 PM Mediante documento radicado el 18 de diciembre de 2023, se solicita la PRÓRROGA y ADICIÓN del contrato 020-2023CPS-P(83918) suscrito con JOSÉ AUGUSTO PASTRANA TRUJILLO, por el término de TRES (3) MESES además de VEINTISIETE MILLONES DE PESOS ($27.000.000), atendiendo a la necesidad de garantizar la función de la administración local por lo que se requiere continuar con la ejecución del contrato de prestación de servicios objeto de adición y prórroga. LA NUEVA FECHA DE TERMINACIÓN DEL CONTRATO SERA HASTA EL 29 DE MARZO DE 2024. Las erogaciones correspondientes al pago del valor de la presente adición se harán con cargo al presupuesto del FDLS, según certificado de disponibilidad presupuestal (CDP) No 1325 del 13 de diciembre. Lo anterior, con fundamento además en el principio de la autonomía de la voluntad consagrado en el artículo 1602 del Código Civil, en concordancia con el artículo 40 de la Ley 80 de 1993, inciso tercero.</t>
  </si>
  <si>
    <t>Prestar servicios profesionales especializadospara acompañar la ejecución de los proyectos estratégicos del Plan de Desarrollo Local y temas afines deprioridad de la Alcaldía Local de Suba.</t>
  </si>
  <si>
    <t>https://community.secop.gov.co/Public/Tendering/OpportunityDetail/Index?noticeUID=CO1.NTC.3838059&amp;isFromPublicArea=True&amp;isModal=true&amp;asPopupView=true</t>
  </si>
  <si>
    <t>CALLE 150A N° 101 - 20 Torre 4 Ato 803</t>
  </si>
  <si>
    <t>augustopastrana@hotmail.com</t>
  </si>
  <si>
    <t>Palermo</t>
  </si>
  <si>
    <t>Huila</t>
  </si>
  <si>
    <t>ESPECIALIZACION EN DERECHO ADMINISTRATIVO; DERECHO</t>
  </si>
  <si>
    <t>017-2023</t>
  </si>
  <si>
    <t>017-2023CPS-P(83660)</t>
  </si>
  <si>
    <t>FDLSUBACD-017-2023(83660)</t>
  </si>
  <si>
    <t>EDGAR MAURICIO GOMEZ MEDINA</t>
  </si>
  <si>
    <t>2. 22/03/2024 9:36:55 PM(UTC-05:00) Desde la supervisión del contrato radicada en la Oficina de Contratación el día 19/03/2024 se solicita la PRÓRROGA y ADICIÓN del contrato No. 017- 2023CPS-P(83660), suscrito con EDGAR MAURICIO GÓMEZ MEDINA, por el término de DOS (02) MESES Y QUINCE (15) DÍAS calendario, además de adicionar DIECISTE MILLONES QUINIENTOS MIL PESOS ($17.500.000) M/CTE; atendiendo a la necesidad de garantizar la función de la administración local se requiere continuar con la ejecución del contrato de prestación de servicios objeto de adición y prórroga. LA NUEVA FECHA DE TERMINACIÓN DEL CONTRATO ES EL DÍA NUEVE (09) DE JUNIO DE 2024. Las erogaciones correspondientes al pago del valor de la presente adición se harán con cargo al presupuesto del FDLS, según certificado de disponibilidad presupuestal N° 1103 del 22/03/2024. Lo anterior, con fundamento además en el principio de la autonomía de la voluntad consagrado en el artículo 1602 del Código Civil, en concordancia con el artículo 40 de la Ley 80 de 1993, inciso tercero
1. 21/12/2023 9:54:33 AM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017-2023CPS-P(83660), a nombre EDGAR MAURICIO GOMEZ MEDINA, en la suma de VEINTIUN MILLONES DE PESOS M/CTE ($21.000.000) Lo anterior de conformidad con los documentos anexos, los cuales hacen parte integral de la presente modificación contractual</t>
  </si>
  <si>
    <t>PRESTAR SUS SERVICIOS PROFESIONALES PARA LA IMPLEMENTACION DE LAS ACCIONES Y LINEAMIENTOS TECNICOS SURTIDOS DEL PROGRAMA DE GESTION DOCUMENTAL Y DEMAS INSTRUMENTOS TECNICOS ARCHIVISTICOS</t>
  </si>
  <si>
    <t>https://community.secop.gov.co/Public/Tendering/OpportunityDetail/Index?noticeUID=CO1.NTC.3824116&amp;isFromPublicArea=True&amp;isModal=true&amp;asPopupView=true</t>
  </si>
  <si>
    <t>Archivo</t>
  </si>
  <si>
    <t>5 meses 16 días.</t>
  </si>
  <si>
    <t>1 años 4 meses 16 días.</t>
  </si>
  <si>
    <t xml:space="preserve">Calle 7 No 87 B – 53 torre 2 apt 507 </t>
  </si>
  <si>
    <t>adhotmao@hotmail.com</t>
  </si>
  <si>
    <t>Banco Av Villas</t>
  </si>
  <si>
    <t>677954880</t>
  </si>
  <si>
    <t>CIENCIA DE LA INFORMACION Y BIBLIOTECOLOGIA</t>
  </si>
  <si>
    <t>014-2023</t>
  </si>
  <si>
    <t>014-2023CPS-P(83853)</t>
  </si>
  <si>
    <t>FDLSUBACD-014-2023(83853)</t>
  </si>
  <si>
    <t>KAREM ANGELICA HERRERA SÁNCHEZ</t>
  </si>
  <si>
    <t>2. 22/03/2024 9:35:12 PM Mediante documento radicado en el Fondo de Desarrollo Local de Suba, por DANIEL ARIAS BONFATE, quien obra como apoyo a la supervisión del Contrato 014-2023CPS-P(83853), se solicita PRORROGA y ADICIÓN del contrato, suscrito con KAREM ANGÉLICA SÁNCHEZ, por el término de DOS (2) MESES Y QUINCE (15) DIAS, además adicionar la suma de DIECISIETE MILLONES QUINIENTOS MIL PESOS M/CTE. ($17.500.000). De conformidad con la justificación esgrimida en el documento anexo suscrito por el supervisor, que hace parte integral de la presente modificación contractual. La presente adición se encuentra respaldada con el Certificado de Disponibilidad Presupuestal No. 1072 de fecha 22 de marzo de 2024. La nueva fecha terminación del contrato es el 14 de junio de 2024. Lo anterior, con fundamento además en el principio de la autonomía de la voluntad consagrado en el artículo 1602 del Código Civil, en concordancia con el artículo 40 de la Ley 80 de 1993, inciso tercero
1. 21/12/2023 3:49:16 PM Mediante documento radicado en el Fondo de Desarrollo Local de Suba, y firmado por JULIAN ANDRES MORENO BARON, quien obra como supervisor del Contrato de Prestación de Servicios 014-2023CPS-P(83853), suscrito con KAREM ANGÉLICA HERRERA, se determina prorrogar por TRES (3) MESES contado a partir del vencimiento del plazo pactado y adicionar presupuestalmente al contrato la suma de VEINTIUN MILLONES DE PESOS ($21.000.000) incluido impuestos, (la justificación se encuentra anexa al presente, la cual hace parte integra del contrato). La nueva fecha terminación del contrato es el 29/03/2024. Para el efecto, se cuenta con el Certificado de Disponibilidad Presupuestal (CDP) No. 1320 del 13/12/2023.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</si>
  <si>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</si>
  <si>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https://community.secop.gov.co/Public/Tendering/OpportunityDetail/Index?noticeUID=CO1.NTC.3838107&amp;isFromPublicArea=True&amp;isModal=true&amp;asPopupView=true</t>
  </si>
  <si>
    <t>KR 2 22 16</t>
  </si>
  <si>
    <t>angelica.herrera.13@hotmail.com</t>
  </si>
  <si>
    <t>9470605784</t>
  </si>
  <si>
    <t>ESPECIALIZACION EN COMUNICACION</t>
  </si>
  <si>
    <t>013-2023</t>
  </si>
  <si>
    <t>013-2023CPS-P(83853)</t>
  </si>
  <si>
    <t>FDLSUBACD-013-2023(83853)</t>
  </si>
  <si>
    <t>SANTIAGO GIRALDO GRACIA</t>
  </si>
  <si>
    <t>2. 22/03/2024 6:34:26 PM Desde la supervisión del contrato radicada en la Oficina de Contratación el día 22/03/2024 se solicita la PRÓRROGA y ADICIÓN del contrato No. FDLSUBACPS-P-013-2023, suscrito con SANTIAGO GIRALDO GRACIA, por el término de DOS (02) MESES Y QUINCE (15) DÍAS calendario, además de adicionar DIECISIETE MILLONES QUINIENTOS MIL PESOS ($17.500.000) M/CTE; atendiendo a la necesidad de garantizar la función de la administración local y especialmente las labores operativas del que hacer de la Gestión local oficina de Prensa, se requiere continuar con la ejecución del contrato de prestación de servicios objeto de adición y prórroga. LA NUEVA FECHA DE TERMINACIÓN DEL CONTRATO ES EL DÍA NUEVE (09) DE JUNIO DE 2024. Las erogaciones correspondientes al pago del valor de la presente adición se harán con cargo al presupuesto del FDLS, según certificado de disponibilidad presupuestal N° 1070 del 22/03/2024. Lo anterior, con fundamento además en el principio de la autonomía de la voluntad consagrado en el artículo 1602 del Código Civil, en concordancia con el artículo 40 de la Ley 80 de 1993, inciso tercero.
1. 20/12/2023 12:41:31 PM Mediante documento radicado el 6 de diciembre de 2023, se solicita la PRÓRROGA y ADICIÓN del contrato No. 013-2023CPS-P(83853), suscrito con Santiago Giraldo Gracia, por el término de tres (3) MESES y además de adicionar Veintiún millones M/CTE. ($21.000.000); atendiendo a la necesidad de garantizar la función de la administración local se requiere continuar con la ejecución del contrato de prestación de servicios objeto de adición y prórroga. LA NUEVA FECHA DE TERMINACIÓN DEL CONTRATO ES EL DÍA 24 DE MARZO DE 2024. Las erogaciones correspondientes al pago del valor de la presente reducirán se harán con cargo al presupuesto del FDLS, según certificado de disponibilidad presupuestal N° 1300 del 13 de DICIEMBRE de 2023. Lo anterior, con fundamento además en el principio de la autonomía de la voluntad consagrado en el artículo 1602 del Código Civil, en concordancia con el artículo 40 de la Ley 80 de 1993, inciso tercero.</t>
  </si>
  <si>
    <t>Apoyar al equipo de prensa y comunicaciones dela Alcaldía Local en la creación, realización, producción y edición de vídeos, así como el registro, edicióny la presentación de fotografías de los acontecimientos, hechos y eventos externos e internos de laAlcaldía Local, para ser utilizados como insumos de comunicación en los medios, especialmente escritos,digitales y audiovisuales.</t>
  </si>
  <si>
    <t>https://community.secop.gov.co/Public/Tendering/OpportunityDetail/Index?noticeUID=CO1.NTC.3821178&amp;isFromPublicArea=True&amp;isModal=true&amp;asPopupView=true</t>
  </si>
  <si>
    <t>n CL 54 10 36</t>
  </si>
  <si>
    <t>santiagogiral@gmail.com</t>
  </si>
  <si>
    <t>33349444718</t>
  </si>
  <si>
    <t>MAESTRÍA EN COMUNICACIÓN CREATIVA</t>
  </si>
  <si>
    <t>012-2023</t>
  </si>
  <si>
    <t>012-2023CPS-P(85388)</t>
  </si>
  <si>
    <t>FDLSUBACD-012-2023(85388)</t>
  </si>
  <si>
    <t>MATEO CALDERDÓN CASAS</t>
  </si>
  <si>
    <t>2. 26/03/2024 6:58:00 PM La supervisión del Contrato de Prestación de Servicios No. 012-2023CPS-P(85388),,, suscrito con MATEO CALDERON CASAS Identificada con N° CC 1.022.436.937 DE BOGOTA D.C., radicó en la Oficina de Contratación solicitud de ADICIÓN Y PRÓRROGA No. (2 ) del referido contrato; prórroga hasta el (8) de junio de 2024, y adición para un valor total de ONCE MILLONES SESICIENTOS QUINCE MIL PESOS M/CTE (11.615.000), teniendo en cuenta la justificación que se encuentra en los documentos anexos, que hacen parte integral del presente Contrato.
1. 22/12/2023 2:14:28 PM Para garantizar la prestación del servicio y subsistiendo la inexistencia de personal se Prorroga el contrato 012-2023 por 3 meses y 6 dias con la respectiva adicion por $1.6160.000.</t>
  </si>
  <si>
    <t>Prestar servicios profesionales en el área de gestión del desarrollo local de la alcaldía local de suba, para apoyar la estructuración, formulación, evaluación y seguimiento a los proyectos de inversión enfocados en el fortalecimiento del tejido social de la localidad de suba, dando cumplimiento efectivo a los componentes del proyecto 2034-suba entorno protector</t>
  </si>
  <si>
    <t>https://community.secop.gov.co/Public/Tendering/OpportunityDetail/Index?noticeUID=CO1.NTC.3823883&amp;isFromPublicArea=True&amp;isModal=true&amp;asPopupView=true</t>
  </si>
  <si>
    <t>Dirección: Carrera 92 # 162 - 40</t>
  </si>
  <si>
    <t>calderoncasasmateo@gmail.com</t>
  </si>
  <si>
    <t>550488415356085</t>
  </si>
  <si>
    <t>LICENCIATURA EN CIENCIAS SOCIALES</t>
  </si>
  <si>
    <t>009-2023</t>
  </si>
  <si>
    <t>009-2023CPS-P(83828)</t>
  </si>
  <si>
    <t>FDLSUBACD-009-2023(83828)</t>
  </si>
  <si>
    <t>DANIEL ARIAS BONFANTE</t>
  </si>
  <si>
    <t>2. 22/03/2024 6:35:17 PM Desde la supervisión del contrato radicada en la Oficina de Contratación el día 22/03/2024 se solicita la PRÓRROGA y ADICIÓN del contrato No. FDLSUBACPS-P-009-2023, suscrito con DANIEL ARIAS BONFANTE, por el término de DOS (02) MESES Y QUINCE (15) DÍAS calendario, además de adicionar VEINTIDOS MILLONES QUINIENTOS MIL PESOS ($22.500.000) M/CTE; atendiendo a la necesidad de garantizar la función de la administración local y especialmente las labores operativas del que hacer de la Gestión local oficina de Prensa, se requiere continuar con la ejecución del contrato de prestación de servicios objeto de adición y prórroga. LA NUEVA FECHA DE TERMINACIÓN DEL CONTRATO ES EL DÍA NUEVE (09) DE JUNIO DE 2024. Las erogaciones correspondientes al pago del valor de la presente adición se harán con cargo al presupuesto del FDLS, según certificado de disponibilidad presupuestal N° 1069 del 22/03/2024. Lo anterior, con fundamento además en el principio de la autonomía de la voluntad consagrado en el artículo 1602 del Código Civil, en concordancia con el artículo 40 de la Ley 80 de 1993, inciso tercero.
1. 19/12/2023 9:17:51 AM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009-2023CPS-P(83828), a nombre DANIEL ARIAS BONFANTE, en la suma de VEINTISIETE MILLONES DE PESOS 27.000.000. Lo anterior de conformidad con los documentos anexos, los cuales hacen parte integral de la presente modificación contractual.</t>
  </si>
  <si>
    <t>Coordina, lidera y asesora los planes y estrategias
de comunicación interna y externa para la divulgación de los programas, proyectos y actividades de la
Alcaldía Local.</t>
  </si>
  <si>
    <t>https://community.secop.gov.co/Public/Tendering/OpportunityDetail/Index?noticeUID=CO1.NTC.3823566&amp;isFromPublicArea=True&amp;isModal=true&amp;asPopupView=true</t>
  </si>
  <si>
    <t>CL 23 F 81C 87</t>
  </si>
  <si>
    <t>dabariab@gmail.com</t>
  </si>
  <si>
    <t>8900764062</t>
  </si>
  <si>
    <t xml:space="preserve">COMUNICADOR SOCIAL </t>
  </si>
  <si>
    <t>007-2023</t>
  </si>
  <si>
    <t>007-2023CPS-P(86068)</t>
  </si>
  <si>
    <t>FDLSUBACD-007-2023(86068)</t>
  </si>
  <si>
    <t>MARIA CAMILA MUÑOZ REYES</t>
  </si>
  <si>
    <t>2. 26/03/2024 7:33:48 PM La supervisión del Contrato de Prestación de Servicios No. 007-2023CPS-P(86068),, suscrito con MARIA CAMILA MUÑOZ REYES Identificada con N° CC 1032466423., radicó en la Oficina de Contratación solicitud de ADICIÓN Y PRÓRROGA No. (2 ) del referido contrato; prórroga hasta el (09) de junio de 2024, y adición para un valor total de DIECISEIS MILLONES OCHOCIENTOS MIL PESOS M/CTE. ($ 16.800.000), teniendo en cuenta la justificación que se encuentra en los documentos anexos, que hacen parte integral del presente Contrato.
1. 21/12/2023 4:35:54 PM Mediante documento radicado el 11 de diciembre de 2023, se solicita la PRÓRROGA y ADICIÓN del contrato No. 007-2023CPS-P(86068), en TRES (3) MESES y TRES (03) DIAS, suscrito con MARIA CAMILA MUÑOZ REYES, por el término de TRES (3) MESES y TRES (03) DIAS, además de adicionar VEINTIUN MILLONES SETECIENTOS MIL PESOS M/CTE. ($21.700.000) ; atendiendo a la necesidad de garantizar la función de la administración local se requiere continuar con la ejecución del contrato de prestación de servicios objeto de adición y prórroga. LA NUEVA FECHA DE TERMINACIÓN DEL CONTRATO ES EL DÍA 28 DE MARZO DE 2024. Las erogaciones correspondientes al pago del valor de la presente adición se harán con cargo al presupuesto del FDLS, según certificado de disponibilidad presupuestal No. 1364 DEL 20-12-2023. Lo anterior, con fundamento además en el principio de la autonomía de la voluntad consagrado en el artículo 1602 del Código Civil, en concordancia con el artículo 40 de la Ley 80 de 1993, inciso tercero.</t>
  </si>
  <si>
    <t>Prestar los servicios profesionales al Área de Gestión Desarrollo Local en la asistencia técnica y ejecución de acciones relacionadas con el aprovechamiento del espacio público en la Localidad en cumplimiento de las metas del plan de desarrollo local y demás temas afines de la gestión local, en el marco del proyecto de inversión 1998 Espacio Público un lugar de encuentro libre y democrático.</t>
  </si>
  <si>
    <t>https://community.secop.gov.co/Public/Tendering/OpportunityDetail/Index?noticeUID=CO1.NTC.3834968&amp;isFromPublicArea=True&amp;isModal=true&amp;asPopupView=true</t>
  </si>
  <si>
    <t>KR 70 B 24 D 22 TO 3 - 201</t>
  </si>
  <si>
    <t>mariacamilamz@hotmail.com</t>
  </si>
  <si>
    <t>56727774501</t>
  </si>
  <si>
    <t>MASTER UNIVERSITARIO EN ESTUDIOS AVANZADOS EN ARQUITECTURA;  ARQUITECTURA</t>
  </si>
  <si>
    <t>006-2023</t>
  </si>
  <si>
    <t>006-2023CPS-P(86113)</t>
  </si>
  <si>
    <t>FDLSUBACD-006-2023(86113)</t>
  </si>
  <si>
    <t>ANGIEE NATHALIA TORRES TRIANA</t>
  </si>
  <si>
    <t>3. 22/03/2024 8:38:25 PM Mediante documento radicado en el Fondo de Desarrollo Local de Suba, por CAMILA ANDREA BARRIOS, quien obra como apoyo a la supervisión del Contrato 006-2023CPS-P(86113), se solicita PRORROGA y ADICIÓN del contrato, suscrito con ANGIEE NATHALIA TORRES TRIANA, por el término de DOS (2) MESES Y QUINCE (15) DIAS, además adicionar la suma de DIECISIETE MILLONES QUINIENTOS MIL PESOS M/CTE. ($17.500.000). De conformidad con la justificación esgrimida en el documento anexo suscrito por el supervisor, que hace parte integral de la presente modificación contractual. La presente adición se encuentra respaldada con el Certificado de Disponibilidad Presupuestal No. XXXde fecha 22 de marzo de 2024. La nueva fecha terminación del contrato es el 9 de junio de 2024. Lo anterior, con fundamento además en el principio de la autonomía de la voluntad consagrado en el artículo 1602 del Código Civil, en concordancia con el artículo 40 de la Ley 80 de 1993, inciso tercero.
2. 22/12/2023 9:07:08 AM ((UTC-05:00) La supervisión del Contrato de Prestación de Servicios No. 006-2023CPS-P(86113), suscrito con ANGIEE NATHALIA TORRES TRIANA, identificado con cédula de ciudadanía No. 1014236662 radicó en la Oficina de Contratación solicitud de ADICIÓN Y PRÓRROGA No. (1), del mismo; prórroga hasta el (25) de marzo de 2024, y adición por la suma de VEINTIÚN (21) MILLONES DE PESOS M/CTE. ($21.000.000) la cual se encuentra respaldada con el Certificado de Disponibilidad Presupuestal No. 1297 del 13 de diciembre de 2023, teniendo en cuenta la justificación que se encuentra en los documentos anexos, que hacen parte integral del presente Contrato</t>
  </si>
  <si>
    <t>Prestar los servicios profesionales para apoyar al Alcalde Local en temas prioritarios y la gestión ante las entidades del Distrito Capital para el cumplimiento de las metas del Plan de Desarrollo Local</t>
  </si>
  <si>
    <t>https://community.secop.gov.co/Public/Tendering/OpportunityDetail/Index?noticeUID=CO1.NTC.3821402&amp;isFromPublicArea=True&amp;isModal=true&amp;asPopupView=true</t>
  </si>
  <si>
    <t>CLL 130 D BIS # 99-84</t>
  </si>
  <si>
    <t>a.nathalia.t.t@gmail.com</t>
  </si>
  <si>
    <t>466900037816</t>
  </si>
  <si>
    <t>INGENIERÍA INDUSTRIAL; TECNOLOGÍA EN CONTROL AMBIENTAL</t>
  </si>
  <si>
    <t>005-2023</t>
  </si>
  <si>
    <t>005-2023CPS-P(84186)</t>
  </si>
  <si>
    <t>FDLSUBACD-005-2023(84186)</t>
  </si>
  <si>
    <t>VÍCTOR ALFONSO ARIAS GARCÍA</t>
  </si>
  <si>
    <t>Bogotá D.C.</t>
  </si>
  <si>
    <t xml:space="preserve">2. 22/03/2024 6:50:55 PM Mediante documento radicado el 20 de marzo de 2024, se solicita la PRÓRROGA y ADICIÓN del contrato No. 005-2023CPS-P(84186), suscrito con DIANA PATRICIA ARENAS BLANCO, por el término de en dos meses quince días, además de adicionar, VEINTIDOS MILLONES QUINIENTOS MIL PESOS ($22.500.000); atendiendo a la necesidad de garantizar la función de la administración local se requiere continuar con la ejecución del contrato de prestación de servicios objeto de adición y prórroga. LA NUEVA FECHA DE TERMINACIÓN DEL CONTRATO ES EL DÍA 09 DE JUNIO DE 2024. Las erogaciones correspondientes al pago del valor de la presente adición se harán con cargo al presupuesto del FDLS, según certificado de disponibilidad presupuestal No.1068 del 22/03/2024. Lo anterior, con fundamento además en el principio de la autonomía de la voluntad consagrado en el artículo 1602 del Código Civil, en concordancia con el artículo 40 de la Ley 80 de 1993, inciso tercero.
1. 20/12/2023 3:00:45 PM Para garantizar la continuidad del servicio y subsistiendo la inexistencia de personal se prorroga el contrato 005-2023 por 3 meses y en consecuencia se adiciona por $ 27.000.000.	 </t>
  </si>
  <si>
    <t>Prestar servicios profesionales especializados en la estructuracibn, formulacibn, evaluacibn y seguimiento a los proyectos de inversibn y gastos de funcionamiento de la entidad, relacionados con el componente de las tecnologias de la informacibn y la comunicacibn - TIC de la alcaldia Local de Suba.</t>
  </si>
  <si>
    <t>https://community.secop.gov.co/Public/Tendering/OpportunityDetail/Index?noticeUID=CO1.NTC.3821323&amp;isFromPublicArea=True&amp;isModal=true&amp;asPopupView=true</t>
  </si>
  <si>
    <t>CL 24 SUR 51 F 28</t>
  </si>
  <si>
    <t>vaariasg@gmail.com</t>
  </si>
  <si>
    <t>1002088068</t>
  </si>
  <si>
    <t>MAESTRÍA EN GERENCIA DE SISTEMAS DE INFORMACIÓN Y PROYECTOS</t>
  </si>
  <si>
    <t>004-2023</t>
  </si>
  <si>
    <t>004-2023CPS-P(84000)</t>
  </si>
  <si>
    <t>FDLSUBACD-004-2023(84000)</t>
  </si>
  <si>
    <t>JUAN SEBASTIAN PULECIO DOMINGUEZ</t>
  </si>
  <si>
    <t>2. 26/03/2024 3:58:50 PM Mediante documento radicado el 19 de marzo de 2024, se solicita la PRÓRROGA y ADICIÓN del contrato 004-2023CPS-P(84000) suscrito con JUAN SEBASTIAN PULECIO DOMINGUEZ, por el término de DOS (2) MESES Y NUEVE (9) DÍAS además de VEINTE MILLONES SETECIENTOS MIL PESOS ($20.700.000), atendiendo a la necesidad de garantizar la función de la administración local por lo que se requiere continuar con la ejecución del contrato de prestación de servicios objeto de adición y prórroga. LA NUEVA FECHA DE TERMINACIÓN DEL CONTRATO SERA HASTA EL 9 DE JUNIO DE 2024. Las erogaciones correspondientes al pago del valor de la presente adición se harán con cargo al presupuesto del FDLS, según certificado de disponibilidad presupuestal (CDP) No 1112 del 26 de marzo de 2024. Lo anterior, con fundamento además en el principio de la autonomía de la voluntad consagrado en el artículo 1602 del Código Civil, en concordancia con el artículo 40 de la Ley 80 de 1993, inciso tercero.
1. 19/12/2023 9:14:20 AM Mediante documento del apoyo a la supervisión con Vo.Bo., del Alcalde, justifica la conveniencia de prorrogar el plazo de ejecución contractual por el término de TRES (3) MESES Y SEIS (6) DÍAS contado a partir del vencimiento del plazo inicialmente pactado y en consecuencia adicionar el valor establecido en el contrato 004- 2023CPS-P(84000), a nombre JUAN SEBASTIÁN PULECIO DOMÍNGUEZ, en la suma de VEINTIOCHO MILLONES OCHOCIENTOS MIL PESOS($28.800.000). Lo anterior de conformidad con los documentos anexos, los cuales hacen parte integral de la presente modificación contractual.</t>
  </si>
  <si>
    <t>PRESTAR SERVICIOS PROFESIONALES COMO ABOGADO(A) ESPECIALIZADO(A) PARA APOYAR JURDICA Y TECNICAMENTE EL DESARROLLO DE LAS ACTIVIDADES ENCAMINADAS AL CUMPLIMIENTO DE LAS METAS ESTABLECIDAS EN LOS PLANES DE TRABAJO SUSCRITOS PARA TODOS LOS ASUNTOS JURIDICOS DE INSPECCION VIGILANCIA Y CONTROL DE LA ALCALDIA LOCAL DE SUBA</t>
  </si>
  <si>
    <t>https://community.secop.gov.co/Public/Tendering/OpportunityDetail/Index?noticeUID=CO1.NTC.3821339&amp;isFromPublicArea=True&amp;isModal=true&amp;asPopupView=true</t>
  </si>
  <si>
    <t>carrera 55 # 149-20</t>
  </si>
  <si>
    <t>puleciodjuan@gmail.com</t>
  </si>
  <si>
    <t>18331347325</t>
  </si>
  <si>
    <t>Especialización en gestión jurídica pública</t>
  </si>
  <si>
    <t>003-2023</t>
  </si>
  <si>
    <t>003-2023CPS-P(83898)</t>
  </si>
  <si>
    <t>FDLSUBACD-003-2023(83898)</t>
  </si>
  <si>
    <t>MANUEL GUILLERMO FRANCISCO AMOROCHO BARRERA</t>
  </si>
  <si>
    <t>2. 22/03/2024 9:38:09 PM Desde la supervisión del contrato radicada en la Oficina de Contratación el día 19/03/2024 se solicita la PRÓRROGA y ADICIÓN del contrato No. 003- 2023CPS-P(83898), suscrito con Manuel Guillermo Francisco Amorocho Barrera, por el término de DOS (02) MESES Y QUINCE (15) DÍAS calendario, además de adicionar VEINTIDOS MILLONES QUINIENTOS MIL PESOS ($22.500.000) M/CTE; atendiendo a la necesidad de garantizar la función de la administración local se requiere continuar con la ejecución del contrato de prestación de servicios objeto de adición y prórroga. LA NUEVA FECHA DE TERMINACIÓN DEL CONTRATO ES EL DÍA NUEVE (09) DE JUNIO DE 2024. Las erogaciones correspondientes al pago del valor de la presente adición se harán con cargo al presupuesto del FDLS, según certificado de disponibilidad presupuestal N° 1104 del 22/03/2024. Lo anterior, con fundamento además en el principio de la autonomía de la voluntad consagrado en el artículo 1602 del Código Civil, en concordancia con el artículo 40 de la Ley 80 de 1993, inciso tercero.
1. Mediante documento radicado en el Fondo de Desarrollo Local de Suba, por JULIAN ANDRES MORENO BARON, quien obra como supervisor del Contrato de Prestación de Servicios 0003-2023CPS-P(83898), suscrito con MANUEL GUILLERMO FRANCISCO AMOROCHO BARRERA se determina prorrogar por TRES (3) MESES contados a partir del vencimiento del plazo pactado y adicionar presupuestalmente al contrato la suma de VEINTISIETE MILLONES DE PESOS M/CTE ($ 27.000.000) incluido impuestos, (la justificación se encuentra anexa al presente, la cual hace parte integra del contrato). La nueva fecha terminación del contrato es el 24/03/2024. Para el efecto, se cuenta con el Certificado de Disponibilidad Presupuestal (CDP) No. 1295 del 13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</si>
  <si>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PRESTAR SERVICIOS PROFESIONALES ESPECIALIZADOS EN EL ÁREA DE GESTIÓN DEL DESARROLLO LOCAL, PARA BRINDAR LINEAMIENTOS CON EL FIN DE EVALUAR Y ORIENTAR TEMAS PRIORITARIOS EN LA ALCALDÍA LOCAL DE SUBA</t>
  </si>
  <si>
    <t>https://community.secop.gov.co/Public/Tendering/OpportunityDetail/Index?noticeUID=CO1.NTC.3821061&amp;isFromPublicArea=True&amp;isModal=true&amp;asPopupView=true</t>
  </si>
  <si>
    <t>Delivery</t>
  </si>
  <si>
    <t>Avenida calle 25 Nº 27 B - 87</t>
  </si>
  <si>
    <t>mfamorochob@unal.edu.co</t>
  </si>
  <si>
    <t>001670110426</t>
  </si>
  <si>
    <t>ESPECIALIZACION EN PROYECTOS DE DESARROLLO; ADMINISTRACION DE EMPRESAS</t>
  </si>
  <si>
    <t>312-2024</t>
  </si>
  <si>
    <t>312-2024-CPS-P(109563)</t>
  </si>
  <si>
    <t>FDLSUBA-CD-308-2024 (109563)</t>
  </si>
  <si>
    <t>ANDREA RODAS QUICENO_x000D_</t>
  </si>
  <si>
    <t>Pereira (Risaralda)</t>
  </si>
  <si>
    <t>Prestar servicios profesionales para acompañar la ejecución de los proyectos estratégicos del Plan de Desarrollo Local y temas afines de prioridad de la Alcaldía Local de Suba.</t>
  </si>
  <si>
    <t>https://community.secop.gov.co/Public/Tendering/OpportunityDetail/Index?noticeUID=CO1.NTC.6197226&amp;isFromPublicArea=True&amp;isModal=true&amp;asPopupView=true</t>
  </si>
  <si>
    <t>Carrera 56# 169A- 35</t>
  </si>
  <si>
    <t>313 7558544</t>
  </si>
  <si>
    <t>andrearodasquiceno@hotmail.com_x000D_</t>
  </si>
  <si>
    <t>11591982534</t>
  </si>
  <si>
    <t>Pereira</t>
  </si>
  <si>
    <t>Risaralda</t>
  </si>
  <si>
    <t>COMUNICACION SOCIAL- PERIODISMO</t>
  </si>
  <si>
    <t>310-2024</t>
  </si>
  <si>
    <t xml:space="preserve">310-2024-CPS-P(107826)	</t>
  </si>
  <si>
    <t>FDLSUBA-CD-306-2024(107826)</t>
  </si>
  <si>
    <t>DIANA CAROLINA CARRILLO RAMIREZ</t>
  </si>
  <si>
    <t>Tunja (Boyacá)</t>
  </si>
  <si>
    <t>PRESTAR SERVICIOS PROFESIONALES EN ACCIONES ENFOCADAS A LA GENERACIÓN Y PROMOCIÓN DEL TERRITORIO, REALIZANDO ACCIONES ENCAMINADAS A LA INTERVENCIÓN CON PROCESOS DE RESTAURACIÓN, REHABILITACIÓN O RECUPERACIÓN ECOLÓGICA, EN EL MARCO DEL CUMPLIMIENTO DE LAS METAS ESTABLECIDAS EN EL PROYECTO DE INVERSIÓN 1968 - CONECTIVIDAD DEL TERRITORIO AMBIENTAL DE SUBA</t>
  </si>
  <si>
    <t>https://community.secop.gov.co/Public/Tendering/OpportunityDetail/Index?noticeUID=CO1.NTC.6186369&amp;isFromPublicArea=True&amp;isModal=true&amp;asPopupView=true</t>
  </si>
  <si>
    <t>Carrera103B # 152-51 Villa imperial apto 908 torre</t>
  </si>
  <si>
    <t>dianacarrillo14@yahoo.com</t>
  </si>
  <si>
    <t>007100829311</t>
  </si>
  <si>
    <t>Tunja</t>
  </si>
  <si>
    <t>MAESTRIA EN CIENCIAS - BIOLOGIA</t>
  </si>
  <si>
    <t>309-2024</t>
  </si>
  <si>
    <t>309-2024-CPS-P(107807)</t>
  </si>
  <si>
    <t>FDLSUBA-CD-305-2024(107807)</t>
  </si>
  <si>
    <t>LIZETH PALACIOS RUEDA</t>
  </si>
  <si>
    <t>1978</t>
  </si>
  <si>
    <t>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t>
  </si>
  <si>
    <t>https://community.secop.gov.co/Public/Tendering/OpportunityDetail/Index?noticeUID=CO1.NTC.6169730&amp;isFromPublicArea=True&amp;isModal=true&amp;asPopupView=true</t>
  </si>
  <si>
    <t>Calle 2 #93 D - 75 Torre 1 - 202</t>
  </si>
  <si>
    <t xml:space="preserve"> bluest999@gmail.com</t>
  </si>
  <si>
    <t>24091473129</t>
  </si>
  <si>
    <t xml:space="preserve">Colombia </t>
  </si>
  <si>
    <t xml:space="preserve">Bogotá </t>
  </si>
  <si>
    <t>ESPECIALIZACION EN ALTA DIRRECION DEL ESTADO</t>
  </si>
  <si>
    <t>308-2024</t>
  </si>
  <si>
    <t>308-2024-SUM(107569)</t>
  </si>
  <si>
    <t>FDLSSASI-1-2024(107569)</t>
  </si>
  <si>
    <t>FORMARCHIVOS Y SUMINISTROS S.A.S</t>
  </si>
  <si>
    <t>CONTRATAR A MONTO AGOTABLE EL SUMINISTRO DE ELEMENTOS DE PAPELERIA Y ÚTILES DE OFICINA, CAJAS Y CARPETAS, PARA EL DESARROLLO LOCAL Y GESTIÓN JURÍDICA DE LA ALCALDÍA LOCAL DE SUBA. LOTE 2: SUMINISTRO DE CAJAS Y CARPETAS SEGÚN ESPECIFICACIONES TÉCNICAS DE LA ENTIDAD</t>
  </si>
  <si>
    <t>https://community.secop.gov.co/Public/Tendering/OpportunityDetail/Index?noticeUID=CO1.NTC.6049718&amp;isFromPublicArea=True&amp;isModal=true&amp;asPopupView=true</t>
  </si>
  <si>
    <t>307-2024</t>
  </si>
  <si>
    <t>307-2024-SUM(107569)</t>
  </si>
  <si>
    <t>INSTITUCIONAL STAR SERVICES LTDA</t>
  </si>
  <si>
    <t>Persona Juridica</t>
  </si>
  <si>
    <t>CONTRATAR A MONTO AGOTABLE EL SUMINISTRO DE ELEMENTOS DE PAPELERIA Y ÚTILES DE OFICINA, CAJAS Y CARPETAS, PARA EL DESARROLLO LOCAL Y GESTIÓN JURÍDICA DE LA ALCALDÍA LOCAL DE SUBA. LOTE 1 SUMINISTRO DE ELEMENTOS DE PAPELERÍA Y ÚTILES DE OFICINA</t>
  </si>
  <si>
    <t>Carrera 68h # 74-b33</t>
  </si>
  <si>
    <t>info@starservices.com.co</t>
  </si>
  <si>
    <t>306-2024</t>
  </si>
  <si>
    <t>306-2024- CPS-AG-(107971)</t>
  </si>
  <si>
    <t>FDLSUBA-CD-304-2024(107971)</t>
  </si>
  <si>
    <t>CARLOS FELIPE MORENO PACHECO</t>
  </si>
  <si>
    <t>1998</t>
  </si>
  <si>
    <t>PRESTAR SERVICIOS DE APOYO EN LAS ACTIVIDADES DE CUIDADO DEL ESPACIO PÚBLICO PARA EL LOGRO DE LAS METAS DE GESTIÓN DE LA VIGENCIA</t>
  </si>
  <si>
    <t>https://community.secop.gov.co/Public/Tendering/OpportunityDetail/Index?noticeUID=CO1.NTC.6172876&amp;isFromPublicArea=True&amp;isModal=true&amp;asPopupView=true</t>
  </si>
  <si>
    <t>Calle 134 BIS 89 A 05 CA 38</t>
  </si>
  <si>
    <t>morenopachecocarlos10a@gmail.com</t>
  </si>
  <si>
    <t>488402134925</t>
  </si>
  <si>
    <t>Ingeniero Industrial</t>
  </si>
  <si>
    <t>305-2024</t>
  </si>
  <si>
    <t>305-2024- CPS-AG-(107830)</t>
  </si>
  <si>
    <t>FDLSUBA-CD-303-2024(107830)</t>
  </si>
  <si>
    <t>CRISTIAN YAMID CARDENAS MANRIQUE</t>
  </si>
  <si>
    <t xml:space="preserve">Persona Natural </t>
  </si>
  <si>
    <t>Prestar los servicios de apoyo en el Área de Gestión de Desarrollo Local en el acompañamiento de acciones enfocadas a fortalecer el tejido social dentro de las acciones ambientales de la localidad de Suba</t>
  </si>
  <si>
    <t>https://community.secop.gov.co/Public/Tendering/OpportunityDetail/Index?noticeUID=CO1.NTC.6165451&amp;isFromPublicArea=True&amp;isModal=true&amp;asPopupView=true</t>
  </si>
  <si>
    <t>Carrera 103 D 82 31 AG 3 AP 301</t>
  </si>
  <si>
    <t xml:space="preserve"> cyamid1995@hotmail.com</t>
  </si>
  <si>
    <t xml:space="preserve">Ahorros </t>
  </si>
  <si>
    <t xml:space="preserve">	920132271</t>
  </si>
  <si>
    <t>ECONOMIA</t>
  </si>
  <si>
    <t>304-2024</t>
  </si>
  <si>
    <t>304-2024-CPS-P(109071)</t>
  </si>
  <si>
    <t>FDLSUBA-CD-302-2024(109071)</t>
  </si>
  <si>
    <t xml:space="preserve">MIGUEL ANGEL CLAVIJO OBANDO </t>
  </si>
  <si>
    <t>1977</t>
  </si>
  <si>
    <t>PRESTAR LOS SERVICIOS PROFESIONALES AL ÁREA DE GESTIÓN DEL DESARROLLO LOCAL PARA APOYAR AL ALCALDE LOCAL EN LA PROMOCIÓN, ARTICULACIÓN, ACOMPAÑAMIENTO Y SEGUIMIENTO EN MATERIA SOCIAL PARA IMPULSAR EL DESARROLLO DE LAS ACTIVIDADES RELACIONADAS CON LA POBLACIÓN JOVEN, EN EL MARCO DEL CUMPLIMIENTO DE LAS METAS ESTABLECIDAS EN EL PROYECTO DE INVERSIÓN 1977 SUBA PARTICIPA, INCIDE Y RECONSTRUYE LA CONFIANZA CIUDADANA</t>
  </si>
  <si>
    <t>https://community.secop.gov.co/Public/Tendering/OpportunityDetail/Index?noticeUID=CO1.NTC.6158274&amp;isFromPublicArea=True&amp;isModal=true&amp;asPopupView=true</t>
  </si>
  <si>
    <t>Carrera 56 153 15 CONJ Reserva de colina BL 1 AP 703</t>
  </si>
  <si>
    <t>maclavijo34@gmail.com</t>
  </si>
  <si>
    <t>4884 2591 9104</t>
  </si>
  <si>
    <t>Bogotá</t>
  </si>
  <si>
    <t>Psicologia</t>
  </si>
  <si>
    <t>303-2024</t>
  </si>
  <si>
    <t>303-2024-CPS-P(107800)</t>
  </si>
  <si>
    <t>FDLSUBA-CD-301-2024(107800)</t>
  </si>
  <si>
    <t>TATIANA JARAMILLO CUBILLOS</t>
  </si>
  <si>
    <t>Subachoque (Cundinamarca)</t>
  </si>
  <si>
    <t>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</si>
  <si>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https://community.secop.gov.co/Public/Tendering/OpportunityDetail/Index?noticeUID=CO1.NTC.6154935&amp;isFromPublicArea=True&amp;isModal=true&amp;asPopupView=true</t>
  </si>
  <si>
    <t>Carrera 73B 146F 50</t>
  </si>
  <si>
    <t>tatianajaramillocubillos@gmail.com</t>
  </si>
  <si>
    <t xml:space="preserve">	64940794071</t>
  </si>
  <si>
    <t>ESPECIALIZACION EN PLANEACION TERRITORIAL</t>
  </si>
  <si>
    <t>302-2024</t>
  </si>
  <si>
    <t>302-2024-CPS-P(108296)</t>
  </si>
  <si>
    <t>FDLSUBA-CD-300-2024(108296</t>
  </si>
  <si>
    <t>ADRIANA MARCELA SANCHEZ PARDO</t>
  </si>
  <si>
    <t>1979</t>
  </si>
  <si>
    <t xml:space="preserve">	APOYAR AL ALCALDE LOCAL EN LA FORMULACIÓN, SEGUIMIENTO E IMPLEMENTACIÓN DE LA ESTRATEGIA LOCAL PARA LA TERMINACIÓN JURÍDICA O INACTIVACIÓN DE LAS ACTUACIONES ADMINISTRATIVAS QUE CURSAN EN LA ALCALDÍA LOCAL</t>
  </si>
  <si>
    <t>https://community.secop.gov.co/Public/Tendering/OpportunityDetail/Index?noticeUID=CO1.NTC.6113779&amp;isFromPublicArea=True&amp;isModal=true&amp;asPopupView=true</t>
  </si>
  <si>
    <t>Calle 42SUR 78H 70 SUR</t>
  </si>
  <si>
    <t>adrianasanchez2380@gmail.com</t>
  </si>
  <si>
    <t>Citibank</t>
  </si>
  <si>
    <t xml:space="preserve">	1001172324</t>
  </si>
  <si>
    <t>ESPECIALIZACION EN DERECHO ADMINISTRATIVO</t>
  </si>
  <si>
    <t>301-2024</t>
  </si>
  <si>
    <t>301-2024-CPS-P(108296)</t>
  </si>
  <si>
    <t>FDLSUBA-CD-299-2024(108296)</t>
  </si>
  <si>
    <t>MARTHA MARINA  MANCERA RODRIGUEZ</t>
  </si>
  <si>
    <t>Santa Martha (Magdalena)</t>
  </si>
  <si>
    <t>APOYAR AL ALCALDE LOCAL EN LA FORMULACIÓN, SEGUIMIENTO E IMPLEMENTACIÓN DE LA ESTRATEGIA LOCAL PARA LA TERMINACIÓN JURÍDICA INACTIVACIÓN DE LAS ACTUACIONES ADMINISTRATIVAS QUE CURSAN EN LA ALCALDÍA LOCAL.</t>
  </si>
  <si>
    <t>https://community.secop.gov.co/Public/Tendering/OpportunityDetail/Index?noticeUID=CO1.NTC.6110337&amp;isFromPublicArea=True&amp;isModal=False</t>
  </si>
  <si>
    <t>Calle 66 70 D 18</t>
  </si>
  <si>
    <t>mmancerar@gmail.com</t>
  </si>
  <si>
    <t>488411633677</t>
  </si>
  <si>
    <t xml:space="preserve">Santa Marta </t>
  </si>
  <si>
    <t>Magdanela</t>
  </si>
  <si>
    <t>300-2024</t>
  </si>
  <si>
    <t>300-2024-CPS-P(107809)</t>
  </si>
  <si>
    <t>FDLSUBA-CD-298-2024(107809)</t>
  </si>
  <si>
    <t>JOSE JOAQUIN MOLINA AGUILAR</t>
  </si>
  <si>
    <t>PRESTAR SERVICIOS PROFESIONALES PARA 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t>
  </si>
  <si>
    <t>https://community.secop.gov.co/Public/Tendering/OpportunityDetail/Index?noticeUID=CO1.NTC.6128036&amp;isFromPublicArea=True&amp;isModal=true&amp;asPopupView=true</t>
  </si>
  <si>
    <t>Carrera 111 A # 145-87</t>
  </si>
  <si>
    <t>cimasoluciones@hotmail.com</t>
  </si>
  <si>
    <t xml:space="preserve">	26502018965</t>
  </si>
  <si>
    <t>Derecho</t>
  </si>
  <si>
    <t>299-2024</t>
  </si>
  <si>
    <t>299-2024-CPS-AG(107819)</t>
  </si>
  <si>
    <t>FDLSUBA-CD-297-2024(107819)</t>
  </si>
  <si>
    <t xml:space="preserve">EDUARDO GIL </t>
  </si>
  <si>
    <t>PRESTAR EL SERVICIO COMO CONDUCTOR DE LOS VEHÍCULOS LIVIANOS QUE INTEGRAN EL PARQUE AUTOMOTOR DE LA ALCALDÍA LOCAL DE SUBA</t>
  </si>
  <si>
    <t>https://community.secop.gov.co/Public/Tendering/OpportunityDetail/Index?noticeUID=CO1.NTC.6110339&amp;isFromPublicArea=True&amp;isModal=true&amp;asPopupView=true</t>
  </si>
  <si>
    <t>Carrera 88D # 8C - 21</t>
  </si>
  <si>
    <t>eduardogil73@hotmail.com</t>
  </si>
  <si>
    <t>0550488444784323</t>
  </si>
  <si>
    <t>Samaca</t>
  </si>
  <si>
    <t>298-2024</t>
  </si>
  <si>
    <t>298-2024-CPS-AG(107805)</t>
  </si>
  <si>
    <t>FDLSUBA-CD-296-2024(107805)</t>
  </si>
  <si>
    <t>EIDI JOANA RODRÍGUEZ RAMIREZ</t>
  </si>
  <si>
    <t>Yacopí  (Cundinamarca)</t>
  </si>
  <si>
    <t>2032</t>
  </si>
  <si>
    <t>PRESTAR SERVICIOS DE APOYO EN LAS ACTIVIDADES DE SEGURIDAD, CONVIVENCIA CIUDADANA Y RECUPERACIÓN DEL ESPACIO PÚBLICO PARA EL CUMPLIMIENTO EFECTIVO DE LAS METAS DEL PROYECTO DE INVERSIÓN 2032 - SUBA CONVIVE CON SEGURIDAD Y TRANQUILIDAD</t>
  </si>
  <si>
    <t>https://community.secop.gov.co/Public/Tendering/OpportunityDetail/Index?noticeUID=CO1.NTC.6102636&amp;isFromPublicArea=True&amp;isModal=true&amp;asPopupView=true</t>
  </si>
  <si>
    <t>Calle 18 sur # 12c – 04 ciudad jardín sur</t>
  </si>
  <si>
    <t>dairyrodri0804@gmail.com</t>
  </si>
  <si>
    <t>Yacopi</t>
  </si>
  <si>
    <t>297-2024</t>
  </si>
  <si>
    <t>297-2024-CPS-AG(107802)</t>
  </si>
  <si>
    <t>FDLSUBA-CD-295-2024(107802)</t>
  </si>
  <si>
    <t>JUAN ESTEBAN MARTIN BERMEO</t>
  </si>
  <si>
    <t xml:space="preserve">
APOYAR ADMINISTRATIVA Y ASISTENCIALMENTE A LAS INSPECCIONES DE POLICÍA DE LA LOCALIDAD</t>
  </si>
  <si>
    <t>https://community.secop.gov.co/Public/Tendering/OpportunityDetail/Index?noticeUID=CO1.NTC.6096706&amp;isFromPublicArea=True&amp;isModal=true&amp;asPopupView=true</t>
  </si>
  <si>
    <t>Inspecciones</t>
  </si>
  <si>
    <t>Calle 151 # 109 a 50 Casa 48</t>
  </si>
  <si>
    <t>3002448320_x000D_</t>
  </si>
  <si>
    <t>jsmartinchef@gmail.com_x000D_</t>
  </si>
  <si>
    <t>6342011504</t>
  </si>
  <si>
    <t>296-2024</t>
  </si>
  <si>
    <t>296-2024-CPS-P(107803)</t>
  </si>
  <si>
    <t>FDLSUBA-CD-294-2024(107803)</t>
  </si>
  <si>
    <t>ARTURO ALBERTO GAVIRIA SERRANO</t>
  </si>
  <si>
    <t xml:space="preserve">PRESTAR LOS SERVICIOS PROFESIONALES PARA 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 </t>
  </si>
  <si>
    <t>https://community.secop.gov.co/Public/Tendering/OpportunityDetail/Index?noticeUID=CO1.NTC.6096948&amp;isFromPublicArea=True&amp;isModal=true&amp;asPopupView=true</t>
  </si>
  <si>
    <t>1 meses 1 días.</t>
  </si>
  <si>
    <t>Calle 144 136 A 45 BL 9 AP 301</t>
  </si>
  <si>
    <t>gaviriaserrano@hotmail.com</t>
  </si>
  <si>
    <t xml:space="preserve">	20055775275</t>
  </si>
  <si>
    <t>ESPECIALIZACION EN GERENCIA DE PROYECTOS DE CONSTRUCCION</t>
  </si>
  <si>
    <t>295-2024</t>
  </si>
  <si>
    <t>295-2024-CPS-P(107831)</t>
  </si>
  <si>
    <t>FDLSUBA-CD-293-2024(107831)</t>
  </si>
  <si>
    <t>CAROLINA VALENCIA BAUTISTA</t>
  </si>
  <si>
    <t>1995</t>
  </si>
  <si>
    <t>PRESTAR LOS SERVICIOS PROFESIONALES EN EL ÁREA DE GESTIÓN DE DESARROLLO LOCAL EN LA ASISTENCIA TÉCNICA Y ESTRUCTURACIÓN
DE ACCIONES ENFOCADAS A FORTALECER EL TEJIDO SOCIAL APOYANDO EMPRENDIMIENTOS PRODUCTIVOS EN AGRICULTURA URBANA DE LA
LOCALIDAD DE SUBA, DANDO CUMPLIMIENTO A LAS METAS DEL PROYECTO DE INVERSIÓN 1995- SEMBRANDO EMPRENDIMIENTO URBANO.</t>
  </si>
  <si>
    <t>https://community.secop.gov.co/Public/Tendering/OpportunityDetail/Index?noticeUID=CO1.NTC.6096835&amp;isFromPublicArea=True&amp;isModal=true&amp;asPopupView=true</t>
  </si>
  <si>
    <t>Carrera 100 # 72 - 22</t>
  </si>
  <si>
    <t>ingvalencia.b@gmail.com</t>
  </si>
  <si>
    <t>456300114927</t>
  </si>
  <si>
    <t>INGENIERIA AMBIENTAL</t>
  </si>
  <si>
    <t>294-2024</t>
  </si>
  <si>
    <t>294-2024-CPS-AG(107805)</t>
  </si>
  <si>
    <t>FDLSUBA-CD-292-2024(107805)</t>
  </si>
  <si>
    <t>SERGIO MORA  PACHON</t>
  </si>
  <si>
    <t>Prestar servicios de apoyo en las actividades de seguridad, convivencia ciudadana y recuperación del espacio público para el cumplimiento efectivo de las metas del proyecto de inversión 2032 - Suba convive con seguridad y tranquilidad.</t>
  </si>
  <si>
    <t>https://community.secop.gov.co/Public/Tendering/OpportunityDetail/Index?noticeUID=CO1.NTC.6096475&amp;isFromPublicArea=True&amp;isModal=true&amp;asPopupView=true</t>
  </si>
  <si>
    <t>1 meses 25 días.</t>
  </si>
  <si>
    <t>Calle 137 # 129 10</t>
  </si>
  <si>
    <t>sergioedomora@gmail.com</t>
  </si>
  <si>
    <t xml:space="preserve">	91241624892</t>
  </si>
  <si>
    <t xml:space="preserve">Técnico </t>
  </si>
  <si>
    <t>293-2024</t>
  </si>
  <si>
    <t>293-2024-CPS-AG(107174)</t>
  </si>
  <si>
    <t>FDLSUBA-CD-291-2024(107174)</t>
  </si>
  <si>
    <t>MILTON YESID SARMIENTO</t>
  </si>
  <si>
    <t>1973</t>
  </si>
  <si>
    <t>PRESTAR SERVICIOS DE APOYO PARA ARTICULAR E IMPLEMENTAR ACCIONES QUE PROMUEVAN LA ASISTENCIA, ATENCIÓN Y REPARACIÓN DE LA POBLACIÓN VÍCTIMA DEL CONFLICTO ARMADO RESIDENTE EN LA LOCALIDAD DE SUBA, DANDO CUMPLIMIENTO A LAS METAS DEL PLAN DE DESARROLLO LOCAL</t>
  </si>
  <si>
    <t>https://community.secop.gov.co/Public/Tendering/OpportunityDetail/Index?noticeUID=CO1.NTC.6056477&amp;isFromPublicArea=True&amp;isModal=true&amp;asPopupView=true</t>
  </si>
  <si>
    <t>1 meses 9 días.</t>
  </si>
  <si>
    <t>Calle 138 # 113-54</t>
  </si>
  <si>
    <t>yesid585@hotmail.com</t>
  </si>
  <si>
    <t>24086075035</t>
  </si>
  <si>
    <t xml:space="preserve">ESPECIALIZACIÓN TECNOLÓGICA EN
GESTIÓN EN LABORATORIOS DE ENSAYO </t>
  </si>
  <si>
    <t>292-2024</t>
  </si>
  <si>
    <t>292-2024-CPS-P(107603)</t>
  </si>
  <si>
    <t>FDLSUBA-CD-290-2024(107603)</t>
  </si>
  <si>
    <t>DIEGO ALEJANDRO OLARTE ROJAS</t>
  </si>
  <si>
    <t>PRESTAR LOS SERVICIOS PROFESIONALES EN EL ÁREA DE GESTIÓN DEL DESARROLLO LOCAL COMO APOYO A LAS DIFERENTES ACTIVIDADES EN LAS ETAPAS CONTRACTUALES DE LOS PROYECTOS DE INVERSIÓN DESTINADOS A LA INTERVENCIÓN DE LA MALLA VIAL, ESPACIO PÚBLICO DE LA LOCALIDAD DE SUBA</t>
  </si>
  <si>
    <t>https://community.secop.gov.co/Public/Tendering/OpportunityDetail/Index?noticeUID=CO1.NTC.6050105&amp;isFromPublicArea=True&amp;isModal=true&amp;asPopupView=true</t>
  </si>
  <si>
    <t>Calle 23 I BIS # 93 20</t>
  </si>
  <si>
    <t>olartediego9d@gmail.com</t>
  </si>
  <si>
    <t>550462400074664.</t>
  </si>
  <si>
    <t>Arquitectura</t>
  </si>
  <si>
    <t>291-2024</t>
  </si>
  <si>
    <t>291-2024-CPS-AG(106186)</t>
  </si>
  <si>
    <t>FDLSUBA-CD-289-2024(106186)</t>
  </si>
  <si>
    <t>REINALDO RODRIGUEZ</t>
  </si>
  <si>
    <t>Chaparral (Tolima)</t>
  </si>
  <si>
    <t>PRESTAR SERVICIOS DE APOYO EN LAS ACTIVIDADES DE SEGURIDAD, CONVIVENCIA CIUDADANA Y RECUPERACIÓN DEL ESPACIO PÚBLICO PARA EL CUMPLIMIENTO EFECTIVO DE LAS METAS DEL PROYECTO DE INVERSIÓN 2032 – SUBA CONVIVE CON SEGURIDAD Y TRANQUILIDAD</t>
  </si>
  <si>
    <t>https://community.secop.gov.co/Public/Tendering/OpportunityDetail/Index?noticeUID=CO1.NTC.6031687&amp;isFromPublicArea=True&amp;isModal=False</t>
  </si>
  <si>
    <t>Calle 129 D No 158 A – 21 Sta. Cecilia Suba</t>
  </si>
  <si>
    <t xml:space="preserve">rey59latino@gmail.com </t>
  </si>
  <si>
    <t xml:space="preserve">Chaparral </t>
  </si>
  <si>
    <t>Tolima</t>
  </si>
  <si>
    <t>290-2024</t>
  </si>
  <si>
    <t>290-2024-CPS-P(107288)</t>
  </si>
  <si>
    <t>FDLSUBA-CD-288-2024(107288)</t>
  </si>
  <si>
    <t>DIANA ZORAIDA ROMERO SALINAS</t>
  </si>
  <si>
    <t>Prestar los servicios profesionales especializados al área de gestión del desarrollo local para apoyar la coordinación y gerencia de proyectos, con énfasis en los proyectos relacionados con los aspectos ambientales del plan de desarrollo local</t>
  </si>
  <si>
    <t>https://community.secop.gov.co/Public/Tendering/OpportunityDetail/Index?noticeUID=CO1.NTC.6017539&amp;isFromPublicArea=True&amp;isModal=true&amp;asPopupView=true</t>
  </si>
  <si>
    <t>1 meses 23 días.</t>
  </si>
  <si>
    <t>Carrera 95 B # 139-74</t>
  </si>
  <si>
    <t>dianiz1305@gmail.com</t>
  </si>
  <si>
    <t>Zetaquirá</t>
  </si>
  <si>
    <t>ESPECIALIZACION EN GESTION AMBIENTAL. INGENIERA AMBIENTAL</t>
  </si>
  <si>
    <t>289-2024</t>
  </si>
  <si>
    <t>289-2024-CPS-AG(107171)</t>
  </si>
  <si>
    <t>FDLSUBA-CD-287-2024(107171)</t>
  </si>
  <si>
    <t>ANDRES CAMILO NARVAEZ</t>
  </si>
  <si>
    <t>Prestar los servicios para el apoyo en el funcionamiento y la dinamización de las actividades de la Casa de la Memoria de la localidad de Suba</t>
  </si>
  <si>
    <t>https://community.secop.gov.co/Public/Tendering/OpportunityDetail/Index?noticeUID=CO1.NTC.6033181&amp;isFromPublicArea=True&amp;isModal=true&amp;asPopupView=true</t>
  </si>
  <si>
    <t>Calle 138 # 157-62</t>
  </si>
  <si>
    <t>dimenzion88@gmail.com</t>
  </si>
  <si>
    <t>24121397599</t>
  </si>
  <si>
    <t>Bogota</t>
  </si>
  <si>
    <t>288-2024</t>
  </si>
  <si>
    <t>288-2024-CPS-AG(107171)</t>
  </si>
  <si>
    <t>FDLSUBA-CD-286-2024(107171)</t>
  </si>
  <si>
    <t>JOSE JAVIER BAQUERO GUTIERREZ</t>
  </si>
  <si>
    <t>Suba</t>
  </si>
  <si>
    <t>https://community.secop.gov.co/Public/Tendering/OpportunityDetail/Index?noticeUID=CO1.NTC.6023015&amp;isFromPublicArea=True&amp;isModal=true&amp;asPopupView=true</t>
  </si>
  <si>
    <t>1 meses 18 días.</t>
  </si>
  <si>
    <t>Calle 137 # 128 B - 01 CA 190</t>
  </si>
  <si>
    <t>josebaquero00@hotmail.com</t>
  </si>
  <si>
    <t>24719994403</t>
  </si>
  <si>
    <t>287-2024</t>
  </si>
  <si>
    <t>287-2024-CPS-P(102676)</t>
  </si>
  <si>
    <t>FDLSUBA-CD-285-2024(102676)</t>
  </si>
  <si>
    <t>YOLANDA OSPINA RODRIGUEZ</t>
  </si>
  <si>
    <t>1953</t>
  </si>
  <si>
    <t xml:space="preserve">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t>
  </si>
  <si>
    <t>https://community.secop.gov.co/Public/Tendering/OpportunityDetail/Index?noticeUID=CO1.NTC.6008026&amp;isFromPublicArea=True&amp;isModal=true&amp;asPopupView=true</t>
  </si>
  <si>
    <t>1 meses 22 días.</t>
  </si>
  <si>
    <t>Carrera 115 # 149 B 10 Int. 3 Apto 103</t>
  </si>
  <si>
    <t>yipsioz@gmail.com_x000D_</t>
  </si>
  <si>
    <t>57450895522</t>
  </si>
  <si>
    <t>Tocaima</t>
  </si>
  <si>
    <t>ESPECIALIZACION EN GERENCIA PUBLICA. ADMINISTRACIÓN DE EMPRESAS</t>
  </si>
  <si>
    <t>286-2024</t>
  </si>
  <si>
    <t>286-2024-CPS-P(107172)</t>
  </si>
  <si>
    <t>FDLSUBA-CD-284-2024(107172)</t>
  </si>
  <si>
    <t>JENNY PAOLA ARIZA AMAYA</t>
  </si>
  <si>
    <t>PRESTAR LOS SERVICIOS PROFESIONALES PARA APOYAR LA COORDINACIÓN Y TRÁMITE DE DESPACHOS COMISORIOS DE LA ALCALDÍA LOCAL DE SUBA</t>
  </si>
  <si>
    <t>https://community.secop.gov.co/Public/Tendering/OpportunityDetail/Index?noticeUID=CO1.NTC.6015487&amp;isFromPublicArea=True&amp;isModal=true&amp;asPopupView=true</t>
  </si>
  <si>
    <t>Despachos Comisorios</t>
  </si>
  <si>
    <t>Carrera 110 # 141 A - 09 Bl 20 Apto 101</t>
  </si>
  <si>
    <t>nacha_ar@hotmail.com</t>
  </si>
  <si>
    <t>68351127957</t>
  </si>
  <si>
    <t>ESPECIALIZACIÓN EN DERECHO URBANÍSTICO. DERECHO</t>
  </si>
  <si>
    <t>285-2024</t>
  </si>
  <si>
    <t>285-2024-CPS-P(106191)</t>
  </si>
  <si>
    <t>FDLSUBA-CD-283-2024(106191)</t>
  </si>
  <si>
    <t>JONATHAN RIVERA PEÑA</t>
  </si>
  <si>
    <t xml:space="preserve">Villavicencio (Meta) </t>
  </si>
  <si>
    <t>https://community.secop.gov.co/Public/Tendering/OpportunityDetail/Index?noticeUID=CO1.NTC.6005179&amp;isFromPublicArea=True&amp;isModal=true&amp;asPopupView=true</t>
  </si>
  <si>
    <t>Calle 54 A # 6-38 AP 509</t>
  </si>
  <si>
    <t>jrp893@hotmail.com</t>
  </si>
  <si>
    <t xml:space="preserve">84424319081 </t>
  </si>
  <si>
    <t>Villavicencio</t>
  </si>
  <si>
    <t>Meta</t>
  </si>
  <si>
    <t>ESPECIALIZACION EN GERENCIA SOCIAL. ADMINISTRACIÓN DE EMPRESAS</t>
  </si>
  <si>
    <t>284-2024</t>
  </si>
  <si>
    <t>284-2024-CPS-P(102343)</t>
  </si>
  <si>
    <t>FDLSUBA-CD-282-2024(102343)</t>
  </si>
  <si>
    <t>ANGIE PAOLA GOMEZ MOLANO</t>
  </si>
  <si>
    <t>Fomeque (Cundinamarca)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</si>
  <si>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</si>
  <si>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https://community.secop.gov.co/Public/Tendering/OpportunityDetail/Index?noticeUID=CO1.NTC.6009040&amp;isFromPublicArea=True&amp;isModal=true&amp;asPopupView=true</t>
  </si>
  <si>
    <t>Carrera 106 # 130C- 22</t>
  </si>
  <si>
    <t>angiepaolagomez6@gmail.com</t>
  </si>
  <si>
    <t>24089476550</t>
  </si>
  <si>
    <t>Fomeque</t>
  </si>
  <si>
    <t>ESPECIALIZACIÓN EN ALTA GERENCIA. ADMINISTRACIÓN DE EMPRESAS</t>
  </si>
  <si>
    <t>283-2024</t>
  </si>
  <si>
    <t>283-2024-CPS-P(107206)</t>
  </si>
  <si>
    <t>FDLSUBA-CD-281-2024(107206)</t>
  </si>
  <si>
    <t>MARÍA CLAUDIA GUALDRÓN PINTO</t>
  </si>
  <si>
    <t>San Gil (Santander)</t>
  </si>
  <si>
    <t>Prestar los servicios profesionales al Área de
Gestión de Desarrollo Local de la Alcaldía Local de Suba, con el fin de apoyar la formulación y ejecución
de las actividades de fortalecimiento del clima, la cultura organizacional y el desarrollo de las acciones en
materia de bienestar, capacitación y seguridad en el trabajo.</t>
  </si>
  <si>
    <t>https://community.secop.gov.co/Public/Tendering/OpportunityDetail/Index?noticeUID=CO1.NTC.6003621&amp;isFromPublicArea=True&amp;isModal=true&amp;asPopupView=true</t>
  </si>
  <si>
    <t>Calle 140 # 9 - 94</t>
  </si>
  <si>
    <t>mariaclagupi@gmail.com</t>
  </si>
  <si>
    <t xml:space="preserve">637830055 </t>
  </si>
  <si>
    <t>San Gil</t>
  </si>
  <si>
    <t>Santander</t>
  </si>
  <si>
    <t>282-2024</t>
  </si>
  <si>
    <t>282-2024-CPS-P(106191)</t>
  </si>
  <si>
    <t>FDLSUBA-CD-280-2024(106191)</t>
  </si>
  <si>
    <t>MARIA AURORA PINTO SIERRA</t>
  </si>
  <si>
    <t>https://community.secop.gov.co/Public/Tendering/OpportunityDetail/Index?noticeUID=CO1.NTC.6003424&amp;isFromPublicArea=True&amp;isModal=true&amp;asPopupView=true</t>
  </si>
  <si>
    <t>Calle 6C # 78C-30</t>
  </si>
  <si>
    <t>aurorap9@gmail.com</t>
  </si>
  <si>
    <t>488470004190</t>
  </si>
  <si>
    <t>ESPECIALIZACION EN DERECHOS HUMANOS. LENGUAS MODERNAS</t>
  </si>
  <si>
    <t>281-2024</t>
  </si>
  <si>
    <t>281-2024-CPS-P(107173)</t>
  </si>
  <si>
    <t>FDLSUBA-CD-279-2024(107173)</t>
  </si>
  <si>
    <t>JESSICA ALEXANDRA QUIROZ CAUSIL</t>
  </si>
  <si>
    <t>PRESTAR LOS SERVICIOS PROFESIONALES AL ÁREA DE GESTIÓN DEL DESARROLLO LOCAL PARA APOYAR AL ALCALDE LOCAL EN LA PROMOCIÓN, ARTICULACIÓN, ACOMPAÑAMIENTO Y SEGUIMIENTO EN MATERIA SOCIAL PARA IMPULSAR EL DESARROLLO DE LAS ACTIVIDADES RELACIONADAS CON LA POBLACIÓN CON DISCAPACIDAD, EN EL MARCO DEL CUMPLIMIENTO DE LAS METAS ESTABLECIDAS EN EL PROYECTO DE INVERSIÓN 1977 - SUBA PARTICIPA, INCIDE Y RECONSTRUYE LA CONFIANZA CIUDADANA.</t>
  </si>
  <si>
    <t>https://community.secop.gov.co/Public/Tendering/OpportunityDetail/Index?noticeUID=CO1.NTC.6003400&amp;isFromPublicArea=True&amp;isModal=true&amp;asPopupView=true</t>
  </si>
  <si>
    <t>Carrera 61 # 5b-37</t>
  </si>
  <si>
    <t>quiroz.jessica@gmail.com</t>
  </si>
  <si>
    <t>24072301139</t>
  </si>
  <si>
    <t>CIENCIA POLITICA</t>
  </si>
  <si>
    <t>280-2024</t>
  </si>
  <si>
    <t>280-2024-CPS-P(102513)</t>
  </si>
  <si>
    <t>FDLSUBA-CD-278-2024(102513)</t>
  </si>
  <si>
    <t>MARTHA STELLA SANTIAGO ROMERO</t>
  </si>
  <si>
    <t>Prestar los servicios profesionales para 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t>
  </si>
  <si>
    <t>https://community.secop.gov.co/Public/Tendering/OpportunityDetail/Index?noticeUID=CO1.NTC.6006619&amp;isFromPublicArea=True&amp;isModal=true&amp;asPopupView=true</t>
  </si>
  <si>
    <t>Carrera 56 167 29, APTO 505</t>
  </si>
  <si>
    <t>3106183294_x000D_</t>
  </si>
  <si>
    <t>arqmssantiago@hotmail.com</t>
  </si>
  <si>
    <t>Restrepo</t>
  </si>
  <si>
    <t>MAESTRIA EN TECNOLOGÍAS PARA EL MANEJO DE AGUAS Y RESIDUOS. ARQUITECTURA</t>
  </si>
  <si>
    <t>279-2024</t>
  </si>
  <si>
    <t>279-2024-CPS-P(106191)</t>
  </si>
  <si>
    <t>FDLSUBA-CD-277-2024(106191)</t>
  </si>
  <si>
    <t>JOSE VICENTE VELASQUEZ BELTRAN</t>
  </si>
  <si>
    <t>https://community.secop.gov.co/Public/Tendering/OpportunityDetail/Index?noticeUID=CO1.NTC.6001509&amp;isFromPublicArea=True&amp;isModal=true&amp;asPopupView=true</t>
  </si>
  <si>
    <t>Carrera 59 D # 131-01</t>
  </si>
  <si>
    <t>josevicente86@yahoo.es</t>
  </si>
  <si>
    <t>022816602</t>
  </si>
  <si>
    <t>ESPECIALIZACION EN GESTION PUBLICA. INGENIERIA INDUSTRIAL</t>
  </si>
  <si>
    <t>278-2024</t>
  </si>
  <si>
    <t>278-2024-CPS-P(107209)</t>
  </si>
  <si>
    <t>FDLSUBA-CD-276-2024(107209)</t>
  </si>
  <si>
    <t xml:space="preserve">MARITZA PEÑA PACHECO </t>
  </si>
  <si>
    <t>Ocaña (Norte de Santander)</t>
  </si>
  <si>
    <t>PRESTAR SERVICIOS PROFESIONALES PARA EL ACOMPAÑAMIENTO, FORMACIÓN Y GESTIÓN DE INSTRUMENTOS ADMINISTRATIVOS CON ENFOQUE DIFERENCIAL, QUE ORIENTEN A LA CIUDADANÍA FRENTE A LAS RUTAS INSTITUCIONALES DE ATENCIÓN Y PERMITAN FORTALECER LAS CAPACIDADES LOCALES PARA LA PREVENCIÓN DE VIOLENCIAS Y CONFLICTOS EN SUBA</t>
  </si>
  <si>
    <t>https://community.secop.gov.co/Public/Tendering/OpportunityDetail/Index?noticeUID=CO1.NTC.6008156&amp;isFromPublicArea=True&amp;isModal=true&amp;asPopupView=true</t>
  </si>
  <si>
    <t>Calle 151 #109a - 83</t>
  </si>
  <si>
    <t>mapepa5@hotmail.com</t>
  </si>
  <si>
    <t>205353816</t>
  </si>
  <si>
    <t>ADMINISTRACION Y DIRECCION DE EMPRESAS</t>
  </si>
  <si>
    <t>277-2024</t>
  </si>
  <si>
    <t>277-2024-CPS-AG(102643)</t>
  </si>
  <si>
    <t>FDLSUBA-CD-275-2024(102643)</t>
  </si>
  <si>
    <t>LISSETH MARLEN MARTINEZ</t>
  </si>
  <si>
    <t>Prestar servicios de apoyo en las actividades de cuidado del espacio público para el logro de las metas de gestión de la vigencia</t>
  </si>
  <si>
    <t>https://community.secop.gov.co/Public/Tendering/OpportunityDetail/Index?noticeUID=CO1.NTC.6007944&amp;isFromPublicArea=True&amp;isModal=true&amp;asPopupView=true</t>
  </si>
  <si>
    <t xml:space="preserve">Calle 144 # 141 a 50 MANZ 1 CASA 112 </t>
  </si>
  <si>
    <t>lissmartinez007@gmail.com_x000D_</t>
  </si>
  <si>
    <t>CONTADURÍA PÚBLICA</t>
  </si>
  <si>
    <t>276-2024</t>
  </si>
  <si>
    <t>276-2024-CPS-AG(106186)</t>
  </si>
  <si>
    <t>FDLSUBA-CD-274-2024(106186)</t>
  </si>
  <si>
    <t>NICOLAS DAVID SANCHEZ LOPEZ</t>
  </si>
  <si>
    <t>Prestar servicios de apoyo en las actividades de
seguridad, convivencia ciudadana y recuperación del espacio público para el cumplimiento efectivo de las
metas del proyecto de inversión 2032 - Suba convive con seguridad y tranquilidad</t>
  </si>
  <si>
    <t>https://community.secop.gov.co/Public/Tendering/OpportunityDetail/Index?noticeUID=CO1.NTC.5994855&amp;isFromPublicArea=True&amp;isModal=true&amp;asPopupView=true</t>
  </si>
  <si>
    <t>Calle 143 b # 149 a 22 Bogotá - Colombia</t>
  </si>
  <si>
    <t>nicolas9811david@gmail.com</t>
  </si>
  <si>
    <t>24119804412</t>
  </si>
  <si>
    <t>ADMINISTRACIÓN DE EMPRESAS</t>
  </si>
  <si>
    <t>275-2024</t>
  </si>
  <si>
    <t>275-2024-CPS-AG(106186)</t>
  </si>
  <si>
    <t>FDLSUBA-CD-273-2024(106186)</t>
  </si>
  <si>
    <t>DIANA CASTAÑEDA ROA</t>
  </si>
  <si>
    <t>https://community.secop.gov.co/Public/Tendering/OpportunityDetail/Index?noticeUID=CO1.NTC.5989559&amp;isFromPublicArea=True&amp;isModal=true&amp;asPopupView=true</t>
  </si>
  <si>
    <t xml:space="preserve">Carrera 3 d sur Nº 91- 04 </t>
  </si>
  <si>
    <t xml:space="preserve">nanaroa801@hotmail.es </t>
  </si>
  <si>
    <t>24059938199</t>
  </si>
  <si>
    <t>274-2024</t>
  </si>
  <si>
    <t>274-2024-CPS-AG(106186)</t>
  </si>
  <si>
    <t>FDLSUBA-CD-272-2024(106186)</t>
  </si>
  <si>
    <t>GERMAN AMAYA RUIZ</t>
  </si>
  <si>
    <t>https://community.secop.gov.co/Public/Tendering/OpportunityDetail/Index?noticeUID=CO1.NTC.5984527&amp;isFromPublicArea=True&amp;isModal=true&amp;asPopupView=true</t>
  </si>
  <si>
    <t>Carrera 103 F No. 141 C - 05</t>
  </si>
  <si>
    <t>geramayar10@gmail.com</t>
  </si>
  <si>
    <t>21954139929</t>
  </si>
  <si>
    <t>273-2024</t>
  </si>
  <si>
    <t>273-2024-CPS-P(102523)</t>
  </si>
  <si>
    <t>FDLSUBA-CD-271-2024(102523)</t>
  </si>
  <si>
    <t>GINA PAOLA JIMENEZ CONTRERAS</t>
  </si>
  <si>
    <t>APOYAR TÉCNICAMENTE LAS DISTINTAS ETAPAS DE LOS PROCESOS DE COMPETENCIA DE LA ALCALDÍA LOCAL PARA LA DEPURACIÓN DE ACTUACIONES ADMINISTRATIVAS</t>
  </si>
  <si>
    <t>https://community.secop.gov.co/Public/Tendering/OpportunityDetail/Index?noticeUID=CO1.NTC.5983223&amp;isFromPublicArea=True&amp;isModal=true&amp;asPopupView=true</t>
  </si>
  <si>
    <t>1 meses 29 días.</t>
  </si>
  <si>
    <t>Carrera 50 115 51</t>
  </si>
  <si>
    <t>ginajimenez0630@gmail.com</t>
  </si>
  <si>
    <t>28100011613</t>
  </si>
  <si>
    <t xml:space="preserve">Cali </t>
  </si>
  <si>
    <t xml:space="preserve">Valle del Cauca </t>
  </si>
  <si>
    <t>ARQUITECTURA</t>
  </si>
  <si>
    <t>272-2024</t>
  </si>
  <si>
    <t>272-2024-CPS-AG(106186)</t>
  </si>
  <si>
    <t>FDLSUBA-CD-270-2024(106186)</t>
  </si>
  <si>
    <t>YIMER ENRIQUE CAHUEÑO</t>
  </si>
  <si>
    <t>Villavicencio (Meta)</t>
  </si>
  <si>
    <t>https://community.secop.gov.co/Public/Tendering/OpportunityDetail/Index?noticeUID=CO1.NTC.5984983&amp;isFromPublicArea=True&amp;isModal=true&amp;asPopupView=true</t>
  </si>
  <si>
    <t>Avenida caracas N 22–75 apto 301</t>
  </si>
  <si>
    <t>2015yimer@gmail.com</t>
  </si>
  <si>
    <t xml:space="preserve">
24131943913</t>
  </si>
  <si>
    <t xml:space="preserve">Cundinamarca </t>
  </si>
  <si>
    <t>127260-2024</t>
  </si>
  <si>
    <t>ORDEN DE COMPRA 127260</t>
  </si>
  <si>
    <t>EVENTO DE COTIZACION 171940</t>
  </si>
  <si>
    <t>CAMERFIRMA COLOMBIA SAS</t>
  </si>
  <si>
    <t>ADQUISICIÓN DE CERTIFICADOS DE FIRMA DIGITAL DE SEGURIDAD PARA LA ALCALDÍA LOCAL DE SUBA</t>
  </si>
  <si>
    <t>https://colombiacompra.gov.co/tienda-virtual-del-estado-colombiano/ordenes-compra/127260</t>
  </si>
  <si>
    <t>Carrera 13 # 28 - 38 OFICNA 202</t>
  </si>
  <si>
    <t>contacto@colombia.camerfirma.co</t>
  </si>
  <si>
    <t>271-2024</t>
  </si>
  <si>
    <t>271-2024-CPS-AG(106186)</t>
  </si>
  <si>
    <t>FDLSUBA-CD-269-2024(106186)</t>
  </si>
  <si>
    <t>NICOLAS GONZALO JIMENEZ CELIS</t>
  </si>
  <si>
    <t>https://community.secop.gov.co/Public/Tendering/OpportunityDetail/Index?noticeUID=CO1.NTC.5974207&amp;isFromPublicArea=True&amp;isModal=true&amp;asPopupView=true</t>
  </si>
  <si>
    <t>Carrera 54a#149-29 apto 2 torre 207</t>
  </si>
  <si>
    <t>jimenez.c.nicolas@gmail.com</t>
  </si>
  <si>
    <t>91210803039</t>
  </si>
  <si>
    <t>ZOOTECNIA</t>
  </si>
  <si>
    <t>269-2024</t>
  </si>
  <si>
    <t>269-2024-CPS-AG(102694)</t>
  </si>
  <si>
    <t>FDLSUBA-CD267-2024(102694)</t>
  </si>
  <si>
    <t xml:space="preserve">MARIA DEL PILAR GUTIERREZ </t>
  </si>
  <si>
    <t>PRESTAR SERVICIOS DE APOYO A LA GESTIÓN PARA EL SEGUIMIENTO DEL CUMPLIMIENTO DE LOS PROCEDIMIENTOS ADMINISTRATIVOS, OPERATIVOS Y TÉCNICOS DEL PROYECTO-RETO LOCAL – Y LOS ASOCIADOS A LA INCLUSIÓN SOCIAL Y SEGURIDAD ECONÓMICA EN LA LOCALIDAD DE SUBA</t>
  </si>
  <si>
    <t>https://community.secop.gov.co/Public/Tendering/OpportunityDetail/Index?noticeUID=CO1.NTC.5966800&amp;isFromPublicArea=True&amp;isModal=true&amp;asPopupView=true</t>
  </si>
  <si>
    <t>Calle 156b # 96-76</t>
  </si>
  <si>
    <t>angamugu@gmail.com</t>
  </si>
  <si>
    <t>0550488401528770</t>
  </si>
  <si>
    <t>Técnico</t>
  </si>
  <si>
    <t>268-2024</t>
  </si>
  <si>
    <t>268-2024-CPS-AG(106186)</t>
  </si>
  <si>
    <t>FDLSUBA-CD266-2024(106186)</t>
  </si>
  <si>
    <t>FABIAN ANDRES HERNANDEZ BARRERA</t>
  </si>
  <si>
    <t>https://community.secop.gov.co/Public/Tendering/OpportunityDetail/Index?noticeUID=CO1.NTC.5958963&amp;isFromPublicArea=True&amp;isModal=true&amp;asPopupView=true</t>
  </si>
  <si>
    <t xml:space="preserve">Carrera 102 a #129 -34 </t>
  </si>
  <si>
    <t>Fahernandez07@misena.edu.co</t>
  </si>
  <si>
    <t>4382025292</t>
  </si>
  <si>
    <t>INCONGRUENCIAS EN EL PROVEDOR DEL SERVICO PARA L ALCALDIA</t>
  </si>
  <si>
    <t>267-2024</t>
  </si>
  <si>
    <t>267-2024-CPS-AG(102217)</t>
  </si>
  <si>
    <t>FDLSUBA-CD265-2024(102217)</t>
  </si>
  <si>
    <t>CARLOS ARTURO DIAZ RODRIGUEZ</t>
  </si>
  <si>
    <t>APOYAR ADMINISTRATIVA Y ASISTENCIALMENTE A LAS INSPECCIONES DE POLICÍA DE LA LOCALIDAD.</t>
  </si>
  <si>
    <t>https://community.secop.gov.co/Public/Tendering/OpportunityDetail/Index?noticeUID=CO1.NTC.5960982&amp;isFromPublicArea=True&amp;isModal=true&amp;asPopupView=true</t>
  </si>
  <si>
    <t>Inspecciones (11E)</t>
  </si>
  <si>
    <t>Calle 66 No. 56 - 31</t>
  </si>
  <si>
    <t>caturro13@yahoo.es</t>
  </si>
  <si>
    <t>24071298090</t>
  </si>
  <si>
    <t>266-2024</t>
  </si>
  <si>
    <t>266-2024-CPS-P(102490)</t>
  </si>
  <si>
    <t>FDLSUBA-CD264-2024(102490)</t>
  </si>
  <si>
    <t>SILVIA VANESSA BARRERA LESMES</t>
  </si>
  <si>
    <t>https://community.secop.gov.co/Public/Tendering/OpportunityDetail/Index?noticeUID=CO1.NTC.5954556&amp;isFromPublicArea=True&amp;isModal=true&amp;asPopupView=true</t>
  </si>
  <si>
    <t>Calle 145 A Nº 19 - 77</t>
  </si>
  <si>
    <t>silvi90_7@hotmail.com</t>
  </si>
  <si>
    <t>17480027213</t>
  </si>
  <si>
    <t>ESPECIALIZACION EN DERECHO DISCIPLINARIO</t>
  </si>
  <si>
    <t>265-2024</t>
  </si>
  <si>
    <t>265-2024-CPS-AG(102398)</t>
  </si>
  <si>
    <t>FDLSUBA-CD263-2024(102398)</t>
  </si>
  <si>
    <t>ROCIO LOPEZ RAMIREZ</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</si>
  <si>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</si>
  <si>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https://community.secop.gov.co/Public/Tendering/OpportunityDetail/Index?noticeUID=CO1.NTC.5960924&amp;isFromPublicArea=True&amp;isModal=true&amp;asPopupView=true</t>
  </si>
  <si>
    <t>2 meses 1 días.</t>
  </si>
  <si>
    <t>Calle 130 C BIS # 107 A - 38</t>
  </si>
  <si>
    <t>rocilopez52@gmail.com</t>
  </si>
  <si>
    <t>24041538083</t>
  </si>
  <si>
    <t xml:space="preserve">Meta </t>
  </si>
  <si>
    <t>TECNOLOGÍA EN GESTIÓN INTEGRADA DE LA CALIDAD, MEDIO AMBIENTE,</t>
  </si>
  <si>
    <t>264-2024</t>
  </si>
  <si>
    <t>264-2024-CPS-P(102516)</t>
  </si>
  <si>
    <t>FDLSUBA-CD262-2024(102516)</t>
  </si>
  <si>
    <t>JOSE OSCAR BAQUERO GONZALEZ</t>
  </si>
  <si>
    <t>El contrato que se pretende celebrar, tendrá por objeto Prestar los servicios profesionales en la Alcaldía Local de Suba, realizando acciones pedagógicas preventivas y de sensibilización para el acatamiento voluntario de las normas en la localidad</t>
  </si>
  <si>
    <t>https://community.secop.gov.co/Public/Tendering/OpportunityDetail/Index?noticeUID=CO1.NTC.5953892&amp;isFromPublicArea=True&amp;isModal=true&amp;asPopupView=true</t>
  </si>
  <si>
    <t>Carrera 93 No. 72 A 47</t>
  </si>
  <si>
    <t>oscarcowboy@hotmail.com</t>
  </si>
  <si>
    <t>46719605133</t>
  </si>
  <si>
    <t>Gacheta</t>
  </si>
  <si>
    <t>DERECHO</t>
  </si>
  <si>
    <t>No se encuentra información de ARL en SECOP II</t>
  </si>
  <si>
    <t>263-2024</t>
  </si>
  <si>
    <t>263-2024-CPS-P(102509)</t>
  </si>
  <si>
    <t>FDLSUBA-CD261-2024(102509)</t>
  </si>
  <si>
    <t>MAYRA YINETH HENAO CONDE</t>
  </si>
  <si>
    <t>PRESTAR SERVICIOS PROFESIONALES A LA ALCALDÍA LOCAL DE SUBA PARA EL DESARROLLO DE ACCIONES JURÍDICAS QUE PERMITAN LA DEPURACIÓN DE LAS ACTUACIONES ADMINISTRATIVAS</t>
  </si>
  <si>
    <t>https://community.secop.gov.co/Public/Tendering/OpportunityDetail/Index?noticeUID=CO1.NTC.5939586&amp;isFromPublicArea=True&amp;isModal=true&amp;asPopupView=true</t>
  </si>
  <si>
    <t>Calle 66 No 70 A - 30 TORRE 2 APARTAMENTO 807</t>
  </si>
  <si>
    <t>mairayhc@hotmail.com</t>
  </si>
  <si>
    <t>Confiar Cooperativa Financiera</t>
  </si>
  <si>
    <t>380078782</t>
  </si>
  <si>
    <t xml:space="preserve">Ibague </t>
  </si>
  <si>
    <t>262-2024</t>
  </si>
  <si>
    <t>262-2024-CPS-AG(102467)</t>
  </si>
  <si>
    <t>FDLSUBA-CD260-2024(102467)</t>
  </si>
  <si>
    <t>ALEJANDRO ARIAS VILLA</t>
  </si>
  <si>
    <t>Sogamoso</t>
  </si>
  <si>
    <t xml:space="preserve">APOYAR ADMINISTRATIVA Y ASISTENCIALMENTE A LAS INSPECCIONES DE POLICÍA DE LA LOCALIDAD </t>
  </si>
  <si>
    <t>https://community.secop.gov.co/Public/Tendering/OpportunityDetail/Index?noticeUID=CO1.NTC.5939905&amp;isFromPublicArea=True&amp;isModal=true&amp;asPopupView=true</t>
  </si>
  <si>
    <t>Inspecciones (11C)</t>
  </si>
  <si>
    <t>Transversal 86 # 99 - 25</t>
  </si>
  <si>
    <t>alejandroariasvilla@gmail.com</t>
  </si>
  <si>
    <t>4342024532</t>
  </si>
  <si>
    <t xml:space="preserve">Magdalena </t>
  </si>
  <si>
    <t>261-2024</t>
  </si>
  <si>
    <t>261-2024-CPS-P(102507)</t>
  </si>
  <si>
    <t>FDLSUBA-CD259-2024(102507)</t>
  </si>
  <si>
    <t>YULI VANESSA CUENCA ACOSTA</t>
  </si>
  <si>
    <t>El Banco ( Magdalena)</t>
  </si>
  <si>
    <t>PRESTAR LOS SERVICIOS PROFESIONALES PARA APOYAR JURÍDICAMENTE LA EJECUCIÓN DE LAS ACCIONES REQUERIDAS PARA LA DEPURACIÓN DE LAS ACTUACIONES ADMINISTRATIVAS QUE CURSAN EN LA ALCALDÍA LOCAL</t>
  </si>
  <si>
    <t>https://community.secop.gov.co/Public/Tendering/OpportunityDetail/Index?noticeUID=CO1.NTC.5939913&amp;isFromPublicArea=True&amp;isModal=true&amp;asPopupView=true</t>
  </si>
  <si>
    <t>Inspecciones (11B)</t>
  </si>
  <si>
    <t>2 meses 7 días.</t>
  </si>
  <si>
    <t>Carrera 102 #155-50</t>
  </si>
  <si>
    <t>yulicuenca14@hotmail.com</t>
  </si>
  <si>
    <t>07856104804</t>
  </si>
  <si>
    <t xml:space="preserve">El Blanco </t>
  </si>
  <si>
    <t>260-2024</t>
  </si>
  <si>
    <t>260-2024-CPS-AG(102875)</t>
  </si>
  <si>
    <t>FDLSUBA-CD258-2024(102875)</t>
  </si>
  <si>
    <t>JAVIER CAMILO MESA NOVOA</t>
  </si>
  <si>
    <t>PRESTAR LOS SERVICIOS DE APOYO A LA GESTIÓN PARA APOYAR Y DAR SOPORTE TÉCNICO AL ADMINISTRADOR Y USUARIO FINAL DE LA RED DE SISTEMAS Y TECNOLOGÍA E INFORMACIÓN DE LA ALCALDÍA LOCAL</t>
  </si>
  <si>
    <t>https://community.secop.gov.co/Public/Tendering/OpportunityDetail/Index?noticeUID=CO1.NTC.5939291&amp;isFromPublicArea=True&amp;isModal=true&amp;asPopupView=true</t>
  </si>
  <si>
    <t>Calle 141 A # 107-07</t>
  </si>
  <si>
    <t>kmomesa@gmail.com</t>
  </si>
  <si>
    <t>0268314978</t>
  </si>
  <si>
    <t xml:space="preserve">INGENIERÍA EN TELECOMUNICACIONES </t>
  </si>
  <si>
    <t>259-2024</t>
  </si>
  <si>
    <t>259-2024-CPS-P(103358)</t>
  </si>
  <si>
    <t>FDLSUBA-CD257-2024(103358)</t>
  </si>
  <si>
    <t>VIVIANA FERNANDA ALFARO MESA</t>
  </si>
  <si>
    <t>PRESTAR LOS SERVICIOS PROFESIONALES PARA APOYAR JURÍDICAMENTE LA EJECUCIÓN DE LAS ACCIONES REQUERIDAS PARA LA
DEPURACIÓN DE LAS ACTUACIONES ADMINISTRATIVAS QUE CURSAN EN LA ALCALDÍA LOCAL.</t>
  </si>
  <si>
    <t>https://community.secop.gov.co/Public/Tendering/OpportunityDetail/Index?noticeUID=CO1.NTC.5939964&amp;isFromPublicArea=True&amp;isModal=true&amp;asPopupView=true</t>
  </si>
  <si>
    <t>Carrera 55D #166-21 apto 402 int.2 Bogotá.</t>
  </si>
  <si>
    <t>fernanda.alfaro20@hotmail.com</t>
  </si>
  <si>
    <t>0570452970000066</t>
  </si>
  <si>
    <t>MAESTRÍA EN REPRESENTACIÓN POLÍTICA Y GESTIÓN PÚBLICA</t>
  </si>
  <si>
    <t>258-2024</t>
  </si>
  <si>
    <t>258-2024-CPS-P(106191)</t>
  </si>
  <si>
    <t>FDLSUBA-CD256-2024(106191)</t>
  </si>
  <si>
    <t>ROGER QUIÑONES CORREA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</si>
  <si>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</si>
  <si>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https://community.secop.gov.co/Public/Tendering/OpportunityDetail/Index?noticeUID=CO1.NTC.5937068&amp;isFromPublicArea=True&amp;isModal=true&amp;asPopupView=true</t>
  </si>
  <si>
    <t>Calle 130 N-130-22</t>
  </si>
  <si>
    <t>rogerrivaldo@live.com</t>
  </si>
  <si>
    <t>24130021702</t>
  </si>
  <si>
    <t>257-2024</t>
  </si>
  <si>
    <t>257-2024-CPS-AG(102471)</t>
  </si>
  <si>
    <t>FDLSUBA-CD255-2024(102471)</t>
  </si>
  <si>
    <t>FEDERICO ORLANDO RINCON MOJICA</t>
  </si>
  <si>
    <t xml:space="preserve">APOYAR ADMINISTRATIVA Y ASISTENCIALMENTE A LAS INSPECCIONES DE POLICÍA DE LA LOCALIDAD. </t>
  </si>
  <si>
    <t>https://community.secop.gov.co/Public/Tendering/OpportunityDetail/Index?noticeUID=CO1.NTC.5935306&amp;isFromPublicArea=True&amp;isModal=true&amp;asPopupView=true</t>
  </si>
  <si>
    <t>Inspecciones (11F)</t>
  </si>
  <si>
    <t>Carrera 95 b # 139-22</t>
  </si>
  <si>
    <t>federicorincon517@gmail.com</t>
  </si>
  <si>
    <t>24128893269</t>
  </si>
  <si>
    <t>256-2024</t>
  </si>
  <si>
    <t>256-2024-CPS-AG(102368)</t>
  </si>
  <si>
    <t>FDLSUBA-CD254-2024(102368)</t>
  </si>
  <si>
    <t>GRACIELA HERNANDEZ OYOLA</t>
  </si>
  <si>
    <t>https://community.secop.gov.co/Public/Tendering/OpportunityDetail/Index?noticeUID=CO1.NTC.5945897&amp;isFromPublicArea=True&amp;isModal=true&amp;asPopupView=true</t>
  </si>
  <si>
    <t>Calle 29 SUR 53 -34</t>
  </si>
  <si>
    <t>gracielahernandezoyola@gmail.com</t>
  </si>
  <si>
    <t>10865389685</t>
  </si>
  <si>
    <t xml:space="preserve">Dolores </t>
  </si>
  <si>
    <t xml:space="preserve">Tolima </t>
  </si>
  <si>
    <t>255-2024</t>
  </si>
  <si>
    <t>255-2024-CPS-P(102225)</t>
  </si>
  <si>
    <t>FDLSUBA-CD253-2024(102225)</t>
  </si>
  <si>
    <t>MARIA SOL BERNAL PEÑA</t>
  </si>
  <si>
    <t xml:space="preserve">Bogotá D.C. </t>
  </si>
  <si>
    <t>PRESTAR SERVICIOS PROFESIONALES EN EL ÁREA DE GESTIÓN DEL DESARROLLO LOCAL DE LA ALCALDÍA LOCAL DE SUBA, PARA EL APOYO A LA EJECUCIÓN INTEGRAL DE LAS DIFERENTES ACCIONES ENCAMINADAS A FORTALECER EL ESPACIO PÚBLICO RECREACIONAL A TRAVÉS DE LA INTERVENCIÓN Y DOTACIÓN INTEGRAL DE LOS PARQUES DE BOLSILLO Y/O VECINALES DE LA LOCALIDAD, EN CUMPLIMIENTO DE LAS METAS DEL PLAN DE DESARROLLO LOCAL Y DEMÁS TEMAS AFINES DEL PROYECTO DE INVERSIÓN 1970 – SUBA RECUPERA Y MANTIENE SUS PARQUES</t>
  </si>
  <si>
    <t>https://community.secop.gov.co/Public/Tendering/OpportunityDetail/Index?noticeUID=CO1.NTC.5937346&amp;isFromPublicArea=True&amp;isModal=true&amp;asPopupView=true</t>
  </si>
  <si>
    <t>2 meses 8 días.</t>
  </si>
  <si>
    <t>Calle 21 # 87 B- 47 T5 Apto 203</t>
  </si>
  <si>
    <t>bernalmariasol@gmail.com</t>
  </si>
  <si>
    <t>274240597</t>
  </si>
  <si>
    <t>ESPECIALIZACION EN PLANEACION AMBIENTAL Y MANEJO INTEGRAL</t>
  </si>
  <si>
    <t>254-2024</t>
  </si>
  <si>
    <t>254-2024-CPS-AG(106186)</t>
  </si>
  <si>
    <t>FDLSUBA-CD252-2024(106186)</t>
  </si>
  <si>
    <t>ROBERTO VICENTE BARRIOS BETANCOURT</t>
  </si>
  <si>
    <t>Prestar servicios de apoyo en las actividades de seguridad, convivencia ciudadana y recuperación del espacio público para el cumplimiento efectivo de las metas del proyecto de inversión 2032 - Suba convive con seguridad y tranquilidad</t>
  </si>
  <si>
    <t>https://community.secop.gov.co/Public/Tendering/OpportunityDetail/Index?noticeUID=CO1.NTC.5931805&amp;isFromPublicArea=True&amp;isModal=true&amp;asPopupView=true</t>
  </si>
  <si>
    <t>Carrera 139 #143-84 Barrios San</t>
  </si>
  <si>
    <t>rb02923@gmail.com</t>
  </si>
  <si>
    <t>24100149654</t>
  </si>
  <si>
    <t>253-2024</t>
  </si>
  <si>
    <t>253-2024-CPS-P (102936)</t>
  </si>
  <si>
    <t>FDLSUBA-CD251-2024 (102936)</t>
  </si>
  <si>
    <t>IVAN HERNANDO ZABALETA VANEGAS</t>
  </si>
  <si>
    <t>Prestar servicios profesionales al Área de Gestión del Desarrollo Local de la Alcaldía Local de Suba, para apoyar la estructuración, formulación, evaluación y seguimiento a los proyectos de inversión enfocados en la mejorar las condiciones de seguridad y convivencia en la localidad a través de mecanismos que permitan el acceso a la justicia, dando cumplimiento efectivo al Plan Local de Desarrollo</t>
  </si>
  <si>
    <t>https://community.secop.gov.co/Public/Tendering/OpportunityDetail/Index?noticeUID=CO1.NTC.5931437&amp;isFromPublicArea=True&amp;isModal=true&amp;asPopupView=true</t>
  </si>
  <si>
    <t>Calle 142BIS A # 140A-06</t>
  </si>
  <si>
    <t>ihzabaletav@gmail.com</t>
  </si>
  <si>
    <t>4093763633</t>
  </si>
  <si>
    <t>MAESTRÌA EN POLITICAS PUBLICAS</t>
  </si>
  <si>
    <t>252-2024</t>
  </si>
  <si>
    <t>252-2024-CPS-AG(102293)</t>
  </si>
  <si>
    <t>FDLSUBA-CD250-2024(102293)</t>
  </si>
  <si>
    <t>DIEGO NICOLAS BARBOSA CASTIBLANCO</t>
  </si>
  <si>
    <t>PRESTAR LOS SERVICIOS DE APOYO PARA LA GESTIÓN DOCUMENTAL DE LA ALCALDÍA LOCAL, ACOMPAÑANDO A LOS PROFESIONALES JURÍDICO Y POLICIVO EN LAS LABORES OPERATIVAS QUE GENERA EL PROCESO DE IMPULSO Y DEPURACIÓN DE LAS ACTUACIONES ADMINISTRATIVAS EXISTENTES EN LA ALCALDÍA LOCAL.</t>
  </si>
  <si>
    <t>https://community.secop.gov.co/Public/Tendering/OpportunityDetail/Index?noticeUID=CO1.NTC.5926175&amp;isFromPublicArea=True&amp;isModal=true&amp;asPopupView=true</t>
  </si>
  <si>
    <t>Carrera 111 A No.148-88 Apto.406 Int.2</t>
  </si>
  <si>
    <t>diegonico27@hotmail.com</t>
  </si>
  <si>
    <t>058941548</t>
  </si>
  <si>
    <t>TECNOLOGÍA EN GASTRONOMÍA</t>
  </si>
  <si>
    <t>251-2024</t>
  </si>
  <si>
    <t>251-2024-CPS-AG(106186)</t>
  </si>
  <si>
    <t>FDLSUBA-CD249-2024(106186)</t>
  </si>
  <si>
    <t>ANDRES CAMILO MARTINEZ MAYORGA</t>
  </si>
  <si>
    <t>REGLAMENTOS TÉCNICOS Y METROLOGÍA LEGAL</t>
  </si>
  <si>
    <t>https://community.secop.gov.co/Public/Tendering/OpportunityDetail/Index?noticeUID=CO1.NTC.5922109&amp;isFromPublicArea=True&amp;isModal=true&amp;asPopupView=true</t>
  </si>
  <si>
    <t>Carrera 59 B bis # 132 72</t>
  </si>
  <si>
    <t>gabymartinez13@hotmail.es</t>
  </si>
  <si>
    <t>6342070640</t>
  </si>
  <si>
    <t>250-2024</t>
  </si>
  <si>
    <t>250-2024-CPS-AG(102517)</t>
  </si>
  <si>
    <t>FDLSUBA-CD248-2024(102517)</t>
  </si>
  <si>
    <t>SANDRA CONSUELO NUÑEZ GOMEZ</t>
  </si>
  <si>
    <t>Miraflores (Boyacá)</t>
  </si>
  <si>
    <t>SOCIALIZACIÓN Y/O SENSIBILIZACIÓN PARA EL CONTROL Y VERIFICACIÓN DE</t>
  </si>
  <si>
    <t>https://community.secop.gov.co/Public/Tendering/OpportunityDetail/Index?noticeUID=CO1.NTC.5921818&amp;isFromPublicArea=True&amp;isModal=true&amp;asPopupView=true</t>
  </si>
  <si>
    <t>AV Calle 145 N° 85 - 52 TORRE 2 APTO 306</t>
  </si>
  <si>
    <t>maccondo2003@hotmail.com</t>
  </si>
  <si>
    <t>0550477900141425</t>
  </si>
  <si>
    <t xml:space="preserve">Soata </t>
  </si>
  <si>
    <t>PROFESIONAL EN INGENIERIA INDUSTRIAL</t>
  </si>
  <si>
    <t>249-2024</t>
  </si>
  <si>
    <t>249-2024-CPS-AG(102523)</t>
  </si>
  <si>
    <t>FDLSUBA-CD247-2024(102523)</t>
  </si>
  <si>
    <t>WARSBERG YUSSIF LEMUS FRANCO</t>
  </si>
  <si>
    <t>ADMINISTRATIVAS ADELANTADAS EN LAS VISITAS, ACOMPAÑAMIENTO, CAPACITACIÓN,</t>
  </si>
  <si>
    <t>https://community.secop.gov.co/Public/Tendering/OpportunityDetail/Index?noticeUID=CO1.NTC.5921743&amp;isFromPublicArea=True&amp;isModal=true&amp;asPopupView=true</t>
  </si>
  <si>
    <t>Carrera 87 A # 127 – 59 INT. 4 CASA 14</t>
  </si>
  <si>
    <t>Ing.lemusf@gmail.com</t>
  </si>
  <si>
    <t>30092922215</t>
  </si>
  <si>
    <t>ESPECIALIZACION EN INGENIERIA DE PAVIMENTOS</t>
  </si>
  <si>
    <t>248-2024</t>
  </si>
  <si>
    <t>248-2024-CPS-P(102525)</t>
  </si>
  <si>
    <t>FDLSUBA-CD246-2024(102525)</t>
  </si>
  <si>
    <t>NASLY KATTERINE CUSPOCA ORDUZ</t>
  </si>
  <si>
    <t>NACIONAL DE PROTECCIÓN AL CONSUMIDOR, EN TODAS LAS ACTUACIONES TÉCNICAS Y</t>
  </si>
  <si>
    <t>https://community.secop.gov.co/Public/Tendering/OpportunityDetail/Index?noticeUID=CO1.NTC.5923659&amp;isFromPublicArea=True&amp;isModal=true&amp;asPopupView=true</t>
  </si>
  <si>
    <t>Calle 151 114 70 CA 116 CONJ PASEO DEL PARQUE I</t>
  </si>
  <si>
    <t>naslykat@hotmail.com</t>
  </si>
  <si>
    <t>23771672281</t>
  </si>
  <si>
    <t xml:space="preserve">Duitama </t>
  </si>
  <si>
    <t>ESPECIALIZACION EN DERECHO COMERCIAL</t>
  </si>
  <si>
    <t>247-2024</t>
  </si>
  <si>
    <t>247-2024-CPS-P(102464)</t>
  </si>
  <si>
    <t>FDLSUBA-CD245-2024(102464)</t>
  </si>
  <si>
    <t>ALIX ANDREA RUIZ CORTES</t>
  </si>
  <si>
    <t>EN PROCESOS Y PROCEDIMIENTOS DE PRESUPUESTO DE LA ALCALDÍA LOCAL DE SUBA</t>
  </si>
  <si>
    <t>https://community.secop.gov.co/Public/Tendering/OpportunityDetail/Index?noticeUID=CO1.NTC.5922024&amp;isFromPublicArea=True&amp;isModal=true&amp;asPopupView=true</t>
  </si>
  <si>
    <t>2 meses 12 días.</t>
  </si>
  <si>
    <t>Carrera 103 C # 139-84</t>
  </si>
  <si>
    <t>andreruiz572@gmail.com</t>
  </si>
  <si>
    <t>69966451301</t>
  </si>
  <si>
    <t>246-2024</t>
  </si>
  <si>
    <t>246-2024-CPS-P(102468)</t>
  </si>
  <si>
    <t>FDLSUBA-CD244-2024(102468)</t>
  </si>
  <si>
    <t>BAYRON FABIAN RENDON ACOSTA</t>
  </si>
  <si>
    <t>PRESTAR SERVICIOS TÉCNICOS COMO APOYO AL ÁREA GESTIÓN DEL DESARROLLO LOCAL,</t>
  </si>
  <si>
    <t>https://community.secop.gov.co/Public/Tendering/OpportunityDetail/Index?noticeUID=CO1.NTC.5921300&amp;isFromPublicArea=True&amp;isModal=true&amp;asPopupView=true</t>
  </si>
  <si>
    <t>Presupuesto</t>
  </si>
  <si>
    <t>Carrera 23C # 44 - 25 Sur, Barrio Santa Lucía</t>
  </si>
  <si>
    <t>bayronrendon@hotmail.com</t>
  </si>
  <si>
    <t>24077256607</t>
  </si>
  <si>
    <t>Colonbia</t>
  </si>
  <si>
    <t>CONTADURIA PUBLICA</t>
  </si>
  <si>
    <t>245-2024</t>
  </si>
  <si>
    <t>245-2024-CPS-P(102291)</t>
  </si>
  <si>
    <t>FDLSUBA-CD243-2024(102291)</t>
  </si>
  <si>
    <t>JUAN CLIMACO BELLO ORTIZ</t>
  </si>
  <si>
    <t>PRESTAR LOS SERVICIOS PROFESIONALES AL ÁREA DE GESTIÓN DE DESARROLLO LOCAL EN LA FORMULACIÓN, SEGUIMIENTO, ASISTENCIA TÉCNICA Y EJECUCIÓN DE PROYECTOS DE ENERGÍA ALTERNATIVA Y SOSTENIBLE EN CUMPLIMIENTO DE LAS METAS DEL PLAN DE DESARROLLO LOCAL Y DEMÁS TEMAS AFINES DE LA GESTIÓN AMBIENTAL DE LA ALCALDÍA LOCAL DE SUBA</t>
  </si>
  <si>
    <t>https://community.secop.gov.co/Public/Tendering/OpportunityDetail/Index?noticeUID=CO1.NTC.5915533&amp;isFromPublicArea=True&amp;isModal=true&amp;asPopupView=true</t>
  </si>
  <si>
    <t>Calle 115No.59-25 AP 408.I</t>
  </si>
  <si>
    <t>jcbello2008@hotmail.com</t>
  </si>
  <si>
    <t>24095192972</t>
  </si>
  <si>
    <t>Chiquinquira</t>
  </si>
  <si>
    <t>INGENIERO ELECTRICISTA ESPECIALIZACION CENTRALES</t>
  </si>
  <si>
    <t>244-2024</t>
  </si>
  <si>
    <t>244-2024-CPS-P(106191)</t>
  </si>
  <si>
    <t>FDLSUBA-CD242-2024(106191)</t>
  </si>
  <si>
    <t>SANDRA MILENA HERNANDEZ RUIZ</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</si>
  <si>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</si>
  <si>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https://community.secop.gov.co/Public/Tendering/OpportunityDetail/Index?noticeUID=CO1.NTC.5914211&amp;isFromPublicArea=True&amp;isModal=true&amp;asPopupView=true</t>
  </si>
  <si>
    <t>calle 131 b # 104- 50 piso 2</t>
  </si>
  <si>
    <t>sandramilehr@hotmail.com</t>
  </si>
  <si>
    <t>14100001520</t>
  </si>
  <si>
    <t>Nocaima</t>
  </si>
  <si>
    <t>ESPECIALIZACION EN DERECHO PUBLICO</t>
  </si>
  <si>
    <t>243-2024</t>
  </si>
  <si>
    <t>243-2024-CPS-AG(102471)</t>
  </si>
  <si>
    <t>FDLSUBA-CD241-2024(102471)</t>
  </si>
  <si>
    <t>LUCY CECILIA CAHUEÑO CHAPARRO</t>
  </si>
  <si>
    <t>APOYAR ADMINISTRATIVA Y ASISTENCIALMENTE A LAS INSPECCIONES DE POLICÍA DE LA LOCALIDAD</t>
  </si>
  <si>
    <t>https://community.secop.gov.co/Public/Tendering/OpportunityDetail/Index?noticeUID=CO1.NTC.5913121&amp;isFromPublicArea=True&amp;isModal=true&amp;asPopupView=true</t>
  </si>
  <si>
    <t>Carrera 72 Bis # 152B - 32, Colina - Bogotá, Colombia Torre B10 Apto 201</t>
  </si>
  <si>
    <t>Luce_cacha20@hotmail.com</t>
  </si>
  <si>
    <t>10183348995</t>
  </si>
  <si>
    <t>242-2024</t>
  </si>
  <si>
    <t>242-2024-CPS-P(106191)</t>
  </si>
  <si>
    <t>FDLSUBA-CD240-2024(106191)</t>
  </si>
  <si>
    <t>GILMA VIVIANA MEJIA PRADA</t>
  </si>
  <si>
    <t>https://community.secop.gov.co/Public/Tendering/OpportunityDetail/Index?noticeUID=CO1.NTC.5911863&amp;isFromPublicArea=True&amp;isModal=true&amp;asPopupView=true</t>
  </si>
  <si>
    <t>2 meses 13 días.</t>
  </si>
  <si>
    <t>Calle 131 c bis # 94 d 27</t>
  </si>
  <si>
    <t>vivis.0602.vm@gmail.com</t>
  </si>
  <si>
    <t>4382013708</t>
  </si>
  <si>
    <t>TRABAJO SOCIAL</t>
  </si>
  <si>
    <t>241-2024</t>
  </si>
  <si>
    <t>241-2024-CPS-AG(102365)</t>
  </si>
  <si>
    <t>FDLSUBA-CD239-2024(102365)</t>
  </si>
  <si>
    <t>LUZ ANGELA CADENA FERNANDEZ</t>
  </si>
  <si>
    <t>Prestar los servicios de apoyo en el Área de Gestión del Desarrollo Local, realizando actividades administrativas en las diferentes etapas de los procesos de adquisición de bienes y servicios relacionados con procesos de política social y organización territorial en la Localidad de Suba</t>
  </si>
  <si>
    <t>https://community.secop.gov.co/Public/Tendering/OpportunityDetail/Index?noticeUID=CO1.NTC.5912004&amp;isFromPublicArea=True&amp;isModal=true&amp;asPopupView=true</t>
  </si>
  <si>
    <t>Diagonal 147 #141 a - 42</t>
  </si>
  <si>
    <t>cadenafernandezluzangela@gmail.com</t>
  </si>
  <si>
    <t>54760769111</t>
  </si>
  <si>
    <t>Especialista en Ambiente y Desarrollo
Local</t>
  </si>
  <si>
    <t>240-2024</t>
  </si>
  <si>
    <t>240-2024-CPS-P(102395)</t>
  </si>
  <si>
    <t>FDLSUBA-CD238-2024(102395)</t>
  </si>
  <si>
    <t>FABIAN RICARDO HERRERA RINCON</t>
  </si>
  <si>
    <t>APOYAR LA FORMULACIÓN, EJECUCIÓN, SEGUIMIENTO Y MEJORA CONTINUA DE LAS HERRAMIENTAS QUE CONFORMAN LA GESTIÓN AMBIENTAL INSTITUCIONAL DE LA ALCALDÍA LOCAL</t>
  </si>
  <si>
    <t>https://community.secop.gov.co/Public/Tendering/OpportunityDetail/Index?noticeUID=CO1.NTC.5911578&amp;isFromPublicArea=True&amp;isModal=true&amp;asPopupView=true</t>
  </si>
  <si>
    <t>Carrera 95H #90A 18</t>
  </si>
  <si>
    <t>fabian13k@gmail.com</t>
  </si>
  <si>
    <t>24042120670</t>
  </si>
  <si>
    <t>239-2024</t>
  </si>
  <si>
    <t>239-2024-CPS-AG(105774)</t>
  </si>
  <si>
    <t>FDLSUBA-CD237-2024(105774)</t>
  </si>
  <si>
    <t>CINDY YICED ARDILA ARROYO</t>
  </si>
  <si>
    <t>PRESTAR LOS SERVICIOS DE APOYO TÉCNICO Y ADMINISTRATIVO EN EL ÁREA DE GESTIÓN DEL DESARROLLO LOCAL, PARA EL DESARROLLO DE ACTIVIDADES EN LOS APLICATIVOS CONTRACTUALES, LA AFILIACIÓN A RIESGOS LABORALES Y DEMÁS ACTIVIDADES QUE SE REQUIERA CON OCASION A LA ACTIVIDAD CONTRACTUAL DEL FONDO DE DESARROLLO LOCAL DE SUBA</t>
  </si>
  <si>
    <t>https://community.secop.gov.co/Public/Tendering/OpportunityDetail/Index?noticeUID=CO1.NTC.5900396&amp;isFromPublicArea=True&amp;isModal=true&amp;asPopupView=true</t>
  </si>
  <si>
    <t>AC 72 80 33</t>
  </si>
  <si>
    <t>giseths@gmail.com</t>
  </si>
  <si>
    <t>4570205411</t>
  </si>
  <si>
    <t>DERECHO; ADMINISTRACION PUBLICA</t>
  </si>
  <si>
    <t>238-2024</t>
  </si>
  <si>
    <t>238-2024-CPS-P(102216)</t>
  </si>
  <si>
    <t>FDLSUBA-CD236-2024(102216)</t>
  </si>
  <si>
    <t>WILLIAM EDUARDO ALVAREZ</t>
  </si>
  <si>
    <t>Fosca (Cundinamarca)</t>
  </si>
  <si>
    <t>PRESTAR SERVICIOS PROFESIONALES, PARA APOYAR JURÍDICAMENTE A LA ALCALDÍA LOCAL DE SUBA EN EL PROCESO DE COBRO
PERSUASIVO Y REMISIÓN DE COBRO COACTIVO QUE COMPETE AL ALCALDE LOCAL, ASÍ COMO LAS GESTIONES JURÍDICAS PARA MANTENER
ACTUALIZADA LA INFORMACIÓN CORRESPONDIENTE A MULTAS.</t>
  </si>
  <si>
    <t>https://community.secop.gov.co/Public/Tendering/OpportunityDetail/Index?noticeUID=CO1.NTC.5900585&amp;isFromPublicArea=True&amp;isModal=true&amp;asPopupView=true</t>
  </si>
  <si>
    <t>Carrera 87b 19ª-66 Bogotá, D.C.</t>
  </si>
  <si>
    <t>williame.alvarezr@gmail.com</t>
  </si>
  <si>
    <t>0550462400059566</t>
  </si>
  <si>
    <t>Fosca</t>
  </si>
  <si>
    <t>237-2024</t>
  </si>
  <si>
    <t>237-2024PS(104861)</t>
  </si>
  <si>
    <t>FDLSLP-001-2024(104861)</t>
  </si>
  <si>
    <t xml:space="preserve">UNION TEMPORAL FR 2024 </t>
  </si>
  <si>
    <t>No Definido</t>
  </si>
  <si>
    <t>SEGURIDAD RAM LTDA (50.00%); SEGURIDAD FENIX DE COLOMBIA LTDA (50.00%)</t>
  </si>
  <si>
    <t>PRESTAR LOS SERVICIOS DE VIGILANCIA Y SEGURIDAD; GUARDA, CUSTODIA Y SEGURIDAD PRIVADA CON ARMAS Y/ O SIN ARMAS Y MEDIOS TECNOLÓGICOS, PARA LOS/AS USUARIOS/AS, FUNCIONARIOS/AS Y PERSONAS EN GENERAL MEDIANTE EL ESTABLECIMIENTO DE CONTROLES DE INGRESO Y SALIDA DE LAS INSTALACIONES DE LA ENTIDAD, ASÍ COMO PARA LOS BIENES MUEBLES E INMUEBLES EN LOS CUALES SE DESARROLLE LA MISIONALIDAD O LLEGUEN A SER PROPIEDAD DEL FONDO DE DESARROLLO LOCAL DE SUBA Y DE TODOS AQUELLOS POR LOS CUALES LLEGASE A SER LEGALMENTE RESPONSABLE</t>
  </si>
  <si>
    <t>https://community.secop.gov.co/Public/Tendering/OpportunityDetail/Index?noticeUID=CO1.NTC.5722104&amp;isFromPublicArea=True&amp;isModal=true&amp;asPopupView=true</t>
  </si>
  <si>
    <t>1 años 1 meses 3 días.</t>
  </si>
  <si>
    <t xml:space="preserve">Carrera 45 No 118-30 </t>
  </si>
  <si>
    <t>info@seguridadram.com.co</t>
  </si>
  <si>
    <t>236-2024</t>
  </si>
  <si>
    <t>236-2024-SEG(106023)</t>
  </si>
  <si>
    <t>FDLSSAMC-1-2024</t>
  </si>
  <si>
    <t>CONTRATAR LOS SEGUROS QUE AMPAREN LOS INTERESES PATRIMONIALES ACTUALES Y FUTUROS, ASÍ COMO LOS BIENES DE PROPIEDAD DEL FONDO DE DESARROLLO LOCAL DE SUBA, QUE ESTÉN BAJO SU RESPONSABILIDAD Y CUSTODIA Y AQUELLOS QUE SEAN ADQUIRIDOS PARA DESARROLLAR LAS FUNCIONES INHERENTES A SU ACTIVIDAD, ASÍ COMO LA EXPEDICIÓN DE CUALQUIER OTRA PÓLIZA DE SEGUROS QUE REQUIERA LA ENTIDAD EN EL DESARROLLO DE SU ACTIVIDAD</t>
  </si>
  <si>
    <t>https://community.secop.gov.co/Public/Tendering/OpportunityDetail/Index?noticeUID=CO1.NTC.5813337&amp;isFromPublicArea=True&amp;isModal=true&amp;asPopupView=true</t>
  </si>
  <si>
    <t>1 años 1 días.</t>
  </si>
  <si>
    <t>235-2024</t>
  </si>
  <si>
    <t>235-2024-CPS-P(102520)</t>
  </si>
  <si>
    <t>235-CD234-2024(102520)</t>
  </si>
  <si>
    <t>MIGUEL ANGEL RUIZ BENITEZ</t>
  </si>
  <si>
    <t>Floridablanca (Santander)</t>
  </si>
  <si>
    <t>Prestar servicios profesionales a la Alcaldia Local de Suba para el desarrollo de acciones jurídicas que permitan la depuración de las actuaciones administrativas</t>
  </si>
  <si>
    <t>https://community.secop.gov.co/Public/Tendering/OpportunityDetail/Index?noticeUID=CO1.NTC.5893806&amp;isFromPublicArea=True&amp;isModal=true&amp;asPopupView=true</t>
  </si>
  <si>
    <t>2 meses 14 días.</t>
  </si>
  <si>
    <t>Carrera 9 # 54A-33 Bogotá</t>
  </si>
  <si>
    <t>miguel.mechka2030@gmail.com</t>
  </si>
  <si>
    <t>60231876937</t>
  </si>
  <si>
    <t>Bucaramanga</t>
  </si>
  <si>
    <t>ESPECIALIZACION EN CIENCIAS ADMINISTRATIVAS Y CONSTITUCIONALES; DERECHO; LICENCIATURA EN EDUCACION- IDIOMAS</t>
  </si>
  <si>
    <t>234-2024</t>
  </si>
  <si>
    <t>234-2024-CPS-AG(102484)</t>
  </si>
  <si>
    <t>FDLSUBA-CD234-2024(102484)</t>
  </si>
  <si>
    <t>LUISA FERNANDA CALDERON CAJAMARCA</t>
  </si>
  <si>
    <t>Bogotá. D.C.</t>
  </si>
  <si>
    <t>https://community.secop.gov.co/Public/Tendering/OpportunityDetail/Index?noticeUID=CO1.NTC.5892779&amp;isFromPublicArea=True&amp;isModal=true&amp;asPopupView=true</t>
  </si>
  <si>
    <t>HACE FALTA EL PDF 1 E INFORMACIÓN PERSONAL EN SECOP II</t>
  </si>
  <si>
    <t>233-2024</t>
  </si>
  <si>
    <t>233-2024-CPS-P(102501)</t>
  </si>
  <si>
    <t>FDLSUBA-CD233-2024(102501)</t>
  </si>
  <si>
    <t>IVAN ALBERTO TORRES PAIGA</t>
  </si>
  <si>
    <t>https://community.secop.gov.co/Public/Tendering/OpportunityDetail/Index?noticeUID=CO1.NTC.5891186&amp;isFromPublicArea=True&amp;isModal=true&amp;asPopupView=true</t>
  </si>
  <si>
    <t>Carrera 45 No. 45-71 int. 1 APTO 203</t>
  </si>
  <si>
    <t xml:space="preserve">ialtor@hotmail.com </t>
  </si>
  <si>
    <t>04630806921</t>
  </si>
  <si>
    <t>ESPECIALIZACIÓN TECNOLÓGICA EN SUPERVISIÓN PARA OBRAS CIVILES; ARQUITECTURA</t>
  </si>
  <si>
    <t>232-2024</t>
  </si>
  <si>
    <t>232-2024-CPS-P(103599)</t>
  </si>
  <si>
    <t>FDLSUBA-CD232-2024(103599)</t>
  </si>
  <si>
    <t>SARA NOHELIA VELASQUEZ GUERRA</t>
  </si>
  <si>
    <t>Becerril (César)</t>
  </si>
  <si>
    <t>PRESTAR LOS SERVICIOS PROFESIONALES AL ÁREA DE GESTIÓN DEL DESARROLLO LOCAL PARA APOYAR AL ALCALDE LOCAL EN LA PROMOCIÓN, ARTICULACIÓN, ACOMPAÑAMIENTO Y SEGUIMIENTO EN MATERIA SOCIAL PARA IMPULSAR EL DESARROLLO DE LAS ACTIVIDADES</t>
  </si>
  <si>
    <t>https://community.secop.gov.co/Public/Tendering/OpportunityDetail/Index?noticeUID=CO1.NTC.5891582&amp;isFromPublicArea=True&amp;isModal=true&amp;asPopupView=true</t>
  </si>
  <si>
    <t>Carrera 7 B #  127 - 33</t>
  </si>
  <si>
    <t>sara_velasquezg@hotmail.com</t>
  </si>
  <si>
    <t>122054087</t>
  </si>
  <si>
    <t>Agustín Codazzi</t>
  </si>
  <si>
    <t>MAESTRIA EN PLANEACION URBANA Y REGIONAL; ECONOMIA</t>
  </si>
  <si>
    <t>231-2024</t>
  </si>
  <si>
    <t>231-2024-CPS-P(102646)</t>
  </si>
  <si>
    <t>FDLSUBA-CD231-2024(102646)</t>
  </si>
  <si>
    <t>MARIA ANGELICA GOMEZ FERNANDEZ</t>
  </si>
  <si>
    <t>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t>
  </si>
  <si>
    <t>https://community.secop.gov.co/Public/Tendering/OpportunityDetail/Index?noticeUID=CO1.NTC.5891235&amp;isFromPublicArea=True&amp;isModal=true&amp;asPopupView=true</t>
  </si>
  <si>
    <t>Calle 136 bis # 101 b- 25</t>
  </si>
  <si>
    <t>angelicaf2411@hotmail.com</t>
  </si>
  <si>
    <t>0550007700844975</t>
  </si>
  <si>
    <t>INGENIERÍA INDUSTRIAL</t>
  </si>
  <si>
    <t>230-2024</t>
  </si>
  <si>
    <t>230-2024-CPS-P(102936)</t>
  </si>
  <si>
    <t>FDLSUBA-CD230-2024(102936)</t>
  </si>
  <si>
    <t>DIANA PAOLA PARRA HURTADO</t>
  </si>
  <si>
    <t>PRESTAR LOS SERVICIOS PROFESIONALES PARA APOYAR LA OPERACIÓN, SEGUIMIENTO Y CUMPLIMIENTO DE LOS PROCEDIMIENTOS ADMINISTRATIVOS, OPERATIVOS Y TÉCNICOS DEL PROYECTO - RETO LOCAL - Y LOS ASOCIADOS A LA INCLUSIÓN SOCIAL Y SEGURIDAD ECONÓMICA EN LA LOCALIDAD DE SUBA</t>
  </si>
  <si>
    <t>https://community.secop.gov.co/Public/Tendering/OpportunityDetail/Index?noticeUID=CO1.NTC.5891423&amp;isFromPublicArea=True&amp;isModal=true&amp;asPopupView=true</t>
  </si>
  <si>
    <t>Carrera 103 C # 152 - 39</t>
  </si>
  <si>
    <t>3005876006_x000D_</t>
  </si>
  <si>
    <t>dianapaola.parrahurtado@gmail.com</t>
  </si>
  <si>
    <t>04072236926</t>
  </si>
  <si>
    <t>229-2024</t>
  </si>
  <si>
    <t>229-2024-CPS-P(102506)</t>
  </si>
  <si>
    <t>FDLSUBA-CD229-2024(102506)</t>
  </si>
  <si>
    <t>EDWIN GUILLERMO RAMIREZ TEJADA</t>
  </si>
  <si>
    <t>de Prestar los servicios profesionales en la Alcaldía Local de Suba, realizando acciones pedagógicas preventivas y de sensibilización para el acatamiento voluntario de las normas en la localidad</t>
  </si>
  <si>
    <t>https://community.secop.gov.co/Public/Tendering/OpportunityDetail/Index?noticeUID=CO1.NTC.5891164&amp;isFromPublicArea=True&amp;isModal=true&amp;asPopupView=true</t>
  </si>
  <si>
    <t>2 meses 10 días.</t>
  </si>
  <si>
    <t>Diagonal 84 A # 76 - 13</t>
  </si>
  <si>
    <t>nimegol@gmail.com</t>
  </si>
  <si>
    <t>0242581452</t>
  </si>
  <si>
    <t>228-2024</t>
  </si>
  <si>
    <t>228-2024CARRENDAMIENTO(10926)</t>
  </si>
  <si>
    <t>FDLSUBA-CD228(10926)</t>
  </si>
  <si>
    <t>INVERSIONES RODRIGUEZ REYES</t>
  </si>
  <si>
    <t>ARRENDAMIENTO DE UN BIEN INMUEBLE PARA EL ALMACENAMIENTO DE MATERIALES DE CONTRATOS O CONVENIOS DE SUMINISTRO SUSCRITOS POR EL FONDO, ACOPIO DE MATERIAL FRESADO, ALMACENAMIENTO DE MATERIAL INCAUTADO PRODUCTO DEL DESARROLLO DE OPERATIVOS DE INSPECCIÓN VIGILANCIA Y CONTROL, PARQUEO DE MAQUINARIA, VEHÍCULOS PESADOS Y LIVIANOS Y DEMÁS ELEMENTOS DE PROPIEDAD DEL FONDO DE DESARROLLO LOCAL DE SUBA, ASÍ COMO ESPACIO PARA SUBDIVIDIR BODEGAS QUE PERMITAN ALMACENAR,</t>
  </si>
  <si>
    <t>https://community.secop.gov.co/Public/Tendering/OpportunityDetail/Index?noticeUID=CO1.NTC.5891075&amp;isFromPublicArea=True&amp;isModal=true&amp;asPopupView=true</t>
  </si>
  <si>
    <t>Transversal 60 # 114 A 50 AP 807 TO NORTE ILARCO 114</t>
  </si>
  <si>
    <t>emeterio.rodriguez@gmail.com</t>
  </si>
  <si>
    <t>012096921</t>
  </si>
  <si>
    <t>Rep. Legal. EMETERIO RODRIGUEZ REYES. C.C. 395534</t>
  </si>
  <si>
    <t>227-2024</t>
  </si>
  <si>
    <t>227-2024-CPS-P(102523)</t>
  </si>
  <si>
    <t>FDLSUBA-CD227-2024(102523)</t>
  </si>
  <si>
    <t>ERICK LEANDRO VALBUENA CARDENAS</t>
  </si>
  <si>
    <t>Apoyar técnicamente las distintas etapas de los procesos de competencia de la Alcaldía Local para la depuración de actuaciones administrativas</t>
  </si>
  <si>
    <t>https://community.secop.gov.co/Public/Tendering/OpportunityDetail/Index?noticeUID=CO1.NTC.5899611&amp;isFromPublicArea=True&amp;isModal=true&amp;asPopupView=true</t>
  </si>
  <si>
    <t>Carrera 19b # 26a - 6 sur</t>
  </si>
  <si>
    <t>elvalbuena16@gmail.com</t>
  </si>
  <si>
    <t>24060091097</t>
  </si>
  <si>
    <t>226-2024</t>
  </si>
  <si>
    <t>226-2024-CPS-P(102511)</t>
  </si>
  <si>
    <t>FDLSUBA-CD226-2024(102511)</t>
  </si>
  <si>
    <t>MARTHA EMILSE VILLAMIL AVILA</t>
  </si>
  <si>
    <t>Chiquinquira (Boyacá)</t>
  </si>
  <si>
    <t>Prestar servicios profesionales, para apoyar
jurídicamente a la Alcaldía Local de Suba en el proceso de cobro persuasivo y remisión de cobro coactivo
que competa al Alcalde Local, así como las gestiones jurídicas para mantener actualizada la información
correspondiente a multas.</t>
  </si>
  <si>
    <t>https://community.secop.gov.co/Public/Tendering/OpportunityDetail/Index?noticeUID=CO1.NTC.5890731&amp;isFromPublicArea=True&amp;isModal=true&amp;asPopupView=true</t>
  </si>
  <si>
    <t>Calle 138 No 54_60 Torre 3 Apto 304 Bogotá D.C. – Colombia</t>
  </si>
  <si>
    <t>mvillamil2009@hotmail.com</t>
  </si>
  <si>
    <t>0550007000731435</t>
  </si>
  <si>
    <t>Chiquinquirá</t>
  </si>
  <si>
    <t>ESPECIALIZACION EN CIENCIAS ADMINISTRATIVAS Y CONSTITUCIONALES; DERECHO</t>
  </si>
  <si>
    <t>225-2024</t>
  </si>
  <si>
    <t>225-2024-CPS-AG(102375)</t>
  </si>
  <si>
    <t>FDLSUBA-CD225-2024(102375)</t>
  </si>
  <si>
    <t>LUZ ANGELA BUITRAGO RUIZ</t>
  </si>
  <si>
    <t>https://community.secop.gov.co/Public/Tendering/OpportunityDetail/Index?noticeUID=CO1.NTC.5891396&amp;isFromPublicArea=True&amp;isModal=true&amp;asPopupView=true</t>
  </si>
  <si>
    <t>Carrera 7 #148-81 AP. 501 Bogotá D.C.</t>
  </si>
  <si>
    <t>clasce28@gmail.com</t>
  </si>
  <si>
    <t xml:space="preserve">0550450600021098 </t>
  </si>
  <si>
    <t>ESPECIALIZACION EN ALTA GERENCIA; MAESTRÍA EN EDUCACIÓN; ESPECIALIZACION EN PEDAGOGIA DEL DISEÑO; ARQUITECTURA</t>
  </si>
  <si>
    <t>LOS DOCUMENTOS APARACEN TROCADOS DESDE SECOP II</t>
  </si>
  <si>
    <t>224-2024</t>
  </si>
  <si>
    <t>224-2024-CPS-P(102301)</t>
  </si>
  <si>
    <t>FDLSUBA-CD224-2024(102301)</t>
  </si>
  <si>
    <t>CLAUDIA STELLA CELIS VASQUEZ</t>
  </si>
  <si>
    <t>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</si>
  <si>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https://community.secop.gov.co/Public/Tendering/OpportunityDetail/Index?noticeUID=CO1.NTC.5891727&amp;isFromPublicArea=True&amp;isModal=true&amp;asPopupView=true</t>
  </si>
  <si>
    <t>Carrera 7 No 148-81 APTO 501</t>
  </si>
  <si>
    <t>223-2024</t>
  </si>
  <si>
    <t>223-2024-CPS-P(102394)</t>
  </si>
  <si>
    <t>FDLSUBA-CD223-2024(102394)</t>
  </si>
  <si>
    <t>ADRIANA TANGARIFE CARVAJAL</t>
  </si>
  <si>
    <t>DESARROLLO, DOCUMENTACIÓN, PRUEBAS Y PUESTA EN MARCHA DE LOS SISTEMAS DE INFORMACIÓN Y LA GESTIÓN DE LA INFORMACIÓN DE</t>
  </si>
  <si>
    <t>https://community.secop.gov.co/Public/Tendering/OpportunityDetail/Index?noticeUID=CO1.NTC.5891363&amp;isFromPublicArea=True&amp;isModal=true&amp;asPopupView=true</t>
  </si>
  <si>
    <t>Inspecciones (11D)</t>
  </si>
  <si>
    <t>Carrera 40 # 6-12</t>
  </si>
  <si>
    <t>akiedis27@gmail.com</t>
  </si>
  <si>
    <t>24525075600</t>
  </si>
  <si>
    <t>222-2024</t>
  </si>
  <si>
    <t>222-2024-CPS-P(102221)</t>
  </si>
  <si>
    <t>FDLSUBA-CD222-2024(102221)</t>
  </si>
  <si>
    <t>DARWIN ALBERTO MORENO CASTRO</t>
  </si>
  <si>
    <t>PRESTAR SERVICIOS PROFESIONALES EN TEMAS DE TECNOLOGÍA Y/O SISTEMAS EN EL LEVANTAMIENTO Y ANÁLISIS DE REQUISITOS,
DESARROLLO, DOCUMENTACIÓN, PRUEBAS Y PUESTA EN MARCHA DE LOS SISTEMAS DE INFORMACIÓN Y LA GESTIÓN DE LA INFORMACIÓN DE
LA ALCALDÍA LOCAL DE SUBA.</t>
  </si>
  <si>
    <t>https://community.secop.gov.co/Public/Tendering/OpportunityDetail/Index?noticeUID=CO1.NTC.5890700&amp;isFromPublicArea=True&amp;isModal=true&amp;asPopupView=true</t>
  </si>
  <si>
    <t>Carrera 108 n 70 f 66</t>
  </si>
  <si>
    <t>moreno.darwin@gmail.com</t>
  </si>
  <si>
    <t>0570458270015142</t>
  </si>
  <si>
    <t>Guayata</t>
  </si>
  <si>
    <t>INGENIERIA MECANICA</t>
  </si>
  <si>
    <t>221-2024</t>
  </si>
  <si>
    <t>221-2024-CPS-AG(102417)</t>
  </si>
  <si>
    <t>FDLSUBA-CD221-2024(102417)</t>
  </si>
  <si>
    <t>ANGEL CUSTODIO PEÑA VALERO</t>
  </si>
  <si>
    <t>PRESTAR SERVICIOS TÉCNICOS AL ÁREA DE GESTIÓN DEL DESARROLLO LOCAL DE LA ALCALDÍA LOCAL DE SUBA, COMO APOYO EN EL ALMACÉN DEL FONDO DE DESARROLLO LOCAL</t>
  </si>
  <si>
    <t>https://community.secop.gov.co/Public/Tendering/OpportunityDetail/Index?noticeUID=CO1.NTC.5890806&amp;isFromPublicArea=True&amp;isModal=true&amp;asPopupView=true</t>
  </si>
  <si>
    <t>Calle 145 #98B 09</t>
  </si>
  <si>
    <t>angel1969pena@gmail.com</t>
  </si>
  <si>
    <t>20085885759</t>
  </si>
  <si>
    <t>Saboyá</t>
  </si>
  <si>
    <t>ADMINISTRACION DE EMPRESAS</t>
  </si>
  <si>
    <t>220-2024</t>
  </si>
  <si>
    <t>220-2024-CPS-AG(102405)</t>
  </si>
  <si>
    <t>FDLSUBA-CD220-2024(102405)</t>
  </si>
  <si>
    <t>PEDRO DANIEL ASTROS HERNANDEZ</t>
  </si>
  <si>
    <t xml:space="preserve">PRESTAR LOS SERVICIOS DE APOYO TÉCNICO PARA LA REALIZACIÓN, PRODUCCIÓN, LOGÍSTICA, TRANSMISIÓN POR PLATAFORMAS DIGITALES 
Y SONIDO DE EVENTOS Y ACTIVIDADES EXTERNAS E INTERNAS, PRESENCIALES O VIRTUALES, QUE DE MANERA PERMANENTE REALIZA LA 
ALCALDÍA LOCAL, PARA LA COMUNIDAD Y/O FUNCIONARIOS Y CONTRATISTAS. </t>
  </si>
  <si>
    <t>https://community.secop.gov.co/Public/Tendering/OpportunityDetail/Index?noticeUID=CO1.NTC.5888705&amp;isFromPublicArea=True&amp;isModal=true&amp;asPopupView=true</t>
  </si>
  <si>
    <t>Carrera 101 B # 141 - 36</t>
  </si>
  <si>
    <t>daniel.astros94@gmail.com</t>
  </si>
  <si>
    <t>54785929813</t>
  </si>
  <si>
    <t>ESTUDIOS Y GESTION CULTURAL</t>
  </si>
  <si>
    <t>219-2024</t>
  </si>
  <si>
    <t>219-2024-CPS-AG(102477)</t>
  </si>
  <si>
    <t>FDLSUBA-CD219-2024(102477)</t>
  </si>
  <si>
    <t>ANDRES FELIPE RUEDA SANCHEZ</t>
  </si>
  <si>
    <t>https://community.secop.gov.co/Public/Tendering/OpportunityDetail/Index?noticeUID=CO1.NTC.5890694&amp;isFromPublicArea=True&amp;isModal=true&amp;asPopupView=true</t>
  </si>
  <si>
    <t>Calle 162 #55-40</t>
  </si>
  <si>
    <t>aruedaclick@hotmail.com</t>
  </si>
  <si>
    <t>4392025841</t>
  </si>
  <si>
    <t>ADMINISTRACION DE EMPRESAS; NEGOCIOS INTERNACIONALES; DERECHO</t>
  </si>
  <si>
    <t>218-2024</t>
  </si>
  <si>
    <t>218-2024-CPS-AG(102304)</t>
  </si>
  <si>
    <t>FDLSUBA-CD218-2024(102304)</t>
  </si>
  <si>
    <t>BRAYAN SANChEZ MARTINEZ</t>
  </si>
  <si>
    <t>APOYAR ADMINISTRATIVA Y ASISTENCIALMENTE A LAS INSPECCIONES DE POLICÍA DE LA 
 LOCALIDAD.</t>
  </si>
  <si>
    <t>https://community.secop.gov.co/Public/Tendering/OpportunityDetail/Index?noticeUID=CO1.NTC.5888621&amp;isFromPublicArea=True&amp;isModal=true&amp;asPopupView=true</t>
  </si>
  <si>
    <t>Inspecciones (11G)</t>
  </si>
  <si>
    <t>Calle 151 F Nro. 133-75 Apto 201</t>
  </si>
  <si>
    <t>brasama@hotmail.com</t>
  </si>
  <si>
    <t xml:space="preserve"> 91211522289</t>
  </si>
  <si>
    <t>LICENCIATURA EN EDUCACIÓN FÍSICA, RECREACIÓN Y DEPORTE</t>
  </si>
  <si>
    <t>217-2024</t>
  </si>
  <si>
    <t>217-2024-CPS-P- (102394)</t>
  </si>
  <si>
    <t>FDLSUBA-CD217-2024(102394)</t>
  </si>
  <si>
    <t>JULIO HERNAN GONZALEZ GONZALEZ</t>
  </si>
  <si>
    <t>Prestar los servicios profesionales para apoyar técnicamente las distintas etapas de los procesos de competencia de las Inspecciones de Policía de la Localidad, según reparto</t>
  </si>
  <si>
    <t>https://community.secop.gov.co/Public/Tendering/OpportunityDetail/Index?noticeUID=CO1.NTC.5890672&amp;isFromPublicArea=True&amp;isModal=true&amp;asPopupView=true</t>
  </si>
  <si>
    <t>Calle 138 Nº 54 – 60</t>
  </si>
  <si>
    <t>juhego20@gmail.com</t>
  </si>
  <si>
    <t>5765879029</t>
  </si>
  <si>
    <t>216-2024</t>
  </si>
  <si>
    <t>216-2024-CPS-AG-(102469)</t>
  </si>
  <si>
    <t>FDLSUBA-CD216-2024(102469)</t>
  </si>
  <si>
    <t>SANTIAGO LOPEZ OTERO</t>
  </si>
  <si>
    <t>El contrato que se pretende celebrar, tendrá por objeto Apoyar administrativa y asistencialmente a las Inspecciones de Policía de la Localidad</t>
  </si>
  <si>
    <t>https://community.secop.gov.co/Public/Tendering/OpportunityDetail/Index?noticeUID=CO1.NTC.5898588&amp;isFromPublicArea=True&amp;isModal=true&amp;asPopupView=true</t>
  </si>
  <si>
    <t>Inspecciones (11A)</t>
  </si>
  <si>
    <t>Calle 116 #50a-64</t>
  </si>
  <si>
    <t>santilopez95@hotmail.com</t>
  </si>
  <si>
    <t>550036100696719</t>
  </si>
  <si>
    <t>215-2024</t>
  </si>
  <si>
    <t>215-2024-CPS-AG-(102362)</t>
  </si>
  <si>
    <t>FDLSUBA-CD215-2024(102362)</t>
  </si>
  <si>
    <t>LUIS ALEJANDRO RAMIREZ</t>
  </si>
  <si>
    <t>FORTALECER EL TEJIDO SOCIAL DENTRO DE LAS ACCIONES AMBIENTALES DE LA LOCALIDAD DE SUBA</t>
  </si>
  <si>
    <t>https://community.secop.gov.co/Public/Tendering/OpportunityDetail/Index?noticeUID=CO1.NTC.5897611&amp;isFromPublicArea=True&amp;isModal=true&amp;asPopupView=true</t>
  </si>
  <si>
    <t>Carrera 55A # 163 - 35</t>
  </si>
  <si>
    <t>ramirezingenierias@gmail.com</t>
  </si>
  <si>
    <t>62980289911</t>
  </si>
  <si>
    <t>ESPECIALIZACION EN PATOLOGIA DE LA CONSTRUCCION</t>
  </si>
  <si>
    <t>214-2024</t>
  </si>
  <si>
    <t>214-2024-CPS-AG(102286)</t>
  </si>
  <si>
    <t>FDLSUBA-CD-214(102286)</t>
  </si>
  <si>
    <t>ANTONIS JESUS MEJIA</t>
  </si>
  <si>
    <t>PRESTAR LOS SERVICIOS DE APOYO EN EL AREA DE GESTION DE DESARROLLO LOCAL EN EL ACOMPAÑAMIENTO DE ACCIONES ENFOCADAS A FORTALECER EL TEJIDO SOCIAL DENTRO DE LAS ACCIONES AMBIENTALES DE LA LOCALIDAD DE SUBA</t>
  </si>
  <si>
    <t>https://community.secop.gov.co/Public/Tendering/OpportunityDetail/Index?noticeUID=CO1.NTC.5889068&amp;isFromPublicArea=True&amp;isModal=true&amp;asPopupView=true</t>
  </si>
  <si>
    <t>Carrera 92d# 127d-47</t>
  </si>
  <si>
    <t>Antonyjesus62@gmail.com</t>
  </si>
  <si>
    <t>19888073399</t>
  </si>
  <si>
    <t xml:space="preserve">Nechi </t>
  </si>
  <si>
    <t>TECNOLOGIA AGROAMBIENTAL</t>
  </si>
  <si>
    <t>213-2024</t>
  </si>
  <si>
    <t>213-2024-CPS-P(106514)</t>
  </si>
  <si>
    <t>FDLSUBA-CD213-2024(106514)</t>
  </si>
  <si>
    <t>LAURA CAMILA BERNAL MONTOYA</t>
  </si>
  <si>
    <t>PRESTAR SERVICIOS PROFESIONALES PARA APOYAR LAS ACTIVIDADES DE PEDAGOGÍA E INNOVACIÓN SOCIAL DEL LABORATORIO DE INNOVACIÓN DE SUBA</t>
  </si>
  <si>
    <t>https://community.secop.gov.co/Public/Tendering/OpportunityDetail/Index?noticeUID=CO1.NTC.5891030&amp;isFromPublicArea=True&amp;isModal=true&amp;asPopupView=true</t>
  </si>
  <si>
    <t>Calle 94 A 61 5</t>
  </si>
  <si>
    <t>laubernal3@hotmail.com</t>
  </si>
  <si>
    <t>67475203621</t>
  </si>
  <si>
    <t>Master en Educación y Desarrollo Digital Pedagógico; Master en Diseño Publicitario e Innovación en Comunicación de Marcas; DISEÑO INDUSTRIAL</t>
  </si>
  <si>
    <t>212-2024</t>
  </si>
  <si>
    <t>212-2024-CPS-AG(102305)</t>
  </si>
  <si>
    <t>FDLSUBA-CD212-2024(102305)</t>
  </si>
  <si>
    <t>SANDRA PATRICIA CRISTANCHO MEJIA</t>
  </si>
  <si>
    <t>Prestar servicios de apoyo técnico en el área de Gestión del Desarrollo Local realizando las labores asistenciales para las actividades de temas de infraestructura local en cumplimiento de las metas del plan de gestión de la vigencia</t>
  </si>
  <si>
    <t>https://community.secop.gov.co/Public/Tendering/OpportunityDetail/Index?noticeUID=CO1.NTC.5890846&amp;isFromPublicArea=True&amp;isModal=true&amp;asPopupView=true</t>
  </si>
  <si>
    <t>Calle 83ª #112F-15 int 32 apto 103 Conjunto Arces Azules Ciudadela Colsubsidio</t>
  </si>
  <si>
    <t>sandrap1202@yahoo.es</t>
  </si>
  <si>
    <t xml:space="preserve">008970287101 </t>
  </si>
  <si>
    <t>La Dorada</t>
  </si>
  <si>
    <t>TECNOLOGIA EN DISEÑO GRAFICO; TÉCNICA PROFESIONAL EN SECRETARIADO BILINGÜE</t>
  </si>
  <si>
    <t>211-2024</t>
  </si>
  <si>
    <t>211-2024-CPS-P(102861)</t>
  </si>
  <si>
    <t>FDLSUBA-CD211-2024(102861)</t>
  </si>
  <si>
    <t>DAGOBERTO RODRIGUEZ MARTINEZ</t>
  </si>
  <si>
    <t>Prestar servicios profesionales en el área de Gestión del Desarrollo Local de la Alcaldía Local de Suba, para apoyar en el proceso de formulación, ejecución, seguimiento y evaluación de las acciones encaminadas a promover y garantizar oportunidades de educación superior para la ciudadanía de la localidad de Suba, en el marco del cumplimiento del proyecto de inversión 1957 Construyendo nuestra infancia Local</t>
  </si>
  <si>
    <t>https://community.secop.gov.co/Public/Tendering/OpportunityDetail/Index?noticeUID=CO1.NTC.5887396&amp;isFromPublicArea=True&amp;isModal=true&amp;asPopupView=true</t>
  </si>
  <si>
    <t>Calle 3A SUR 71 D 77</t>
  </si>
  <si>
    <t>daroma6384@gmail.com</t>
  </si>
  <si>
    <t>0550007400726886</t>
  </si>
  <si>
    <t>San Calixto</t>
  </si>
  <si>
    <t>ESPECIALIZACION EN LA RESPONSABILIDAD PENAL DEL SERVIDOR DERECHO Y CIENCIAS POLITICAS; LICENCIATURA EN EDUCACION BASICA Y MEDIA VOCACIONAL AREA EDUCACION</t>
  </si>
  <si>
    <t>210-2024</t>
  </si>
  <si>
    <t>210-2024-CPS-P(102370)</t>
  </si>
  <si>
    <t>FDLSUBA-CD210-2024(102370)</t>
  </si>
  <si>
    <t>YANITZA CATHERINE GOMEZ AVILA</t>
  </si>
  <si>
    <t>https://community.secop.gov.co/Public/Tendering/OpportunityDetail/Index?noticeUID=CO1.NTC.5883236&amp;isFromPublicArea=True&amp;isModal=False</t>
  </si>
  <si>
    <t>Calle 132 a # 89-51</t>
  </si>
  <si>
    <t>catherinegomez863@gmail.com</t>
  </si>
  <si>
    <t>28312425914</t>
  </si>
  <si>
    <t>TECNICA PROFESIONAL EN ADMINISTRACION DE EMPRESAS; TECNOLOGIA EN ADMINISTRACION FINANCIERA</t>
  </si>
  <si>
    <t>209-2024</t>
  </si>
  <si>
    <t>209-2024-CPS-AG(102481)</t>
  </si>
  <si>
    <t>FDLSUBA-CD209-2024(102481)</t>
  </si>
  <si>
    <t>PAULA ANDREA IDARRAGA MONDRAGON</t>
  </si>
  <si>
    <t>PRESTAR LOS SERVICIOS DE APOYO EN EL ÁREA DE GESTIÓN DEL DESARROLLO LOCAL, REALIZANDO ACTIVIDADES ADMINISTRATIVAS EN LAS DIFERENTES ETAPAS DE LOS PROCESOS DE ADQUISICIÓN DE BIENES Y SERVICIOS RELACIONADOS CON PROCESOS DE PRENSA, COMUNICACIONES Y EVENTOS EN LA ORGANIZACIÓN TERRITORIAL EN LA LOCALIDAD DE SUBA</t>
  </si>
  <si>
    <t>https://community.secop.gov.co/Public/Tendering/OpportunityDetail/Index?noticeUID=CO1.NTC.5884978&amp;isFromPublicArea=True&amp;isModal=true&amp;asPopupView=true</t>
  </si>
  <si>
    <t>Carrera 58c # 153 -08</t>
  </si>
  <si>
    <t>paulaidarraga5@gmail.com</t>
  </si>
  <si>
    <t xml:space="preserve">55600013750 </t>
  </si>
  <si>
    <t>Cali</t>
  </si>
  <si>
    <t>Valle del Cauca</t>
  </si>
  <si>
    <t>Psicología Social; PSICOLOGIA</t>
  </si>
  <si>
    <t>208-2024</t>
  </si>
  <si>
    <t>208-2024-CPS-AG(102404)</t>
  </si>
  <si>
    <t>FDLSUBA-CD208-2024(102404)</t>
  </si>
  <si>
    <t>DIRONN MAURICIO TRINIDAD AMADO</t>
  </si>
  <si>
    <t>PRESTAR SUS SERVICIOS DE APOYO LOGÍSTICO ASISTENCIAL PARA EL DESARROLLO DE ACTIVIDADES Y EVENTOS LOCALES DE LA ALCALDÍA LOCAL DE SUBA</t>
  </si>
  <si>
    <t>https://community.secop.gov.co/Public/Tendering/OpportunityDetail/Index?noticeUID=CO1.NTC.5879237&amp;isFromPublicArea=True&amp;isModal=False</t>
  </si>
  <si>
    <t>Carrera 87 # 128A - 35</t>
  </si>
  <si>
    <t>dironntrinidad@gmail.com</t>
  </si>
  <si>
    <t>008200799636</t>
  </si>
  <si>
    <t>TÉCNICO EN ASISTENCIA ADMINISTRATIVA</t>
  </si>
  <si>
    <t>207-2024</t>
  </si>
  <si>
    <t>207-2024-CPS-P(102507)</t>
  </si>
  <si>
    <t>FDLSUBA-CD207-2024(102507)</t>
  </si>
  <si>
    <t>DIANA MARIA NOREÑA CASALLAS</t>
  </si>
  <si>
    <t>https://community.secop.gov.co/Public/Tendering/OpportunityDetail/Index?noticeUID=CO1.NTC.5879379&amp;isFromPublicArea=True&amp;isModal=False</t>
  </si>
  <si>
    <t>Calle 12A No 71B-40</t>
  </si>
  <si>
    <t>dinaprince26@hotmail.com</t>
  </si>
  <si>
    <t>05308934031</t>
  </si>
  <si>
    <t>DERECHO Y CIENCIAS POLITICAS; ESPECIALIZACION EN DERECHO PROCESAL CONSTITUCIONAL</t>
  </si>
  <si>
    <t>206-2024</t>
  </si>
  <si>
    <t>206-2024-CPS-P(102509)</t>
  </si>
  <si>
    <t>FDLSUBA-CD206-2024(102509)</t>
  </si>
  <si>
    <t>JOHANA DEL PILAR CALDERON SANABRIA</t>
  </si>
  <si>
    <t>PRESTAR SERVICIOS PROFESIONALES A LA ALCALDIA LOCAL DE SUBA PARA EL DESARROLLO DE ACCIONES JURÍDICAS QUE PERMITAN LA DEPURACIÓN DE LAS ACTUACIONES ADMINISTRATIVAS</t>
  </si>
  <si>
    <t>https://community.secop.gov.co/Public/Tendering/OpportunityDetail/Index?noticeUID=CO1.NTC.5879505&amp;isFromPublicArea=True&amp;isModal=true&amp;asPopupView=true</t>
  </si>
  <si>
    <t>Carrera 47ª Nº 22ª-71 Apto 501</t>
  </si>
  <si>
    <t>johapica1127@hotmail.com</t>
  </si>
  <si>
    <t>205-2024</t>
  </si>
  <si>
    <t>205-2024-CPS-P(102349)</t>
  </si>
  <si>
    <t>FDLSUBA-CD205-2024(102349)</t>
  </si>
  <si>
    <t>ANA JOHANNA SANTAMARIA BUSTAMANTE</t>
  </si>
  <si>
    <t>https://community.secop.gov.co/Public/Tendering/OpportunityDetail/Index?noticeUID=CO1.NTC.5880901&amp;isFromPublicArea=True&amp;isModal=False</t>
  </si>
  <si>
    <t>Carrera 53 C # 130 49 CONJ Portal de Iberia</t>
  </si>
  <si>
    <t>johannita80@hotmail.com</t>
  </si>
  <si>
    <t>LICENCIATURA EN PSICOLOGIA Y PEDAGOGIA</t>
  </si>
  <si>
    <t>204-2024</t>
  </si>
  <si>
    <t>204-2024-CPS-P(102510)</t>
  </si>
  <si>
    <t>FDLSUBA-CD204-2024(102510)</t>
  </si>
  <si>
    <t>CLAUDIA PATRICIA URREGO MORENO</t>
  </si>
  <si>
    <t>PRESTAR LOS SERVICIOS PROFESIONALES PARA APOYAR JURÍDICA Y TÉCNICAMENTE PARA LA COORDINACIÓN DE LAS ACTIVIDADES ENCAMINADAS AL CUMPLIMIENTO DE LAS METAS ESTABLECIDAS EN LOS PLANES DE TRABAJO SUSCRITOS PARA TODOS LOS ASUNTOS JURÍDICOS DE INSPECCIÓN VIGILANCIA Y CONTROL DE LA ALCALDÍA LOCAL DE SUBA</t>
  </si>
  <si>
    <t>https://community.secop.gov.co/Public/Tendering/OpportunityDetail/Index?noticeUID=CO1.NTC.5878046&amp;isFromPublicArea=True&amp;isModal=False</t>
  </si>
  <si>
    <t>Carrera 8F # 159B - 34</t>
  </si>
  <si>
    <t>claudiauabog@hotmail.com</t>
  </si>
  <si>
    <t>450700087130</t>
  </si>
  <si>
    <t>203-2024</t>
  </si>
  <si>
    <t>203-2024-CPS-P(106190)</t>
  </si>
  <si>
    <t>FDLSUBA-CD203-2024(106190)</t>
  </si>
  <si>
    <t>LUZ ADRIANA VARGAS RENDON</t>
  </si>
  <si>
    <t>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</si>
  <si>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https://community.secop.gov.co/Public/Tendering/OpportunityDetail/Index?noticeUID=CO1.NTC.5879047&amp;isFromPublicArea=True&amp;isModal=False</t>
  </si>
  <si>
    <t>Calle 24 B # 80 B 19, Barrio Modelia.</t>
  </si>
  <si>
    <t>adrivargasrendon@hotmail.com</t>
  </si>
  <si>
    <t>0570476970004398</t>
  </si>
  <si>
    <t>202-2024</t>
  </si>
  <si>
    <t>202-2024-CPS-AG(102375)</t>
  </si>
  <si>
    <t>FDLSUBA-CD202-2024(102375)</t>
  </si>
  <si>
    <t>LUIS FERNANDO MORA RODRIGUEZ</t>
  </si>
  <si>
    <t>Hatonuevo (Guajira)</t>
  </si>
  <si>
    <t>https://community.secop.gov.co/Public/Tendering/OpportunityDetail/Index?noticeUID=CO1.NTC.5875309&amp;isFromPublicArea=True&amp;isModal=true&amp;asPopupView=true</t>
  </si>
  <si>
    <t>Calle 58 No. 30-13, Bogota- Colombia Apto - 501</t>
  </si>
  <si>
    <t>luvajoen@gmail.com</t>
  </si>
  <si>
    <t>488423310306</t>
  </si>
  <si>
    <t>Maicao</t>
  </si>
  <si>
    <t>Guajira</t>
  </si>
  <si>
    <t>201-2024</t>
  </si>
  <si>
    <t>201-2024-CPS-P(103353)</t>
  </si>
  <si>
    <t>FDLSUBA-CD201-2024(103353)</t>
  </si>
  <si>
    <t>CRSITIAN ALBERTO DUARTE</t>
  </si>
  <si>
    <t>Prestar servicios de apoyo profesional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t>
  </si>
  <si>
    <t>https://community.secop.gov.co/Public/Tendering/OpportunityDetail/Index?noticeUID=CO1.NTC.5878629&amp;isFromPublicArea=True&amp;isModal=False</t>
  </si>
  <si>
    <t>Calle 7370A 08</t>
  </si>
  <si>
    <t>cristhianduarte1095@gmail.com</t>
  </si>
  <si>
    <t>63853167209</t>
  </si>
  <si>
    <t>200-2024</t>
  </si>
  <si>
    <t>200-2024-CPS-P(102961)</t>
  </si>
  <si>
    <t>FDLSUBA-CD200-2024(102961)</t>
  </si>
  <si>
    <t>RODRIGO ANDRES OVIEDO ZEA</t>
  </si>
  <si>
    <t>Prestar los servicios profesionales al Área de Gestión del Desarrollo Local en la asistencia técnica y ejecución de acciones relacionadas con garantizar integralmente el derecho al uso del espacio público con fines sociales, deportivos culturales y el aprovechamiento económico como parte del derecho a la ciudad, en cumplimiento de las metas del Plan de Desarrollo Local y demás temas afines del proyecto de inversión 1998 - Espacio Público, un lugar de encuentro libre y democrático</t>
  </si>
  <si>
    <t>https://community.secop.gov.co/Public/Tendering/OpportunityDetail/Index?noticeUID=CO1.NTC.5878391&amp;isFromPublicArea=True&amp;isModal=False</t>
  </si>
  <si>
    <t>Carrera 48 # 127 75 TO 4</t>
  </si>
  <si>
    <t>roviedozea@gmail.com</t>
  </si>
  <si>
    <t>59768327267</t>
  </si>
  <si>
    <t>Ibagué</t>
  </si>
  <si>
    <t>ESPECIALIZACION EN GERENCIA Y ADMINISTRACION FINANCIERA; ECONOMIA</t>
  </si>
  <si>
    <t>198-2024</t>
  </si>
  <si>
    <t>198-2024-CPS-P(102298)</t>
  </si>
  <si>
    <t>FDLSUBA-CD198-2024(102298)</t>
  </si>
  <si>
    <t>INGRID MARCELA GOMEZ GOMEZ</t>
  </si>
  <si>
    <t>PRESTAR LOS SERVICIOS PROFESIONALES COMO ABOGADO (A) PARA APOYAR LA GESTIÓN CONTRACTUAL DEL ÁREA GESTIÓN DEL
DESARROLLO LOCAL DE LA ALCALDÍA LOCAL DE SUBA EN LOS DIFERENTES PROCESOS DE SELECCIÓN EN SUS ETAPAS PRECONTRACTUAL,
CONTRACTUAL, Y POSTCONTRACTUAL AL IGUAL REALIZAR TRAMITE Y SEGUIMIENTO A PETICIONES REALIZADAS POR LA CIUDADANÍA,
ÓRGANOS DE CONTROL Y DEMÁS, RELACIONADOS CON TEMAS DE INFRAESTRUCTURA</t>
  </si>
  <si>
    <t>https://community.secop.gov.co/Public/Tendering/OpportunityDetail/Index?noticeUID=CO1.NTC.5877798&amp;isFromPublicArea=True&amp;isModal=true&amp;asPopupView=true</t>
  </si>
  <si>
    <t>2 meses 25 días.</t>
  </si>
  <si>
    <t>Calle 135A 10438</t>
  </si>
  <si>
    <t>ingridgomez0112@gmail.com</t>
  </si>
  <si>
    <t>19822301544</t>
  </si>
  <si>
    <t>ESPECIALIZACION EN DERECHO EN FAMILIA; DERECHO</t>
  </si>
  <si>
    <t>197-2024</t>
  </si>
  <si>
    <t>197-2024-CPS-P(102372)</t>
  </si>
  <si>
    <t>FDLSUBA-CD197-2024(102372)</t>
  </si>
  <si>
    <t>DAVID SANTIAGO SIERRA UMAÑA</t>
  </si>
  <si>
    <t>1. 10/05/2024 3:04:56 PM Mediante documento radicado en el Fondo de Desarrollo Local de Suba, por DIANA ROMERO, quien obra como apoyo a la supervisión del Contrato 197 DE 2024, se solicita CESIÓN del contrato suscrito con DIANA CHAMORRO, De conformidad con la justificación esgrimida en el documento anexo suscrito por el supervisor, que hace parte integral de la presente modificación contractual. Por lo anterior, se realiza la CESIÓN DEL CONTRATO A DAVID SIERRA, identificado (a) con C.C. N° 1053347811, a partir del 10 de Mayo de 2024, teniendo en cuenta la idoneidad, previa verificación de los requisitos aportados por el (la) contratista. Lo anterior de conformidad con los documentos anexos, los cuales hacen parte integral de la presente modificación contractual</t>
  </si>
  <si>
    <t>Prestar los servicios profesionales en el Área de Gestión de Desarrollo Local en la asistencia técnica y estructuración de acciones enfocadas a contribuir a un cambio cultural sobre la relación del ciudadano con el entorno y el territorio a partir de la protección y preservación de los recursos naturales ambientales disponibles en la localidad de Suba</t>
  </si>
  <si>
    <t>https://community.secop.gov.co/Public/Tendering/OpportunityDetail/Index?noticeUID=CO1.NTC.5874861&amp;isFromPublicArea=True&amp;isModal=true&amp;asPopupView=true</t>
  </si>
  <si>
    <t>Carrera 110 BIS # 65 B 64</t>
  </si>
  <si>
    <t>santiagognr10@gmail.com</t>
  </si>
  <si>
    <t xml:space="preserve"> 46728992115</t>
  </si>
  <si>
    <t xml:space="preserve">INGENIERIA AMBIENTAL </t>
  </si>
  <si>
    <t>196-2024</t>
  </si>
  <si>
    <t>196-2024-CPSP( 102347)</t>
  </si>
  <si>
    <t>FDLSUBA-CD196-2024(102347)</t>
  </si>
  <si>
    <t>LEIDY CATHERINE VANEGAS ROZO</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</si>
  <si>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</si>
  <si>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https://community.secop.gov.co/Public/Tendering/OpportunityDetail/Index?noticeUID=CO1.NTC.5878836&amp;isFromPublicArea=True&amp;isModal=False</t>
  </si>
  <si>
    <t>Calle 147 95 A 17 BL B1 AP 503</t>
  </si>
  <si>
    <t>leycaterine@hotmail.com</t>
  </si>
  <si>
    <t>Lulo Bank</t>
  </si>
  <si>
    <t>792977814046</t>
  </si>
  <si>
    <t>ESPECIALIZACIÓN EN GERENCIA DE PROYECTOS; INGENIERIA INDUSTRIAL</t>
  </si>
  <si>
    <t>195-2024</t>
  </si>
  <si>
    <t>195-2024-CPS-AG(102404)</t>
  </si>
  <si>
    <t>FDLSUBA-CD195-2024(102404)</t>
  </si>
  <si>
    <t>MICHAEL ALFONSO GARZON</t>
  </si>
  <si>
    <t>PRESTAR SUS SERVICIOS DE APOYO LOGÍSTICO ASISTENCIAL PARA EL DESARROLLO DE ACTIVIDADES Y EVENTOS LOCALES DE LA ALCALDÍA
LOCAL DE SUBA.</t>
  </si>
  <si>
    <t>https://community.secop.gov.co/Public/Tendering/OpportunityDetail/Index?noticeUID=CO1.NTC.5874705&amp;isFromPublicArea=True&amp;isModal=true&amp;asPopupView=true</t>
  </si>
  <si>
    <t>Calle 127 # 119A - 17</t>
  </si>
  <si>
    <t>mikegarzon84@gmail.com</t>
  </si>
  <si>
    <t>6342039363</t>
  </si>
  <si>
    <t>194-2024</t>
  </si>
  <si>
    <t>FDLSUBA-CD194-2024(102378)</t>
  </si>
  <si>
    <t>RICHARD ANDRES PARDO GONZALEZ</t>
  </si>
  <si>
    <t>PRESTAR LOS SERVICIOS PROFESIONALES PARA APOYAR LA ARTICULACIÓN, ASISTENCIA Y ACOMPAÑAMIENTO DE PROCESOS QUE
CONTRIBUYAN A UN CAMBIO CULTURAL Y AMBIENTAL QUE PROMUEVA EL SENTIDO DE PERTENENCIA Y APROPIACIÓN DEL TERRITORIO POR
PARTE DE LA COMUNIDAD DE LA LOCALIDAD DE SUBA, EN EL MARCO DEL PROYECTO 2014 – SUBA PROMUEVE EL RECICLAJE Y LAS ENERGÍAS
ALTERNATIVAS.</t>
  </si>
  <si>
    <t>https://community.secop.gov.co/Public/Tendering/OpportunityDetail/Index?noticeUID=CO1.NTC.5874369&amp;isFromPublicArea=True&amp;isModal=true&amp;asPopupView=true</t>
  </si>
  <si>
    <t>Calle 152 B # 56 – 62.Apto 403 Torre 2</t>
  </si>
  <si>
    <t>rapgonzalez@gmail.com</t>
  </si>
  <si>
    <t>20165714795</t>
  </si>
  <si>
    <t>ESPECIALIZACIÓN EN GERENCIA PARA EL MANEJO DE LOS RECURSOS NATURALES; ESPECIALIZACION EN PLANEACION AMBIENTAL Y MANEJO INTEGRAL DE LOS; INGENIERIA AMBIENTAL</t>
  </si>
  <si>
    <t>193-2024</t>
  </si>
  <si>
    <t>193-2024-CPS-P(101894)</t>
  </si>
  <si>
    <t>FDLSUBA-CD193-2024(102218)</t>
  </si>
  <si>
    <t>LUIGGI BALDOVINO GALLARDO</t>
  </si>
  <si>
    <t>PRESTAR LOS SERVICIOS PROFESIONALES EN EL ÁREA GESTIÓN DEL DESARROLLO, PARA EL APOYO A LA EJECUCIÓN INTEGRAL DE LOS
DIFERENTES PROYECTOS DE INVERSIÓN DESTINADOS A LA INTERVENCIÓN DE LA MALLA VIAL, ESPACIO PÚBLICO, CICLO INFRAESTRUCTURA
CULTURAL, MEJORAMIENTO DE VIVIENDA RURAL Y PARQUES DE LA LOCALIDAD DE SUBA.</t>
  </si>
  <si>
    <t>https://community.secop.gov.co/Public/Tendering/OpportunityDetail/Index?noticeUID=CO1.NTC.5874162&amp;isFromPublicArea=True&amp;isModal=true&amp;asPopupView=true</t>
  </si>
  <si>
    <t xml:space="preserve">Carrera 2 # 26- 55 (Calamar_x0002_Bolivar) </t>
  </si>
  <si>
    <t>luigibaldo963@hotmail.com</t>
  </si>
  <si>
    <t>173618471</t>
  </si>
  <si>
    <t>Barranquilla</t>
  </si>
  <si>
    <t>Atlántico</t>
  </si>
  <si>
    <t>ESPECIALIZACION EN GERENCIA DE CONSTRUCCION DE OBRAS PUBLICAS; INGENIERIA CIVIL</t>
  </si>
  <si>
    <t>192-2024</t>
  </si>
  <si>
    <t>192-2024-CPS-P(102379)</t>
  </si>
  <si>
    <t>FDLSUBA-CD192-2024(102379)</t>
  </si>
  <si>
    <t>ANA NATALI DIAZ GONZALEZ</t>
  </si>
  <si>
    <t>Prestar los servicios profesionales en el Área de Gestión de Desarrollo Local en la asistencia técnica y ejecución de acciones de gestión de residuos sólidos, fortalecimiento del reciclaje y demás temas afines de la gestión ambiental de la Alcaldía Local de Suba, en el marco del cumplimiento de las metas establecidas en el proyecto de inversión 2014 - Suba promueve el reciclaje y las energías alternativas.</t>
  </si>
  <si>
    <t>https://community.secop.gov.co/Public/Tendering/OpportunityDetail/Index?noticeUID=CO1.NTC.5873331&amp;isFromPublicArea=True&amp;isModal=true&amp;asPopupView=true</t>
  </si>
  <si>
    <t>Calle 81 # 102-60 In. 5 Ap 501 Bogotá, Colombia</t>
  </si>
  <si>
    <t>annitadiaz2110@gmail.com</t>
  </si>
  <si>
    <t>677945391</t>
  </si>
  <si>
    <t>COMUNICACION SOCIAL; TECNOLOGIA EN COMUNICACION SOCIAL - PERIODISMO</t>
  </si>
  <si>
    <t>191-2024</t>
  </si>
  <si>
    <t>191-2024-CPS-P(102373)</t>
  </si>
  <si>
    <t>FDLSUBA-CD191-2024(102373)</t>
  </si>
  <si>
    <t>SANDRA LILIANA CASTILLO BARRERO</t>
  </si>
  <si>
    <t>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</si>
  <si>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https://community.secop.gov.co/Public/Tendering/OpportunityDetail/Index?noticeUID=CO1.NTC.5873705&amp;isFromPublicArea=True&amp;isModal=true&amp;asPopupView=true</t>
  </si>
  <si>
    <t>Carrera 89 # 152-42</t>
  </si>
  <si>
    <t xml:space="preserve">sandralcastillo@gmail.com </t>
  </si>
  <si>
    <t>451870027096</t>
  </si>
  <si>
    <t>PROMOCION EN SALUD Y DESARROLLO HUMANO; TRABAJADORA SOCIAL</t>
  </si>
  <si>
    <t>190-2024</t>
  </si>
  <si>
    <t>190-2024-CPS-P(102394)</t>
  </si>
  <si>
    <t>FDLSUBA-CD-190-2024(102394)</t>
  </si>
  <si>
    <t>SANDRA VIVIANA ACOSTA RODRIGUEZ</t>
  </si>
  <si>
    <t>PRESTAR LOS SERVICIOS PROFESIONALES PARA APOYAR TÉCNICAMENTE LAS DISTINTAS ETAPAS DE LOS PROCESOS DE COMPETENCIA DE LAS INSPECCIONES DE POLICÍA DE LA LOCALIDAD, SEGÚN REPARTO</t>
  </si>
  <si>
    <t>https://community.secop.gov.co/Public/Tendering/OpportunityDetail/Index?noticeUID=CO1.NTC.5873391&amp;isFromPublicArea=True&amp;isModal=true&amp;asPopupView=true</t>
  </si>
  <si>
    <t>Calle 13245A 19</t>
  </si>
  <si>
    <t>arq_sandra3012@hotmail.com</t>
  </si>
  <si>
    <t xml:space="preserve">14175557521 </t>
  </si>
  <si>
    <t>San Juan de Betulia</t>
  </si>
  <si>
    <t>Sucre</t>
  </si>
  <si>
    <t>ESPECIALIZACIÓN EN GERENCIA EN RIESGOS LABORALES , SEGURIDAD; ARQUITECTURA</t>
  </si>
  <si>
    <t>189-2024</t>
  </si>
  <si>
    <t>189-2024-CPS-AG(102467)</t>
  </si>
  <si>
    <t>FDLSUBA-CD189-2024(102467)</t>
  </si>
  <si>
    <t>JULIETH CAROLINA CASTRO MORON</t>
  </si>
  <si>
    <t>https://community.secop.gov.co/Public/Tendering/OpportunityDetail/Index?noticeUID=CO1.NTC.5872509&amp;isFromPublicArea=True&amp;isModal=true&amp;asPopupView=true</t>
  </si>
  <si>
    <t>Calle 130 153 50</t>
  </si>
  <si>
    <t>karitocastro2806@gmail.com</t>
  </si>
  <si>
    <t>475700095833</t>
  </si>
  <si>
    <t>Topaipi</t>
  </si>
  <si>
    <t>Tecnólogo Gestión Bancaria y de Entidades Financieras</t>
  </si>
  <si>
    <t>188-2024</t>
  </si>
  <si>
    <t>188-2024-CPS-P(102366)</t>
  </si>
  <si>
    <t>FDLSUBA-CD-188-2024(102366)</t>
  </si>
  <si>
    <t>DIANA MILENA TIBAQUICHA</t>
  </si>
  <si>
    <t>https://community.secop.gov.co/Public/Tendering/OpportunityDetail/Index?noticeUID=CO1.NTC.5892761&amp;isFromPublicArea=True&amp;isModal=true&amp;asPopupView=true</t>
  </si>
  <si>
    <t>Carrera 109 142 16</t>
  </si>
  <si>
    <t>maxymilliano1023@gmail.com</t>
  </si>
  <si>
    <t>04665767294</t>
  </si>
  <si>
    <t>187-2024</t>
  </si>
  <si>
    <t>187-2024-CPS-AG(102477)</t>
  </si>
  <si>
    <t>FDLSUBA-CD-187-2024(102477)</t>
  </si>
  <si>
    <t>JOHN ALEXANDER ALDANA BELTRAN</t>
  </si>
  <si>
    <t>Zipaquirá (Cundinamarca)</t>
  </si>
  <si>
    <t>Apoyar administrativa y asistencialmente a las Inspecciones de Policía de la Localidad.</t>
  </si>
  <si>
    <t>https://community.secop.gov.co/Public/Tendering/OpportunityDetail/Index?noticeUID=CO1.NTC.5875338&amp;isFromPublicArea=True&amp;isModal=true&amp;asPopupView=true</t>
  </si>
  <si>
    <t>Calle 28 Sur # 18c-11</t>
  </si>
  <si>
    <t>jaaldanab@outlook.com</t>
  </si>
  <si>
    <t>958114126</t>
  </si>
  <si>
    <t>186-2024</t>
  </si>
  <si>
    <t>186-2024-CPS-AG(102361)</t>
  </si>
  <si>
    <t>FDLSUBA-CD-186-2024(102361)</t>
  </si>
  <si>
    <t>NURY ANGELICA CUESTAS GUARNIZO</t>
  </si>
  <si>
    <t>Prestar los servicios de apoyo en las actividades
administrativas en el Área Gestión de Desarrollo Local, para el logro de las metas de gestión asociadas al
componente de infraestructura de la vigencia</t>
  </si>
  <si>
    <t>https://community.secop.gov.co/Public/Tendering/OpportunityDetail/Index?noticeUID=CO1.NTC.5871373&amp;isFromPublicArea=True&amp;isModal=true&amp;asPopupView=true</t>
  </si>
  <si>
    <t>Calle 128B # 121C 24 BL 135 AP 203</t>
  </si>
  <si>
    <t>nurycuestas3@gmail.com</t>
  </si>
  <si>
    <t>91202295245</t>
  </si>
  <si>
    <t>CIENCIAS DE LA INFORMACIÓN, LA DOCUMENTACIÓN, BIBLIOTECOLOGÍA Y ARCHIVÍSTICA</t>
  </si>
  <si>
    <t>185-2024</t>
  </si>
  <si>
    <t>185-2024-CPS-AG(106187)</t>
  </si>
  <si>
    <t>FDLSUBA-CD-185-2024(106187)</t>
  </si>
  <si>
    <t>JOSE JESUS AGUDELO MELO</t>
  </si>
  <si>
    <t>Engativá (Cundinamarca)</t>
  </si>
  <si>
    <t xml:space="preserve">PRESTAR SERVICIOS TÉCNICOS AL ÁREA DE GESTIÓN DEL DESARROLLO LOCAL DE LA ALCALDÍA LOCAL DE SUBA, COMO APOYO EN EL ALMACÉN DEL FONDO DE DESARROLLO LOCAL </t>
  </si>
  <si>
    <t>https://community.secop.gov.co/Public/Tendering/OpportunityDetail/Index?noticeUID=CO1.NTC.5872968&amp;isFromPublicArea=True&amp;isModal=true&amp;asPopupView=true</t>
  </si>
  <si>
    <t>Calle 87 No. 96 - 90 Int. 17 Apto 301</t>
  </si>
  <si>
    <t>jjagudelo3@hotmail.com</t>
  </si>
  <si>
    <t>488413351880</t>
  </si>
  <si>
    <t>Armero (Guayabal)</t>
  </si>
  <si>
    <t>TECNOLOGÍA EN GESTION INTEGRAL DEL RIESGO EN SEGUROS; ADMINISTRACION DE EMPRESAS</t>
  </si>
  <si>
    <t>184-2024</t>
  </si>
  <si>
    <t>184-2024-CPS-P(102619)</t>
  </si>
  <si>
    <t>FDLSUBA-CD-184-2024(102619)</t>
  </si>
  <si>
    <t>DAVID ALEJANDRO HURTADO PALMA</t>
  </si>
  <si>
    <t>PRESTAR LOS SERVICIOS PROFESIONALES EN EL ÁREA GESTIÓN DEL DESARROLLO, PARA EL APOYO A LA EJECUCIÓN INTEGRAL DE LOS DIFERENTES PROYECTOS DE INVERSIÓN ESTINADOS A LA INTERVENCIÓN DE LA MALLA VIAL, ESPACIO PÚBLICO, CICLO INFRAESTRUCTURA, INFRAESTRUCTURA CULTURAL, MEJORAMIENTO DE VIVIENDA RURAL Y PARQUES DE LA LOCALIDAD DE SUBA</t>
  </si>
  <si>
    <t>https://community.secop.gov.co/Public/Tendering/OpportunityDetail/Index?noticeUID=CO1.NTC.5873032&amp;isFromPublicArea=True&amp;isModal=true&amp;asPopupView=true</t>
  </si>
  <si>
    <t>Diagonal 48 j sur #1-30 interior 11 casa 26</t>
  </si>
  <si>
    <t>dalejandrohurtadop@gmail.com</t>
  </si>
  <si>
    <t>007970413261</t>
  </si>
  <si>
    <t>ESPECIALIZACION EN GERENCIA DE PROYECTOS; INGENIERIA CIVIL</t>
  </si>
  <si>
    <t>183-2024</t>
  </si>
  <si>
    <t>183-2024-CPS-P(102650)</t>
  </si>
  <si>
    <t>FDLSUBA-CD-183-2024(102650)</t>
  </si>
  <si>
    <t>DIEGO ERNESTO BAQUERO ALBARRACIN</t>
  </si>
  <si>
    <t>PRESTAR LOS SERVICIOS PROFESIONALES AL ÁREA DE GESTIÓN DEL DESARROLLO LOCAL EN LA ASISTENCIA TÉCNICA Y EJECUCIÓN DEACCIONES RELACIONADAS CON LA REACTIVACIÓN Y DESARROLLO ECONÓMICO EN LA LOCALIDAD, EN CUMPLIMIENTO DE LAS METAS DEL PLAN DE DESARROLLO LOCAL Y DEMÁS TEMAS AFINES DEL PROYECTO DE INVERSIÓN 1966 “FORTALECIENDO EL TEJIDO ECONÓMICO SOCIAL</t>
  </si>
  <si>
    <t>https://community.secop.gov.co/Public/Tendering/OpportunityDetail/Index?noticeUID=CO1.NTC.5871777&amp;isFromPublicArea=True&amp;isModal=true&amp;asPopupView=true</t>
  </si>
  <si>
    <t>Calle 17sur #06-22 (Mosquera)</t>
  </si>
  <si>
    <t>diegobaquero10@hotmail.com</t>
  </si>
  <si>
    <t>89082304097</t>
  </si>
  <si>
    <t>182-2024</t>
  </si>
  <si>
    <t>182-2024-CPS-P(102359)</t>
  </si>
  <si>
    <t>FDLSUBA-CD-182-2024(102359)</t>
  </si>
  <si>
    <t>JUAN CARLOS BETANCOURT CARVAJAL</t>
  </si>
  <si>
    <t>PRESTAR SERVICIOS PROFESIONALES, PARA ATENDER, TRAMITAR Y REALIZAR EL SEGUIMIENTO A TUTELAS, ACCIONES POPULARES,
INCIDENTES DE DESACATO, PROPOSICIONES, REQUERIMIENTOS DE ENTES DE CONTROL Y DEMÁS ASUNTOS DE ÍNDOLE JURÍDICO,
FINANCIERO Y ADMINISTRATIVO QUE SEAN DESIGNADOS POR EL ALCALDE (SA) LOCAL</t>
  </si>
  <si>
    <t>https://community.secop.gov.co/Public/Tendering/OpportunityDetail/Index?noticeUID=CO1.NTC.5873401&amp;isFromPublicArea=True&amp;isModal=true&amp;asPopupView=true</t>
  </si>
  <si>
    <t>Calle 110 No. 14b-73 Apto 201 Bogotá</t>
  </si>
  <si>
    <t>juank821227@hotmail.com</t>
  </si>
  <si>
    <t>0570007170497759</t>
  </si>
  <si>
    <t>ESPECIALIZACION EN DERECHO DE LA SEGURIDAD SOCIAL; DERECHO</t>
  </si>
  <si>
    <t>181-2024</t>
  </si>
  <si>
    <t>181-2024-CPS-AG(102487)</t>
  </si>
  <si>
    <t>FDLSUBA-CD-181-2024(102487)</t>
  </si>
  <si>
    <t>JAIME ALBERTO SILVA RODRIGUE</t>
  </si>
  <si>
    <t>o Apoyar administrativa y asistencialmente a las Inspecciones de Policía de la Localidad</t>
  </si>
  <si>
    <t>https://community.secop.gov.co/Public/Tendering/OpportunityDetail/Index?noticeUID=CO1.NTC.5871050&amp;isFromPublicArea=True&amp;isModal=true&amp;asPopupView=true</t>
  </si>
  <si>
    <t>Calle 58 No.30-13 Ph 501</t>
  </si>
  <si>
    <t>jaimeasr63@hotmail.com</t>
  </si>
  <si>
    <t>8212022400</t>
  </si>
  <si>
    <t>Barrancas</t>
  </si>
  <si>
    <t>180-2024</t>
  </si>
  <si>
    <t>180-2024-CPS-P(102614)</t>
  </si>
  <si>
    <t>FDLSUBA-CD-180-2024(102614)</t>
  </si>
  <si>
    <t>CARLOS FABIAN RODRIGUEZ MORA</t>
  </si>
  <si>
    <t>PRESTAR SERVICIOS PROFESIONALES PARA APOYAR EL ÁREA DE GESTIÓN DEL DESARROLLO LOCAL EN LA FORMULACIÓN DE PROYECTOS, APOYO A LA SUPERVISIÓN, SEGUIMIENTO Y CONTROL DE LA FLOTA VEHICULAR (VEHÍCULOS LIVIANOS Y MAQUINARIA AMARILLA) DE PROPIEDAD Y/O TENENCIA DE LA ALCALDÍA LOCAL DE SUBA Y DEMÁS TEMAS AFINES DEL PROYECTO DE INVERSIÓN 1999 MEJOR INFRAESTRUCTURA PARA LA MOVILIDAD EN SUBA</t>
  </si>
  <si>
    <t>https://community.secop.gov.co/Public/Tendering/OpportunityDetail/Index?noticeUID=CO1.NTC.5869810&amp;isFromPublicArea=True&amp;isModal=true&amp;asPopupView=true</t>
  </si>
  <si>
    <t>Carrera 68 # 5-17 INT2 APTO 507</t>
  </si>
  <si>
    <t>fabianrmec@hotmail.com</t>
  </si>
  <si>
    <t>94400011421</t>
  </si>
  <si>
    <t>ESPECIALIZACION EN GESTION PUBLICA; ESPECIALIZACIÓN EN GERENCIA DE PROYECTOS; INGENIERÍA MECÁNICA</t>
  </si>
  <si>
    <t>179-2024</t>
  </si>
  <si>
    <t>179-2024-CPS-AG(102353)</t>
  </si>
  <si>
    <t>FDLSUBA-CD-179-2024(102353)</t>
  </si>
  <si>
    <t>DAVID ALEJANDRO LANCHEROS GONZALEZ</t>
  </si>
  <si>
    <t>1. 2/05/2024 4:02:35 PM Mediante documento radicado en el Fondo de Desarrollo Local de Suba, por PEDRO ALONSO MACIAS PEREZ , quien obra como apoyo a la supervisión del Contrato 179-2024-CPS-AG- (102353), se solicita CESIÓN del contrato suscrito con GUIOVANNY ARNULFO QUIROGA VELANDIA, De conformidad con la justificación esgrimida en el documento anexo suscrito por el supervisor, que hace parte integral de la presente modificación contractual. Por lo anterior, se realiza la CESIÓN DEL CONTRATO A DAVID ALEJANDRO LANCHEROS GONZALEZ con C.C. N° 1.014.280.236, a partir del 02 de mayo de 2024, teniendo en cuenta la idoneidad, previa verificación de los requisitos aportados por el (la) contratista. Lo anterior de conformidad con los documentos anexos, los cuales hacen parte integral de la presente modificación contractual</t>
  </si>
  <si>
    <t>Prestar servicios de apoyo a la gestión mediante labores administrativas, financieras y contables en el Área Gestión del Desarrollo Local</t>
  </si>
  <si>
    <t>https://community.secop.gov.co/Public/Tendering/OpportunityDetail/Index?noticeUID=CO1.NTC.5867821&amp;isFromPublicArea=True&amp;isModal=true&amp;asPopupView=true</t>
  </si>
  <si>
    <t>Contabilidad</t>
  </si>
  <si>
    <t>Calle 71 Bis #86A-58. Bogotá, Colombia</t>
  </si>
  <si>
    <t>dalejo-_96@hotmail.com</t>
  </si>
  <si>
    <t>24056117534</t>
  </si>
  <si>
    <t>CURSO ADMINISTRACIÓN DOCUMENTAL</t>
  </si>
  <si>
    <t>178-2024</t>
  </si>
  <si>
    <t>178-2024-CPS-P(103604)</t>
  </si>
  <si>
    <t>FDLSUBA-CD-178(103604)</t>
  </si>
  <si>
    <t>SANTIGO MEJIA VALDEZ</t>
  </si>
  <si>
    <t>PRESTAR SERVICIOS PROFESIONALES EN EL ÁREA DE GESTIÓN DEL DESARROLLO LOCAL DE LA ALCALDÍA LOCAL DE SUBA, PARA EL CUMPLIMIENTO DE LAS METAS DEL PLAN DE DESARROLLO LOCAL</t>
  </si>
  <si>
    <t>https://community.secop.gov.co/Public/Tendering/OpportunityDetail/Index?noticeUID=CO1.NTC.5873395&amp;isFromPublicArea=True&amp;isModal=true&amp;asPopupView=true</t>
  </si>
  <si>
    <t>Calle 152 B 58 49</t>
  </si>
  <si>
    <t>santiagomejiavaldez@gmail.com</t>
  </si>
  <si>
    <t>019625599</t>
  </si>
  <si>
    <t>POLITICA Y RELACIONES INTERNACIONALES</t>
  </si>
  <si>
    <t>177-2024</t>
  </si>
  <si>
    <t>177-2024-CPS-P(102527)</t>
  </si>
  <si>
    <t>FDLSUBA-CD-177-2024(102527)</t>
  </si>
  <si>
    <t xml:space="preserve">ANDRES LOPEZ GARCIA </t>
  </si>
  <si>
    <t>APOYAR TÉCNICAMENTE LAS DISTINTAS ETAPAS DE LOS PROCESOS DE COMPETENCIA DE LA ALCALDÍA LOCAL PARA LA DEPURACIÓN DE
ACTUACIONES ADMINISTRATIVAS.</t>
  </si>
  <si>
    <t>https://community.secop.gov.co/Public/Tendering/OpportunityDetail/Index?noticeUID=CO1.NTC.5864037&amp;isFromPublicArea=True&amp;isModal=true&amp;asPopupView=true</t>
  </si>
  <si>
    <t>Calle 137 No. 91-97 Torre 5 Apto. 1004</t>
  </si>
  <si>
    <t>andreslopezg72@gmail.com</t>
  </si>
  <si>
    <t xml:space="preserve">04212524331 </t>
  </si>
  <si>
    <t>ESPECIALIZACIÓN EN DERECHO URBANÍSTICO; ARQUITECTURA</t>
  </si>
  <si>
    <t>176-2024</t>
  </si>
  <si>
    <t>176-2024-CPS-P(102865)</t>
  </si>
  <si>
    <t>FDLSUBA-CD-176-2024(102865)</t>
  </si>
  <si>
    <t>MARIA CAMILA MENDIVIELSO ORTIZ</t>
  </si>
  <si>
    <t>PRESTAR SERVICIOS PROFESIONALES AL ÁREA DE GESTIÓN DEL DESARROLLO LOCAL DE LA ALCALDÍA LOCAL DE SUBA, PARA APOYAR LA ESTRUCTURACIÓN, FORMULACIÓN, EVALUACIÓN Y SEGUIMIENTO A LOS PROYECTOS DE INVERSIÓN ENFOCADOS A LA REALIZACIÓN DE LAS ACCIONES INTEGRALES HACIA LA COMUNIDAD, DANDO CUMPLIMIENTO EFECTIVO A LOS COMPONENTES DEL PROYECTO 1967 - SUBA SALUDABLE Y SIN BARRERAS</t>
  </si>
  <si>
    <t>https://community.secop.gov.co/Public/Tendering/OpportunityDetail/Index?noticeUID=CO1.NTC.5867332&amp;isFromPublicArea=True&amp;isModal=true&amp;asPopupView=true</t>
  </si>
  <si>
    <t>Carrera 71A #117A-36 - Bogotá</t>
  </si>
  <si>
    <t>mend10cam@hotmail.com</t>
  </si>
  <si>
    <t>0550009200805530</t>
  </si>
  <si>
    <t xml:space="preserve">RELACIONES INTERNACIONALES </t>
  </si>
  <si>
    <t>175-2024</t>
  </si>
  <si>
    <t>175-2024-CPS-P(102605)</t>
  </si>
  <si>
    <t>FDLSUBA-CD-175-2024(102605)</t>
  </si>
  <si>
    <t>JHON EDISON CORTES PAEZ</t>
  </si>
  <si>
    <t>Apoyar al (la) alcalde (sa) local en la promoción, articulación, acompañamiento y seguimiento para la atención y protección de los animales domésticos y silvestres de la localidad.</t>
  </si>
  <si>
    <t>https://community.secop.gov.co/Public/Tendering/OpportunityDetail/Index?noticeUID=CO1.NTC.5862988&amp;isFromPublicArea=True&amp;isModal=true&amp;asPopupView=true</t>
  </si>
  <si>
    <t>2 meses 27 días.</t>
  </si>
  <si>
    <t>2 meses 28 días.</t>
  </si>
  <si>
    <t>Carrera 11 No. 18 - 43 Pacho Cund</t>
  </si>
  <si>
    <t>jhoecortesp@gmail.com</t>
  </si>
  <si>
    <t>488405947471</t>
  </si>
  <si>
    <t>ESPECIALIZACION EN PLANEACION AMBIENTAL Y MANEJO INTEGRAL DE LOS; INGENIERIA AMBIENTAL</t>
  </si>
  <si>
    <t>174-2024</t>
  </si>
  <si>
    <t>174-2024-CPS-P(102863)</t>
  </si>
  <si>
    <t>FDLSUBA-CD-174-2024(102863)</t>
  </si>
  <si>
    <t>MARÍA CAROLINA VILLAMARIN JIMÉNEZ</t>
  </si>
  <si>
    <t xml:space="preserve">1. Modificación en edición </t>
  </si>
  <si>
    <t>Prestar servicios profesionales al área de gestión del desarrollo local de la alcaldía local de suba, para apoyar la estructuración, formulación, evaluación y seguimiento a los proyectos de inversión enfocados a la realización de las acciones integrales hacia la comunidad, dando cumplimiento efectivo a los componentes del proyecto 1967 - suba saludable y sin barreras</t>
  </si>
  <si>
    <t>https://community.secop.gov.co/Public/Tendering/OpportunityDetail/Index?noticeUID=CO1.NTC.5859924&amp;isFromPublicArea=True&amp;isModal=true&amp;asPopupView=true</t>
  </si>
  <si>
    <t>2 meses 26 días.</t>
  </si>
  <si>
    <t>Calle 119 # 72 A-26 Apartamento 901 Bogotá D.C, Colombia</t>
  </si>
  <si>
    <t>carovilla32@hotmail.com</t>
  </si>
  <si>
    <t>4792035837</t>
  </si>
  <si>
    <t>173-2024</t>
  </si>
  <si>
    <t>173-2024-CPS-P(102344)</t>
  </si>
  <si>
    <t>FDLSUBA-CD173-2024(102344)</t>
  </si>
  <si>
    <t>CHRISTIAN DAVID ROMERO</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</si>
  <si>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</si>
  <si>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https://community.secop.gov.co/Public/Tendering/OpportunityDetail/Index?noticeUID=CO1.NTC.5863455&amp;isFromPublicArea=True&amp;isModal=true&amp;asPopupView=true</t>
  </si>
  <si>
    <t>Carrera 90A  # 145A 22</t>
  </si>
  <si>
    <t>christianromerobaquero15@hotmail.com</t>
  </si>
  <si>
    <t>TECNOLOGÍA EN LOGÍSTICA DE TRANSPORTE</t>
  </si>
  <si>
    <t>172-2024</t>
  </si>
  <si>
    <t>172-2024-CPS-P(102401)</t>
  </si>
  <si>
    <t>FDLSUBA-CD172-2024(102401)</t>
  </si>
  <si>
    <t xml:space="preserve">SANTIAGO ALFONSO MARTIN HILARION </t>
  </si>
  <si>
    <t>PRESTAR SERVICIOS PROFESIONALES PARA ACOMPAÑAR LA EJECUCIÓN DE LOS PROYECTOS ESTRATÉGICOS DEL PLAN DE DESARROLLO LOCAL Y TEMAS AFINES DE PRIORIDAD DE LA ALCALDÍA LOCAL DE SUBA.</t>
  </si>
  <si>
    <t>https://community.secop.gov.co/Public/Tendering/OpportunityDetail/Index?noticeUID=CO1.NTC.5864067&amp;isFromPublicArea=True&amp;isModal=true&amp;asPopupView=true</t>
  </si>
  <si>
    <t>Calle 145#58C-80 BOGOTÁ</t>
  </si>
  <si>
    <t>santimartin@hotmail.com</t>
  </si>
  <si>
    <t>COMUNICACIÓN SOCIAL - PERIODISTA</t>
  </si>
  <si>
    <t>171-2024</t>
  </si>
  <si>
    <t>171-2024-CPS-AG(102718)</t>
  </si>
  <si>
    <t>FDLSUBA-CD171-2024(102718)</t>
  </si>
  <si>
    <t>CAMILO ANDRES MALDONADO MURILLO</t>
  </si>
  <si>
    <t>PRESTAR LOS SERVICIOS ASISTENCIALES PARA APOYAR AL ÁREA GESTIÓN DEL DESARROLLO LOCAL, REALIZANDO ACTIVIDADES OPERATIVAS Y ADMINISTRATIVAS DE LA GESTIÓN LOCAL</t>
  </si>
  <si>
    <t>https://community.secop.gov.co/Public/Tendering/OpportunityDetail/Index?noticeUID=CO1.NTC.5850167&amp;isFromPublicArea=True&amp;isModal=true&amp;asPopupView=true</t>
  </si>
  <si>
    <t>2 meses 29 días.</t>
  </si>
  <si>
    <t>Calle 150b No. 117-15 Apto. 301, Bogotá D.C.</t>
  </si>
  <si>
    <t>cammamur@gmail.com</t>
  </si>
  <si>
    <t>656018587</t>
  </si>
  <si>
    <t>DISEÑADOR GRAFICO</t>
  </si>
  <si>
    <t>170-2024</t>
  </si>
  <si>
    <t>170-2024-CPS-P(102519)</t>
  </si>
  <si>
    <t>FDLSUBA-CD170-2024(102519)</t>
  </si>
  <si>
    <t>NUVIA CONSUELO PINILLA FORERO</t>
  </si>
  <si>
    <t>PRESTAR LOS SERVICIOS PROFESIONALES EN LA ALCALDÍA LOCAL DE SUBA, REALIZANDO ACCIONES PEDAGÓGICAS PREVENTIVAS Y DE SENSIBILIZACIÓN PARA EL ACATAMIENTO VOLUNTARIO DE LAS NORMAS EN LA LOCALIDAD</t>
  </si>
  <si>
    <t>https://community.secop.gov.co/Public/Tendering/OpportunityDetail/Index?noticeUID=CO1.NTC.5888585&amp;isFromPublicArea=True&amp;isModal=true&amp;asPopupView=true</t>
  </si>
  <si>
    <t>Calle 160 # 58-75 Barrio Gilmar – Bogotá</t>
  </si>
  <si>
    <t>nuvia.pinilla@gmail.com</t>
  </si>
  <si>
    <t>7972004579</t>
  </si>
  <si>
    <t>ESPECIALIZACIÓN EN CONTRATACIÓN ESTATAL; DERECHO</t>
  </si>
  <si>
    <t>169-2024</t>
  </si>
  <si>
    <t>169-2024-CPS-AG(102454)</t>
  </si>
  <si>
    <t>FDLSUBA-CD169-2024(102454)</t>
  </si>
  <si>
    <t>ANGEL DAVID HERNANDEZ CASALLAS</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</si>
  <si>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</si>
  <si>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https://community.secop.gov.co/Public/Tendering/OpportunityDetail/Index?noticeUID=CO1.NTC.5849361&amp;isFromPublicArea=True&amp;isModal=true&amp;asPopupView=true</t>
  </si>
  <si>
    <t>Transversal 126D Nº 137-42</t>
  </si>
  <si>
    <t>angel-0428@outlook.com</t>
  </si>
  <si>
    <t>030297741</t>
  </si>
  <si>
    <t>168-2024</t>
  </si>
  <si>
    <t>168-2024-CPS-AG(102753)</t>
  </si>
  <si>
    <t>FDLSUBA-CD168-2024(102753)</t>
  </si>
  <si>
    <t>DIANA CAROLINA DUARTE PRIETO</t>
  </si>
  <si>
    <t>PRESTAR LOS SERVICIOS DE APOYO A LA GESTIÓN PARA APOYAR Y DAR SOPORTE TÉCNICO AL ADMINISTRADOR Y USUARIO FINAL DE LA RED
DE SISTEMAS Y TECNOLOGÍA E INFORMACIÓN DE LA ALCALDÍA LOCAL</t>
  </si>
  <si>
    <t>https://community.secop.gov.co/Public/Tendering/OpportunityDetail/Index?noticeUID=CO1.NTC.5849394&amp;isFromPublicArea=True&amp;isModal=true&amp;asPopupView=true</t>
  </si>
  <si>
    <t>Calle 142A #128B-55</t>
  </si>
  <si>
    <t>mardidi_31@hotmail.com</t>
  </si>
  <si>
    <t>19800041999</t>
  </si>
  <si>
    <t>167-2024</t>
  </si>
  <si>
    <t>167-2024-CPS-P(102647)</t>
  </si>
  <si>
    <t>FDLSUBA-CD167-2024(102647)</t>
  </si>
  <si>
    <t>DANIEL ENRIQUE DIAZ INFANTE</t>
  </si>
  <si>
    <t>PRESTAR SERVICIOS PROFESIONALES ESPECIALIZADOS EN EL ÁREA DE GESTIÓN DEL DESARROLLO LOCAL DE LA ALCALDÍA LOCAL DE SUBA, PARA EL APOYO A LA EJECUCIÓN INTEGRAL DE LOS DIFERENTES PROYECTOS DE INVERSIÓN DESTINADOS A LA INTERVENCIÓN DE LA MALLA VIAL, ESPACIO PÚBLICO Y PARQUES DE LA LOCALIDAD DE SUBA, EN CUMPLIMIENTO DE LAS METAS DEL PLAN DE DESARROLLO LOCAL Y DEMÁS TEMAS AFINES DEL PROYECTO DE INVERSIÓN 1970 - SUBA RECUPERA Y MANTIENE SUS PARQUES</t>
  </si>
  <si>
    <t>https://community.secop.gov.co/Public/Tendering/OpportunityDetail/Index?noticeUID=CO1.NTC.5847774&amp;isFromPublicArea=True&amp;isModal=true&amp;asPopupView=true</t>
  </si>
  <si>
    <t>Carrera 17 A No 175 – 82 torre 5 apto 502 Bogotá / Colombia</t>
  </si>
  <si>
    <t>dediaz99@gmail.com</t>
  </si>
  <si>
    <t>052308632</t>
  </si>
  <si>
    <t>ESPECIALIZACION EN CONSERVACION Y RESTAURACION DEL PATRIMONIO; ARQUITECTURA</t>
  </si>
  <si>
    <t>166-2024</t>
  </si>
  <si>
    <t>166-2024-CPS-P(102497)</t>
  </si>
  <si>
    <t>FDLSUBA-CD166-2024(102497)</t>
  </si>
  <si>
    <t>ANDRES FELIPE MANCHOLA BARACALDO</t>
  </si>
  <si>
    <t>Cota (Cundinamarca)</t>
  </si>
  <si>
    <t>Prestar los servicios profesionales para apoyar jurídicamente la ejecución de las acciones requeridas para la depuración de las actuaciones administrativas que cursan en la Alcaldía Local.</t>
  </si>
  <si>
    <t>https://community.secop.gov.co/Public/Tendering/OpportunityDetail/Index?noticeUID=CO1.NTC.5844726&amp;isFromPublicArea=True&amp;isModal=true&amp;asPopupView=true</t>
  </si>
  <si>
    <t>Calle 136 46 55 AP 401</t>
  </si>
  <si>
    <t>manchola.felipe@gmail.com</t>
  </si>
  <si>
    <t>82700000137</t>
  </si>
  <si>
    <t>ESPECIALIZACION EN DERECHO PUBLICO; DERECHO</t>
  </si>
  <si>
    <t>165-2024</t>
  </si>
  <si>
    <t>165-2024-CPS-P(102399)</t>
  </si>
  <si>
    <t>FDLSUBA-CD165-2024(102399)</t>
  </si>
  <si>
    <t>MARÍA FERNANDA LANOS TORRES</t>
  </si>
  <si>
    <t>https://community.secop.gov.co/Public/Tendering/OpportunityDetail/Index?noticeUID=CO1.NTC.5859349&amp;isFromPublicArea=True&amp;isModal=true&amp;asPopupView=true</t>
  </si>
  <si>
    <t xml:space="preserve">Carrera 57 # 22 A 41 </t>
  </si>
  <si>
    <t>mafelanos@gmail.com</t>
  </si>
  <si>
    <t>29975677697</t>
  </si>
  <si>
    <t>164-2024</t>
  </si>
  <si>
    <t>164-2024-CPS-P(102662)</t>
  </si>
  <si>
    <t>FDLSUBA-CD164-2024(102662)</t>
  </si>
  <si>
    <t>NELLY CAROLINA GUALTEROS BAYONA</t>
  </si>
  <si>
    <t>PRESTAR LOS SERVICIOS PROFESIONALES AL ÁREA DE GESTIÓN DEL DESARROLLO LOCAL PARA APOYAR LA PROMOCIÓN, ARTICULACIÓN, ACOMPAÑAMIENTO Y SEGUIMIENTO A LOS PROCESOS DE PARTICIPACIÓN CIUDADANA RELACIONADOS CON LA RECREACIÓN Y EL DEPORTE, EN CUMPLIMIENTO DEL PLAN DE DESARROLLO LOCAL</t>
  </si>
  <si>
    <t>https://community.secop.gov.co/Public/Tendering/OpportunityDetail/Index?noticeUID=CO1.NTC.5843668&amp;isFromPublicArea=True&amp;isModal=true&amp;asPopupView=true</t>
  </si>
  <si>
    <t xml:space="preserve">Calle 133A #104-53, Bogotá (CO) </t>
  </si>
  <si>
    <t>gualteros115@gmail.com</t>
  </si>
  <si>
    <t>24073943512</t>
  </si>
  <si>
    <t>ESPECIALIZACION EN PROYECTOS DE DESARROLLO; ADMINISTRACION PUBLICA</t>
  </si>
  <si>
    <t>163-2024</t>
  </si>
  <si>
    <t>163-2024-CPS-P(103572)</t>
  </si>
  <si>
    <t>FDLSUBA-CD163-2024(103572)</t>
  </si>
  <si>
    <t>FELIPE SANTIAGO PEREZ ERAZO</t>
  </si>
  <si>
    <t>Cartagena (Bolívar)</t>
  </si>
  <si>
    <t>PRESTAR LOS SERVICIOS PROFESIONALES AL ÁREA DE GESTIÓN DEL DESARROLLO LOCAL PARA APOYAR AL ALCALDE LOCAL EN EL FORTALECIMIENTO E INCLUSIÓN DE LAS COMUNIDADES NEGRAS, AFROCOLOMBIANAS, RAIZALES Y PALENQUERAS EN EL MARCO DE LA POLÍTICA PÚBLICA DISTRITAL AFRODESCENDIENTES Y LOS ESPACIOS DE PARTICIPACIÓN</t>
  </si>
  <si>
    <t>https://community.secop.gov.co/Public/Tendering/OpportunityDetail/Index?noticeUID=CO1.NTC.5841418&amp;isFromPublicArea=True&amp;isModal=true&amp;asPopupView=true</t>
  </si>
  <si>
    <t>Calle 152d #102B -10 Nuevo suba IV etapa</t>
  </si>
  <si>
    <t>licfelipeperez@hotmail.es</t>
  </si>
  <si>
    <t>17700021360</t>
  </si>
  <si>
    <t>Cartagena</t>
  </si>
  <si>
    <t>Bolívar</t>
  </si>
  <si>
    <t>162-2024</t>
  </si>
  <si>
    <t>162-2024-CPS-P(102480)</t>
  </si>
  <si>
    <t>FDLSUBA-CD162-2024(102480)</t>
  </si>
  <si>
    <t>SARA ARBELAEZ CARRILLO</t>
  </si>
  <si>
    <t>1. 2/05/2024 9:45:17 PM Mediante documento radicado en el Fondo de Desarrollo Local de Suba, por DANIEL ARIAS BONFANTE, quien obra como apoyo a la supervisión del Contrato 162-2024-CPS-P(102480), se solicita CESIÓN del contrato suscrito con MARIO EDUARDO SANCHEZ AREVALO, De conformidad con la justificación esgrimida en el documento anexo suscrito por el supervisor, que hace parte integral de la presente modificación contractual. Por lo anterior, se realiza la CESIÓN DEL CONTRATO A SARA ARBELAEZ CARRILLO, identificado (a) con C.C. N° 1.136.887.598 de Bogotá D.C, a partir del 2 de MAYO de 2024, teniendo en cuenta la idoneidad, previa verificación de los requisitos aportados por el (la) contratista. Lo anterior de conformidad con los documentos anexos, los cuales hacen parte integral de la presente modificación contractual</t>
  </si>
  <si>
    <t>APOYAR A EL EQUIPO DE PRENSA Y COMUNICACIONES DE LA ALCALDÍA LOCAL EN LA CREACIÓN, REALIZACIÓN, PRODUCCIÓN Y EDICIÓN DE VIDEOS, ASI COMO EL REGISTRO, EDICIÓN Y LA PRESENTACIÓN DE FOTOGRAFÍAS DE LOS ACONTECIMIENTOS, HECHOS Y EVENTOS EXTERNOS E INTERNOS DE LA ALCALDÍA LOCAL, PARA SER UTILIZADOS COMO INSUMOS DE COMUNICACIÓN EN LOS MEDIOS, ESPECIALMENTE ESCRITOS, DIGITALES Y AUDIOVISUALES</t>
  </si>
  <si>
    <t>https://community.secop.gov.co/Public/Tendering/OpportunityDetail/Index?noticeUID=CO1.NTC.5841327&amp;isFromPublicArea=True&amp;isModal=true&amp;asPopupView=true</t>
  </si>
  <si>
    <t>Calle calle 137a numero 73-71 73 71</t>
  </si>
  <si>
    <t>sarisarbelaez96@hotmail.com</t>
  </si>
  <si>
    <t xml:space="preserve"> 64051598022</t>
  </si>
  <si>
    <t>COMUNICACION SOCIAL</t>
  </si>
  <si>
    <t>161-2024</t>
  </si>
  <si>
    <t>161-2024-CPS-AG(102375)</t>
  </si>
  <si>
    <t>FDLSUBA-CD161-2024(102375)</t>
  </si>
  <si>
    <t>JIMMY LUCAS GONZALEZ FLORES</t>
  </si>
  <si>
    <t>https://community.secop.gov.co/Public/Tendering/OpportunityDetail/Index?noticeUID=CO1.NTC.5840455&amp;isFromPublicArea=True&amp;isModal=true&amp;asPopupView=true</t>
  </si>
  <si>
    <t>Carrera 119 # 77B-49 Int. 1 Apto-405</t>
  </si>
  <si>
    <t>jimmylucasg@gmail.com</t>
  </si>
  <si>
    <t>079385811</t>
  </si>
  <si>
    <t>160-2024</t>
  </si>
  <si>
    <t>160-2024-CPS-P(102403)</t>
  </si>
  <si>
    <t>FDLSUBA-CD160-2024(102403)</t>
  </si>
  <si>
    <t>JOHN FREDDY BECERRA MORENO</t>
  </si>
  <si>
    <t>Quibdó (Chocó)</t>
  </si>
  <si>
    <t>Prestar servicios profesionales al Área de Gestión del Desarrollo Local para apoyar la formulación, seguimiento y ejecución de los proyectos de inversión y/o funcionamiento y demás acciones afines para el cumplimiento del plan de gestión de la Alcaldía Local de Suba</t>
  </si>
  <si>
    <t>https://community.secop.gov.co/Public/Tendering/OpportunityDetail/Index?noticeUID=CO1.NTC.5873098&amp;isFromPublicArea=True&amp;isModal=true&amp;asPopupView=true</t>
  </si>
  <si>
    <t>Calle 135A # 9165 Int3 Apto205</t>
  </si>
  <si>
    <t>jhonfredybecerra@yahoo.es</t>
  </si>
  <si>
    <t>019079847</t>
  </si>
  <si>
    <t>Quibdó</t>
  </si>
  <si>
    <t>Chocó</t>
  </si>
  <si>
    <t>ESPECIALIZACION EN GESTION PUBLICA; DERECHO; COMUNICACION SOCIAL- PERIODISMO; ESPECIALIZACION EN EDUCACION FILOSOFIA COLOMBIANA; LICENCIATURA EN CIENCIAS RELIGIOSAS; TÉCNICO ADMINISTRATIVO EN RELACIONES INDUSTRIALES</t>
  </si>
  <si>
    <t>159-2024</t>
  </si>
  <si>
    <t>159-2024-CPS-AG(102930)</t>
  </si>
  <si>
    <t>FDLSUBA-CD159-2024(102930)</t>
  </si>
  <si>
    <t>LADY JOHANA ANGEL SANCHEZ</t>
  </si>
  <si>
    <t>Socha (Boyacá)</t>
  </si>
  <si>
    <t xml:space="preserve"> PRESTAR LOS SERVICIOS DE APOYO A LA GESTIÓN DE MANERA ADMINISTRATIVA Y ASISTENCIAL EN LAS ACTIVIDADES DE SEGURIDAD Y CONVIVENCIA CIUDADANA EN LA ALCALDÍA LOCAL DE SUBA PARA EL LOGRO DE LAS METAS DE GESTIÓN DE LA VIGENCIA</t>
  </si>
  <si>
    <t>https://community.secop.gov.co/Public/Tendering/OpportunityDetail/Index?noticeUID=CO1.NTC.5839351&amp;isFromPublicArea=True&amp;isModal=true&amp;asPopupView=true</t>
  </si>
  <si>
    <t>Carrera 97 B # 157 A Torre 8 Apto 501 Barrio Salitre, Suba</t>
  </si>
  <si>
    <t>ladyjohanaangel@hotmail.com</t>
  </si>
  <si>
    <t>112009259</t>
  </si>
  <si>
    <t xml:space="preserve">Socha </t>
  </si>
  <si>
    <t>TECNOLOGIA EN INVESTIGACION CRIMINAL</t>
  </si>
  <si>
    <t>157-2024</t>
  </si>
  <si>
    <t>157-2024-CPS-P(102299)</t>
  </si>
  <si>
    <t>FDLSUBA-CD157-2024(102299)</t>
  </si>
  <si>
    <t>JUAN JOSé LONDOÑO SALGADO</t>
  </si>
  <si>
    <t xml:space="preserve">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sedes administrativas de la Localidad de Suba</t>
  </si>
  <si>
    <t>https://community.secop.gov.co/Public/Tendering/OpportunityDetail/Index?noticeUID=CO1.NTC.5837455&amp;isFromPublicArea=True&amp;isModal=true&amp;asPopupView=true</t>
  </si>
  <si>
    <t>Calle 159 #19B 26 T2 Apto 103</t>
  </si>
  <si>
    <t>juanjo-327@hotmail.com</t>
  </si>
  <si>
    <t>Banco Itaú</t>
  </si>
  <si>
    <t>706026223</t>
  </si>
  <si>
    <t>Manizales</t>
  </si>
  <si>
    <t>156-2024</t>
  </si>
  <si>
    <t>156-2024-CPS-P(102497)</t>
  </si>
  <si>
    <t>FDLSUBA-CD156-2024(102497)</t>
  </si>
  <si>
    <t>GUSTAVO HERNANDEZ SUAREZ</t>
  </si>
  <si>
    <t>https://community.secop.gov.co/Public/Tendering/OpportunityDetail/Index?noticeUID=CO1.NTC.5841915&amp;isFromPublicArea=True&amp;isModal=true&amp;asPopupView=true</t>
  </si>
  <si>
    <t>Calle 64 B No. 81 A 65</t>
  </si>
  <si>
    <t>hergus1@hotmail.com</t>
  </si>
  <si>
    <t>079243424</t>
  </si>
  <si>
    <t>ESPECIALIZACION EN DERECHO ADMINISTRATIVO Y CONSTITUCIONAL; DERECHO</t>
  </si>
  <si>
    <t>154-2024</t>
  </si>
  <si>
    <t>154-2024-CPS-P(102399)</t>
  </si>
  <si>
    <t>FDLSUBA-CD154-2024</t>
  </si>
  <si>
    <t>DIANA MARCELA HOYOS RUIZ</t>
  </si>
  <si>
    <t>Manizales (Caldás)</t>
  </si>
  <si>
    <t xml:space="preserve"> Prestar los servicios profesionales para apoyar técnicamente las distintas etapas de los procesos de competencia de las Inspecciones de Policía de la Localidad, según reparto</t>
  </si>
  <si>
    <t>https://community.secop.gov.co/Public/Tendering/OpportunityDetail/Index?noticeUID=CO1.NTC.5834791&amp;isFromPublicArea=True&amp;isModal=true&amp;asPopupView=true</t>
  </si>
  <si>
    <t>Carrera 109ª N°151-09 T3 Apto 1007 Bogotá</t>
  </si>
  <si>
    <t>dianamarcehoyos@hotmail.com</t>
  </si>
  <si>
    <t>Bancoomeva</t>
  </si>
  <si>
    <t>051202061201</t>
  </si>
  <si>
    <t>ESPECIALIZACIÓN EN DERECHO URBANÍSTICO; ESPECIALIZACION EN GERENCIA DE PROYECTOS; ARQUITECTURA</t>
  </si>
  <si>
    <t>153-2024</t>
  </si>
  <si>
    <t>153-2024-CPS-P(102632)</t>
  </si>
  <si>
    <t>FDLSUBA-CD153-2024(102632)</t>
  </si>
  <si>
    <t>GERMAN FERNANDO ARDILA FLOREZ</t>
  </si>
  <si>
    <t>PRESTAR LOS SERVICIOS PROFESIONALES PARA APOYAR JURÍDICAMENTE LA EJECUCIÓN DE LAS ACCIONES REQUERIDAS PARA EL TRÁMITE E IMPULSO PROCESAL DE LAS ACTUACIONES CONTRAVENCIONALES Y/O QUERELLAS QUE CURSEN EN LAS INSPECCIONES DE POLICÍA DE LA LOCALIDAD</t>
  </si>
  <si>
    <t>https://community.secop.gov.co/Public/Tendering/OpportunityDetail/Index?noticeUID=CO1.NTC.5867262&amp;isFromPublicArea=True&amp;isModal=true&amp;asPopupView=true</t>
  </si>
  <si>
    <t>Calle 83a #118-29 casa 15</t>
  </si>
  <si>
    <t>german.ardila.florez@gmail.com</t>
  </si>
  <si>
    <t>488412523349</t>
  </si>
  <si>
    <t>ESPECIALIZACION EN DERECHO ADMINISTRATIVO; MAESTRÍA EN SEGURIDAD Y DEFENSA NACIONALES; DERECHO</t>
  </si>
  <si>
    <t>152-2024</t>
  </si>
  <si>
    <t>152-2024-CPS-AG(103561)</t>
  </si>
  <si>
    <t>FDLSUBA-CD-152-2024(103561)</t>
  </si>
  <si>
    <t>ELVIA XIMENA RINCON LANCHEROS</t>
  </si>
  <si>
    <t>PRESTAR SERVICIOS DE APOYO A LA GESTIÓN PROMOVIENDO EL SEGUIMIENTO A PROGRAMAS Y PROYECTOS ENFOCADOS EN LA PROMOCIÓN, ACOMPAÑAMIENTO Y ATENCIÓN DE EVENTOS Y ACCIONES DEPORTIVAS, ASÍ COMO APOYAR EL DESARROLLO DE LOS MISMOS EN CONCORDANCIA CON LOS PROCESOS DE PARTICIPACIÓN CIUDADANA REALIZADOS EN LA LOCALIDAD</t>
  </si>
  <si>
    <t>https://community.secop.gov.co/Public/Tendering/OpportunityDetail/Index?noticeUID=CO1.NTC.5838680&amp;isFromPublicArea=True&amp;isModal=true&amp;asPopupView=true</t>
  </si>
  <si>
    <t>Calle 132c No 105c-05 Alcaparros de Suba - Bogota D.C</t>
  </si>
  <si>
    <t>ximerincon18@gmail.com</t>
  </si>
  <si>
    <t>237061189</t>
  </si>
  <si>
    <t>Monguí</t>
  </si>
  <si>
    <t>INGENIERIA INDUSTRIAL; TECNOLOGÍA EN MANTENIMIENTO DE EQUIPO BIOMÉDICO</t>
  </si>
  <si>
    <t>151-2024</t>
  </si>
  <si>
    <t>151-2024-CPS-P(102497)</t>
  </si>
  <si>
    <t>FDLSUBA-CD-151-2024(102497)</t>
  </si>
  <si>
    <t>SANDRA MILENA MURCIA DURAN</t>
  </si>
  <si>
    <t>PRESTAR LOS SERVICIOS PROFESIONALES PARA APOYAR JURÍDICAMENTE LA EJECUCIÓN DE LAS ACCIONES REQUERIDAS PARA LA DEPURACIÓN DE LAS ACTUACIONES ADMINISTRATIVAS QUE CURSAN EN LA ALCALDÍA LOCAL.</t>
  </si>
  <si>
    <t>https://community.secop.gov.co/Public/Tendering/OpportunityDetail/Index?noticeUID=CO1.NTC.5834810&amp;isFromPublicArea=True&amp;isModal=true&amp;asPopupView=true</t>
  </si>
  <si>
    <t>Carrera 65 # 22ª 43 APTO 104 T 2</t>
  </si>
  <si>
    <t>abogadamilekm@gmail.com</t>
  </si>
  <si>
    <t>24053298939</t>
  </si>
  <si>
    <t>ESPECIALIZACION EN PROCEDIMIENTO PENAL CONSTITUCIONAL Y JUSTICIA; DERECHO</t>
  </si>
  <si>
    <t>149-2024</t>
  </si>
  <si>
    <t>149-2024-CPS-AG(102522)</t>
  </si>
  <si>
    <t>FDLSUBA-CD-149-2024</t>
  </si>
  <si>
    <t>LUIS DANIEL VALBUENA BLANCO</t>
  </si>
  <si>
    <t>PRESTAR LOS SERVICIOS DE APOYO PARA LA GESTIÓN DOCUMENTAL DE LA ALCALDÍA LOCAL, ACOMPAÑANDO A LOS PROFESIONALES JURÍDICO Y POLICIVO EN LAS LABORES OPERATIVAS QUE GENERA EL PROCESO DE IMPULSO Y DEPURACIÓN DE LAS ACTUACIONES ADMINISTRATIVAS EXISTENTES EN LA ALCALDÍA LOCAL</t>
  </si>
  <si>
    <t>https://community.secop.gov.co/Public/Tendering/OpportunityDetail/Index?noticeUID=CO1.NTC.5831699&amp;isFromPublicArea=True&amp;isModal=true&amp;asPopupView=true</t>
  </si>
  <si>
    <t>Carrera 87B # 128D - 20. Localidad Suba Bogotá</t>
  </si>
  <si>
    <t>ldanielv@hotmail.com</t>
  </si>
  <si>
    <t>0550488425758932</t>
  </si>
  <si>
    <t>TECNOLOGÍA EN GESTIÓN DEL TALENTO HUMANO; TECNICO EN NOMINA Y PRESTACIONES SOCIALES</t>
  </si>
  <si>
    <t>145-2024</t>
  </si>
  <si>
    <t>145-2024-CPS-AG(106024)</t>
  </si>
  <si>
    <t>FDLSUBA-CD145-2024(106024)</t>
  </si>
  <si>
    <t>BRAYAN STIVEN SUAREZ BORJA</t>
  </si>
  <si>
    <t>Prestar los servicios de apoyo a la gestión al Área de Gestión del Desarrollo Local de la Alcaldía Local de Suba para realizar actividades en el almacén del Fondo de Desarrollo Local</t>
  </si>
  <si>
    <t>https://community.secop.gov.co/Public/Tendering/OpportunityDetail/Index?noticeUID=CO1.NTC.5839747&amp;isFromPublicArea=True&amp;isModal=true&amp;asPopupView=true</t>
  </si>
  <si>
    <t>Calle 128 D BIS # 87 B 79</t>
  </si>
  <si>
    <t>bssbborja@hotmail.com</t>
  </si>
  <si>
    <t>488421726230</t>
  </si>
  <si>
    <t>144-2024</t>
  </si>
  <si>
    <t>144-2024-CPS-AG(102941)</t>
  </si>
  <si>
    <t>FDLSUBA-CD144-2024(102941)</t>
  </si>
  <si>
    <t>MANUEL ANTONIO ROA</t>
  </si>
  <si>
    <t>1. 3/05/2024 4:52:48 PM Mediante documento radicado en el Fondo de Desarrollo Local de Suba, por Zully Cardozo, quien obra como apoyo a la supervisión del Contrato 114-2024- CPS - AG- (102941), se solicita CESIÓN del contrato suscrito con CONSTANZA TORRES, De conformidad con la justificación esgrimida en el documento anexo suscrito por el supervisor, que hace parte integral de la presente modificación contractual. Por lo anterior, se realiza la CESIÓN DEL CONTRATO A MANUEL ANTONIO ROA, identificado (a) con C.C. N° 79.576.515, a partir del 03 de Mayo de 2024 , teniendo en cuenta la idoneidad, previa verificación de los requisitos aportados por el (la) contratista. Lo anterior de conformidad con los documentos anexos, los cuales hacen parte integral de la presente modificación contractual</t>
  </si>
  <si>
    <t>Prestar servicios de apoyo en las actividades de
seguridad, convivencia ciudadana y recuperación del espacio público para el cumplimiento efectivo de las
metas del proyecto de inversión 2032 - Suba convive con seguridad y tranquilidad_x000D_</t>
  </si>
  <si>
    <t>https://community.secop.gov.co/Public/Tendering/OpportunityDetail/Index?noticeUID=CO1.NTC.5828948&amp;isFromPublicArea=True&amp;isModal=False</t>
  </si>
  <si>
    <t>Carrera 115 No 148-40</t>
  </si>
  <si>
    <t>manuel.roab@gmail.com</t>
  </si>
  <si>
    <t>6342025285</t>
  </si>
  <si>
    <t>TECNOLOGIA EN PUBLICIDAD Y COMUNICACION VISUAL</t>
  </si>
  <si>
    <t>143-2024</t>
  </si>
  <si>
    <t>143-2024-CPS-P(102497)</t>
  </si>
  <si>
    <t>FDLSUBA-CD143-2024(102497)</t>
  </si>
  <si>
    <t>ALEXANDRA PABA HERNANDEZ</t>
  </si>
  <si>
    <t>1. Modicicación en edición</t>
  </si>
  <si>
    <t>Prestar los servicios profesionales para apoyar
jurídicamente la ejecución de las acciones requeridas para la depuración de las actuaciones
administrativas que cursan en la Alcaldía Local._x000D_</t>
  </si>
  <si>
    <t>https://community.secop.gov.co/Public/Tendering/OpportunityDetail/Index?noticeUID=CO1.NTC.5828922&amp;isFromPublicArea=True&amp;isModal=False</t>
  </si>
  <si>
    <t>Calle 152 No. 94ª 67 interior 4 apto 401Pinar de Suba-Bogotá</t>
  </si>
  <si>
    <t>fuego0621@gmail.com</t>
  </si>
  <si>
    <t>986079572</t>
  </si>
  <si>
    <t>ALTOS ESTUDIOS EN GERENCIA POLITICA Y GOBERNABILIDAD; DERECHO</t>
  </si>
  <si>
    <t>142-2024</t>
  </si>
  <si>
    <t>142-2024-CPS-AG(102344)</t>
  </si>
  <si>
    <t>FDLSUBA-CD142-2024(102344)</t>
  </si>
  <si>
    <t>JULY VANESA MEZA SANCHEZ</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</si>
  <si>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</si>
  <si>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https://community.secop.gov.co/Public/Tendering/OpportunityDetail/Index?noticeUID=CO1.NTC.5829771&amp;isFromPublicArea=True&amp;isModal=true&amp;asPopupView=true</t>
  </si>
  <si>
    <t>Calle 145C #83-14 Casa 24</t>
  </si>
  <si>
    <t>jvanesams1991@gmail.co</t>
  </si>
  <si>
    <t xml:space="preserve">116060056078 </t>
  </si>
  <si>
    <t>ESPECIALIZACION EN INVESTIGACION, INTERVENCION Y GERENCIA SOCIA; ADMINISTRACION DE EMPRESAS; TECNÓLOGÍA EN ADMINISTRACIÓN EMPRESARIAL</t>
  </si>
  <si>
    <t>141-2024</t>
  </si>
  <si>
    <t>141-2024-CPS-P(102497)</t>
  </si>
  <si>
    <t>FDLSUBA-CD141-2024(102497)</t>
  </si>
  <si>
    <t>WILBER VICENTE CORTEZ PRADO</t>
  </si>
  <si>
    <t>Barbacoas (Nariño)</t>
  </si>
  <si>
    <t>https://community.secop.gov.co/Public/Tendering/OpportunityDetail/Index?noticeUID=CO1.NTC.5826972&amp;isFromPublicArea=True&amp;isModal=true&amp;asPopupView=true</t>
  </si>
  <si>
    <t>3 meses 2 días.</t>
  </si>
  <si>
    <t>Calle 137 No. 126D- 05 Apto 201</t>
  </si>
  <si>
    <t>wilber99999@hotmail.com</t>
  </si>
  <si>
    <t>122057620</t>
  </si>
  <si>
    <t>Barbacoas</t>
  </si>
  <si>
    <t>Nariño</t>
  </si>
  <si>
    <t>ESPECIALIZACION EN DERECHO LABORAL Y SEGURIDAD SOCIAL; DERECHO</t>
  </si>
  <si>
    <t>140-2024</t>
  </si>
  <si>
    <t>140-2024-CPS-P(102497)</t>
  </si>
  <si>
    <t>FDLSUBA-CD140-2024(102497)</t>
  </si>
  <si>
    <t>JASBLEYDI TATIANA CORTES AVILA</t>
  </si>
  <si>
    <t>https://community.secop.gov.co/Public/Tendering/OpportunityDetail/Index?noticeUID=CO1.NTC.5826429&amp;isFromPublicArea=True&amp;isModal=true&amp;asPopupView=true</t>
  </si>
  <si>
    <t>Calle 140 # 112 D -18</t>
  </si>
  <si>
    <t>tatianacortes123@gmail.com</t>
  </si>
  <si>
    <t>24111136160</t>
  </si>
  <si>
    <t>ESPECIALIZACION EN DERECHO PROCESAL CONSTITUCIONAL; DERECHO</t>
  </si>
  <si>
    <t>139-2024</t>
  </si>
  <si>
    <t>139-2024-CPS-P(102497)</t>
  </si>
  <si>
    <t>FDLSUBA-CD139-2024(102497)</t>
  </si>
  <si>
    <t>LUZ HEIDY GARCIA PERAFAN</t>
  </si>
  <si>
    <t>Palmira (Valle del Cauca)</t>
  </si>
  <si>
    <t>https://community.secop.gov.co/Public/Tendering/OpportunityDetail/Index?noticeUID=CO1.NTC.5826976&amp;isFromPublicArea=True&amp;isModal=False</t>
  </si>
  <si>
    <t>Calle 74 No 88 – 64</t>
  </si>
  <si>
    <t>lusheidicreate@gmail.com</t>
  </si>
  <si>
    <t>0550488420483346</t>
  </si>
  <si>
    <t>Palmira</t>
  </si>
  <si>
    <t>138-2024</t>
  </si>
  <si>
    <t>138-2024-CPS-P(102497)</t>
  </si>
  <si>
    <t>FDLSUBA-CD138-2024(102497)</t>
  </si>
  <si>
    <t>CARLOS ARTURO SEPULVEDA SANCHEZ</t>
  </si>
  <si>
    <t>Bucaramanga (Santander)</t>
  </si>
  <si>
    <t>Prestar los servicios profesionales para apoyar jurídicamente la ejecución de las acciones requeridas para la depuración de las actuaciones administrativas que cursan en la Alcaldía Local</t>
  </si>
  <si>
    <t>https://community.secop.gov.co/Public/Tendering/OpportunityDetail/Index?noticeUID=CO1.NTC.5831571&amp;isFromPublicArea=True&amp;isModal=true&amp;asPopupView=true</t>
  </si>
  <si>
    <t>Carrera 63 No. 100 – 09 Apto 303</t>
  </si>
  <si>
    <t>libertadjuridica@hotmail.com</t>
  </si>
  <si>
    <t>05378434906</t>
  </si>
  <si>
    <t>DERECHO; ESPECIALIZACION EN ADMINISTRACION DE RECURSOS MILITARES</t>
  </si>
  <si>
    <t>137-2024</t>
  </si>
  <si>
    <t>137-2024-CPS-P(102356)</t>
  </si>
  <si>
    <t>FDLSUBA-CD137-2024(102356).</t>
  </si>
  <si>
    <t>ANDREA CAROLINA PATERNINA FERIA</t>
  </si>
  <si>
    <t>Prestar los servicios profesionales para apoyar jurídicamente la ejecución de las acciones requeridas para el trámite e impulso procesal de las actuaciones contravencionales y/o querellas que cursen en las Inspecciones de Policía de la Localidad.</t>
  </si>
  <si>
    <t>https://community.secop.gov.co/Public/Tendering/OpportunityDetail/Index?noticeUID=CO1.NTC.5827021&amp;isFromPublicArea=True&amp;isModal=true&amp;asPopupView=true</t>
  </si>
  <si>
    <t>Carrera 123 # 14 B - 70</t>
  </si>
  <si>
    <t>andreapaterninaf@gmail.com</t>
  </si>
  <si>
    <t>24107237413</t>
  </si>
  <si>
    <t>ESPECIALIZACION EN DERECHO CONSTITUCIONAL Y ADMINISTRATIVO; DERECHO</t>
  </si>
  <si>
    <t>136-2024</t>
  </si>
  <si>
    <t>136-2024-CPS-P(102311)</t>
  </si>
  <si>
    <t>FDLSUBA-CD136-2024(102311)</t>
  </si>
  <si>
    <t>HOLY ANN MACHUCA PUENTES</t>
  </si>
  <si>
    <t>https://community.secop.gov.co/Public/Tendering/OpportunityDetail/Index?noticeUID=CO1.NTC.5824824&amp;isFromPublicArea=True&amp;isModal=true&amp;asPopupView=true</t>
  </si>
  <si>
    <t>Calle 152C #103B 40</t>
  </si>
  <si>
    <t>holyannmachuca@gmail.com</t>
  </si>
  <si>
    <t>721098556</t>
  </si>
  <si>
    <t>San Andrés</t>
  </si>
  <si>
    <t>135-2024</t>
  </si>
  <si>
    <t>135-2024-CPS-AG(102363)</t>
  </si>
  <si>
    <t>FDLSUBA-CD135-2024(102363)</t>
  </si>
  <si>
    <t>ANGELA VIVIANA PINEDA LAGOS</t>
  </si>
  <si>
    <t>PRESTAR LOS SERVICIOS DE APOYO AL ÁREA GESTIÓN DE DESARROLLO LOCAL EN EL CENTRO DE DOCUMENTACIÓN E INFORMACIÓN CDI DE LA ALCALDÍA LOCAL DE SUBA</t>
  </si>
  <si>
    <t>https://community.secop.gov.co/Public/Tendering/OpportunityDetail/Index?noticeUID=CO1.NTC.5824557&amp;isFromPublicArea=True&amp;isModal=False</t>
  </si>
  <si>
    <t>Calle 126 No. 107 - 70</t>
  </si>
  <si>
    <t>viviana868@gmail.com</t>
  </si>
  <si>
    <t>24095230230</t>
  </si>
  <si>
    <t>134-2024</t>
  </si>
  <si>
    <t>134-2024-CPS-P(103639)</t>
  </si>
  <si>
    <t>FDLSUBA-CD134-2024(103639)</t>
  </si>
  <si>
    <t>KAREN LIZETH TORRES ECHEVERRI</t>
  </si>
  <si>
    <t>PRESTAR SERVICIOS PROFESIONALES EN ACCIONES ENFOCADAS EN EL APOYO Y SEGUIMIENTO ADMINISTRATIVO DE LOS PROYECTOS Y CONTRATOS RELACIONADOS CON LA LÍNEA AMBIENTAL QUE CONTRIBUYAN AL CUMPLIMIENTO DE LAS METAS DEL PLAN DE DESARROLLO LOCAL</t>
  </si>
  <si>
    <t>https://community.secop.gov.co/Public/Tendering/OpportunityDetail/Index?noticeUID=CO1.NTC.5825150&amp;isFromPublicArea=True&amp;isModal=False</t>
  </si>
  <si>
    <t>Calle 144#146a30 int 56</t>
  </si>
  <si>
    <t>karentorres.95@hotmail.com</t>
  </si>
  <si>
    <t>111702170175</t>
  </si>
  <si>
    <t>INGENIERIA AMBIENTAL; TECNOLOGIA EN DESARROLLO AMBIENTAL</t>
  </si>
  <si>
    <t>133-2024</t>
  </si>
  <si>
    <t>133-2024-CPS-P(102497)</t>
  </si>
  <si>
    <t>FDLSUBA-CD133-2024(102497)</t>
  </si>
  <si>
    <t>IDANIO GABRIEL PATERNINA MIRANDA</t>
  </si>
  <si>
    <t>San Marcos (Sucre)</t>
  </si>
  <si>
    <t>https://community.secop.gov.co/Public/Tendering/OpportunityDetail/Index?noticeUID=CO1.NTC.5824969&amp;isFromPublicArea=True&amp;isModal=False</t>
  </si>
  <si>
    <t>Calle 152 # 96 A 39</t>
  </si>
  <si>
    <t>idaniogabriel@hotmail.com</t>
  </si>
  <si>
    <t>Banco Popular</t>
  </si>
  <si>
    <t>230012123410</t>
  </si>
  <si>
    <t>San Marcos</t>
  </si>
  <si>
    <t>ESPECIALIZACION EN DERECHO ADMINISTRATIVO Y CONSTITUCIONAL; ESPECIALIZACION EN DERECHO PENAL Y CRIMINOLOGIA; DERECHO</t>
  </si>
  <si>
    <t>132-2024</t>
  </si>
  <si>
    <t>132-2024-CPS-P(102356)</t>
  </si>
  <si>
    <t>FDLSUBA-CD132-2024(102356)</t>
  </si>
  <si>
    <t>JORGE ANDRES TORRES GUATAVITA</t>
  </si>
  <si>
    <t>Caqueza (Cundinamarca)</t>
  </si>
  <si>
    <t>https://community.secop.gov.co/Public/Tendering/ContractNoticePhases/View?PPI=CO1.PPI.30500889&amp;isFromPublicArea=True&amp;isModal=False</t>
  </si>
  <si>
    <t>AV CARACASB 1- 05 </t>
  </si>
  <si>
    <t>jurisprudencia-910107@hotmail.es</t>
  </si>
  <si>
    <t>59638706584</t>
  </si>
  <si>
    <t>131-2024</t>
  </si>
  <si>
    <t>131-2024-CPS-P(102659)</t>
  </si>
  <si>
    <t>FDLSUBA-CD131-2024(102659)</t>
  </si>
  <si>
    <t>LEIDY CUSTODIA RODRIGUEZ PINEDA</t>
  </si>
  <si>
    <t>Bogotá (Cundinamarca</t>
  </si>
  <si>
    <t>https://community.secop.gov.co/Public/Tendering/OpportunityDetail/Index?noticeUID=CO1.NTC.5824803&amp;isFromPublicArea=True&amp;isModal=False</t>
  </si>
  <si>
    <t>Calle 86 No. 103 C - 49</t>
  </si>
  <si>
    <t>leidyrpineda.83@gmail.com_x000D_</t>
  </si>
  <si>
    <t xml:space="preserve">005370348657 </t>
  </si>
  <si>
    <t>130-2024</t>
  </si>
  <si>
    <t>130-2024-CPS-P(103597)</t>
  </si>
  <si>
    <t>FDLSUBA-CD130-2024(103597)</t>
  </si>
  <si>
    <t>ADRIANA YOLANDA MARTINEZ TRIVIÑO</t>
  </si>
  <si>
    <t>Prestar los servicios profesionales para apoyar la articulación, asistencia y acompañamiento de los procesos de planeación local enfocados en la promoción de la participación e incidencia de los pueblos indígenas, con el propósito de materializar la política pública para los pueblos indígenas, en el marco del cumplimiento de las metas establecidas en el proyecto de inversión 1977 Suba participa, incide y reconstruye la confianza ciudadana</t>
  </si>
  <si>
    <t>https://community.secop.gov.co/Public/Tendering/OpportunityDetail/Index?noticeUID=CO1.NTC.5824866&amp;isFromPublicArea=True&amp;isModal=False</t>
  </si>
  <si>
    <t>Carrera   91B#127C-48</t>
  </si>
  <si>
    <t>admarty07@yahoo.es_x000D_</t>
  </si>
  <si>
    <t>24107803757</t>
  </si>
  <si>
    <t xml:space="preserve">INGENIERIA DE PRODUCCION/ MAGISTER EN INGENIERIA EN CALIDAD -  ESPECIALISTA EN INGENIERIA EN CALIDAD </t>
  </si>
  <si>
    <t>129-2024</t>
  </si>
  <si>
    <t>129-2024-CPS-AG(102296)</t>
  </si>
  <si>
    <t>FDLSUBA-CD129-2024(102296)</t>
  </si>
  <si>
    <t>JONATHAN DAVID ALMANZA SANTOS</t>
  </si>
  <si>
    <t>PRESTAR LOS SERVICIOS DE APOYO AL ÁREA GESTIÓN DE DESARROLLO LOCAL POR SUS PROPIOS MEDIOS PARA LA DISTRIBUCIÓN DE LA CORRESPONDENCIA EXTERNA QUE TIENE ORIGEN EN LAS DIFERENTES DEPENDENCIAS DE LA ALCALDÍA LOCAL</t>
  </si>
  <si>
    <t>https://community.secop.gov.co/Public/Tendering/OpportunityDetail/Index?noticeUID=CO1.NTC.5823154&amp;isFromPublicArea=True&amp;isModal=False</t>
  </si>
  <si>
    <t>Diagonal 149#142-72 Etp 3 Lot 4 Bloq D (Suba).</t>
  </si>
  <si>
    <t>jonathan.almanza23@hotmail.com_x000D_</t>
  </si>
  <si>
    <t>24111178087</t>
  </si>
  <si>
    <t>BACHILLER/ ORGANIZACION DOCUMENTAL LA ESCUELA SUPERIOR DE ADMINISTRACIÓN SENA</t>
  </si>
  <si>
    <t>128-2024</t>
  </si>
  <si>
    <t>128-2024-CPS-P(102518)</t>
  </si>
  <si>
    <t>FDLSUBA-CD128-2024(102518)</t>
  </si>
  <si>
    <t>JANETH JARAMILLO URIBE</t>
  </si>
  <si>
    <t>https://community.secop.gov.co/Public/Tendering/OpportunityDetail/Index?noticeUID=CO1.NTC.5821574&amp;isFromPublicArea=True&amp;isModal=False</t>
  </si>
  <si>
    <t>Carrera 13A # 101-96</t>
  </si>
  <si>
    <t xml:space="preserve">janethj@gmail.com </t>
  </si>
  <si>
    <t>488438255512</t>
  </si>
  <si>
    <t>125-2024</t>
  </si>
  <si>
    <t>125-2024-CPS-P(105715 )</t>
  </si>
  <si>
    <t>FDLSUBA-CD125-2024(105715)</t>
  </si>
  <si>
    <t>JUAN CARLOS BEJARANO ECHEVERRY</t>
  </si>
  <si>
    <t>Ibague(Tolima)</t>
  </si>
  <si>
    <t>PRESTAR LOS SERVICIOS PROFESIONALES PARA APOYAR JURÍDICAMENTE EN LA SUSTANCIACIÓN Y REVISIÓN DE LAS DISTINTAS ACTUACIONES DEL ÁREA DE GESTIÓN DEL DESARROLLO LOCAL DE LA ALCALDÍA LOCAL DE SUBA, PARA LA REALIZACIÓN DE ACCIONES PARA EL DESARROLLO AMBIENTAL SOSTENIBLE, DANDO CUMPLIMIENTO A LAS METAS DEL PLAN DE DESARROLLO LOCAL DE LA VIGENCIA</t>
  </si>
  <si>
    <t>https://community.secop.gov.co/Public/Tendering/OpportunityDetail/Index?noticeUID=CO1.NTC.5818659&amp;isFromPublicArea=True&amp;isModal=False</t>
  </si>
  <si>
    <t>Carrera 90 A # 145 A 96 Suba Centro</t>
  </si>
  <si>
    <t>jucaverry@gmail.com</t>
  </si>
  <si>
    <t>15368400464</t>
  </si>
  <si>
    <t>Ibague</t>
  </si>
  <si>
    <t>ABOGADO/ ESPECIALIZACION EN DERECHO ADMINISTRATIVO</t>
  </si>
  <si>
    <t>124-2024</t>
  </si>
  <si>
    <t>124-2024-CPS-P(102356)</t>
  </si>
  <si>
    <t>FDLSUBA-CD124-2024(102356)</t>
  </si>
  <si>
    <t>CARLOS FELIPE LOZANO RIVERA</t>
  </si>
  <si>
    <t>https://community.secop.gov.co/Public/Tendering/OpportunityDetail/Index?noticeUID=CO1.NTC.5827045&amp;isFromPublicArea=True&amp;isModal=False</t>
  </si>
  <si>
    <t>Carrera 54 c # 138 - 90</t>
  </si>
  <si>
    <t>felipecarlos_7@hotmail.com</t>
  </si>
  <si>
    <t xml:space="preserve">0550455200151823 </t>
  </si>
  <si>
    <t xml:space="preserve">ABOGADO/Especialista en Derecho Constitucional </t>
  </si>
  <si>
    <t>123-2024</t>
  </si>
  <si>
    <t>123-2024-CPS-P(102364)</t>
  </si>
  <si>
    <t>FDLSUBA-CD123-2024(102364)</t>
  </si>
  <si>
    <t>ANETH LUCERO SANCHEZ</t>
  </si>
  <si>
    <t>https://community.secop.gov.co/Public/Tendering/OpportunityDetail/Index?noticeUID=CO1.NTC.5816745&amp;isFromPublicArea=True&amp;isModal=False</t>
  </si>
  <si>
    <t>3 meses 3 días.</t>
  </si>
  <si>
    <t>Trasv 88 # 145-32 </t>
  </si>
  <si>
    <t>anethlucerosanchez@hotmail.com</t>
  </si>
  <si>
    <t>65870595594</t>
  </si>
  <si>
    <t>122-2024</t>
  </si>
  <si>
    <t>122-2024-CPS-P(102466)</t>
  </si>
  <si>
    <t>FDLSUBA-CD122-2024(102466)</t>
  </si>
  <si>
    <t>FRANKLIN ALEX ROMERO CARRILLO</t>
  </si>
  <si>
    <t>https://community.secop.gov.co/Public/Tendering/OpportunityDetail/Index?noticeUID=CO1.NTC.5815198&amp;isFromPublicArea=True&amp;isModal=False</t>
  </si>
  <si>
    <t>Carrera 79 c bis No. 2b 62 Castilla Occidental</t>
  </si>
  <si>
    <t>lexromerocarrillo44@gmail.com</t>
  </si>
  <si>
    <t>116040294673</t>
  </si>
  <si>
    <t>MAESTRIA EN CIENCIAS PENALES Y FORENSES; ESPECIALIZACION EN DERECHO PENAL Y JUSTICIA TRANSICIONAL; DERECHO</t>
  </si>
  <si>
    <t>121-2024</t>
  </si>
  <si>
    <t>121-2024-CPS-AG(102348)</t>
  </si>
  <si>
    <t>FDLSUBA-CD121-2024(102348)</t>
  </si>
  <si>
    <t>PEDRO ENRIQUE MORENO PINTO</t>
  </si>
  <si>
    <t>Bogotá (Cundinamarca)</t>
  </si>
  <si>
    <t>PRESTAR LOS SERVICIOS DE APOYO A LA GESTIÓN EN EL TRÁMITE DE DESPACHOS COMISORIOS DE LA ALCALDÍA LOCAL DE SUBA</t>
  </si>
  <si>
    <t>https://community.secop.gov.co/Public/Tendering/OpportunityDetail/Index?noticeUID=CO1.NTC.5808062&amp;isFromPublicArea=True&amp;isModal=False</t>
  </si>
  <si>
    <t>Calle 83 Bis No 23-51</t>
  </si>
  <si>
    <t>pemorenop@gmail.com</t>
  </si>
  <si>
    <t>488406595402</t>
  </si>
  <si>
    <t>ABOGADO</t>
  </si>
  <si>
    <t>120-2024</t>
  </si>
  <si>
    <t>120-2024-CPS-AG(105716)</t>
  </si>
  <si>
    <t>FDLSUBA-CD-120-2024(105716)</t>
  </si>
  <si>
    <t>CINDY JULIETH CAÑON RUIZ</t>
  </si>
  <si>
    <t>1. 13/03/2024 10:39:57 AM Que la entidad evidencia de oficio, que se presentó un error tipográfico en el número del contrato, toda vez que en el SECOP II se registró como número de contrato 120-2024-CPS-AG(45991), sin embargo una vez verificada la información se evidencia que el número correcto del contrato es 120-2024-CPS-AG(105716). Lo anterior de conformidad con lo reglado en el ARTÍCULO 49. DEL SANEAMIENTO DE LOS VICIOS DE PROCEDIMIENTO O DE FORMA y el artículo 45 de la Ley 1150 de 2007</t>
  </si>
  <si>
    <t>PRESTAR LOS SERVICIOS DE APOYO EN EL ÁREA DE GESTIÓN DEL DESARROLLO LOCAL, REALIZANDO ACTIVIDADES ADMINISTRATIVAS QUE CONTRIBUYAN AL CUMPLIMIENTO DE LAS METAS DEL PLAN DE DESARROLLO LOCAL DEL COMPONENTE AMBIENTAL</t>
  </si>
  <si>
    <t>https://community.secop.gov.co/Public/Tendering/OpportunityDetail/Index?noticeUID=CO1.NTC.5808577&amp;isFromPublicArea=True&amp;isModal=False</t>
  </si>
  <si>
    <t>Calle 69 # 120 - 18</t>
  </si>
  <si>
    <t>cinjuli22@gmail.com</t>
  </si>
  <si>
    <t>1001171697</t>
  </si>
  <si>
    <t>ABOGADA/ Especialista: Derecho Público</t>
  </si>
  <si>
    <t>119-2024</t>
  </si>
  <si>
    <t>119-2024-CPS-P(102862)</t>
  </si>
  <si>
    <t>FDLSUBA-CD119-2024(102862)</t>
  </si>
  <si>
    <t>ANDREY URIEL VERGARA SANCHEZ</t>
  </si>
  <si>
    <t>PRESTAR SERVICIOS PROFESIONALES PARA DESARROLLAR LOS PROCESOS DE PROMOCIÓN DE LA PARTICIPACIÓN Y LA INNOVACIÓN SOCIAL, QUE CONTRIBUYAN AL FORTALECIMIENTO DE LAS COMPETENCIAS CIUDADANAS DE LA LOCALIDAD DE SUBA MEDIANTE EL LABORATORIO DE INNOVACIÓN SUBALAB</t>
  </si>
  <si>
    <t>https://community.secop.gov.co/Public/Tendering/OpportunityDetail/Index?noticeUID=CO1.NTC.5808029&amp;isFromPublicArea=True&amp;isModal=False</t>
  </si>
  <si>
    <t>Diagonal 48 Sur #53-39</t>
  </si>
  <si>
    <t>3170464506-3044055120_x000D_</t>
  </si>
  <si>
    <t>andreyvs10@hotmail.com_x000D_</t>
  </si>
  <si>
    <t>24099988485</t>
  </si>
  <si>
    <t>TRABAJO SOCIAL/ESPECIALIZACION EN GERENCIA SOCIAL</t>
  </si>
  <si>
    <t>118-2024</t>
  </si>
  <si>
    <t>118-2024-CPS-AG(102493)</t>
  </si>
  <si>
    <t>FDLSUBA-CD118-2024(102493)</t>
  </si>
  <si>
    <t>FANNY LEGUIZAMON GOMEZ</t>
  </si>
  <si>
    <t>Usaquen</t>
  </si>
  <si>
    <t>https://community.secop.gov.co/Public/Tendering/OpportunityDetail/Index?noticeUID=CO1.NTC.5806079&amp;isFromPublicArea=True&amp;isModal=False</t>
  </si>
  <si>
    <t>Carrera 54 No. 127 D- 64 Prado Veraniego.</t>
  </si>
  <si>
    <t>fannylg888@gmail.com</t>
  </si>
  <si>
    <t>4342028716</t>
  </si>
  <si>
    <t>117-2024</t>
  </si>
  <si>
    <t>117-2024-CPS-AG(102493)</t>
  </si>
  <si>
    <t>FDLSUBA-CD117-2024(102493)</t>
  </si>
  <si>
    <t>WILSON CARDENAS CUSBA</t>
  </si>
  <si>
    <t>https://community.secop.gov.co/Public/Tendering/OpportunityDetail/Index?noticeUID=CO1.NTC.5804264&amp;isFromPublicArea=True&amp;isModal=False</t>
  </si>
  <si>
    <t>Carrera 154 No 132a -03</t>
  </si>
  <si>
    <t>wbuchs@hotmail.com</t>
  </si>
  <si>
    <t>337052310</t>
  </si>
  <si>
    <t>ADMINISTRACION DE EMPRESAS CON ENFASIS EN ECONOMIA SOLIDARIA</t>
  </si>
  <si>
    <t>116-2024</t>
  </si>
  <si>
    <t>116-2024-CPS-P(102394)</t>
  </si>
  <si>
    <t>FDLSUBA-CD116-2024(102394)</t>
  </si>
  <si>
    <t>JULIO CESAR VALENCIA RODRIGUEZ</t>
  </si>
  <si>
    <t>https://community.secop.gov.co/Public/Tendering/OpportunityDetail/Index?noticeUID=CO1.NTC.5808154&amp;isFromPublicArea=True&amp;isModal=False</t>
  </si>
  <si>
    <t>Transversal 60 # 106 B - 25</t>
  </si>
  <si>
    <t>juceva2@gmail.com</t>
  </si>
  <si>
    <t>0550476200062315</t>
  </si>
  <si>
    <t>ARQUITECTO Avaluador Inmuebles Urbanos y Rurales.</t>
  </si>
  <si>
    <t>115-2024</t>
  </si>
  <si>
    <t>115-2024-CPS-P(102474)</t>
  </si>
  <si>
    <t>FDLSUBA-CD115-2024(102474)</t>
  </si>
  <si>
    <t>EDUAR JAMIR LOZANO VERA</t>
  </si>
  <si>
    <t>https://community.secop.gov.co/Public/Tendering/OpportunityDetail/Index?noticeUID=CO1.NTC.5808026&amp;isFromPublicArea=True&amp;isModal=False</t>
  </si>
  <si>
    <t xml:space="preserve">Calle 79 A# 62 – 03 Piso 03 </t>
  </si>
  <si>
    <t>edwar.1994l@gmail.com</t>
  </si>
  <si>
    <t>175312164</t>
  </si>
  <si>
    <t>San Antonio</t>
  </si>
  <si>
    <t>114-2024</t>
  </si>
  <si>
    <t>114-2024-CPS-P(102364)</t>
  </si>
  <si>
    <t>FDLSUBA-CD114-2024(102364)</t>
  </si>
  <si>
    <t>TOMAS MIGUEL ROJAS MORENO</t>
  </si>
  <si>
    <t>https://community.secop.gov.co/Public/Tendering/OpportunityDetail/Index?noticeUID=CO1.NTC.5807788&amp;isFromPublicArea=True&amp;isModal=False</t>
  </si>
  <si>
    <t>Carrera 25 No. 39A - 15</t>
  </si>
  <si>
    <t>tomasrojas@esap.edu.co</t>
  </si>
  <si>
    <t>66600030095</t>
  </si>
  <si>
    <t>ADMINISTRACION PUBLICA TERRITORIAL</t>
  </si>
  <si>
    <t>113-2024</t>
  </si>
  <si>
    <t>113-2024-CPS-P(102943)</t>
  </si>
  <si>
    <t>FDLSUBA-CD113-2024(102943)</t>
  </si>
  <si>
    <t>FERNANDO ZULUAGA FLORES</t>
  </si>
  <si>
    <t>Fontibon</t>
  </si>
  <si>
    <t>Prestar los servicios profesionales al Área de Gestión del Desarrollo Local para apoyar al Alcalde Local en la promoción, articulación, acompañamiento y seguimiento en materia social para impulsar los procesos de participación ciudadana en las actividades físicas, deportivas y recreativas, fomentando las actividades institucionales</t>
  </si>
  <si>
    <t>https://community.secop.gov.co/Public/Tendering/OpportunityDetail/Index?noticeUID=CO1.NTC.5806369&amp;isFromPublicArea=True&amp;isModal=False</t>
  </si>
  <si>
    <t>Carrera 103 A # 17 A - 54</t>
  </si>
  <si>
    <t>fernandofontibon@gmail.com</t>
  </si>
  <si>
    <t>040939659</t>
  </si>
  <si>
    <t xml:space="preserve">ADMINISTRACIÓN PÚBLICA/ ESPECIALIZACIÓN EN PAZ Y DESARROLLO TERRITORIAL </t>
  </si>
  <si>
    <t>112-2024</t>
  </si>
  <si>
    <t>112-2024-CPS-P(102521)</t>
  </si>
  <si>
    <t>FDLSUBA-CD112-2024(102521)</t>
  </si>
  <si>
    <t>ESTIBALIZ BAQUERO BORDA</t>
  </si>
  <si>
    <t>https://community.secop.gov.co/Public/Tendering/OpportunityDetail/Index?noticeUID=CO1.NTC.5800220&amp;isFromPublicArea=True&amp;isModal=False</t>
  </si>
  <si>
    <t>Avenida Calle 147 # 7G-52 </t>
  </si>
  <si>
    <t>lizbaquero7@gmail.com</t>
  </si>
  <si>
    <t xml:space="preserve">20322573791 </t>
  </si>
  <si>
    <t>ARQUITECTA</t>
  </si>
  <si>
    <t>111-2024</t>
  </si>
  <si>
    <t>111-2024-CPS-AG(102371)</t>
  </si>
  <si>
    <t>FDLSUBA-CD111-2024(102371)</t>
  </si>
  <si>
    <t>ALEX ALFONSO QUINTERO PARIAS</t>
  </si>
  <si>
    <t>RESTAR EL SERVICIO COMO CONDUCTOR DE LOS VEHÍCULOS LIVIANOS QUE INTEGRAN EL PARQUE AUTOMOTOR DE LA ALCALDÍA LOCAL DE SUBA</t>
  </si>
  <si>
    <t>https://community.secop.gov.co/Public/Tendering/OpportunityDetail/Index?noticeUID=CO1.NTC.5798501&amp;isFromPublicArea=True&amp;isModal=False</t>
  </si>
  <si>
    <t>Carrera 122D#129B-60</t>
  </si>
  <si>
    <t>SUPERPAQUINTEPAR@GMAIL.COM</t>
  </si>
  <si>
    <t>0570000770075323</t>
  </si>
  <si>
    <t>110-2024</t>
  </si>
  <si>
    <t>110-2024-CPS-AG(102473)</t>
  </si>
  <si>
    <t>FDLSUBA-CD110-2024(102473)</t>
  </si>
  <si>
    <t>ISIDRO TELLEZ BECERRA</t>
  </si>
  <si>
    <t>Prestar el servicio como conductor de los vehículos livianos que integran el parque automotor de la Alcaldía Local De Suba</t>
  </si>
  <si>
    <t>https://community.secop.gov.co/Public/Tendering/OpportunityDetail/Index?noticeUID=CO1.NTC.5792429&amp;isFromPublicArea=True&amp;isModal=False</t>
  </si>
  <si>
    <t>Carrera 95 j 90a 70</t>
  </si>
  <si>
    <t>isitellez@hotmail.com</t>
  </si>
  <si>
    <t>570007270624948</t>
  </si>
  <si>
    <t>109-2024</t>
  </si>
  <si>
    <t>109-2024-CPS-P(102414)</t>
  </si>
  <si>
    <t>FDLSUBA-CD109-2024(102414)</t>
  </si>
  <si>
    <t>CHARLY ALEXANDER ROCIASCO MENDEZ</t>
  </si>
  <si>
    <t>Bogotá( Cundinamarca)</t>
  </si>
  <si>
    <t>Apoyar técnicamente a los responsables e integrantes de los procesos en la implementación de herramientas de gestión, siguiendo los lineamientos metodológicos establecidos por la Oficina Asesora de Planeación de la Secretaría Distrital de Gobierno</t>
  </si>
  <si>
    <t>https://community.secop.gov.co/Public/Tendering/ContractNoticePhases/View?PPI=CO1.PPI.30383112&amp;isFromPublicArea=True&amp;isModal=False</t>
  </si>
  <si>
    <t>3 meses 5 días.</t>
  </si>
  <si>
    <t>Diagonal 54 20 05</t>
  </si>
  <si>
    <t>charlyromenz@gmail.com</t>
  </si>
  <si>
    <t>451570057682</t>
  </si>
  <si>
    <t>INGENIERIA DE PRODUCCION/ ESPECIALIZACION GERENCIA INTEGRAL DE LA CALIDAD</t>
  </si>
  <si>
    <t>108-2024</t>
  </si>
  <si>
    <t>108-2024-CPS-P(102514)</t>
  </si>
  <si>
    <t>FDLSUBA-CD108-2024(102514)</t>
  </si>
  <si>
    <t>ANDREA CAROLINA PADILLA URBINA</t>
  </si>
  <si>
    <t>PRESTAR LOS SERVICIOS PROFESIONALES EN LA ALCALDÍA LOCAL DE SUBA, REALIZANDO ACCIONES PEDAGÓGICAS PREVENTIVAS Y DE SENSIBILIZACIÓN PARA EL ACATAMIENTO VOLUNTARIO DE LAS NORMAS EN LA LOCALIDAD.</t>
  </si>
  <si>
    <t>https://community.secop.gov.co/Public/Tendering/ContractNoticePhases/View?PPI=CO1.PPI.30371261&amp;isFromPublicArea=True&amp;isModal=False</t>
  </si>
  <si>
    <t>Calle 132 D 129 32</t>
  </si>
  <si>
    <t>3208021579_x000D_</t>
  </si>
  <si>
    <t>carolinapadilla9703@gmail.com</t>
  </si>
  <si>
    <t xml:space="preserve">0122056436 </t>
  </si>
  <si>
    <t>ABOGADA</t>
  </si>
  <si>
    <t>107-2024</t>
  </si>
  <si>
    <t>107-2024-CPS-AG(102375)</t>
  </si>
  <si>
    <t>FDLSUBA-CD107-2024(102375)</t>
  </si>
  <si>
    <t>PAULA MARITZA VARELA SALINAS</t>
  </si>
  <si>
    <t>https://community.secop.gov.co/Public/Tendering/OpportunityDetail/Index?noticeUID=CO1.NTC.5790000&amp;isFromPublicArea=True&amp;isModal=False</t>
  </si>
  <si>
    <t>Calle 31 B No. 21 B - 39 sur</t>
  </si>
  <si>
    <t>paulis.22@hotmail.com_x000D_</t>
  </si>
  <si>
    <t>24067186972</t>
  </si>
  <si>
    <t>TÉCNOLOGO EN GESTIÓN DEL TALENTO/ Técnico Laboral en Administracion y desarrollo</t>
  </si>
  <si>
    <t>106-2024</t>
  </si>
  <si>
    <t>106-2024-CPS-P(102482)</t>
  </si>
  <si>
    <t>FDLSUBA-CD106-2024(102482)</t>
  </si>
  <si>
    <t>MARIA ESTELA AMAYA ARAGON</t>
  </si>
  <si>
    <t>PRESTAR SERVICIOS PROFESIONALES AL ÁREA DE GESTIÓN DEL DESARROLLO LOCAL PARA APOYAR LA GESTIÓN ADMINISTRATIVA Y FINANCIERA EN LA ALCALDÍA LOCAL DE SUBA</t>
  </si>
  <si>
    <t>https://community.secop.gov.co/Public/Tendering/OpportunityDetail/Index?noticeUID=CO1.NTC.5792495&amp;isFromPublicArea=True&amp;isModal=False</t>
  </si>
  <si>
    <t>Diagonal 146 # 128 53 INT 37</t>
  </si>
  <si>
    <t>aragonestela@gmail.com</t>
  </si>
  <si>
    <t xml:space="preserve">488419696858 </t>
  </si>
  <si>
    <t>105-2024</t>
  </si>
  <si>
    <t>105-2024-CPS-AG(102375)</t>
  </si>
  <si>
    <t>FDLSUBA-CD105-2024(102375)</t>
  </si>
  <si>
    <t>ELCIDA MARIN TARAZONA</t>
  </si>
  <si>
    <t>Enciso (Santander)</t>
  </si>
  <si>
    <t>https://community.secop.gov.co/Public/Tendering/OpportunityDetail/Index?noticeUID=CO1.NTC.5791509&amp;isFromPublicArea=True&amp;isModal=False</t>
  </si>
  <si>
    <t>Carrera 98 No. 2-20 </t>
  </si>
  <si>
    <t>chata-mar@hotmail.com</t>
  </si>
  <si>
    <t>2802009522</t>
  </si>
  <si>
    <t>Enciso</t>
  </si>
  <si>
    <t>TECNICO PROFESIONAL EN PROCESOS ADMINISTRATIVOS</t>
  </si>
  <si>
    <t>104-2024</t>
  </si>
  <si>
    <t>104-2024-CPS-P(102346)</t>
  </si>
  <si>
    <t>FDLSUBA-CD104-2024(102346)</t>
  </si>
  <si>
    <t>EMMA FERNANDA GIL CUELLO</t>
  </si>
  <si>
    <t xml:space="preserve"> Valledupar (Cesar)</t>
  </si>
  <si>
    <t>PRESTAR LOS SERVICIOS PROFESIONALES PARA APOYAR EL TRÁMITE DE DESPACHOS COMISORIOS DE LA ALCALDÍA LOCAL DE SUBA</t>
  </si>
  <si>
    <t>https://community.secop.gov.co/Public/Tendering/OpportunityDetail/Index?noticeUID=CO1.NTC.5790420&amp;isFromPublicArea=True&amp;isModal=False</t>
  </si>
  <si>
    <t>Dirección: Carrera 69 D # 24 a 78</t>
  </si>
  <si>
    <t>fernanda197@hotmail.com</t>
  </si>
  <si>
    <t>Valledupar</t>
  </si>
  <si>
    <t xml:space="preserve">ABOGADA, ESPECIALISTA EN DERECHO PÚBLICO </t>
  </si>
  <si>
    <t>103-2024</t>
  </si>
  <si>
    <t>103-2024-CPS-P(102475)</t>
  </si>
  <si>
    <t>FDLSUBA-CD103-2024(102475)</t>
  </si>
  <si>
    <t>MARIBEL CONSUELO DURAN CASTRO</t>
  </si>
  <si>
    <t>Charala (Santander)</t>
  </si>
  <si>
    <t>https://community.secop.gov.co/Public/Tendering/OpportunityDetail/Index?noticeUID=CO1.NTC.5790867&amp;isFromPublicArea=True&amp;isModal=False</t>
  </si>
  <si>
    <t>Carrera 54 N 152-60_x000D_</t>
  </si>
  <si>
    <t xml:space="preserve"> 320 814 96 00</t>
  </si>
  <si>
    <t>dmaribel11@hotmail.com</t>
  </si>
  <si>
    <t>Coromoro</t>
  </si>
  <si>
    <t>ABOGADA, ESPECILIZADA EN DERECHO ADMINISTRATIVO</t>
  </si>
  <si>
    <t>102-2024</t>
  </si>
  <si>
    <t>102-2024-CPS-P(102394)</t>
  </si>
  <si>
    <t>FDLSUBA-CD102-2024(102394)</t>
  </si>
  <si>
    <t>TULLY MILENA GONZALEZ TORRES</t>
  </si>
  <si>
    <t>Sicelejo (Sucre)</t>
  </si>
  <si>
    <t>https://community.secop.gov.co/Public/Tendering/OpportunityDetail/Index?noticeUID=CO1.NTC.5792143&amp;isFromPublicArea=True&amp;isModal=False</t>
  </si>
  <si>
    <t>Calle 160 # 64 - 11 Apto 403 To 6</t>
  </si>
  <si>
    <t xml:space="preserve"> 300 8377632</t>
  </si>
  <si>
    <t>tmg80@hotmail.com</t>
  </si>
  <si>
    <t>Corozal</t>
  </si>
  <si>
    <t>Especialización en Gerencia de Proyectos</t>
  </si>
  <si>
    <t>101-2024</t>
  </si>
  <si>
    <t>101-2024-CPS-AG(102493)</t>
  </si>
  <si>
    <t>FDLSUBA-CD101-2024(102493)</t>
  </si>
  <si>
    <t>FABER ANDRES RENGIFO ARACUT</t>
  </si>
  <si>
    <t>Padilla (Cauca)</t>
  </si>
  <si>
    <t>PRESTAR SERVICIOS DE APOYO EN LAS ACTIVIDADES DE SEGURIDAD, CONVIVENCIA CIUDADANA Y RECUPERACIÓN DEL ESPACIO PÚBLICO PARA EL CUMPLIMIENTO EFECTIVO DE LAS METAS DEL PROYECTO DE INVERSIÓN 2032 - SUBA CONVIVE CON SEGURIDAD Y TRANQUILIDAD.</t>
  </si>
  <si>
    <t>https://community.secop.gov.co/Public/Tendering/OpportunityDetail/Index?noticeUID=CO1.NTC.5785639&amp;isFromPublicArea=True&amp;isModal=False</t>
  </si>
  <si>
    <t>Calle 144 # 146A-30 MZ 5 CASA 48</t>
  </si>
  <si>
    <t>faberandres1807@live.com</t>
  </si>
  <si>
    <t>111130092316</t>
  </si>
  <si>
    <t>Padilla</t>
  </si>
  <si>
    <t>Cauca</t>
  </si>
  <si>
    <t>099-2024</t>
  </si>
  <si>
    <t>099-2024-CPS-AG(102485)</t>
  </si>
  <si>
    <t>FDLSUBA-CD99-2024(102485)</t>
  </si>
  <si>
    <t>CRISTIAN FELIPE AFRICANO QUIROGA</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</si>
  <si>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</si>
  <si>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https://community.secop.gov.co/Public/Tendering/OpportunityDetail/Index?noticeUID=CO1.NTC.5785287&amp;isFromPublicArea=True&amp;isModal=False</t>
  </si>
  <si>
    <t>Calle 131A # 106 - 70</t>
  </si>
  <si>
    <t>cristianafricano3@gmail.com</t>
  </si>
  <si>
    <t>098-2024</t>
  </si>
  <si>
    <t>098-2024-CPS-AG(102493)</t>
  </si>
  <si>
    <t>FDLSUBA-CD098-2024(102493)</t>
  </si>
  <si>
    <t>LUIS ALFREDO QUIÑONES CANO</t>
  </si>
  <si>
    <t>PRESTAR SERVICIOS DE APOYO EN LAS ACTIVIDADES DE SEGURIDAD, CONVIVENCIA CIUDADANA Y RECUPERACIÓN DEL ESPACIO PÚBLICO PARA EL CUMPLIMIENTO EFECTIVO DE LAS METAS DEL PROYECTO DE INVERSIÓN 2032</t>
  </si>
  <si>
    <t>https://community.secop.gov.co/Public/Tendering/OpportunityDetail/Index?noticeUID=CO1.NTC.5782779&amp;isFromPublicArea=True&amp;isModal=False</t>
  </si>
  <si>
    <t>Calle 151 B # 102-90 TORRE 2 APTO 102</t>
  </si>
  <si>
    <t>alfredo.cano0428@gmail.com</t>
  </si>
  <si>
    <t>096-2024</t>
  </si>
  <si>
    <t>096-2024-CPS-AG(103561)</t>
  </si>
  <si>
    <t>FDLSUBA-CD096-2024(103561)</t>
  </si>
  <si>
    <t>FRANCISCO ALBERTO ROZO TORRES</t>
  </si>
  <si>
    <t>PRESTAR SERVICIOS DE APOYO A LA GESTIÓN PROMOVIENDO EL SEGUIMIENTO A PROGRAMAS Y PROYECTOS ENFOCADOS EN LA PROMOCIÓN, ACOMPAÑAMIENTO Y ATENCIÓN DE EVENTOS Y ACCIONES DEPORTIVAS, ASÍ COMO APOYAR EL DESARROLLO DE LOS MISMOS EN CONCORDANCIA CON LOS PROCESOS DE PARTICIPACIÓN CIUDADANA REALIZADOS EN LA LOCALIDAD.</t>
  </si>
  <si>
    <t>https://community.secop.gov.co/Public/Tendering/OpportunityDetail/Index?noticeUID=CO1.NTC.5784109&amp;isFromPublicArea=True&amp;isModal=False</t>
  </si>
  <si>
    <t>Calle 146c # 92-58</t>
  </si>
  <si>
    <t>franciscorozo82@yahoo.es</t>
  </si>
  <si>
    <t>ADMINISTRACION DEPORTIVA</t>
  </si>
  <si>
    <t>095-2024</t>
  </si>
  <si>
    <t>095-2024-CPS-P(102684)</t>
  </si>
  <si>
    <t>FDLSUBA-CD095-2024(102684)</t>
  </si>
  <si>
    <t>CESAR IVAN ROMERO RODRIGUEZ</t>
  </si>
  <si>
    <t>PRESTAR LOS SERVICIOS PROFESIONALES COMO ABOGADO (A) PARA APOYAR LA GESTIÓN CONTRACTUAL DEL ÁREA GESTIÓN DEL DESARROLLO LOCAL DE LA ALCALDÍA LOCAL DE SUBA, EN LOS DIFERENTES PROCESOS DE SELECCIÓN EN SUS ETAPAS PRECONTRACTUAL, CONTRACTUAL Y POSTCONTRACTUAL</t>
  </si>
  <si>
    <t>https://community.secop.gov.co/Public/Tendering/OpportunityDetail/Index?noticeUID=CO1.NTC.5782651&amp;isFromPublicArea=True&amp;isModal=False</t>
  </si>
  <si>
    <t>Carrera 58C # 145-70</t>
  </si>
  <si>
    <t>cesarivanromero@hotmail.com</t>
  </si>
  <si>
    <t>0550493000005352</t>
  </si>
  <si>
    <t>094-2024</t>
  </si>
  <si>
    <t>094-2024-CPS-P(102665)</t>
  </si>
  <si>
    <t>FDLSUBA-CD094-2024(102665)</t>
  </si>
  <si>
    <t>MERCEDES ALEJANDRA MACAY CASTELLANOS</t>
  </si>
  <si>
    <t>Prestar servicios profesionales en el Área de Gestión del Desarrollo Local de la Alcaldía Local de Suba, para lograr el cumplimiento de las metas del plan de desarrollo local de la vigencia.</t>
  </si>
  <si>
    <t>https://community.secop.gov.co/Public/Tendering/OpportunityDetail/Index?noticeUID=CO1.NTC.5782459&amp;isFromPublicArea=True&amp;isModal=False</t>
  </si>
  <si>
    <t>3 meses 8 días.</t>
  </si>
  <si>
    <t>Transversal 6 # 6 03 to frailejon apto 303</t>
  </si>
  <si>
    <t>alejamacayc@gmail.co</t>
  </si>
  <si>
    <t xml:space="preserve">ADMINISTRACION DE EMPRESAS; ADMINISTRACIÓN DE NEGOCIOS INTERNACIONALES </t>
  </si>
  <si>
    <t>093-2024</t>
  </si>
  <si>
    <t>093-2024-CPS-AG(102493)</t>
  </si>
  <si>
    <t>FDLSUBA-CD093-2024(102493)</t>
  </si>
  <si>
    <t>SONIA JANETH HERNANDEZ AREVALO</t>
  </si>
  <si>
    <t>PRESTAR SERVICIOS DE APOYO EN LAS ACTIVIDADES DE SEGURIDAD, CONVIVENCIA CIUDADANA Y RECUPERACIÓN DEL ESPACIO PÚBLICO PARA EL CUMPLIMIENTO EFECTIVO DE LAS METAS DEL PROYECTO DE INVERSIÓN 2032 SUBA CONVIVE CON SEGURIDAD Y TRANQUILIDAD</t>
  </si>
  <si>
    <t>https://community.secop.gov.co/Public/Tendering/OpportunityDetail/Index?noticeUID=CO1.NTC.5777881&amp;isFromPublicArea=True&amp;isModal=False</t>
  </si>
  <si>
    <t>Carrera 150 d N° 142 c 66</t>
  </si>
  <si>
    <t>soniaminy27@gmail.com</t>
  </si>
  <si>
    <t>476700041058</t>
  </si>
  <si>
    <t>092-2024</t>
  </si>
  <si>
    <t>92-2024-CPS-P(102317)</t>
  </si>
  <si>
    <t>FDLSUBA-CD092-2024(102317)</t>
  </si>
  <si>
    <t>MONICA ESPERANZA ESQUINAS CASTILLO</t>
  </si>
  <si>
    <t>1. No esta expediente en Secop II</t>
  </si>
  <si>
    <t>PRESTAR SERVICIOS PROFESIONALES PARA PROMOVER LOS PROCESOS CULTURALES EN LA ALCALDÍA LOCAL DE SUBA, PARA DAR CUMPLIMIENTO A LAS METAS DEL PLAN DE DESARROLLO LOCAL Y DEMÁS TEMAS AFINES DEL PROYECTO DE INVERSIÓN 1965 - SUBA TERRITORIO CULTURAL</t>
  </si>
  <si>
    <t>https://community.secop.gov.co/Public/Tendering/OpportunityDetail/Index?noticeUID=CO1.NTC.5778141&amp;isFromPublicArea=True&amp;isModal=False</t>
  </si>
  <si>
    <t>Calle 146 N° 81 - 59</t>
  </si>
  <si>
    <t>monicaesquinas@hotmail.com</t>
  </si>
  <si>
    <t>INGENIERIA DE SISTEMAS</t>
  </si>
  <si>
    <t>091-2024</t>
  </si>
  <si>
    <t>091-2024-CPS-AG(102295)</t>
  </si>
  <si>
    <t>FDLSUBA-CD091-2024(102295)</t>
  </si>
  <si>
    <t>CRISTIAN DIORK CALDERON GARCES</t>
  </si>
  <si>
    <t>Prestar los servicios de apoyo al Área Gestión de Desarrollo Local por sus propios medios para la distribución de la correspondencia externa que tiene origen en las diferentes dependencias de la Alcaldía Local.</t>
  </si>
  <si>
    <t>https://community.secop.gov.co/Public/Tendering/OpportunityDetail/Index?noticeUID=CO1.NTC.5778202&amp;isFromPublicArea=True&amp;isModal=False</t>
  </si>
  <si>
    <t>Calle 50 A # 81C 29 SUR</t>
  </si>
  <si>
    <t>calderoncristian90@gmail.com</t>
  </si>
  <si>
    <t>570007271138872</t>
  </si>
  <si>
    <t>090-2024</t>
  </si>
  <si>
    <t>090-2024-CPS-AG(102367)</t>
  </si>
  <si>
    <t>FDLSUBA-CD090-2024(102367)</t>
  </si>
  <si>
    <t>LUZ MYRIAM CASTILLO RIOS</t>
  </si>
  <si>
    <t>PRESTAR EL APOYO SECRETARIAL A LA JUNTA ADMINISTRADORA LOCAL</t>
  </si>
  <si>
    <t>https://community.secop.gov.co/Public/Tendering/OpportunityDetail/Index?noticeUID=CO1.NTC.5776252&amp;isFromPublicArea=True&amp;isModal=False</t>
  </si>
  <si>
    <t>JAL</t>
  </si>
  <si>
    <t>Carrera 111ª No 151d 25</t>
  </si>
  <si>
    <t xml:space="preserve"> 319 3814176</t>
  </si>
  <si>
    <t>luzmy2005@gmail.com</t>
  </si>
  <si>
    <t>6342014295</t>
  </si>
  <si>
    <t>089-2024</t>
  </si>
  <si>
    <t>089-2024-CPS-P(102659)</t>
  </si>
  <si>
    <t>FDLSUBA-CD089-2024(102659)</t>
  </si>
  <si>
    <t>JESSYMAR ÁLVAREZ ROMAÑA</t>
  </si>
  <si>
    <t>https://community.secop.gov.co/Public/Tendering/OpportunityDetail/Index?noticeUID=CO1.NTC.5776222&amp;isFromPublicArea=True&amp;isModal=False</t>
  </si>
  <si>
    <t>Carrera 118 # 89B-35, Bogotá</t>
  </si>
  <si>
    <t>yesimar522@gmail.com</t>
  </si>
  <si>
    <t>08187356769</t>
  </si>
  <si>
    <t>Bojayá (Bellavista)</t>
  </si>
  <si>
    <t>ESPECIALIZACIÓN EN GOBIERNO Y GESTIÓN PÚBLICA TERRITORIALES; MAESTRA EN GOBIERNO DEL TERRITORIO Y GESTIÓN PÚBLICA; ADMINISTRACION PUBLICA</t>
  </si>
  <si>
    <t>088-2024</t>
  </si>
  <si>
    <t>088-2024-CPS-AG(102292)</t>
  </si>
  <si>
    <t>FDLSUBA-CD088-2024(102292)</t>
  </si>
  <si>
    <t>FELIPE MENDIVIELSO GÓMEZ</t>
  </si>
  <si>
    <t>https://community.secop.gov.co/Public/Tendering/OpportunityDetail/Index?noticeUID=CO1.NTC.5775292&amp;isFromPublicArea=True&amp;isModal=False</t>
  </si>
  <si>
    <t>Calle 128 D BIS # 88 A 18</t>
  </si>
  <si>
    <t>mendivelsofelipe@gmail.com</t>
  </si>
  <si>
    <t>Socota</t>
  </si>
  <si>
    <t>087-2024</t>
  </si>
  <si>
    <t>087-2024-CPS-P(102862)</t>
  </si>
  <si>
    <t>FDLSUBA-CD087-2024(102862)</t>
  </si>
  <si>
    <t>JUAN ANIBAL LOPEZ HERNANDEZ</t>
  </si>
  <si>
    <t>https://community.secop.gov.co/Public/Tendering/OpportunityDetail/Index?noticeUID=CO1.NTC.5767270&amp;isFromPublicArea=True&amp;isModal=False</t>
  </si>
  <si>
    <t>Calle 105 # 19A - 52</t>
  </si>
  <si>
    <t>lopezja31@hotmail.com</t>
  </si>
  <si>
    <t>550488443736001</t>
  </si>
  <si>
    <t>MERCADEO Y PUBLICIDAD</t>
  </si>
  <si>
    <t>086-2024</t>
  </si>
  <si>
    <t>086-2024-CPS-P(102470)</t>
  </si>
  <si>
    <t>FDLSUBA-CD086-2024(102470)</t>
  </si>
  <si>
    <t>LUZ ANGELA RAMIREZ ORTEGON</t>
  </si>
  <si>
    <t>PRESTAR SERVICIOS PROFESIONALES AL ÁREA DE GESTIÓN DEL DESARROLLO LOCAL PARA ADELANTAR LAS ACTIVIDADES QUE DEN CUMPLIMIENTO A PROCEDIMIENTOS ADMINISTRATIVOS Y CONTABLES APLICABLES</t>
  </si>
  <si>
    <t>https://community.secop.gov.co/Public/Tendering/OpportunityDetail/Index?noticeUID=CO1.NTC.5768931&amp;isFromPublicArea=True&amp;isModal=False</t>
  </si>
  <si>
    <t>3 meses 11 días.</t>
  </si>
  <si>
    <t>Calle 152 94 A 25</t>
  </si>
  <si>
    <t xml:space="preserve"> luza_ro@hotmail.com</t>
  </si>
  <si>
    <t>CONTADURIA PUBLICA,TECNICO EN CONTABILIDAD SISTEMATIZADA</t>
  </si>
  <si>
    <t>084-2024</t>
  </si>
  <si>
    <t>084-2024-CPS-AG(102760)</t>
  </si>
  <si>
    <t>FDLSUBA-CD084-2024(102760)</t>
  </si>
  <si>
    <t>PEDRO LUIS BUSTOS MORALES</t>
  </si>
  <si>
    <t>https://community.secop.gov.co/Public/Tendering/OpportunityDetail/Index?noticeUID=CO1.NTC.5768201&amp;isFromPublicArea=True&amp;isModal=False</t>
  </si>
  <si>
    <t>Carrera  31 D # 2 B 02</t>
  </si>
  <si>
    <t>p3dr0b87@hotmail.com</t>
  </si>
  <si>
    <t>Ataco</t>
  </si>
  <si>
    <t>TÉCNICA PROFESIONAL Software</t>
  </si>
  <si>
    <t>083-2024</t>
  </si>
  <si>
    <t>083-2024-CPS-AG(102485)</t>
  </si>
  <si>
    <t>FDLSUBA-CD083-2024(102485)</t>
  </si>
  <si>
    <t>ALEXEI ZAMORA BENITEZ</t>
  </si>
  <si>
    <t>https://community.secop.gov.co/Public/Tendering/OpportunityDetail/Index?noticeUID=CO1.NTC.5765527&amp;isFromPublicArea=True&amp;isModal=False</t>
  </si>
  <si>
    <t>Carrera  111a # 151c-25 casa-180</t>
  </si>
  <si>
    <t>zamorabenitezalexei@gmail.com</t>
  </si>
  <si>
    <t>Tecnológia</t>
  </si>
  <si>
    <t>082-2024</t>
  </si>
  <si>
    <t>082-2024-CPS-AG(102295)</t>
  </si>
  <si>
    <t>FDLSUBA-CD082-2024(102295)</t>
  </si>
  <si>
    <t>VICTOR MANUEL SANCHEZ ZAMUDIO</t>
  </si>
  <si>
    <t>https://community.secop.gov.co/Public/Tendering/OpportunityDetail/Index?noticeUID=CO1.NTC.5757999&amp;isFromPublicArea=True&amp;isModal=False</t>
  </si>
  <si>
    <t>Carrera  88A#129F-11</t>
  </si>
  <si>
    <t>VICTORSANCHEZ0807@HOTMAIL.COM</t>
  </si>
  <si>
    <t>081-2024</t>
  </si>
  <si>
    <t>081-2024-CPS-AG(102287)</t>
  </si>
  <si>
    <t>FDLSUBA-CD081-2024(102287)</t>
  </si>
  <si>
    <t>EDWIN HERNAN YARA CARDOSO</t>
  </si>
  <si>
    <t>https://community.secop.gov.co/Public/Tendering/OpportunityDetail/Index?noticeUID=CO1.NTC.5754698&amp;isFromPublicArea=True&amp;isModal=False</t>
  </si>
  <si>
    <t>Carrera 1F ESTE # 65 51 SUR INT 13 APTO 403</t>
  </si>
  <si>
    <t>edwinyara42@gmail.com</t>
  </si>
  <si>
    <t xml:space="preserve">0570000770297133 </t>
  </si>
  <si>
    <t>Tenjo</t>
  </si>
  <si>
    <t>079-2024</t>
  </si>
  <si>
    <t>079-2024-CPS-AG(102287)</t>
  </si>
  <si>
    <t>FDLSUBA-CD079-2024(102287)</t>
  </si>
  <si>
    <t>GLADYS ESTHER GOMEZ CARO</t>
  </si>
  <si>
    <t>Usme (Cundinamarca)</t>
  </si>
  <si>
    <t>https://community.secop.gov.co/Public/Tendering/OpportunityDetail/Index?noticeUID=CO1.NTC.5754915&amp;isFromPublicArea=True&amp;isModal=False</t>
  </si>
  <si>
    <t>Carrera 145 #145-46 Etapa 2 Casa 108</t>
  </si>
  <si>
    <t>gladysgc68@gmail.com</t>
  </si>
  <si>
    <t>488419320343</t>
  </si>
  <si>
    <t>078-2024</t>
  </si>
  <si>
    <t>078-2024-CPS-P(102472)</t>
  </si>
  <si>
    <t>FDLSUBA-CD078-2024(102472)</t>
  </si>
  <si>
    <t>ZAIRA LORENA CALDERON GARCES</t>
  </si>
  <si>
    <t>PRESTAR SERVICIOS PROFESIONALES AL ÁREA DE GESTIÓN DEL DESARROLLO LOCAL PARA APOYAR LA FORMULACIÓN, SEGUIMIENTO Y EJECUCIÓN DE LOS PROYECTOS DE INVERSIÓN Y/O FUNCIONAMIENTO Y DEMÁS ACCIONES AFINES PARA EL CUMPLIMIENTO DEL PLAN DE GESTIÓN DE LA ALCALDÍA LOCAL DE SUBA</t>
  </si>
  <si>
    <t>https://community.secop.gov.co/Public/Tendering/OpportunityDetail/Index?noticeUID=CO1.NTC.5754694&amp;isFromPublicArea=True&amp;isModal=False</t>
  </si>
  <si>
    <t>CALLE 50A SUR #81C-29</t>
  </si>
  <si>
    <t>LORENITA1120@YAHOO.COM</t>
  </si>
  <si>
    <t>04500039243</t>
  </si>
  <si>
    <t>ADMINISTRACION DE EMPESAS -   TECNOLOGIA EN GESTION DE CALIDAD - TECNICO PROFESIONAL EN DOCUMENTACION DE PROCESOS</t>
  </si>
  <si>
    <t>077-2024</t>
  </si>
  <si>
    <t>077-2024-CPS-P(102393)</t>
  </si>
  <si>
    <t>FDLSUBA-CD077-2024(102393)</t>
  </si>
  <si>
    <t>DANIEL CAMILO TAMAYO PINEDA</t>
  </si>
  <si>
    <t>Prestar servicios profesionales para apoyar al Alcalde Local en el seguimiento a programas y proyectos enfocados en la promoción, acompañamiento y atención de las instancias de participación locales, así como los procesos comunitarios en la localidad, en el marco del proyecto de inversión 1977 Suba participa, incide y reconstruye la confianza ciudadana.</t>
  </si>
  <si>
    <t>https://community.secop.gov.co/Public/Tendering/OpportunityDetail/Index?noticeUID=CO1.NTC.5750052&amp;isFromPublicArea=True&amp;isModal=False</t>
  </si>
  <si>
    <t>Cra 92#75-28 apt 504</t>
  </si>
  <si>
    <t>danielctamayo@gmail.com</t>
  </si>
  <si>
    <t>583219993</t>
  </si>
  <si>
    <t>ESPECIALIZACION EN GESTION DE PROYECTOS DE INGENIERIA</t>
  </si>
  <si>
    <t>076-2024</t>
  </si>
  <si>
    <t>076-2024-CPS-AG(102397)</t>
  </si>
  <si>
    <t>FDLSUBA-CD076-2024(102397)</t>
  </si>
  <si>
    <t>BLANCA PILAR SUAREZ CHACON</t>
  </si>
  <si>
    <t>Suba (Cundinamarca)</t>
  </si>
  <si>
    <t>Prestar los servicios de apoyo en las actividades administrativas en El Área Gestión de Desarrollo Local, para el logro de las metas de gestión de la vigencia.</t>
  </si>
  <si>
    <t>https://community.secop.gov.co/Public/Tendering/OpportunityDetail/Index?noticeUID=CO1.NTC.5754297&amp;isFromPublicArea=True&amp;isModal=False</t>
  </si>
  <si>
    <t>cra. 103 No. 132-40</t>
  </si>
  <si>
    <t>pilint@hotmail.com_x000D_</t>
  </si>
  <si>
    <t>13341314385</t>
  </si>
  <si>
    <t>075-2024</t>
  </si>
  <si>
    <t>075-2024-CPS-P(102318)</t>
  </si>
  <si>
    <t>FDLSUBA-CD075-2024(102318)</t>
  </si>
  <si>
    <t>DIANA LUCIA VASQUEZ VASQUEZ</t>
  </si>
  <si>
    <t>PRESTAR LOS SERVICIOS PROFESIONALES PARA APOYAR ADMINISTRATIVA Y CONTABLEMENTE EL PROYECTO DE INTERVENCIÓN, RECUPERACIÓN Y MODERNIZACIÓN EN LAS ACTIVIDADES DE COBRO PERSUASIVO Y QUE DEN CUMPLIMIENTO A LOS PROCESOS CONTABLES A FAVOR DEL FONDO DE DESARROLLO LOCAL DE SUBA</t>
  </si>
  <si>
    <t>https://community.secop.gov.co/Public/Tendering/OpportunityDetail/Index?noticeUID=CO1.NTC.5749989&amp;isFromPublicArea=True&amp;isModal=False</t>
  </si>
  <si>
    <t>Carrera 102 # 155 50</t>
  </si>
  <si>
    <t>dialuvaz22@hotmail.com</t>
  </si>
  <si>
    <t>Dolores</t>
  </si>
  <si>
    <t>074-2024</t>
  </si>
  <si>
    <t>074-2024-CPS-P(102470)</t>
  </si>
  <si>
    <t>FDLSUBA-CD074-2024(102470)</t>
  </si>
  <si>
    <t>ALEXANDER RODRIGUEZ NIÑO</t>
  </si>
  <si>
    <t>https://community.secop.gov.co/Public/Tendering/OpportunityDetail/Index?noticeUID=CO1.NTC.5749951&amp;isFromPublicArea=True&amp;isModal=False</t>
  </si>
  <si>
    <t>Carrera 79 # 10 D 95</t>
  </si>
  <si>
    <t>alexrn8811@gmail.com</t>
  </si>
  <si>
    <t>550488407275376</t>
  </si>
  <si>
    <t>ESPECIALIZACION EN GERENCIA DE PROYECTOS</t>
  </si>
  <si>
    <t>073-2024</t>
  </si>
  <si>
    <t>073-2024-CPS-AG(102287)</t>
  </si>
  <si>
    <t>FDLSUBA-CD073-2024(102287)</t>
  </si>
  <si>
    <t>DELLY ALEXANDRA HERNÁNDEZ HERNÁNDEZ</t>
  </si>
  <si>
    <t>https://community.secop.gov.co/Public/Tendering/OpportunityDetail/Index?noticeUID=CO1.NTC.5748935&amp;isFromPublicArea=True&amp;isModal=False</t>
  </si>
  <si>
    <t>calle 38 no 32 a 72 (frailejón 2 –ciudad verde)_x000D_</t>
  </si>
  <si>
    <t>alesandrah94@gmail.com</t>
  </si>
  <si>
    <t>tecnico laboral auxiliar administrativo</t>
  </si>
  <si>
    <t>072-2024</t>
  </si>
  <si>
    <t>072-2024-CPS-P(102465)</t>
  </si>
  <si>
    <t>FDLSUBA-CD072-2024(102465)</t>
  </si>
  <si>
    <t>LEIDY MIREYA PACHÓN BAQUERO</t>
  </si>
  <si>
    <t>PRESTAR SERVICIOS PROFESIONALES COMO APOYO AL ÁREA GESTIÓN DEL DESARROLLO LOCAL, EN PROCESOS Y PROCEDIMIENTOS DE PRESUPUESTO DE LA ALCALDÍA LOCAL DE SUBA</t>
  </si>
  <si>
    <t>https://community.secop.gov.co/Public/Tendering/OpportunityDetail/Index?noticeUID=CO1.NTC.5748152&amp;isFromPublicArea=True&amp;isModal=False</t>
  </si>
  <si>
    <t>calle 33 a sur 78 d 51</t>
  </si>
  <si>
    <t>l.pachonb@outlook.com</t>
  </si>
  <si>
    <t>472900116824</t>
  </si>
  <si>
    <t>Fusagasuga</t>
  </si>
  <si>
    <t>NEGOCIOS INTERNACIONALES</t>
  </si>
  <si>
    <t>071-2024</t>
  </si>
  <si>
    <t>071-2024-CPS-P(102478)</t>
  </si>
  <si>
    <t>FDLSUBA-CD071-2024(102478)</t>
  </si>
  <si>
    <t>MARISOL AREVALO MARTINEZ</t>
  </si>
  <si>
    <t>Prestar servicios profesionales al Área de Gestión del Desarrollo Local para apoyar la formulación, seguimiento y ejecución de los proyectos de inversión y/o funcionamiento y demás acciones afines para el cumplimiento del plan de gestión de la Alcaldía Local de Suba.</t>
  </si>
  <si>
    <t>https://community.secop.gov.co/Public/Tendering/OpportunityDetail/Index?noticeUID=CO1.NTC.5758673&amp;isFromPublicArea=True&amp;isModal=False</t>
  </si>
  <si>
    <t>Calle 42 sur # 74 – 34</t>
  </si>
  <si>
    <t>marisolarevalom09@gmail.com</t>
  </si>
  <si>
    <t>ESPECIALIZACION EN GERENCIA SOCIAL</t>
  </si>
  <si>
    <t>070-2024</t>
  </si>
  <si>
    <t>070-2024-CPS-AG(102415)</t>
  </si>
  <si>
    <t>FDLSUBA-CD070-2024(102415)</t>
  </si>
  <si>
    <t>JOHN JAIRO TORO RESTREPO</t>
  </si>
  <si>
    <t>Medellin (Antioquia)</t>
  </si>
  <si>
    <t>1. /03/2024 10:21:00 AM La entidad aclara que se presentó un error tipográfico en la TIPOLOGIA al manifestar "En el encabezado de la minuta, Contrato de Prestación de Servicios Profesionales - CPS-P.", siendo correcto: "Contrato de Prestación de Servicios de apoyo a la gestión CPS-AG" de conformidad con lo establecido en el artículo 49 de la Ley 80 de 1993 y artículo 45 de la Ley 1150 de 2007.</t>
  </si>
  <si>
    <t>https://community.secop.gov.co/Public/Tendering/OpportunityDetail/Index?noticeUID=CO1.NTC.5747683&amp;isFromPublicArea=True&amp;isModal=False</t>
  </si>
  <si>
    <t>Calle 127a #53a-68</t>
  </si>
  <si>
    <t>jhonjairotororestrepo05@gmail.com</t>
  </si>
  <si>
    <t>Medellin</t>
  </si>
  <si>
    <t>069-2024</t>
  </si>
  <si>
    <t>069-2024-CPS-P(102768)</t>
  </si>
  <si>
    <t>FDLSUBA-CD069-2024(102768)</t>
  </si>
  <si>
    <t>CAMILO ANDRES PINZON VELASCO</t>
  </si>
  <si>
    <t>PRESTAR SERVICIOS PROFESIONALES PARA APOYAR LOS PROCESOS DE MANEJO DEL PRESUPUESTO DEL FONDO DE DESARROLLO LOCAL DE SUBA.</t>
  </si>
  <si>
    <t>https://community.secop.gov.co/Public/Tendering/OpportunityDetail/Index?noticeUID=CO1.NTC.5746954&amp;isFromPublicArea=True&amp;isModal=False</t>
  </si>
  <si>
    <t>Carrera 7H 14886</t>
  </si>
  <si>
    <t>L camilin08@gmail.com</t>
  </si>
  <si>
    <t>ESPECIALIZACION EN GESTION DE DESARROLLO ADMINISTRATIVO,ADMINISTRACION DE EMPRESAS</t>
  </si>
  <si>
    <t>068-2024</t>
  </si>
  <si>
    <t>068-2024-CPS-AG(102287)</t>
  </si>
  <si>
    <t>FDLSUBA-CD068-2024(102287)</t>
  </si>
  <si>
    <t>DARLY VANNESA SOTELO BORDA</t>
  </si>
  <si>
    <t>https://community.secop.gov.co/Public/Tendering/OpportunityDetail/Index?noticeUID=CO1.NTC.5743599&amp;isFromPublicArea=True&amp;isModal=False</t>
  </si>
  <si>
    <t>TV 127 C BIS 139 A 76</t>
  </si>
  <si>
    <t>vanesotelo10@gmail.com</t>
  </si>
  <si>
    <t>0550488412610047</t>
  </si>
  <si>
    <t>Popayan</t>
  </si>
  <si>
    <t>067-2024</t>
  </si>
  <si>
    <t>067-2024-CPS-P(102659)</t>
  </si>
  <si>
    <t>FDLSUBA-CD067-2024(102659)</t>
  </si>
  <si>
    <t>LAURA CATALINA MARTINEZ CASTILLO</t>
  </si>
  <si>
    <t>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t>
  </si>
  <si>
    <t>https://community.secop.gov.co/Public/Tendering/OpportunityDetail/Index?noticeUID=CO1.NTC.5743539&amp;isFromPublicArea=True&amp;isModal=False</t>
  </si>
  <si>
    <t>Carrera 98A #146A-34</t>
  </si>
  <si>
    <t>inglauramartinez1922@gmail.com</t>
  </si>
  <si>
    <t>488412981315</t>
  </si>
  <si>
    <t>ESPECIALIZACIÓN EN SISTEMAS INTEGRADOS DE GESTIÓN - QHSE; INGENIERIA INDUSTRIAL</t>
  </si>
  <si>
    <t>066-2024</t>
  </si>
  <si>
    <t>066-2024-CPS-P(102759)</t>
  </si>
  <si>
    <t>FDLSUBA-CD066-2024(102759)</t>
  </si>
  <si>
    <t>JOHN LEON RODRIGUEZ</t>
  </si>
  <si>
    <t>1. 11/03/2024 1:15:08 PM Por error de plataforma se corrige fecha de terminación del contrato al 03 de junio de 2024
2. 31/05/2024 3:03:18 PM Mediante documento radicado en el Fondo de Desarrollo Local de Suba, por VICTOR ALFONSO ARIAS GARCÍA, quien obra como apoyo a la supervisión del Contrato 066-2024-CPS-P(102759), se solicita PRORROGA y ADICIÓN del contrato, suscrito con JHON LEON RODRIGUEZ, por el término de UN (1) MES Y QUINCE (15) DIAS, además adicionar SIETE MILLONES QUINIENTOS SETENTA Y CINCO MIL PESOS M/CTE. ($7.575.000). De conformidad con la justificación esgrimida en el documento anexo suscrito por el supervisor, que hace parte integral de la presente modificación contractual. La presente adición se encuentra respaldada con el Certificado de Disponibilidad Presupuestal No. 1185 de fecha 31 de mayo de 2024. La nueva fecha terminación del contrato es el 18 de julio de 2024. Lo anterior, con fundamento además en el principio de la autonomía de la voluntad consagrado en el artículo 1602 del Código Civil, en concordancia con el artículo 40 de la Ley 80 de 1993, inciso tercero.</t>
  </si>
  <si>
    <t>PRESTAR SERVICIOS PROFESIONALES EN TEMAS DE TECNOLOGÍA Y/O SISTEMAS EN EL LEVANTAMIENTO Y ANÁLISIS DE REQUISITOS, DESARROLLO, DOCUMENTACIÓN, PRUEBAS Y PUESTA EN MARCHA DE LOS SISTEMAS DE INFORMACIÓN Y LA GESTIÓN DE LA INFORMACIÓN DE LA ALCALDÍA LOCAL DE SUBA</t>
  </si>
  <si>
    <t>https://community.secop.gov.co/Public/Tendering/OpportunityDetail/Index?noticeUID=CO1.NTC.5742627&amp;isFromPublicArea=True&amp;isModal=False</t>
  </si>
  <si>
    <t>Calle 64B No. 70b . 68</t>
  </si>
  <si>
    <t>johnleonr@hotmail.com</t>
  </si>
  <si>
    <t>Administración de Empresas</t>
  </si>
  <si>
    <t>065-2024</t>
  </si>
  <si>
    <t>065-2024-CPS-P(102862)</t>
  </si>
  <si>
    <t>FDLSUBA-CD065-2024(102862)</t>
  </si>
  <si>
    <t>LAURA VALENTINA PRIAS GOMEZ</t>
  </si>
  <si>
    <t>https://community.secop.gov.co/Public/Tendering/OpportunityDetail/Index?noticeUID=CO1.NTC.5774876&amp;isFromPublicArea=True&amp;isModal=False</t>
  </si>
  <si>
    <t>Carrera 15 #52a-34</t>
  </si>
  <si>
    <t>lauvaleprias@gmail.com</t>
  </si>
  <si>
    <t>DISEÑO GRAFICO</t>
  </si>
  <si>
    <t>064-2024</t>
  </si>
  <si>
    <t>064-2024-CPS-P(102388)</t>
  </si>
  <si>
    <t>FDLSUBA-CD064-2024(102388)</t>
  </si>
  <si>
    <t>NATALIA DÍAZ CONTRERAS</t>
  </si>
  <si>
    <t>https://community.secop.gov.co/Public/Tendering/OpportunityDetail/Index?noticeUID=CO1.NTC.5743101&amp;isFromPublicArea=True&amp;isModal=False</t>
  </si>
  <si>
    <t xml:space="preserve">Carrera 4 # 1 - 46 SUR </t>
  </si>
  <si>
    <t>nataliadiazcontreras058@gmail.com</t>
  </si>
  <si>
    <t>ESPECIALIZACION EN GESTION PUBLICA</t>
  </si>
  <si>
    <t>063-2024</t>
  </si>
  <si>
    <t>063-2024-CPS-P(102285)</t>
  </si>
  <si>
    <t>FDLSUBA-CD063-2024(102285)</t>
  </si>
  <si>
    <t>YESENIA PIRAQUIVE VEGA</t>
  </si>
  <si>
    <t>APOYAR EL CUBRIMIENTO DE LAS ACTIVIDADES, CRONOGRAMAS Y AGENDA DE LA ALCALDÍA LOCAL A NIVEL INTERNO Y EXTERNO, ASÍ COMO LA GENERACIÓN DE CONTENIDOS PERIODÍSTICOS</t>
  </si>
  <si>
    <t>https://community.secop.gov.co/Public/Tendering/OpportunityDetail/Index?noticeUID=CO1.NTC.5742464&amp;isFromPublicArea=True&amp;isModal=False</t>
  </si>
  <si>
    <t>Carrera 82a # 6b 30</t>
  </si>
  <si>
    <t>yesenia.piraquive.vega@gmail.com</t>
  </si>
  <si>
    <t>062-2024</t>
  </si>
  <si>
    <t>062-2024-CPS-AG(102307)</t>
  </si>
  <si>
    <t>FDLSUBA-CD062-2024(102307)</t>
  </si>
  <si>
    <t>ADRIANA MARIA ARIAS PINILLA</t>
  </si>
  <si>
    <t>PRESTAR LOS SERVICIOS DE APOYO EN EL ÁREA DE GESTIÓN DEL DESARROLLO LOCAL, REALIZANDO ACTIVIDADES ADMINISTRATIVAS EN LAS DIFERENTES ETAPAS DE LOS PROCESOS DE ADQUISICIÓN DE BIENES Y SERVICIOS RELACIONADOS CON PROCESOS DE PARTICIPACIÓN Y ORGANIZACIÓN TERRITORIAL EN LA LOCALIDAD DE SUBA</t>
  </si>
  <si>
    <t>https://community.secop.gov.co/Public/Tendering/OpportunityDetail/Index?noticeUID=CO1.NTC.5741935&amp;isFromPublicArea=True&amp;isModal=False</t>
  </si>
  <si>
    <t>Carrera 99 Bis No 23H-49</t>
  </si>
  <si>
    <t>admaarias1@hotmail.com_x000D_</t>
  </si>
  <si>
    <t>488406158151</t>
  </si>
  <si>
    <t>061-2024</t>
  </si>
  <si>
    <t>061-2024-CPS-P(102308)</t>
  </si>
  <si>
    <t>FDLSUBA-CD061-2024(102308)</t>
  </si>
  <si>
    <t>BYRON SEBASTIAN DAVILA FANDIÑO</t>
  </si>
  <si>
    <t>Prestar los servicios profesionales al área de gestión del desarrollo local para apoyar la coordinación de acciones relacionadas con el desarrollo económico en la localidad, en cumplimiento de las metas del plan de desarrollo local.</t>
  </si>
  <si>
    <t>https://community.secop.gov.co/Public/Tendering/OpportunityDetail/Index?noticeUID=CO1.NTC.5742710&amp;isFromPublicArea=True&amp;isModal=False</t>
  </si>
  <si>
    <t>Calle 54SUR 3443</t>
  </si>
  <si>
    <t>bsdavilaf@gmail.com</t>
  </si>
  <si>
    <t>MAESTRIA EN FILOSOFIA</t>
  </si>
  <si>
    <t>060-2024</t>
  </si>
  <si>
    <t>060-2024-CPS-P(104071)</t>
  </si>
  <si>
    <t>FDLSUBA-CD060-2024(104071)</t>
  </si>
  <si>
    <t>ZULENY ASTRID LESMES GONZALEZ</t>
  </si>
  <si>
    <t>Prestar servicios profesionales al Área de Gestión del Desarrollo Local para apoyar técnicamente a los responsables e integrantes de los procesos para la implementación de procesos de gestión, acciones de mejora y demás requeridos por el (la) Alcalde(sa) Local.</t>
  </si>
  <si>
    <t>https://community.secop.gov.co/Public/Tendering/OpportunityDetail/Index?noticeUID=CO1.NTC.5747409&amp;isFromPublicArea=True&amp;isModal=False</t>
  </si>
  <si>
    <t>Carrera 107A#19-19</t>
  </si>
  <si>
    <t>zulenylg@gmail.com</t>
  </si>
  <si>
    <t>Ingeniera Industrial</t>
  </si>
  <si>
    <t>059-2024</t>
  </si>
  <si>
    <t>059-2024-CPS-P(102287)</t>
  </si>
  <si>
    <t>FDLSUBA-CD059-2024(102287)</t>
  </si>
  <si>
    <t>NIGLETH YARELY ROJAS AVENDAÑO</t>
  </si>
  <si>
    <t>https://community.secop.gov.co/Public/Tendering/OpportunityDetail/Index?noticeUID=CO1.NTC.5749920&amp;isFromPublicArea=True&amp;isModal=False</t>
  </si>
  <si>
    <t>TV76B 51B 19</t>
  </si>
  <si>
    <t>niyaroav@gmail.com</t>
  </si>
  <si>
    <t>Rovira</t>
  </si>
  <si>
    <t>058-2024</t>
  </si>
  <si>
    <t>058-2024-CPS-P(102504)</t>
  </si>
  <si>
    <t>FDLSUBA-CD058-2024(102504)</t>
  </si>
  <si>
    <t>YEIMMY JOHANNA BEJARANO BEJARANO</t>
  </si>
  <si>
    <t>PRESTAR LOS SERVICIOS PROFESIONALES COMO ABOGADO EN LA ALCALDÍA LOCAL DE SUBA, PRINCIPALMENTE EN TODAS LAS GESTIONES JURÍDICAS Y ADMINISTRATIVAS EN MATERIA DE PROPIEDAD HORIZONTAL</t>
  </si>
  <si>
    <t>https://community.secop.gov.co/Public/Tendering/OpportunityDetail/Index?noticeUID=CO1.NTC.5741242&amp;isFromPublicArea=True&amp;isModal=False</t>
  </si>
  <si>
    <t>Carrera 64 a # 2-78</t>
  </si>
  <si>
    <t>johanna.bejaranoabogada@gmail.com</t>
  </si>
  <si>
    <t xml:space="preserve">Profesional en Derecho </t>
  </si>
  <si>
    <t>057-2024</t>
  </si>
  <si>
    <t>057-2024-CPS-P(102311)</t>
  </si>
  <si>
    <t>FDLSUBA-CD057-2024(102311)</t>
  </si>
  <si>
    <t>IVETTE LORENA LANCHEROS GONZALEZ</t>
  </si>
  <si>
    <t>https://community.secop.gov.co/Public/Tendering/OpportunityDetail/Index?noticeUID=CO1.NTC.5740057&amp;isFromPublicArea=True&amp;isModal=False</t>
  </si>
  <si>
    <t>Calle 65 B No. 88 - 59</t>
  </si>
  <si>
    <t xml:space="preserve">lorenalancherosg@gmail.com </t>
  </si>
  <si>
    <t xml:space="preserve">ESPECIALIZACION EN DERECHO ADMINISTRATIVO </t>
  </si>
  <si>
    <t>056-2024</t>
  </si>
  <si>
    <t>056-2024-CPS-P(102311)</t>
  </si>
  <si>
    <t>FDLSUBA-CD056-2024(102311)</t>
  </si>
  <si>
    <t>JORGE EDUARDO VALENZUELA TORRES</t>
  </si>
  <si>
    <t>1. 2/05/2024 4:14:38 PM Mediante documento radicado en el Fondo de Desarrollo Local de Suba, por DIEGO ALEJANDRO FERNANDEZ CORTES, quien obra como apoyo a la supervisión del Contrato 056-2024-CPS-P(102311), se solicita CESIÓN del contrato suscrito con ELKIN DARIO HENAO PELÁEZ, De conformidad con la justificación esgrimida en el documento anexo suscrito por el supervisor, que hace parte integral de la presente modificación contractual. Por lo anterior, se realiza la CESIÓN DEL CONTRATO A JORGE EDUARDO VALENZUELA TORRES, identificado con cedula de ciudadanía No. 1.022.349.414 de Bogotá, a partir del 2 de mayo de 2024, teniendo en cuenta la idoneidad, previa verificación de los requisitos aportados por el (la) contratista. Lo anterior de conformidad con los documentos anexos, los cuales hacen parte integral de la presente modificación contractual</t>
  </si>
  <si>
    <t>https://community.secop.gov.co/Public/Tendering/OpportunityDetail/Index?noticeUID=CO1.NTC.5739745&amp;isFromPublicArea=True&amp;isModal=False</t>
  </si>
  <si>
    <t>Calle 19 # 5-30 AP 4602, Bogotá</t>
  </si>
  <si>
    <t>jevtcom@hotmail.com</t>
  </si>
  <si>
    <t>0570380270010842</t>
  </si>
  <si>
    <t>Moniquira</t>
  </si>
  <si>
    <t>MAESTRÍA EN DERECHO PÚBLICO</t>
  </si>
  <si>
    <t>055-2024</t>
  </si>
  <si>
    <t>055-2024-CPS-AG(102367)</t>
  </si>
  <si>
    <t>FDLSUBA-CD055-2024(102367)</t>
  </si>
  <si>
    <t>CONNIE FERNANDA OSORIO CARO</t>
  </si>
  <si>
    <t>https://community.secop.gov.co/Public/Tendering/OpportunityDetail/Index?noticeUID=CO1.NTC.5734929&amp;isFromPublicArea=True&amp;isModal=False</t>
  </si>
  <si>
    <t>Carrera 103 # 141 37</t>
  </si>
  <si>
    <t>connie170512@gmail.com</t>
  </si>
  <si>
    <t>488443811333</t>
  </si>
  <si>
    <t xml:space="preserve">TÉCNICO </t>
  </si>
  <si>
    <t>054-2024</t>
  </si>
  <si>
    <t>054-2024-CPS-P(103116)</t>
  </si>
  <si>
    <t>FDLSUBA-CD054-2024(103116)</t>
  </si>
  <si>
    <t>TANIA DEL ROCIO BOHORQUEZ RODRIGUEZ</t>
  </si>
  <si>
    <t>PRESTAR LOS SERVICIOS PROFESIONALES DE APOYO TÉCNICO A LA JUNTA ADMINISTRADORA LOCAL</t>
  </si>
  <si>
    <t>https://community.secop.gov.co/Public/Tendering/OpportunityDetail/Index?noticeUID=CO1.NTC.5725216&amp;isFromPublicArea=True&amp;isModal=False</t>
  </si>
  <si>
    <t>Calle 150 c bis # 103 f 16</t>
  </si>
  <si>
    <t>taniarbr71@gmail.com</t>
  </si>
  <si>
    <t>550008600737491</t>
  </si>
  <si>
    <t>053-2024</t>
  </si>
  <si>
    <t>053-2024-CPS-P(102497)</t>
  </si>
  <si>
    <t>FDLSUBA-CD053-2024(102497)</t>
  </si>
  <si>
    <t>ADRIANA ESPINOSA ROJAS</t>
  </si>
  <si>
    <t>Fusagasuga (Cundinamarca)</t>
  </si>
  <si>
    <t>https://community.secop.gov.co/Public/Tendering/OpportunityDetail/Index?noticeUID=CO1.NTC.5725071&amp;isFromPublicArea=True&amp;isModal=False</t>
  </si>
  <si>
    <t>3 meses 20 días.</t>
  </si>
  <si>
    <t>Carrera 91 Nº 137-70 </t>
  </si>
  <si>
    <t>aer.espinosar@gmail.com</t>
  </si>
  <si>
    <t>ESPECIALIZACIÓN EN DERECHO PENAL</t>
  </si>
  <si>
    <t>052-2024</t>
  </si>
  <si>
    <t>052-2024-CPS-P(102355)</t>
  </si>
  <si>
    <t>FDLSUBA-CD052-2024(102355)</t>
  </si>
  <si>
    <t>LAURA LILIANA LEMUS PORTILLO</t>
  </si>
  <si>
    <t>1. 4/03/2024 1:08:01 PM Que la entidad evidencia de oficio, que se presentó un error mecanográfico, toda vez que en las condiciones generales el número del contrato se registró como N° 051-2024-CPS-P(102311), sin embargo, el número correspondiente al respectivo contrato es 052-2024-CPS-P(102355), tal como consta en el contrato electrónico publicado en la plataforma SECOP II</t>
  </si>
  <si>
    <t>APOYAR JURÍDICAMENTE A LA JUNTA ADMINISTRADORA LOCAL CON EL FIN DE CONTRIBUIR AL ADECUADO CUMPLIMIENTO DE LAS ATRIBUCIONES A SU CARGO</t>
  </si>
  <si>
    <t>https://community.secop.gov.co/Public/Tendering/OpportunityDetail/Index?noticeUID=CO1.NTC.5724691&amp;isFromPublicArea=True&amp;isModal=False</t>
  </si>
  <si>
    <t>Carrera 102 # 155-50</t>
  </si>
  <si>
    <t>lauralemus95@gmail.com</t>
  </si>
  <si>
    <t>Pailitas</t>
  </si>
  <si>
    <t>051-2024</t>
  </si>
  <si>
    <t>051-2024-CPS-P(102311)</t>
  </si>
  <si>
    <t>FDLSUBA-CD051-2024(102311)</t>
  </si>
  <si>
    <t>CINDY MARCELA CASTRO OVALLE</t>
  </si>
  <si>
    <t>https://community.secop.gov.co/Public/Tendering/OpportunityDetail/Index?noticeUID=CO1.NTC.5724614&amp;isFromPublicArea=True&amp;isModal=False</t>
  </si>
  <si>
    <t>Calle 169 B 75 60</t>
  </si>
  <si>
    <t>marcela_ovalle@hotmail.com</t>
  </si>
  <si>
    <t>10158132147</t>
  </si>
  <si>
    <t>Master en gobierno y cultura de las organizaciones; Executive MBA; MAESTRIA EN ADMINISTRACION DE NEGOCIOS (MBA); DERECHO</t>
  </si>
  <si>
    <t>050-2024</t>
  </si>
  <si>
    <t>050-2024-CPS-P(102389)</t>
  </si>
  <si>
    <t>FDLSUBA-CD050-2024(102389)</t>
  </si>
  <si>
    <t>LINA MARIA ZEA CAMPIÑO</t>
  </si>
  <si>
    <t>Ibague (Tolima)</t>
  </si>
  <si>
    <t>1. 2/04/2024 12:23:18 PM Se procede aclarar que por error de digitación del contrato 050-2024-CPS-P(102389), suscrito con LINA MARIA SEA CAMPIÑO, se registró por error fecha de inicio 29/02/2024; sin embargo, la fecha correcta es el 28/02/2024, tal y como se evidencia en el acta de inicio. La presente aclaración se justifica con fundamento en el artículo 45 del Código de Procedimiento Administrativo y de lo Contencioso Administrativo, respecto de corrección de errores formales.</t>
  </si>
  <si>
    <t>PRESTAR LOS SERVICIOS PROFESIONALES AL ÁREA DE GESTIÓN DE DESARROLLO LOCAL DE LA ALCALDÍA LOCAL DE SUBA, CON EL FIN DE APOYAR LA FORMULACIÓN Y EJECUCIÓN DE LAS ACTIVIDADES DE FORTALECIMIENTO DEL CLIMA, LA CULTURA ORGANIZACIONAL Y EL DESARROLLO DE LAS ACCIONES EN MATERIA DE BIENESTAR, CAPACITACIÓN Y SEGURIDAD EN EL TRABAJO</t>
  </si>
  <si>
    <t>https://community.secop.gov.co/Public/Tendering/OpportunityDetail/Index?noticeUID=CO1.NTC.5723832&amp;isFromPublicArea=True&amp;isModal=False</t>
  </si>
  <si>
    <t>3 meses 19 días.</t>
  </si>
  <si>
    <t>Avenida 37 n 4B 08</t>
  </si>
  <si>
    <t>linamariazeacampino@gmail.com</t>
  </si>
  <si>
    <t>Administración de Salud Ocupacional</t>
  </si>
  <si>
    <t>049-2024</t>
  </si>
  <si>
    <t>049-2024-CPS-P(103157)</t>
  </si>
  <si>
    <t>FDLSUBA-CD049-2024(103157)</t>
  </si>
  <si>
    <t>PAULA VANESSA GÓMEZ PASCAGAZA</t>
  </si>
  <si>
    <t>PRESTAR SERVICIOS PROFESIONALES PARA APOYAR EL CUBRIMIENTO DE LAS ACTIVIDADES Y AGENDA DE LA JUNTA ADMINISTRADORA LOCAL A NIVEL INTERNO Y EXTERNO, ASÍ COMO LA GENERACIÓN DE CONTENIDOS PERIODÍSTICOS</t>
  </si>
  <si>
    <t>https://community.secop.gov.co/Public/Tendering/OpportunityDetail/Index?noticeUID=CO1.NTC.5721707&amp;isFromPublicArea=True&amp;isModal=False</t>
  </si>
  <si>
    <t>Calle 78D #112F 34</t>
  </si>
  <si>
    <t>paulavanessa896@gmail.com</t>
  </si>
  <si>
    <t xml:space="preserve">Profesional en comunicación social </t>
  </si>
  <si>
    <t>047-2024</t>
  </si>
  <si>
    <t>047-2024-CPS-AG(102701)</t>
  </si>
  <si>
    <t>FDLSUBA-CD047-2024(102701)</t>
  </si>
  <si>
    <t>MARIA LUCIA BERNAL GOMEZ</t>
  </si>
  <si>
    <t>PRESTAR LOS SERVICIOS PROFESIONALES COMO ABOGADO (A) PARA APOYAR LA GESTIÓN CONTRACTUAL DEL ÁREA GESTIÓN DEL DESARROLLO LOCAL DE LA ALCALDÍA LOCAL SUBA, EN LOS DIFERENTES PROCESOS DE SELECCIÓN EN SUS ETAPAS PRECONTRACTUAL, CONTRACTUAL Y POSTCONTRACTUAL</t>
  </si>
  <si>
    <t>https://community.secop.gov.co/Public/Tendering/OpportunityDetail/Index?noticeUID=CO1.NTC.5716996&amp;isFromPublicArea=True&amp;isModal=False</t>
  </si>
  <si>
    <t>3 meses 16 días.</t>
  </si>
  <si>
    <t>Carrera 52A 174B 08</t>
  </si>
  <si>
    <t>anfemeca22@hotmail.com</t>
  </si>
  <si>
    <t>0636160376</t>
  </si>
  <si>
    <t xml:space="preserve">Libano </t>
  </si>
  <si>
    <t>046-2024</t>
  </si>
  <si>
    <t>046-2024-CPS-AG(102493)</t>
  </si>
  <si>
    <t>FDLSUBA-CD046-2024(102493)</t>
  </si>
  <si>
    <t>JOSE RICARDO BECERRA CONDE</t>
  </si>
  <si>
    <t>https://community.secop.gov.co/Public/Tendering/OpportunityDetail/Index?noticeUID=CO1.NTC.5717022&amp;isFromPublicArea=True&amp;isModal=False</t>
  </si>
  <si>
    <t>Calle 142 D # 127 A 59</t>
  </si>
  <si>
    <t>ricardo-becerra1707@hotmail.com</t>
  </si>
  <si>
    <t>570473870001236</t>
  </si>
  <si>
    <t>045-2024</t>
  </si>
  <si>
    <t>045-2024-CPS-AG(105560)</t>
  </si>
  <si>
    <t>FDLSUBA-CD045-2024(105560)</t>
  </si>
  <si>
    <t>SANDRA MARCELA SILVA BERNAL</t>
  </si>
  <si>
    <t>1. 22/05/2024 12:13:08 PM Mediante documento radicado en el Fondo de Desarrollo Local de Suba, y firmado por ANA ISABEL HURTADO SALCEDO, en su calidad de Alcaldesa Local de Suba (E), quien obra como supervisora del Contrato de Prestación de Servicios 045-2024-CPS-AG(105560), suscrito con SANDRA MARCELA SILVA BERNAL, se determina prorrogar por UN (1) MES Y QUINCE (15) DÍAS contado a partir del vencimiento del plazo pactado y adicionar presupuestalmente al contrato la suma de SEIS MILLONES DE PESOS M/CTE. ($ 6.000.000) incluido impuestos, (la justificación se encuentra anexa al presente, la cual hace parte integra del contrato). La nueva fecha terminación del contrato es el 07/07/2024. Para el efecto, se cuenta con el Certificado de Disponibilidad Presupuestal (CDP) No. 1159 del 21/05/2024.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Mediante documento radicado en el Fondo de Desarrollo Local de Suba, y firmado por ANA ISABEL HURTADO SALCEDO</t>
  </si>
  <si>
    <t>PRESTAR LOS SERVICIOS DE APOYO TÉCNICO, ADMINISTRATIVO EN EL ÁREA DE GESTIÓN DEL DESARROLLO LOCAL; REALIZANDO ACTIVIDADES EN EL APLICATIVO QUE SE DESIGNE, AFILIACIÓN A RIESGOS LABORALES Y RENDICIÓN INFORME SIVICOF</t>
  </si>
  <si>
    <t>https://community.secop.gov.co/Public/Tendering/OpportunityDetail/Index?noticeUID=CO1.NTC.5716696&amp;isFromPublicArea=True&amp;isModal=False</t>
  </si>
  <si>
    <t>Calle 42 H SUR # 81D-41</t>
  </si>
  <si>
    <t>allansama@hotmail.com</t>
  </si>
  <si>
    <t>240409900633</t>
  </si>
  <si>
    <t>044-2024</t>
  </si>
  <si>
    <t>044-2024-CPS-AG(102295)</t>
  </si>
  <si>
    <t>FDLSUBA-CD044-2024(102295)</t>
  </si>
  <si>
    <t>JUAN CARLOS CASTILLO LOPEZ</t>
  </si>
  <si>
    <t>https://community.secop.gov.co/Public/Tendering/OpportunityDetail/Index?noticeUID=CO1.NTC.5716867&amp;isFromPublicArea=True&amp;isModal=False</t>
  </si>
  <si>
    <t>Carrera 113B#75A-38</t>
  </si>
  <si>
    <t>juancastillo1979@yahoo.es</t>
  </si>
  <si>
    <t>03567204579</t>
  </si>
  <si>
    <t>041-2024</t>
  </si>
  <si>
    <t>041-2024-CPS-AG(102493)</t>
  </si>
  <si>
    <t>FDLSUBA-CD041-2024(102493)</t>
  </si>
  <si>
    <t>SEBASTIÁN RODRÍGUEZ SOLÓRZANO</t>
  </si>
  <si>
    <t>https://community.secop.gov.co/Public/Tendering/OpportunityDetail/Index?noticeUID=CO1.NTC.5710751&amp;isFromPublicArea=True&amp;isModal=False</t>
  </si>
  <si>
    <t>Carrera 132#132-38</t>
  </si>
  <si>
    <t>YESANCHEZHE@UNISANITAS.EDU.CO</t>
  </si>
  <si>
    <t>42481796</t>
  </si>
  <si>
    <t>040-2024</t>
  </si>
  <si>
    <t>040-2024-CPS-AG(102485)</t>
  </si>
  <si>
    <t>FDLSUBA-CD040-2024(102485)</t>
  </si>
  <si>
    <t>HERNAN REYNALDO ALVARADO URREGO</t>
  </si>
  <si>
    <t>https://community.secop.gov.co/Public/Tendering/OpportunityDetail/Index?noticeUID=CO1.NTC.5710287&amp;isFromPublicArea=True&amp;isModal=False</t>
  </si>
  <si>
    <t>Calle 151C#107-10</t>
  </si>
  <si>
    <t>WDAYNER1889@HOTMAIL.COM</t>
  </si>
  <si>
    <t>24042534440</t>
  </si>
  <si>
    <t>039-2024</t>
  </si>
  <si>
    <t>039-2024-CPS-AG(102721)</t>
  </si>
  <si>
    <t>FDLSUBA-CD039-2024(102721)</t>
  </si>
  <si>
    <t>MARIA ISABEL VALENCIA GRAJALES</t>
  </si>
  <si>
    <t>Chinchuná (Caldás)</t>
  </si>
  <si>
    <t>1. 29/05/2024 5:11:39 PM Se realiza adición por $4.420.000 y prorroga de 01 mes y 22 días hasta el 26 de julio de 2024, como consta en solicitud de modificacion contractual del contrato 039-2024-CPS-AG(102721) de la contratista MARIA ISABEL VALENCIA.</t>
  </si>
  <si>
    <t>https://community.secop.gov.co/Public/Tendering/OpportunityDetail/Index?noticeUID=CO1.NTC.5698324&amp;isFromPublicArea=True&amp;isModal=true&amp;asPopupView=true</t>
  </si>
  <si>
    <t>5 meses 6 días.</t>
  </si>
  <si>
    <t>Carrera 86 164 61 TO 16 APTO 202</t>
  </si>
  <si>
    <t>isabelvalencia19@hotmail.com</t>
  </si>
  <si>
    <t xml:space="preserve">Palestina </t>
  </si>
  <si>
    <t>Caldás</t>
  </si>
  <si>
    <t>profesional en Psicología</t>
  </si>
  <si>
    <t>037-2024</t>
  </si>
  <si>
    <t>037-2024-CPS-AG(102408)</t>
  </si>
  <si>
    <t>FDLSUBA-CD037-2024(102408)</t>
  </si>
  <si>
    <t>JEICER DISNEY GUTIÉRREZ ÁLVAREZ</t>
  </si>
  <si>
    <t>APOYAR EN LAS TAREAS OPERATIVAS DE CARÁCTER ARCHIVÍSTICO DESARROLLADAS EN LA ALCALDÍA LOCAL PARA GARANTIZAR LA APLICACIÓN CORRECTA DE LOS PROCEDIMIENTOS TÉCNICOS</t>
  </si>
  <si>
    <t>https://community.secop.gov.co/Public/Tendering/OpportunityDetail/Index?noticeUID=CO1.NTC.5706943&amp;isFromPublicArea=True&amp;isModal=False</t>
  </si>
  <si>
    <t>Carrera 90 bis 75-77</t>
  </si>
  <si>
    <t>alvarezdisney.j@gmail.com</t>
  </si>
  <si>
    <t>Viota</t>
  </si>
  <si>
    <t xml:space="preserve">Profesional en CIENCIA DE LA INFORMACION Y BIBLIOTECOLOGIA </t>
  </si>
  <si>
    <t>036-2024</t>
  </si>
  <si>
    <t>036-2024-CPS-P(102497)</t>
  </si>
  <si>
    <t>FDLSUBA-CD036-2024(102497)</t>
  </si>
  <si>
    <t>LIZ DAYANA RIVAS PACHECO</t>
  </si>
  <si>
    <t>Calle 23 # 85 A - 59</t>
  </si>
  <si>
    <t>lizzygabuu@gmail.com</t>
  </si>
  <si>
    <t>550009800205339</t>
  </si>
  <si>
    <t>035-2024</t>
  </si>
  <si>
    <t>035-2024-CPS-AG(102386)</t>
  </si>
  <si>
    <t>FDLSUBA-CD035-2024(102386)</t>
  </si>
  <si>
    <t>WILSON ALEXANDER RINCÓN NIVIA</t>
  </si>
  <si>
    <t>Sogamoso (Boyacá)</t>
  </si>
  <si>
    <t>2. 17/05/2024 6:06:41 PM	Se procede aclarar que por error de digitación en el contrato prestación de servicios N° 294-2024-CPS- AG(107805), suscrito con SERGIO EDUARDO MORA PACHON, IDENTIFICADA (O) CON CÉDULA DE CIUDADANÍA N° 1.233.903.612 DE BOGOTA, se presentó un error en la Plataforma SECOP, puesto quedo como fecha de terminación del contrato el día 08 de julio de 2024, siendo real el día 13 de julio de 2024. La presente aclaración se justifica con fundamento en el artículo 45 del Código de Procedimiento Administrativo y de lo Contencioso Administrativo, respecto de corrección de errores formales.</t>
  </si>
  <si>
    <t>https://community.secop.gov.co/Public/Tendering/OpportunityDetail/Index?noticeUID=CO1.NTC.5704526&amp;isFromPublicArea=True&amp;isModal=False</t>
  </si>
  <si>
    <t>Carrera 114 A 77 70 IN 3 AP 201</t>
  </si>
  <si>
    <t>wilson.rincon11@hotmail.com</t>
  </si>
  <si>
    <t>456200015646</t>
  </si>
  <si>
    <t>034-2024</t>
  </si>
  <si>
    <t>034-2024-CPS-P(44665)</t>
  </si>
  <si>
    <t>FDLSUBA-CD034-2024(44665)</t>
  </si>
  <si>
    <t>VIVIANA ALEJANDRA PACHÓN GUERRERO</t>
  </si>
  <si>
    <t>PRESTAR SERVICIOS PROFESIONALES PARA EL ACOMPAÑAMIENTO DE ACCIONES E INSTRUMENTOS PSICOSOCIALES PARA GARANTIZAR EL FORTALECIMIENTO DE LA SALUD MENTAL EN LA LOCALIDAD DE SUBA, EN EL MARCO DEL PROYECTO DE INVERSIÓN 1977 SUBA PARTICIPA, INCIDE Y RECONSTRUYE LA CONFIANZA CIUDADANA</t>
  </si>
  <si>
    <t>https://community.secop.gov.co/Public/Tendering/OpportunityDetail/Index?noticeUID=CO1.NTC.5690567&amp;isFromPublicArea=True&amp;isModal=true&amp;asPopupView=true</t>
  </si>
  <si>
    <t>3 meses 25 días.</t>
  </si>
  <si>
    <t>Carrera 91# 161b-30 apto 404 1</t>
  </si>
  <si>
    <t>vivipg4@hotmail.com</t>
  </si>
  <si>
    <t>Profesional en Psicología</t>
  </si>
  <si>
    <t>033-2024</t>
  </si>
  <si>
    <t>033-2024-CPS-P(102515)</t>
  </si>
  <si>
    <t>FDLSUBA-CD033-2024(102515)</t>
  </si>
  <si>
    <t>BELKIS INDIRA SANCHEZ LEGUIZAMON</t>
  </si>
  <si>
    <t>https://community.secop.gov.co/Public/Tendering/OpportunityDetail/Index?noticeUID=CO1.NTC.5698238&amp;isFromPublicArea=True&amp;isModal=true&amp;asPopupView=true</t>
  </si>
  <si>
    <t>Carrera 97 # 132-28</t>
  </si>
  <si>
    <t>indir84@hotmail.com</t>
  </si>
  <si>
    <t>42320010</t>
  </si>
  <si>
    <t>ESPECIALIZACION EN DERECHO PENAL; ESPECIALIZACION EN DERECHO ADMINISTRATIVO; DERECHO</t>
  </si>
  <si>
    <t>032-2024</t>
  </si>
  <si>
    <t>032-2024-CPS-AG(102715)</t>
  </si>
  <si>
    <t>FDLSUBA-CD32-2024(102715)</t>
  </si>
  <si>
    <t>JUAN ESTEBAN CARREÑO RODRIGUEZ</t>
  </si>
  <si>
    <t>https://community.secop.gov.co/Public/Tendering/OpportunityDetail/Index?noticeUID=CO1.NTC.5849421&amp;isFromPublicArea=True&amp;isModal=true&amp;asPopupView=true</t>
  </si>
  <si>
    <t xml:space="preserve">Carrera 55 # 22 -50 </t>
  </si>
  <si>
    <t>juanescarreno25@gmai.com</t>
  </si>
  <si>
    <t>15600000711</t>
  </si>
  <si>
    <t xml:space="preserve">Profesional en Comunicación Social y Master Neuromarketing </t>
  </si>
  <si>
    <t>031-2024</t>
  </si>
  <si>
    <t>031-2024-CPS-P(44610)</t>
  </si>
  <si>
    <t>FDLSUBA-CD031-2024(44610)</t>
  </si>
  <si>
    <t>RAFAEL ANDRES MONTES GARZON</t>
  </si>
  <si>
    <t>https://community.secop.gov.co/Public/Tendering/OpportunityDetail/Index?noticeUID=CO1.NTC.5704976&amp;isFromPublicArea=True&amp;isModal=False</t>
  </si>
  <si>
    <t>Carrera 9 este # 29 - 11 sur - casa 024</t>
  </si>
  <si>
    <t>montes.andres8@gmail.com</t>
  </si>
  <si>
    <t>030-2024</t>
  </si>
  <si>
    <t>030-2024-CPS-P(102504)</t>
  </si>
  <si>
    <t>FDLSUBA-CD030-2024(102504)</t>
  </si>
  <si>
    <t>MONICA LORENA CRUZ PINTO</t>
  </si>
  <si>
    <t>https://community.secop.gov.co/Public/Tendering/OpportunityDetail/Index?noticeUID=CO1.NTC.5706652&amp;isFromPublicArea=True&amp;isModal=False</t>
  </si>
  <si>
    <t>Carrera 90#22C-59</t>
  </si>
  <si>
    <t>monica.cruz.pinto@gmail.com</t>
  </si>
  <si>
    <t>0550000800077950</t>
  </si>
  <si>
    <t>ESPECIALIZACIÓN EN CONTRATACIÓN ESTATAL Y SU GESTIÓN</t>
  </si>
  <si>
    <t>029-2024</t>
  </si>
  <si>
    <t>029-2024-CPS-P(102497)</t>
  </si>
  <si>
    <t>FDLSUBA-CD029-2024(102497)</t>
  </si>
  <si>
    <t>LOLA ELVIRA FRANCO SAAVEDRA</t>
  </si>
  <si>
    <t>https://community.secop.gov.co/Public/Tendering/OpportunityDetail/Index?noticeUID=CO1.NTC.5720935&amp;isFromPublicArea=True&amp;isModal=False</t>
  </si>
  <si>
    <t>Calle 89 B # 116 A-10 torre 39 Apto 204</t>
  </si>
  <si>
    <t>lolisfras@hotmail.com</t>
  </si>
  <si>
    <t>027-2024</t>
  </si>
  <si>
    <t>027-2024-CPS-P(102497)</t>
  </si>
  <si>
    <t>FDLSUBA-CD027-2024(102497)</t>
  </si>
  <si>
    <t>MICHAEL ALEJANDRO BARRERA CARRILLO</t>
  </si>
  <si>
    <t>Chia (Cundinamarca)</t>
  </si>
  <si>
    <t>https://community.secop.gov.co/Public/Tendering/OpportunityDetail/Index?noticeUID=CO1.NTC.5690753&amp;isFromPublicArea=True&amp;isModal=true&amp;asPopupView=true</t>
  </si>
  <si>
    <t>Calle 121B 53 CONJ Andes 4</t>
  </si>
  <si>
    <t>barreracarrillomichael@gmail.com</t>
  </si>
  <si>
    <t>ESPECIALIZACION EN DERECHOS HUMANOS Y DEFENSA ANTE SISTEMAS</t>
  </si>
  <si>
    <t>026-2024</t>
  </si>
  <si>
    <t>026-2024-CPS-P(102497)</t>
  </si>
  <si>
    <t>FDLSUBA-CD026-2024(102497)</t>
  </si>
  <si>
    <t>ADRIANA MARITZA AMAYA ESPEJO</t>
  </si>
  <si>
    <t>https://community.secop.gov.co/Public/Tendering/OpportunityDetail/Index?noticeUID=CO1.NTC.5695612&amp;isFromPublicArea=True&amp;isModal=true&amp;asPopupView=true</t>
  </si>
  <si>
    <t>Carrera 82 # 65 B - 46</t>
  </si>
  <si>
    <t>adriamaya32@hotmail.com</t>
  </si>
  <si>
    <t>ESPECIALISTA EN DERECHO COMERCIAL</t>
  </si>
  <si>
    <t>025-2024</t>
  </si>
  <si>
    <t>025-2024-CPS-AG(102493)</t>
  </si>
  <si>
    <t>FDLSUBA-CD025-2024(102493)</t>
  </si>
  <si>
    <t>JUAN CARLOS ARANGO CARDENAS</t>
  </si>
  <si>
    <t>https://community.secop.gov.co/Public/Tendering/OpportunityDetail/Index?noticeUID=CO1.NTC.5704191&amp;isFromPublicArea=True&amp;isModal=False</t>
  </si>
  <si>
    <t>3 meses 24 días.</t>
  </si>
  <si>
    <t>Calle 128C#104-52</t>
  </si>
  <si>
    <t>jcarango2008@gmail.com</t>
  </si>
  <si>
    <t>024-2024</t>
  </si>
  <si>
    <t>024-2024-CPS-AG(44028)</t>
  </si>
  <si>
    <t>FDLSUBA-CD024-2024(44028)</t>
  </si>
  <si>
    <t>CESAR URIEL PAEZ ORTIZ</t>
  </si>
  <si>
    <t>https://community.secop.gov.co/Public/Tendering/OpportunityDetail/Index?noticeUID=CO1.NTC.5715456&amp;isFromPublicArea=True&amp;isModal=False</t>
  </si>
  <si>
    <t>Calle 128A #  92- 26</t>
  </si>
  <si>
    <t>cesarpizarropaez@gmail.com</t>
  </si>
  <si>
    <t>023-2024</t>
  </si>
  <si>
    <t>023-2024-CPS-P(102932)</t>
  </si>
  <si>
    <t>FDLSUBA-CD023-2024(102932)</t>
  </si>
  <si>
    <t>ANA MARIA VALENCIANO CERON</t>
  </si>
  <si>
    <t>Timana (Huila)</t>
  </si>
  <si>
    <t>PRESTAR SERVICIOS PROFESIONALES AL ÁREA DE GESTIÓN DEL DESARROLLO LOCAL DE LA ALCALDÍA LOCAL DE SUBA, PARA APOYAR LA ESTRUCTURACIÓN, FORMULACIÓN, EVALUACIÓN Y SEGUIMIENTO A LOS PROYECTOS DE INVERSIÓN ENFOCADOS EN ESTRATEGIAS DE CUIDADO.</t>
  </si>
  <si>
    <t>https://community.secop.gov.co/Public/Tendering/OpportunityDetail/Index?noticeUID=CO1.NTC.5706410&amp;isFromPublicArea=True&amp;isModal=False</t>
  </si>
  <si>
    <t>Carrera 88 6 A -  90 TO 3 AP 404</t>
  </si>
  <si>
    <t>anita.maria.amvc@gmail.com</t>
  </si>
  <si>
    <t>Timana</t>
  </si>
  <si>
    <t>ESPECIALIZACION EN GESTION Y PLANIFICACIÓN DEL DESARROLLO</t>
  </si>
  <si>
    <t>022-2024</t>
  </si>
  <si>
    <t>022-2024-CPS-P(102709)</t>
  </si>
  <si>
    <t>FDLSUBA-CD022-2024(102709)</t>
  </si>
  <si>
    <t>ANGIE DANIELA BARRANTES VARON</t>
  </si>
  <si>
    <t>PRESTAR LOS SERVICIOS PROFESIONALES COMO ABOGADO (A) PARA APOYAR LA GESTIÓN CONTRACTUAL DEL ÁREA GESTIÓN DEL DESARROLLO LOCAL, EN LAS ETAPAS PRECONTRACTUAL Y CONTRACTUAL DE LOS PROCESOS DE SELECCIÓN DE BIENES Y SERVICIOS DE LA ALCALDÍA LOCAL DE SUBA</t>
  </si>
  <si>
    <t>https://community.secop.gov.co/Public/Tendering/OpportunityDetail/Index?noticeUID=CO1.NTC.5698416&amp;isFromPublicArea=True&amp;isModal=true&amp;asPopupView=true</t>
  </si>
  <si>
    <t>Carrera 53 C  # 134 29</t>
  </si>
  <si>
    <t>adbarrantes97@ucatolica.edu.co</t>
  </si>
  <si>
    <t>570168770096167</t>
  </si>
  <si>
    <t>021-2024</t>
  </si>
  <si>
    <t>021-2024-CPS-P(102709)</t>
  </si>
  <si>
    <t>FDLSUBA-CD021-2024(102709)</t>
  </si>
  <si>
    <t>ANDRES MAURICIO OROZCO GONZÁLEZ</t>
  </si>
  <si>
    <t>Marquetalia(Caldas)</t>
  </si>
  <si>
    <t>PRESTAR LOS SERVICIOS PROFESIONALES COMO ABOGADO (A) PARA APOYAR LA GESTIÓN CONTRACTUAL DEL ÁREA GESTIÓN DEL DESARROLLO LOCAL, EN LAS ETAPAS PRECONTRACTUAL Y CONTR105ACTUAL DE LOS PROCESOS DE SELECCIÓN DE BIENES Y SERVICIOS DE LA ALCALDÍA LOCAL DE SUBA</t>
  </si>
  <si>
    <t>https://community.secop.gov.co/Public/Tendering/OpportunityDetail/Index?noticeUID=CO1.NTC.5690496&amp;isFromPublicArea=True&amp;isModal=False</t>
  </si>
  <si>
    <t>Calle 13 # 78 D 13</t>
  </si>
  <si>
    <t>andres-orozco@hotmail.com</t>
  </si>
  <si>
    <t>550488435232019_</t>
  </si>
  <si>
    <t>020-2024</t>
  </si>
  <si>
    <t>020-2024-CPS-AG(102692)</t>
  </si>
  <si>
    <t>FDLSUBA-CD020-2024(102692)</t>
  </si>
  <si>
    <t>YURY PAOLA GONZALEZ FORERO</t>
  </si>
  <si>
    <t>1. 29/05/2024 3:06:36 PMSe realiza adición por $4.420.000 y prorroga de 01 mes y 22 días hasta el 26 de julio de 2024, como consta en solicitud de modificacion contractual del contrato 020-2024CPS-AG(102692) de la contratista YURI PAOLA GONZALEZ FORERO</t>
  </si>
  <si>
    <t>PRESTAR LOS SERVICIOS DE APOYO EN EL ÁREA GESTIÓN DEL DESARROLLO LOCAL, REALIZANDO LAS ACTIVIDADES ASISTENCIALES EN LA GESTIÓN CONTRACTUAL DEL FONDO DE DESARROLLO LOCAL DE SUBA</t>
  </si>
  <si>
    <t>https://community.secop.gov.co/Public/Tendering/OpportunityDetail/Index?noticeUID=CO1.NTC.5690491&amp;isFromPublicArea=True&amp;isModal=true&amp;asPopupView=true</t>
  </si>
  <si>
    <t>Calle 131#99-70</t>
  </si>
  <si>
    <t>paola.gonzalezforero84@gmail.com</t>
  </si>
  <si>
    <t>488405817773</t>
  </si>
  <si>
    <t>019-2024</t>
  </si>
  <si>
    <t>019-2024-CPS-AG(102406)</t>
  </si>
  <si>
    <t>FDLSUBA-CD019-2024(102406)</t>
  </si>
  <si>
    <t>NEIDER FARID CASTILLO BORJA</t>
  </si>
  <si>
    <t>https://community.secop.gov.co/Public/Tendering/OpportunityDetail/Index?noticeUID=CO1.NTC.5702562&amp;isFromPublicArea=True&amp;isModal=False</t>
  </si>
  <si>
    <t>Calle 128 d bis #87 b 79</t>
  </si>
  <si>
    <t>faricast@hotmail.com</t>
  </si>
  <si>
    <t>TECNICO LABORAL POR COMPETENCIAS EN INSTITUTO</t>
  </si>
  <si>
    <t>018-2024</t>
  </si>
  <si>
    <t>018-2024-CPS-AG(102485)</t>
  </si>
  <si>
    <t>FDLSUBA-CD018-2024(102485)</t>
  </si>
  <si>
    <t>LUZ AMPARO BOHORQUEZ RODRIGUEZ</t>
  </si>
  <si>
    <t>https://community.secop.gov.co/Public/Tendering/OpportunityDetail/Index?noticeUID=CO1.NTC.5708485&amp;isFromPublicArea=True&amp;isModal=False</t>
  </si>
  <si>
    <t>Calle 128f # 88-13</t>
  </si>
  <si>
    <t>luzamparobr@gmail.com</t>
  </si>
  <si>
    <t>Profesional en alta gerencia</t>
  </si>
  <si>
    <t>016-2024</t>
  </si>
  <si>
    <t>016-2024-CPS-AG(102284)</t>
  </si>
  <si>
    <t>FDLSUBA-CD016-2024(102284)</t>
  </si>
  <si>
    <t>LISBETH GONZALEZ ARAGON</t>
  </si>
  <si>
    <t>https://community.secop.gov.co/Public/Tendering/OpportunityDetail/Index?noticeUID=CO1.NTC.5703557&amp;isFromPublicArea=True&amp;isModal=False</t>
  </si>
  <si>
    <t>TV 126F 13327</t>
  </si>
  <si>
    <t>lis-alejo2012@hotmail.es</t>
  </si>
  <si>
    <t>TÉCNICO LABORAL POR COMPETENCIAS</t>
  </si>
  <si>
    <t>015-2024</t>
  </si>
  <si>
    <t>015-2024-CPS-AG(102284)</t>
  </si>
  <si>
    <t>FDLSUBA-CD015-2024(102284)</t>
  </si>
  <si>
    <t>DIANA MILENA MENDIVELSO GARCIA</t>
  </si>
  <si>
    <t>PRESTAR LOS SERVICIOS DE APOYO AL ÁREA GESTIÓN DE DESARROLLO LOCAL EN EL CENTRO DE DOCUMENTACIÓN E INFORMACIÓN CDI DE LA ALCALDÍA LOCAL DE SUBA.</t>
  </si>
  <si>
    <t>https://community.secop.gov.co/Public/Tendering/OpportunityDetail/Index?noticeUID=CO1.NTC.5705737&amp;isFromPublicArea=True&amp;isModal=False</t>
  </si>
  <si>
    <t xml:space="preserve">Calle 128 D Bis No. 88 A 18 </t>
  </si>
  <si>
    <t>311 867 11 38</t>
  </si>
  <si>
    <t>nanamega@hotmail.com.ar</t>
  </si>
  <si>
    <t>488415922787</t>
  </si>
  <si>
    <t xml:space="preserve">Técnico - SERVICIO NACIONAL DE APRENDIZAJE SENA </t>
  </si>
  <si>
    <t>014-2024</t>
  </si>
  <si>
    <t>014-2024-CPS-P(102284)</t>
  </si>
  <si>
    <t>FDLSUBA-CD014-2024(102284)</t>
  </si>
  <si>
    <t>LEONARDO GARZÓN</t>
  </si>
  <si>
    <t>https://community.secop.gov.co/Public/Tendering/OpportunityDetail/Index?noticeUID=CO1.NTC.5734306&amp;isFromPublicArea=True&amp;isModal=False</t>
  </si>
  <si>
    <t>3 meses 18 días.</t>
  </si>
  <si>
    <t>Carrera 92B #61-44SUR</t>
  </si>
  <si>
    <t>bosagospel2011@gmail.com</t>
  </si>
  <si>
    <t>Técnico en asistencia en organización de archivo</t>
  </si>
  <si>
    <t>013-2024</t>
  </si>
  <si>
    <t>013-2024-CONVINT(105085)</t>
  </si>
  <si>
    <t>FDLSCD-013-2024(105085)</t>
  </si>
  <si>
    <t>SERVICIOS POSTALES NACIONALES S.A.S</t>
  </si>
  <si>
    <t>PRESTAR EL SERVICIO DE CORREO CERTIFICADO, PARA EL TRAMITE DE DOCUMENTOS EN CUMPLIMIENTO AL DESARROLLO DE LAS ACTIVIDADES ADMINISTRATIVAS DEL FONDO DE DESARROLLO LOCAL DE SUBA</t>
  </si>
  <si>
    <t>https://community.secop.gov.co/Public/Tendering/OpportunityDetail/Index?noticeUID=CO1.NTC.5657049&amp;isFromPublicArea=True&amp;isModal=true&amp;asPopupView=true</t>
  </si>
  <si>
    <t>011-2024</t>
  </si>
  <si>
    <t>011-2024-CPS-P(102684)</t>
  </si>
  <si>
    <t>FDLSUBA-CD011-2024(102684)</t>
  </si>
  <si>
    <t>ELIA TATIANA BARBOSA ALMONACID</t>
  </si>
  <si>
    <t>Prestar los servicios profesionales como abogado (a) para apoyar la gestión contractual del Área Gestión del Desarrollo Local de la Alcaldía Local de Suba, en los diferentes procesos de selección en sus etapas precontractual, contractual y postcontractual.</t>
  </si>
  <si>
    <t>https://community.secop.gov.co/Public/Tendering/OpportunityDetail/Index?noticeUID=CO1.NTC.5655390&amp;isFromPublicArea=True&amp;isModal=False</t>
  </si>
  <si>
    <t>Carrera 45 N° 45- 71</t>
  </si>
  <si>
    <t>eliatatianabarbosa@gmail.com_x000D_</t>
  </si>
  <si>
    <t>03135295051</t>
  </si>
  <si>
    <t>010-2024</t>
  </si>
  <si>
    <t>010-2024-CPS-P(102728)</t>
  </si>
  <si>
    <t>FDLSUBA-CD010-2024(102728)</t>
  </si>
  <si>
    <t>DIEGO FERNANDO FERMIN NAVIA</t>
  </si>
  <si>
    <t>Consulado Caracas (Venezuela)</t>
  </si>
  <si>
    <t>1. 29/05/2024 3:47:44 PM(UTC-05:00) Bogotá, Lima, Quito)	 
Justificación de la modificación	Mediante documento radicado en el Fondo de Desarrollo Local de Suba, por ANA ISABEL HORTUA SALCEDO quien obra como supervisor del Contrato de Prestación de Servicios 010-2024-CPS-P(102728), suscrito con DIEGO FERNANDO FERMIN NAVIA se determina prorrogar por UN (1) MESES, VEINTIDOS (22) DIAS contado a partir del vencimiento del plazo pactado y adicionar presupuestalmente al contrato la suma de DOCE MILLONES CIENTOTREINTA Y TRES MIL TRESCIENTOS TREINTA Y TRES PESOS M/CTE. ($ 12.133.333)incluido impuestos, (la justificación se encuentra anexa al presente, la cual hace parte integra del contrato). La nueva fecha terminación del contrato es el 20/07/2024. Para el efecto, se cuenta con el Certificado de Disponibilidad Presupuestal (CDP) No. 1174 del 28 de Julio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</si>
  <si>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Prestar los servicios profesionales al Área de
Gestión del Desarrollo Local realizando las actividades financieras relacionadas con las diferentes etapas
contractuales de los procesos de adquisición de bienes y servicios que haga la Alcaldía Local de Suba</t>
  </si>
  <si>
    <t>https://community.secop.gov.co/Public/Tendering/OpportunityDetail/Index?noticeUID=CO1.NTC.5652208&amp;isFromPublicArea=True&amp;isModal=true&amp;asPopupView=true</t>
  </si>
  <si>
    <t>1 meses 20 días.</t>
  </si>
  <si>
    <t>Avenida carrera 14 #58-74, Edificio Oikos Infinitum, Torre</t>
  </si>
  <si>
    <t xml:space="preserve"> 3508264381_x000D_</t>
  </si>
  <si>
    <t>fermindiegof@gmail.com</t>
  </si>
  <si>
    <t>58684406939</t>
  </si>
  <si>
    <t>Venezuela</t>
  </si>
  <si>
    <t>La Asuncion</t>
  </si>
  <si>
    <t>Nueva Esparta</t>
  </si>
  <si>
    <t>ESPECIALIZACION EN CONTRATACION ESTATAL</t>
  </si>
  <si>
    <t>009-2024</t>
  </si>
  <si>
    <t>009-2024-CPS-AG(102493)</t>
  </si>
  <si>
    <t>FDLSUBA-CD009-2024(102493)</t>
  </si>
  <si>
    <t>DANA VALENTINA ALFONSO GARZÓN</t>
  </si>
  <si>
    <t>https://community.secop.gov.co/Public/Tendering/OpportunityDetail/Index?noticeUID=CO1.NTC.5652115&amp;isFromPublicArea=True&amp;isModal=true&amp;asPopupView=true</t>
  </si>
  <si>
    <t>Calle 6 Sur #16A-134</t>
  </si>
  <si>
    <t>valenalfoga@gmail.com</t>
  </si>
  <si>
    <t>54876631</t>
  </si>
  <si>
    <t>008-2024</t>
  </si>
  <si>
    <t>008-2024-CPS-AG(104082)</t>
  </si>
  <si>
    <t>FDLSUBA-CD008-2024(104082)</t>
  </si>
  <si>
    <t>IVONNE KATHALINA SAENZ SANCHEZ</t>
  </si>
  <si>
    <t>Prestar servicios técnicos de apoyo a la Gestión promoviendo la participación ciudadana en las prácticas deportivas; mediante la promoción de las habilidades de niños, jóvenes y adultos de la localidad en las diferentes disciplinas deportivas</t>
  </si>
  <si>
    <t>https://community.secop.gov.co/Public/Tendering/OpportunityDetail/Index?noticeUID=CO1.NTC.5652046&amp;isFromPublicArea=True&amp;isModal=true&amp;asPopupView=true</t>
  </si>
  <si>
    <t>Carrera 114 D # 152 D - 27</t>
  </si>
  <si>
    <t>ivonsaenz01@gmail.com</t>
  </si>
  <si>
    <t>24100001318</t>
  </si>
  <si>
    <t>PROFESIONAL EN ENTRENAMIENTO DEPORTIVO</t>
  </si>
  <si>
    <t>006-2024</t>
  </si>
  <si>
    <t>006-2024-CPS-P(102684)</t>
  </si>
  <si>
    <t>FDLSUBA-CD006-2024(102684)</t>
  </si>
  <si>
    <t>LEIDY JOHANA BLANDON VALENCIA</t>
  </si>
  <si>
    <t>1. 30/05/2024 7:35:21 AM Mediante documento radicado en el Fondo de Desarrollo Local de Suba, por IVAN DARIO GOMEZ HENAO, quien obra como supervisor del Contrato de Prestación de Servicios 006-2024, suscrito con LEIDY JOHANA BLANDON se determina prorrogar por UN (1) MES Y VEINTIDOS (22) DIAS contado a partir del vencimiento del plazo pactado y adicionar presupuestalmente al contrato la suma de DOCE MILLONES CIENTO TREINTA Y TRES MIL TRESCIENTOS TREINTA Y TRES PESOS M/CTE. ($12.133.333) incluido impuestos, (la justificación se encuentra anexa al presente, la cual hace parte integra del contrato). La nueva fecha terminación del contrato es el 25/07/2024. Para el efecto, se cuenta con el Certificado de Disponibilidad Presupuestal (CDP) No. 1179 del 29 de mayo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</si>
  <si>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https://community.secop.gov.co/Public/Tendering/OpportunityDetail/Index?noticeUID=CO1.NTC.5651689&amp;isFromPublicArea=True&amp;isModal=true&amp;asPopupView=true</t>
  </si>
  <si>
    <t>Carrera 52#44-45</t>
  </si>
  <si>
    <t>COTAIZA3006@GMAIL.COM</t>
  </si>
  <si>
    <t>24060079244</t>
  </si>
  <si>
    <t>DERECHO - ESPECIALIZACION EN DERECHO PUBLICO</t>
  </si>
  <si>
    <t>005-2024</t>
  </si>
  <si>
    <t>005-2024-CPS-P(102686)</t>
  </si>
  <si>
    <t>FDLSUBA-CD005-2024(102686)</t>
  </si>
  <si>
    <t>CARLOS ANDRÉS OTAIZA ORELLANO</t>
  </si>
  <si>
    <t>1. 30/05/2024 3:21:57 PM Mediante documento radicado en el Fondo de Desarrollo Local de Suba, por IVAN DARIO GOMEZ HENAO, quien obra como supervisor del Contrato de Prestación de Servicios 005-2024-CPS-P(102696), suscrito con LEIDY JOHANA BLANDON se determina prorrogar por UN (1) MES Y VEINTIDOS (22) DIAS contado a partir del vencimiento del plazo pactado y adicionar presupuestalmente al contrato la suma de DOCE MILLONES DOSCIENTOS CINCUENTA MIL PESOS M/CTE. ($12.250.000) incluido impuestos, (la justificación se encuentra anexa al presente, la cual hace parte integra del contrato). La nueva fecha terminación del contrato es el 25/07/2024. Para el efecto, se cuenta con el Certificado de Disponibilidad Presupuestal (CDP) No. 1182 del 30 de mayo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</si>
  <si>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https://community.secop.gov.co/Public/Tendering/OpportunityDetail/Index?noticeUID=CO1.NTC.5651690&amp;isFromPublicArea=True&amp;isModal=true&amp;asPopupView=true</t>
  </si>
  <si>
    <t>Calle 51 3 52 AP 307</t>
  </si>
  <si>
    <t>Cotaiza3006@gmail.com</t>
  </si>
  <si>
    <t>ESPECIALIZACIÓN EN DERECHO PÚBLICO_x000D_</t>
  </si>
  <si>
    <t>004-2024</t>
  </si>
  <si>
    <t>004-2024-CPS-P(102696)</t>
  </si>
  <si>
    <t>FDLSUBA-CD004-2024(102686)</t>
  </si>
  <si>
    <t>MAURICIO ALEJANDRO MEJÍA HINCAPIÉ</t>
  </si>
  <si>
    <t>1. 29/05/2024 5:27:42 PM Mediante documento radicado en el Fondo de Desarrollo Local de Suba, por IVAN DARIO GOMEZ HENAO, quien obra como supervisor del Contrato de Prestación de Servicios 004-2024-CPS-P(102696), suscrito con MAURICIO ALEJANDRO MEJÍA HINCAPIÉ se determina prorrogar por UN (1) MES Y VEINTIDOS (22) DIAS contado a partir del vencimiento del plazo pactado y adicionar presupuestalmente al contrato la suma de DOCE MILLONES CIENTO TREINTA Y TRES MIL TRESCIENTOS TREINTA Y TRES PESOS M/CTE. ($12.133.333) incluido impuestos, (la justificación se encuentra anexa al presente, la cual hace parte integra del contrato). La nueva fecha terminación del contrato es el 25/07/2024. Para el efecto, se cuenta con el Certificado de Disponibilidad Presupuestal (CDP) No. 1180 del 29 de mayo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</si>
  <si>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Carrera 13H No. 29-27 sur</t>
  </si>
  <si>
    <t>dimayi31@gmail.com</t>
  </si>
  <si>
    <t>32884382547</t>
  </si>
  <si>
    <t xml:space="preserve">ESPECIALIZACIÓN EN CONTRATACIÓN ESTATAL Y NEGOCIOS JURÍDICOS,ESPECIALIZACION EN DERECHO
AMBIENTAL,DERECHO Y CIENCIAS POLITICAS </t>
  </si>
  <si>
    <t>003-2024</t>
  </si>
  <si>
    <t>003-2024-CPS-P(102696)</t>
  </si>
  <si>
    <t>FDLSUBA-CD003-2024(102696)</t>
  </si>
  <si>
    <t>HUGO FERNEY PINEDA NIÑO</t>
  </si>
  <si>
    <t>https://community.secop.gov.co/Public/Tendering/OpportunityDetail/Index?noticeUID=CO1.NTC.5651836&amp;isFromPublicArea=True&amp;isModal=False</t>
  </si>
  <si>
    <t>Calle 65 4-10 apto 301</t>
  </si>
  <si>
    <t>pihufer@hotmail.com</t>
  </si>
  <si>
    <t xml:space="preserve">ESPECIALIZACIÓN EN CONTRATACIÓN ESTATAL Y NEGOCIOS JURÍDICOS,ESPECIALIZACION EN DERECHO AMBIENTAL,DERECHO Y CIENCIAS POLITICAS </t>
  </si>
  <si>
    <t>002-2024</t>
  </si>
  <si>
    <t>002-2024-CPS-P(102684)</t>
  </si>
  <si>
    <t>FDLSUBA-CD002-2024(102684)</t>
  </si>
  <si>
    <t>KENNY BIVIANA ROJAS AMUD</t>
  </si>
  <si>
    <t>1. 29/05/2024 11:12:20 AM Mediante documento radicado en el Fondo de Desarrollo Local de Suba, por IVÁN DARÍO GÓMEZ HENAO, quien obra como apoyo a la supervisión del Contrato 002-2024-CPS-P(102684) con VoBo de la Alcaldesa Local de Suba (E) , se solicita PRORROGA y ADICIÓN del contrato, suscrito con KENNY BIVIANA ROJAS AMUD, por el término de UN (1) MES Y VEINTIDOS (22) DIAS, además adicionar DOCE MILLONES CIENTO TREINTA Y TRES MIL TRESCIENTOS TREINTA Y TRES PESOS M/CTE. ($12.133.333) De conformidad con la justificación esgrimida en el documento anexo suscrito por el supervisor, que hace parte integral de la presente modificación contractual. La presente adición se encuentra respaldada con el Certificado de Disponibilidad Presupuestal No. 1173 de fecha 28 de mayo de 20024. La nueva fecha terminación del contrato es el 21 de julio de 2024.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</si>
  <si>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https://community.secop.gov.co/Public/Tendering/OpportunityDetail/Index?noticeUID=CO1.NTC.5651670&amp;isFromPublicArea=True&amp;isModal=true&amp;asPopupView=true</t>
  </si>
  <si>
    <t>5 meses 7 días.</t>
  </si>
  <si>
    <t>Carrera Bis 90 No. 73 A  - 20 Casa 25</t>
  </si>
  <si>
    <t>kennyrojas@hotmail.com</t>
  </si>
  <si>
    <t>ESPECIALISTA DERECHO ADMINISTRACIÓN</t>
  </si>
  <si>
    <t>001-2024</t>
  </si>
  <si>
    <t>001-2024-CPS-P(102688)</t>
  </si>
  <si>
    <t>FDLSUBA-CD001-2024(102688)</t>
  </si>
  <si>
    <t>GLORIA YANNETH TORRES MANCIPE</t>
  </si>
  <si>
    <t>PRESTAR LOS SERVICIOS PROFESIONALES COMO ABOGADO PARA DEPURAR LAS OBLIGACIONES POR PAGAR A CARGO DEL FONDO DE DESARROLLO LOCAL DE SUBA</t>
  </si>
  <si>
    <t>https://community.secop.gov.co/Public/Tendering/OpportunityDetail/Index?noticeUID=CO1.NTC.5651833&amp;isFromPublicArea=True&amp;isModal=true&amp;asPopupView=true</t>
  </si>
  <si>
    <t>Calle 131 No.19 –31 Apto. 305 Edificio Macahuba del Country</t>
  </si>
  <si>
    <t>yanneto76@hotmail.com</t>
  </si>
  <si>
    <t>Banco de Occidente</t>
  </si>
  <si>
    <t>MAESTRIA EN DERECHO</t>
  </si>
  <si>
    <t>FONDO DE DESARROLLO LOCAL DE SUBA</t>
  </si>
  <si>
    <t>OFICINA DE CONTRATACIÓN</t>
  </si>
  <si>
    <t>(Varios elementos)</t>
  </si>
  <si>
    <t>INFORMACIÓN CONSOLIDADA DE CONTRATOS FDLS ENTRE EL 01 DE ENERO DE 2020 AL 30 DE NOVIEMBRE DE 2023</t>
  </si>
  <si>
    <t>Cuenta de Contrato</t>
  </si>
  <si>
    <t>Etiquetas de columna</t>
  </si>
  <si>
    <t>Suma de Valor Contrato</t>
  </si>
  <si>
    <t>Suma de Vr. Total contrato</t>
  </si>
  <si>
    <t>No. Identificación contratista</t>
  </si>
  <si>
    <t>Total general</t>
  </si>
  <si>
    <t>Total Cuenta de Contrato</t>
  </si>
  <si>
    <t>Total Suma de Vr. Total contrato</t>
  </si>
  <si>
    <r>
      <t>Ubicación</t>
    </r>
    <r>
      <rPr>
        <sz val="10"/>
        <rFont val="Garamond"/>
        <family val="1"/>
      </rPr>
      <t> </t>
    </r>
  </si>
  <si>
    <r>
      <t>Número en Planta</t>
    </r>
    <r>
      <rPr>
        <sz val="10"/>
        <rFont val="Garamond"/>
        <family val="1"/>
      </rPr>
      <t> </t>
    </r>
  </si>
  <si>
    <r>
      <t>Número de Contratistas</t>
    </r>
    <r>
      <rPr>
        <sz val="10"/>
        <rFont val="Garamond"/>
        <family val="1"/>
      </rPr>
      <t> </t>
    </r>
  </si>
  <si>
    <r>
      <t>DESPACHO </t>
    </r>
    <r>
      <rPr>
        <sz val="10"/>
        <rFont val="Garamond"/>
        <family val="1"/>
      </rPr>
      <t> </t>
    </r>
  </si>
  <si>
    <t>Despacho  </t>
  </si>
  <si>
    <t>1 </t>
  </si>
  <si>
    <r>
      <t>AREA DE GESTIÓN POLICIVA</t>
    </r>
    <r>
      <rPr>
        <sz val="10"/>
        <rFont val="Garamond"/>
        <family val="1"/>
      </rPr>
      <t> </t>
    </r>
  </si>
  <si>
    <t>Convenio de cooperación</t>
  </si>
  <si>
    <t>Asesora Jurídica  </t>
  </si>
  <si>
    <t>3 </t>
  </si>
  <si>
    <t>Asesora de Obras  </t>
  </si>
  <si>
    <t>Inspecciones de Policía </t>
  </si>
  <si>
    <t>28 </t>
  </si>
  <si>
    <t>Despachos Comisorios </t>
  </si>
  <si>
    <t>0 </t>
  </si>
  <si>
    <r>
      <t>AREA DE DESARRLOLLO LOCAL ADMINISTRATIVA Y FINANCIERA </t>
    </r>
    <r>
      <rPr>
        <sz val="10"/>
        <rFont val="Garamond"/>
        <family val="1"/>
      </rPr>
      <t> </t>
    </r>
  </si>
  <si>
    <t>Gestión Administrativa y Financiera </t>
  </si>
  <si>
    <t>Planeación </t>
  </si>
  <si>
    <t>Presupuesto </t>
  </si>
  <si>
    <t>Contabilidad </t>
  </si>
  <si>
    <t>Almacén </t>
  </si>
  <si>
    <t>2 </t>
  </si>
  <si>
    <t>Contratación </t>
  </si>
  <si>
    <t>CDI </t>
  </si>
  <si>
    <t>Servicio de Atención al Ciudadano  </t>
  </si>
  <si>
    <t>Sistemas – TIC - Subalab </t>
  </si>
  <si>
    <t>Prensa y Comunicaciones </t>
  </si>
  <si>
    <t>Archivo </t>
  </si>
  <si>
    <t>Conductores </t>
  </si>
  <si>
    <t>Gestión ambiental </t>
  </si>
  <si>
    <t>Desarrollo económico </t>
  </si>
  <si>
    <t>Infraestructura </t>
  </si>
  <si>
    <t>Participación </t>
  </si>
  <si>
    <t>Política social </t>
  </si>
  <si>
    <t>Seguridad </t>
  </si>
  <si>
    <t>Transferencias </t>
  </si>
  <si>
    <t>Delivery </t>
  </si>
  <si>
    <t>Junta Administradora Local </t>
  </si>
  <si>
    <r>
      <t>TOTAL</t>
    </r>
    <r>
      <rPr>
        <sz val="10"/>
        <rFont val="Garamond"/>
        <family val="1"/>
      </rPr>
      <t> </t>
    </r>
  </si>
  <si>
    <r>
      <t>46</t>
    </r>
    <r>
      <rPr>
        <sz val="10"/>
        <rFont val="Garamond"/>
        <family val="1"/>
      </rPr>
      <t> </t>
    </r>
  </si>
  <si>
    <t>Tipo de Proceso o modalidad</t>
  </si>
  <si>
    <t>Tipo de Contrato</t>
  </si>
  <si>
    <t>Año 1 (2023)</t>
  </si>
  <si>
    <t>Año 2 (2024)</t>
  </si>
  <si>
    <t>Total, por Vigencias 
Año 1 y Año 2</t>
  </si>
  <si>
    <t>Contratos en Ejecución</t>
  </si>
  <si>
    <t>Cantidad</t>
  </si>
  <si>
    <t>Valor</t>
  </si>
  <si>
    <t>Total, contratos</t>
  </si>
  <si>
    <t>Valor Total</t>
  </si>
  <si>
    <t>1) Contratación Directa</t>
  </si>
  <si>
    <t>2) Concurso de Méritos</t>
  </si>
  <si>
    <t>3) Mínima Cuantía</t>
  </si>
  <si>
    <t>4) Licitación Pública</t>
  </si>
  <si>
    <t>5) Selección Abreviada</t>
  </si>
  <si>
    <t>5.1.) Menor Cuantía</t>
  </si>
  <si>
    <t>Obra pública</t>
  </si>
  <si>
    <t>5.2.) Subasta Inversa</t>
  </si>
  <si>
    <t>5.3.) Adquisición de Bienes y de características técnicas uniformes</t>
  </si>
  <si>
    <t>….</t>
  </si>
  <si>
    <t>5.4.) Acuerdo Marco de Precios</t>
  </si>
  <si>
    <t>6) Contratación Derecho Privado</t>
  </si>
  <si>
    <t>Total, general</t>
  </si>
  <si>
    <t>(Todas)</t>
  </si>
  <si>
    <t>Modalidad de contratación</t>
  </si>
  <si>
    <t>Cant. Contratos</t>
  </si>
  <si>
    <t>Vr. Inicial contrato</t>
  </si>
  <si>
    <t>Total adiciones</t>
  </si>
  <si>
    <t>Aportes contratistas</t>
  </si>
  <si>
    <t>Vr. Total del contrato</t>
  </si>
  <si>
    <t>(en blanco)</t>
  </si>
  <si>
    <t>RELACIÓN DE CONTRATOS EN EJECUCIÓN Y EN PROCESO DE LIQUIDACIÓN DETALLADO POR VIGENCIAS Y ÁREAS</t>
  </si>
  <si>
    <t>Total Cant. Contratos</t>
  </si>
  <si>
    <t>Total Vr. Total</t>
  </si>
  <si>
    <t>Área y estado</t>
  </si>
  <si>
    <t>Vr. Total</t>
  </si>
  <si>
    <t>OK, ADICCIÓN Y PRORROGA</t>
  </si>
  <si>
    <t>Información de bases de datos.</t>
  </si>
  <si>
    <t>Campo formulado.</t>
  </si>
  <si>
    <t>Campo de fechas.</t>
  </si>
  <si>
    <t>Campo de plazos.</t>
  </si>
  <si>
    <t>VIGENCIA</t>
  </si>
  <si>
    <t xml:space="preserve">ESTADO </t>
  </si>
  <si>
    <t>Jurídica IVC</t>
  </si>
  <si>
    <t>APOYAR JURÍDICAMENTE LA EJECUCIÓN DE LAS ACCIONES REQUERIDAS PARA LA DEPURACIÓN DE LAS ACTUACIONES ADMINISTRATIVAS QUE CURSAN EN LA ALCALDÍA LOCAL.</t>
  </si>
  <si>
    <t>JUAN CAMILO RAMIREZ ZAMBRANO</t>
  </si>
  <si>
    <t>FREDY ARMANDO ORTIZ HERNANDEZ</t>
  </si>
  <si>
    <t>LEONEL GONZALEZ MORENO</t>
  </si>
  <si>
    <t>JENNY CRISTINA SANABRIA MORA</t>
  </si>
  <si>
    <t>PRESTAR SUS SERVICIOS PROFESIONALES PARA LA IMPLEMENTACIÓN DE LAS ACCIONES Y LINEAMIENTOS TÉCNICOS SURTIDOS DEL PROGRAMA DE GESTIÓN DOCUMENTAL Y DEMÁS INSTRUMENTOS TÉCNICOS ARCHIVÍSTICOS</t>
  </si>
  <si>
    <t>REINALDO PUENTES VASQUEZ</t>
  </si>
  <si>
    <t>FAYDY MAGALLY PATIÑO GÓMEZ</t>
  </si>
  <si>
    <t>JONATAN OVALLE DIAZ</t>
  </si>
  <si>
    <t>PRESTAR LOS SERVICIOS PROFESIONALES COMO ABOGADO (A) PARA APOYAR LA GESTIÓN CONTRACTUAL DEL ÁREA GESTIÓN DEL DESARROLLO LOCAL DE LA ALCALDÍA LOCAL DE SUBA, EN LOS DIFERENTES PROCESOS DE SELECCIÓN EN SUS ETAPAS PRECONTRACTUAL, CONTRACTUAL Y POSTCONTRACTUAL.</t>
  </si>
  <si>
    <t>ARLID JOHANA ALVAREZ RINCON</t>
  </si>
  <si>
    <t>CLINTON FABIAN LEAL GARCIA</t>
  </si>
  <si>
    <t>KAREN YISETH NIEVES FORERO</t>
  </si>
  <si>
    <t>CARLOS ALFONSO ACOSTA GARZON</t>
  </si>
  <si>
    <t>SEBASTIAN RAMIREZ MOSOS</t>
  </si>
  <si>
    <t>MAGDA CRISTINA VARGAS DEL VALLE</t>
  </si>
  <si>
    <t>MABEL ADRIANA NIVIAYO MOSQUERA</t>
  </si>
  <si>
    <t>MARITZA PEÑA PACHECO</t>
  </si>
  <si>
    <t>GUSTAVO ADOLFO MARTINEZ CASTRILLON</t>
  </si>
  <si>
    <t>ANGIE NATHALY APRAEZ OLARTE</t>
  </si>
  <si>
    <t>Suspendido</t>
  </si>
  <si>
    <t>Sin iniciar</t>
  </si>
  <si>
    <t>YANETH CARDENAS PEREZ</t>
  </si>
  <si>
    <t>OSCAR SANABRIA SUAREZ</t>
  </si>
  <si>
    <t>WILMAR HERNAN PEREZ SANCHEZ</t>
  </si>
  <si>
    <t>Cancelado</t>
  </si>
  <si>
    <t>Luisa Fernanda Botero Alzate</t>
  </si>
  <si>
    <t>Angel David Hernandez Casallas</t>
  </si>
  <si>
    <t>JAKELINE BERMEO OSORIO</t>
  </si>
  <si>
    <t>LEYDY CATHERINE VANEGAS ROZO</t>
  </si>
  <si>
    <t>PRESTAR LOS SERVICIOS PROFESIONALES ADMINISTRATIVOS, CONTABLES Y FINANCIEROS PARA DEPURAR LAS OBLIGACIONES POR PAGAR A CARGO DEL FONDO DE DESARROLLO LOCAL DE SUBA</t>
  </si>
  <si>
    <t>CONSTANZA MARCELA TORRES</t>
  </si>
  <si>
    <t>Diana Marcela Aguilar Tovar</t>
  </si>
  <si>
    <t>SubaLab</t>
  </si>
  <si>
    <t>Infraestructura - Vivienda Rural</t>
  </si>
  <si>
    <t>ANNY MONROY FAJARDO</t>
  </si>
  <si>
    <t>Convenio Interadministrativo</t>
  </si>
  <si>
    <t>Participación (EDI)</t>
  </si>
  <si>
    <t>Banco Agrario de Colombia</t>
  </si>
  <si>
    <t>LEONARDO FABIO QUINTERO LOPEZ</t>
  </si>
  <si>
    <t>Prestar los servicios profesionales al Área de Gestión de Desarrollo Local de la Alcaldía Local de Suba, con el fin de apoyar la formulación y ejecución de las actividades de fortalecimiento del clima, la cultura organizacional y el desarrollo de las acciones en materia de bienestar, capacitación y seguridad en el trabajo</t>
  </si>
  <si>
    <t>PRESTAR SERVICIOS DE APOYO TÉCNICO EN EL ÁREA DE GESTIÓN DEL DESARROLLO LOCAL REALIZANDO LAS LABORES ASISTENCIALES PARA LAS ACTIVIDADES DE TEMAS DE INFRAESTRUCTURA LOCAL EN CUMPLIMIENTO DE LAS METAS DEL PLAN DE GESTIÓN DE LA VIGENCIA</t>
  </si>
  <si>
    <t>Apoyar jurídicamente la ejecución de las acciones requeridas para la depuración de las actuaciones administrativas que cursan en la Alcaldía Local</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</si>
  <si>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</si>
  <si>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Prestar servicios profesionales en temas de tecnología y/o sistemas en el levantamiento y análisis de requisitos, desarrollo, documentación, pruebas y puesta en marcha de los sistemas de información y la gestión de la información de la alcaldía local de suba</t>
  </si>
  <si>
    <t>Prestar servicios técnicos al Área de Gestión del Desarrollo Local de la Alcaldía Local de Suba, como apoyo en el almacén del Fondo de Desarrollo Local</t>
  </si>
  <si>
    <t>PRESTAR SERVICIOS PROFESIONALES, PARA ATENDER, TRAMITAR Y REALIZAR EL SEGUIMIENTO A TUTELAS, ACCIONES POPULARES, INCIDENTES DE DESACATO, PROPOSICIONES, REQUERIMIENTO DE ENTES DE CONTROL Y DEMÁS ASUNTOS DE ÍNDOLE JURÍDICO, FINANCIERO, Y ADMINISTRATIVO QUE SEAN DESIGNADOS POR EL ALCALDE(SA) LOCAL.</t>
  </si>
  <si>
    <t>Tienda Virtual</t>
  </si>
  <si>
    <t>Orden de compra</t>
  </si>
  <si>
    <t>Prestar los servicios profesionales en la Alcaldía Local de Suba, realizando acciones pedagógicas preventivas y de sensibilización para el acatamiento voluntario de las normas en la localidad</t>
  </si>
  <si>
    <t>JENNIFFER PAOLA GRANDE BARRETO</t>
  </si>
  <si>
    <t>PRESTAR LOS SERVICIOS PROFESIONALES A LA ALCALDÍA LOCAL DE SUBA COMO ENLACE EN LOS TEMAS DE GESTIÓN DEL RIESGO DE CONFORMIDAD CON EL MARCO NORMATIVO APLICABLE PARA LA MATERIA, EN EL MARCO DEL PROYECTO DE INVERSIÓN 2031 SUBA PREVIENE Y REDUCE RIEGOS NATURALES</t>
  </si>
  <si>
    <t>Prestar los servicios profesionales como abogado (a) para apoyar la gestión contractual del Área Gestión del Desarrollo Local de la Alcaldía Local de Suba, en los diferentes procesos de selección en sus etapas precontractual, contractual y postcontractual</t>
  </si>
  <si>
    <t>MAURICIO ALEJANDRO MEJIA HINCAPIE</t>
  </si>
  <si>
    <t>MONICA ELIANA MEJIA JIMENEZ</t>
  </si>
  <si>
    <t>PRESTAR SERVICIOS PROFESIONALES PARA APOYAR LOS PROCESOS DE MANEJO DEL PRESUPUESTO DEL FONDO DE DESARROLLO LOCAL DE SUBA</t>
  </si>
  <si>
    <t>ADRIANA AVELLANEDA BAYONA</t>
  </si>
  <si>
    <t>MARIA CAMILA RIOS OLIVEROS</t>
  </si>
  <si>
    <t>FABIAN RICARDO QUIRIFE GUTIERREZ</t>
  </si>
  <si>
    <t>PRESTAR LOS SERVICIOS PROFESIONALES AL ÁREA DE GESTIÓN DEL DESARROLLO LOCAL REALIZANDO LAS ACTIVIDADES FINANCIERAS RELACIONADAS CON LAS DIFERENTES ETAPAS CONTRACTUALES DE LOS PROCESOS DE ADQUISICIÓN DE BIENES Y SERVICIOS QUE HAGA LA ALCALDÍA LOCAL DE SUBA</t>
  </si>
  <si>
    <t>CARLOS ANDRES OTAIZA ORELLANO</t>
  </si>
  <si>
    <t>Prestar los servicios de apoyo en las actividades administrativas en El Área Gestión de Desarrollo Local, para el logro de las metas de gestión de la vigencia</t>
  </si>
  <si>
    <t>EDWIN JOSE VERGARA MORALES</t>
  </si>
  <si>
    <t>Prestar los servicios profesionales como abogado (a) para apoyar la gestión contractual del Área Gestión del Desarrollo Local, en las etapas precontractual y contractual de los procesos de selección de bienes y servicios de la Alcaldía Local de Suba</t>
  </si>
  <si>
    <t>Prestar servicios profesionales como apoyo al Área Gestión del Desarrollo Local, en procesos y procedimientos de presupuesto de la Alcaldía Local de Suba</t>
  </si>
  <si>
    <t>Apoyar jurídicamente la ejecución de las acciones requeridas para la depuración de las actuaciones administrativas que cursan en la Alcaldía Local.</t>
  </si>
  <si>
    <t>CHRISTIAN HERNAN DUARTE COLMENARES</t>
  </si>
  <si>
    <t>EDWIN PALACIOS GARNICA</t>
  </si>
  <si>
    <t>Apoyar jurídicamente a la Junta Administradora Local con el fin de contribuir al adecuado cumplimiento de las atribuciones a su cargo</t>
  </si>
  <si>
    <t>Mínima Cuantía</t>
  </si>
  <si>
    <t>JUAN SEBASTIAN MARTIN BERMEO</t>
  </si>
  <si>
    <t>Licitación Pública</t>
  </si>
  <si>
    <t>LUIS ALEJANDRO RAMIREZ SANABRIA</t>
  </si>
  <si>
    <t>Concurso de Méritos</t>
  </si>
  <si>
    <t>Prestar servicios profesionales para apoyar los procesos de manejo del presupuesto del Fondo de Desarrollo Local de Suba</t>
  </si>
  <si>
    <t>BRAYAN SANCHEZ MARTINEZ</t>
  </si>
  <si>
    <t>Prestar los servicios de apoyo en el Área Gestión del Desarrollo Local, realizando las actividades asistenciales en la gestión contractual del Fondo de Desarrollo Local de Suba</t>
  </si>
  <si>
    <t>Prestar los servicios profesionales como abogado(a) para apoyar la gestión contractual del Área Gestión del Desarrollo Local de la Alcaldía Local de Suba en los diferentes procesos de selección en sus etapas precontractual, contractual y postcontractual al igual realizar trámite y seguimiento a peticiones realizadas por la ciudadanía, órganos de control y demás, relacionados con temas de infraestructura.</t>
  </si>
  <si>
    <t>Prestar los servicios de apoyo a la gestión en el trámite de despachos comisorios de la Alcaldía Local de Suba</t>
  </si>
  <si>
    <t>Prestar los servicios de apoyo al Área Gestión de Desarrollo Local en el Centro de Documentación e Información CDI de la Alcaldía Local de Suba</t>
  </si>
  <si>
    <t>Prestar el apoyo secretarial a la Junta Administradora Local.</t>
  </si>
  <si>
    <t>Prestar los servicios profesionales para apoyar jurídicamente la ejecución de las acciones requeridas para el trámite e impulso procesal de las actuaciones contravencionales y/o querellas que cursen en las Inspecciones de Policía de la Localidad</t>
  </si>
  <si>
    <t>Prestar los servicios profesionales como abogado en la Alcaldía Local de Suba, principalmente en todas las gestiones jurídicas y administrativas en materia de Propiedad Horizontal</t>
  </si>
  <si>
    <t>Prestar los servicios de apoyo para la gestión documental de la Alcaldía Local, acompañando a los profesionales jurídico y policivo en las labores operativas que genera el proceso de impulso y depuración de las actuaciones administrativas existentes en la alcaldía local</t>
  </si>
  <si>
    <t>Prestar servicios profesionales para apoyar al Alcalde Local y al referente de participación en la promoción, acompañamiento y atención de las instancias de coordinación interinstitucionales y las instancias de participación locales, así como los procesos comunitarios en la localidad.</t>
  </si>
  <si>
    <t>PRESTAR LOS SERVICIOS DE APOYO EN EL ÁREA DE GESTIÓN DEL DESARROLLO LOCAL, REALIZANDO ACTIVIDADES ADMINISTRATIVAS EN LAS DIFERENTES ETAPAS DE LOS PROCESOS DE ADQUISICIÓN DE BIENES Y SERVICIOS RELACIONADOS CON PROCESOS DE POLÍTICA SOCIAL Y ORGANIZACIÓN TERRITORIAL EN LA LOCALIDAD DE SUBA</t>
  </si>
  <si>
    <t>Prestar los servicios de apoyo técnico en el área de Gestión del Desarrollo Local realizando apoyo a las actividades relacionadas con las diferentes etapas contractuales de los proyectos de inversión destinados a la intervención de la malla vial, espacio público, ciclo infraestructura, infraestructura cultural, mejoramiento de vivienda rural y parques de la localidad de Suba</t>
  </si>
  <si>
    <t>LUZ NELIDA JIMENEZ MENDIETA</t>
  </si>
  <si>
    <t>1. 15/03/2024 6:13:19 PM Mediante documento radicado en el Fondo de Desarrollo Local de Suba, por IVAN DARIO GOMEZ HENAO, quien obra como apoyo a la supervisión del Contrato 001-2024-CPS-P(102688), se solicita CESIÓN del contrato suscrito con MARIA CAMILA RIOS OLIVEROS, De conformidad con la justificación esgrimida en el documento anexo suscrito por el supervisor, que hace parte integral de la presente modificación contractual. Por lo anterior, se realiza la CESIÓN DEL CONTRATO A GLORIA YANNETH TORRES MANCIPE, identificado (a) con C.C. N° 52.310.337 de Bogotá D.C, a partir del 15 de MARZO de 2024, teniendo en cuenta la idoneidad, previa verificación de los requisitos aportados por el (la) contratista. Lo anterior de conformidad con los documentos anexos, los cuales hacen parte integral de la presente modificación contractual</t>
  </si>
  <si>
    <t>001-2024 C1</t>
  </si>
  <si>
    <t>2. 6/06/2024 10:57:30 AM Mediante documento radicado en el Fondo de Desarrollo Local de Suba, y firmado por ANA ISABEL HURTADO SALCEDO, en su calidad de Alcaldesa Local de Suba (E), quien obra como supervisora del Contrato de Prestación de Servicios 001-2024-CPS-P(102688), suscrito con GLORIA YANNETH TORRES MANCIPE, se determina prorrogar por DOS (2) MESES contado a partir del vencimiento del plazo pactado y adicionar presupuestalmente al contrato la suma de CATORCE MILLONES DE PESOS M/CTE. ($14.000.000), incluido impuestos, (la justificación se encuentra anexa al presente, la cual hace parte integra del contrato). La nueva fecha terminación del contrato es el 13/08/2024. Para el efecto, se cuenta con el Certificado de Disponibilidad Presupuestal (CDP) No. 1189 del 05/06/2024.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</si>
  <si>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1. 5/06/2024 2:58:38 PM Mediante documento radicado en el Fondo de Desarrollo Local de Suba, y firmado por ANA ISABEL HURTADO SALCEDO, en su calidad de Alcaldesa Local de Suba (E), quien obra como supervisora del Contrato de Prestación de Servicios 003-2024-CPS-P(102696), suscrito con HUGO FERNEY PINEDA NIÑO, se determina prorrogar por UN (1) MESES Y VEINTIDOS (22) DÍAS contado a partir del vencimiento del plazo pactado y adicionar presupuestalmente al contrato la suma de DOCE MILLONES CIENTO TREINTA Y TRES MIL TRESCIENTOS TREINTA Y CUATRO PESOS M/CTE. ($12.133.334), incluido impuestos, (la justificación se encuentra anexa al presente, la cual hace parte integra del contrato). La nueva fecha terminación del contrato es el 08/09/2024. Para el efecto, se cuenta con el Certificado de Disponibilidad Presupuestal (CDP) No. 1186 del 04/06/2024.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2. 25/07/2024 9:09:57 PM Terminación anticipada de mutuo acuerdo del contrato 003-2024-CPS-P(102696)</t>
  </si>
  <si>
    <t>1. 29/05/2024 5:27:42 PM Mediante documento radicado en el Fondo de Desarrollo Local de Suba, por IVAN DARIO GOMEZ HENAO, quien obra como supervisor del Contrato de Prestación de Servicios 004-2024-CPS-P(102696), suscrito con MAURICIO ALEJANDRO MEJÍA HINCAPIÉ se determina prorrogar por UN (1) MES Y VEINTIDOS (22) DIAS contado a partir del vencimiento del plazo pactado y adicionar presupuestalmente al contrato la suma de DOCE MILLONES CIENTO TREINTA Y TRES MIL TRESCIENTOS TREINTA Y TRES PESOS M/CTE. ($12.133.333) incluido impuestos, (la justificación se encuentra anexa al presente, la cual hace parte integra del contrato). La nueva fecha terminación del contrato es el 25/07/2024. Para el efecto, se cuenta con el Certificado de Disponibilidad Presupuestal (CDP) No. 1180 del 29 de mayo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2. 16/07/2024 3:29:48 PM Terminación anticipada del contrato 004-2024 celebrado con Mauricio Alejandro Mejía Hincapié</t>
  </si>
  <si>
    <t>007-2024</t>
  </si>
  <si>
    <t>007-2024-CPS-P(102684)</t>
  </si>
  <si>
    <t>FDLSUBA-CD007-2024(102684)</t>
  </si>
  <si>
    <t>https://community.secop.gov.co/Public/Tendering/OpportunityDetail/Index?noticeUID=CO1.NTC.5651699&amp;isFromPublicArea=True&amp;isModal=true&amp;asPopupView=true</t>
  </si>
  <si>
    <t>1. 14/06/2024 4:08:43 PM Mediante documento radicado en el Fondo de Desarrollo Local de Suba, y firmado por ANA ISABEL HORTUA SALCEDO, en su calidad de Alcaldesa Local de Suba (E), quien obra como supervisora del Contrato 009-2024-CPS-AG(102493) suscrito con DANA VALENTINA ALFONSO GARZÓN, se determina prorrogar por DOS (2) MESES, y adicionar presupuestalmente CINCO MILLONES CIEN MIL PESOS M/CTE (5.100.000), (la justificación se encuentra anexa al presente, la cual hace parte integra del contrato). La nueva fecha terminación del contrato es el 14/08/2024. Para el efecto, se cuenta con el (CDP) No. 1273 del 13/06/2024.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</si>
  <si>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 xml:space="preserve">1. 29/05/2024 3:47:44 PM Mediante documento radicado en el Fondo de Desarrollo Local de Suba, por ANA ISABEL HORTUA SALCEDO quien obra como supervisor del Contrato de Prestación de Servicios 010-2024-CPS-P(102728), suscrito con DIEGO FERNANDO FERMIN NAVIA se determina prorrogar por UN (1) MESES, VEINTIDOS (22) DIAS contado a partir del vencimiento del plazo pactado y adicionar presupuestalmente al contrato la suma de DOCE MILLONES CIENTOTREINTA Y TRES MIL TRESCIENTOS TREINTA Y TRES PESOS M/CTE. ($ 12.133.333)incluido impuestos, (la justificación se encuentra anexa al presente, la cual hace parte integra del contrato). La nueva fecha terminación del contrato es el 20/07/2024. Para el efecto, se cuenta con el Certificado de Disponibilidad Presupuestal (CDP) No. 1174 del 28 de Julio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2. 16/07/2024 3:34:50 PM Mediante documento radicado en el Fondo de Desarrollo Local de Suba, por IVAN DARIO GOMEZ HENAO, quien obra como apoyo a la supervisión del Contrato 010-2024-CPS-P(102728), se solicita TERMINACIÓN ANTICIPADA del contrato, suscrito con DIEGO FERNANDO FERMIN NAVIA, a partir del 16 de julio de 2024. Es decir, prestó sus servicios efectivamente hasta el 15 de julio de 2024(inclusive).	 </t>
  </si>
  <si>
    <t>1. 11/06/2024 6:05:23 PM Mediante documento radicado en el Fondo de Desarrollo Local de Suba, y firmado por ANA ISABEL HURTADO SALCEDO, en su calidad de Alcaldesa Local de Suba (E), quien obra como supervisora del Contrato de Prestación de Servicios 011-2024-CPS-P(102684), suscrito con ELIA TATIANA BARBOSA ALMONACID, se determina prorrogar por UN (1) MESES Y VEINTIDOS (22) DÍAS contado a partir del vencimiento del plazo pactado y adicionar presupuestalmente al contrato la suma de DOCE MILLONES CIENTO TREINTA Y TRES MIL TRESCIENTOS TREINTA Y CUATRO PESOS M/CTE. ($12.133.334), incluido impuestos, (la justificación se encuentra anexa al presente, la cual hace parte integra del contrato). La nueva fecha terminación del contrato es el 08/09/2024. Para el efecto, se cuenta con el Certificado de Disponibilidad Presupuestal (CDP) No. 1188 del 05/06/2024.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</si>
  <si>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011-2024 C1</t>
  </si>
  <si>
    <t>1. 11/06/2024 6:05:23 PM Mediante documento radicado en el Fondo de Desarrollo Local de Suba, y firmado por ANA ISABEL HURTADO SALCEDO, en su calidad de Alcaldesa Local de Suba (E), quien obra como supervisora del Contrato de Prestación de Servicios 011-2024-CPS-P(102684), suscrito con ELIA TATIANA BARBOSA ALMONACID, se determina prorrogar por UN (1) MESES Y VEINTIDOS (22) DÍAS contado a partir del vencimiento del plazo pactado y adicionar presupuestalmente al contrato la suma de DOCE MILLONES CIENTO TREINTA Y TRES MIL TRESCIENTOS TREINTA Y CUATRO PESOS M/CTE. ($12.133.334), incluido impuestos, (la justificación se encuentra anexa al presente, la cual hace parte integra del contrato). La nueva fecha terminación del contrato es el 08/09/2024. Para el efecto, se cuenta con el Certificado de Disponibilidad Presupuestal (CDP) No. 1188 del 05/06/2024.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2. 16/07/2024 3:31:52 PM Mediante documento radicado en el Fondo de Desarrollo Local de Suba, se solicita CESIÓN del contrato 011-2024-CPS-P(102684), suscrito con ELIA TATIANA BARBOSA ALMONACID, teniendo en cuenta que la contratista cita cuestiones personales. Por lo anterior, se realiza la CESIÓN DEL CONTRATO A MAURICIO ALEJANDRO MEJIA HINCAPIE, identificado (a) con cedula de ciudadanía No. 1053845935, a partir del 16/07/2024, teniendo en cuenta la idoneidad, previa verificación de los requisitos aportados por el (la) contratista. Lo anterior de conformidad con los documentos anexos, los cuales hacen parte integral del presente contrato.</t>
  </si>
  <si>
    <t>011-2024 C2</t>
  </si>
  <si>
    <t>DANEYI MARTINEZ HERRERA</t>
  </si>
  <si>
    <t>1. 11/06/2024 6:05:23 PM Mediante documento radicado en el Fondo de Desarrollo Local de Suba, y firmado por ANA ISABEL HURTADO SALCEDO, en su calidad de Alcaldesa Local de Suba (E), quien obra como supervisora del Contrato de Prestación de Servicios 011-2024-CPS-P(102684), suscrito con ELIA TATIANA BARBOSA ALMONACID, se determina prorrogar por UN (1) MESES Y VEINTIDOS (22) DÍAS contado a partir del vencimiento del plazo pactado y adicionar presupuestalmente al contrato la suma de DOCE MILLONES CIENTO TREINTA Y TRES MIL TRESCIENTOS TREINTA Y CUATRO PESOS M/CTE. ($12.133.334), incluido impuestos, (la justificación se encuentra anexa al presente, la cual hace parte integra del contrato). La nueva fecha terminación del contrato es el 08/09/2024. Para el efecto, se cuenta con el Certificado de Disponibilidad Presupuestal (CDP) No. 1188 del 05/06/2024.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2. 16/07/2024 3:31:52 PM Mediante documento radicado en el Fondo de Desarrollo Local de Suba, se solicita CESIÓN del contrato 011-2024-CPS-P(102684), suscrito con ELIA TATIANA BARBOSA ALMONACID, teniendo en cuenta que la contratista cita cuestiones personales. Por lo anterior, se realiza la CESIÓN DEL CONTRATO A MAURICIO ALEJANDRO MEJIA HINCAPIE, identificado (a) con cedula de ciudadanía No. 1053845935, a partir del 16/07/2024, teniendo en cuenta la idoneidad, previa verificación de los requisitos aportados por el (la) contratista. Lo anterior de conformidad con los documentos anexos, los cuales hacen parte integral del presente contrato.
3. 21/08/2024 5:46:03 PM Mediante documento radicado en el Fondo de Desarrollo Local de Suba, por BALKIS HELENA WIEDEMAN GIRALDO, quien obra como apoyo a la supervisión del Contrato No. 011-2024-CPS-P(102684), se solicita CESIÓN del contrato suscrito con MAURICIO ALEJANDRO MEJIA HINCAPIÉ, De conformidad con la justificación esgrimida en el documento anexo suscrito por el supervisor, que hace parte integral de la presente modificación contractual. Por lo anterior, se realiza la CESIÓN DEL CONTRATO A DANEYI MARTINEZ HERRERA, identificada con C.C. No. 20.729.744, a partir del 21 de agosto de 2021, teniendo en cuenta la idoneidad, previa verificación de los requisitos aportados por la contratista. Lo anterior de conformidad con los documentos anexos, los cuales hacen parte integral de la presente modificación contractual</t>
  </si>
  <si>
    <t>012-2024</t>
  </si>
  <si>
    <t>012-2024-CPS-P(102712)</t>
  </si>
  <si>
    <t>FDLSUBA-CD012-2024(102712)</t>
  </si>
  <si>
    <t>1. 29/05/2024 5:13:43 PM Mediante documento radicado el 20 de mayo de 2024, se solicita la PRÓRROGA y ADICIÓN del contrato 012-2024CPS-P(102712) suscrito con MAGDA CRISTINA VARGAS DEL VALLE , por el término de CINCUENTA Y DOS (52) DIAS además de DOCE MILLONES DOSCIENTOS CINCUENTA MIL PESOS ($12.250.000), atendiendo a la necesidad de garantizar la función de la administración local por lo que se requiere continuar con la ejecución del contrato de prestación de servicios objeto de adición y prórroga. LA NUEVA FECHA DE TERMINACIÓN DEL CONTRATO SERA HASTA EL 21 DE JULIO DE 2024. Las erogaciones correspondientes al pago del valor de la presente adición se harán con cargo al presupuesto del FDLS, según certificado de disponibilidad presupuestal (CDP) No 1175 del 28 de mayo de 2024.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</si>
  <si>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https://community.secop.gov.co/Public/Tendering/OpportunityDetail/Index?noticeUID=CO1.NTC.5659669&amp;isFromPublicArea=True&amp;isModal=true&amp;asPopupView=true</t>
  </si>
  <si>
    <t>1. 18/10/2024 3:30:38 PM Se identificaron nuevas necesidades que dan lugar a la ampliación del objeto contractual, hecho que imposibilita la continuación del contrato 013-2024, resultando en la terminación anticipada por mutuo acuerdo, a partir del 17 de octubre de 2024.</t>
  </si>
  <si>
    <t>1. 14/06/2024 6:18:03 PM	Mediante documento radicado en el Fondo de Desarrollo Local de Suba, y firmado por ANA ISABEL HORTUA SALCEDO, en su calidad de Alcaldesa Local de Suba (E), quien obra como supervisora del Contrato 014-2024-CPS-P(102284), suscrito con LEONARDO GARZÓN, se determina Modificar la cláusula tercera "PLAZO.", eliminando la nota - en todo caso no podrá exceder el 15 de junio de 2024. En consecuencia, se prorroga por UN (1) MES y QUINCE (15) DÍAS, y adicionar presupuestalmente DOS MILLONES SETECIENTOS VEINTE MIL PESOS M/CTE (2.720.000), (la justificación se encuentra anexa al presente, la cual hace parte integra del contrato). La nueva fecha terminación del contrato es el 30/07/2024. Para el efecto, se cuenta con el (CDP) No. 1306 del 13/06/2024.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</si>
  <si>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1. 14/06/2024 6:50:50 PM Mediante documento radicado en el Fondo de Desarrollo Local de Suba, por SANDRA GORDILLO, quien obra como apoyo a la supervisión del Contrato FDLSUBA-015-2024-CPS-AG(102284), se solicita MODIFICACION: Modificar la cláusula tercera del clausulado, eliminando el aparte que indica lo siguiente: "en todo caso no podrá exceder el 15 de junio de 2024"; PRORROGA y ADICIÓN del contrato, suscrito con DIANA MILENA MENDIVELSO GARCIA, por el término de UN (1) MES Y CINCO (5) DIAS, además adicionar DOS MILLONES NOVECIENTOS SETENTA Y CINCO MIL PESOS M/CTE. ($ 2.975.000). De conformidad con la justificación esgrimida en el documento anexo suscrito por el supervisor, que hace parte integral de la presente modificación contractual. La presente adición se encuentra respaldada con el Certificado de Disponibilidad Presupuestal No. 1316 del 13 de JUNIO de 2024. La nueva fecha terminación del contrato es el 30 de julio de 2024. Lo anterior, con fundamento además en el principio de la autonomía de la voluntad consagrado en el artículo 1602 del Código Civil, en concordancia con el artículo 40 de la Ley 80 de 1993, inciso tercero.
2. 1/08/2024 2:32:34 PM Se aclara adicion y prorroga del contrato</t>
  </si>
  <si>
    <t>1. 14/06/2024 8:32:09 PM Mediante documento radicado en el Fondo de Desarrollo Local de Suba, por SANDRA GORDILLO, quien obra como apoyo a la supervisión del Contrato 016-2024-CPS-AG(102284), se solicita MODIFICACIÓN: Modificar la cláusula tercera del clausulado, eliminando el aparte que indica lo siguiente: "en todo caso no podrá exceder el 15 de junio de 2024"; PRORROGA y ADICIÓN del contrato, suscrito con LISBETH GONZÁLEZ ARAGÓN, por el término de UN (1) MES, CINCO (5) DIAS , además de adicionar DOS MILLONES OCHOCIENTOS NOVENTA MIL PESOS M/CTE. ($ 2.890.000). De conformidad con la justificación esgrimida en el documento anexo suscrito por el supervisor, que hace parte integral de la presente modificación contractual. La presente adición se encuentra respaldada con el Certificado de Disponibilidad Presupuestal No. 1327del 14 de JUNIO de 2024. La nueva fecha de terminación del contrato es el 30 de julio de 2024. Lo anterior, con fundamento además en el principio de la autonomía de la voluntad consagrada en el artículo 1602 del Código Civil, en concordancia con el artículo 40 de la Ley 80 de 1993, inciso tercero.
2. 30/07/2024 11:19:26 PM Se realiza adición y prorroga según información de la minuta</t>
  </si>
  <si>
    <t>017-2024</t>
  </si>
  <si>
    <t>017-2024-CPS-P(102973)</t>
  </si>
  <si>
    <t>FDLSUBA-CD017-2024(102973)</t>
  </si>
  <si>
    <t>1. 29/05/2024 4:19:52 PM Mediante documento radicado en el Fondo de Desarrollo Local de Suba, por ZULLY ALEJANDRA CARDOZO TRIANA, quien obra como apoyo a la supervisión del Contrato 017-2024-CPS-P(102973), se solicita PRORROGA y ADICIÓN del contrato, suscrito con JENNIFFER PAOLA GRANDE BARRETO, por el término de UN (1) MES Y VEINTIDOS (22) DIAS, además adicionar DOCE MILLONES CIENTO TREINTA Y TRES MIL TRESCIENTOS TREINTA Y TRES PESOS M/CTE. ($12.133.333) De conformidad con la justificación esgrimida en el documento anexo suscrito por el supervisor, que hace parte integral de la presente modificación contractual. La presente adición se encuentra respaldada con el Certificado de Disponibilidad Presupuestal No. 1163 de fecha 24 de mayo de 2024. La nueva fecha terminación del contrato es el 26 de julio de 2024.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</si>
  <si>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https://community.secop.gov.co/Public/Tendering/OpportunityDetail/Index?noticeUID=CO1.NTC.5690637&amp;isFromPublicArea=True&amp;isModal=true&amp;asPopupView=true</t>
  </si>
  <si>
    <t>1. 15/06/2024 12:23:02 AM Mediante documento radicado en el Fondo de Desarrollo Local de Suba, por ANA ISABEL HORTUA, quien obra como supervisor del Contrato de Prestación de Servicios 018-2024-CPS-AG(102485), suscrito con LUZ AMPARO BOHORQUEZ RODRIGUEZ se determina prorrogar por un (1) mes y (4) DIAS contado a partir del vencimiento del plazo pactado y adicionar presupuestalmente al contrato la suma de DOS MILLONES OCHOCIENTOS NOVENTA MIL PESOS M/CTE. ($2.890.000) incluido impuestos, (la justificación se encuentra anexa al presente, la cual hace parte integra del contrato). La nueva fecha terminación del contrato es el 29/07/2024. Para el efecto, se cuenta con el Certificado de Disponibilidad Presupuestal (CDP) No. 1241 del 13 de junio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2. 29/07/2024 11:12:44 PM Adición y prorroga del contrato 018-2024 según minuta</t>
  </si>
  <si>
    <t>1. 14/06/2024 8:47:03 PM Mediante documento radicado en el Fondo de Desarrollo Local de Suba, por ANA LOPEZ , quien obra como apoyo a la supervisión del Contrato 019-2024, se solicita MODIFICAR LA CLAUSILA TERCERA PLAZO, PRORROGA y ADICIÓN del contrato, suscrito con NEIDER CASTILLO, por el término de 1 MES Y 5 DIAS, además adicionar $2.975.000. De conformidad con la justificación esgrimida en el documento anexo suscrito por el supervisor, que hace parte integral de la presente modificación contractual. La presente adición se encuentra respaldada con el Certificado de Disponibilidad Presupuestal No. 1274 de fecha 13 DE JUNIO DE 2024. La nueva fecha terminación del contrato es el 30 DE JULIO DE 2024. Lo anterior, con fundamento además en el principio de la autonomía de la voluntad consagrado en el artículo 1602 del Código Civil, en concordancia con el artículo 40 de la Ley 80 de 1993, inciso tercero.
2. 30/07/2024 11:20:20 PM Se realiza adición y prorroga según información de la minuta</t>
  </si>
  <si>
    <t>1. 14/06/2024 5:15:55 PM Mediante documento radicado en el Fondo de Desarrollo Local de Suba, por IVAN DARIO GOMEZ HENAO, quien obra como supervisor del Contrato de Prestación de Servicios 021-2024-CPS-P(102709), suscrito con ANDRÉS MAURICIO OROZCO GONZÁLEZ se determina prorrogar por UN (1) MES Y VEINTIDOS (22) DIAS contado a partir del vencimiento del plazo pactado y adicionar presupuestalmente al contrato la suma de OCHO MILLONES SETECIENTOS CINCUENTA Y TRES MIL CUATROCIENTOS PESOS M/CTE. ($8.753.400) incluido impuestos, (la justificación se encuentra anexa al presente, la cual hace parte integra del contrato). La nueva fecha terminación del contrato es el 07/08/2024. Para el efecto, se cuenta con el Certificado de Disponibilidad Presupuestal (CDP) No. 1183 del 30 de mayo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</si>
  <si>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1. 14/06/2024 4:15:20 PM Mediante documento radicado en el Fondo de Desarrollo Local de Suba, por ZULLY ALEJANDRA CARDOZO TRIANA, quien obra como apoyo a la supervisión del Contrato 023-2024-CPS-P(102932), se solicita PRORROGA y ADICIÓN del contrato, suscrito con ANA MARIA VALENCIANO, por el término de 1 mes y 5 días., además adicionar de OCHO MILLONES CIENTO SESENTA Y SEIS MIL SEISCIENTOS SESENTA Y SIETE PESOS M/CTE ($8.166.667). De conformidad con la justificación esgrimida en el documento anexo suscrito por el supervisor, que hace parte integral de la presente modificación contractual. La presente adición se encuentra respaldada con el Certificado de Disponibilidad Presupuestal No. 1261 de fecha 13 de junio de 2024. La nueva fecha terminación del contrato es el 30/07/2024. Lo anterior, con fundamento además en el principio de la autonomía de la voluntad consagrado en el artículo 1602 del Código Civil, en concordancia con el artículo 40 de la Ley 80 de 1993, inciso tercero.</t>
  </si>
  <si>
    <t>1. 17/06/2024 10:46:12 AM Mediante documento radicado en el Fondo de Desarrollo Local de Suba, por ANA ISABEL HORTUA SALCEDO, quien obra como supervisor del Contrato de Prestación de Servicios 024-2024-CPS-AG(44028), suscrito con CESAR URIEL PAEZ ORTIZ se determina MODIFICAR la cláusula tercera del contrato- Plazo eliminando la nota - En todo caso el plazo de ejecución del contrato no podrá exceder el 15 de junio de 2024; prorrogar por Un (1) mes ocho (8) días y adicionar presupuestalmente al contrato la suma de TRES MILLONES DOSCIENTOS TREINTA MIL PESOS M/CTE ($3.230.000) incluido impuestos, (la justificación se encuentra anexa al presente, la cual hace parte integra del contrato). La nueva fecha terminación del contrato es el 30/07/2024. Para el efecto, se cuenta con el Certificado de Disponibilidad Presupuestal (CDP) No. 1313 del 13 de JUNIO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</si>
  <si>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1. 14/06/2024 11:21:39 PM Mediante documento radicado en el Fondo de Desarrollo Local de Suba, por ZULLY CARDOZO, quien obra como apoyo a la supervisión del Contrato 025-2024, se solicita MODIFICAR LA CLAUSILA TERCERA PLAZO, PRORROGA y ADICIÓN del contrato, suscrito con JUAN ARANGO, por el término de 1 MES Y 8 DIAS, además adicionar $3.230.000. De conformidad con la justificación esgrimida en el documento anexo suscrito por el supervisor, que hace parte integral de la presente modificación contractual. La presente adición se encuentra respaldada con el Certificado de Disponibilidad Presupuestal No. 1342 de fecha 14 DE JUNIO DE 2024. La nueva fecha terminación del contrato es el 30 DE JULIO DE 2024. Lo anterior, con fundamento además en el principio de la autonomía de la voluntad consagrado en el artículo 1602 del Código Civil, en concordancia con el artículo 40 de la Ley 80 de 1993, inciso tercero.</t>
  </si>
  <si>
    <t>1. 15/06/2024 12:20:37 AM Mediante documento radicado en el Fondo de Desarrollo Local de Suba, por GIAN CUENCA, quien obra como apoyo a la supervisión del Contrato 026-2024-CPS-P(102497), se solicita MODIFICACION: Modificar la cláusula tercera del clausulado, eliminando el aparte que indica lo siguiente: "en todo caso no podrá exceder el 15 de junio de 2024"; PRORROGA y ADICIÓN del contrato, suscrito con ADRIANA MARITZA AMAYA ESPEJO, por el término de un mes y cinco dias, además adicionar CINCO MILLONES OCHOCIENTOS NOVENTA Y UN MIL SEISCIENTOS SESENTA Y SEISPESOS M/CTE. ($5.891.666) . De conformidad con la justificación esgrimida en el documento anexo suscrito por el supervisor, que hace parte integral de la presente modificación contractual. La presente adición se encuentra respaldada con el Certificado de Disponibilidad Presupuestal No. 1295 del 13 de JUNIO de 2024. La nueva fecha terminación del contrato es el 30 de julio de 2024. Lo anterior, con fundamento además en el principio de la autonomía de la voluntad consagrado en el artículo 1602 del Código Civil, en concordancia con el artículo 40 de la Ley 80 de 1993, inciso tercero.
2. 30/07/2024 10:14:33 PM  Adición y prorroga del contrato según minuta</t>
  </si>
  <si>
    <t>1. 17/06/2024 6:09:23 PM	Mediante documento radicado en el Fondo de Desarrollo Local de Suba, por LAURA CAROLINA OROZCO, quien obra como apoyo a la supervisión del Contrato 027-2024-CPS-P(102497), se solicita MODIFICACION: Modificar la cláusula tercera del clausulado, eliminando el aparte que indica lo siguiente: "en todo caso no podrá exceder el 15 de junio de 2024"; PRORROGA y ADICIÓN del contrato, suscrito con MICHAEL ALEJANDRO BARRERA CARRILLO, por el término de UN (1) MES, CINCO (5) DIAS, además adicionar CINCO MILLONES OCHOCIENTOS NOVENTA Y UN MIL SEISCIENTOS SESENTA Y SEIS PESOS M/CTE. ($ 5.891.666). De conformidad con la justificación esgrimida en el documento anexo suscrito por el supervisor, que hace parte integral de la presente modificación contractual. La presente adición se encuentra respaldada con el Certificado de Disponibilidad Presupuestal No. 1326 del 14 de JUNIO de 2024. La nueva fecha terminación del contrato es el 30 de julio de 2024. Lo anterior, con fundamento además en el principio de la autonomía de la voluntad consagrado en el artículo 1602 del Código Civil, en concordancia con el artículo 40 de la Ley 80 de 1993, inciso tercero.</t>
  </si>
  <si>
    <t>028-2024</t>
  </si>
  <si>
    <t>028-2024-CPS-P(102734)</t>
  </si>
  <si>
    <t>FDLSUBA-CD028-2024(102734)</t>
  </si>
  <si>
    <t>1. 13/03/2024 7:26:55 PM Que la entidad evidencia de oficio, que por error tipográfico se estableció como fecha de terminación el día 18 de mayo de 2024, siendo la fecha correcta el día 19 de mayo de 2024. En efecto, el artículo 49 de la Ley 80 de 1993, reconoce en los términos que se citan a continuación, la facultad que tienen las entidades estatales de sanear los vicios que no constituyen causales de nulidad, así: "ARTÍCULO 49. DEL SANEAMIENTO DE LOS VICIOS DE PROCEDIMIENTO O DE FORMA. Ante la ocurrencia de vicios que no constituyan causales de nulidad y cuando las necesidades del servicio lo exijan o las reglas de la buena administración lo aconsejen, el jefe o representante legal de la entidad, en acto motivado, podrá sanear el correspondiente vicio" A su turno, el artículo 45 de la Ley 1150 de 2007, es claro en señalar que las entidades públicas pueden corregir los errores formales contenidos en sus actos, incluyendo entre ellos, los de digitación, tal como acontece en el caso que ahora nos ocupa. Al respecto: "ARTÍCULO 45. CORRECCIÓN DE ERRORES FORMALES. En cualquier tiempo, de oficio o a petición de parte, se podrán corregir los errores simplemente formales contenidos en los actos administrativo</t>
  </si>
  <si>
    <t>PRESTAR LOS SERVICIOS PROFESIONALES AL ÁREA DE GESTIÓN DEL DESARROLLO LOCAL REALIZANDO LAS ACTIVIDADES FINANCIERAS RELACIONADAS CON LAS DIFERENTES ETAPAS CONTRACTUALES DE LOS PROCESOS DE ADQUISICIÓN DE BIENES Y SERVICIOS QUE HAGA LA ALCAIDA LOCAL DE SUBA</t>
  </si>
  <si>
    <t>https://community.secop.gov.co/Public/Tendering/OpportunityDetail/Index?noticeUID=CO1.NTC.5710521&amp;isFromPublicArea=True&amp;isModal=False</t>
  </si>
  <si>
    <t>1. 14/06/2024 8:57:03 PM Mediante documento radicado en el Fondo de Desarrollo Local de Suba, por ANA ISABEL HORTUA SALCEDO, quien obra como supervisor del Contrato de Prestación de Servicios 029-2024-CPS-P(102497), suscrito con LOLA ELVIRA FRANCO SAAVEDRA se determina MODIFICAR la cláusula tercera del contrato- Plazo eliminando la nota - En todo caso el plazo de ejecución del contrato no podrá exceder el 15 de junio de 2024; prorrogar por un (1) mes y cuatro (4) días y adicionar presupuestalmente al contrato la suma de CINCO MILLONES SETECIENTOS VEINTITRES MIL TRESCIENTOS TREINTA Y TRES PESOS M/CTE ($5.723.333) incluido impuestos, (la justificación se encuentra anexa al presente, la cual hace parte integra del contrato). La nueva fecha terminación del contrato es el 30/07/2024. Para el efecto, se cuenta con el Certificado de Disponibilidad Presupuestal (CDP) No. 1308 del 13 de JUNIO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2. Modificación en estado de aprobación</t>
  </si>
  <si>
    <t>1. Modificación pendiente de revisar</t>
  </si>
  <si>
    <t>1. 14/06/2024 10:57:32 PM Mediante documento radicado en el Fondo de Desarrollo Local de Suba, por GINA CUENCA, quien obra como apoyo a la supervisión del Contrato 031-2024-CPS-P(44610)se solicita MODIFICAR el contrato, suscrito con RAFAEL ANDRES MONTES GARZON , una vez analizada la viabilidad jurídica y en atención a que el contrato tiene como fecha de terminación el día 15/06/2025 se hace necesario modificar la cláusula tercera "PLAZO: ", eliminando la nota -,En todo caso el plazo de ejecución del contrato no podrá exceder el 15 de junio de 2024. Y se hace necesario modificar el plazo prorrogándolo en 35 días hasta el 30 de JULIO de 2024 y adicionándolo en $ 5.891.667. Lo anterior, con fundamento además en el principio de la autonomía de la voluntad consagrado en la Ley 80 de 1993.
2. 30/07/2024 11:55:38 PM Mediante documento radicado en el Fondo de Desarrollo Local de Suba, por CÉSAR SALAMANCA ROJAS, quien obra como supervisor del Contrato de Prestación de Servicios 031-2024-CPS-P(44610), suscrito con RAFAEL ANDRES MONTES GARZON se determina prorrogar por VEINTICINCO (25) DIAS, y adicionar presupuestalmente al contrato la suma de CUATRO MILLONES DOSCIENTOS OCHO MIL MIL TRESCIENTOS TREINTA Y CUATRO PESOS M/CTE ($4.208.334) incluido impuestos, (la justificación se encuentra anexa al presente, la cual hace parte integra del contrato). La nueva fecha terminación del contrato es el 25/08/2024. Para el efecto, se cuenta con el Certificado de Disponibilidad Presupuestal (CDP) No. 1490 del 30 de julio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</si>
  <si>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1. 14/06/2024 5:24:21 PM Mediante documento radicado en el Fondo de Desarrollo Local de Suba, por IVÁN DARÍO GÓMEZ HENAO , quien obra como apoyo a la supervisión del Contrato : 032-2024-CPS-AG(102715) se solicita MODIFICAR el contrato, suscrito con JUAN ESTEBAN CARREÑO RODRÍGUEZ , una vez analizada la viabilidad jurídica y en atención a que el contrato tiene como fecha de terminación el día 15/06/2025 se hace necesario modificar la cláusula tercera "PLAZO: ", eliminando la nota -,En todo caso el plazo de ejecución del contrato no podrá exceder el 15 de junio de 2024. Y se hace necesario modificar el plazo prorrogándolo en 50 días hasta el 17 de agosto y adicionándolo en $ 4.250.000. Lo anterior, con fundamento además en el principio de la autonomía de la voluntad consagrado en la Ley 80 de 1993.</t>
  </si>
  <si>
    <t>1. 4/06/2024 9:11:13 AM Mediante documento radicado en el Fondo de Desarrollo Local de Suba, por LAURA CAROLINA OROZCO RODRIGUEZ, quien obra como supervisor del Contrato de Prestación de Servicios 033-2024-CPS-P(102515), suscrito con BELKIS INDIRA MAVEL SANCHEZ LEGUIZAMON se determina prorrogar por UN (1) MES Y VEINTIDOS (22) DIAS contado a partir del vencimiento del plazo pactado y adicionar presupuestalmente al contrato la suma de OCHO MILLONES OCHOCIENTOS TREINTA Y SIETE MIL QUINIENTOS PESOS M/CTE. ($8.837.500) incluido impuestos, (la justificación se encuentra anexa al presente, la cual hace parte integra del contrato). La nueva fecha terminación del contrato es el 31/07/2024. Para el efecto, se cuenta con el Certificado de Disponibilidad Presupuestal (CDP) No. 1164 del 24 de mayo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</si>
  <si>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JOSE ALEJANDRO GUERRERO LAGUNA</t>
  </si>
  <si>
    <t>1. 29/02/2024 11:28:35 AM Mediante documento radicado en el Fondo de Desarrollo Local de Suba, por quien obra como apoyo a la supervisión del Contrato No. 035-2024-CPS-AG (102386) se solicita CESIÓN del contrato suscrito con JOSE ALEJANDRO GUERRERO LAGUNA identificado con cédula de ciudadanía No. 19.404.250 de Bogotá D.C., de conformidad con la justificación de documento anexo suscrito por el supervisor, que hace parte integral de la presente modificación contractual. Por lo anterior, se realiza la 035-2024-CPS-AG (102386) A WILSON ALEXANDER RINCÓN NIVIA, identificado con cédula de ciudadanía No. 9.398.950 de Sogamoso, a partir del día veintinueve (29) de febrero de 2024, teniendo en cuenta la idoneidad, previa verificación de los requisitos aportados por el (la) contratista. Lo anterior de conformidad con los documentos anexos, los cuales hacen parte integral de la presente modificación contractual.</t>
  </si>
  <si>
    <t>035-2024 C1</t>
  </si>
  <si>
    <t>2. 17/05/2024 6:06:41 PM	Se procede aclarar que por error de digitación en el contrato prestación de servicios N° 294-2024-CPS- AG(107805), suscrito con SERGIO EDUARDO MORA PACHON, IDENTIFICADA (O) CON CÉDULA DE CIUDADANÍA N° 1.233.903.612 DE BOGOTA, se presentó un error en la Plataforma SECOP, puesto quedo como fecha de terminación del contrato el día 08 de julio de 2024, siendo real el día 13 de julio de 2024. La presente aclaración se justifica con fundamento en el artículo 45 del Código de Procedimiento Administrativo y de lo Contencioso Administrativo, respecto de corrección de errores formales.
3. 25/06/2024 2:36:47 PM Mediante documento radicado en el Fondo de Desarrollo Local de Suba, por ALEJANDRA JARAMILLO FERNANDEZ, quien obra como supervisor del Contrato de Prestación de Servicios 035-2024-CPS-AG(102386), suscrito con WILSON ALEXANDER RINCON NIVIA se determina prorrogar por UN (1) MES Y CINCO (05) DIAS contado a partir del vencimiento del plazo pactado y adicionar presupuestalmente al contrato la suma de DOS MILLONES NOVECIENTOS SETENTA Y CINCO MIL PESOS M/CTE. ($2.975.000) incluido impuestos, (la justificación se encuentra anexa al presente, la cual hace parte integra del contrato). La nueva fecha terminación del contrato es el 30/07/2024. Para el efecto, se cuenta con el Certificado de Disponibilidad Presupuestal (CDP) No. 1410 del 21 de junio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3. 30/07/2024 11:28:16 PM Se realiza adición y prorroga según información de la minuta</t>
  </si>
  <si>
    <t>038-2024</t>
  </si>
  <si>
    <t>038-2024-CPS-AG(102713)</t>
  </si>
  <si>
    <t>FDLSUBA-CD038-2024(102713)</t>
  </si>
  <si>
    <t>PRESTAR LOS SERVICIOS DE APOYO EN EL ÁREA DE GESTIÓN DEL DESARROLLO LOCAL, REALIZANDO ACTIVIDADES ADMINISTRATIVAS EN LAS DIFERENTES ETAPAS DE LOS PROCESOS DE ADQUISICIÓN DE BIENES Y SERVICIOS EN LOS APLICATIVOS A LOS QUE HAYA LUGAR</t>
  </si>
  <si>
    <t>https://community.secop.gov.co/Public/Tendering/OpportunityDetail/Index?noticeUID=CO1.NTC.5697780&amp;isFromPublicArea=True&amp;isModal=true&amp;asPopupView=true</t>
  </si>
  <si>
    <t>1. 14/06/2024 8:06:20 PM Mediante documento radicado en el Fondo de Desarrollo Local de Suba, por ANA EMILIA LÓPEZ CASTRO, quien obra como apoyo a la supervisión del Contrato 040-2024-CPS-AG(102485)., se solicita MODIFICAR el contrato, suscrito con HERNÁN REYNALDO ALVARADO URREGO, una vez analizada la viabilidad jurídica y en atención a que el contrato tiene como fecha de terminación el día quince (15) de junio de 2024, se hace necesario modificar la cláusula tercera "PLAZO: , eliminando la nota - En todo caso el plazo de ejecución del contrato no podrá exceder el 15 de junio de 2024. En consecuencia se modifica el modificar el plazo prorrogándolo en 35 días hasta el 30 de julio de 2024 hasta el 20 de agosto y adicionándolo en $2.975.000 Lo anterior, con fundamento además en el principio de la autonomía de la voluntad consagrado en la Ley 80 de 1993.
2. 30/07/2024 10:41:02 PM Mediante documento radicado en el Fondo de Desarrollo Local de Suba, por Maira Fajardo, quien obra como apoyo a la supervisión del Contrato 040-2024-, se solicita PRORROGA y ADICIÓN del contrato, suscrito con HERNAN ALVARADO, por el término de 25 DIAS, además adicionar EL VALOR DE $2.125.000.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</si>
  <si>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1. 14/06/2024 8:52:08 Mediante documento radicado en el Fondo de Desarrollo Local de Suba, por ANA ISABEL HORTUA SALCEDO, quien obra como supervisor del Contrato de Prestación de Servicios 041-2024-CPS-AG(102493), suscrito con SEBASTIAN RODRIGUEZ SOLORZANO se determina MODIFICAR la cláusula tercera del contrato- Plazo eliminando la nota - En todo caso el plazo de ejecución del contrato no podrá exceder el 15 de junio de 2024; prorrogar por Un (1) mes cuatro (4) días y adicionar presupuestalmente al contrato la suma de DOS MILLONES OCHOCIENTOS NOVENTA MIL PESO M/CTE ($2.890.000) incluido impuestos, (la justificación se encuentra anexa al presente, la cual hace parte integra del contrato). La nueva fecha terminación del contrato es el 30/07/2024. Para el efecto, se cuenta con el Certificado de Disponibilidad Presupuestal (CDP) No. 1272 del 13 de JUNIO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</si>
  <si>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042-2024</t>
  </si>
  <si>
    <t>042-2024-CPS-AG(102724)</t>
  </si>
  <si>
    <t>FDLSUBA-CD042-2024(102724)</t>
  </si>
  <si>
    <t>YEISSON FERNANDO GARZON ESPELETA</t>
  </si>
  <si>
    <t>1. 5/06/2024 4:55:09 PM Mediante documento radicado en el Fondo de Desarrollo Local de Suba, por ANA ISABEL HORTUA SALCEDO, quien obra como supervisor del Contrato de Prestación de 042-2024-CPS-P(102724), suscrito con YEISSON FERNANDO GARZON ESPELETA se determina prorrogar por UN (1) MES Y VEINTIDOS (22) DIAS contado a partir del vencimiento del plazo pactado y adicionar presupuestalmente al contrato la suma de DOCE MILLONES CIENTO TREINTA Y TRES MIL TRESCIENTOS TREINTA Y TRES PESOS M/CTE. ($12.133.333) incluido impuestos, (la justificación se encuentra anexa al presente, la cual hace parte integra del contrato). La nueva fecha terminación del contrato es el 28/07/2024. Para el efecto, se cuenta con el Certificado de Disponibilidad Presupuestal (CDP) No. 1178 del 29 de mayo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</si>
  <si>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https://community.secop.gov.co/Public/Tendering/OpportunityDetail/Index?noticeUID=CO1.NTC.5715089&amp;isFromPublicArea=True&amp;isModal=False</t>
  </si>
  <si>
    <t>043-2024</t>
  </si>
  <si>
    <t>043-2024-CPS-AG(102709)</t>
  </si>
  <si>
    <t>FDLSUBA-CD043-2024(102709)</t>
  </si>
  <si>
    <t>https://community.secop.gov.co/Public/Tendering/OpportunityDetail/Index?noticeUID=CO1.NTC.5716106&amp;isFromPublicArea=True&amp;isModal=False</t>
  </si>
  <si>
    <t>1. 18/06/2024 9:03:02 AM Se realiza modificación, adición y prorroga del presente contrato de conformidad con lo expuesto en la minuta de modificación y documento que hacen parte integra
2. (30/07/2024 10:42:07 PM Mediante documento radicado en el Fondo de Desarrollo Local de Suba, por SARA VELASQUEZ, quien obra como apoyo a la supervisión del Contrato 044-2024-, se solicita PRORROGA y ADICIÓN del contrato, suscrito con JUAN CASTILLO, por el término de 26 DIAS, además adicionar EL VALOR DE $2.210.000.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</si>
  <si>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1. 14/06/2024 8:23:24 PM	Mediante documento radicado en el Fondo de Desarrollo Local de Suba, por ZULLY ALEJANDRA CARDOZO TRIANA , quien obra como supervisor del Contrato de Prestación de Servicios 046-2024-CPS-AG(102493) , suscrito con JOSE RICARDO BECERRA CONDE se determina prorrogar por UN (1) MES Y OCHO (08) DIAS contado a partir del vencimiento del plazo pactado y adicionar presupuestalmente al contrato la suma de TRES MILLONES DOSCIENTOS TREINTA MIL PESOS M/CTE. ($3.230.000) incluido impuestos, (la justificación se encuentra anexa al presente, la cual hace parte integra del contrato). La nueva fecha terminación del contrato es el 25/07/2024. Para el efecto, se cuenta con el Certificado de Disponibilidad Presupuestal (CDP) No. . 1243 del 13 de junio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2. 30/07/2024 10:49:44 PM Se realiza adición y prorroga según información de la minuta</t>
  </si>
  <si>
    <t>JUAN CARLOS VEJARANO ECHEVERRY</t>
  </si>
  <si>
    <t>1. 11/03/2024 7:41:07 PM Mediante documento radicado en el Fondo de Desarrollo Local de Suba, por IVAN DARIO GOMEZ HENAO, quien obra como apoyo a la supervisión del Contrato 047-2024-CPS, se solicita CESIÓN del contrato suscrito con JUAN CARLOS VEJARANO ECHEVERRY, De conformidad con la justificación esgrimida en el documento anexo suscrito por el supervisor, que hace parte integral de la presente modificación contractual. Por lo anterior, se realiza la CESIÓN DEL CONTRATO a MARIA LUCIA BERNAL GOMEZ, a partir del 11 de marzo de 2024, teniendo en cuenta la idoneidad, previa verificación de los requisitos aportados por el (la) contratista. Lo anterior de conformidad con los documentos anexos, los cuales hacen parte integral de la presente modificación contractual.</t>
  </si>
  <si>
    <t>047-2024 C1</t>
  </si>
  <si>
    <t>048-2024</t>
  </si>
  <si>
    <t>048-2024-CPS-P(105391)</t>
  </si>
  <si>
    <t>FDLSUBA-CD048-2024(105391)</t>
  </si>
  <si>
    <t>FRANCISCO JAVIER SALAZAR GURRUTE</t>
  </si>
  <si>
    <t>PRESTAR SERVICIOS PROFESIONALES ESPECIALIZADOS PARA APOYAR EL DESPACHO EN EL SEGUIMIENTO A TUTELAS, ACCIONES POPULARES, INCIDENTES DE DESACATO, PROPOSICIONES, REQUERIMIENTOS DE ENTES DE CONTROL Y DEMÁS ASUNTOS DE ÍNDOLE JURÍDICO Y ADMINISTRATIVO QUE SEAN DESIGNADOS POR EL ALCALDE (SA) LOCAL</t>
  </si>
  <si>
    <t>https://community.secop.gov.co/Public/Tendering/OpportunityDetail/Index?noticeUID=CO1.NTC.5719714&amp;isFromPublicArea=True&amp;isModal=False</t>
  </si>
  <si>
    <t>1. 14/06/2024 5:32:29 PM La supervisión del Contrato de Prestación de Servicios No. 049-2024-CPS-P(103157) suscrito con PAULA VANESSA GÓMEZ PASCAGAZA,,radicó en la Oficina de Contratación solicitud de ADICIÓN Y PRÓRROGA No. (1), del mismo; prórroga hasta el treinta (30) de julio de 2024, y adición por la suma de CINCO MILLONES CINCUENTA MIL PESOS M/CTE. ($5.050.000) la cual se encuentra respaldada con el Certificado de Disponibilidad Presupuestal No. 1252 del 13 de JUNIO de 2024, teniendo en cuenta la justificación que se encuentra en los documentos anexos, que hacen parte integral del presente Contrato</t>
  </si>
  <si>
    <t>1. 14/06/2024 9:22:30 PM Mediante documento radicado en el Fondo de Desarrollo Local de Suba, por JOSSE RUIZ , quien obra como apoyo a la supervisión del Contrato 051-2024, se solicita MODIFICAR LA CLAUSILA TERCERA PLAZO, PRORROGA y ADICIÓN del contrato, suscrito con CINDY CASTRO, por el término de 27 DIAS, además adicionar $4.545.000. De conformidad con la justificación esgrimida en el documento anexo suscrito por el supervisor, que hace parte integral de la presente modificación contractual. La presente adición se encuentra respaldada con el Certificado de Disponibilidad Presupuestal No. 1298 de fecha 13 DE JUNIO DE 2024. La nueva fecha terminación del contrato es el 30 DE JULIO DE 2024. Lo anterior, con fundamento además en el principio de la autonomía de la voluntad consagrado en el artículo 1602 del Código Civil, en concordancia con el artículo 40 de la Ley 80 de 1993, inciso tercero.
2. 30/07/2024 10:43:38 PM Mediante documento radicado en el Fondo de Desarrollo Local de Suba, por JUAN RUIZ quien obra como apoyo a la supervisión del Contrato 51-2024-, se solicita PRORROGA y ADICIÓN del contrato, suscrito con CINDY CASTRO, por el término de 1 MES, además adicionar EL VALOR DE $5.050.000.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</si>
  <si>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1. 4/03/2024 1:08:01 PM Que la entidad evidencia de oficio, que se presentó un error mecanográfico, toda vez que en las condiciones generales el número del contrato se registró como N° 051-2024-CPS-P(102311), sin embargo, el número correspondiente al respectivo contrato es 052-2024-CPS-P(102355), tal como consta en el contrato electrónico publicado en la plataforma SECOP II
2. 14/06/2024 3:21:27 PM Mediante documento radicado en el Fondo de Desarrollo Local de Suba, por ANA ISABEL HORTUA SALCEDO, quien obra como supervisor del Contrato de Prestación de Servicios 052-2024-CPS-P(102355), suscrito con LAURA LILIANA LEMUS PORTILLO se determina MODIFICAR la clausula tercera del contrato- Plazo eliminando la nota - En todo caso el plazo de ejecución del contrato no podrá exceder el 15 de junio de 2024, prorrogar por UN (1) MES y adicionar presupuestalmente al contrato la suma de CINCO MILLONES CINCUENTA MIL PESOS M/CTE ($5.050.000) incluido impuestos, (la justificación se encuentra anexa al presente, la cual hace parte integra del contrato). La nueva fecha terminación del contrato es el 30/07/2024. Para el efecto, se cuenta con el Certificado de Disponibilidad Presupuestal (CDP) No. 1266 del 13 de junio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3. 30/07/2024 10:43:10 PM Adición y prórroga del contrato según minuta</t>
  </si>
  <si>
    <t>1. 14/06/2024 10:27:40 PM Mediante documento radicado en el Fondo de Desarrollo Local de Suba, por LAURA CAROLINA OROZCO RODRIGUEZ, quien obra como supervisor del Contrato de Prestación de Servicios 053-2024-CPS-P(102497)., suscrito con Adriana Espinosa Rojas se determina prorrogar por Un (1) mes y tres (03) días contado a partir del vencimiento del plazo pactado y adicionar presupuestalmente al contrato la suma de CINCO MILLONES QUININETOS CINCUENTA CINCO Y UN MIL PESOS M/Cte ($5.555.000) incluido impuestos, (la justificación se encuentra anexa al presente, la cual hace parte integra del contrato). La nueva fecha terminación del contrato es el 25/07/2024. Para el efecto, se cuenta con el Certificado de Disponibilidad Presupuestal (CDP) No. . 1317 del 14 de junio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2. 30/07/2024 11:01:43 PM Se realiza adición y prorroga según información de la minuta</t>
  </si>
  <si>
    <t>1. 14/06/2024 2:01:10 PM	Mediante documento radicado en el Fondo de Desarrollo Local de Suba, y firmado por ANA ISABEL HURTADO SALCEDO, en su calidad de Alcaldesa Local de Suba (E), quien obra como supervisora del Contrato 054-2024-CPS-P(103116), suscrito con TANIA DEL ROCIO BOHÓRQUEZ RODRÍGUEZ, se determina Modificar la cláusula tercera "PLAZO.", eliminando la nota - en todo caso no podrá exceder el 15 de junio de 2024. En consecuencia, se prorroga por UN (1) MES y QUINCE (15) DÍAS, y adicionar presupuestalmente CINCO MILLONES CINCUENTA MIL PESOS ($5.050.000), (la justificación se encuentra anexa al presente, la cual hace parte integra del contrato). La nueva fecha terminación del contrato es el 30/07/2024. Para el efecto, se cuenta con el (CDP) No. 1253 del 13/06/2024.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2. 30/07/2024 11:56:26 PM Mediante documento radicado en el Fondo de Desarrollo Local de Suba, por CÉSAR SALAMANCA ROJAS, quien obra como supervisor del Contrato de Prestación de Servicios 054-2024-CPS-P(103116), suscrito con TANIA DEL ROCIO BOHORQUEZ RODRIGUEZ se determina prorrogar por UN (1) MES, y adicionar presupuestalmente al contrato la suma de CINCO MILLONES CINCUENTA MIL PESOS M/CTE ($5.050.000) incluido impuestos, (la justificación se encuentra anexa al presente, la cual hace parte integra del contrato). La nueva fecha terminación del contrato es el 30/08/2024. Para el efecto, se cuenta con el Certificado de Disponibilidad Presupuestal (CDP) No.1490 del 30 de julio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</si>
  <si>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1. 14/06/2024 10:34:20 PM Mediante documento radicado en el Fondo de Desarrollo Local de Suba, por Alejandra Jaramillo Fernández, quien obra como supervisor del Contrato de Prestación de Servicios 055-2024-CPS-AG(102367), suscrito con Connie Fernanda Osorio Caro se determina prorrogar por un (1) mes y siete (7) DIAS contado a partir del vencimiento del plazo pactado y adicionar presupuestalmente al contrato la suma de TRES MILLONES CIENTO CUARENTA Y CINCO MIL PESOS M/CTE ($3.145.000) incluido impuestos, (la justificación se encuentra anexa al presente, la cual hace parte integra del contrato). La nueva fecha terminación del contrato es el 30/07/2024. Para el efecto, se cuenta con el Certificado de Disponibilidad Presupuestal (CDP) No. 1244 del 13 de junio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2. 30/07/2024 10:56:47 PM Se realiza adición y prorroga según información de la minuta</t>
  </si>
  <si>
    <t>ELKIN DARIO HENAO PELAEZ</t>
  </si>
  <si>
    <t>056-2024 C1</t>
  </si>
  <si>
    <t>1. 15/06/2024 12:41:03 PM Mediante documento radicado en el Fondo de Desarrollo Local de Suba, por ANA ISABEL HORTUA SALCEDO, quien obra como supervisor del Contrato de Prestación de Servicios 057-2024-CPS-P(102311) , suscrito IVETTE LORENA LANCHEROS GONZALEZ se determina MODIFICAR la cláusula tercera del contrato- Plazo eliminando la nota - En todo caso el plazo de ejecución del contrato no podrá exceder el 15 de junio de 2024. La nueva fecha terminación del contrato es el 2-7-2024.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</si>
  <si>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1. 15/06/2024 9:39:41 AM Se realiza modificación, adición y prorroga de conformidad con lo expuesto en la minuta y demás documentos que hacen parte integral de la misma</t>
  </si>
  <si>
    <t>1. 5/06/2024 12:14:39 AM Mediante documento radicado en el Fondo de Desarrollo Local de Suba, por SANDRA GORDILLO, quien obra como apoyo a la supervisión del Contrato 059-2024-CPS-P(102287), se solicita MODIFICAR el contrato, suscrito con NIGLETH YARELY ROJAS AVENDAÑO, una vez analizada la viabilidad jurídica y en atención a que el contrato tiene como fecha de terminación el día 04/07/2024. Y se hace necesario modificar el plazo prorrogándolo en 26 días hasta el 30 de JULIO de 2024 y adicionándolo en $2.210.000. Lo anterior, con fundamento además en el principio de la autonomía de la voluntad consagrado en la Ley 80 de 1993.</t>
  </si>
  <si>
    <t>BLADIMIR TOLEDO CARDOZO</t>
  </si>
  <si>
    <t>1. 08/03/2024 6:18:15 PM Mediante documento radicado en el Fondo de Desarrollo Local de Suba, por ANA ISABEL HORTUA SALCEDO, quien obra como supervisora del Contrato 061-2024-CPS-P(102308), se solicita CESIÓN del contrato suscrito con BLADIMIR TOLEDO CARDOZO. De conformidad con la justificación esgrimida en el documento anexo suscrito por el supervisor, que hace parte integral de la presente modificación contractual. Por lo anterior, se realiza la CESIÓN DEL CONTRATO A BYRON SEBASTIAN DAVILA FANDIÑO, a partir del 8 de marzo de 2024, teniendo en cuenta la idoneidad, previa verificación de los requisitos aportados por el (la) contratista. Lo anterior de conformidad con los documentos anexos, los cuales hacen parte integral de la presente modificación contractual.</t>
  </si>
  <si>
    <t>061-2024 C1</t>
  </si>
  <si>
    <t>1. 14/06/2024 11:17:30 PM Mediante documento radicado en el Fondo de Desarrollo Local de Suba, por ANDREA RODAS QUICENO , quien obra como supervisor del Contrato de Prestación de Servicios 063-2024-CPS-P(102285)., suscrito con YESENIA PIRAQUIVE VEGA se determina prorrogar por VEINTISIETE (27) contado a partir del vencimiento del plazo pactado y adicionar presupuestalmente al contrato la suma de SEIS MILLONES TRESCIENTOS MIL PESOS MCTE ($6.300.000) incluido impuestos, (la justificación se encuentra anexa al presente, la cual hace parte integra del contrato). La nueva fecha terminación del contrato es el 30/07/2024. Para el efecto, se cuenta con el Certificado de Disponibilidad Presupuestal (CDP) No. . 1270 del 13 de junio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</si>
  <si>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1. 17/06/2024 8:25:08 AM Mediante documento radicado en el Fondo de Desarrollo Local de Suba, por SANDRA YANNETH GORDILLO, quien obra como apoyo a la supervisión del Contrato 068-2024-CPS-AG(102287), se solicita MODIFICACIÓN: Modificar la cláusula tercera del clausulado, eliminando el aparte que indica lo siguiente: "en todo caso no podrá exceder el 15 de junio de 2024"; PRORROGA y ADICIÓN del contrato, suscrito con DARLY VANNESA SOTELO BORDA, por el término de 27 DIAS, además de adicionar DOS MILLONES DOSCIENTOS NOVENTA Y CINCO MIL PESOS M/CTE. ($2.295.000). De conformidad con la justificación esgrimida en el documento anexo suscrito por el supervisor, que hace parte integral de la presente modificación contractual. La presente adición se encuentra respaldada con el Certificado de Disponibilidad Presupuestal No. 1293 del 13 de JUNIO de 2024. La nueva fecha de terminación del contrato es el 30 de julio de 2024. Lo anterior, con fundamento además en el principio de la autonomía de la voluntad consagrada en el artículo 1602 del Código Civil, en concordancia con el artículo 40 de la Ley 80 de 1993, inciso tercero.
2. 30/07/2024 11:32:02 PM ADICIÓN Y PRORROGA SEGUN MINUTA</t>
  </si>
  <si>
    <t>1. /03/2024 10:21:00 AM La entidad aclara que se presentó un error tipográfico en la TIPOLOGIA al manifestar "En el encabezado de la minuta, Contrato de Prestación de Servicios Profesionales - CPS-P.", siendo correcto: "Contrato de Prestación de Servicios de apoyo a la gestión CPS-AG" de conformidad con lo establecido en el artículo 49 de la Ley 80 de 1993 y artículo 45 de la Ley 1150 de 2007.
2. 28/06/2024 1:58:37 PM Mediante documento radicado en el Fondo de Desarrollo Local de Suba, por ALEJANDRA JARAMILLO, quien obra como apoyo a la supervisión del Contrato 070-2024-CPS-AG(102415), se solicita PRORROGA y ADICIÓN del contrato, suscrito con JHON JAIRO TORO RESTREPO, por el término de DOS (2) MESES, además adicionar OCHO MILLONES DE PESOS M/CTE ($8.000.000). De conformidad con la justificación esgrimida en el documento anexo suscrito por el supervisor, que hace parte integral de la presente modificación contractual. La presente adición se encuentra respaldada con el Certificado de Disponibilidad Presupuestal No. 1418 del 28 de junio de 2024. La nueva fecha terminación del contrato es el 31 de agosto de 2024. Lo anterior, con fundamento además en el principio de la autonomía de la voluntad consagrado en el artículo 1602 del Código Civil, en concordancia con el artículo 40 de la Ley 80 de 1993, inciso tercero.</t>
  </si>
  <si>
    <t>1. 15/06/2024 7:55:10 AM Mediante documento radicado en el Fondo de Desarrollo Local de Suba, por SANDRA GORDILLO, quien obra como apoyo a la supervisión del Contrato 073-2024-CPS-AG(102287) se solicita MODIFICAR el contrato, suscrito con DELLY ALEXANDRA HERNANDEZ HERNANDEZ , una vez analizada la viabilidad jurídica y en atención a que el contrato tiene como fecha de terminación el día 15/06/2025 se hace necesario modificar la cláusula tercera "PLAZO: ", eliminando la nota -,En todo caso el plazo de ejecución del contrato no podrá exceder el 15 de junio de 2024. Y se hace necesario modificar el plazo prorrogándolo en 27 días hasta el 30 de JULIO de 2024 y adicionándolo en $2.295.000. Lo anterior, con fundamento además en el principio de la autonomía de la voluntad consagrado en la Ley 80 de 1993.</t>
  </si>
  <si>
    <t>1. 14/06/2024 10:01:18 PM Mediante documento radicado en el Fondo de Desarrollo Local de Suba, por PEDRO MACIAS, quien obra como apoyo a la supervisión del Contrato 074-2024, se solicita MODIFICAR LA CLAUSILA TERCERA PLAZO, PRORROGA y ADICIÓN del contrato, suscrito con ALEXANDER RODRIGUEZ, por el término de 26 DIAS, además adicionar $6.066.667. De conformidad con la justificación esgrimida en el documento anexo suscrito por el supervisor, que hace parte integral de la presente modificación contractual. La presente adición se encuentra respaldada con el Certificado de Disponibilidad Presupuestal No. 1267 de fecha 13 DE JUNIO DE 2024. La nueva fecha terminación del contrato es el 30 DE JULIO DE 2024. Lo anterior, con fundamento además en el principio de la autonomía de la voluntad consagrado en el artículo 1602 del Código Civil, en concordancia con el artículo 40 de la Ley 80 de 1993, inciso tercero.
2. 30/07/2024 11:39:22 PM Se realiza adición y prorroga según información de la minuta</t>
  </si>
  <si>
    <t>1. 14/06/2024 4:08:13 PM	Mediante documento radicado en el Fondo de Desarrollo Local de Suba, por PEDRO ALONSO MACÍAS PÉREZ, quien obra como apoyo a la supervisión del Contrato 075-2024-CPS-P(102318), se solicita PRORROGA y ADICIÓN del contrato, suscrito con DIANA LUCIA VASQUEZ, por el término de 1 mes y 15 días., además adicionar (CUATRO MILLONES DOSCIENTOS OCHO MIL TRESCIENTOS TREINTA Y TRES PESOS M/CTE ($4.208.333). De conformidad con la justificación esgrimida en el documento anexo suscrito por el supervisor, que hace parte integral de la presente modificación contractual. La presente adición se encuentra respaldada con el Certificado de Disponibilidad Presupuestal No. 1300 de fecha 13 de junio de 2024. La nueva fecha terminación del contrato es el 30/07/2024. Lo anterior, con fundamento además en el principio de la autonomía de la voluntad consagrado en el artículo 1602 del Código Civil, en concordancia con el artículo 40 de la Ley 80 de 1993, inciso tercero
2. 30/07/2024 10:42:55 PM Mediante documento radicado en el Fondo de Desarrollo Local de Suba, por PEDRO MACIAS, quien obra como apoyo a la supervisión del Contrato 075-2024-, se solicita PRORROGA y ADICIÓN del contrato, suscrito con DIANA LUCIA VASQUEZ VASQUEZ, por el término de 34 DIAS, además adicionar EL VALOR DE $5.891.667.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</si>
  <si>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1. 14/06/2024 4:20:11 PM	Mediante documento radicado en el Fondo de Desarrollo Local de Suba, por CAMILA BARRIOS, quien obra como apoyo a la supervisión del Contrato 077-2024-CPS-P(102393), se solicita PRORROGA y ADICIÓN del contrato, suscrito con DANIEL CAMILO TAMAYO PINEDA, por el término de 1 mes, además adicionar de SIETE MILLONES DE PESOS M/CTE ($7.000.000). De conformidad con la justificación esgrimida en el documento anexo suscrito por el supervisor, que hace parte integral de la presente modificación contractual. La presente adición se encuentra respaldada con el Certificado de Disponibilidad Presupuestal No. 1303 de fecha 13 de junio de 2024. La nueva fecha terminación del contrato es el 30/07/2024. Lo anterior, con fundamento además en el principio de la autonomía de la voluntad consagrado en el artículo 1602 del Código Civil, en concordancia con el artículo 40 de la Ley 80 de 1993, inciso tercero.
2. 30/07/2024 10:17:54 PM Adición y prorroga del contrato según minuta</t>
  </si>
  <si>
    <t>JEFFERSON ORLANDO CRUZ MORALES</t>
  </si>
  <si>
    <t>1. 05/03/2024 6:31:00 PM Mediante documento radicado en el Fondo de Desarrollo Local de Suba, por SANDRA YANNETH GRODILLO PEDROZA quien obra como apoyo a la supervisión del Contrato 079-2024-CPS-AG(102287, se solicita CESIÓN del contrato suscrito con JEFFERSON ORLANDO CRUZ MORALES, De conformidad con la justificación esgrimida en el documento anexo suscrito por el supervisor, que hace parte integral de la presente modificación contractual. Por lo anterior, se realiza la CESIÓN DEL CONTRATO A GLADYS ESTHER GOMEZ CARO, identificado (a) con C.C. N° 39.722.807 de Usme, a partir del 05 de MARZO de 2024, teniendo en cuenta la idoneidad, previa verificación de los requisitos aportados por el (la) contratista. Lo anterior de conformidad con los documentos anexos, los cuales hacen parte integral de la presente modificación contractual</t>
  </si>
  <si>
    <t>079-2024 C1</t>
  </si>
  <si>
    <t>2. 14/06/2024 11:10:21 PM Mediante documento radicado en el Fondo de Desarrollo Local de Suba, por SANDRA GOMEZ, quien obra como apoyo a la supervisión del Contrato 079-2024, se solicita MODIFICAR LA CLAUSILA TERCERA PLAZO, PRORROGA y ADICIÓN del contrato, suscrito con GLADYS GOMEZ, por el término de 26 DIAS, además adicionar $2.210.000. De conformidad con la justificación esgrimida en el documento anexo suscrito por el supervisor, que hace parte integral de la presente modificación contractual. La presente adición se encuentra respaldada con el Certificado de Disponibilidad Presupuestal No. 1309 de fecha 13 DE JUNIO DE 2024. La nueva fecha terminación del contrato es el 30 DE JULIO DE 2024. Lo anterior, con fundamento además en el principio de la autonomía de la voluntad consagrado en el artículo 1602 del Código Civil, en concordancia con el artículo 40 de la Ley 80 de 1993, inciso tercero.</t>
  </si>
  <si>
    <t>080-2024</t>
  </si>
  <si>
    <t>080-2024-COMODATO</t>
  </si>
  <si>
    <t>FDLSUBACD-080-2024</t>
  </si>
  <si>
    <t>JUNTA DE ACCIÓN COMUNAL DEL BARRIO SANTA RITA NORTE</t>
  </si>
  <si>
    <t>El Fondo de Desarrollo Local de Suba, en adelante el COMODANTE, hace entrega real y mate-rial a título de COMODATO a la junta de Acción Comunal del Barrio "SANTA RITA",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t>
  </si>
  <si>
    <t>https://community.secop.gov.co/Public/Tendering/OpportunityDetail/Index?noticeUID=CO1.NTC.5753849&amp;isFromPublicArea=True&amp;isModal=False</t>
  </si>
  <si>
    <t>1. 14/06/2024 11:50:02 PM Mediante documento radicado en el Fondo de Desarrollo Local de Suba, por SANDRA YANNETH GORDILLO PEDROZA , quien obra como supervisor del Contrato de Prestación de Servicios 081-2024-CPS-AG(102287)., suscrito con , EDWIN HERNAN YARA CARDOSO se determina prorrogar por VEINTIOCHO (28) contado a partir del vencimiento del plazo pactado y adicionar presupuestalmente al contrato la suma de DOS MILLONES TRESCIENTOS OCHENTA MIL PESOS MCTE ($2.380.000) incluido impuestos, (la justificación se encuentra anexa al presente, la cual hace parte integra del contrato). La nueva fecha terminación del contrato es el 25/07/2024. Para el efecto, se cuenta con el Certificado de Disponibilidad Presupuestal (CDP) No. . 1318 del 14 de junio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2. (30/07/2024 11:30:05 PM Se realiza adición y prorroga según información de la minuta</t>
  </si>
  <si>
    <t>1. 14/06/2024 6:53:21 PM	Mediante documento radicado en el Fondo de Desarrollo Local de Suba, por SANDRA GORDILLO, quien obra como apoyo a la supervisión del Contrato FDLSUBA-082-2024-CPS-AG(102295), se solicita MODIFICACION: Modificar la cláusula tercera del clausulado, eliminando el aparte que indica lo siguiente: "en todo caso no podrá exceder el 15 de junio de 2024"; PRORROGA y ADICIÓN del contrato, suscrito con VICTOR MANUEL SANCHEZ ZAMUDIO, por el término de VEINTISIETE (27) DIAS, además adicionarDOS MILLONES DOSCIENTOS NOVENTA Y CINCO MIL PESOS M/CTE. ($ 2.295.000). De conformidad con la justificación esgrimida en el documento anexo suscrito por el supervisor, que hace parte integral de la presente modificación contractual. La presente adición se encuentra respaldada con el Certificado de Disponibilidad Presupuestal No. 1307 del 13 de JUNIO de 2024. La nueva fecha terminación del contrato es el 30 de julio de 2024. Lo anterior, con fundamento además en el principio de la autonomía de la voluntad consagrado en el artículo 1602 del Código Civil, en concordancia con el artículo 40 de la Ley 80 de 1993, inciso tercero.</t>
  </si>
  <si>
    <t>1. 15/06/2024 12:07:39 AM La supervisión del Contrato de Prestación de Servicios No. 083-2024-CPS-AG(102485 suscrito con ALEXEI ZAMORA BENITEZ,,radicó en la Oficina de Contratación solicitud de Modificación, ADICIÓN Y PRÓRROGA No. (1), del mismo; prórroga hasta el treinta (30) de julio de 2024, y adición por la suma DOS MILLONES DOSCIENTOS NOVENTA Y CINCO MIL PESOS M/CTE. ($2.295.000) a cual se encuentra respaldada con el Certificado de Disponibilidad Presupuestal No. 1254 del 13 de JUNIO de 2024, teniendo en cuenta la justificación que se encuentra en los documentos anexos, que hacen parte integral del presente Contrato
2. 30/07/2024 10:07:28 PM Adición y prórroga del contrato según minuta de modificación</t>
  </si>
  <si>
    <t>ARCHIVO</t>
  </si>
  <si>
    <t>1. 14/06/2024 8:18:06 PM	Mediante documento radicado en el Fondo de Desarrollo Local de Suba, por VICTOR ARIAS , quien obra como apoyo a la supervisión del Contrato 084-2024, se solicita MODIFICAR LA CLAUSILA TERCERA PLAZO, PRORROGA y ADICIÓN del contrato, suscrito con PEDROS BUSTOS, por el término de 24 DIAS, además adicionar $3.200.000 TRES MILLONES DOSCIENTOS MIL PESOS M/CTE. De conformidad con la justificación esgrimida en el documento anexo suscrito por el supervisor, que hace parte integral de la presente modificación contractual. La presente adición se encuentra respaldada con el Certificado de Disponibilidad Presupuestal No. 1286 de fecha 13 DE JUNIO DE 2024. La nueva fecha terminación del contrato es el 30 DE JULIO DE 2024. Lo anterior, con fundamento además en el principio de la autonomía de la voluntad consagrado en el artículo 1602 del Código Civil, en concordancia con el artículo 40 de la Ley 80 de 1993, inciso tercero.
2. 30/07/2024 11:35:15 PM Mediante documento radicado en el Fondo de Desarrollo Local de Suba, por VICTOR ARIAS quien obra como apoyo a la supervisión del Contrato 084-2024-, se solicita PRORROGA y ADICIÓN del contrato, suscrito con FELIPE MENDIVELSO, por el término de UN MES Y 6 DIAS, además adicionar EL VALOR DE $4.800.000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</si>
  <si>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085-2024</t>
  </si>
  <si>
    <t>085-2024-CPS-P(102456)</t>
  </si>
  <si>
    <t>FDLSUBA-CD085-2024(102456)</t>
  </si>
  <si>
    <t>https://community.secop.gov.co/Public/Tendering/OpportunityDetail/Index?noticeUID=CO1.NTC.5765964&amp;isFromPublicArea=True&amp;isModal=False</t>
  </si>
  <si>
    <t>1. 14/06/2024 10:27:04 PM Mediante documento radicado en el Fondo de Desarrollo Local de Suba, por VICTOR ALFORNSO ARIAS GARCIA , quien obra como supervisor del Contrato de Prestación de Servicios 087-2024-CPS-P(102862)., suscrito con , JUAN ANIBAL LOPEZ HERNANDEZ se determina prorrogar por (1) meses y (20) días. contado a partir del vencimiento del plazo pactado y adicionar presupuestalmente al contrato la suma de OCHO MILLONES CUATROCIENTOS DIECISÉIS MIL SEISCIENTOS SESENTA Y SEIS PESOS M/CTE ($8.416.666) incluido impuestos, (la justificación se encuentra anexa al presente, la cual hace parte integra del contrato). La nueva fecha terminación del contrato es el 25/07/2024. Para el efecto, se cuenta con el Certificado de Disponibilidad Presupuestal (CDP) No. . 1268 del 13 de junio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</si>
  <si>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1. 15/06/2024 9:48:07 AM Mediante documento radicado en el Fondo de Desarrollo Local de Suba, por ANA ISABEL HORTÚA SALCEDO, quien obra como supervisor del Contrato de Prestación de Servicios 088-2024-CPS-AG(102292), suscrito con FELIPE MENDIVELSO GÓMEZ se determina prorrogar por veintitres (23) DIAS contado a partir del vencimiento del plazo pactado y adicionar presupuestalmente al contrato la suma de UN MILLON NOVECIENTOS CINCUENTA Y CINCO MIL PESOS M/CTE ($1.955.000) incluido impuestos, (la justificación se encuentra anexa al presente, la cual hace parte integra del contrato). La nueva fecha terminación del contrato es el 30/07/2024. Para el efecto, se cuenta con el Certificado de Disponibilidad Presupuestal (CDP) No. 1345 del 14 de junio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2. 30/07/2024 10:48:42 PM Mediante documento radicado en el Fondo de Desarrollo Local de Suba, por SARA VELASQUEZ quien obra como apoyo a la supervisión del Contrato 88-2024-, se solicita PRORROGA y ADICIÓN del contrato, suscrito con FELIPE MENDIVELSO, por el término de 37 DIAS, además adicionar EL VALOR DE $3145000.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</si>
  <si>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YISETH ROCIO PERILLLA MONTILLA</t>
  </si>
  <si>
    <t>1. 09/04/2024 3:21:11 PM Mediante documento radicado en el Fondo de Desarrollo Local de Suba, por ALEJANDRA JARAMILLO FERNANDEZ, quien obra como apoyo a la supervisión del Contrato 090-2024-CPS-AG(102367), se solicita CESIÓN del contrato suscrito con YISETH ROCIO PERILLA MONTILLA, De conformidad con la justificación esgrimida en el documento anexo suscrito por el supervisor, que hace parte integral de la presente modificación contractual. Por lo anterior, se realiza la CESIÓN DEL CONTRATO A LUZ MYRIAM CASTILLO RIOS, identificado (a) con C.C. N° 51.586.109 de Bogotá D.C, a partir del 9 de ABRIL de 2024, teniendo en cuenta la idoneidad, previa verificación de los requisitos aportados por el (la) contratista. Lo anterior de conformidad con los documentos anexos, los cuales hacen parte integral de la presente modificación contractual.</t>
  </si>
  <si>
    <t>090-2024 C1</t>
  </si>
  <si>
    <t>2. 14/06/2024 7:48:44 PM Mediante documento radicado en el Fondo de Desarrollo Local de Suba, por ALEJANDRA JARAMILLO, quien obra como apoyo a la supervisión del Contrato 090-2024-CPS-AG(102367), se solicita MODIFICAR el contrato, suscrito con LUZ MIRIAM CASTILLO RIOS, una vez analizada la viabilidad jurídica y en atención a que el contrato tiene como fecha de terminación el día quince (15) de junio de 2024, se hace necesario modificar la fecha de terminación, toda vez que la registrada en SECOP II es el 15 de junio de 2024 y el plazo de ejecución es por 4 meses según minuta contractual. Igualmente, se solicita PRORROGA y ADICIÓN del contrato, por el término de VEINTISIETE (27) DIAS, además adicionar DOS MILLONES DOSCIENTOS NOVENTA Y CINCO MIL PESOS M/CTE ($2.295.000) incluidos impuestos. Teniendo en cuenta que la justificación que se encuentra en el documento anexo, el cual hace parte integral del presente contrato. La presente adición se encuentra respaldada con el Certificado de Disponibilidad Presupuestal No. 1323 de fecha 14 de junio de 2024. La nueva fecha terminación del contrato es el 30 de julio de 2024.
3. Modificación en estado de cancelada</t>
  </si>
  <si>
    <t>1. 05/03/2024 6:45:24 PM Mediante documento radicado en el Fondo de Desarrollo Local de Suba, por SANDRA YANNETH GORDILLO PEDROZA, quien obra como apoyo a la supervisión del Contrato 091-2024 -CPS-AG (102295), se solicita CESIÓN del contrato suscrito con GLADYS ESTHER GOMEZ CARO, De conformidad con la justificación esgrimida en el documento anexo suscrito por el supervisor, que hace parte integral de la presente modificación contractual. Por lo anterior, se realiza la CESIÓN DEL CONTRATO A CRISTIAN DIORK CALDERON GARCES, a partir del 5 de marzo de 2024, teniendo en cuenta la idoneidad, previa verificación de los requisitos aportados por el (la) contratista. Lo anterior de conformidad con los documentos anexos, los cuales hacen parte integral de la presente modificación contractual.</t>
  </si>
  <si>
    <t>091-2024 C1</t>
  </si>
  <si>
    <t xml:space="preserve">2. 14/06/2024 4:52:51 PM Mediante documento radicado en el Fondo de Desarrollo Local de Suba, y firmado por ANA ISABEL HORTUA SALCEDO, en su calidad de Alcaldesa Local de Suba (E), quien obra como supervisora del Contrato 091-2024-CPS-AG(102295), suscrito con CRISTIAN DIORK CALDERON, se determina prorrogar por VEINTISEIS (26) DÍAS, y adicionar presupuestalmente DOS MILLONES DOSCIENTOS DIEZ MIL PESOS M/CTE (2.210.000), (la justificación se encuentra anexa al presente, la cual hace parte integra del contrato). La nueva fecha terminación del contrato es el 30/07/2024. Para el efecto, se cuenta con el (CDP) No. 1312 del 13/06/2024.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t>
  </si>
  <si>
    <t>1. 15/06/2024 12:38:33 AM Mediante documento radicado en el Fondo de Desarrollo Local de Suba, por CAMILA BARRIOS, quien obra como apoyo a la supervisión del Contrato 092-2024-CPS-P(102317), se solicita MODIFICACIÓN: Modificar la cláusula tercera del clausulado, eliminando el aparte que indica lo siguiente: "en todo caso no podrá exceder el 15 de junio de 2024"; PRORROGA y ADICIÓN del contrato, suscrito con MÓNICA ESPERANZA ESQUINAS CASTILLO, por el término de CUARENTA Y CINCO (45) DIAS, además de adicionar CINCO MILLONES OCHOCIENTOS TREINTA Y TRES MIL TRESCIENTOS TREINTA Y TRES PESOS M/CTE. ($ 5.833.333). De conformidad con la justificación esgrimida en el documento anexo suscrito por el supervisor, que hace parte integral de la presente modificación contractual. La presente adición se encuentra respaldada con el Certificado de Disponibilidad Presupuestal No. 1291 del 13 de JUNIO de 2024. La nueva fecha de terminación del contrato es el 30 de julio de 2024. Lo anterior, con fundamento además en el principio de la autonomía de la voluntad consagrada en el artículo 1602 del Código Civil, en concordancia con el artículo 40 de la Ley 80 de 1993, inciso tercero.
2. 31/07/2024 12:17:39 AM Mediante documento radicado en el Fondo de Desarrollo Local de Suba, por CÉSAR SALAMANCA ROJAS, quien obra como supervisor del Contrato de Prestación de Servicios 92-2024-CPS-P(102317), suscrito con MONICA ESPERANZA ESQUINAS CASTILLO se determina prorrogar por UN MES (1) Y CINCO (5) DIAS y adicionar presupuestalmente al contrato la suma de OCHO MILLONES CIENTO SESENTA Y SEIS MIL SEISCIENTOS SESENTA Y SIETE PESOS M/CTE ($ 8.166.667,00) incluido impuestos, (la justificación se encuentra anexa al presente, la cual hace parte integra del contrato). La nueva fecha terminación del contrato es el 05/09/2024. Para el efecto, se cuenta con el Certificado de Disponibilidad Presupuestal (CDP) No. 1521 del 30 de JULIO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</si>
  <si>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1. 14/06/2024 7:04:32 PM Mediante documento radicado en el Fondo de Desarrollo Local de Suba, y firmado por ANA ISABEL HORTUA SALCEDO, en su calidad de Alcaldesa Local de Suba (E), quien obra como supervisora del Contrato 093-2024-CPS-AG(102493), suscrito con SONIA JANETH HERNÁNDEZ ARÉVALO, se determina Modificar la cláusula tercera "PLAZO.", eliminando la nota - en todo caso no podrá exceder el 15 de junio de 2024. En consecuencia, se prorroga por UN (1) MES y QUINCE (15) DÍAS, y adicionar presupuestalmente DOS MILLONES CUARENTA MIL PESOS M/CTE (2.040.000), (la justificación se encuentra anexa al presente, la cual hace parte integra del contrato). La nueva fecha terminación del contrato es el 30/07/2024. Para el efecto, se cuenta con el (CDP) No. 1324 del 13/06/2024.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2. 30/07/2024 10:39:06 PM Mediante documento radicado en el Fondo de Desarrollo Local de Suba, por ZULY CARDOZO quien obra como apoyo a la supervisión del Contrato 93-2024-, se solicita PRORROGA y ADICIÓN del contrato, suscrito con SONIA HERNANDEZ, por el término de 36 DIAS, además adicionar EL VALOR DE $3060000.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</si>
  <si>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097-2024</t>
  </si>
  <si>
    <t>97-2024-COMODATO</t>
  </si>
  <si>
    <t>FDLSUBACD-97-2024</t>
  </si>
  <si>
    <t>JAC LA MANUELITA</t>
  </si>
  <si>
    <t>El Fondo de Desarrollo Local de Suba, en adelante el COMODANTE, hace entrega real y material a título de COMODATO a la junta de Acción Comunal del Barrio "LA MANUELITA",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t>
  </si>
  <si>
    <t>https://community.secop.gov.co/Public/Tendering/OpportunityDetail/Index?noticeUID=CO1.NTC.5782212&amp;isFromPublicArea=True&amp;isModal=False</t>
  </si>
  <si>
    <t>1. 14/06/2024 7:14:15 PM Mediante documento radicado en el Fondo de Desarrollo Local de Suba, por ZULLY CARDOZO , quien obra como apoyo a la supervisión del Contrato 098-2024, se solicita MODIFICAR LA CLAUSILA TERCERA PLAZO, PRORROGA y ADICIÓN del contrato, suscrito con LUIS QUIÑONES, por el término de 24 DIAS, además adicionar $2.040.000 DOS MILLONES CUARENTA PESOS M/CTE. De conformidad con la justificación esgrimida en el documento anexo suscrito por el supervisor, que hace parte integral de la presente modificación contractual. La presente adición se encuentra respaldada con el Certificado de Disponibilidad Presupuestal No. 1242 de fecha 13 DE JUNIO DE 2024. La nueva fecha terminación del contrato es el 30 DE JULIO DE 2024. Lo anterior, con fundamento además en el principio de la autonomía de la voluntad consagrado en el artículo 1602 del Código Civil, en concordancia con el artículo 40 de la Ley 80 de 1993, inciso tercero.</t>
  </si>
  <si>
    <t>1. 18/03/2024 11:08:46 PM Mediante documento radicado en el Fondo de Desarrollo Local de Suba, se solicita CESIÓN del contrato 099-2024-CPS-AG(102485), suscrito con CLINTON FABIAN LEAL GARCIA, teniendo en cuenta que la contratista cita cuestiones personales. Por lo anterior, se realiza la CESIÓN DEL CONTRATO A CRISTIAN FELIPE AFRICANO QUIROGA, IDENTIFICADO (A) CON CÉDULA DE CIUDADANÍA N° 1.233.910.425, teniendo en cuenta la idoneidad, previa verificación de los requisitos aportados por el (la) contratista. Lo anterior de conformidad con los documentos anexos, los cuales hacen parte integral del presente contrato.</t>
  </si>
  <si>
    <t>099-2024 C1</t>
  </si>
  <si>
    <t>2. 14/06/2024 5:57:31 PM Mediante documento radicado en el Fondo de Desarrollo Local de Suba, por ANA EMILIA LÓPEZ CASTRO, quien obra como apoyo a la supervisión del Contrato 099-2024-CPS-AG(102485), se solicita MODIFICAR el contrato, suscrito con CRISTIAN FELIPE AFRICANO QUIROGA, una vez analizada la viabilidad jurídica y en atención a que el contrato tiene como fecha de terminación el día quince (15) de junio de 2024, se hace necesario modificar la fecha de terminación, toda vez que la registrada en SECOP II es el 15 de junio de 2024 y el plazo de ejecución es por 4 meses según minuta contractual. Igualmente, se solicita PRORROGA y ADICIÓN del contrato por el término de VEINTE (20) DIAS, además adicionar UN MILLON SETECIENTOS MIL PESOS M/CTE ($1.700.000) incluidos impuestos. Teniendo en cuenta que la justificación que se encuentra en el documento anexo, el cual hace parte integral del presente contrato. La presente adición se encuentra respaldada con el Certificado de Disponibilidad Presupuestal No. 1238 de fecha 13 de junio de 2024. La nueva fecha terminación del contrato es el 30 de julio de 2024.</t>
  </si>
  <si>
    <t>100-2024</t>
  </si>
  <si>
    <t>100-2024-CPS-P(102698)</t>
  </si>
  <si>
    <t>FDLSUBA-CD100-2024(102698)</t>
  </si>
  <si>
    <t>SHIRLEY JOHANNA RIOS CIFUENTES</t>
  </si>
  <si>
    <t>1. 6/06/2024 2:57:55 PM Se realiza adición y prorroga del contrato 100-2024-CPS-P(102698) por UN (1) MES Y QUINCE (15) DIAS y por la suma de DIEZ MILLONES MILLONES QUINIENTOS MIL PESOS M/CTE. ($10.500.000), según consta en la solicitud de modificación firmada por la alcaldesa la cual se adjunta a la presente modificación</t>
  </si>
  <si>
    <t>https://community.secop.gov.co/Public/Tendering/OpportunityDetail/Index?noticeUID=CO1.NTC.5785440&amp;isFromPublicArea=True&amp;isModal=False</t>
  </si>
  <si>
    <t>1. 14/06/2024 7:50:05 PM	Mediante documento radicado en el Fondo de Desarrollo Local de Suba, por ZULLY ALEJANDRA CARDOZO TRIANA, quien obra como apoyo a la supervisión del Contrato 101-2024-CPS-AG(102493), se solicita MODIFICAR el contrato, suscrito con FABER ANDRES RENGIFO ARACUT, una vez analizada la viabilidad jurídica y en atención a que el contrato tiene como fecha de terminación el día quince (15) de junio de 2024, se hace necesario modificar la fecha de terminación, toda vez que la registrada en SECOP II es el 15 de junio de 2024 y el plazo de ejecución es por 4 meses según minuta contractual. Igualmente, se solicita PRORROGA y ADICIÓN del contrato por el término de VEINTICUATRO (24) DIAS, además adicionar DOS MILLONES CUARENTA MIL PESOS M/CTE ($2.040.000) incluidos impuestos. Teniendo en cuenta que la justificación que se encuentra en el documento anexo, el cual hace parte integral del presente contrato. La presente adición se encuentra respaldada con el Certificado de Disponibilidad Presupuestal No. 1239 de fecha 13 de junio de 2024. La nueva fecha terminación del contrato es el 30 de julio de 2024.
2. 30/07/2024 10:30:47 PM Adición y prorroga del contrato según minuta</t>
  </si>
  <si>
    <t>1. 14/06/2024 9:25:20 PM	Mediante documento radicado en el Fondo de Desarrollo Local de Suba, por GINA YICEL CUENCA , quien obra como apoyo a la supervisión del Contrato 103-2024-CPS-P(102475) se solicita MODIFICAR el contrato, suscrito con MARIBEL DURÁN, una vez analizada la viabilidad jurídica y en atención a que el contrato tiene como fecha de terminación el día quince (15) de junio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15 de junio de 2024. La nueva fecha terminación del contrato es el 10 de Julio de 2024. Lo anterior, con fundamento además en el principio de la autonomía de la voluntad consagrado en la Ley 80 de 1993.
2. 11/07/2024 8:04:05 AM Mediante documento radicado en el Fondo de Desarrollo Local de Suba, por GINA YISEL CUENCA RODRIGUEZ , quien obra como apoyo a la supervision del Contrato de Prestación de Servicios 103-2024-CPS-P(102475) , suscrito con MARIBEL CONSUELO DURAN CASTRO se determina prorrogar por DOS (1) MESES contado a partir del vencimiento del plazo pactado y adicionar presupuestalmente al contrato la suma de DIEZ MILLONES CIEN MIL PESOS M/CTE. ($10.100.000) incluido impuestos, (la justificación se encuentra anexa al presente, la cual hace parte integra del contrato). La nueva fecha terminación del contrato es el 10/09/2024. Para el efecto, se cuenta con el Certificado de Disponibilidad Presupuestal (CDP) No. . 1441 del 10 de julio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</si>
  <si>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1. 14/06/2024 11:31:35 PM Mediante documento radicado en el Fondo de Desarrollo Local de Suba, por DIEGO ALEJANDRO FERNÁNDEZ CORTES, quien obra como supervisor del Contrato de Prestación de Servicios 105-2024-CPS-AG(102375)., suscrito con , ELCIDA MARIN TARAZONA se determina prorrogar por veinticuatro (24) días.. contado a partir del vencimiento del plazo pactado y adicionar presupuestalmente al contrato la suma de DOS MILLONES CUARENTA MIL PESOS MCTE ($2.040.000) incluido impuestos, (la justificación se encuentra anexa al presente, la cual hace parte integra del contrato). La nueva fecha terminación del contrato es el 25/07/2024. Para el efecto, se cuenta con el Certificado de Disponibilidad Presupuestal (CDP) No. . 1299 del 14 de junio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</si>
  <si>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1. 14/06/2024 10:10:54 Mediante documento radicado en el Fondo de Desarrollo Local de Suba, por HAROLD RAÚL MOLANO CERQUERA, quien obra como apoyo a la supervisión del Contrato 107-2024-CPS-AG (102375) se solicita MODIFICAR el contrato, suscrito con PAULA MARITZA VARELA SALINAS , una vez analizada la viabilidad jurídica y en atención a que el contrato tiene como fecha de terminación el día 15/06/2025 se hace necesario modificar la cláusula tercera "PLAZO: ", eliminando la nota -,En todo caso el plazo de ejecución del contrato no podrá exceder el 15 de junio de 2024. Y se hace necesario modificar el plazo prorrogándolo en 19 días hasta el 30 de JULIO de 2024 y adicionándolo en $ 1.615.000. Lo anterior, con fundamento además en el principio de la autonomía de la voluntad consagrado en la Ley 80 de 1993.
2. 31/07/2024 3:39:36 PM Se realiza adición y prorroga según información de la minuta</t>
  </si>
  <si>
    <t>1. 14/06/2024 8:57:50 PM Mediante documento radicado en el Fondo de Desarrollo Local de Suba, por ANA ISABEL HORTUA SALCEDO, quien obra como supervisor del Contrato de Prestación de Servicios 108-2024-CPS-P(102514), suscrito con ANDREA CAROLINA PADILLA URBINA se determina MODIFICAR la cláusula tercera del contrato- Plazo eliminando la nota - En todo caso el plazo de ejecución del contrato no podrá exceder el 15 de junio de 2024; prorrogar por DIECINUEVE (19) días y adicionar presupuestalmente al contrato la suma de TRES MILLONES CIENTO NOVENTA Y OCHO MIL TRESCIENTOS TREINTA Y TRES M/CTE ($3.198.333) incluido impuestos, (la justificación se encuentra anexa al presente, la cual hace parte integra del contrato). La nueva fecha terminación del contrato es el 30/07/2024. Para el efecto, se cuenta con el Certificado de Disponibilidad Presupuestal (CDP) No. 1296 del 13 de JUNIO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</si>
  <si>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19 días</t>
  </si>
  <si>
    <t>1. 14/06/2024 4:25:49 PM Mediante documento radicado en el Fondo de Desarrollo Local de Suba, por ALEJANDRA JARAMILLO, quien obra como apoyo a la supervisión del Contrato 110 -2024, se solicita MODIFICAR el contrato, suscrito con ISIDRO TELLEZ BECERRA, una vez analizada la viabilidad jurídica y en atención a que el contrato tiene como fecha de terminación el día quince (15) de junio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15 de junio de 2024. La nueva fecha terminación del contrato es el 11 de julio de 2024. Lo anterior, con fundamento además en el principio de la autonomía de la voluntad consagrado en la Ley 80 de 1993.</t>
  </si>
  <si>
    <t>1. 15/06/2024 11:19:57 AM Mediante documento radicado en el Fondo de Desarrollo Local de Suba, por ANA ISABEL HORTUA SALCEDO, quien obra como supervisor del Contrato de Prestación de Servicios 111-2024-CPS-AG(102371), suscrito ALEX ALFONSO QUINTERO PARIAS se determina MODIFICAR la cláusula tercera del contrato- Plazo eliminando la nota - En todo caso el plazo de ejecución del contrato no podrá exceder el 15 de junio de 2024. La nueva fecha terminación del contrato es el 12/07/2024.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</si>
  <si>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1. 14/06/2024 6:54:21 PM	Mediante documento radicado en el Fondo de Desarrollo Local de Suba, por LILIANA TOLOZA BAEZ, quien obra como apoyo a la supervisión del Contrato FDLSUBA-112-2024-CPS-P(102521), se solicita MODIFICACION: Modificar la cláusula tercera del clausulado, eliminando el aparte que indica lo siguiente: "en todo caso no podrá exceder el 15 de junio de 2024"; PRORROGA y ADICIÓN del contrato, suscrito con ESTIBIALIZ BAQUERO BORDA, por el término de VEINTITRES (23) DIAS, además adicionar CINCO MILLONES TRESCIENTOS SESENTA Y SEIS MIL SEISCIENTOS SESENTA Y SIETE PESOS M/CTE. ($ 5.366.667). De conformidad con la justificación esgrimida en el documento anexo suscrito por el supervisor, que hace parte integral de la presente modificación contractual. La presente adición se encuentra respaldada con el Certificado de Disponibilidad Presupuestal No. 1305 del 13 de JUNIO de 2024. La nueva fecha terminación del contrato es el 30 de julio de 2024. Lo anterior, con fundamento además en el principio de la autonomía de la voluntad consagrado en el artículo 1602 del Código Civil, en concordancia con el artículo 40 de la Ley 80 de 1993, inciso tercero.</t>
  </si>
  <si>
    <t>1. 14/06/2024 7:15:57 PM Mediante documento radicado en el Fondo de Desarrollo Local de Suba, por YURY SANTOS , quien obra como apoyo a la supervisión del Contrato 114-2024, se solicita MODIFICAR LA CLAUSILA TERCERA PLAZO, PRORROGA y ADICIÓN del contrato, suscrito con TOMAS ROJAS, por el término de 18 DIAS, además adicionar $3.030.000 TRES MILLONES TREINTA MIL PESOS M/CTE. De conformidad con la justificación esgrimida en el documento anexo suscrito por el supervisor, que hace parte integral de la presente modificación contractual. La presente adición se encuentra respaldada con el Certificado de Disponibilidad Presupuestal No. 1265 de fecha 13 DE JUNIO DE 2024. La nueva fecha terminación del contrato es el 30 DE JULIO DE 2024. Lo anterior, con fundamento además en el principio de la autonomía de la voluntad consagrado en el artículo 1602 del Código Civil, en concordancia con el artículo 40 de la Ley 80 de 1993, inciso tercero</t>
  </si>
  <si>
    <t>1. 15/06/2024 12:33:07 AM Se realiza modificación, adición y prorroga del presente contrato de conformidad con lo expuesto en la minuta de modificación.
2. 30/07/2024 10:10:18 PM Se realiza adición y prórroga según minuta</t>
  </si>
  <si>
    <t>1. 15/06/2024 12:14:56 AM Se realiza la modificación, adición y prorroga del presente contrato
2. 31/07/2024 12:18:18 AM Mediante documento radicado en el Fondo de Desarrollo Local de Suba, por CÉSAR SALAMANCA ROJAS, quien obra como supervisor del Contrato de Prestación de Servicios 117-2024-CPS-AG(102493), suscrito con WILSON CARDENAS CUSBA se determina prorrogar por UN MES (1) y adicionar presupuestalmente al contrato la suma de DOS MILLONES QUINIENTOS CINCUENTA MIL PESOS M/CTE ($ 2.550.000,00) incluido impuestos, (la justificación se encuentra anexa al presente, la cual hace parte integra del contrato). La nueva fecha terminación del contrato es el 30/08/2024. Para el efecto, se cuenta con el Certificado de Disponibilidad Presupuestal (CDP) No. 1504 del 30 de JULIO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</si>
  <si>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1. 14/06/2024 4:31:37 PM	Mediante documento radicado en el Fondo de Desarrollo Local de Suba, por ZULLY ALEJANDRA CARDOZO TRIANA, quien obra como apoyo a la supervisión del Contrato 118-2024-CPS-AG(102493), se solicita PRORROGA y ADICIÓN del contrato, suscrito con FANNYY LEGUIZAMON GOMEZ, por el término de 17 días., además adicionar de UN MILLON CUATROCIENTOS CUARENTA Y CINCO MIL PESOS M/CTE. ($1.445.000),. De conformidad con la justificación esgrimida en el documento anexo suscrito por el supervisor, que hace parte integral de la presente modificación contractual. La presente adición se encuentra respaldada con el Certificado de Disponibilidad Presupuestal No. 1325 de fecha 14 de junio de 2024. La nueva fecha terminación del contrato es el 30/07/2024. Lo anterior, con fundamento además en el principio de la autonomía de la voluntad consagrado en el artículo 1602 del Código Civil, en concordancia con el artículo 40 de la Ley 80 de 1993, inciso tercero.
2. 30/07/2024 11:00:22 PM Se realiza adición y prorroga según información de la minuta</t>
  </si>
  <si>
    <t>1. 13/03/2024 10:39:57 AM Que la entidad evidencia de oficio, que se presentó un error tipográfico en el número del contrato, toda vez que en el SECOP II se registró como número de contrato 120-2024-CPS-AG(45991), sin embargo una vez verificada la información se evidencia que el número correcto del contrato es 120-2024-CPS-AG(105716). Lo anterior de conformidad con lo reglado en el ARTÍCULO 49. DEL SANEAMIENTO DE LOS VICIOS DE PROCEDIMIENTO O DE FORMA y el artículo 45 de la Ley 1150 de 2007
2. 6/06/2024 6:38:10 PM Mediante documento radicado en el Fondo de Desarrollo Local de Suba, por DIANA ROMERO, quien obra como apoyo a la supervisión del Contrato 120-2024-CPS-AG(105716), se solicita PRORROGA y ADICIÓN del contrato, suscrito con CINDY JULIETH CAÑON RUIZ, por el término de UN MES Y QUINCE DÍAS, además adicionar SEIS MILLONES DE PESOS ($6.000.000) De conformidad con la justificación esgrimida en el documento anexo suscrito por el supervisor, que hace parte integral de la presente modificación contractual. La presente adición se encuentra respaldada con el Certificado de Disponibilidad Presupuestal No. 1196 de fecha 6 de junio de 2024. La nueva fecha terminación del contrato es el 26 de julio de 2024. Lo anterior, con fundamento además en el principio de la autonomía de la voluntad consagrado en el artículo 1602 del Código Civil, en concordancia con el artículo 40 de la Ley 80 de 1993, inciso tercero.
2. 25/06/2024 9:25:11 PM	 Terminar de manera anticipada Contrato de Prestación de Servicios No. 120-2024-CPS-AG(105716), a partir del día 25 de junio del 2024, por solicitud de la contratista CINDY JULIETH CAÑON RUIZ del día 25 de junio de 2024.</t>
  </si>
  <si>
    <t>1. 15/06/2024 12:21:51 AM Mediante documento radicado en el Fondo de Desarrollo Local de Suba, por YURY ANDRES SANTOS PETREL, quien obra como supervisor del Contrato de Prestación de Servicios 123-2024CPS-P (106191), suscrito con ANETH LUCERO SANCHEZ se determina prorrogar por dieciocho (18) DIAS contado a partir del vencimiento del plazo pactado y adicionar presupuestalmente al contrato la suma de TRES MILLONES TREINTA MIL PESOS M/CTE ($3.030.000) incluido impuestos, (la justificación se encuentra anexa al presente, la cual hace parte integra del contrato). La nueva fecha terminación del contrato es el 30/07/2024. Para el efecto, se cuenta con el Certificado de Disponibilidad Presupuestal (CDP) No. 1235 del 13 de junio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</si>
  <si>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1. 15/06/2024 7:59:30 AM Mediante documento radicado en el Fondo de Desarrollo Local de Suba, por LORENA QUIÑONES, quien obra como apoyo a la supervisión del Contrato 164-2024-CPS-P(102662) se solicita MODIFICAR el contrato, suscrito con CARLOS FELIPE LOZANO RIVERA, una vez analizada la viabilidad jurídica y en atención a que el contrato tiene como fecha de terminación el día 15/06/2025 se hace necesario modificar la cláusula tercera "PLAZO: ", eliminando la nota -,En todo caso el plazo de ejecución del contrato no podrá exceder el 15 de junio de 2024. Y se hace necesario modificar el plazo prorrogándolo en 14 días hasta el 30 de JULIO de 2024 y adicionándolo en $2.356.667. Lo anterior, con fundamento además en el principio de la autonomía de la voluntad consagrado en la Ley 80 de 1993.</t>
  </si>
  <si>
    <t>126-2024</t>
  </si>
  <si>
    <t>126-2024-COMODATO</t>
  </si>
  <si>
    <t>FDLSUBACD-126-2024</t>
  </si>
  <si>
    <t>JUNTA DE ACCION COMUNAL DEL BARRIO LAS ORQUIDEAS</t>
  </si>
  <si>
    <t>El Fondo de Desarrollo Local de Suba, en adelante el COMODANTE, hace entrega real y material a título de COMODATO a la junta de Acción Comunal del Barrio "LAS ORQUIDEAS",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t>
  </si>
  <si>
    <t>https://community.secop.gov.co/Public/Tendering/ContractNoticePhases/View?PPI=CO1.PPI.30477214&amp;isFromPublicArea=True&amp;isModal=False</t>
  </si>
  <si>
    <t>127-2024</t>
  </si>
  <si>
    <t>127-2024-CPS-P(103607)</t>
  </si>
  <si>
    <t>FDLSUBA-CD127-2024(103607)</t>
  </si>
  <si>
    <t>PRESTAR SERVICIOS PROFESIONALES PARA APOYAR LA ARTICULACIÓN, ASISTENCIA Y ACOMPAÑAMIENTO DE LOS PROCESOS DE PROMOCIÓN DE LA PARTICIPACIÓN DE LAS MUJERES Y DE LA EQUIDAD DE GÉNERO, PARA MATERIALIZAR ESTRATEGIAS DE TERRITORIALIZACIÓN TRANSVERSALIZACIÓN DE LA POLÍTICA PÚBLICA DE MUJERES Y EQUIDAD DE GÉNERO, PPMYEG, EN CUMPLIMIENTO DEL PLAN DE DESARROLLO LOCAL</t>
  </si>
  <si>
    <t>https://community.secop.gov.co/Public/Tendering/OpportunityDetail/Index?noticeUID=CO1.NTC.5817792&amp;isFromPublicArea=True&amp;isModal=False</t>
  </si>
  <si>
    <t>EVENTO DE COTIZACION 127260</t>
  </si>
  <si>
    <t>1. 15/06/2024 9:46:27 AM Mediante documento radicado en el Fondo de Desarrollo Local de Suba, por ANA ISABEL HORTÚA SALCEDO, quien obra como supervisor del Contrato de Prestación de Servicios 128-2024-CPS-P(102518)), suscrito con JANETH JARAMILLO URIBE se determina prorrogar por diecisiete (17) DIAS contado a partir del vencimiento del plazo pactado y adicionar presupuestalmente al contrato la suma de TRES MILLONES NOVECIENTOS SESENTA Y SEIS MIL SESISCIENTOS SESENTA Y SIETE PESOS M/CTE ($3.966.667) incluido impuestos, (la justificación se encuentra anexa al presente, la cual hace parte integra del contrato). La nueva fecha terminación del contrato es el 30/07/2024. Para el efecto, se cuenta con el Certificado de Disponibilidad Presupuestal (CDP) No. 1340 del 14 de junio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2. 17/06/2024 4:57:39 PM	Mediante documento aclaratorio, se procede a corregir la cláusula segunda del acta de modificación del contrato de prestación de servicios No. 128-2024-CPS-P(102518), la cual quedara así: SEGUNDA: Que el valor pactado en el Contrato de Prestación de Servicios No 128-2024-CPS-P(102518), producto del proceso de contratación directa, fue por la suma de $28.000.000 (VEINTIOCHO MILLONES DE PESOS) M/CTE.,</t>
  </si>
  <si>
    <t>1. 14/06/2024 10:46:01 PM Mediante documento radicado en el Fondo de Desarrollo Local de Suba, por SANDRA YANNETH GORDILLO PEDROZA, quien obra como apoyo a la supervisión del Contrato 129-2023CPS-P(83859), se solicita PRORROGA y ADICIÓN del contrato, suscrito con JONATHAN DAVID ALMANZA SANTOS por el término de (1) MES Y CINCO (5) DIAS, además adicionar de ONCE MILLONES TRESCIENTOS CINCO MIL PESOS M/CTE ($11.305.000), De conformidad con la justificación esgrimida en el documento anexo suscrito por el supervisor, que hace parte integral de la presente modificación contractual. La presente adición se encuentra respaldada con el Certificado de Disponibilidad Presupuestal No. 1337 de fecha 14 de junio de 2024. La nueva fecha terminación del contrato es el 30/07/2024. Lo anterior, con fundamento además en el principio de la autonomía de la voluntad consagrado en el artículo 1602 del Código Civil, en concordancia con el artículo 40 de la Ley 80 de 1993, inciso tercero.
2. 30/07/2024 11:32:31 PM ADICION Y PRORROGA SEGUN MINUTA</t>
  </si>
  <si>
    <t>1. 15/06/2024 8:52:42 AM	Mediante documento radicado en el Fondo de Desarrollo Local de Suba, por Camila barrios, quien obra como apoyo a la supervisión del Contrato 130-2024, se solicita MODIFICAR LA CLAUSILA TERCERA PLAZO, PRORROGA y ADICIÓN del contrato, suscrito con Adriana Martínez, por el término de 13 DIAS, además adicionar $2.188.333. De conformidad con la justificación esgrimida en el documento anexo suscrito por el supervisor, que hace parte integral de la presente modificación contractual. La presente adición se encuentra respaldada con el Certificado de Disponibilidad Presupuestal No. 1304 de fecha 13 DE JUNIO DE 2024. La nueva fecha terminación del contrato es el 30 DE JULIO DE 2024. Lo anterior, con fundamento además en el principio de la autonomía de la voluntad consagrado en el artículo 1602 del Código Civil, en concordancia con el artículo 40 de la Ley 80 de 1993, inciso tercero.</t>
  </si>
  <si>
    <t>1. 14/06/2024 6:55:55 PM Mediante documento radicado en el Fondo de Desarrollo Local de Suba, por Harold Raúl Molano, quien obra como apoyo a la supervisión del Contrato 132-2024-CPS-P(102356), se solicita MODIFICACION: Modificar la cláusula tercera del clausulado, eliminando el aparte que indica lo siguiente: "en todo caso no podrá exceder el 15 de junio de 2024"; PRORROGA y ADICIÓN del contrato, suscrito con JORGE ANDRES TORRES GUATAVITA, por el término de trece (13) DIAS, además adicionar Dos millones ciento ochenta y ocho mil trescientos treinta y tres pesos M/CTE. ($2.188.333). De conformidad con la justificación esgrimida en el documento anexo suscrito por el supervisor, que hace parte integral de la presente modificación contractual. La presente adición se encuentra respaldada con el Certificado de Disponibilidad Presupuestal No. 1257 del 13 de JUNIO de 2024. La nueva fecha terminación del contrato es el 30 de julio de 2024. Lo anterior, con fundamento además en el principio de la autonomía de la voluntad consagrado en el artículo 1602 del Código Civil, en concordancia con el artículo 40 de la Ley 80 de 1993, inciso tercero.</t>
  </si>
  <si>
    <t>1. 15/06/2024 10:25:43 AM Se realiza la presente modificación adición y prorroga conforme a lo expuesto en la minuta</t>
  </si>
  <si>
    <t>1. 15/06/2024 11:10:58 PM Se realiza modificación, adición y prorroga del presente contrato de conformidad con lo expuesto en la minuta de modificación y demás documentos que hacen parte integral del mismo.</t>
  </si>
  <si>
    <t>1. 15/06/2024 12:32:20 AM Se realiza modificación conforme a minuta
2. 30/07/2024 11:47:17 PM Se realiza adición y prórroga según minuta</t>
  </si>
  <si>
    <t>1. 14/06/2024 10:44:13 PM Mediante documento radicado en el Fondo de Desarrollo Local de Suba, por EDISSON RODRIGUEZ, quien obra como apoyo a la supervisión del Contrato 129-2023CPS-P(83859), se solicita PRORROGA y ADICIÓN del contrato, suscrito con ANDREA CAROLINA PATERNINA por el término de DOCE (12) DIAS, además adicionar de DOS MILLONES VEINTE MIL PESOS M/CTE ($2.020.000), De conformidad con la justificación esgrimida en el documento anexo suscrito por el supervisor, que hace parte integral de la presente modificación contractual. La presente adición se encuentra respaldada con el Certificado de Disponibilidad Presupuestal No. 1335 de fecha 14 de junio de 2024. La nueva fecha terminación del contrato es el 30/07/2024. Lo anterior, con fundamento además en el principio de la autonomía de la voluntad consagrado en el artículo 1602 del Código Civil, en concordancia con el artículo 40 de la Ley 80 de 1993, inciso tercero.</t>
  </si>
  <si>
    <t>1. 14/06/2024 6:38:53 PM	Mediante documento radicado en el Fondo de Desarrollo Local de Suba, y firmado por ANA ISABEL HORTUA SALCEDO, en su calidad de Alcaldesa Local de Suba (E), quien obra como supervisora del Contrato 138-2024-CPS-P(102497), suscrito con CARLOS ARTURO SEPULVEDA SANCHEZ, se determina Modificar la cláusula tercera "PLAZO.", eliminando la nota - en todo caso no podrá exceder el 15 de junio de 2024. En consecuencia, se prorroga por UN (1) MES y QUINCE (15) DÍAS, y adicionar presupuestalmente DOS MILLONES VEINTE MIL PESOS M/CTE (2.020.000), (la justificación se encuentra anexa al presente, la cual hace parte integra del contrato). La nueva fecha terminación del contrato es el 30/07/2024. Para el efecto, se cuenta con el (CDP) No. 1259 del 13/06/2024.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2. 30/07/2024 11:04:47 PM Adición y prorroga según minita</t>
  </si>
  <si>
    <t>1. 15/06/2024 12:13:14 AM Se realiza la modificación, prorroga y adición del presenta contrato.
2. 30/07/2024 11:29:54 PM ADICIÓN Y PRORROGA DEL CONTRATO SEGUN MINUTA</t>
  </si>
  <si>
    <t>1. 14/06/2024 11:15:19 PM Mediante documento radicado en el Fondo de Desarrollo Local de Suba, por GINA CUENCA , quien obra como apoyo a la supervisión del Contrato 143-2024, se solicita MODIFICAR LA CLAUSILA TERCERA PLAZO, PRORROGA y ADICIÓN del contrato, suscrito con ALEXANDRA PABA, por el término de 13 DIAS, además adicionar $2.188.333 DOS MILLONES CIENTO OCHENTA Y OCHO MIL TRESCIENTOS TREINTA Y TRES PESOS M/CTE. De conformidad con la justificación esgrimida en el documento anexo suscrito por el supervisor, que hace parte integral de la presente modificación contractual. La presente adición se encuentra respaldada con el Certificado de Disponibilidad Presupuestal No. 1294 de fecha 13 DE JUNIO DE 2024. La nueva fecha terminación del contrato es el 30 DE JULIO DE 2024. Lo anterior, con fundamento además en el principio de la autonomía de la voluntad consagrado en el artículo 1602 del Código Civil, en concordancia con el artículo 40 de la Ley 80 de 1993, inciso tercero.</t>
  </si>
  <si>
    <t>144-2024 C1</t>
  </si>
  <si>
    <t>1. 3/05/2024 4:52:48 PM Mediante documento radicado en el Fondo de Desarrollo Local de Suba, por Zully Cardozo, quien obra como apoyo a la supervisión del Contrato 114-2024- CPS - AG- (102941), se solicita CESIÓN del contrato suscrito con CONSTANZA TORRES, De conformidad con la justificación esgrimida en el documento anexo suscrito por el supervisor, que hace parte integral de la presente modificación contractual. Por lo anterior, se realiza la CESIÓN DEL CONTRATO A MANUEL ANTONIO ROA, identificado (a) con C.C. N° 79.576.515, a partir del 03 de Mayo de 2024 , teniendo en cuenta la idoneidad, previa verificación de los requisitos aportados por el (la) contratista. Lo anterior de conformidad con los documentos anexos, los cuales hacen parte integral de la presente modificación contractual
2. 15/06/2024 12:39:20 AM Se realiza la presente modificación de conformidad con lo expuesto en la minuta de adición y prorroga.</t>
  </si>
  <si>
    <t>1. 14/06/2024 2:04:10 PM	Mediante documento radicado en el Fondo de Desarrollo Local de Suba, y firmado por ANA ISABEL HORTUA SALCEDO, en su calidad de Alcaldesa Local de Suba (E), quien obra como supervisora del Contrato 145-2024-CPS-AG(106024), suscrito con BRAYAN STIVEN SUAREZ BORJA, se determina Modificar la cláusula tercera "PLAZO.", eliminando la nota - en todo caso no podrá exceder el 15 de junio de 2024. En consecuencia, se prorroga por UN (1) MES y QUINCE (15) DÍAS, y adicionar presupuestalmente CINCO MILLONES TRESCIENTOS TREINTA Y TRES MIL TRESCIENTOS TREINTA Y TRES PESOS CON TRES CENTAVOS M/CTE. ($5.333.333,3), (la justificación se encuentra anexa al presente, la cual hace parte integra del contrato). La nueva fecha terminación del contrato es el 30/07/2024. Para el efecto, se cuenta con el (CDP) No. 1249 del 13/06/2024.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</si>
  <si>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146-2024-COMODATO</t>
  </si>
  <si>
    <t>FDLSUBACD-146-2024</t>
  </si>
  <si>
    <t>JUNTA DEACCIÓN COMUNAL LOS MONARCAS</t>
  </si>
  <si>
    <t>El Fondo de Desarrollo Local de Suba, en adelante el COMODANTE, hace entrega real y mate-rial a título de COMODATO a la junta de Acción Comunal del Barrio “MONARCAS”,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</si>
  <si>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https://community.secop.gov.co/Public/Tendering/OpportunityDetail/Index?noticeUID=CO1.NTC.5830942&amp;isFromPublicArea=True&amp;isModal=true&amp;asPopupView=true</t>
  </si>
  <si>
    <t>147-2024-COMODATO</t>
  </si>
  <si>
    <t>FDLSUBACD-147-2024</t>
  </si>
  <si>
    <t>JUNTA DE ACCION COMUNAL EL POA</t>
  </si>
  <si>
    <t>El Fondo de Desarrollo Local de Suba, en adelante el CO- MODANTE, hace entrega real y material a título de COMODATO a la junta de Acción Comunal del Barrio “EL POA”,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</si>
  <si>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https://community.secop.gov.co/Public/Tendering/OpportunityDetail/Index?noticeUID=CO1.NTC.5831963&amp;isFromPublicArea=True&amp;isModal=true&amp;asPopupView=true</t>
  </si>
  <si>
    <t>148-2024-COMODATO</t>
  </si>
  <si>
    <t>FDLSUBACD-148-2024</t>
  </si>
  <si>
    <t>JUNTA DE ACCION COMUNAL PRADO VERANIEGO</t>
  </si>
  <si>
    <t>El Fondo de Desarrollo Local de Suba, en adelante el CO-MODANTE, hace entrega real y material a título de COMODATO a la junta de Acción Comunal del Barrio "PRADO VERANIEGO",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t>
  </si>
  <si>
    <t>https://community.secop.gov.co/Public/Tendering/OpportunityDetail/Index?noticeUID=CO1.NTC.5834488&amp;isFromPublicArea=True&amp;isModal=true&amp;asPopupView=true</t>
  </si>
  <si>
    <t>1. 15/06/2024 12:35:00 AM Se realiza modificación, adición y prorrofa del contrato de conformidad con lo expuesto en la minuta</t>
  </si>
  <si>
    <t>150-2024-COMODATO</t>
  </si>
  <si>
    <t>FDLSUBACD-150-2024</t>
  </si>
  <si>
    <t>JAC VILLA MARÍA SEGUNDO SECTOR</t>
  </si>
  <si>
    <t>El Fondo de Desarrollo Local de Suba, en adelante el COMODANTE, hace entrega real y material a título de COMODATO a la junta de Acción Comunal del Barrio  VILLAMARIA ,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t>
  </si>
  <si>
    <t>https://community.secop.gov.co/Public/Tendering/OpportunityDetail/Index?noticeUID=CO1.NTC.5834833&amp;isFromPublicArea=True&amp;isModal=true&amp;asPopupView=true</t>
  </si>
  <si>
    <t>1. 15/06/2024 12:19:53 AM Mediante documento radicado en el Fondo de Desarrollo Local de Suba, por ANA ISABEL HORTUA SALCEDO, quien obra como supervisor del Contrato de Prestación de Servicios 151-2024-CPS-P(102497), suscrito con SANDRA MILENA MURCIA DURAN se determina MODIFICAR la cláusula tercera del contrato- Plazo eliminando la nota - En todo caso el plazo de ejecución del contrato no podrá exceder el 15 de junio de 2024; prorrogar por Trece (13) días y adicionar presupuestalmente al contrato la suma de DOS MILLONES CIENTO OCHENTA Y OCHO MIL TRESCIENTOS TREINTA Y TRES PESOS M/CTE ($2.188.333) incluido impuestos, (la justificación se encuentra anexa al presente, la cual hace parte integra del contrato). La nueva fecha terminación del contrato es el 30/07/2024. Para el efecto, se cuenta con el Certificado de Disponibilidad Presupuestal (CDP) No. 1339 del 14 de JUNIO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2. 30/07/2024 10:47:40 PM Se realiza adición y prorroga según información de la minuta</t>
  </si>
  <si>
    <t>1. 14/06/2024 10:06:58 PM Mediante documento radicado en el Fondo de Desarrollo Local de Suba, por ANA ISABEL HORTUA SALCEDO, quien obra como supervisor del Contrato de Prestación de Servicios 152-2024-CPS-AG(103561), suscrito con ELVIA XIMENA RINCON LANCHEROS se determina MODIFICAR la cláusula tercera del contrato- Plazo eliminando la nota - En todo caso el plazo de ejecución del contrato no podrá exceder el 15 de junio de 2024; prorrogar por 01 mes y 13 días y adicionar presupuestalmente al contrato la suma de CINCO MILLONES SETECIENTOS TREINTA Y TRES MIL TRESCIENTOS TREINTA Y TRES PESOS M/CTE ($5.733.333) incluido impuestos, (la justificación se encuentra anexa al presente, la cual hace parte integra del contrato). La nueva fecha terminación del contrato es el 30/07/2024. Para el efecto, se cuenta con el Certificado de Disponibilidad Presupuestal (CDP) No. 1301 del 13 de JUNIO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</si>
  <si>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155-2024-CPS-P(102745)</t>
  </si>
  <si>
    <t>FDLSUBA-CD155-2024(102745)</t>
  </si>
  <si>
    <t>MAGDA LILIANA MORENO RAYO</t>
  </si>
  <si>
    <t>1. 6/06/2024 6:53:05 PM Mediante documento radicado en el Fondo de Desarrollo Local de Suba, por YURY ANDRES SANTOS PETREL , quien obra como supervisor del Contrato de Prestación de Servicios 155-2024CPS-P (102745), suscrito con MAGDA LILIANA MORENO RAYO se determina prorrogar por UN (1) MES Y NUEVE(09) DIAS contado a partir del vencimiento del plazo pactado y adicionar presupuestalmente al contrato la suma de SEIS MILLONES QUIENETOS SESENTA Y CINCO MIL PESOS M/CTE. ($6.565.000) incluido impuestos, (la justificación se encuentra anexa al presente, la cual hace parte integra del contrato). La nueva fecha terminación del contrato es el 31/07/2024. Para el efecto, se cuenta con el Certificado de Disponibilidad Presupuestal (CDP) No. 1197 del 6 de junio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</si>
  <si>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https://community.secop.gov.co/Public/Tendering/OpportunityDetail/Index?noticeUID=CO1.NTC.5838931&amp;isFromPublicArea=True&amp;isModal=true&amp;asPopupView=true</t>
  </si>
  <si>
    <t>1. 15/06/2024 11:10:11 AM Mediante documento radicado en el Fondo de Desarrollo Local de Suba, por LAURA CAROLINA OROZCO RODRÍGUEZ, quien obra como supervisor del Contrato de Prestación de Servicios 156-2024-CPS-P(102497)., suscrito con , GUSTAVO HERNANDEZ SUAREZ se determina prorrogar por Once (11) días. contado a partir del vencimiento del plazo pactado y adicionar presupuestalmente al contrato la suma de UN MILLONES OCHOCIENTOS CINCUENTA Y UN MIL SEISCIENTOS SESENTA Y SIETE PESOS M/Cte ($1.851.667) incluidos impuestos, (la justificación se encuentra anexa al presente, la cual hace parte integra del contrato). La nueva fecha terminación del contrato es el 25/07/2024. Para el efecto, se cuenta con el Certificado de Disponibilidad Presupuestal (CDP) No. 1315 del 14 de junio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2. 30/07/2024 11:11:51 PM Mediante documento radicado en el Fondo de Desarrollo Local de Suba, por LAURA OROZCO quien obra como apoyo a la supervisión del Contrato 156-2024-, se solicita PRORROGA y ADICIÓN del contrato, suscrito con GUSTAVO HERNANDEZ, por el término de 1 MES, además adicionar EL VALOR DE $5050000.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</si>
  <si>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JUAN JOSE LONDOÑO SALGADO</t>
  </si>
  <si>
    <t>1. 14/06/2024 11:01:54 PM Se realiza modificación, adición y prorroga del presente contrato de conformidad con lo expuesto en la minuta de modificación.</t>
  </si>
  <si>
    <t>158-2024-CPS-AG(102214)</t>
  </si>
  <si>
    <t>FDLSUBA-CD158-2024(102214)</t>
  </si>
  <si>
    <t>1. 20/05/2024 8:47:59 PM Mediante documento allegado a la Oficina de Contratos del Fondo de Desarrollo Local de Suba, respecto al Contrato de prestación de servicios N° 158-2024-CPS-AG(102214) suscrito con JUAN CAMILO RAMIREZ ZAMBRANO, se realiza TERMINACION ANTICIPADA DE MUTUO ACUERDO, en virtud de comunicación emitida por el contratista, el cual manifestó la imposibilidad de continuar el mismo. Del mismo modo, el apoyo a la supervisión y supervisor hacen constar que el saldo a liberar a favor del contratista es de $ 1.615.000 y a favor de la entidad es de $ 5.185.000 Lo anterior con fundamento la "CLÁUSULA DÉCIMA PRIMERA -TERMINACIÓN: Este contrato se dará por terminado en cualquiera de los siguientes eventos: a) Por mutuo acuerdo de las partes, siempre que con ello no se causen perjuicios a la entidad..."</t>
  </si>
  <si>
    <t>PRESTAR LOS SERVICIOS DE APOYO AL ÁREA DE GESTIÓN DE DESARROLLO LOCAL EN EL CENTRO DE DOCUMENTACIÓN E INFORMACIÓN CDI DE LA ALCALDÍA LOCAL DE SUBA.</t>
  </si>
  <si>
    <t>https://community.secop.gov.co/Public/Tendering/OpportunityDetail/Index?noticeUID=CO1.NTC.5838393&amp;isFromPublicArea=True&amp;isModal=true&amp;asPopupView=true</t>
  </si>
  <si>
    <t>1. 15/06/2024 12:21:08 AM Mediante documento radicado en el Fondo de Desarrollo Local de Suba, por ZYULLY ALEJANDRA CARDONA, quien obra como apoyo a la supervisión del Contrato 159-2024-CPS-AG(102930), se solicita MODIFICACION: Modificar la cláusula tercera del clausulado, eliminando el aparte que indica lo siguiente: "en todo caso no podrá exceder el 15 de junio de 2024"; PRORROGA y ADICIÓN del contrato, suscrito con JLADY JOHANA ÁNGEL SÁNCHEZ, por el término de trece (13) DIAS, además adicionar UN MILLÓN SETECIENTOS TREINTA Y TRES MIL TRESCIENTOS TREINTA Y CUATRO PESOS M/CTE. ($1.733.334) . De conformidad con la justificación esgrimida en el documento anexo suscrito por el supervisor, que hace parte integral de la presente modificación contractual. La presente adición se encuentra respaldada con el Certificado de Disponibilidad Presupuestal No. 1236 del 13 de JUNIO de 2024. La nueva fecha terminación del contrato es el 30 de julio de 2024. Lo anterior, con fundamento además en el principio de la autonomía de la voluntad consagrado en el artículo 1602 del Código Civil, en concordancia con el artículo 40 de la Ley 80 de 1993, inciso tercero.</t>
  </si>
  <si>
    <t>1. 14/06/2024 9:01:12 PM	Mediante documento radicado en el Fondo de Desarrollo Local de Suba, por ANA ISABEL HORTUA SALCEDO, quien obra como supervisor del Contrato de Prestación de Servicios 161-2024-CPS-AG(102375), suscrito con JIMMY LUCAS GONZALEZ FLOREZ se determina MODIFICAR la cláusula tercera del contrato- Plazo eliminando la nota - En todo caso el plazo de ejecución del contrato no podrá exceder el 15 de junio de 2024; prorrogar por Trece (13) días y adicionar presupuestalmente al contrato la suma de UN MILLON CIENTO CINCO MIL PESOS M/CTE ($1.105.000) incluido impuestos, (la justificación se encuentra anexa al presente, la cual hace parte integra del contrato). La nueva fecha terminación del contrato es el 30/07/2024. Para el efecto, se cuenta con el Certificado de Disponibilidad Presupuestal (CDP) No. 1311 del 13 de JUNIO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2. 31/07/2024 12:14:32 AM Mediante documento radicado en el Fondo de Desarrollo Local de Suba, por CÉSAR SALAMANCA ROJAS, quien obra como supervisor del Contrato de Prestación de Servicios 161-2024-CPS-AG(102375), suscrito con JIMMY LUCAS GONZALEZ FLORES se determina prorrogar por UN (1) MES, y adicionar presupuestalmente al contrato la suma de DOS MILLONES QUINIENTOS CINCUENTA MIL PESOS M/CTE ($2.550.000) incluidos impuestos, (la justificación se encuentra anexa al presente, la cual hace parte integra del contrato). La nueva fecha terminación del contrato es el 30/08/2024. Para el efecto, se cuenta con el Certificado de Disponibilidad Presupuestal (CDP) No. 1487 del 30 de julio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</si>
  <si>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MARIO EDUARDO SÁNCHEZ ARÉVALO</t>
  </si>
  <si>
    <t>162-2024 C1</t>
  </si>
  <si>
    <t>1. 2/05/2024 9:45:17 PM Mediante documento radicado en el Fondo de Desarrollo Local de Suba, por DANIEL ARIAS BONFANTE, quien obra como apoyo a la supervisión del Contrato 162-2024-CPS-P(102480), se solicita CESIÓN del contrato suscrito con MARIO EDUARDO SANCHEZ AREVALO, De conformidad con la justificación esgrimida en el documento anexo suscrito por el supervisor, que hace parte integral de la presente modificación contractual. Por lo anterior, se realiza la CESIÓN DEL CONTRATO A SARA ARBELAEZ CARRILLO, identificado (a) con C.C. N° 1.136.887.598 de Bogotá D.C, a partir del 2 de MAYO de 2024, teniendo en cuenta la idoneidad, previa verificación de los requisitos aportados por el (la) contratista. Lo anterior de conformidad con los documentos anexos, los cuales hacen parte integral de la presente modificación contractual
2. 14/06/2024 3:43:29 PM Mediante documento radicado en el Fondo de Desarrollo Local de Suba, y firmado por ANA ISABEL HORTUA SALCEDO, en su calidad de Alcaldesa Local de Suba (E), quien obra como supervisora del Contrato 162-2024-CPS-P(102480), suscrito con SARA ARBELÁEZ CARRILLO, se determina Modificar la cláusula tercera "PLAZO.", eliminando la nota - en todo caso no podrá exceder el 15 de junio de 2024. En consecuencia, se prorroga por UN (1) MES y QUINCE (15) DÍAS, y adicionar presupuestalmente DIEZ MILLONES TREINTA Y TRES MIL TRESCIENTOS TREINTA Y CUATRO PESOS M/CTE. ($10.033.334), (la justificación se encuentra anexa al presente, la cual hace parte integra del contrato). La nueva fecha terminación del contrato es el 30/07/2024. Para el efecto, se cuenta con el (CDP) No. 1250 del 13/06/2024.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</si>
  <si>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1. 15/06/2024 10:26:46 AM Se realiza modificación, adición y prorroga del contrato de conformidad con los documentos expuestos y minuta de modificación.</t>
  </si>
  <si>
    <t>1. 15/06/2024 3:49:24 PM Que la entidad evidencia de oficio, que se presentó un error mecanográfico, en el CDP 1329 de 14 de junio de 2024, toda vez que se expidió por el valor de $2.556.667 y la solicitud de modificación esta por el valor de $2.566.667, en consecuencia es necesario modificar la prórroga de once (11) días a Diez (10) días con la respectiva modificación en el valor adicionar, el cual quedara en $2.333.334.
2. 29/07/2024 11:55:28 PM ADICION Y PROROGA.
3. 9/08/2024 9:40:07 PM Mediante solicitud de fecha 8 de agosto de 2024, Blancarlis Guillen solicita modifaciòn del contrato 164 de 2024, Prorroga por un (1) mes y (9) nueve dias y adiciòn por $9.100.000.</t>
  </si>
  <si>
    <t>1. 15/06/2024 9:44:35 AM Mediante documento radicado en el Fondo de Desarrollo Local de Suba, por ANA ISABEL HORTUA SALCEDO, quien obra como supervisor del Contrato de Prestación de Servicios 165-2024-CPS-P(102399), suscrito con MARÍA FERNADA LLANOS TORRES se determina MODIFICAR la cláusula tercera del contrato- Plazo eliminando la nota - En todo caso el plazo de ejecución del contrato no podrá exceder el 15 de junio de 2024; prorrogar por ONCE (11) días y adicionar presupuestalmente al contrato la suma de DOS MILLONES QUINIENTOS SESENTA Y SEIS SEISCIENTOS SESENTA Y SIETE PESOS M/CTE ($2.566.667) incluido impuestos, (la justificación se encuentra anexa al presente, la cual hace parte integra del contrato). La nueva fecha terminación del contrato es el 30/07/2024. Para el efecto, se cuenta con el Certificado de Disponibilidad Presupuestal (CDP) No. 1289 del 13 de JUNIO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2. 30/07/2024 10:44:22 PM Mediante documento radicado en el Fondo de Desarrollo Local de Suba, por MARITZA RIVERA quien obra como apoyo a la supervisión del Contrato 165-2024-, se solicita PRORROGA y ADICIÓN del contrato, suscrito con MARIA LANOS, por el término de 1 MES, además adicionar EL VALOR DE $7.000.000.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</si>
  <si>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1. 14/06/2024 6:36:18 PM	Mediante documento radicado en el Fondo de Desarrollo Local de Suba, y firmado por ANA ISABEL HORTUA SALCEDO, en su calidad de Alcaldesa Local de Suba (E), quien obra como supervisora del Contrato 166-2024-CPS-P(102497), suscrito con ANDRES FELIPE MANCHOLA BARACALDO, se determina Modificar la cláusula tercera "PLAZO.", eliminando la nota - en todo caso no podrá exceder el 15 de junio de 2024. En consecuencia, se prorroga por UN (1) MES y QUINCE (15) DÍAS, y adicionar presupuestalmente DOS UN MILLÓN OCHOCIENTOS CINCUENTA Y UN MIL SEISCIENTOS SESENTA Y SEIS PESOS CON SIETE CENTAVOS PESOS M/CTE (1.851.666,7), (la justificación se encuentra anexa al presente, la cual hace parte integra del contrato). La nueva fecha terminación del contrato es el 30/07/2024. Para el efecto, se cuenta con el (CDP) No. 1234 del 13/06/2024.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2. 30/07/2024 11:40:47 PM Se realiza adición y prorroga según información de la minuta</t>
  </si>
  <si>
    <t>1. 14/06/2024 10:08:21 PM Mediante documento radicado en el Fondo de Desarrollo Local de Suba, por ANA ISABEL HORTUA SALCEDO, quien obra como supervisor del Contrato de Prestación de Servicios 167-2024-CPS-P(102647), suscrito DANIEL ENRIQUE DIAZ INFANTE se determina MODIFICAR la cláusula tercera del contrato- Plazo eliminando la nota - En todo caso el plazo de ejecución del contrato no podrá exceder el 15 de junio de 2024. La nueva fecha terminación del contrato es el 19/07/2024.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</si>
  <si>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1. 14/06/2024 5:17:54 PM	Mediante documento radicado en el Fondo de Desarrollo Local de Suba, y firmado por ANA ISABEL HORTUA SALCEDO, en su calidad de Alcaldesa Local de Suba (E), quien obra como supervisora del Contrato 168-2024-CPS-AG(102753), suscrito con DIANA CAROLINA DUARTE PRIETO, se determina Modificar la cláusula tercera "PLAZO.", eliminando la nota - en todo caso no podrá exceder el 15 de junio de 2024. En consecuencia, se prorroga por UN (1) MES y QUINCE (15) DÍAS, y adicionar presupuestalmente CUATRO MILLONES DE PESOS M/CTE. ($4.000.000), (la justificación se encuentra anexa al presente, la cual hace parte integra del contrato). La nueva fecha terminación del contrato es el 30/07/2024. Para el efecto, se cuenta con el (CDP) No. 1251 del 13/06/2024.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2. 30/07/2024 10:48:29 PM ADICION Y PRORROGA SEGUN MINUTA</t>
  </si>
  <si>
    <t>1. 14/06/2024 2:06:53 PM Mediante documento radicado en el Fondo de Desarrollo Local de Suba, y firmado por ANA ISABEL HORTUA SALCEDO, en su calidad de Alcaldesa Local de Suba (E), quien obra como supervisora del Contrato 169-2024-CPS-AG(102454), suscrito con ANGEL DAVID HERNANDEZ CASALLAS se determina Modificar la cláusula tercera "PLAZO.", eliminando la nota - en todo caso no podrá exceder el 15 de junio de 2024. En consecuencia, se modifica al 27/07/2024, (la justificación se encuentra anexa al presente, la cual hace parte integra del contrato). La nueva fecha terminación del contrato es el 27/07/2024.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2. 27/07/2024 3:11:56 PM Mediante documento radicado el 26 de julio de 2024, se solicita la PRÓRROGA y ADICIÓN del contrato 169-2024-CPS-AG(102454) suscrito con Ángel David Hernández Casallas , por el término de TREINTA (30) DIAS además de DOS MILLONES QUINIENTOS CINCUENTA MIL PESOS ($2.550.000), atendiendo a la necesidad de garantizar la función de la administración local por lo que se requiere continuar con la ejecución del contrato de prestación de servicios objeto de adición y prórroga. LA NUEVA FECHA DE TERMINACIÓN DEL CONTRATO SERA HASTA EL 27 DE AGOSTO DE 2024. Las erogaciones correspondientes al pago del valor de la presente adición se harán con cargo al presupuesto del FDLS, según certificado de disponibilidad presupuestal (CDP) No 1464 del 26 de julio de 2024. Lo anterior, con fundamento además en el principio de la autonomía de la voluntad consagrado en el artículo 1602 del Código Civil, en concordancia con el artículo 40 de la Ley 80 de 1993, inciso tercero.</t>
  </si>
  <si>
    <t>1. 14/06/2024 11:13:35 PM Mediante documento radicado en el Fondo de Desarrollo Local de Suba, por ANA ISABEL HORTUA SALCEDO, quien obra como supervisor del Contrato de Prestación de Servicios 170-2024-CPS-P(102519), suscrito NUVIA CONSUELO PINILLA se determina MODIFICAR la cláusula tercera del contrato- Plazo eliminando la nota - En todo caso el plazo de ejecución del contrato no podrá exceder el 15 de junio de 2024. La nueva fecha terminación del contrato es el 01/08/2024.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</si>
  <si>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1. 12/06/2024 7:48:30 PM Se realiza ajuste a la fecha de terminación del contrato toda vez que la registrada en secop II es el 15 de junio de 2024 y el plazo de ejecución es por 4 meses, su fecha de inicio fue el 4 de abril de 2024 y la fecha final de terminación quedara para el 3 de agosto de 2024.
2. 3/08/2024 11:28:30 AM Mediante documento radicado en el Fondo de Desarrollo Local de Suba, por ANDREA RODAS, quien obra como apoyo a la supervisión del Contrato 172-2024, se solicita PRORROGA y ADICIÓN del contrato, suscrito con SANTIAGO ALFONSO MARTÍN HILARION, por el término de 1 MESES, además adicionar $ 5.050.000De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</si>
  <si>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1. 14/06/2024 10:47:56 AM Mediante documento radicado en el Fondo de Desarrollo Local de Suba, por YURY ANDRES SANTOS, quien obra como apoyo a la supervisión del Contrato 173-2024, se solicita MODIFICAR el contrato, suscrito con CHRISTIAN DAVID ROMERO BAQUERO, una vez analizada la viabilidad jurídica y en atención a que el contrato tiene como fecha de terminación el día quince (15) de junio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15 de junio de 2024. La nueva fecha terminación del contrato es el 30 de julio de 2024. Lo anterior, con fundamento además en el principio de la autonomía de la voluntad consagrado en la Ley 80 de 1993.</t>
  </si>
  <si>
    <t>1. 14/06/2024 9:18:48 PM Mediante documento radicado en el Fondo de Desarrollo Local de Suba, por ANA ISABEL HORTUA SALCEDO, quien obra como supervisor del Contrato de Prestación de Servicios 175-2024-CPS-P(102605), suscrito JHON EDISSON CORTES PAEZ se determina MODIFICAR la cláusula tercera del contrato- Plazo eliminando la nota - En todo caso el plazo de ejecución del contrato no podrá exceder el 15 de junio de 2024. La nueva fecha terminación del contrato es el 19/07/2024.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</si>
  <si>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1. 15/06/2024 12:53:10 AM La supervisión del Contrato de Prestación de Servicios No. 176-2024-CPS-P(102865) suscrito con MARIA CAMILA MENDIVELSO ORTIZ ,,radicó en la Oficina de Contratación solicitud de Modificación, ADICIÓN Y PRÓRROGA No. (1), del mismo; prórroga hasta el veintidos (22) de julio de 2024, y adición por la suma OCHO MILLONES CUATROCIENTOS MIL PESOS M/CTE. ($8.400.000) la cual se encuentra respaldada con el Certificado de Disponibilidad Presupuestal No. 1263 del 13 de JUNIO de 2024, teniendo en cuenta la justificación que se encuentra en los documentos anexos, que hacen parte integral del presente Contrato</t>
  </si>
  <si>
    <t>1. 14/06/2024 6:55:17 PM	Mediante documento radicado en el Fondo de Desarrollo Local de Suba, por CAMILA ANDREA BARRIOS OVALLE, quien obra como apoyo a la supervisión del Contrato FDLSUBA-178-2024-CPS-P(103604), se solicita MODIFICACION: Modificar la cláusula tercera del clausulado, eliminando el aparte que indica lo siguiente: "en todo caso no podrá exceder el 15 de junio de 2024"; PRORROGA y ADICIÓN del contrato, suscrito con SANTIAGO MEJIA VALDES, por el término de VEINTISIETE (27) DIAS, además adicionar CUATRO MILLONES QUINIENTOS CUARENTA Y CINCO MIL PESOS M/CTE. ($ 4.545.000). De conformidad con la justificación esgrimida en el documento anexo suscrito por el supervisor, que hace parte integral de la presente modificación contractual. La presente adición se encuentra respaldada con el Certificado de Disponibilidad Presupuestal No. 1288 del 13 de JUNIO de 2024. La nueva fecha terminación del contrato es el 30 de julio de 2024. Lo anterior, con fundamento además en el principio de la autonomía de la voluntad consagrado en el artículo 1602 del Código Civil, en concordancia con el artículo 40 de la Ley 80 de 1993, inciso tercero
2. 30/07/2024 11:27:50 PM  Adición y prorroga del contrato según minuta</t>
  </si>
  <si>
    <t>GIOVANNY ARNULFO QUIROGA VELANDIA</t>
  </si>
  <si>
    <t>179-2024 C1</t>
  </si>
  <si>
    <t>1. 2/05/2024 4:02:35 PM Mediante documento radicado en el Fondo de Desarrollo Local de Suba, por PEDRO ALONSO MACIAS PEREZ , quien obra como apoyo a la supervisión del Contrato 179-2024-CPS-AG- (102353), se solicita CESIÓN del contrato suscrito con GUIOVANNY ARNULFO QUIROGA VELANDIA, De conformidad con la justificación esgrimida en el documento anexo suscrito por el supervisor, que hace parte integral de la presente modificación contractual. Por lo anterior, se realiza la CESIÓN DEL CONTRATO A DAVID ALEJANDRO LANCHEROS GONZALEZ con C.C. N° 1.014.280.236, a partir del 02 de mayo de 2024, teniendo en cuenta la idoneidad, previa verificación de los requisitos aportados por el (la) contratista. Lo anterior de conformidad con los documentos anexos, los cuales hacen parte integral de la presente modificación contractual
2. 14/06/2024 9:11:10 PM Mediante documento radicado en el Fondo de Desarrollo Local de Suba, por ANA ISABEL HORTUA SALCEDO, quien obra como supervisor del Contrato de Prestación de Servicios 179-2024-CPS-AG(102353), suscrito DAVID ALEJANDRO LANCHEROS GONZALEZ se determina MODIFICAR la cláusula tercera del contrato- Plazo eliminando la nota - En todo caso el plazo de ejecución del contrato no podrá exceder el 15 de junio de 2024. La nueva fecha terminación del contrato es el 30/07/2024.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3. 30/07/2024 10:08:15 PM Se realiza adición y prorroga del contrato según minuta de modificación</t>
  </si>
  <si>
    <t>1. 14/06/2024 10:23:08 PM Mediante documento radicado en el Fondo de Desarrollo Local de Suba, por ANA ISABEL HORTUA SALCEDO, quien obra como supervisor del Contrato de Prestación de Servicios 181-2024-CPS-AG(102487), suscrito JAIME ALBERTO SILVA RODRIGUEZ se determina MODIFICAR la cláusula tercera del contrato- Plazo eliminando la nota - En todo caso el plazo de ejecución del contrato no podrá exceder el 15 de junio de 2024. La nueva fecha terminación del contrato es el 30/07/2024.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2. 30/07/2024 11:41:05 PM Adición y prorroga del contrato según minuta</t>
  </si>
  <si>
    <t>1. 15/06/2024 12:30:15 AM Se realiza la presente modificación del contrato de conformidad con lo expuesto en la minuta
2. 31/07/2024 5:36:40 PM Se realiza adición y prorroga según información de la minuta</t>
  </si>
  <si>
    <t>1. 14/06/2024 9:18:11 PM Mediante documento radicado en el Fondo de Desarrollo Local de Suba, por YURY ANDRES SANTOS PETREL, quien obra como apoyo a la supervisión del Contrato 188-2024, se solicita MODIFICAR el contrato, suscrito con DIANA MILENA TIBAQUICHA ZAPATA, una vez analizada la viabilidad jurídica y en atención a que el contrato tiene como fecha de terminación el día quince (15) de junio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15 de junio de 2024. La nueva fecha terminación del contrato es el 30 de julio de 2024. Lo anterior, con fundamento además en el principio de la autonomía de la voluntad consagrado en la Ley 80 de 1993.
2. 31/07/2024 12:19:58 AM Mediante documento radicado en el Fondo de Desarrollo Local de Suba, por CÉSAR SALAMANCA ROJAS, quien obra como supervisor del Contrato de Prestación de Servicios 188-2024-CPS-P(102366), suscrito con DIANA MILENA TIBAQUICHA se determina prorrogar por DOS (2) MESES y adicionar presupuestalmente al contrato la suma de DIEZ MILLONES CIEN MIL PESOS M/CTE ($ 10.100.000,00) incluido impuestos, (la justificación se encuentra anexa al presente, la cual hace parte integra del contrato). La nueva fecha terminación del contrato es el 30/09/2024. Para el efecto, se cuenta con el Certificado de Disponibilidad Presupuestal (CDP) No. 1514 del 30 de JULIO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</si>
  <si>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1. 14/06/2024 4:06:10 PM	Mediante documento radicado en el Fondo de Desarrollo Local de Suba, y firmado por ANA ISABEL HORTUA SALCEDO, en su calidad de Alcaldesa Local de Suba (E), quien obra como supervisora del Contrato 189-2024-CPS-AG(102467), suscrito con JULIETH CAROLINA CASTRO MORÓN se determina Modificar la cláusula tercera "PLAZO.", eliminando la nota - en todo caso no podrá exceder el 15 de junio de 2024. En consecuencia, se modifica al 30/07/2024, (la justificación se encuentra anexa al presente, la cual hace parte integra del contrato). La nueva fecha terminación del contrato es el 30/07/2024.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</si>
  <si>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1.15/06/2024 6:41:19 AM	Mediante documento radicado en el Fondo de Desarrollo Local de Suba, por SANDRA GORDILLO, quien obra como apoyo a la supervisión del Contrato 190-2024-CPS-P(102394), se solicita MODIFICACIÓN: Modificar la cláusula tercera del clausulado, eliminando el aparte que indica lo siguiente: "en todo caso no podrá exceder el 15 de junio de 2024"; PRORROGA y ADICIÓN del contrato, suscrito con Acosta Rodríguez Sandra Viviana, por el término de 45 DIAS, además de adicionar CATORCE MILLONES DE PESOS M/CTE ($ 14.000.000). De conformidad con la justificación esgrimida en el documento anexo suscrito por el supervisor, que hace parte integral de la presente modificación contractual. La presente adición se encuentra respaldada con el Certificado de Disponibilidad Presupuestal No. 1293 del 13 de JUNIO de 2024. La nueva fecha de terminación del contrato es el 30 de julio de 2024. Lo anterior, con fundamento además en el principio de la autonomía de la voluntad consagrada en el artículo 1602 del Código Civil, en concordancia con el artículo 40 de la Ley 80 de 1993, inciso tercero.</t>
  </si>
  <si>
    <t xml:space="preserve">1. 14/06/2024 11:20:11 PM Mediante documento radicado en el Fondo de Desarrollo Local de Suba, por ANA ISABEL HORTUA SALCEDO, quien obra como supervisor del Contrato de Prestación de Servicios 191-2024CPS-P (102373), suscrito SANDRA LILIANA CASTILLO BARRERO se determina MODIFICAR la cláusula tercera del contrato- Plazo eliminando la nota - En todo caso el plazo de ejecución del contrato no podrá exceder el 15 de junio de 2024. La nueva fecha terminación del contrato es el 30/7/2024.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2. 30/07/2024 11:16:36 PM Se realiza adición y prorroga según información de la minuta	 </t>
  </si>
  <si>
    <t>DIANA ASTRID CHAMORRRO RIVEROS</t>
  </si>
  <si>
    <t>197-2024 C1</t>
  </si>
  <si>
    <t>1. 10/05/2024 3:04:56 PM Mediante documento radicado en el Fondo de Desarrollo Local de Suba, por DIANA ROMERO, quien obra como apoyo a la supervisión del Contrato 197 DE 2024, se solicita CESIÓN del contrato suscrito con DIANA CHAMORRO, De conformidad con la justificación esgrimida en el documento anexo suscrito por el supervisor, que hace parte integral de la presente modificación contractual. Por lo anterior, se realiza la CESIÓN DEL CONTRATO A DAVID SIERRA, identificado (a) con C.C. N° 1053347811, a partir del 10 de Mayo de 2024, teniendo en cuenta la idoneidad, previa verificación de los requisitos aportados por el (la) contratista. Lo anterior de conformidad con los documentos anexos, los cuales hacen parte integral de la presente modificación contractual
2. 14/06/2024 10:13:57 PM Mediante documento radicado en el Fondo de Desarrollo Local de Suba, por DIANA ROMERO, quien obra como apoyo a la supervisión del Contrato 197-2024, se solicita MODIFICAR el contrato, suscrito con DAVID SANTIAGO SIERRA UMAÑA, una vez analizada la viabilidad jurídica y en atención a que el contrato tiene como fecha de terminación el día quince (15) de junio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15 de junio de 2024. La nueva fecha terminación del contrato es el 30 de julio de 2024. Lo anterior, con fundamento además en el principio de la autonomía de la voluntad consagrado en la Ley 80 de 1993.</t>
  </si>
  <si>
    <t>1. 15/06/2024 12:11:45 AM La supervisión del Contrato de Prestación de Servicios No. 198-2024-CPS-P(102298, suscrito con INGRID MARCELA GÓMEZ GÓMEZ, identificado con cédula de ciudadanía No. 52.351.485, radicó en la Oficina de Contratación solicitud de modificación y PRÓRROGA No. (1), del mismo; prórroga hasta el Veintiuno (21) de julio de 2024, la cual se encuentra respaldada con el Registro Presupuestal (CRP) No. 1031 del 22 de MARZO de 2024, teniendo en cuenta la justificación que se encuentra en los documentos anexos, que hacen parte integral del presente Contrato</t>
  </si>
  <si>
    <t>199-2024-CPS-P(103558)</t>
  </si>
  <si>
    <t>FDLSUBA-CD199-2024(103558)</t>
  </si>
  <si>
    <t>LAURA CAROLINA ALVAREZ GOMEZ</t>
  </si>
  <si>
    <t>Prestar sus servicios profesionales para apoyar las dinámicas de creación, acceso y consumo de bienes y servicios culturales y creativos en la localidad y promover los procesos de participación, información y organización territorial enfocadas en las prácticas artísticas, culturales y patrimoniales en la localidad de Suba para dar cumplimiento a las metas del proyecto de inversión 1965 - Suba territorio cultural</t>
  </si>
  <si>
    <t>https://community.secop.gov.co/Public/Tendering/OpportunityDetail/Index?noticeUID=CO1.NTC.5875543&amp;isFromPublicArea=True&amp;isModal=true&amp;asPopupView=true</t>
  </si>
  <si>
    <t xml:space="preserve">1. 15/06/2024 1:48:21 AM Mediante documento radicado en el Fondo de Desarrollo Local de Suba, por BYRON SEBASTIAN DAVILA, quien obra como apoyo a la supervisión del Contrato 200-2024, se solicita MODIFICAR el contrato, suscrito con Rodrigo Andrés Oviedo Zea, una vez analizada la viabilidad jurídica y en atención a que el contrato tiene como fecha de terminación el día quince (15) de junio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15 de junio de 2024. La nueva fecha terminación del contrato es el 1 de agosto de 2024. Lo anterior, con fundamento además en el principio de la autonomía de la voluntad consagrado en la Ley 80 de 1993.	 </t>
  </si>
  <si>
    <t>1. 14/06/2024 3:30:25 PM Mediante documento radicado en el Fondo de Desarrollo Local de Suba, por ANA ISABEL HORTUA, quien obra como supera del Contrato 202-2024, se solicita MODIFICAR el contrato, suscrito con LUIS FERNANDO MORA RODRIGUEZ, una vez analizada la viabilidad jurídica y en atención a que el contrato tiene como fecha de terminación el día quince (15) de junio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15 de junio de 2024. La nueva fecha terminación del contrato es el 30 de Julio de 2024. Lo anterior, con fundamento además en el principio de la autonomía de la voluntad consagrado en la Ley 80 de 1993
2. 30/07/2024 11:22:31 PM Adición y prórroga del contrato, según minita</t>
  </si>
  <si>
    <t>1. 14/06/2024 3:47:48 PM	Mediante documento radicado en el Fondo de Desarrollo Local de Suba, y firmado por ANA ISABEL HORTUA SALCEDO, en su calidad de Alcaldesa Local de Suba (E), quien obra como supervisora del Contrato 203-2024-CPS-P(106190), suscrito con LUZ ADRIANA VARGAS RENDON, se determina Modificar la cláusula tercera "PLAZO.", eliminando la nota - en todo caso no podrá exceder el 15 de junio de 2024. En consecuencia, se prorroga por UN (1) MES y QUINCE (15) DÍAS, y adicionar presupuestalmente CINCO MILLONES CINCUENTA MIL PESOS M/CTE. ($5.050.000), (la justificación se encuentra anexa al presente, la cual hace parte integra del contrato). La nueva fecha terminación del contrato es el 30/07/2024. Para el efecto, se cuenta con el (CDP) No. 1262 del 13/06/2024.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2. 30/07/2024 11:33:53 PM Mediante documento radicado en el Fondo de Desarrollo Local de Suba, por YURI SANTOS quien obra como apoyo a la supervisión del Contrato 203-2024-, se solicita PRORROGA y ADICIÓN del contrato, suscrito con LUZ VARGAS, por el término de 15 DIAS, además adicionar EL VALOR DE $2525000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</si>
  <si>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1. 14/06/2024 11:15:17 PM Mediante documento radicado en el Fondo de Desarrollo Local de Suba, por ANA ISABEL HORTUA SALCEDO, quien obra como supervisor del Contrato de Prestación de Servicios 191-2024CPS-P (102373), suscrito ANA JOHANNA SANTAMARÍA BUSTAMANTE se determina MODIFICAR la cláusula tercera del contrato- Plazo eliminando la nota - En todo caso el plazo de ejecución del contrato no podrá exceder el 15 de junio de 2024. La nueva fecha terminación del contrato es el 29/7/2024.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2. 29/07/2024 11:02:25 PM Mediante documento radicado el 29 de julio de 2024, se solicita la PRÓRROGA y ADICIÓN del contrato 1205-2024-CPS-P(102349) suscrito con ANA JOHANNA SANTAMARIA BUSTAMANTE , por el término de TREINTA (30) DIAS además de CINCO MILLONES CINCUENTA MIL PESOS ($5.050.000), atendiendo a la necesidad de garantizar la función de la administración local por lo que se requiere continuar con la ejecución del contrato de prestación de servicios objeto de adición y prórroga. LA NUEVA FECHA DE TERMINACIÓN DEL CONTRATO SERA HASTA EL 29 DE AGOSTO DE 2024. Las erogaciones correspondientes al pago del valor de la presente adición se harán con cargo al presupuesto del FDLS, según certificado de disponibilidad presupuestal (CDP) No 1466 del 29 de Julio de 2024. Lo anterior, con fundamento además en el principio de la autonomía de la voluntad consagrado en el artículo 1602 del Código Civil, en concordancia con el artículo 40 de la Ley 80 de 1993, inciso tercero.</t>
  </si>
  <si>
    <t>1. 14/06/2024 11:46:40 AM Mediante documento radicado en el Fondo de Desarrollo Local de Suba, por gina cuenca, quien obra como apoyo a la supervisión del Contrato 206-2024, se solicita MODIFICAR el contrato, suscrito con JOHANA DEL PILAR CALDERON SANABRIA, una vez analizada la viabilidad jurídica y en atención a que el contrato tiene como fecha de terminación el día quince (15) de junio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15 de junio de 2024. La nueva fecha terminación del contrato es el 30 de julio de 2024. Lo anterior, con fundamento además en el principio de la autonomía de la voluntad consagrado en la Ley 80 de 1993
2. 30/07/2024 11:16:01 PM Adición y prorroga del contrato según minuta</t>
  </si>
  <si>
    <t>1. 13/06/2024 4:28:24 PM Se realiza ajuste a la fecha de terminación del contrato 209-2024-CPS-AG(102481) toda vez que la registrada en SECOP II es el 15 de junio de 2024 y el plazo de ejecución es por 4 meses según minuta contractual. En consecuencia, al ser su fecha de inicio el 2 de abril de 2024, la fecha final correcta es 30 de julio de 2024.</t>
  </si>
  <si>
    <t>1. 13/06/2024 4:28:24 PM Se realiza ajuste a la fecha de terminación del contrato 209-2024-CPS-AG(102481) toda vez que la registrada en SECOP II es el 15 de junio de 2024 y el plazo de ejecución es por 4 meses según minuta contractual. En consecuencia, al ser su fecha de inicio el 2 de abril de 2024, la fecha final correcta es 30 de julio de 2024.
2. 30/07/2024 11:29:10 PM	ADICIÓN Y PRORROGA SEGUN MINUTA</t>
  </si>
  <si>
    <t>1. 14/06/2024 9:12:53 PM Mediante documento radicado en el Fondo de Desarrollo Local de Suba, por YURY ANDRES SANTOS PETREL, quien obra como apoyo a la supervisión del Contrato 210-2024, se solicita MODIFICAR el contrato, suscrito con YANITZA CATHERINE GOMEZ AVILA, una vez analizada la viabilidad jurídica y en atención a que el contrato tiene como fecha de terminación el día quince (15) de junio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15 de junio de 2024. La nueva fecha terminación del contrato es el 30 de julio de 2024. Lo anterior, con fundamento además en el principio de la autonomía de la voluntad consagrado en la Ley 80 de 1993.
2. 30/07/2024 11:30:38 PM Adición y prorroga del contrato segun minuta</t>
  </si>
  <si>
    <t>1. 15/06/2024 12:22:08 AM Mediante documento radicado en el Fondo de Desarrollo Local de Suba, por VICTOR ARIAS GARCIA, quien obra como supervisor del Contrato de Prestación de Servicios 213-2024-CPS-P(106514), suscrito con LAURA CAMILA BERNAL se determina prorrogar por veintinueve (29) DIAS contado a partir del vencimiento del plazo pactado y adicionar presupuestalmente al contrato la suma de SEIS MILLONES SETECIENTOS SESENTA Y SEIS MIL SEISCIENTOS SESENTA Y SIETE PESOS M/CTE ($6.766.667) incluido impuestos, (la justificación se encuentra anexa al presente, la cual hace parte integra del contrato). La nueva fecha terminación del contrato es el 29/07/2024. Para el efecto, se cuenta con el Certificado de Disponibilidad Presupuestal (CDP) No. 1231 del 13 de junio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2. 29/07/2024 8:12:14 PM Mediante documento radicado en el Fondo de Desarrollo Local de Suba, por VICTOR ARIAS, quien obra como apoyo a la supervisión del Contrato 213-2024-CPS-P(106514), se solicita PRORROGA y ADICIÓN del contrato, suscrito con LAURA CAMILA BERNAL MONTOYA, por el término de DIECISEIS (16) DIAS, además adicionar TRES MILLONES SETECIENTOS TREINTA Y TRES MIL TRESCIENTOS TREINTA Y TRES PESOS ($3.733.333). De conformidad con la justificación esgrimida en el documento anexo suscrito por el supervisor, que hace parte integral de la presente modificación contractual. La presente adición se encuentra respaldada con el Certificado de Disponibilidad Presupuestal No. 1465 de fecha 26/07/2024. La nueva fecha terminación del contrato es el 16 DE AGOSTO DE 2024. Lo anterior, con fundamento además en el principio de la autonomía de la voluntad consagrado en el artículo 1602 del Código Civil, en concordancia con el artículo 40 de la Ley 80 de 1993, inciso tercero.</t>
  </si>
  <si>
    <t>1. 15/06/2024 11:18:52 AM Mediante documento radicado en el Fondo de Desarrollo Local de Suba, por MARJORY LORENA QUIÑONES, quien obra como apoyo a la supervisión del Contrato 217-2024, se solicita MODIFICAR el contrato, suscrito con JULIO HERNÁN GONZALEZ GONZALEZ, una vez analizada la viabilidad jurídica y en atención a que el contrato tiene como fecha de terminación el día quince (15) de junio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15 de junio de 2024. La nueva fecha terminación del contrato es el 30 de julio de 2024. Lo anterior, con fundamento además en el principio de la autonomía de la voluntad consagrado en la Ley 80 de 1993.</t>
  </si>
  <si>
    <t>1. 15/06/2024 11:22:23 AM Mediante documento radicado en el Fondo de Desarrollo Local de Suba, por ANA ISABEL HORTUA SALCEDO, quien obra como supervisor del Contrato de Prestación de Servicios 218-2024-CPS-AG(102304), suscrito BRAYAN SÁNCHEZ MARTÍNEZ se determina MODIFICAR la cláusula tercera del contrato- Plazo eliminando la nota - En todo caso el plazo de ejecución del contrato no podrá exceder el 15 de junio de 2024. La nueva fecha terminación del contrato es el 30/7/2024.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2. 30/07/2024 10:42:21 PM Adición y prórroga del contrato según minuta</t>
  </si>
  <si>
    <t xml:space="preserve">YIMER ENRIQUE CAHUENO </t>
  </si>
  <si>
    <t>1. 15/04/2024 9:13:57 PM Mediante documento radicado en el Fondo de Desarrollo Local de Suba, del Contrato 219-2024-CPS-AG(102477), se solicita CESIÓN del contrato suscrito con YIMER ENRIQUE CAHUEÑO, De conformidad con la justificación esgrimida en el documento anexo suscrito por el supervisor, que hace parte integral de la presente modificación contractual. Por lo anterior, se realiza la CESIÓN DEL CONTRATO A y ANDRES FELIPE RUEDA SANCHEZ, IDENTIFICADA CON CÉDULA DE CIUDADANÍA No. 1.032.453.094 de Bogotá D.C, a partir del 15 de ABRIL de 2024, teniendo en cuenta la idoneidad, previa verificación de los requisitos aportados por el (la) contratista. Lo anterior de conformidad con los documentos anexos, los cuales hacen parte integral de la presente modificación contractual</t>
  </si>
  <si>
    <t>219-2024 C1</t>
  </si>
  <si>
    <t>2. 14/06/2024 10:04:46 PM Mediante documento radicado en el Fondo de Desarrollo Local de Suba, por ANA ISABEL HORTUA SALCEDO, quien obra como supervisor del Contrato de Prestación de Servicios 219-2024-CPS-AG(102477), suscrito ANDRES FELIPE RUEDA SANCHEZ se determina MODIFICAR la cláusula tercera del contrato- Plazo eliminando la nota - En todo caso el plazo de ejecución del contrato no podrá exceder el 15 de junio de 2024. La nueva fecha terminación del contrato es el 03/08/2024.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3. Modificación en edición</t>
  </si>
  <si>
    <t>1. 14/06/2024 9:23:04 PM Mediante documento radicado en el Fondo de Desarrollo Local de Suba, por GINA CUENCA, quien obra como apoyo a la supervisión del Contrato 223-2024, se solicita MODIFICAR el contrato, suscrito con ADRIANA TANGARIFE CARVAJAL, una vez analizada la viabilidad jurídica y en atención a que el contrato tiene como fecha de terminación el día quince (15) de junio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15 de junio de 2024. La nueva fecha terminación del contrato es el 1 de Agosto de 2024. Lo anterior, con fundamento además en el principio de la autonomía de la voluntad consagrado en la Ley 80 de 1993.
2. 31/07/2024 5:51:45 PM Se realiza adición y prorroga según información de la minuta</t>
  </si>
  <si>
    <t>1. 14/06/2024 10:19:09 PM Mediante documento radicado en el Fondo de Desarrollo Local de Suba, por JUAN JOSÉ LONDOÑO SALGADO, quien obra como apoyo a la supervisión del Contrato 224-2024, se solicita MODIFICAR el contrato, suscrito con CLAUDIA CELIS, una vez analizada la viabilidad jurídica y en atención a que el contrato tiene como fecha de terminación el día quince (15) de junio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15 de junio de 2024. La nueva fecha terminación del contrato es el 30 de julio de 2024. Lo anterior, con fundamento además en el principio de la autonomía de la voluntad consagrado en la Ley 80 de 1993.</t>
  </si>
  <si>
    <t>1. 14/06/2024 10:10:52 AM Mediante documento radicado en el Fondo de Desarrollo Local de Suba, por MARJORY QUIÑONES, quien obra como apoyo a la supervisión del Contrato 225-2024, se solicita MODIFICAR el contrato, suscrito con LUZ ANGELA BUITRAGO RUIZ, una vez analizada la viabilidad jurídica y en atención a que el contrato tiene como fecha de terminación el día quince (15) de junio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15 de junio de 2024. La nueva fecha terminación del contrato es el 1 de Agosto de 2024. Lo anterior, con fundamento además en el principio de la autonomía de la voluntad consagrado en la Ley 80 de 1993.
2. Modificación en edición</t>
  </si>
  <si>
    <t xml:space="preserve">MARTHA EMILCE VILLAMIL AVILA </t>
  </si>
  <si>
    <t>1. 14/06/2024 7:02:54 PM Mediante documento radicado en el Fondo de Desarrollo Local de Suba, y firmado por ANA ISABEL HORTUA SALCEDO, en su calidad de Alcaldesa Local de Suba (E), quien obra como supervisora del Contrato 226-2024-CPS-P(102511), suscrito con MARTHA EMILCE VILLAMIL AVILA se determina Modificar la cláusula tercera "PLAZO.", eliminando la nota - en todo caso no podrá exceder el 15 de junio de 2024. En consecuencia, se modifica al 30/07/2024, (la justificación se encuentra anexa al presente, la cual hace parte integra del contrato). La nueva fecha terminación del contrato es el 30/07/2024.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2. 31/07/2024 12:17:02 AM Mediante documento radicado en el Fondo de Desarrollo Local de Suba, por CÉSAR SALAMANCA ROJAS, quien obra como supervisor del Contrato de Prestación de Servicios 226-2024-CPS-P(102511), suscrito con MARTHA EMILSE VILLAMIL AVILA se determina prorrogar por DOS (2) MESES y adicionar presupuestalmente al contrato la suma de DIEZ MILLONES CIEN PESOS M/CTE ($ 10.100.000,00) incluido impuestos, (la justificación se encuentra anexa al presente, la cual hace parte integra del contrato). La nueva fecha terminación del contrato es el 30/09/2024 Para el efecto, se cuenta con el Certificado de Disponibilidad Presupuestal (CDP) No. 1541 del 30 de JULIO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</si>
  <si>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1. 15/06/2024 12:40:06 AM Mediante documento radicado en el Fondo de Desarrollo Local de Suba, por MARJORY LORENA QUIÑONES, quien obra como apoyo a la supervisión del Contrato 217-2024, se solicita MODIFICAR el contrato, suscrito con ERICK LEANDRO VALBUENA CARDENAS, una vez analizada la viabilidad jurídica y en atención a que el contrato tiene como fecha de terminación el día quince (15) de junio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15 de junio de 2024. La nueva fecha terminación del contrato es el 1 de agosto de 2024. Lo anterior, con fundamento además en el principio de la autonomía de la voluntad consagrado en la Ley 80 de 1993.</t>
  </si>
  <si>
    <t>1. 18/04/2024 6:53:59 PM Mediante documento radicado en el Fondo de Desarrollo Local de Suba, por YURY ANDRES SANTOS PETREL, quien obra como apoyo a la supervisión del Contrato 230-2024-CPS-P(102936), se solicita CESIÓN del contrato suscrito con MARIA AURORA PINTO SIERRA, De conformidad con la justificación esgrimida en el documento anexo suscrito por el supervisor, que hace parte integral de la presente modificación contractual. Por lo anterior, se realiza la CESIÓN DEL CONTRATO A DIANA PAOLA PARRA HURTADO, identificado (a) con C.C. N° 1.019.081.121de Bogotá D.C, a partir del 18 de abril de 2024, teniendo en cuenta la idoneidad, previa verificación de los requisitos aportados por el (la) contratista. Lo anterior de conformidad con los documentos anexos, los cuales hacen parte integral de la presente modificación contractual</t>
  </si>
  <si>
    <t>230-2024 C1</t>
  </si>
  <si>
    <t>1. 15/06/2024 12:40:28 PM Mediante documento radicado en el Fondo de Desarrollo Local de Suba, por ANA ISABEL HORTUA SALCEDO, quien obra como supervisor del Contrato de Prestación de Servicios 231-2024-CPS-P(102646), suscrito MARÍA ANGÉLICA GÓMEZ FERNÁNDEZ se determina MODIFICAR la cláusula tercera del contrato- Plazo eliminando la nota - En todo caso el plazo de ejecución del contrato no podrá exceder el 15 de junio de 2024. La nueva fecha terminación del contrato es el 1/8/2024.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</si>
  <si>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1. 15/06/2024 12:32:32 AM Mediante documento radicado en el Fondo de Desarrollo Local de Suba, por ANA ISABEL HORTUA SALCEDO, quien obra como supervisor del Contrato de Prestación de Servicios 233-2024-CPS-P(102501), suscrito IVÁN ALBERTO TORRES PARGA se determina MODIFICAR la cláusula tercera del contrato- Plazo eliminando la nota - En todo caso el plazo de ejecución del contrato no podrá exceder el 15 de junio de 2024. La nueva fecha terminación del contrato es el 30/07/2024.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</si>
  <si>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1. 14/06/2024 6:57:42 PM	Mediante documento radicado en el Fondo de Desarrollo Local de Suba, y firmado por ANA ISABEL HORTUA SALCEDO, en su calidad de Alcaldesa Local de Suba (E), quien obra como supervisora del Contrato 234-2024-CPS-AG(102484), suscrito con LUISA FERNANDA CALDERON CAJAMARCA se determina Modificar la cláusula tercera "PLAZO.", eliminando la nota - en todo caso no podrá exceder el 15 de junio de 2024. En consecuencia, se modifica al 30/07/2024, (la justificación se encuentra anexa al presente, la cual hace parte integra del contrato). La nueva fecha terminación del contrato es el 30/07/2024.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2. 30/07/2024 11:41:42 PM Se realiza adición y prorroga según información de la minuta</t>
  </si>
  <si>
    <t>1. 14/06/2024 10:58:25 PM Mediante documento radicado en el Fondo de Desarrollo Local de Suba, porYINA CUENCAS, quien obra como apoyo a la supervisión del Contrato 235-2024-CPS-P(102520), se solicita MODIFICAR el contrato, suscrito con MIGUEL ANGEL RUIZ BENITEZ, una vez analizada la viabilidad jurídica y en atención a que el contrato tiene como fecha de terminación el día quince (15) de junio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15 de junio de 2024. La nueva fecha terminación del contrato es el 1 de Agosto de 2024. Lo anterior, con fundamento además en el principio de la autonomía de la voluntad consagrado en la Ley 80 de 1993.
2. 1/08/2024 11:53:13 AM Se realiza adición y prorroga según información de la minuta</t>
  </si>
  <si>
    <t>1. 15/06/2024 9:10:58 AM Mediante documento radicado en el Fondo de Desarrollo Local de Suba, por ANA ISABEL HORTUA SALCEDO, quien obra como supervisor del Contrato de Prestación de Servicios 238-2024-CPS-P(102216), suscrito WILLIAM EDUARDO ALVAREZ RIVEROS se determina MODIFICAR la cláusula tercera del contrato- Plazo eliminando la nota - En todo caso el plazo de ejecución del contrato no podrá exceder el 15 de junio de 2024. La nueva fecha terminación del contrato es el 02/08/2024.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</si>
  <si>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1. 14/06/2024 3:31:55 PM	Mediante documento radicado en el Fondo de Desarrollo Local de Suba, por ALEJANDRA JARAMILLO, quien obra como apoyo a la supervisión del Contrato 240-2024, se solicita MODIFICAR el contrato, suscrito con FABIAN RICARDO HERRERA RINCON, una vez analizada la viabilidad jurídica y en atención a que el contrato tiene como fecha de terminación el día quince (15) de junio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15 de junio de 2024. La nueva fecha terminación del contrato es el 3 de AGOSTO de 2024. Lo anterior, con fundamento además en el principio de la autonomía de la voluntad consagrado en la Ley 80 de 1993
2. 30/07/2024 10:47:30 PM Mediante documento radicado en el Fondo de Desarrollo Local de Suba, por Alejandra Jaramillo, quien obra como apoyo a la supervisión del Contrato 240-2024-, se solicita PRORROGA y ADICIÓN del contrato, suscrito con FABIAN HERRERA, por el término de UN (1) MES, además adicionar SIETE MILLONES DE PESOS ($7.000.000).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</si>
  <si>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1. 14/06/2024 9:09:55 PM Mediante documento radicado en el Fondo de Desarrollo Local de Suba, por ANA ISABEL HORTUA SALCEDO, quien obra como supervisor del Contrato de Prestación de Servicios 241-2024-CPS-AG(102365), suscrito LUZ ANGELA CADENA FERNANDEZ se determina MODIFICAR la cláusula tercera del contrato- Plazo eliminando la nota - En todo caso el plazo de ejecución del contrato no podrá exceder el 15 de junio de 2024. La nueva fecha terminación del contrato es el 02/08/2024.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</si>
  <si>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1. 14/06/2024 10:13:36 PM Mediante documento radicado en el Fondo de Desarrollo Local de Suba, por ANA ISABEL HORTUA SALCEDO, quien obra como supervisor del Contrato de Prestación de Servicios 242-2024-CPS-P(106191), suscrito con GILMA VIVIANA MEJIA PRADA se determina MODIFICAR la cláusula tercera del contrato- Plazo eliminando la nota - En todo caso el plazo de ejecución del contrato no podrá exceder el 15 de junio de 2024; prorrogar por 28 días y adicionar presupuestalmente al contrato la suma de CUATRO MILLONES SETECIENTOS TRECE MIL TRESCIENTOS TREINTA Y TRES PESOS M/CTE ($4.713.333) incluido impuestos, (la justificación se encuentra anexa al presente, la cual hace parte integra del contrato). La nueva fecha terminación del contrato es el 30/07/2024. Para el efecto, se cuenta con el Certificado de Disponibilidad Presupuestal (CDP) No. 1338 del 14 de JUNIO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2. 31/07/2024 12:20:29 AM Mediante documento radicado en el Fondo de Desarrollo Local de Suba, por CÉSAR SALAMANCA ROJAS, quien obra como supervisor del Contrato de Prestación de Servicios 242-2024-CPS-P(106191), suscrito con GILMA VIVIANA MEJIA PRADA se determina prorrogar por DIECISIETE DIAS y adicionar presupuestalmente al contrato la suma de DOS MILLONES OCHOCIENTOS SESENTA Y UN MIL SEISCIENTOS SESENTA Y SIETE PESOS M/CTE ($ 2.861.667,00) incluido impuestos, (la justificación se encuentra anexa al presente, la cual hace parte integra del contrato). La nueva fecha terminación del contrato es el 17/08/2024. Para el efecto, se cuenta con el Certificado de Disponibilidad Presupuestal (CDP) No. 1518 del 30 de JULIO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3. Modificación en estado de aprobación</t>
  </si>
  <si>
    <t>1. 15/06/2024 12:19:08 AM Mediante documento radicado en el Fondo de Desarrollo Local de Suba, por ANIBAL TORRES, quien obra como supera del Contrato 243-2024, se solicita MODIFICAR el contrato, suscrito con LUCY CAHUEÑO, una vez analizada la viabilidad jurídica y en atención a que el contrato tiene como fecha de terminación el día quince (15) de junio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15 de junio de 2024. La nueva fecha terminación del contrato es el 03 de Agosto de 2024. Lo anterior, con fundamento además en el principio de la autonomía de la voluntad consagrado en la Ley 80 de 1993
2. Modicificación pendiente por aprobación</t>
  </si>
  <si>
    <t>1. 15/06/2024 12:21:56 AM Mediante documento radicado en el Fondo de Desarrollo Local de Suba, por YURY ANDRES SANTOS PETREL, quien obra como supervisor del Contrato de Prestación de Servicios 244-2024CPS-P (106191), suscrito con SANDRA MILENA HERNANDEZ RUIZ se determina prorrogar por veintitrés (23) DIAS contado a partir del vencimiento del plazo pactado y adicionar presupuestalmente al contrato la suma de TRES MILLONES OCHOCIENTOS SESENTA Y UN MIL SEISCIENTOS SESENTA Y SIETE PESOS M/CTE ($3.871.667) incluido impuestos, (la justificación se encuentra anexa al presente, la cual hace parte integra del contrato). La nueva fecha terminación del contrato es el 30/07/2024. Para el efecto, se cuenta con el Certificado de Disponibilidad Presupuestal (CDP) No. 1229 del 13 de junio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</si>
  <si>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1.14/06/2024 9:59:54 PM MEDIANTE DOCUMENTO RADICADO EN EL FONDO DE DESARROLLO LOCAL DE SUBA, POR ZULLY ALEJANDRA CARDOZO TRIANA, QUIEN OBRA COMO APOYO A LA SUPERVISIÓN DEL CONTRATO 254-2024-CPS-AG (106186), SE SOLICITA PRORROGA Y ADICIÓN DEL CONTRATO, SUSCRITO CON ROBERTO VICENTE BARRIOS BETANCOURT POR EL TÉRMINO DE (1) MES Y TRES (3) DIAS, ADEMÁS ADICIONAR DE SIETE MILLONES SEISCIENTOS CINCUENTA MIL PESOS M/CTE ($7.650.000), DE CONFORMIDAD CON LA JUSTIFICACIÓN ESGRIMIDA EN EL DOCUMENTO ANEXO SUSCRITO POR EL SUPERVISOR, QUE HACE PARTE INTEGRAL DE LA PRESENTE MODIFICACIÓN CONTRACTUAL. LA PRESENTE ADICIÓN SE ENCUENTRA RESPALDADA CON EL CERTIFICADO DE DISPONIBILIDAD PRESUPUESTAL NO. 1337 DE FECHA 14 DE JUNIO DE 2024. LA NUEVA FECHA TERMINACIÓN DEL CONTRATO ES EL 30/07/2024. LO ANTERIOR, CON FUNDAMENTO ADEMÁS EN EL PRINCIPIO DE LA AUTONOMÍA DE LA VOLUNTAD CONSAGRADO EN EL ARTÍCULO 1602 DEL CÓDIGO CIVIL, EN CONCORDANCIA CON EL ARTÍCULO 40 DE LA LEY 80 DE 1993, INCISO TERCERO.</t>
  </si>
  <si>
    <t>1. 15/06/2024 12:46:35 AM Mediante documento radicado en el Fondo de Desarrollo Local de Suba, por JOSE PINILLA, quien obra como supera del Contrato 246-2024, se solicita MODIFICAR el contrato, suscrito con BAYRON RENDON, una vez analizada la viabilidad jurídica y en atención a que el contrato tiene como fecha de terminación el día quince (15) de junio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15 de junio de 2024. La nueva fecha terminación del contrato es el 03 de Agosto de 2024. Lo anterior, con fundamento además en el principio de la autonomía de la voluntad consagrado en la Ley 80 de 1993
2. 3/08/2024 10:54:39 AM Mediante documento radicado en el Fondo de Desarrollo Local de Suba, por CÉSAR SALAMANCA ROJAS, quien obra como supervisor del Contrato de Prestación de Servicios 246-2024-CPS-P(102468), suscrito con BAYRON FABIAN RENDON ACOSTA se determina prorrogar por UN (1) MES y adicionar presupuestalmente al contrato la suma de CUATRO MILLONES PESOS M/CTE ($4.000.000) incluido impuestos, (la justificación se encuentra anexa al presente, la cual hace parte integra del contrato). La nueva fecha terminación del contrato es el 03/09/2024. Para el efecto, se cuenta con el Certificado de Disponibilidad Presupuestal (CDP) No. del 02 de AGOSTO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</si>
  <si>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1. 14/06/2024 10:02:55 PM Mediante documento radicado en el Fondo de Desarrollo Local de Suba, por GINA CUENCA, quien obra como apoyo a la supervisión del Contrato, se solicita PRORROGA y ADICIÓN del contrato 247-2024-CPS-AG(102464), suscrito con ALIX ANDREA RUIZ CORTES, por el término de (1) MES Y CINCO (5) DIAS, además adicionar de DOS MILLONES NOVECIENTOS SETENTA Y CINCO MIL PESOS M/CTE ($2.975.000), De conformidad con la justificación esgrimida en el documento anexo suscrito por el supervisor, que hace parte integral de la presente modificación contractual. La presente adición se encuentra respaldada con el Certificado de Disponibilidad Presupuestal No. 1336 de fecha 14 de junio de 2024. La nueva fecha terminación del contrato es el 30/07/2024. Lo anterior, con fundamento además en el principio de la autonomía de la voluntad consagrado en el artículo 1602 del Código Civil, en concordancia con el artículo 40 de la Ley 80 de 1993, inciso tercero.</t>
  </si>
  <si>
    <t>1. 14/06/2024 7:07:37 PM	Mediante documento radicado en el Fondo de Desarrollo Local de Suba, por GINA YICEL CUENCA, quien obra como apoyo a la supervisión del Contrato 248-2024-CPS-P(102525) se solicita MODIFICAR el contrato, suscrito con NASLY KATTERINE CUSPOCA ORDUZ, una vez analizada la viabilidad jurídica y en atención a que el contrato tiene como fecha de terminación el día quince (15) de junio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15 de junio de 2024. La nueva fecha terminación del contrato es el 08 de Agosto de 2024. Lo anterior, con fundamento además en el principio de la autonomía de la voluntad consagrado en la Ley 80 de 1993.
2. 12/08/2024 8:50:00 AM Mediante documento radicado en el Fondo de Desarrollo Local de Suba, por DEAN CHAPARRO SALGADO, quien obra como apoyo a la supervisión del Contrato 248-2024-CPS-P(102525) se solicita MODIFICAR el contrato, suscrito con NASLY KATTERINE CUSPOCA ORDUZ, una vez analizada la viabilidad jurídica y en atención a que el contrato tiene como fecha de terminación el día ocho (08) de agosto de 2024, se hace necesario modificar la cláusula tercera "PLAZO: El plazo de ejecución del presente contrato será por CUATRO (4) MESES contados a partir de la suscripción del acta de inicio, previo cumplimiento de los requisitos de perfeccionamiento, ejecución y legalización.", en este orden se indica que la nueva fecha terminación del contrato es el 08 de octubre de 2024. Lo anterior, con fundamento además en el principio de la autonomía de la voluntad consagrado en el artículo 1602 del Código Civil, en concordancia con el artículo 40 de la Ley 80 de 1993, inciso tercero. Para el efecto, se cuenta con el Certificado de Disponibilidad Presupuestal (CDP) No. 1589 del 08 de agosto de 2024 por la suma de $10.100.000.</t>
  </si>
  <si>
    <t>1. 14/06/2024 8:53:39 PM Mediante documento radicado en el Fondo de Desarrollo Local de Suba, por ANA ISABEL HORTUA SALCEDO, quien obra como supervisor del Contrato de Prestación de Servicios 251-2024-CPS-AG(106186), suscrito con ANDRES CAMILO MARTINEZ MAYORGA se determina MODIFICAR la cláusula tercera del contrato- Plazo eliminando la nota - En todo caso el plazo de ejecución del contrato no podrá exceder el 15 de junio de 2024; prorrogar por Veintitrés (23) días y adicionar presupuestalmente al contrato la suma de UN MILLON NOVECIENTOS CINCUENTA Y CINCO MIL PESOS M/CTE ($1.955.000) incluido impuestos, (la justificación se encuentra anexa al presente, la cual hace parte integra del contrato). La nueva fecha terminación del contrato es el 30/07/2024. Para el efecto, se cuenta con el Certificado de Disponibilidad Presupuestal (CDP) No. 1232 del 13 de JUNIO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2. 30/07/2024 10:45:56 PM Adición y prorroga del contrato según minuta</t>
  </si>
  <si>
    <t xml:space="preserve">1. 15/06/2024 12:36:17 AM Mediante documento radicado en el Fondo de Desarrollo Local de Suba, por diego nicolás barbosa castiblanco , quien obra como apoyo a la supervisión del Contrato 252-2024-CPS-AG(102293) se solicita MODIFICAR el contrato, suscrito con LAURA CAROLINA OROZCO, una vez analizada la viabilidad jurídica y en atención a que el contrato tiene como fecha de terminación el día quince (15) de junio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15 de junio de 2024. La nueva fecha terminación del contrato es el 10 de agosto de 2024. Lo anterior, con fundamento además en el principio de la autonomía de la voluntad consagrado en la Ley 80 de 1993.
2. </t>
  </si>
  <si>
    <t>1. 14/06/2024 10:45:01 PM Mediante documento radicado en el Fondo de Desarrollo Local de Suba, por GINA CUENCA, quien obra como apoyo a la supervisión del Contrato 257-2024, se solicita MODIFICAR el contrato, suscrito con FEDERICO ORLANDO RINCON MOJICA, una vez analizada la viabilidad jurídica y en atención a que el contrato tiene como fecha de terminación el día quince (15) de junio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15 de junio de 2024. La nueva fecha terminación del contrato es el 10 de Agosto de 2024. Lo anterior, con fundamento además en el principio de la autonomía de la voluntad consagrado en la Ley 80 de 1993.</t>
  </si>
  <si>
    <t>1. 14/06/2024 8:06:57 PM Mediante documento radicado en el Fondo de Desarrollo Local de Suba, por YURY ANDRES SANTOS PETREL , quien obra como apoyo a la supervisión del Contrato : 258-2024 CPS-P (106191) se solicita MODIFICAR el contrato, suscrito con ROGER QUIÑONES CORREA una vez analizada la viabilidad jurídica y en atención a que el contrato tiene como fecha de terminación el día 15/06/2025 se hace necesario modificar la cláusula tercera "PLAZO: ", eliminando la nota -,En todo caso el plazo de ejecución del contrato no podrá exceder el 15 de junio de 2024. Y se hace necesario modificar el plazo prorrogándolo en 1 mes hasta el 14 de agosto y adicionándolo en $ 5050000. Lo anterior, con fundamento además en el principio de la autonomía de la voluntad consagrado en la Ley 80 de 1993.</t>
  </si>
  <si>
    <t>1. 14/06/2024 1:15:21 PM Mediante documento radicado en el Fondo de Desarrollo Local de Suba, por gina cuenca, quien obra como apoyo a la supervisión del Contrato 259-2024, se solicita MODIFICAR el contrato, suscrito con VIVIANA FERNANDA ALFARO MESA, una vez analizada la viabilidad jurídica y en atención a que el contrato tiene como fecha de terminación el día quince (15) de junio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15 de junio de 2024. La nueva fecha terminación del contrato es el 8 de AGOSTO de 2024. Lo anterior, con fundamento además en el principio de la autonomía de la voluntad consagrado en la Ley 80 de 1993
2. 8/08/2024 10:49:21 PM MEDIANTE SOLICITUD REALIZADA POR DEAN CHAPARRO DE FECHA 05.08-2024 SOLICITA ADICION Y PRORROGA DEL CONTRATO 259-2024 POR LO CUAL SE PRORROGA EL TERMINO DE DOS MESES Y SE ADICIONA LA SUMA DE 10.100.000</t>
  </si>
  <si>
    <t>1. 15/06/2024 8:05:49 AM Mediante documento radicado en el Fondo de Desarrollo Local de Suba, por ANA ISABEL HORTUA, quien obra como supervisora del Contrato 260-2024-CPS-AG(102875), se solicita MODIFICAR el contrato, suscrito con JAVIER CAMILO MESA NOVOA, una vez analizada la viabilidad jurídica y en atención a que el contrato tiene como fecha de terminación el día quince (15) de junio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15 de junio de 2024. La nueva fecha terminación del contrato es el 08 de agosto de 2024. Lo anterior, con fundamento además en el principio de la autonomía de la voluntad consagrado en la Ley 80 de 1993
2. 8/08/2024 10:38:45 PM MEDIANTE COMUNICACION DE VICTOR ARIAS, DE FECHA 05 DE AGOSTO DE 2024, SOLICITA ADICION Y PRORROGA DEL CONTRATO 260-2024, VALOR $4.000.000, PRORROGA UN MES.</t>
  </si>
  <si>
    <t>1. 14/06/2024 7:00:05 PM	Mediante documento radicado en el Fondo de Desarrollo Local de Suba, y firmado por ANA ISABEL HORTUA SALCEDO, en su calidad de Alcaldesa Local de Suba (E), quien obra como supervisora del Contrato 261-2024-CPS-P(102507), suscrito con YULI VANESSA CUENCA ACOSTA se determina modificar la cláusula tercera "PLAZO.", eliminando la nota - en todo caso no podrá exceder el 15 de junio de 2024. En consecuencia, se modifica al 08/08/2024, (la justificación se encuentra anexa al presente, la cual hace parte integra del contrato). La nueva fecha terminación del contrato es el 08/08/2024.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2. 12/08/2024 8:50:51 AM Mediante documento radicado en el Fondo de Desarrollo Local de Suba, por EDISSON ALFONSO RODRIGUEZ TORRES, quien obra como apoyo a la supervisión del Contrato 261-2024-CPS-P(102507) se solicita MODIFICAR el contrato, suscrito con YULI VANESSA CUENCA ACOSTA, una vez analizada la viabilidad jurídica y en atención a que el contrato tiene como fecha de terminación el día ocho (08) de agosto de 2024, se hace necesario modificar la cláusula tercera "PLAZO: El plazo de ejecución del presente contrato será por CUATRO (4) MESES contados a partir de la suscripción del acta de inicio, previo cumplimiento de los requisitos de perfeccionamiento, ejecución y legalización.", en este orden se indica que la nueva fecha terminación del contrato es el 08 de octubre de 2024 Lo anterior, con fundamento además en el principio de la autonomía de la voluntad consagrado en el artículo 1602 del Código Civil, en concordancia con el artículo 40 de la Ley 80 de 1993, inciso tercero. Para el efecto, se cuenta con el Certificado de Disponibilidad Presupuestal (CDP) No. 1588 del 08 de agosto de 2024 por la suma de $10.100.000.</t>
  </si>
  <si>
    <t>1. 14/06/2024 6:45:42 PM	Mediante documento radicado en el Fondo de Desarrollo Local de Suba, por MARJORY QUIÑONES, quien obra como apoyo a la supervisión del Contrato 262-2024-CPS-AG(102467) se solicita MODIFICAR el contrato, suscrito con Alejandro Arias Villa, una vez analizada la viabilidad jurídica y en atención a que el contrato tiene como fecha de terminación el día quince (15) de junio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15 de junio de 2024. La nueva fecha terminación del contrato es el 10 de Agosto de 2024. Lo anterior, con fundamento además en el principio de la autonomía de la voluntad consagrado en la Ley 80 de 1993.
2. 9/08/2024 2:56:50 PM MEDIANTE COMUNICACIÒN DE FECHA 8 DE AGOSTO DE 2024, EVELIO PULIDO EN CALIDAD DE SUPERVISOR DEL CONTRARO 262 DE 2024, SOLICITA ADICIONAR Y PRORRGAR EL CONTRATO 262 DE 2024, POR EL TERMINO DE UN MES Y ADICIONAR EL VALOR DE $2.550.000</t>
  </si>
  <si>
    <t>1. 14/06/2024 10:02:23 PM Mediante documento radicado en el Fondo de Desarrollo Local de Suba, por GINA CUENCA, quien obra como apoyo a la supervisión del Contrato 264-2024, se solicita MODIFICAR el contrato, suscrito con JOSE OSCAR BAQUERO GONZALEZ, una vez analizada la viabilidad jurídica y en atención a que el contrato tiene como fecha de terminación el día quince (15) de junio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15 de junio de 2024. La nueva fecha terminación del contrato es el 15 de Agosto de 2024. Lo anterior, con fundamento además en el principio de la autonomía de la voluntad consagrado en la Ley 80 de 1993.</t>
  </si>
  <si>
    <t>1. 15/06/2024 8:06:46 AM Mediante documento radicado en el Fondo de Desarrollo Local de Suba, por ANA ISABEL HORTUA, quien obra como supervisora del Contrato 265-2024-CPS-AG(102398), se solicita MODIFICAR el contrato, suscrito con ROCIO LOPEZ RAMIREZ, una vez analizada la viabilidad jurídica y en atención a que el contrato tiene como fecha de terminación el día quince (15) de junio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15 de junio de 2024. La nueva fecha terminación del contrato es el 13 de agosto de 2024. Lo anterior, con fundamento además en el principio de la autonomía de la voluntad consagrado en la Ley 80 de 1993
2.  14/08/2024 6:10:48 PM Desde la supervisión del contrato radicada en la Oficina de Contratación el día 13/09/2024 se solicita la PRÓRROGA y ADICIÓN del contrato No. 265-2024-CPS-AG(102398), suscrito con ROCIO LOPEZ RAMIREZ, por el término de CUATRO (04) MESES calendario, además de adicionar CUATRO MILLONES DE PESOS ($4.000.000) M/CTE; atendiendo a la necesidad de garantizar la función de la administración local se requiere continuar con la ejecución del contrato de prestación de servicios objeto de adición y prórroga. LA NUEVA FECHA DE TERMINACIÓN DEL CONTRATO ES EL DÍA CATORCE (14) DE SEPTIEMBRE DE 2024. Las erogaciones correspondientes al pago del valor de la presente adición se harán con cargo al presupuesto del FDLS, según certificado de disponibilidad presupuestal N° 1597 del 13/08/2024. Lo anterior, con fundamento además en el principio de la autonomía de la voluntad consagrado en el artículo 1602 del Código Civil, en concordancia con el artículo 40 de la Ley 80 de 1993, inciso tercero.</t>
  </si>
  <si>
    <t>1. 14/06/2024 8:55:24 PM	Mediante documento radicado en el Fondo de Desarrollo Local de Suba, por ZULLY ALEJANDRA CARDOZO TRIANA , quien obra como apoyo a la supervisión del Contrato 268-2024-CPS-AG (106186) se solicita MODIFICAR el contrato, suscrito con FABIAN ANDRÉS HERNÁNDEZ BARRERA, una vez analizada la viabilidad jurídica y en atención a que el contrato tiene como fecha de terminación el día 15/06/2025 se hace necesario modificar la cláusula tercera "PLAZO: ", eliminando la nota -,En todo caso el plazo de ejecución del contrato no podrá exceder el 15 de junio de 2024. Y se hace necesario modificar el plazo prorrogándolo en 14 días hasta el 30 de JULIO de 2024 y adicionándolo en $ 1.190.000. Lo anterior, con fundamento además en el principio de la autonomía de la voluntad consagrado en la Ley 80 de 1993.
2. 31/07/2024 12:18:52 AM Mediante documento radicado en el Fondo de Desarrollo Local de Suba, por CÉSAR SALAMANCA ROJAS, quien obra como supervisor del Contrato de Prestación de Servicios 268-2024-CPS-AG(106186), suscrito con FABIAN ANDRES HERNANDEZ BARRERA se determina prorrogar por UN MES (1) Y UN DIA (1) y adicionar presupuestalmente al contrato la suma de DOS MILLONES SEISCIENTOS TREINTA Y CINCO MIL PESOS M/CTE ($ 2.635.000,00) incluido impuestos, (la justificación se encuentra anexa al presente, la cual hace parte integra del contrato). La nueva fecha terminación del contrato es el 01/09/2024. Para el efecto, se cuenta con el Certificado de Disponibilidad Presupuestal (CDP) No. 1508 del 30 de JULIO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</si>
  <si>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270-2024COMODATO</t>
  </si>
  <si>
    <t>FDLSUBACD-268-2024</t>
  </si>
  <si>
    <t>CORPORACION PARA LA INTEGRACION COMUNITARIA LA COMETA</t>
  </si>
  <si>
    <t>El Fondo de Desarrollo Local de Suba, en adelante el COMODANTE, hace entrega real y material a título de COMODATO a la CORPORACION PARA LA INTEGRACION COMUNITARIA LA COMETA”, quien en adelante será el COMODATARIO, para su uso a título gratuito y con cargo a restituir los bienes inmuebles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</si>
  <si>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https://community.secop.gov.co/Public/Tendering/OpportunityDetail/Index?noticeUID=CO1.NTC.5974200&amp;isFromPublicArea=True&amp;isModal=False</t>
  </si>
  <si>
    <t>1. 14/06/2024 7:58:59 PM	Mediante documento radicado en el Fondo de Desarrollo Local de Suba, por ZULLY ALEJANDRA CARDOZO, quien obra como apoyo a la supervisión del Contrato FDLSUBA-271-2024-CPS-AG(106186), se solicita MODIFICACION: Modificar la cláusula tercera del clausulado, eliminando el aparte que indica lo siguiente: "en todo caso no podrá exceder el 15 de junio de 2024"; PRORROGA y ADICIÓN del contrato, suscrito con SANTIAGO MEJIA VALDES, por el término de CATORCE (14) DIAS, además adicionar UN MILLON CIENTO NOVENTA MIL PESOS M/CTE. ($ 1.190.000) . De conformidad con la justificación esgrimida en el documento anexo suscrito por el supervisor, que hace parte integral de la presente modificación contractual. La presente adición se encuentra respaldada con el Certificado de Disponibilidad Presupuestal No. 1319 del 13 de JUNIO de 2024. La nueva fecha terminación del contrato es el 30 de julio de 2024. Lo anterior, con fundamento además en el principio de la autonomía de la voluntad consagrado en el artículo 1602 del Código Civil, en concordancia con el artículo 40 de la Ley 80 de 1993, inciso tercero.</t>
  </si>
  <si>
    <t>1.14/06/2024 5:30:47 PM Mediante documento radicado en el Fondo de Desarrollo Local de Suba, por ZULLY CARDOZO , quien obra como apoyo a la supervisión del Contrato 272-2024, se solicita MODIFICAR LA CLAUSILA TERCERA PLAZO, PRORROGA y ADICIÓN del contrato, suscrito con YIMER CAHUEÑO, por el término de 9 DIAS, además adicionar $765.000 SETECIENTOS SESENTA Y CINCO MIL PESOS M/CTE. De conformidad con la justificación esgrimida en el documento anexo suscrito por el supervisor, que hace parte integral de la presente modificación contractual. La presente adición se encuentra respaldada con el Certificado de Disponibilidad Presupuestal No. 1255 de fecha 13 DE JUNIO DE 2024. La nueva fecha terminación del contrato es el 30 DE JULIO DE 2024. Lo anterior, con fundamento además en el principio de la autonomía de la voluntad consagrado en el artículo 1602 del Código Civil, en concordancia con el artículo 40 de la Ley 80 de 1993, inciso tercero.</t>
  </si>
  <si>
    <t>1. 15/06/2024 12:20:42 AM MEDIANTE DOCUMENTO RADICADO EN EL FONDO DE DESARROLLO LOCAL DE SUBA, POR ZULLY ALEJANDRA CARDOZO TRIANA, QUIEN OBRA COMO APOYO A LA SUPERVISIÓN DEL CONTRATO 274-2024-CPS-AG(106186), SE SOLICITA PRORROGA Y ADICIÓN DEL CONTRATO, SUSCRITO CON GERMAN AMAYA RUIZ POR EL TÉRMINO DE OCHO (8) DIAS, ADEMÁS ADICIONAR DE SEISCIENTOS OCHENTA MIL PESOS ($680.000), DE CONFORMIDAD CON LA JUSTIFICACIÓN ESGRIMIDA EN EL DOCUMENTO ANEXO SUSCRITO POR EL SUPERVISOR, QUE HACE PARTE INTEGRAL DE LA PRESENTE MODIFICACIÓN CONTRACTUAL. LA PRESENTE ADICIÓN SE ENCUENTRA RESPALDADA CON EL CERTIFICADO DE DISPONIBILIDAD PRESUPUESTAL NO. 1256 DE FECHA 13 DE JUNIO DE 2024. LA NUEVA FECHA TERMINACIÓN DEL CONTRATO ES EL 30/07/2024. LO ANTERIOR, CON FUNDAMENTO ADEMÁS EN EL PRINCIPIO DE LA AUTONOMÍA DE LA VOLUNTAD CONSAGRADO EN EL ARTÍCULO 1602 DEL CÓDIGO CIVIL, EN CONCORDANCIA CON EL ARTÍCULO 40 DE LA LEY 80 DE 1993, INCISO TERCERO.</t>
  </si>
  <si>
    <t>1. 14/06/2024 10:32:56 PM Mediante documento radicado en el Fondo de Desarrollo Local de Suba, por ZULLY ALEJANDRA CARDOZO TRIANA, quien obra como supervisor del Contrato de Prestación de Servicios 275-2024-CPS-AG (106186)suscrito con , DIANA PAOLA CASTAÑEDA ROA se determina prorrogar por ocho (08) días.. contado a partir del vencimiento del plazo pactado y adicionar presupuestalmente al contrato la suma de SEISCIENTOS OCHENTA MIL PESOS MCTE ($.680.000) incluidos impuestos, (la justificación se encuentra anexa al presente, la cual hace parte integra del contrato). La nueva fecha terminación del contrato es el 30/07/2024. Para el efecto, se cuenta con el Certificado de Disponibilidad Presupuestal (CDP) No. . 1230 del 13 de junio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2. 30/07/2024 10:46:50 PM Adición y prorroga del contrato según minuta</t>
  </si>
  <si>
    <t>1. 15/06/2024 12:42:49 AM Mediante documento radicado en el Fondo de Desarrollo Local de Suba, por ZULLY ALEJANDRA CARDOZO TRIANA, quien obra como supervisor del Contrato de Prestación de Servicios 276-2024-CPS-AG (102493) suscrito con , NICOLAS DAVID SANCHEZ LOPEZ se determina prorrogar por Diez (10) días.. contado a partir del vencimiento del plazo pactado y adicionar presupuestalmente al contrato la suma de OCHOCIENTOS CINCUENTA MIL PESOS MCTE ($.850.000) incluidos impuestos, (la justificación se encuentra anexa al presente, la cual hace parte integra del contrato). La nueva fecha terminación del contrato es el 30/07/2024. Para el efecto, se cuenta con el Certificado de Disponibilidad Presupuestal (CDP) No. . 1328 del 14 de junio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2. 31/07/2024 12:19:22 AM Mediante documento radicado en el Fondo de Desarrollo Local de Suba, por CÉSAR SALAMANCA ROJAS, quien obra como supervisor del Contrato de Prestación de Servicios 276-2024-CPS-AG(106186), suscrito con NICOLAS DAVID SANCHEZ LOPEZ se determina prorrogar por UN MES (1) y adicionar presupuestalmente al contrato la suma DE DOS MILLONES QUINIENTOS CINCUENTA MIL PESOS M/CTE ($ 2.550.000,00) incluido impuestos, (la justificación se encuentra anexa al presente, la cual hace parte integra del contrato). La nueva fecha terminación del contrato es el 30/08/2024 Para el efecto, se cuenta con el Certificado de Disponibilidad Presupuestal (CDP) No. 1511 del 30 de JULIO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</si>
  <si>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1. 15/06/2024 9:49:05 AM Mediante documento radicado en el Fondo de Desarrollo Local de Suba, por ZULLY ALEJANDRA CARDOZO TRIANA, quien obra como supervisor del Contrato de Prestación de Servicios 278-2024-CPS-P(107209) suscrito con , MARITZA PEÑA PACHECO se determina prorrogar por treinta (30) días.. contado a partir del vencimiento del plazo pactado y adicionar presupuestalmente al contrato la suma de CINCO CINCUENTA MIL PESOS MCTE ($.5.050.000) incluidos impuestos, (la justificación se encuentra anexa al presente, la cual hace parte integra del contrato). La nueva fecha terminación del contrato es el 30/07/2024. Para el efecto, se cuenta con el Certificado de Disponibilidad Presupuestal (CDP) No. . 1343 del 14 de junio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</si>
  <si>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1. 14/06/2024 7:50:01 PM	Mediante documento radicado en el Fondo de Desarrollo Local de Suba, por YURY ANDRES SANTOS PETREL, quien obra como apoyo a la supervisión del Contrato : 279-2024-CPS-P(106191) se solicita MODIFICAR el contrato, suscrito con JOSE VICENTE VELASQUEZ BELTRAN , una vez analizada la viabilidad jurídica y en atención a que el contrato tiene como fecha de terminación el día 15/06/2025 se hace necesario modificar la cláusula tercera "PLAZO: ", eliminando la nota -,En todo caso el plazo de ejecución del contrato no podrá exceder el 15 de junio de 2024. Y se hace necesario modificar el plazo prorrogándolo en 22 días hasta el 14 de agosto y adicionándolo en $ 3.703.334. Lo anterior, con fundamento además en el principio de la autonomía de la voluntad consagrado en la Ley 80 de 1993.</t>
  </si>
  <si>
    <t>Participacion</t>
  </si>
  <si>
    <t xml:space="preserve">1. 15/06/2024 8:07:28 AM Mediante documento radicado en el Fondo de Desarrollo Local de Suba, por YURY ANDRES SANTOS PRETEL, quien obra como apoyo a la supervisión del Contrato 284-2024-CPS-P(102343), se solicita MODIFICAR el contrato, suscrito con ANGIE PAOLA GOMEZ MOLANO, una vez analizada la viabilidad jurídica y en atención a que el contrato tiene como fecha de terminación el día quince (15) de junio de 2024, se hace necesario modificar la fecha de terminación, toda vez que la registrada en SECOP II es el 15 de junio de 2024 y el plazo de ejecución es por 4 meses según minuta contractual. Igualmente, se solicita PRORROGA y ADICIÓN del contrato por el término de OCHO (08) DIAS, además adicionar UN MILLON TRESCIENTOS CUARENTA Y SEIS MIL SEISCIENTOS SESENTA Y SIETE PESOS M/CTE ($1.346.667) incluidos impuestos. Teniendo en cuenta que la justificación que se encuentra en el documento anexo, el cual hace parte integral del presente contrato. La presente adición se encuentra respaldada con el Certificado de Disponibilidad Presupuestal No. 1228 de fecha 13 de junio de 2024. La nueva fecha terminación del contrato es el 30 de julio de 2024.
2. 31/07/2024 5:46:45 PM Se realiza adición y prorroga según información de la minuta	 </t>
  </si>
  <si>
    <t>1. 14/06/2024 4:04:19 PM	Mediante documento radicado en el Fondo de Desarrollo Local de Suba, y firmado por ANA ISABEL HORTUA SALCEDO, en su calidad de Alcaldesa Local de Suba (E), quien obra como supervisora del Contrato 285-2024-CPS-P(106191), suscrito con JONATHAN RIVERA PEÑA se determina Modificar la cláusula tercera "PLAZO.", eliminando la nota - en todo caso no podrá exceder el 15 de junio de 2024. En consecuencia, se modifica al 22/07/2024, (la justificación se encuentra anexa al presente, la cual hace parte integra del contrato). La nueva fecha terminación del contrato es el 22/07/2024.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</si>
  <si>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1. 14/06/2024 11:01:14 PM Mediante documento radicado en el Fondo de Desarrollo Local de Suba, por ZULLY ALEJANDRA CARDOZO TRIANA , quien obra como apoyo a la supervisión del Contrato 291-2024-CPS-AG (106186), se solicita MODIFICAR el contrato, suscrito con Reinaldo Rodríguez Méndez, una vez analizada la viabilidad jurídica y en atención a que el contrato tiene como fecha de terminación el día quince (15) de junio de 2024, se hace necesario modificar la cláusula tercera "PLAZO: El plazo de ejecución del presente contrato será por TRES(3) MESES contados a partir de la suscripción del acta de inicio, previo cumplimiento de los requisitos de perfeccionamiento, ejecución y legalización.", eliminando la nota - En todo caso el plazo de ejecución del contrato no podrá exceder el 15 de junio de 2024. La nueva fecha terminación del contrato es el 1 de Agosto de 2024. Lo anterior, con fundamento además en el principio de la autonomía de la voluntad consagrado en la Ley 80 de 1993.</t>
  </si>
  <si>
    <t>Contratación Directa</t>
  </si>
  <si>
    <t>1. 17/06/2024 8:26:03 AM Mediante documento radicado en el Fondo de Desarrollo Local de Suba, por ZULLY ALEJANDRA CARDOZO, quien obra como apoyo a la supervisión del Contrato 294-2024-CPS-AG(107805), se solicita MODIFICACION: Modificar la cláusula tercera del clausulado, eliminando el aparte que indica lo siguiente: "en todo caso no podrá exceder el 15 de junio de 2024"; PRORROGA y ADICIÓN del contrato, suscrito con SERGIO EDUARDO MORA PACHÓN, por el término de 1 mes, además adicionar DOS MILLONES QUINIENTOS CINCUENTA MIL PESOS M/CTE. ($2.550.000) De conformidad con la justificación esgrimida en el documento anexo suscrito por el supervisor, que hace parte integral de la presente modificación contractual. La presente adición se encuentra respaldada con el Certificado de Disponibilidad Presupuestal No. 1331 del 14 de JUNIO de 2024. La nueva fecha terminación del contrato es el 13 de agosto de 2024. Lo anterior, con fundamento además en el principio de la autonomía de la voluntad consagrado en el artículo 1602 del Código Civil, en concordancia con el artículo 40 de la Ley 80 de 1993, inciso tercero.</t>
  </si>
  <si>
    <t>1. 12/07/2024 4:52:31 PM Que el 10 de julio de 2024 se solicitó Adición y prórroga del contrato por el plazo de un (01) meses, contados a partir del 15 de julio de 2024 hasta el 14 de agosto de 2024, por un valor de SIETE MILLONES DE PESOS MCTE ($7.000.000) conforme a la justificación adjuntada al presente tramite</t>
  </si>
  <si>
    <t>1. 14/06/2024 4:23:21 PM Mediante documento radicado en el Fondo de Desarrollo Local de Suba, por ALEJANDRA JARAMILO FERNÁNDEZ, quien obra como apoyo a la supervisión del Contrato 299-2024., se solicita MODIFICAR el contrato, suscrito con EDUARDO GIL MORENO, una vez analizada la viabilidad jurídica y en atención a que el contrato tiene como fecha de terminación el día 20/07/2024, se hace necesario modificar el plazo prorrogándolo en 1 mes hasta el 20 de agosto y adicionándolo en $2.550.000. Lo anterior, con fundamento además en el principio de la autonomía de la voluntad consagrado en la Ley 80 de 1993.</t>
  </si>
  <si>
    <t>1. 15/08/2024 8:47:45 PM Se publica modificacion contractal adicion y prorroga</t>
  </si>
  <si>
    <t>1. 27/07/2024 3:18:04 PM Mediante documento radicado el 26 de julio de 2024, se solicita la PRÓRROGA y ADICIÓN del contrato 303-2024-CPS-P(107800) suscrito con TATIANA JARAMILLO CUBILLOS , por el término de TREINTA (30) DIAS además de SIETE MILLONES DE PESOS ($7.000.000), atendiendo a la necesidad de garantizar la función de la administración local por lo que se requiere continuar con la ejecución del contrato de prestación de servicios objeto de adición y prórroga. LA NUEVA FECHA DE TERMINACIÓN DEL CONTRATO SERA HASTA EL 27 DE AGOSTO DE 2024. Las erogaciones correspondientes al pago del valor de la presente adición se harán con cargo al presupuesto del FDLS, según certificado de disponibilidad presupuestal (CDP) No 1463 del 26 de julio de 2024. Lo anterior, con fundamento además en el principio de la autonomía de la voluntad consagrado en el artículo 1602 del Código Civil, en concordancia con el artículo 40 de la Ley 80 de 1993, inciso tercero.</t>
  </si>
  <si>
    <t xml:space="preserve">1. 23/08/2024 7:31:41 PM Mediante documento radicado en el Fondo de Desarrollo Local de Suba, por BLANCARLIS GUILLEN, quien obra como apoyo a la supervisión del Contrato 304-2024, se solicita PRORROGA y ADICIÓN del contrato, suscrito con MIGUEL CLAVIJO, por el término de 1 MES Y 15 DIAS, además adicionar $7.575.000 De conformidad con la justificación esgrimida en el documento anexo suscrito por el supervisor, que hace parte integral de la presente modificación contractual.. La nueva fecha terminación del contrato es el 12/10/2024. Lo anterior, con fundamento además en el principio de la autonomía de la voluntad consagrado en el artículo 1602 del Código Civil, en concordancia con el artículo 40 de la Ley 80 de 1993, inciso tercero.
2. 12/09/2024 4:54:52 PM Mediante documento radicado en el Fondo de Desarrollo Local de Suba, por BLANCARLIS GUILLEN VILLALOBOS, quien obra como apoyo a la supervisión del Contrato 304-2024-CPS-P(109071), se solicita SUSPENSIÓN del contrato suscrito con MIGUEL ANGEL CLAVIJO OBANDO, por el término de NUEVE (9) DÍAS, desde el 12 de SEPTIEMBRE de 2024 hasta el 20 de SEPTIEMBRE de 2024. De conformidad con la justificación esgrimida en el documento anexo suscrito por el supervisor, que hace parte integral de la presente modificación contractual. TENIENDO EN CUENTA QUE LA SOLICITUD FUE RADICADA EL 06/09/2024, SE PROCEDE A SUSPENDER LA EJECUCIÓN DEL CONTRATO N° 304-2024-CPS-P(109071), DESDE EL 12 de SEPTIEMBRE de 2024 hasta el 20 de SEPTIEMBRE de 2024, DE CONFORMIDAD CON LAS CONSIDERACIONES ANTERIORMENTE EXPUESTAS. La fecha de reactivación del contrato será el 21 DE SEPTIEMBRE DE 2024, día siguiente a la terminación de la suspensión. La nueva fecha de terminación del contrato será el 21 DE OCTUBRE DE 2024. Lo anterior, con fundamento además en el principio de la autonomía de la voluntad consagrado en el artículo 1602 del Código Civil, en concordancia con el artículo 40 de la Ley 80 de 1993, inciso tercero
3. 22/09/2024 6:35:35 PM Se reinicia por vencimiento del plazo de suspensión acordado por las partes y la superación de los hechos que la motivaron.
</t>
  </si>
  <si>
    <t xml:space="preserve">PRESTAR LOS SERVICIOS PROFESIONALES AL ÁREA DE GESTIÓN DEL DESARROLLO LOCAL PARA APOYAR AL ALCALDE LOCAL EN LA PROMOCIÓN, ARTICULACIÓN, ACOMPAÑAMIENTO Y SEGUIMIENTO EN MATERIA SOCIAL PARA IMPULSAR EL DESARROLLO DE LAS ACTIVIDADES RELACIONADAS CON LA POBLACIÓN JOVEN, EN EL MARCO DEL CUMPLIMIENTO DE LAS METAS ESTABLECIDAS EN EL PROYECTO DE INVERSIÓN 1977 SUBA PARTICIPA, INCIDE Y RECONSTRUYE LA CONFIANZA CIUDADANA	</t>
  </si>
  <si>
    <t>1. Desde el 12 de sept. 2024 hasta el 20 sept. 2024</t>
  </si>
  <si>
    <t xml:space="preserve">Prestar los servicios de apoyo en el Área de Gestión de Desarrollo Local en el acompañamiento de acciones enfocadas a fortalecer el tejido social dentro de las acciones ambientales de la localidad de Suba	</t>
  </si>
  <si>
    <t>CONTRACTUAL: CONTRATAR A MONTO AGOTABLE EL SUMINISTRO DE ELEMENTOS DE PAPELERIA Y ÚTILES DE OFICINA, CAJAS Y CARPETAS, PARA EL DESARROLLO LOCAL Y GESTIÓN JURÍDICA DE LA ALCALDÍA LOCAL DE SUBA. LOTE 1 SUMINISTRO DE ELEMENTOS DE PAPELERÍA Y ÚTILES DE OFICINA</t>
  </si>
  <si>
    <t>1. 8/07/2024 9:28:30 PM Mediante documento radicado en el Fondo de Desarrollo Local de Suba, por NATALIA MOSQUERA PEDREROS, quien obra como apoyo a la supervisión del Contrato 309-2024-CPS-P(107807), se solicita CESIÓN del contrato suscrito con LIZETH PALACIOS RUEDA, De conformidad con la justificación esgrimida en el documento anexo suscrito por el supervisor, que hace parte integral de la presente modificación contractual. Por lo anterior, se realiza la CESIÓN DEL CONTRATO A de ANDREA CATALINA RAMIREZ PEREZ, identificado (a) con C.C. N° 53.114.647 de Bogotá D.C, a partir del 08 de Julio de 2024, teniendo en cuenta la idoneidad, previa verificación de los requisitos aportados por el (la) contratista. Lo anterior de conformidad con los documentos anexos, los cuales hacen parte integral de la presente modificación contractual</t>
  </si>
  <si>
    <t>309-2024 C1</t>
  </si>
  <si>
    <t>ANDREA CATALINA  RAMÍREZ PÉREZ</t>
  </si>
  <si>
    <t>2. 27/07/2024 2:39:02 PM Adición por $7.000.000 y prorroga de 1 mes</t>
  </si>
  <si>
    <t>1. 3/08/2024 12:01:29 PM	Mediante documento radicado en el Fondo de Desarrollo Local de Suba, por CÉSAR SALAMANCA ROJAS, quien obra como supervisor del Contrato de Prestación de Servicios 310-2024-CPS-P(107826), suscrito con DIANA CAROLINA CARRILLO RAMIREZ se determina prorrogar por UN (1) MES y adicionar presupuestalmente al contrato la suma de CINCO MILLONES CINCUENTA MIL PESOS M/CTE ($5.050.000) incluido impuestos, (la justificación se encuentra anexa al presente, la cual hace parte integra del contrato). La nueva fecha terminación del contrato es el 04/09/2024. Para el efecto, se cuenta con el Certificado de Disponibilidad Presupuestal (CDP) No. del 02 de AGOSTO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t>
  </si>
  <si>
    <t>311-2024</t>
  </si>
  <si>
    <t>311-2024-CPS-P(107995)</t>
  </si>
  <si>
    <t>FDLSUBA-CD-307-2024 (107995)</t>
  </si>
  <si>
    <t>JULIETH ANDREA RUGE ESPINOSA</t>
  </si>
  <si>
    <t>Apoyar jurídicamente la coordinación de la ejecución de las acciones requeridas en el área jurídica y policiva de la Alcaldía Local de Suba en temas de Inspección, Vigilancia y Control; y las demás tendientes a la depuración de las actuaciones administrativas que cursan en la Alcaldía</t>
  </si>
  <si>
    <t>https://community.secop.gov.co/Public/Tendering/OpportunityDetail/Index?noticeUID=CO1.NTC.6215628&amp;isFromPublicArea=True&amp;isModal=true&amp;asPopupView=true</t>
  </si>
  <si>
    <t>1. 24/08/2024 3:41:30 PM Mediante documento radicado en el Fondo de Desarrollo Local de Suba, por CESAR SALAMANCA, quien obra como apoyo a la supervisión del Contrato 312-2024, se solicita PRORROGA y ADICIÓN del contrato, suscrito con ANDREA RODAS, por el término de (1) MES , además adicionar $7.448.000. De conformidad con la justificación esgrimida en el documento anexo suscrito por el supervisor, que hace parte integral de la presente modificación contractual. La nueva fecha terminación del contrato es el 30/09/2024. Lo anterior, con fundamento además en el principio de la autonomía de la voluntad consagrado en el artículo 1602 del Código Civil, en concordancia con el artículo 40 de la Ley 80 de 1993, inciso tercero</t>
  </si>
  <si>
    <t>313-2024</t>
  </si>
  <si>
    <t>313-2024-CPS-P(107973)</t>
  </si>
  <si>
    <t>FDLSUBA-CD-309-2024(107973)</t>
  </si>
  <si>
    <t>MARCONEL ARCILA CASTAÑEDA</t>
  </si>
  <si>
    <t>1. 9/08/2024 9:40:46 PM Se publica adicion y prorroga del cto 313-2024</t>
  </si>
  <si>
    <t>https://community.secop.gov.co/Public/Tendering/OpportunityDetail/Index?noticeUID=CO1.NTC.6211413&amp;isFromPublicArea=True&amp;isModal=False</t>
  </si>
  <si>
    <t>INSPECCIONES</t>
  </si>
  <si>
    <t>314-2024</t>
  </si>
  <si>
    <t>314-2024-CPS-P(107993)</t>
  </si>
  <si>
    <t>FDLSUBA-CD-310-2024(107993)</t>
  </si>
  <si>
    <t>RAFAEL DARIO URIBE ORTIZ</t>
  </si>
  <si>
    <t>1. 9/08/2024 6:47:25 PM Mediante documento radicado en el Fondo de Desarrollo Local de Suba, por GINA YICEL CUENCA RODRIGUEZ, quien obra como apoyo a la supervisión del Contrato 314-2024-CPS-P(107993) se solicita MODIFICAR el contrato, suscrito con RAFAEL DARIO URIBE ORTIZ, una vez analizada la viabilidad jurídica y en atención a que el contrato tiene como fecha de terminación el día DIEZ (10) de agosto de 2024, se hace necesario modificar la cláusula tercera "PLAZO: El plazo de ejecución del presente contrato será por DOS(2) MESES contados a partir de la suscripción del acta de inicio, previo cumplimiento de los requisitos de perfeccionamiento, ejecución y legalización.", en este orden se indica que la nueva fecha terminación del contrato es el 10 de septiembre de 2024. Lo anterior, con fundamento además en el principio de la autonomía de la voluntad consagrado en el artículo 1602 del Código Civil, en concordancia con el artículo 40 de la Ley 80 de 1993, inciso tercero. Para el efecto, se cuenta con el Certificado de Disponibilidad Presupuestal (CDP) No. 1590 del 08 de agosto de 2024 por la suma de $7.000.000.</t>
  </si>
  <si>
    <t>PRESTAR LOS SERVICIOS PROFESIONALES PARA APOYAR JURÍDICAMENTE LA COORDINACIÓN DE LA EJECUCIÓN DE LAS ACCIONES REQUERIDAS EN EL ÁREA JURÍDICA Y POLICIVA DE LA ALCALDÍA LOCAL DE SUBA EN TEMAS DE INSPECCIÓN, VIGILANCIA Y CONTROL; Y LAS DEMÁS TENDIENTES ALA DEPURACIÓN DE LAS ACTUACIONES ADMINISTRATIVAS QUE CURSAN EN LA ALCALDÍA</t>
  </si>
  <si>
    <t>https://community.secop.gov.co/Public/Tendering/OpportunityDetail/Index?noticeUID=CO1.NTC.6211025&amp;isFromPublicArea=True&amp;isModal=False</t>
  </si>
  <si>
    <t>315-2024</t>
  </si>
  <si>
    <t>315-2024-SUM</t>
  </si>
  <si>
    <t>Selección Abreviada</t>
  </si>
  <si>
    <t>Suministro</t>
  </si>
  <si>
    <t>CONTRATO DE TRANSACCION POLYMET SAS</t>
  </si>
  <si>
    <t>https://community.secop.gov.co/Public/Tendering/OpportunityDetail/Index?noticeUID=CO1.NTC.6264713&amp;isFromPublicArea=True&amp;isModal=False</t>
  </si>
  <si>
    <t>PARTICIPACION</t>
  </si>
  <si>
    <t>316-2024</t>
  </si>
  <si>
    <t>316-2024-CPS-AG(109499)</t>
  </si>
  <si>
    <t>FDLSUBA-CD-311-2024(109499)</t>
  </si>
  <si>
    <t>ADRIANA PATRICIA MARTINEZ MALDONADO</t>
  </si>
  <si>
    <t>Rechazada</t>
  </si>
  <si>
    <t>https://community.secop.gov.co/Public/Tendering/OpportunityDetail/Index?noticeUID=CO1.NTC.6231431&amp;isFromPublicArea=True&amp;isModal=False</t>
  </si>
  <si>
    <t>317-2024</t>
  </si>
  <si>
    <t>317-2024-CPS-(109493)</t>
  </si>
  <si>
    <t>FDLSUBA-CD-312-2024(109493)</t>
  </si>
  <si>
    <t>CARLOS ALBERTO YOPASA AMAYA</t>
  </si>
  <si>
    <t>1. 17/09/2024 6:28:13 PM Mediante documento radicado en el Fondo de Desarrollo Local de Suba, por PAOLA RUIZ OSPINA, quien obra como apoyo a la supervisión del Contrato FDLSUBA-317-2024 CPS-P se solicita PRORROGA y ADICIÓN del contrato, suscrito con CARLOS ALBERTO YOPASA AMAYA, por el término de UN MES (1), además adicionar (CINCO MILLONES CUATROCIENTOS CINCUENTA Y NUEVE MIL PESOS M/CTE ($5.459.000).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
2. 17/10/2024 9:46:22 PM Mediante documento radicado en el Fondo de Desarrollo Local de Suba, por PAOLA RUIZ, quien obra como apoyo a la supervisión del Contrato 317-2024, se solicita PRORROGA y ADICIÓN del contrato, suscrito con CARLOS YOPASA, por el término de 15 DIAS, además adicionar $2729500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</si>
  <si>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Prestar los servicios profesionales al Área de Gestión del Desarrollo Local en la asistencia técnica y ejecución de acciones de arbolado urbano y rural de la localidad y demás temas afines de la gestión ambiental de la Alcaldía Local de Suba, en el marco de las metas del proyecto de inversión 1997 - Suba Reverdece</t>
  </si>
  <si>
    <t>https://community.secop.gov.co/Public/Tendering/OpportunityDetail/Index?noticeUID=CO1.NTC.6253321&amp;isFromPublicArea=True&amp;isModal=False</t>
  </si>
  <si>
    <t>AMBIENTE</t>
  </si>
  <si>
    <t>318-2024-CPS-P(109487)</t>
  </si>
  <si>
    <t>FDLSUBA-CD-313-2024(109487)</t>
  </si>
  <si>
    <t>DEAN CHAPARRO SALGADO</t>
  </si>
  <si>
    <t>1. 17/06/2024 5:25:37 PM(UTC-05:00) Bogotá, Lima, Quito)	 
Justificación de la modificación	Que la entidad evidencia de oficio, que se presentó un error mecanográfico, toda vez que en las condiciones generales del contrato, se registró como objeto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 sin embargo, el objeto para el que fue contratado y establecido en los estudios previos es PRESTAR LOS SERVICIOS PROFESIONALES COMO ABOGADO(A) ESPECIALIZADO(A) PARA APOYAR JURÍDICA Y TÉCNICAMENTE EL DESARROLLO DE LAS ACTIVIDADES ENCAMINADAS AL CUMPLIMIENTO DE LAS METAS ESTABLECIDAS EN LOS PLANES DE TRABAJO SUSCRITOS PARA TODOS LOS ASUNTOS JURÍDICOS DE INSPECCIÓN VIGILANCIA Y CONTROL DE LA ALCALDÍA LOCAL SE SUBA</t>
  </si>
  <si>
    <t>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</si>
  <si>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https://community.secop.gov.co/Public/Tendering/OpportunityDetail/Index?noticeUID=CO1.NTC.6256149&amp;isFromPublicArea=True&amp;isModal=False</t>
  </si>
  <si>
    <t>JURIDICA</t>
  </si>
  <si>
    <t>319-2024-CPS-P(109495)</t>
  </si>
  <si>
    <t>FDLSUBA-CD-314-2024(109495)</t>
  </si>
  <si>
    <t>MAYRA ALEJANDRA FAJARDA GAMBA</t>
  </si>
  <si>
    <t>1. 13/08/2024 9:57:00 PM	Mediante solicitud de fecha 12 de agosto de 2024, el supervisor del contrato 319 de 2024 Cesar Salamanca, solicita la cesiòn del contrato 319 de 2024, a partir del día 13 de agosto de 2024, cesiòn de Mayra Fajardo a Edgar Gomez.
2. 13/08/2024 9:57:00 PM Mediante solicitud de fecha 12 de agosto de 2024, el supervisor del contrato 319 de 2024 Cesar Salamanca, solicita la cesiòn del contrato 319 de 2024, a partir del día 13 de agosto de 2024, cesiòn de Mayra Fajardo a Edgar Gomez.</t>
  </si>
  <si>
    <t>https://community.secop.gov.co/Public/Tendering/OpportunityDetail/Index?noticeUID=CO1.NTC.6257332&amp;isFromPublicArea=True&amp;isModal=False</t>
  </si>
  <si>
    <t>319-2024 C1</t>
  </si>
  <si>
    <t xml:space="preserve">2. 9/13/2024 11:03:13 PM Justificación de la modificación	Mediante documento radicado en el Fondo de Desarrollo Local de Suba, por ALEJANDRA JARAMILLO, quien obra como apoyo a la supervisión del Contrato 319-2024-CPS-P(109495), se solicita PRORROGA y ADICIÓN del contrato, suscrito con EDGAR MAURICIO GOMEZ, por el término de UN (1) MES, además adicionar SIETE MILLONES CUATROCIENTOS CUARENTA Y OCHO MIL PESOS MCTE ($7.448.000). Lo anterior, con fundamento además en el principio de la autonomía de la voluntad consagrado en el artículo 1602 del Código Civil, en concordancia con el artículo 40 de la Ley 80 de 1993, inciso tercero.                                                                                                                                                                                                                                                                                                    1. 13/08/2024 9:57:00 PM	Mediante solicitud de fecha 12 de agosto de 2024, el supervisor del contrato 319 de 2024 Cesar Salamanca, solicita la cesiòn del contrato 319 de 2024, a partir del día 13 de agosto de 2024, cesiòn de Mayra Fajardo a Edgar Gomez.
</t>
  </si>
  <si>
    <t>320-2024-CPS-AG(109906)</t>
  </si>
  <si>
    <t>FDLSUBA-CD-315-2024(109906)</t>
  </si>
  <si>
    <t xml:space="preserve">DANIEL FELIPE GONZALEZ GONZALEZ	</t>
  </si>
  <si>
    <t>1. 23/09/2024 9:04:13 PM Mediante documento radicado en el Fondo de Desarrollo Local de Suba, por ALEJANDRO VICTORIA, quien obra como apoyo a la supervisión del Contrato 320-2024, se solicita PRORROGA y ADICIÓN del contrato, suscrito con DANIEL GONZALEZ, por el término de 1 MES, además adicionar $2.883.000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
2. 23/10/2024 8:44:34 PM Mediante documento radicado en el Fondo de Desarrollo Local de Suba, por ALEJANDRO VICTORIA, quien obra como apoyo a la supervisión del Contrato 320-2024 se solicita PRORROGA y ADICIÓN del contrato, suscrito con DANIEL FELIPE GONZALEZ, por el término de 15 DIAS, además adicionar $1441500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</si>
  <si>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Prestar los servicios como operario de maquinaria amarilla del Área Gestión del Desarrollo De la Alcaldía local de Suba.</t>
  </si>
  <si>
    <t>https://community.secop.gov.co/Public/Tendering/OpportunityDetail/Index?noticeUID=CO1.NTC.6282756&amp;isFromPublicArea=True&amp;isModal=False</t>
  </si>
  <si>
    <t>INFRAESTRUCTURA</t>
  </si>
  <si>
    <t>321-2024-CPS-P(110512)</t>
  </si>
  <si>
    <t>FDLSUBA-CD-316-2024(110512)</t>
  </si>
  <si>
    <t xml:space="preserve">PRESTAR SERVICIOS PROFESIONALES ESPECIALIZADOS EN EL ÁREA DE GESTIÓN DEL DESARROLLO LOCAL, PARA BRINDAR LINEAMIENTOS CON EL FIN DE EVALUAR Y ORIENTAR TEMAS PRIORITARIOS EN LA ALCALDÍA LOCAL DE SUBA.	</t>
  </si>
  <si>
    <t>DESPACHO</t>
  </si>
  <si>
    <t>322-2024-CPS-P(110516)</t>
  </si>
  <si>
    <t>FDLSUBA-CD-317-2024(110516)</t>
  </si>
  <si>
    <t>https://community.secop.gov.co/Public/Tendering/OpportunityDetail/Index?noticeUID=CO1.NTC.6264540&amp;isFromPublicArea=True&amp;isModal=False</t>
  </si>
  <si>
    <t>PLANEACIÓN</t>
  </si>
  <si>
    <t>323-2024-CPS-P(110498)</t>
  </si>
  <si>
    <t>FDLSUBA-CD-318-2024(110498)</t>
  </si>
  <si>
    <t xml:space="preserve">1. 17/07/2024 6:13:13 AM Se realiza la terminación de manera anticipada Contrato de Prestación de Servicios No. 323-2024-CPS-P(110498) a partir del día 17 de julio de 2024. </t>
  </si>
  <si>
    <t>Prestar los servicios profesionales especializados al Área de Gestión del Desarrollo Local para apoyar la coordinación de la gestión contractual del Fondo de Desarrollo Local de Suba</t>
  </si>
  <si>
    <t>https://community.secop.gov.co/Public/Tendering/OpportunityDetail/Index?noticeUID=CO1.NTC.6265154&amp;isFromPublicArea=True&amp;isModal=False</t>
  </si>
  <si>
    <t>CONTRATACION</t>
  </si>
  <si>
    <t>324-2024-CPS-P(110498)</t>
  </si>
  <si>
    <t>FDLSUBA-CD-319-2024(110455)</t>
  </si>
  <si>
    <t>FRANCISCO JAVIER SALAZAR GURRETE</t>
  </si>
  <si>
    <t>Prestar servicios profesionales especializados para apoyar el despacho en el seguimiento a tutelas, acciones populares, incidentes de desacato, proposiciones, requerimiento de entes de control y demás asuntos de índole jurídico y administrativo que sean designados por el Alcalde(sa) Local.</t>
  </si>
  <si>
    <t>https://community.secop.gov.co/Public/Tendering/OpportunityDetail/Index?noticeUID=CO1.NTC.6265604&amp;isFromPublicArea=True&amp;isModal=False</t>
  </si>
  <si>
    <t>325-2024-CPS-AG(109481)</t>
  </si>
  <si>
    <t>FDLSUBA-CD-320-2024(109481)</t>
  </si>
  <si>
    <t>PRESTAR EL SERVICIO COMO CONDUCTOR DE LOS VEHÍCULOS LIVIANOS DEL DESPACHO DE LA ALCALDÍA LOCAL DE SUBA</t>
  </si>
  <si>
    <t>https://community.secop.gov.co/Public/Tendering/OpportunityDetail/Index?noticeUID=CO1.NTC.6266855&amp;isFromPublicArea=True&amp;isModal=False</t>
  </si>
  <si>
    <t>ADMINISTRATIVA</t>
  </si>
  <si>
    <t>326-2024-CPS-P(110500)</t>
  </si>
  <si>
    <t>FDLSUBA-CD-321-2024(110500)</t>
  </si>
  <si>
    <t>NATALIA MOSQUERA PEDREROS</t>
  </si>
  <si>
    <t>1. 8/07/2024 9:09:54 PM Mediante documento radicado en el Fondo de Desarrollo Local de Suba, por ANA ISABEL HORTUA SALCEDO, quien obra como Supervisora del Contrato 326-2024, se solicita CESIÓN del contrato suscrito con NATALIA MOSQUERA PEDREROS, De conformidad con la justificación esgrimida en el documento anexo suscrito por el supervisor, que hace parte integral de la presente modificación contractual. Por lo anterior, se realiza la CESIÓN DEL CONTRATO A INGRID CAROLINA AVILA ALZATE, identificado (a) con C.C. N° 1.022.949.089 de Bogotá D.C, a partir del 08 de Julio de 2024, teniendo en cuenta la idoneidad, previa verificación de los requisitos aportados por el (la) contratista. Lo anterior de conformidad con los documentos anexos, los cuales hacen parte integral de la presente modificación contractual</t>
  </si>
  <si>
    <t>Prestar servicios profesionales especializados al Área de Gestión del Desarrollo Local de la Alcaldía local de suba para apoyar la coordinación de los procesos de planeación local y de la formulación, ejecución, seguimiento y evaluación de las políticas, planes, programas y proyectos del Plan de Desarrollo Local</t>
  </si>
  <si>
    <t>https://community.secop.gov.co/Public/Tendering/OpportunityDetail/Index?noticeUID=CO1.NTC.6268928&amp;isFromPublicArea=True&amp;isModal=False</t>
  </si>
  <si>
    <t>PLANEACION</t>
  </si>
  <si>
    <t>326-2024 C1</t>
  </si>
  <si>
    <t>INGRID CAROLINA AVILA ALZATE</t>
  </si>
  <si>
    <t>327-2024-CPS-P(110516)</t>
  </si>
  <si>
    <t>FDLSUBA-CD-322-2024(110516)</t>
  </si>
  <si>
    <t>1. 12/08/2024 7:51:21 PM Mediante documento radicado en el Fondo de Desarrollo Local de Suba, se solicita CESIÓN del contrato 327-2024-CPS-P(110516), suscrito con FABIÁN RICARDO QUIRIFE GUTIÉRREZ , teniendo en cuenta que la contratista cita cuestiones personales. Por lo anterior, se realiza la CESIÓN DEL CONTRATO A SEBASTIAN RAMIREZ MOSOS , teniendo en cuenta la idoneidad, previa verificación de los requisitos aportados por el (la) contratista. Lo anterior de conformidad con los documentos anexos, los cuales hacen parte integral del presente contrato.</t>
  </si>
  <si>
    <t>https://community.secop.gov.co/Public/Tendering/OpportunityDetail/Index?noticeUID=CO1.NTC.6268947&amp;isFromPublicArea=True&amp;isModal=False</t>
  </si>
  <si>
    <t>327-2024 C1</t>
  </si>
  <si>
    <t xml:space="preserve">2. 16/09/2024 8:03:08 PM Mediante documento radicado en el Fondo de Desarrollo Local de Suba, por CAROLINA AVILA, quien obra como apoyo a la supervisión del Contrato 327-2024, se solicita PRORROGA y ADICIÓN del contrato, suscrito con SEBASTIAN RAMIREZ MOSOS, por el término de 1 MES, además adicionar el valor de SIETE MILLONES CUATROCIENTOS CUARENTA Y OCHO MIL PESOS M/CTE ($7.448.000).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   
1. 12/08/2024 7:51:21 PM Mediante documento radicado en el Fondo de Desarrollo Local de Suba, se solicita CESIÓN del contrato 327-2024-CPS-P(110516), suscrito con FABIÁN RICARDO QUIRIFE GUTIÉRREZ , teniendo en cuenta que la contratista cita cuestiones personales. Por lo anterior, se realiza la CESIÓN DEL CONTRATO A SEBASTIAN RAMIREZ MOSOS , teniendo en cuenta la idoneidad, previa verificación de los requisitos aportados por el (la) contratista. Lo anterior de conformidad con los documentos anexos, los cuales hacen parte integral del presente contrato.  
                                              </t>
  </si>
  <si>
    <t>328-2024-CPS-P(110879)</t>
  </si>
  <si>
    <t>FDLSUBA-CD-323-2024(110879)</t>
  </si>
  <si>
    <t>PRESTAR SERVICIOS PROFESIONALES ESPECIALIZADOS EN LA ESTRUCTURACIÓN, FORMULACIÓN, EVALUACIÓN Y SEGUIMIENTO A LOS PROYECTOS DE INVERSIÓN Y GASTOS DE FUNCIONAMIENTO DE LA ENTIDAD, RELACIONADOS CON EL COMPONENTE DE LAS TECNOLOGÍAS DE LA INFORMACIÓN Y LA COMUNICACIÓN - TIC DE LA ALCALDÍA LOCAL DE SUBA.</t>
  </si>
  <si>
    <t>https://community.secop.gov.co/Public/Tendering/OpportunityDetail/Index?noticeUID=CO1.NTC.6270460&amp;isFromPublicArea=True&amp;isModal=False</t>
  </si>
  <si>
    <t>329-2024-CPS-P(119414)</t>
  </si>
  <si>
    <t>FDLSUBA-CD-324-2024(110914)</t>
  </si>
  <si>
    <t>DARWIN ALBERTO MORENO CASTRO_x000D_</t>
  </si>
  <si>
    <t>1. 16/09/2024 8:01:11 PM Mediante documento radicado en el Fondo de Desarrollo Local de Suba, por VICTOR ARIAS, quien obra como apoyo a la supervisión del Contrato 329-2024, se solicita PRORROGA y ADICIÓN del contrato, suscrito con DARWIN ALBERTO MORENO CASTRO, por el término de 1 MES, además adicionar el valor de CINCO MILLONES CUATROCIENTOS CINCUENTA Y NUEVE MIL PESOS M/CTE ($5.459.000).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</si>
  <si>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 xml:space="preserve">PRESTAR SERVICIOS PROFESIONALES EN TEMAS DE TECNOLOGÍA Y/O SISTEMAS EN EL LEVANTAMIENTO Y ANÁLISIS DE REQUISITOS, DESARROLLO, DOCUMENTACIÓN, PRUEBAS Y PUESTA EN MARCHA DE LOS SISTEMAS DE INFORMACIÓN Y LA GESTIÓN DE LA INFORMACIÓN DE LA ALCALDÍA LOCAL DE SUBA	</t>
  </si>
  <si>
    <t>https://community.secop.gov.co/Public/Tendering/OpportunityDetail/Index?noticeUID=CO1.NTC.6269851&amp;isFromPublicArea=True&amp;isModal=False</t>
  </si>
  <si>
    <t>330-2024-CPS-P(110875)</t>
  </si>
  <si>
    <t>FDLSUBA-CD-325-2024(110875)</t>
  </si>
  <si>
    <t>ANDRES SANTOS PETREL</t>
  </si>
  <si>
    <t xml:space="preserve"> 1. 17/09/2024 6:26:47 PM Mediante documento radicado en el Fondo de Desarrollo Local de Suba, por CESAR SALAMANCA, quien obra como supervisor del Contrato FDLSUBA-330-2024-CPS-P(110875), se solicita PRORROGA y ADICIÓN del contrato, suscrito con YURY ANDRÉS SANTOS PETREL, por el término de UN MES (1), además adicionar ( DIEZ MILLONES DE PESOS M/CTE ($10.000.000).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
2. 17/10/2024 8:51:07 PM Mediante documento radicado en el Fondo de Desarrollo Local de Suba, por CESAR SALAMANCA, quien obra como apoyo a la supervisión del Contrato 330-2024, se solicita PRORROGA y ADICIÓN del contrato, suscrito con YURY ANDRES SANTOS por el término de 15 DIAS, además adicionar $5.000.000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</si>
  <si>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https://community.secop.gov.co/Public/Tendering/OpportunityDetail/Index?noticeUID=CO1.NTC.6270928&amp;isFromPublicArea=True&amp;isModal=False</t>
  </si>
  <si>
    <t>SUBSIDIO C</t>
  </si>
  <si>
    <t>331-2024-CPS-P(110849)</t>
  </si>
  <si>
    <t>FDLSUBA-CD-326-2024(110849)</t>
  </si>
  <si>
    <t>SARA VELASQUEZ GUERRA</t>
  </si>
  <si>
    <t>Prestar los servicios profesionales al Área Gestión del Desarrollo Local en el Centro de Documentación e Información CDI de la Alcaldía Local de Suba.</t>
  </si>
  <si>
    <t>https://community.secop.gov.co/Public/Tendering/OpportunityDetail/Index?noticeUID=CO1.NTC.6270917&amp;isFromPublicArea=True&amp;isModal=False</t>
  </si>
  <si>
    <t>332-2024-CPS-P(110507)</t>
  </si>
  <si>
    <t>FDLSUBA-CD-327-2024(110507)</t>
  </si>
  <si>
    <t>APOYAR AL ALCALDE (SA) LOCAL EN LA PROMOCIÓN, ACOMPAÑAMIENTO, COORDINACIÓN Y ATENCIÓN DE LAS INSTANCIAS DE COORDINACIÓN INTERINSTITUCIONALES Y LAS INSTANCIAS DE PARTICIPACIÓN LOCALES, ASÍ COMO LOS PROCESOS COMUNITARIOS EN LA LOCALIDAD</t>
  </si>
  <si>
    <t>https://community.secop.gov.co/Public/Tendering/OpportunityDetail/Index?noticeUID=CO1.NTC.6270548&amp;isFromPublicArea=True&amp;isModal=False</t>
  </si>
  <si>
    <t xml:space="preserve">PARTICIPACIÓN </t>
  </si>
  <si>
    <t>Finandina</t>
  </si>
  <si>
    <t>2. 16/09/2024 7:55:55 PM Mediante documento radicado en el Fondo de Desarrollo Local de Suba, por CESAR SALAMANCA, quien obra como apoyo a la supervisión del Contrato 332-2024, se solicita PRORROGA y ADICIÓN del contrato, suscrito con BLANCARLIS GUILLEN VILLALOBOS, por el término de 1 MES, además adicionar el valor de DIEZ MILLONES DE PESOS M/CTE ($10.000.000).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                                                                                                                                                                                                                                                                                                                                                    1. 17/07/2024 7:04:13 PM Cesión del contrato 332-2024-CPS-P(110507) suscrito con JESSICA ALEXANDRA QUIROZ CAUSIL, a BLANCARLIS GUILLEN VILLALOBOS identificado con cedula de ciudadanía No. 1063481921, a partir del diecisiete (17) de julio de 2024</t>
  </si>
  <si>
    <t>333-2024</t>
  </si>
  <si>
    <t>333-2024-CPS-P(110507)</t>
  </si>
  <si>
    <t>FDLSUBA-CD-328-2024(110507)</t>
  </si>
  <si>
    <t>1. 26/06/2024 2:50:08 PM Se termina contrato a petición de la contratista con visto bueno de la Alcaldesa (E) a partir del 26/06/2024</t>
  </si>
  <si>
    <t>https://community.secop.gov.co/Public/Tendering/OpportunityDetail/Index?noticeUID=CO1.NTC.6270826&amp;isFromPublicArea=True&amp;isModal=False</t>
  </si>
  <si>
    <t>POLITICA SOCIAL</t>
  </si>
  <si>
    <t>334-2024-CPS-P(110504)</t>
  </si>
  <si>
    <t>FDLSUBA-CD-329-2024(110504)</t>
  </si>
  <si>
    <t xml:space="preserve">El contrato que se pretende celebrar, tendrá por objeto Prestar los servicios profesionales especializados al área de gestión del desarrollo local para apoyar la coordinación y gerencia de proyectos, con énfasis en los proyectos relacionados con los aspectos ambientales del plan de desarrollo local.	</t>
  </si>
  <si>
    <t>https://community.secop.gov.co/Public/Tendering/OpportunityDetail/Index?noticeUID=CO1.NTC.6270757&amp;isFromPublicArea=True&amp;isModal=False</t>
  </si>
  <si>
    <t>335-2024-CPS-P(110502)</t>
  </si>
  <si>
    <t>FDLSUBA-CD-330-2024(110502)</t>
  </si>
  <si>
    <t xml:space="preserve">Apoyar el (la) alcalde (sa) Local en la gestión de los asuntos relacionados con seguridad ciudadana, convivencia y prevención de conflictividades, violencias y delitos en la localidad, de conformidad con el marco normativo aplicable en la materia.	</t>
  </si>
  <si>
    <t>https://community.secop.gov.co/Public/Tendering/OpportunityDetail/Index?noticeUID=CO1.NTC.6270899&amp;isFromPublicArea=True&amp;isModal=False</t>
  </si>
  <si>
    <t>SEGURIDAD</t>
  </si>
  <si>
    <t>336-2024-CPS-P(110509)</t>
  </si>
  <si>
    <t>FDLSUBA-CD-331-2024(110509)</t>
  </si>
  <si>
    <t xml:space="preserve">Prestar los servicios profesionales administrativos, contables y financieros para depurar las obligaciones por pagar a cargo del Fondo de Desarrollo Local de Suba	</t>
  </si>
  <si>
    <t>https://community.secop.gov.co/Public/Tendering/OpportunityDetail/Index?noticeUID=CO1.NTC.6279229&amp;isFromPublicArea=True&amp;isModal=False</t>
  </si>
  <si>
    <t>337-2024CPS-AG(109907)</t>
  </si>
  <si>
    <t>FDLSUBA-CD-332-2024(109907)</t>
  </si>
  <si>
    <t>1. 24/09/2024 9:45:12 PM Mediante documento radicado en el Fondo de Desarrollo Local de Suba, ALEJANDRO VICTORIA, quien obra como apoyo a la supervisión del Contrato 337-2024, se solicita PRORROGA y ADICIÓN del contrato, suscrito con LEONEL GONZALEZ por el término de 1 MES, además adicionar $2.883.000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
2. 24/10/2024 8:10:49 PM Mediante documento radicado en el Fondo de Desarrollo Local de Suba, por ALEJANDRO VICTORIA, quien obra como apoyo a la supervisión del Contrato 337-2024, se solicita PRORROGA y ADICIÓN del contrato, suscrito con LEONEL GONZALEZ, por el término de 15 DIAS, además adicionar $1.441.500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</si>
  <si>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 xml:space="preserve">Prestar los servicios como operario de volqueta en el Área Gestión del Desarrollo Local de Suba.	</t>
  </si>
  <si>
    <t>338-2024-CPS-AG(110513)</t>
  </si>
  <si>
    <t>FDLSUBA-CD-333-2024(110513)</t>
  </si>
  <si>
    <t xml:space="preserve">ROSALBA CASTIBLANCO DE FLOREZ	</t>
  </si>
  <si>
    <t xml:space="preserve">PRESTAR SERVICIOS TÉCNICOS PARA APOYAR LA ARTICULACIÓN, ASISTENCIA Y ACOMPAÑAMIENTO DE LOS PROCESOS DE PROMOCIÓN DE LA PARTICIPACIÓN DE LAS MUJERES Y DE LA EQUIDAD DE GÉNERO, PARA MATERIALIZAR ESTRATEGIAS DE TERRITORIALIZACIÓN Y TRANSVERSALIZACIÓN DE LA POLÍTICA PUBLICA DE MUJERES Y EQUIDAD DE GÉNERO, PPMYEG, EN CUMPLIMIENTO DEL PLAN DE DESARROLLO LOCAL	</t>
  </si>
  <si>
    <t>https://community.secop.gov.co/Public/Tendering/OpportunityDetail/Index?noticeUID=CO1.NTC.6278869&amp;isFromPublicArea=True&amp;isModal=False</t>
  </si>
  <si>
    <t>339-2024-CPS-P(110514)</t>
  </si>
  <si>
    <t>FDLSUBA-CD-334-2024(110514)</t>
  </si>
  <si>
    <t>MATEO CALDERÓN CASAS</t>
  </si>
  <si>
    <t>Prestar servicios profesionales al área de gestión del desarrollo local de la alcaldía local de suba, para apoyar la estructuración, formulación, evaluación y seguimiento a los proyectos de inversión enfocados en el fortalecimiento del tejido social de la localidad de suba, dando cumplimiento efectivo a los componentes del proyecto 2034 - Suba entorno protector</t>
  </si>
  <si>
    <t>https://community.secop.gov.co/Public/Tendering/OpportunityDetail/Index?noticeUID=CO1.NTC.6277774&amp;isFromPublicArea=True&amp;isModal=False</t>
  </si>
  <si>
    <t>340-2024-CPS-P(109489)</t>
  </si>
  <si>
    <t>FDLSUBA-CD-335-2024(109489)</t>
  </si>
  <si>
    <t>JUAN CAMILO SÁNCHEZ SÁNCHEZ</t>
  </si>
  <si>
    <t xml:space="preserve">1. 23/09//2024 9:06:20 PM Mediante documento radicado en el Fondo de Desarrollo Local de Suba, por PAOLA RUIZ, quien obra como apoyo a la supervisión del Contrato 340-2024, se solicita PRORROGA y ADICIÓN del contrato, suscrito con JUAN CAMILO SANCHEZ, por el término de 1 MES, además adicionar $7.448.000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 </t>
  </si>
  <si>
    <t>https://community.secop.gov.co/Public/Tendering/OpportunityDetail/Index?noticeUID=CO1.NTC.6278189&amp;isFromPublicArea=True&amp;isModal=False</t>
  </si>
  <si>
    <t>341-2024-CPS-P(110510)</t>
  </si>
  <si>
    <t>FDLSUBA-CD-336-2024(110510)</t>
  </si>
  <si>
    <t>PRESTAR SERVICIOS PROFESIONALES ESPECIALIZADOS PARA ACOMPAÑAR LA EJECUCIÓN DE LOS PROYECTOS ESTRATÉGICOS DEL PLAN DE DESARROLLO LOCAL Y TEMAS AFINES DE PRIORIDAD DE LA ALCALDÍA LOCAL DE SUBA.</t>
  </si>
  <si>
    <t>https://community.secop.gov.co/Public/Tendering/OpportunityDetail/Index?noticeUID=CO1.NTC.6282738&amp;isFromPublicArea=True&amp;isModal=False</t>
  </si>
  <si>
    <t>342-2024-CPS-P(110516)</t>
  </si>
  <si>
    <t>FDLSUBA-CD-337-2024(110516)</t>
  </si>
  <si>
    <t>JESSYMAR ALVAREZ ROMAÑA</t>
  </si>
  <si>
    <t xml:space="preserve">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t>
  </si>
  <si>
    <t>https://community.secop.gov.co/Public/Tendering/OpportunityDetail/Index?noticeUID=CO1.NTC.6284393&amp;isFromPublicArea=True&amp;isModal=False</t>
  </si>
  <si>
    <t>343-2024-CPS-P(110924)</t>
  </si>
  <si>
    <t>FDLSUBA-CD-338-2024(110924)</t>
  </si>
  <si>
    <t>ANA NATALIE DÍAZ GONZÁLEZ</t>
  </si>
  <si>
    <t>1. 19/09/2024 11:20:27 PM Mediante documento radicado en el Fondo de Desarrollo Local de Suba, por PAOLA RUIZ , quien obra como apoyo a la supervisión del Contrato 343-2024-CPS-P(110924), se solicita PRORROGA y ADICIÓN del contrato, suscrito con ANA NATALIE DIAZ GONZALEZ, IDENTIFICADA (O) CON CEDULA DE CIUDADANÍA No. 53125026, por el término de UN (1) MES , además adicionar SIETE MILLONES CUATROCIENTOS CUARENTA Y OCHO MIL PESOS M/CTE ($7.448.000).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
2. 18/10/2024 8:14:28 PM Mediante documento radicado en el Fondo de Desarrollo Local de Suba, por PAOLA RUIZ, quien obra como apoyo a la supervisión del Contrato 343-2024 se solicita PRORROGA y ADICIÓN del contrato, suscrito con ANA DIAZ, por el término de 15 DIAS, además adicionar $.3724.000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</si>
  <si>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PRESTAR LOS SERVICIOS PROFESIONALES EN EL ÁREA DE GESTIÓN DE DESARROLLO LOCAL EN LA ASISTENCIA TÉCNICA Y EJECUCIÓN DE ACCIONES DE GESTIÓN DE RESIDUOS SÓLIDOS, FORTALECIMIENTO DEL RECICLAJE Y DEMÁS TEMAS AFINES DE LA GESTIÓN AMBIENTAL DE LA ALCALDÍA LOCAL DE SUBA, EN EL MARCO DEL CUMPLIMIENTO DE LAS METAS ESTABLECIDAS EN EL PROYECTO DE INVERSIÓN 2014 - SUBA PROMUEVE EL RECICLAJE Y LAS ENERGÍAS ALTERNATIVAS.</t>
  </si>
  <si>
    <t>https://community.secop.gov.co/Public/Tendering/OpportunityDetail/Index?noticeUID=CO1.NTC.6279189&amp;isFromPublicArea=True&amp;isModal=False</t>
  </si>
  <si>
    <t>344-2024-CPS-P(110494)</t>
  </si>
  <si>
    <t>FDLSUBA-CD-339-2024(110494)</t>
  </si>
  <si>
    <t>1. 19/09/2024 11:18:03 PM Mediante documento radicado en el Fondo de Desarrollo Local de Suba, por VICTOR ALFONO ARIAS GARCIA , quien obra como apoyo a la supervisión del Contrato FDLSUBA-344-2024-CPS-P(110494), se solicita PRORROGA y ADICIÓN del contrato, suscrito con CARLOS ALFONSO ACOSTA GARZON, IDENTIFICADA (O) CON CEDULA DE CIUDADANÍA No. 80.853.316 DE BOGOTÁ, por el término de UN (1) MES , además adicionar CINCO MILLONES CUATROCIENTOS CINCUENTA Y NUEVE MIL PESOS M/CTE ($5.459.000).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
2. 18/10/2024 8:15:44 PM Mediante documento radicado en el Fondo de Desarrollo Local de Suba, por JUAN LONDOÑO, quien obra como apoyo a la supervisión del Contrato 344-2024 se solicita PRORROGA y ADICIÓN del contrato, suscrito con CARLOS ACOSTA, por el término de 15 DIAS, además adicionar $2.729.500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</si>
  <si>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 xml:space="preserve">PRESTAR SERVICIOS PROFESIONALES EN TEMAS Y/O SISTEMAS EN EL LEVANTAMIENTO Y ANÁLISIS DE REQUISITOS, DESARROLLO, DOCUMENTACIÓN, PRUEBAS Y PUESTA EN MARCHA DE LOS SISTEMAS DE INFORMACIÓN Y LA GESTIÓN DE LA INFORMACIÓN DE LA ALCALDÍA LOCAL DE SUBA.	</t>
  </si>
  <si>
    <t>https://community.secop.gov.co/Public/Tendering/OpportunityDetail/Index?noticeUID=CO1.NTC.6282450&amp;isFromPublicArea=True&amp;isModal=False</t>
  </si>
  <si>
    <t>345-2024-CPS-P(111076)</t>
  </si>
  <si>
    <t>FDLSUBA-CD-340-2024(111076)</t>
  </si>
  <si>
    <t xml:space="preserve">ZAIRA LORENA CALDERON GARCES	</t>
  </si>
  <si>
    <t>https://community.secop.gov.co/Public/Tendering/OpportunityDetail/Index?noticeUID=CO1.NTC.6282873&amp;isFromPublicArea=True&amp;isModal=False</t>
  </si>
  <si>
    <t>346-2024-CPS-P(111087)</t>
  </si>
  <si>
    <t>FDLSUBA-CD-341-2024(111087)</t>
  </si>
  <si>
    <t>NURY ANGELICA CUESTAS GUARNIZO CUESTAS GUARNIZO</t>
  </si>
  <si>
    <t>Prestar los servicios de apoyo en las actividades administrativas en el Área Gestión de Desarrollo Local, para el logro de las metas de gestión asociadas al componente de infraestructura de la vigencia</t>
  </si>
  <si>
    <t>https://community.secop.gov.co/Public/Tendering/OpportunityDetail/Index?noticeUID=CO1.NTC.6285208&amp;isFromPublicArea=True&amp;isModal=False</t>
  </si>
  <si>
    <t>347-2024-CPS-P(110494)</t>
  </si>
  <si>
    <t>FDLSUBA-CD-342-2024(110494)</t>
  </si>
  <si>
    <t xml:space="preserve">Prestar servicios profesionales en temas de tecnología y/o sistemas en el levantamiento y análisis de requisitos, desarrollo, documentación, pruebas y puesta en marcha de los sistemas de información y la gestión de la información de la alcaldía local de suba	</t>
  </si>
  <si>
    <t>https://community.secop.gov.co/Public/Tendering/OpportunityDetail/Index?noticeUID=CO1.NTC.6286246&amp;isFromPublicArea=True&amp;isModal=False</t>
  </si>
  <si>
    <t>348-2024-CPS-P(110896)</t>
  </si>
  <si>
    <t>FDLSUBA-CD-343-2024(110896)</t>
  </si>
  <si>
    <t xml:space="preserve">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LA LOCALIDAD DE SUBA	</t>
  </si>
  <si>
    <t>https://community.secop.gov.co/Public/Tendering/OpportunityDetail/Index?noticeUID=CO1.NTC.6287939&amp;isFromPublicArea=True&amp;isModal=False</t>
  </si>
  <si>
    <t>349-2024-CPS-AG(109907)</t>
  </si>
  <si>
    <t>FDLSUBA-CD-344-2024(109907)</t>
  </si>
  <si>
    <t>FELIPE ARMANDO OTERO RUEDA</t>
  </si>
  <si>
    <t>1. 23/09/2024 9:02:56 PM	Mediante documento radicado en el Fondo de Desarrollo Local de Suba, por ALEJANDRO VICTORIA, quien obra como apoyo a la supervisión del Contrato 349-2024, se solicita PRORROGA y ADICIÓN del contrato, suscrito con FELIPE OTERO, por el término de 1 MES, además adicionar $2.883.000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
 2. 23/10/2024 8:49:31 PM Mediante documento radicado en el Fondo de Desarrollo Local de Suba, por ALEJANDRO VICTORIA, quien obra como apoyo a la supervisión del Contrato 349-2024 se solicita PRORROGA y ADICIÓN del contrato, suscrito con FELIPE OTERO, por el término de 15 DIAS, además adicionar $1441500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</si>
  <si>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 xml:space="preserve">Prestar los servicios como operario de volqueta en el Área Gestión del Desarrollo Local de Suba	</t>
  </si>
  <si>
    <t>https://community.secop.gov.co/Public/Tendering/ContractNoticePhases/View?PPI=CO1.PPI.32532548&amp;isFromPublicArea=True&amp;isModal=False</t>
  </si>
  <si>
    <t>350-2024-CPS-AG(110511)</t>
  </si>
  <si>
    <t>FDLSUBA-CD-345-2024(110511)</t>
  </si>
  <si>
    <t>https://community.secop.gov.co/Public/Tendering/OpportunityDetail/Index?noticeUID=CO1.NTC.6291978&amp;isFromPublicArea=True&amp;isModal=False</t>
  </si>
  <si>
    <t>351-2024-CPS-P(111098)</t>
  </si>
  <si>
    <t>FDLSUBA-CD-346-2024(111098)</t>
  </si>
  <si>
    <t>1. 23/09/2024 9:08:05 PM Mediante documento radicado en el Fondo de Desarrollo Local de Suba, por GINA CUENCA, quien obra como apoyo a la supervisión del Contrato 351-2024, se solicita PRORROGA y ADICIÓN del contrato, suscrito con TULLY GONZALEZ, por el término de 1 MES, además adicionar $7.448.000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</si>
  <si>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 xml:space="preserve">PRESTAR LOS SERVICIOS PROFESIONALES PARA APOYAR TÉCNICAMENTE LAS DISTINTAS ETAPAS DE LOS PROCESOS DE COMPETENCIA DE LAS INSPECCIONES DE POLICÍA DE LA LOCALIDAD, SEGÚN REPARTO	</t>
  </si>
  <si>
    <t>https://community.secop.gov.co/Public/Tendering/ContractNoticePhases/View?https://community.secop.gov.co/Public/Tendering/OpportunityDetail/Index?noticeUID=CO1.NTC.6295263&amp;isFromPublicArea=True&amp;isModal=False</t>
  </si>
  <si>
    <t>352-2024-CPS-P(110891)</t>
  </si>
  <si>
    <t>FDLSUBA-CD-347-2024(110891)</t>
  </si>
  <si>
    <t>LEIDY MIREYA PACHON BAQUERO</t>
  </si>
  <si>
    <t>1. 23/09/2024 8:57:42 PM Mediante documento radicado en el Fondo de Desarrollo Local de Suba, por JOSE RAUL PINILLA, quien obra como apoyo a la supervisión del Contrato FDLSUBA-352-2024, se solicita PRORROGA y ADICIÓN del contrato, suscrito con (LEIDY PACHON, por el término 1 MES , además adicionar (($7.448.000).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
2. 23/10/2024 9:05:51 PM Mediante documento radicado en el Fondo de Desarrollo Local de Suba, por JOSE RAUL PINILLA, quien obra como apoyo a la supervisión del Contrato 352-2024 se solicita PRORROGA y ADICIÓN del contrato, suscrito con LEIDY PACHON, por el término de 15 DIAS, además adicionar $3724000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</si>
  <si>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 xml:space="preserve">	PRESTAR SERVICIOS PROFESIONALES COMO APOYO AL ÁREA GESTIÓN DEL DESARROLLO LOCAL, EN PROCESOS Y PROCEDIMIENTOS DE PRESUPUESTO DE LA ALCALDÍA LOCAL DE SUBA</t>
  </si>
  <si>
    <t>https://community.secop.gov.co/Public/Tendering/OpportunityDetail/Index?noticeUID=CO1.NTC.6292024&amp;isFromPublicArea=True&amp;isModal=False</t>
  </si>
  <si>
    <t>PRESUPUESTO</t>
  </si>
  <si>
    <t>353-2024-CPS-P(110895)</t>
  </si>
  <si>
    <t>FDLSUBA-CD-348-2024(110895)</t>
  </si>
  <si>
    <t>1. 23/09/2024 9:07:16 PM Mediante documento radicado en el Fondo de Desarrollo Local de Suba, por ALEJANDRO VICTORIA, quien obra como apoyo a la supervisión del Contrato 353-2024, se solicita PRORROGA y ADICIÓN del contrato, suscrito con LUIGGI BALDOVINO, por el término de 1 MES, además adicionar $7.448.000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</si>
  <si>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Prestar los servicios profesionales en el Área Gestión del Desarrollo, para el apoyo a la ejecución integral de los diferentes proyectos de inversión destinados a la intervención de la malla vial, espacio público, ciclo infraestructura, infraestructura cultural, mejoramiento de vivienda rural y parques de la localidad de Suba.</t>
  </si>
  <si>
    <t>https://community.secop.gov.co/Public/Tendering/OpportunityDetail/Index?noticeUID=CO1.NTC.6291987&amp;isFromPublicArea=True&amp;isModal=False</t>
  </si>
  <si>
    <t>354-2024-CPS-AG(111086)</t>
  </si>
  <si>
    <t>FDLSUBA-CD-349-2024(111086)</t>
  </si>
  <si>
    <t>1. 24/09//2024 10:03:56 PM Mediante documento radicado en el Fondo de Desarrollo Local de Suba, ALEJANDRO VICTORIA, quien obra como apoyo a la supervisión del Contrato 354-2024, se solicita PRORROGA y ADICIÓN del contrato, suscrito con SANDRA CRISTANCHO por el término de 1 MES, además adicionar $4.366.00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
2. 24/10/2024 8:14:59 PM Mediante documento radicado en el Fondo de Desarrollo Local de Suba, por ALEJANDRO VICTORIA, quien obra como apoyo a la supervisión del Contrato 354-2024, se solicita PRORROGA y ADICIÓN del contrato, suscrito con SANDRA CRISTANCHO, por el término de 15 DIAS, además adicionar $2.183.000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</si>
  <si>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https://community.secop.gov.co/Public/Tendering/ContractNoticePhases/View?PPI=CO1.PPI.32556706&amp;isFromPublicArea=True&amp;isModal=False</t>
  </si>
  <si>
    <t>355-2024-CPS-P(110876)</t>
  </si>
  <si>
    <t>FDLSUBA-CD-350-2024(110876)</t>
  </si>
  <si>
    <t>1. 25/09/2024 10:57:02 PM Mediante documento radicado en el Fondo de Desarrollo Local de Suba, por YURY SANTOS, quien obra como apoyo a la supervisión del Contrato 355-2024, se solicita PRORROGA y ADICIÓN del contrato, suscrito con LEIDY VANEGAS, por el término de UN MES, además adicionar $5.459.000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</si>
  <si>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https://community.secop.gov.co/Public/Tendering/ContractNoticePhases/View?PPI=CO1.PPI.32580289&amp;isFromPublicArea=True&amp;isModal=False</t>
  </si>
  <si>
    <t>356-2024-CPS-P(110876)</t>
  </si>
  <si>
    <t>FDLSUBA-CD-351-2024(110876)</t>
  </si>
  <si>
    <t>1. 26/09/2024 7:54:10 PM Mediante documento radicado en el Fondo de Desarrollo Local de Suba, por YURI SANTOS, quien obra como apoyo a la supervisión del Contrato 356-2024, se solicita PRORROGA y ADICIÓN del contrato, suscrito con MABEL NIVIAYO, por el término de UN MES, además adicionar $5459000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</si>
  <si>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https://community.secop.gov.co/Public/Tendering/OpportunityDetail/Index?noticeUID=CO1.NTC.6298261&amp;isFromPublicArea=True&amp;isModal=False</t>
  </si>
  <si>
    <t>357-2024-CPS-P(111546)</t>
  </si>
  <si>
    <t>FDLSUBA-CD-352-2024(111546)</t>
  </si>
  <si>
    <t>1. 24/09/2024 9:48:40 PM Mediante documento radicado en el Fondo de Desarrollo Local de Suba, por JESUS ALEJANDRO FIGUERO, quien obra como apoyo a la supervisión del Contrato 357-2024, se solicita PRORROGA y ADICIÓN del contrato, suscrito con CLAUDIA PATRICIA URREGO MORENO por el término de 1 MES, además adicionar $7.448.000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</si>
  <si>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https://community.secop.gov.co/Public/Tendering/OpportunityDetail/Index?noticeUID=CO1.NTC.6303628&amp;isFromPublicArea=True&amp;isModal=False</t>
  </si>
  <si>
    <t>358-2024-CPS-P(110516)</t>
  </si>
  <si>
    <t>FDLSUBA-CD-353-2024(110516)</t>
  </si>
  <si>
    <t>SERGIO MEJIA DUSSAN</t>
  </si>
  <si>
    <t>https://community.secop.gov.co/Public/Tendering/OpportunityDetail/Index?noticeUID=CO1.NTC.6297450&amp;isFromPublicArea=True&amp;isModal=False</t>
  </si>
  <si>
    <t>359-2024-CPS-P(111079)</t>
  </si>
  <si>
    <t>FDLSUBA-CD-354-2024(111079)</t>
  </si>
  <si>
    <t>MARIA CLAUDIA GUALDRON PINTO</t>
  </si>
  <si>
    <t>Prestar los servicios profesionales al Área de Gestión de Desarrollo Local de la Alcaldía Local de Suba, con el fin de apoyar la formulación y ejecución de las actividades de fortalecimiento del clima, la cultura organizacional y el desarrollo de las acciones en materia de bienestar, capacitación y seguridad en el trabajo.</t>
  </si>
  <si>
    <t>https://community.secop.gov.co/Public/Tendering/OpportunityDetail/Index?noticeUID=CO1.NTC.6303648&amp;isFromPublicArea=True&amp;isModal=False</t>
  </si>
  <si>
    <t>ADMISNITRATIVA</t>
  </si>
  <si>
    <t>360-2024-CPS-P(110880)</t>
  </si>
  <si>
    <t>FDLSUBA-CD-355-2024(110880)</t>
  </si>
  <si>
    <t>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</si>
  <si>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https://community.secop.gov.co/Public/Tendering/OpportunityDetail/Index?noticeUID=CO1.NTC.6306129&amp;isFromPublicArea=True&amp;isModal=False</t>
  </si>
  <si>
    <t>PRENSA</t>
  </si>
  <si>
    <t>3 meses</t>
  </si>
  <si>
    <t>361-2024-CPS-P(111541)</t>
  </si>
  <si>
    <t>FDLSUBA-CD-366-2024(111541)</t>
  </si>
  <si>
    <t>1. 26/09/2024 7:52:23 PM Mediante documento radicado en el Fondo de Desarrollo Local de Suba, por GINA CUENTA, quien obra como apoyo a la supervisión del Contrato 361-2024, se solicita PRORROGA y ADICIÓN del contrato, suscrito con JUAN CARLOS BETANCOURT, por el término de UN MES, además adicionar $7.448.000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
2. 25/10/2024 4:49:20 PM Mediante documento radicado en el Fondo de Desarrollo Local de Suba, por GINA CUENTA, quien obra como apoyo a la supervisión del Contrato 361-2024, se solicita PRORROGA y ADICIÓN del contrato, suscrito con JUAN CARLOS BETANCOURT, por el término de QUINCE DIAS, además adicionar $3.724.000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</si>
  <si>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https://community.secop.gov.co/Public/Tendering/ContractNoticePhases/View?PPI=CO1.PPI.32606858&amp;isFromPublicArea=True&amp;isModal=False</t>
  </si>
  <si>
    <t>362-2024-CPS(110925)</t>
  </si>
  <si>
    <t>FDLSUBA-CD-367-2024(110925)</t>
  </si>
  <si>
    <t>1. 26/09/2024 7:48:28 PM Mediante documento radicado en el Fondo de Desarrollo Local de Suba, por GINA CUENTA, quien obra como apoyo a la supervisión del Contrato 362-2024, se solicita PRORROGA y ADICIÓN del contrato, suscrito con GERMAN JESUS AMAYA FERNANDEZ, por el término de UN MES, además adicionar $2.883.000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</si>
  <si>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POYAR ADMINISTRATIVA Y ASISTENCIALMENTE A LAS INSPECCIONES DE POLICÍA DE LA LOCALIDAD</t>
  </si>
  <si>
    <t>https://community.secop.gov.co/Public/Tendering/OpportunityDetail/Index?noticeUID=CO1.NTC.6308038&amp;isFromPublicArea=True&amp;isModal=False</t>
  </si>
  <si>
    <t>INSPECCION</t>
  </si>
  <si>
    <t>363-2024-CPS-AG(110799)</t>
  </si>
  <si>
    <t>FDLSUBA-CD-368-2024(110799)</t>
  </si>
  <si>
    <t>WILFRIDO RIOS BONILLA</t>
  </si>
  <si>
    <t>1. 25-09/2024 10:53:01 PM Mediante documento radicado en el Fondo de Desarrollo Local de Suba, por EDISON CASTILLO, quien obra como apoyo a la supervisión del Contrato 363-2024, se solicita PRORROGA y ADICIÓN del contrato, suscrito con WILFRIDO RIOS, por el término de UN MES, además adicionar $2.883.000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</si>
  <si>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“PRESTAR SERVICIOS DE APOYO EN LAS ACTIVIDADES DE SEGURIDAD, CONVIVENCIA CIUDADANA Y RECUPERACIÓN DEL ESPACIO PÚBLICO PARA EL CUMPLIMIENTO EFECTIVO DE LAS METAS DEL PROYECTO DE INVERSIÓN 2032 - SUBA CONVIVE CON SEGURIDAD Y TRANQUILIDAD</t>
  </si>
  <si>
    <t>https://community.secop.gov.co/Public/Tendering/OpportunityDetail/Index?noticeUID=CO1.NTC.6306136&amp;isFromPublicArea=True&amp;isModal=False</t>
  </si>
  <si>
    <t>364-2024-CPS-P(111536)</t>
  </si>
  <si>
    <t>FDLSUBA-CD-369-22024(111536)</t>
  </si>
  <si>
    <t>PRESTAR SERVICIOS PROFESIONALES AL ÁREA DE GESTIÓN DEL DESARROLLO LOCAL PARA ADELANTAR LAS ACTIVIDADES QUE DEN CUMPLIMIENTO A PROCEDIMIENTOS ADMINISTRATIVOS Y CONTABLES APLICABLES.</t>
  </si>
  <si>
    <t>CONTABILIDAD</t>
  </si>
  <si>
    <t>365-2024-CPS-P(110934)</t>
  </si>
  <si>
    <t>FDLSUBA-CD-370-2024(110934)</t>
  </si>
  <si>
    <t>FERNANDO ZULUAGA FLOREZ</t>
  </si>
  <si>
    <t>1. 8/07/2024 9:48:23 AM Mediante documento radicado en el Fondo de Desarrollo Local de Suba, por JESSICA ALEXANDRA QUIROZ CAUSIL, quien obra como apoyo a la supervisión del Contrato No. 365-2024-CPS-P(110934), se solicita SUSPENSIÓN del contrato suscrito con FERNANDO ZULUAGA FLÓREZ, por el término de VEINTE (20) DÍAS, desde el 05 de julio de 2024 hasta el 24 de julio de 2024. De conformidad con la justificación esgrimida en el documento anexo suscrito por el supervisor, que hace parte integral de la presente modificación contractual. TENIENDO EN CUENTA QUE LA SOLICITUD FUE RADICADA EL 02/07/2024, SE PROCEDE A SUSPENDER LA EJECUCIÓN DEL CONTRATO N° 365-2024-CPS-P(110934) DESDE EL 05 DE JULIO DE 2024 HASTA EL 24 DE JULIO DE 2024, DE CONFORMIDAD CON LAS CONSIDERACIONES ANTERIORMENTE EXPUESTAS. La fecha de reactivación del contrato será el 25 DE JULIO DE 2024, día siguiente a la terminación de la suspensión. La nueva fecha de terminación del contrato será el 16 OCTUBRE DE 2024.
2. 16/10/2024 8:03:35 PM	Prestar los servicios profesionales al Área de Gestión del Desarrollo Local para apoyar al Alcalde Local en la promoción, articulación, acompañamiento y seguimiento en materia social para impulsar los procesos de participación ciudadana en las actividades físicas, deportivas y recreativas, fomentando las actividades institucionales</t>
  </si>
  <si>
    <t>PRESTAR LOS SERVICIOS PROFESIONALES AL ÁREA DE GESTIÓN DEL DESARROLLO LOCAL PARA APOYAR AL ALCALDE LOCAL EN LA PROMOCIÓN, ARTICULACIÓN, ACOMPAÑAMIENTO Y SEGUIMIENTO EN MATERIA SOCIAL PARA IMPULSAR LOS PROCESOS DE PARTICIPACIÓN CIUDADANA EN LAS ACTIVIDADES FÍSICAS, DEPORTIVAS Y RECREATIVAS, FOMENTANDO LAS ACTIVIDADES INSTITUCIONALES.</t>
  </si>
  <si>
    <t>https://community.secop.gov.co/Public/Tendering/ContractNoticePhases/View?PPI=CO1.PPI.32615862&amp;isFromPublicArea=True&amp;isModal=False</t>
  </si>
  <si>
    <t xml:space="preserve">1. Desde el 05 de jul. 2024 hasta el 24 de jul. 2024 </t>
  </si>
  <si>
    <t>366-2024-CPS-P(110934)</t>
  </si>
  <si>
    <t>FDLSUBA-CD-371-2024(110876)</t>
  </si>
  <si>
    <t>1. 26/09/2024 7:58:52 PM Mediante documento radicado en el Fondo de Desarrollo Local de Suba, por YURY SANTOS, quien obra como apoyo a la supervisión del Contrato 366-2024, se solicita PRORROGA y ADICIÓN del contrato, suscrito YOLANDA OSPINA, por el término de UN MES, además adicionar $5459000.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</si>
  <si>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</si>
  <si>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https://community.secop.gov.co/Public/Tendering/OpportunityDetail/Index?noticeUID=CO1.NTC.6306317&amp;isFromPublicArea=True&amp;isModal=False</t>
  </si>
  <si>
    <t>SUBSIDIO TIPO C</t>
  </si>
  <si>
    <t>367-2024-CPS-P(110915)</t>
  </si>
  <si>
    <t>FDLSUBA-CD-372-2024(110915)</t>
  </si>
  <si>
    <t>Prestar servicios profesionales especializados en el Área de Gestión del Desarrollo Local de la Alcaldía Local de Suba en temas de planeación, para lograr el cumplimiento de las metas del plan de desarrollo local de la vigencia</t>
  </si>
  <si>
    <t>https://community.secop.gov.co/Public/Tendering/OpportunityDetail/Index?noticeUID=CO1.NTC.6304455&amp;isFromPublicArea=True&amp;isModal=False</t>
  </si>
  <si>
    <t>368-2024-CPS-P(110933)</t>
  </si>
  <si>
    <t>FDLSUBA-CD-373-2024(110933)</t>
  </si>
  <si>
    <t>1. 01/10/2024 8:34:49 PM Mediante documento radicado en el Fondo de Desarrollo Local de Suba, por BALKIS WEIEDEMAN, quien obra como apoyo a la supervisión del Contrato 368-2024, se solicita PRORROGA y ADICIÓN del contrato, suscrito con LIZ RIVAS, por el término de UN MES, además adicionar $5.459.000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</si>
  <si>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“Prestar los servicios profesionales como abogado (a) para apoyar la gestión contractual del Área Gestión del Desarrollo Local, en las etapas precontractual y contractual de los procesos de selección de bienes y servicios de la Alcaldía Local de Suba”</t>
  </si>
  <si>
    <t>https://community.secop.gov.co/Public/Tendering/ContractNoticePhases/View?PPI=CO1.PPI.32630485&amp;isFromPublicArea=True&amp;isModal=False</t>
  </si>
  <si>
    <t>369-2024-CPS-AG(110906)</t>
  </si>
  <si>
    <t>FDLSUBA-CD-374-2024(110906)</t>
  </si>
  <si>
    <t>OMAIRA ELENA MORENO MUÑOZ</t>
  </si>
  <si>
    <t>1. 25/09/2024 10:48:13 PM Mediante documento radicado en el Fondo de Desarrollo Local de Suba, por CESAR SALAMANCA, quien obra como apoyo a la supervisión del Contrato 369-2024, se solicita PRORROGA y ADICIÓN del contrato, suscrito con OMAIRA MORENO, por el término de UN MES, además adicionar $4.366.000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
2. 24/10/2024 7:57:25 PM Mediante documento radicado en el Fondo de Desarrollo Local de Suba, por CESAR SALAMANCA, quien obra como apoyo a la supervisión del Contrato 369-2024, se solicita PRORROGA y ADICIÓN del contrato, suscrito con OMAIRA MORENO, por el término de 15 DIAS, además adicionar $2.183.000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</si>
  <si>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Prestar los servicios de apoyo en las actividades administrativas propias en el Área Gestión de Desarrollo Local y apoyo a las diferentes actividades que requiera el Alcalde(sa) Local.</t>
  </si>
  <si>
    <t>https://community.secop.gov.co/Public/Tendering/OpportunityDetail/Index?noticeUID=CO1.NTC.6304681&amp;isFromPublicArea=True&amp;isModal=False</t>
  </si>
  <si>
    <t>370-2024-CPS-P(111564)</t>
  </si>
  <si>
    <t>FDLSUBA-CD-375-2024(111564)</t>
  </si>
  <si>
    <t>1. 24/08/2024 3:22:39 PMMediante documento radicado en el Fondo de Desarrollo Local de Suba, por NEIRO JAIME, quien obra como apoyo a la supervisión del Contrato 370-2024, se solicita PRORROGA y ADICIÓN del contrato, suscrito con NEIRO JAIME, por el término de 1 MES, además adicionar $7.448.000 De conformidad con la justificación esgrimida en el documento anexo suscrito por el supervisor, que hace parte integral de la presente modificación contractual.. La nueva fecha terminación del contrato es el 24/09/2024 Lo anterior, con fundamento además en el principio de la autonomía de la voluntad consagrado en el artículo 1602 del Código Civil, en concordancia con el artículo 40 de la Ley 80 de 1993, inciso tercero.</t>
  </si>
  <si>
    <t>Prestar servicios profesionales al Área de Gestión para el Desarrollo Local con el propósito de dinamizar y promover los procesos de participación, información y organización territorial en la localidad de Suba para dar cumplimiento a las metas del Plan de Desarrollo Local.</t>
  </si>
  <si>
    <t>https://community.secop.gov.co/Public/Tendering/OpportunityDetail/Index?noticeUID=CO1.NTC.6306215&amp;isFromPublicArea=True&amp;isModal=False</t>
  </si>
  <si>
    <t>371-2024-CPS-AG(111116)</t>
  </si>
  <si>
    <t>FDLSUBA-CD-376-2024(111116)</t>
  </si>
  <si>
    <t>1. 22/08/2024 8:00:47 PM Se publica cesión del contrato de conformidad con los documentos anexos</t>
  </si>
  <si>
    <t>PRESTAR LOS SERVICIOS DE APOYO TÉCNICO Y ADMINISTRATIVO EN EL ÁREA DE GESTIÓN DEL DESARROLLO LOCAL, PARA EL DESARROLLO DE ACTIVIDADES EN LOS APLICATIVOS CONTRACTUALES, LA AFILIACIÓN A RIESGOS LABORALES, SIPSE Y DEMÁS ACTIVIDADES QUE SE REQUIERA CON OCASIÓN A LA ACTIVIDAD CONTRACTUAL DEL FONDO DE DESARROLLO LOCAL DE SUBA</t>
  </si>
  <si>
    <t>https://community.secop.gov.co/Public/Tendering/OpportunityDetail/Index?noticeUID=CO1.NTC.6304171&amp;isFromPublicArea=True&amp;isModal=False</t>
  </si>
  <si>
    <t>371-2024 C1</t>
  </si>
  <si>
    <t>DANIELA NICOLLE HUERTAS GARZON</t>
  </si>
  <si>
    <t>1.01/10/2024 10:51:44 PM Mediante documento radicado en el Fondo de Desarrollo Local de Suba, por DANIELA HUERTAS, quien obra como apoyo a la supervisión del Contrato 371-2024, se solicita PRORROGA y ADICIÓN del contrato, suscrito con DANIELA HUERTAS, por el término de UN MES, además adicionar $4.763.000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</si>
  <si>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372-2024-CPS-AG(111577)</t>
  </si>
  <si>
    <t>FDLSUBA-CD-377-2024(111577)</t>
  </si>
  <si>
    <t>CHRISTIAN HERNÁN DUARTE COLMENARES</t>
  </si>
  <si>
    <t>1. 26/2024 8:02:39 PM Mediante documento radicado en el Fondo de Desarrollo Local de Suba, por PAOLA RUIZ, quien obra como apoyo a la supervisión del Contrato 372-2024, se solicita PRORROGA y ADICIÓN del contrato, suscrito con CHRISTIAN HERNÁN DUARTE COLMENARES,, por el término de UN MES, además adicionar $4.366.000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</si>
  <si>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https://community.secop.gov.co/Public/Tendering/OpportunityDetail/Index?noticeUID=CO1.NTC.6307474&amp;isFromPublicArea=True&amp;isModal=False</t>
  </si>
  <si>
    <t>373-2024-CPS-P(111533)</t>
  </si>
  <si>
    <t>FDLSUBA-CD-378-2024(111533)</t>
  </si>
  <si>
    <t>https://community.secop.gov.co/Public/Tendering/OpportunityDetail/Index?noticeUID=CO1.NTC.6307716&amp;isFromPublicArea=True&amp;isModal=False</t>
  </si>
  <si>
    <t>374-2024-CPS-P(112027)</t>
  </si>
  <si>
    <t>FDLSUBA-CD-379-2024(112027)</t>
  </si>
  <si>
    <t>1. 26/09/2024 7:57:57 PM Mediante documento radicado en el Fondo de Desarrollo Local de Suba, por YURY SANTOS, quien obra como apoyo a la supervisión del Contrato 374-2024, se solicita PRORROGA y ADICIÓN del contrato, suscrito DIANA PARRA, por el término de UN MES, además adicionar $5459000.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
2. 25/10/2024 4:51:07 PM Mediante documento radicado en el Fondo de Desarrollo Local de Suba, por YURY SANTOS, quien obra como apoyo a la supervisión del Contrato 374-2024, se solicita PRORROGA y ADICIÓN del contrato, suscrito DIANA PARRA, por el término de QUINCE DIAS, además adicionar $2729500.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</si>
  <si>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PRESTAR LOS SERVICIOS PROFESIONALES PARA APOYAR LA OPERACIÓN, SEGUIMIENTO Y CUMPLIMIENTO DE LOS PROCEDIMIENTOS ADMINISTRATIVOS, OPERATIVOS Y TÉCNICOS DEL PROYECTO - RETO LOCAL - Y LOS ASOCIADOS A LA INCLUSIÓN SOCIAL Y SEGURIDAD ECONÓMICA EN LA LOCALIDAD DE SUBA.</t>
  </si>
  <si>
    <t>https://community.secop.gov.co/Public/Tendering/OpportunityDetail/Index?noticeUID=CO1.NTC.6308126&amp;isFromPublicArea=True&amp;isModal=False</t>
  </si>
  <si>
    <t>375-2024-CPS-AG(111106)</t>
  </si>
  <si>
    <t>FDLSUBA-CD-380-2024(111106)</t>
  </si>
  <si>
    <t>1. 3/08/2024 7:22:44 PM Mediante documento radicado en el Fondo de Desarrollo Local de Suba, por CESAR SALAMANCA, quien obra como apoyo a la supervisión del Contrato 375-2024, se solicita PRORROGA y ADICIÓN del contrato, suscrito con CINDY CAÑON, por el término de 1 MES, además adicionar $4.366.000 De conformidad con la justificación esgrimida en el documento anexo suscrito por el supervisor, que hace parte integral de la presente modificación contractual.. La nueva fecha terminación del contrato es el 25/09/2024 Lo anterior, con fundamento además en el principio de la autonomía de la voluntad consagrado en el artículo 1602 del Código Civil, en concordancia con el artículo 40 de la Ley 80 de 1993, inciso tercero.</t>
  </si>
  <si>
    <t>PRESTAR LOS SERVICIOS DE APOYO A LA GESTIÓN EN EL TRÁMITE DE DESPACHOS COMISORIOS DE LA ALCALDÍA LOCAL DE SUBA”.</t>
  </si>
  <si>
    <t>https://community.secop.gov.co/Public/Tendering/OpportunityDetail/Index?noticeUID=CO1.NTC.6306371&amp;isFromPublicArea=True&amp;isModal=False</t>
  </si>
  <si>
    <t>DESPACHOS COMISORIOS</t>
  </si>
  <si>
    <t>376-2024-CPS-P(111096)</t>
  </si>
  <si>
    <t>FDLSUBA-CD-381-2024(111096)</t>
  </si>
  <si>
    <t>“PRESTAR LOS SERVICIOS PROFESIONALES EN EL ÁREA GESTIÓN DEL DESARROLLO, PARA EL APOYO A LA EJECUCIÓN INTEGRAL DE LOS DIFERENTES PROYECTOS DE INVERSIÓN DESTINADOS A LA INTERVENCIÓN DE LA MALLA VIAL, ESPACIO PÚBLICO, CICLO INFRAESTRUCTURA, INFRAESTRUCTURA CULTURAL, MEJORAMIENTO DE VIVIENDA RURAL Y PARQUES DE LA LOCALIDAD DE SUBA”</t>
  </si>
  <si>
    <t>https://community.secop.gov.co/Public/Tendering/OpportunityDetail/Index?noticeUID=CO1.NTC.6306674&amp;isFromPublicArea=True&amp;isModal=False</t>
  </si>
  <si>
    <t>INFRESTRUCTURA</t>
  </si>
  <si>
    <t>377-2024-CPS-P(111566)</t>
  </si>
  <si>
    <t>FDLSUBA-CD-382-2024(111566)</t>
  </si>
  <si>
    <t>ERIS ENRIQUE ROJAS MEJIA</t>
  </si>
  <si>
    <t>Prestar los servicios profesionales en el Área de Gestión de Desarrollo Local en la asistencia técnica y estructuración de acciones enfocadas a contribuir a un cambio cultural sobre la relación del ciudadano con el entorno y el territorio a partir de la protección y preservación de los recursos naturales ambientales disponibles en la localidad de Suba, dando cumplimiento a las metas del proyecto de inversión 1997- Suba reverdece.</t>
  </si>
  <si>
    <t>https://community.secop.gov.co/Public/Tendering/OpportunityDetail/Index?noticeUID=CO1.NTC.6306413&amp;isFromPublicArea=True&amp;isModal=False</t>
  </si>
  <si>
    <t>378-2024-CPS-P(111102)</t>
  </si>
  <si>
    <t>FDLSUBA-CD-383-2024(111102)</t>
  </si>
  <si>
    <t>1. 01/10/2024 10:44:07 PM Mediante documento radicado en el Fondo de Desarrollo Local de Suba, por CESAR SALAMANCA, quien obra como supervisor del Contrato 378-2024, se solicita PRORROGA y ADICIÓN del contrato, suscrito con LAURA PRIAS, por el término de UN MES, además adicionar $5.459.000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</si>
  <si>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“PRESTAR SERVICIOS PROFESIONALES PARA DESARROLLAR LOS PROCESOS DE PROMOCIÓN DE LA PARTICIPACIÓN Y LA INNOVACIÓN SOCIAL, QUE CONTRIBUYAN AL FORTALECIMIENTO DE LAS COMPETENCIAS CIUDADANAS DE LA LOCALIDAD DE SUBA MEDIANTE EL LABORATORIO DE INNOVACIÓN SUBALAB”</t>
  </si>
  <si>
    <t>https://community.secop.gov.co/Public/Tendering/OpportunityDetail/Index?noticeUID=CO1.NTC.6308069&amp;isFromPublicArea=True&amp;isModal=False</t>
  </si>
  <si>
    <t>379-2024-CPS-P(111556)</t>
  </si>
  <si>
    <t>FDLSUBA-CD-384-2024(111556)</t>
  </si>
  <si>
    <t>1. 17/07/2024 7:03:03 PM Terminar de manera anticipada Contrato de Prestación de Servicios No. 379-2024-CPS-P(111556), a partir del día 17 de julio del 2024, por solicitud de la contratista BLANCARLIS GUILLEN VILLALOBOS del día 17 de julio de 2024</t>
  </si>
  <si>
    <t>“Prestar servicios profesionales para la articulación, asistencia y acompañamiento de los procesos de promoción de la participación de las mujeres y de la equidad de género, para materializar en la localidad las estrategias de territorialización y transversalización de la Política Publica de Mujeres y Equidad de género, PPMYEG.”</t>
  </si>
  <si>
    <t>https://community.secop.gov.co/Public/Tendering/OpportunityDetail/Index?noticeUID=CO1.NTC.6309335&amp;isFromPublicArea=True&amp;isModal=False</t>
  </si>
  <si>
    <t>380-2024-CPS-P(111525)</t>
  </si>
  <si>
    <t>FDLSUBA-CD-385-2024(111525)</t>
  </si>
  <si>
    <t>BYRON SEBASTIAN DÁVILA FANDIÑO</t>
  </si>
  <si>
    <t>1. 25/09/2024 10:41:45 Pm Mediante documento radicado en el Fondo de Desarrollo Local de Suba, por CESAR SALAMANCA, quien obra como apoyo a la supervisión del Contrato 380-2024, se solicita PRORROGA y ADICIÓN del contrato, suscrito con BYRON DAVILA, por el término de UN MES, además adicionar &amp;7448000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
2. 25/10/2024 4:53:23 PM Mediante documento radicado en el Fondo de Desarrollo Local de Suba, por CESAR SALAMANCA, quien obra como apoyo a la supervisión del Contrato 380-2024, se solicita PRORROGA y ADICIÓN del contrato, suscrito con BYRON DAVILA, por el término de QUINCE DIAS, además adicionar $3724000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</si>
  <si>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PRESTAR LOS SERVICIOS PROFESIONALES AL ÁREA DE GESTIÓN DEL DESARROLLO LOCAL PARA APOYAR LA COORDINACIÓN DE ACCIONES RELACIONADAS CON EL DESARROLLO ECONÓMICO EN LA LOCALIDAD, EN CUMPLIMIENTO DE LAS METAS DEL PLAN DE DESARROLLO LOCAL.</t>
  </si>
  <si>
    <t>https://community.secop.gov.co/Public/Tendering/OpportunityDetail/Index?noticeUID=CO1.NTC.6308889&amp;isFromPublicArea=True&amp;isModal=False</t>
  </si>
  <si>
    <t>DESARROLLO ECONOMICO</t>
  </si>
  <si>
    <t>381-2024-CPS-P(110927)</t>
  </si>
  <si>
    <t>FDLSUBA-CD-386-2024(110927)</t>
  </si>
  <si>
    <t>1. 26/09/2024 7:56:05 PM Mediante documento radicado en el Fondo de Desarrollo Local de Suba, por CESAR SALAMANCA, quien obra como apoyo a la supervisión del Contrato 381-2024, se solicita PRORROGA y ADICIÓN del contrato, suscrito EDUAR LOZANO, por el término de UN MES, además adicionar $5459000.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
2. 25/10/2024 4:47:18 PM Mediante documento radicado en el Fondo de Desarrollo Local de Suba, por CESAR SALAMANCA, quien obra como apoyo a la supervisión del Contrato 381-2024, se solicita PRORROGA y ADICIÓN del contrato, suscrito EDUAR LOZANO, por el término de QUINCE DIAS, además adicionar $2729500.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</si>
  <si>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https://community.secop.gov.co/Public/Tendering/OpportunityDetail/Index?noticeUID=CO1.NTC.6309387&amp;isFromPublicArea=True&amp;isModal=False</t>
  </si>
  <si>
    <t>382-2024-CPS-P(110876)</t>
  </si>
  <si>
    <t>FDLSUBA-CD-387-2024(110876)</t>
  </si>
  <si>
    <t>1. 26/09/2024 7:56:57 PM Mediante documento radicado en el Fondo de Desarrollo Local de Suba, por YURY SANTOS, quien obra como apoyo a la supervisión del Contrato 382-2024, se solicita PRORROGA y ADICIÓN del contrato, suscrito VIVANA PACHON, por el término de UN MES, además adicionar $5459000.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</si>
  <si>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PUBLICA SOCIAL PARA EL ENVEJECIMIENTO Y LA VEJEZ EN EL DISTRITO CAPITAL A CARGO DE LA ALCALDÍA LOCAL.</t>
  </si>
  <si>
    <t>https://community.secop.gov.co/Public/Tendering/OpportunityDetail/Index?noticeUID=CO1.NTC.6309598&amp;isFromPublicArea=True&amp;isModal=False</t>
  </si>
  <si>
    <t>383-2024-CPS-P(110890)</t>
  </si>
  <si>
    <t>FDLSUBA-CD-388-2024(110890)</t>
  </si>
  <si>
    <t>CAMILO ANDRÉS PINZÓN VELASCO</t>
  </si>
  <si>
    <t>https://community.secop.gov.co/Public/Tendering/OpportunityDetail/Index?noticeUID=CO1.NTC.6309708&amp;isFromPublicArea=True&amp;isModal=False</t>
  </si>
  <si>
    <t>384-2024-CPS-AG(111555)</t>
  </si>
  <si>
    <t>FDLSUBA-CD-389-2024(111555)</t>
  </si>
  <si>
    <t>1. 26/09/2024 9:44:41 PM Mediante documento radicado en el Fondo de Desarrollo Local de Suba, por BLANCARLIS GUILLEN, quien obra como apoyo a la supervisión del Contrato 384-2024, se solicita PRORROGA y ADICIÓN del contrato, suscrito con ADRIANA ARIAS, por el término de UN MES, además adicionar $4.366.000.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</si>
  <si>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Prestar los servicios de apoyo en el Área de Gestión del Desarrollo Local, realizando actividades administrativas en las diferentes etapas de los procesos de adquisición de bienes y servicios relacionados con procesos de participación y organización territorial en la Localidad de Suba.</t>
  </si>
  <si>
    <t>https://community.secop.gov.co/Public/Tendering/OpportunityDetail/Index?noticeUID=CO1.NTC.6312145&amp;isFromPublicArea=True&amp;isModal=False</t>
  </si>
  <si>
    <t>385-2024-CPS-AG(111573)</t>
  </si>
  <si>
    <t>FDLSUBA-CD-390-2024(111573)</t>
  </si>
  <si>
    <t>MARIA DEL PILAR GUTIERREZ RAMIREZ,</t>
  </si>
  <si>
    <t>PRESTAR SERVICIOS DE APOYO A LA GESTIÓN PARA EL SEGUIMIENTO DEL CUMPLIMIENTO DE LOS PROCEDIMIENTOS ADMINISTRATIVOS, OPERATIVOS Y TÉCNICOS DEL PROYECTO - RETO LOCAL - Y LOS ASOCIADOS A LA INCLUSIÓN SOCIAL Y SEGURIDAD ECONÓMICA EN LA LOCALIDAD DE SUBA.</t>
  </si>
  <si>
    <t>https://community.secop.gov.co/Public/Tendering/OpportunityDetail/Index?noticeUID=CO1.NTC.6309833&amp;isFromPublicArea=True&amp;isModal=False</t>
  </si>
  <si>
    <t>386-2024-CPS-P(110887)</t>
  </si>
  <si>
    <t>FDLSUBA-CD-391-2024(110887)</t>
  </si>
  <si>
    <t>MARÍA CAROLINA VILLAMARÍN JÍMENEZ</t>
  </si>
  <si>
    <t>1. 01/10/2024 8:37:02 PM Mediante documento radicado en el Fondo de Desarrollo Local de Suba, por CESAR SALAMANCA, quien obra como supervisor del Contrato 386-2024, se solicita PRORROGA y ADICIÓN del contrato, suscrito con MARIA VILLAMARIN, por el término de UN MES, además adicionar $7.448.000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
2.  1/11/2024 2:36:28 PM Mediante documento radicado en el Fondo de Desarrollo Local de Suba, por CESAR SALAMANCA, quien obra como supervisor del Contrato 386-2024, se solicita PRORROGA y ADICIÓN del contrato, suscrito con MARIA VILLAMARIN, por el término de 15 DIAS, además adicionar $3.724.000.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t>
  </si>
  <si>
    <t>https://community.secop.gov.co/Public/Tendering/OpportunityDetail/Index?noticeUID=CO1.NTC.6310412&amp;isFromPublicArea=True&amp;isModal=False</t>
  </si>
  <si>
    <t>387-2024-CPS-P(111558)</t>
  </si>
  <si>
    <t>FDLSUBA-CD-392-2024(111558)</t>
  </si>
  <si>
    <t>ANDREA DEL PILAR MOYA ZAMUDIO</t>
  </si>
  <si>
    <t>https://community.secop.gov.co/Public/Tendering/OpportunityDetail/Index?noticeUID=CO1.NTC.6310264&amp;isFromPublicArea=True&amp;isModal=False</t>
  </si>
  <si>
    <t>388-2024-CPS-AG(110925)</t>
  </si>
  <si>
    <t>FDLSUBA-CD-393-2024(110925)</t>
  </si>
  <si>
    <t>1. 03/10/2024 11:17:20 PM Mediante documento radicado en el Fondo de Desarrollo Local de Suba, por cesar salamanca, quien obra supervisor del Contrato 388-2024, se solicita PRORROGA y ADICIÓN del contrato, suscrito con Graciela hernandez, por el término de UN MES, además adicionar $2.883.000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</si>
  <si>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https://community.secop.gov.co/Public/Tendering/OpportunityDetail/Index?noticeUID=CO1.NTC.6311549&amp;isFromPublicArea=True&amp;isModal=False</t>
  </si>
  <si>
    <t xml:space="preserve">INSPECCION </t>
  </si>
  <si>
    <t>389-2024-CPS-P(111572)</t>
  </si>
  <si>
    <t>FDLSUBA-CD-394-2024(111572)</t>
  </si>
  <si>
    <t>MEYER EDUARDO RODRIGUEZ TIQUE</t>
  </si>
  <si>
    <t>1. 27/09/2024 5:58:42 PM Mediante documento radicado en el Fondo de Desarrollo Local de Suba, por GERARDO CASTILLO, quien obra como apoyo a la supervisión del Contrato389-2024, se solicita PRORROGA y ADICIÓN del contrato, suscrito con MEYER RODRIGUEZ, por el término de UN MES, además adicionar $7448000.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</si>
  <si>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Prestar servicios profesionales al Área de Gestión del Desarrollo Local de la Alcaldía Local de Suba, para apoyar la estructuración, formulación, evaluación y seguimiento a los proyectos de inversión enfocados en la mejorar las condiciones de seguridad y convivencia en la localidad a través de mecanismos que permitan el acceso a la justicia, dando cumplimiento efectivo al Plan Local de Desarrollo.</t>
  </si>
  <si>
    <t>https://community.secop.gov.co/Public/Tendering/OpportunityDetail/Index?noticeUID=CO1.NTC.6313003&amp;isFromPublicArea=True&amp;isModal=False</t>
  </si>
  <si>
    <t>390-2024-CPS-P(112157)</t>
  </si>
  <si>
    <t>FDLSUBA-CD-395-2024(112157)</t>
  </si>
  <si>
    <t>1. 07/10/2024 8:45:29 PM Mediante documento radicado en el Fondo de Desarrollo Local de Suba, por Alejandro victoria, quien obra como apoyo a la supervisión del Contrato 390-2024, se solicita PRORROGA y ADICIÓN del contrato, suscrito con DIEGO OLARTE, por el término de 1 MES Y 15 DIAS, además adicionar $8.188.500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</si>
  <si>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“PRESTAR LOS SERVICIOS PROFESIONALES EN EL ÁREA DE GESTIÓN DEL DESARROLLO LOCAL COMO APOYO A LAS DIFERENTES ACTIVIDADES EN LAS ETAPAS CONTRACTUALES DE LOS PROYECTOS DE INVERSIÓN DESTINADOS A LA INTERVENCIÓN DE LA MALLA VIAL, ESPACIO PÚBLICO DE LA LOCALIDAD DE SUBA”.</t>
  </si>
  <si>
    <t>https://community.secop.gov.co/Public/Tendering/OpportunityDetail/Index?noticeUID=CO1.NTC.6310812&amp;isFromPublicArea=True&amp;isModal=False</t>
  </si>
  <si>
    <t>391-2024-CPS-P(110927)</t>
  </si>
  <si>
    <t>FDLSUBA-CD-396-2024(110927)</t>
  </si>
  <si>
    <t>1. 26/09/2024 8:03:45 PM Mediante documento radicado en el Fondo de Desarrollo Local de Suba, por ANDREA ARCHILA, quien obra como apoyo a la supervisión del Contrato 391-2024, se solicita PRORROGA y ADICIÓN del contrato, suscrito con EMMA FERNANDA GIL CUELLO, por el término de UN MES, además adicionar $5.459.000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</si>
  <si>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https://community.secop.gov.co/Public/Tendering/OpportunityDetail/Index?noticeUID=CO1.NTC.6310254&amp;isFromPublicArea=True&amp;isModal=False</t>
  </si>
  <si>
    <t>392-2024-CPS-P(111567)</t>
  </si>
  <si>
    <t>FDLSUBA-CD-397-2024(111567)</t>
  </si>
  <si>
    <t>1. 01/10/2024 10:42:56 PM Mediante documento radicado en el Fondo de Desarrollo Local de Suba, por PAOLA RUIZ, quien obra como apoyo a la supervisión del Contrato 392-2024, se solicita PRORROGA y ADICIÓN del contrato, suscrito con RICHARD PARDO, por el término de UN MES, además adicionar $7.448.000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</si>
  <si>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PRESTAR LOS SERVICIOS PROFESIONALES PARA APOYAR LA ARTICULACIÓN, ASISTENCIA Y ACOMPAÑAMIENTO DE PROCESOS QUE CONTRIBUYAN A UN CAMBIO CULTURAL Y AMBIENTAL QUE PROMUEVA EL SENTIDO DE PERTENENCIA Y APROPIACIÓN DEL TERRITORIO POR PARTE DE LA COMUNIDAD DE LA LOCALIDAD DE SUBA, EN EL MARCO DEL PROYECTO 2014 - SUBA PROMUEVE EL RECICLAJE Y LAS ENERGÍAS ALTERNATIVAS</t>
  </si>
  <si>
    <t>https://community.secop.gov.co/Public/Tendering/OpportunityDetail/Index?noticeUID=CO1.NTC.6311617&amp;isFromPublicArea=True&amp;isModal=False</t>
  </si>
  <si>
    <t>393-2024-CPS-P(112020)</t>
  </si>
  <si>
    <t>FDLSUBA-CD-398-2024(112020)</t>
  </si>
  <si>
    <t>NATALIA DIAZ CONTRERAS</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</si>
  <si>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t>
  </si>
  <si>
    <t>https://community.secop.gov.co/Public/Tendering/OpportunityDetail/Index?noticeUID=CO1.NTC.6311437&amp;isFromPublicArea=True&amp;isModal=False</t>
  </si>
  <si>
    <t>394-2024-CPS-P(110881)</t>
  </si>
  <si>
    <t>FDLSUBA-CD-399-2024(110881)</t>
  </si>
  <si>
    <t>1. 26/09/2024 7:51:16 PM Mediante documento radicado en el Fondo de Desarrollo Local de Suba, por CESAR SALAMANCA, quien obra como apoyo a la supervisión del Contrato 394-2024, se solicita PRORROGA y ADICIÓN del contrato, suscrito con YEIMMY SIERRA GOODY, por el término de UN MES, además adicionar $10.000.000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</si>
  <si>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“PRESTAR SERVICIOS PROFESIONALES ESPECIALIZADOS AL ÁREA DE GESTIÓN DEL DESARROLLO LOCAL PARA APOYAR LA COORDINACIÓN DE LAS ACCIONES INTEGRALES EN PROGRAMAS SOCIALES DE LA ALCALDÍA LOCAL DE SUBA</t>
  </si>
  <si>
    <t>https://community.secop.gov.co/Public/Tendering/OpportunityDetail/Index?noticeUID=CO1.NTC.6311194&amp;isFromPublicArea=True&amp;isModal=False</t>
  </si>
  <si>
    <t>395-2024-CPS-P(111109)</t>
  </si>
  <si>
    <t>FDLSUBA-CD-400-2024(111109)</t>
  </si>
  <si>
    <t>KEVIN FRANCISCO DE LA CRUZ MACÍAS</t>
  </si>
  <si>
    <t>PRESTAR LOS SERVICIOS PROFESIONALES PARA APOYAR LA ARTICULACIÓN, ASISTENCIA Y ACOMPAÑAMIENTO DE PROCESOS QUE CONTRIBUYAN A UN CAMBIO CULTURAL Y AMBIENTAL QUE PROMUEVA EL SENTIDO DE PERTENENCIA Y APROPIACIÓN DEL TERRITORIO POR PARTE DE LA COMUNIDAD DE LA LOCALIDAD DE SUBA, EN EL MARCO DEL PROYECTO 2014 - SUBA PROMUEVE EL RECICLAJE Y LAS ENERGÍAS ALTERNATIVAS.</t>
  </si>
  <si>
    <t>https://community.secop.gov.co/Public/Tendering/OpportunityDetail/Index?noticeUID=CO1.NTC.6310881&amp;isFromPublicArea=True&amp;isModal=False</t>
  </si>
  <si>
    <t>DESPACHO COMISORIOS</t>
  </si>
  <si>
    <t>396-2024-CPS-P(111559)</t>
  </si>
  <si>
    <t>FDLSUBA-CD-401-2024(111559)</t>
  </si>
  <si>
    <t>https://community.secop.gov.co/Public/Tendering/OpportunityDetail/Index?noticeUID=CO1.NTC.6313483&amp;isFromPublicArea=True&amp;isModal=False</t>
  </si>
  <si>
    <t>397-2024-CPS-P(111111)</t>
  </si>
  <si>
    <t>FDLSUBA-CD-402-2024(111111)</t>
  </si>
  <si>
    <t>1. 23/08/2024 7:16:49 PM Mediante documento radicado en el Fondo de Desarrollo Local de Suba, por ANGELA ROJAS, quien obra como apoyo a la supervisión del Contrato 397-2024, se solicita PRORROGA y ADICIÓN del contrato, suscrito con JENNY ARIZA, por el término de 1 MES, además adicionar $7.448.000 De conformidad con la justificación esgrimida en el documento anexo suscrito por el supervisor, que hace parte integral de la presente modificación contractual.. La nueva fecha terminación del contrato es el 26/09/2024 Lo anterior, con fundamento además en el principio de la autonomía de la voluntad consagrado en el artículo 1602 del Código Civil, en concordancia con el artículo 40 de la Ley 80 de 1993, inciso tercero.</t>
  </si>
  <si>
    <t>PRESTAR LOS SERVICIOS PROFESIONALES PARA APOYAR LA COORDINACIÓN Y TRAMITE DE DESPACHOS COMISORIOS DE LA ALCALDÍA LOCAL DE SUBA</t>
  </si>
  <si>
    <t>https://community.secop.gov.co/Public/Tendering/OpportunityDetail/Index?noticeUID=CO1.NTC.6311805&amp;isFromPublicArea=True&amp;isModal=False</t>
  </si>
  <si>
    <t>398-2024-CPS-P(111083)</t>
  </si>
  <si>
    <t>FDLSUBA-CD-403-2024(111083)</t>
  </si>
  <si>
    <t>1. 07/10/2024 10:47:27 PM Mediante documento radicado en el Fondo de Desarrollo Local de Suba, por PAOLA RUIZ, quien obra como apoyo a la supervisión del Contrato 398-2024, se solicita PRORROGA y ADICIÓN del contrato, suscrito con JUAN CLIMACO BELLO ORTIZ, por el término de 1 MES, además adicionar $7.448.000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</si>
  <si>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https://community.secop.gov.co/Public/Tendering/OpportunityDetail/Index?noticeUID=CO1.NTC.6320327&amp;isFromPublicArea=True&amp;isModal=False</t>
  </si>
  <si>
    <t>399-2024-CPS-AG(110922)</t>
  </si>
  <si>
    <t>FDLSUBA-CD-404-2024(110922)</t>
  </si>
  <si>
    <t>DIANA MARCELA AVILA BECERRA</t>
  </si>
  <si>
    <t>1. 9/07/2024 7:00:15 PM Mediante documento radicado en el Fondo de Desarrollo Local de Suba, por SARA NOHELIA VELASQUEZ, quien obra como apoyo a la supervisión del Contrato 399-2024-CPS-AG(110922), se solicita CESIÓN del contrato suscrito con DIANA MARCELA AVILA BECERRA, De conformidad con la justificación esgrimida en el documento anexo suscrito por el supervisor, que hace parte integral de la presente modificación contractual. Por lo anterior, se realiza la CESIÓN DEL CONTRATO A LUIS ANTONIO ROMERO PARRA identificado con C.C. No 79.302.283 de Bogotá D.C, a partir del 9 de Julio de 2024, teniendo en cuenta la idoneidad, previa verificación de los requisitos aportados por el (la) contratista. Lo anterior de conformidad con los documentos anexos, los cuales hacen parte integral de la presente modificación contractual</t>
  </si>
  <si>
    <t>https://community.secop.gov.co/Public/Tendering/OpportunityDetail/Index?noticeUID=CO1.NTC.6320456&amp;isFromPublicArea=True&amp;isModal=False</t>
  </si>
  <si>
    <t>399-2024 C1</t>
  </si>
  <si>
    <t>LUIS ANTONIO ROMERO PARRA</t>
  </si>
  <si>
    <t xml:space="preserve">2. 02/10/2024 6:59:44 PM Mediante documento radicado en el Fondo de Desarrollo Local de Suba, por SARA VELASQUEZ, quien obra como apoyo a la supervisión del Contrato 399-2024, se solicita PRORROGA y ADICIÓN del contrato, suscrito con LUIS ROMERO, por el término de UN MES, además adicionar $2.883.000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
1.09/07/2024 7:00:15 PM Mediante documento radicado en el Fondo de Desarrollo Local de Suba, por SARA NOHELIA VELASQUEZ, quien obra como apoyo a la supervisión del Contrato 399-2024-CPS-AG(110922), se solicita CESIÓN del contrato suscrito con DIANA MARCELA AVILA BECERRA, De conformidad con la justificación esgrimida en el documento anexo suscrito por el supervisor, que hace parte integral de la presente modificación contractual. Por lo anterior, se realiza la CESIÓN DEL CONTRATO A LUIS ANTONIO ROMERO PARRA identificado con C.C. No 79.302.283 de Bogotá D.C, a partir del 9 de Julio de 2024, teniendo en cuenta la idoneidad, previa verificación de los requisitos aportados por el (la) contratista. Lo anterior de conformidad con los documentos anexos, los cuales hacen parte integral de la presente modificación contractual
</t>
  </si>
  <si>
    <t>400-2024-CPS-P(109503)</t>
  </si>
  <si>
    <t>FDLSUBA-CD-405-2024(109503)</t>
  </si>
  <si>
    <t>ANGELICA MARIA CASAS ANGEL</t>
  </si>
  <si>
    <t>1. 01/10/2024 8:33:45 PM Mediante documento radicado en el Fondo de Desarrollo Local de Suba, por CESAR SALAMANCA, quien obra como apoyo a la supervisión del Contrato 400-2024, se solicita PRORROGA y ADICIÓN del contrato, suscrito con ANGELICA CASAS, por el término de UN MES, además adicionar $7.448.000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</si>
  <si>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Prestar los servicios profesionales al Área de Gestión del Desarrollo Local en la asistencia técnica y ejecución de acciones relacionadas con la reactivación y desarrollo económico en la localidad, en cumplimiento de las metas del Plan de Desarrollo Local y demás temas afines del proyecto de inversión 1966 'Fortaleciendo el tejido económico local'.</t>
  </si>
  <si>
    <t>https://community.secop.gov.co/Public/Tendering/OpportunityDetail/Index?noticeUID=CO1.NTC.6313282&amp;isFromPublicArea=True&amp;isModal=False</t>
  </si>
  <si>
    <t>401-2024-CPS-P(111568)</t>
  </si>
  <si>
    <t>FDLSUBA-CD-406-2024(111568)</t>
  </si>
  <si>
    <t>ANGIE MILENA CONTRERAS MONGUI</t>
  </si>
  <si>
    <t>Prestar servicios profesionales al área de gestión del desarrollo local de la alcaldía local de suba, para la coordinación, estructuración, formulación, evaluación y seguimiento a los proyectos de inversión enfocados a la realización de las acciones integrales hacia la comunidad, dando cumplimiento efectivo a los componentes del proyecto 1967 - suba saludable y sin barreras</t>
  </si>
  <si>
    <t>https://community.secop.gov.co/Public/Tendering/OpportunityDetail/Index?noticeUID=CO1.NTC.6313829&amp;isFromPublicArea=True&amp;isModal=False</t>
  </si>
  <si>
    <t>402-2024-CPS-P(111545)</t>
  </si>
  <si>
    <t>FDLSUBA-CD-407-2024(111545)</t>
  </si>
  <si>
    <t>1. 02/10/2024 7:55:09 PM Mediante documento radicado en el Fondo de Desarrollo Local de Suba, por ANDREA ARDILA, quien obra como apoyo a la supervisión del Contrato 402-2024, se solicita PRORROGA y ADICIÓN del contrato, suscrito con GERMAN ARDILA, por el término de UN MES, además adicionar $5.459.000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</si>
  <si>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https://community.secop.gov.co/Public/Tendering/OpportunityDetail/Index?noticeUID=CO1.NTC.6320568&amp;isFromPublicArea=True&amp;isModal=False</t>
  </si>
  <si>
    <t>403-2024-CPS-P(111647)</t>
  </si>
  <si>
    <t>FDLSUBA-CD-408-2024(111647)</t>
  </si>
  <si>
    <t>1. 26/09/2024 8:01:03 PM Mediante documento radicado en el Fondo de Desarrollo Local de Suba, por CARLOS AGUIRRE, quien obra como apoyo a la supervisión del Contrato 403-2024, se solicita PRORROGA y ADICIÓN del contrato, suscrito con ARTURO GAVIRIA, por el término de UN MES, además adicionar $7.448.000.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</si>
  <si>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https://community.secop.gov.co/Public/Tendering/OpportunityDetail/Index?noticeUID=CO1.NTC.6313140&amp;isFromPublicArea=True&amp;isModal=False</t>
  </si>
  <si>
    <t>404-2024-CPS-AG(112372)</t>
  </si>
  <si>
    <t>FDLSUBA-CD-409-2024(112372)</t>
  </si>
  <si>
    <t>BRYAN ANDREY CORREA CHAPARRO</t>
  </si>
  <si>
    <t>PRESTAR LOS SERVICIOS DE APOYO AL ÁREA GESTIÓN DE DESARROLLO LOCAL EN EL CENTRO DE DOCUMENTACIÓN E INFORMACIÓN COI DE LA ALCALDÍA LOCAL DE SUBA.</t>
  </si>
  <si>
    <t>https://community.secop.gov.co/Public/Tendering/OpportunityDetail/Index?noticeUID=CO1.NTC.6314280&amp;isFromPublicArea=True&amp;isModal=False</t>
  </si>
  <si>
    <t>405-2024-CPS-AG(109599)</t>
  </si>
  <si>
    <t>FDLSUBA-CD-410-2024(109599)</t>
  </si>
  <si>
    <t>JEFFERSON MENDEZ HURTADO</t>
  </si>
  <si>
    <t>PRESTAR SERVICIOS ASISTENCIALES AL ÁREA DE GESTIÓN DEL DESARROLLO LOCAL DE LA ALCALDÍA LOCAL DE SUBA, COMO APOYO EN EL ALMACÉN DEL FONDO DE DESARROLLO LOCAL</t>
  </si>
  <si>
    <t>https://community.secop.gov.co/Public/Tendering/OpportunityDetail/Index?noticeUID=CO1.NTC.6319977&amp;isFromPublicArea=True&amp;isModal=False</t>
  </si>
  <si>
    <t>ALMACEN</t>
  </si>
  <si>
    <t>406-2024-CPS-P(112367)</t>
  </si>
  <si>
    <t>FDLSUBA-CD-411-2024(112367)</t>
  </si>
  <si>
    <t>HÉCTOR DANIEL COCA GÓMEZ</t>
  </si>
  <si>
    <t>https://community.secop.gov.co/Public/Tendering/OpportunityDetail/Index?noticeUID=CO1.NTC.6319033&amp;isFromPublicArea=True&amp;isModal=False</t>
  </si>
  <si>
    <t>407-2024-CPS-P(112106)</t>
  </si>
  <si>
    <t>FDLSUBA-CD-412-2024(112106)</t>
  </si>
  <si>
    <t>LINA MARIA SEA CAMPIÑO</t>
  </si>
  <si>
    <t>1. 07/10/2024 8:47:54 PM Mediante documento radicado en el Fondo de Desarrollo Local de Suba, por Alejandra Jaramillo, quien obra como apoyo a la supervisión del Contrato 407-2024, se solicita PRORROGA y ADICIÓN del contrato, suscrito con LINA SEA, por el término de 1 MES, además adicionar $5.459.000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</si>
  <si>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https://community.secop.gov.co/Public/Tendering/OpportunityDetail/Index?noticeUID=CO1.NTC.6319042&amp;isFromPublicArea=True&amp;isModal=False</t>
  </si>
  <si>
    <t>408-2024-CPS-P(110799)</t>
  </si>
  <si>
    <t>FDLSUBA-CD-413-2024(110799)</t>
  </si>
  <si>
    <t>Mayra Andrea Niviayo</t>
  </si>
  <si>
    <t>1. 02/10/2024 7:59:33 PM Mediante documento radicado en el Fondo de Desarrollo Local de Suba, por EDISON CASTILLO, quien obra como apoyo a la supervisión del Contrato 408-2024, se solicita PRORROGA y ADICIÓN del contrato, suscrito con MAYRA NIVIAYO, por el término de UN MES, además adicionar $2.883.000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</si>
  <si>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https://community.secop.gov.co/Public/Tendering/OpportunityDetail/Index?noticeUID=CO1.NTC.6314937&amp;isFromPublicArea=True&amp;isModal=False</t>
  </si>
  <si>
    <t>409-2024-CPS-P(111558)</t>
  </si>
  <si>
    <t>FDLSUBA-CD-414-2024(111558)</t>
  </si>
  <si>
    <t>https://community.secop.gov.co/Public/Tendering/OpportunityDetail/Index?noticeUID=CO1.NTC.6317302&amp;isFromPublicArea=True&amp;isModal=False</t>
  </si>
  <si>
    <t>410 -2024 C1</t>
  </si>
  <si>
    <t>410-2024-CPS-P(111109)</t>
  </si>
  <si>
    <t>FDLSUBA-CD-415-2024(111109)</t>
  </si>
  <si>
    <t>ZORAYDA MENDOZA HERNÁNDEZ</t>
  </si>
  <si>
    <t>1. 8/08/2024 10:40:55 PM MEDIANTE SOLICITUD DE FECHA 5 DE AGOSTO DE 2024, REALIZADA POR JENNY ARIZA EN CALIDAD DE SUPERVISORA DEL CONTRATO 410 DE 2024, SOLICITA LA CESION DEL CONTRATO 410-2024, DE ACUERDO A COMUNICACIÓN DEL SEÑOR JORGE VALENZUELA. CESIÓN DE JORGE VALENZUELA A ZORAYDA MENDOZA A PARTIR DEL DIA 8 DE AGOSTO DE 2024.</t>
  </si>
  <si>
    <t>https://community.secop.gov.co/Public/Tendering/OpportunityDetail/Index?noticeUID=CO1.NTC.6318012&amp;isFromPublicArea=True&amp;isModal=False</t>
  </si>
  <si>
    <t>411-2024-CPS-AG(110925)</t>
  </si>
  <si>
    <t>FDLSUBA-CD-416-2024(110925)</t>
  </si>
  <si>
    <t>Martha Cecilia Barón Arias</t>
  </si>
  <si>
    <t>1. 03/10/2024 11:04:45 PM Mediante documento radicado en el Fondo de Desarrollo Local de Suba, por Carlos aguirre, quien obra supervisor del Contrato 411-2024, se solicita PRORROGA y ADICIÓN del contrato, suscrito con martha baron, por el término de UN MES, además adicionar $2.883.000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</si>
  <si>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https://community.secop.gov.co/Public/Tendering/OpportunityDetail/Index?noticeUID=CO1.NTC.6320226&amp;isFromPublicArea=True&amp;isModal=False</t>
  </si>
  <si>
    <t>412-2024-CPS-P(111561)</t>
  </si>
  <si>
    <t>FDLSUBA-CD-417-2024(111561)</t>
  </si>
  <si>
    <t>1. 07/10/2024 8:56:37 PM Mediante documento radicado en el Fondo de Desarrollo Local de Suba, por YEIMMY SIERRA GODOY, quien obra como apoyo a la supervisión del Contrato 412-2024, se solicita PRORROGA y ADICIÓN del contrato, suscrito con DAGOBERTO RODRIGUEZ, por el término de 1 MES, además adicionar $5.459.000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
2.1/11/2024 8:07:04 AM Mediante solicitud realizada por cesar salamanca de fecha 31 de octubre de 2024, el supervisor del contrato Cesar Salamanca, solicita la terminaciòn unilateral del contrato 412 de 2024, suscrito con DAGOBERTO RODRIGUEZ, lo anterior el contratista mediante solicitud 2024-611-022144-2, solicito la terminaciòn del contrato. Terminaciòn del contrato la cual quedarà a partir del `dìa 31 de octubre de 2024.</t>
  </si>
  <si>
    <t xml:space="preserve">PRESTAR SERVICIOS PROFESIONALES EN EL ÁREA DE GESTIÓN DEL DESARROLLO LOCAL DE LA ALCALDÍA LOCAL DE SUBA, PARA APOYAR EN EL PROCESO DE FORMULACIÓN, EJECUCIÓN, SEGUIMIENTO Y EVALUACIÓN DE LAS ACCIONES ENCAMINADAS A PROMOVER Y GARANTIZAR OPORTUNIDADES DE EDUCACIÓN SUPERIOR PARA LA CIUDADANÍA DE LA LOCALIDAD DE SUBA, EN EL MARCO DEL CUMPLIMIENTO DEL PROYECTO DE INVERSIÓN 1957 CONSTRUYENDO NUESTRA INFANCIA LOCAL	</t>
  </si>
  <si>
    <t>https://community.secop.gov.co/Public/Tendering/OpportunityDetail/Index?noticeUID=CO1.NTC.6322757&amp;isFromPublicArea=True&amp;isModal=False</t>
  </si>
  <si>
    <t xml:space="preserve">POLITICA SOCIAL </t>
  </si>
  <si>
    <t>413-2024-CPS-P(112627)</t>
  </si>
  <si>
    <t>FDLSUBA-CD-418-2024(112627)</t>
  </si>
  <si>
    <t>DAYANNA MARIA LOPEZ ROBAYO</t>
  </si>
  <si>
    <t>1. 07/10/2024 8:50:12 PM Mediante documento radicado en el Fondo de Desarrollo Local de Suba, por YEIMMY SIERRA GODOY, quien obra como apoyo a la supervisión del Contrato 413-2024, se solicita PRORROGA y ADICIÓN del contrato, suscrito con DAYANNA LOPEZ, por el término de 1 MES, además adicionar $5.459.000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</si>
  <si>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PRESTAR SERVICIOS PROFESIONALES PARA EL ACOMPAÑAMIENTO DE ACCIONES E INSTRUMENTOS PSICOSOCIALES PARA GARANTIZAR EL FORTALECIMIENTO DE LASALUD MENTAL EN LA LOCALIDAD DE SUBA, EN EL MARCO DEL PROYECTO DEINVERSIÓN 1977 SUBA PARTICIPA, INCIDE Y RECONSTRUYE LA CONFIANZA CIUDADANA</t>
  </si>
  <si>
    <t>https://community.secop.gov.co/Public/Tendering/OpportunityDetail/Index?noticeUID=CO1.NTC.6344567&amp;isFromPublicArea=True&amp;isModal=False</t>
  </si>
  <si>
    <t>414-2024-CPS-AG(110925)</t>
  </si>
  <si>
    <t>FDLSUBA-CD-419-2024(110925)</t>
  </si>
  <si>
    <t>1. 08/10/2024 10:54:01 PM Mediante documento radicado en el Fondo de Desarrollo Local de Suba, por CESAR SALAMANCA, quien obra como superviros del Contrato 414 2024, se solicita PRORROGA y ADICIÓN del contrato, suscrito con edwin palacios, por el término de 1 mes, además adicionar $2883000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</si>
  <si>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 xml:space="preserve">APOYAR ADMINISTRATIVA Y ASISTENCIALMENTE A LAS INSPECCIONES DE POLICÍA DE LA LOCALIDAD	</t>
  </si>
  <si>
    <t>https://community.secop.gov.co/Public/Tendering/OpportunityDetail/Index?noticeUID=CO1.NTC.6340462&amp;isFromPublicArea=True&amp;isModal=False</t>
  </si>
  <si>
    <t xml:space="preserve">415-2024-CPS-P(112652) </t>
  </si>
  <si>
    <t>FDLSUBA-CD-420-2024(112652)</t>
  </si>
  <si>
    <t>1. 09/10/2024 10:47:45 PM Mediante documento radicado en el Fondo de Desarrollo Local de Suba, por ADRIANA ARCHILA, quien obra como apoyo a la supervisión del Contrato 415-2024, se solicita PRORROGA y ADICIÓN del contrato, suscrito con ANGIE BARRANTES, por el término de 1 MES, además adicionar $5.459.000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</si>
  <si>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https://community.secop.gov.co/Public/Tendering/OpportunityDetail/Index?noticeUID=CO1.NTC.6344948&amp;isFromPublicArea=True&amp;isModal=False</t>
  </si>
  <si>
    <t xml:space="preserve">416-2024-CPS-P(111575) </t>
  </si>
  <si>
    <t>FDLSUBA-CD-421-2024(111575)</t>
  </si>
  <si>
    <t>RAUL IVAN ARIAS RODRIGUEZ</t>
  </si>
  <si>
    <t>1. 07/10/2024 8:55:03 PM Mediante documento radicado en el Fondo de Desarrollo Local de Suba, por CESAR SALAMANCA, quien obra como apoyo a la supervisión del Contrato 416-2024, se solicita PRORROGA y ADICIÓN del contrato, suscrito con RAUL ARIAS, por el término de 1 MES, además adicionar $7.448.000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</si>
  <si>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Prestar los servicios profesionales para 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t>
  </si>
  <si>
    <t>https://community.secop.gov.co/Public/Tendering/OpportunityDetail/Index?noticeUID=CO1.NTC.6352158&amp;isFromPublicArea=True&amp;isModal=False</t>
  </si>
  <si>
    <t>IVC</t>
  </si>
  <si>
    <t>417-2024-CPS-P(111067)</t>
  </si>
  <si>
    <t>FDLSUBA-CD-422-2024(111067)</t>
  </si>
  <si>
    <t>ERIKA TATIANA VIVAS BASALLO</t>
  </si>
  <si>
    <t>PRESTAR SERVICIOS PROFESIONALES AL ÁREA DE GESTIÓN DEL DESARROLLO LOCAL DE LA ALCALDÍA LOCAL DE SUBA, PARA LOS PROCESOS Y PROCEDIMIENTOS DEL ALMACÉN DEL FONDO DE DESARROLLO LOCAL</t>
  </si>
  <si>
    <t>https://community.secop.gov.co/Public/Tendering/OpportunityDetail/Index?noticeUID=CO1.NTC.6361173&amp;isFromPublicArea=True&amp;isModal=False</t>
  </si>
  <si>
    <t>418-2024-CPS-P(110916)</t>
  </si>
  <si>
    <t>FDLSUBA-CD-423-2024(110916)</t>
  </si>
  <si>
    <t>DARIO ALEXANDER ROCHA RODRIGUEZ</t>
  </si>
  <si>
    <t>1. 09/10/2024 10:49:18 PM Mediante documento radicado en el Fondo de Desarrollo Local de Suba, por ALEJANDRO FIGUEROA, quien obra como apoyo a la supervisión del Contrato 418-2024, se solicita PRORROGA y ADICIÓN del contrato, suscrito con DARIO ROCHA, por el término de 1 MES, además adicionar $7.448.000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</si>
  <si>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 xml:space="preserve">Prestar los servicios profesionales para apoyar jurídica y técnicamente para la coordinación de las actividades encaminadas al cumplimiento de las metas establecidas en los planes de trabajo suscritos para todos los asuntos jurídicos de inspección vigilancia y control de la alcaldía local de suba.	</t>
  </si>
  <si>
    <t>https://community.secop.gov.co/Public/Tendering/OpportunityDetail/Index?noticeUID=CO1.NTC.6361171&amp;isFromPublicArea=True&amp;isModal=False</t>
  </si>
  <si>
    <t>419-2024-CPS-P(112622)</t>
  </si>
  <si>
    <t>FDLSUBA-CD-424-2024(112622)</t>
  </si>
  <si>
    <t>AURA YULISSA SOLER CRISTANCHO</t>
  </si>
  <si>
    <t>https://community.secop.gov.co/Public/Tendering/OpportunityDetail/Index?noticeUID=CO1.NTC.6360902&amp;isFromPublicArea=True&amp;isModal=False</t>
  </si>
  <si>
    <t>420-2024</t>
  </si>
  <si>
    <t xml:space="preserve">420-2024-CPS-P(111089)	</t>
  </si>
  <si>
    <t>FDLSUBA-CD-425-2024(111089)</t>
  </si>
  <si>
    <t xml:space="preserve">ALEJANDRO SAMUEL VICTORIA VALENCIA </t>
  </si>
  <si>
    <t>1. 20/08/2024 4:25:34 PM Mediante documento radicado en el Fondo de Desarrollo Local de Suba, por CESAR SALAMANCA, quien obra como apoyo a la supervisión del Contrato 420-2024-CPS-P (111089), se solicita CESIÓN del contrato suscrito con ALEJANDRO VICTORIA, De conformidad con la justificación esgrimida en el documento anexo suscrito por el supervisor, que hace parte integral de la presente modificación contractual. Por lo anterior, se realiza la CESIÓN DEL CONTRATO A JUAN PABLO SARMIENTO , identificado (a) con C.C. N° 79244137, a partir del 20 de Agosto de 2024, teniendo en cuenta la idoneidad, previa verificación de los requisitos aportados por el (la) contratista. Lo anterior de conformidad con los documentos anexos, los cuales hacen parte integral de la presente modificación contractual</t>
  </si>
  <si>
    <t xml:space="preserve">PRESTAR SERVICIOS PROFESIONALES EN EL ÁREA DE GESTIÓN DEL DESARROLLO LOCAL DE LA ALCALDÍA LOCAL DE SUBA, PARA EL APOYO A LA EJECUCIÓN INTEGRAL DE LOS DIFERENTES PROYECTOS DE INVERSIÓN DESTINADOS A LA INTERVENCIÓN DE LA MALLA VIAL, ESPACIO PÚBLICO Y PARQUES DE LA LOCALIDAD DE SUBA, EN CUMPLIMIENTO DE LAS METAS DEL PLAN DE DESARROLLO LOCAL Y DEMÁS TEMAS AFINES DEL PROYECTO DE INVERSIÓN 1999 MEJOR INFRAESTRUCTURA PARA LA MOVILIDAD EN SUBA.	</t>
  </si>
  <si>
    <t>https://community.secop.gov.co/Public/Tendering/OpportunityDetail/Index?noticeUID=CO1.NTC.6389993&amp;isFromPublicArea=True&amp;isModal=False</t>
  </si>
  <si>
    <t>420-2024 C1</t>
  </si>
  <si>
    <t>JUAN PABLO SARMIENTO ROJAS</t>
  </si>
  <si>
    <t>1. 20/08/2024 4:25:34 PM Mediante documento radicado en el Fondo de Desarrollo Local de Suba, por CESAR SALAMANCA, quien obra como apoyo a la supervisión del Contrato 420-2024-CPS-P (111089), se solicita CESIÓN del contrato suscrito con ALEJANDRO VICTORIA, De conformidad con la justificación esgrimida en el documento anexo suscrito por el supervisor, que hace parte integral de la presente modificación contractual. Por lo anterior, se realiza la CESIÓN DEL CONTRATO A JUAN PABLO SARMIENTO , identificado (a) con C.C. N° 79244137, a partir del 20 de Agosto de 2024, teniendo en cuenta la idoneidad, previa verificación de los requisitos aportados por el (la) contratista. Lo anterior de conformidad con los documentos anexos, los cuales hacen parte integral de la presente modificación contractual
2. 17/10/2024 9:44:43 PM Mediante documento radicado en el Fondo de Desarrollo Local de Suba, por Alejandro victoria , quien obra como apoyo a la supervisión del Contrato 420-2024, se solicita PRORROGA y ADICIÓN del Juan Pablo sarmiento , por el término de un MES, además adicionar ($7448000).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</si>
  <si>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421-2024-CPS-P(111570)</t>
  </si>
  <si>
    <t>FDLSUBA-CD-426-2024(111570)</t>
  </si>
  <si>
    <t>https://community.secop.gov.co/Public/Tendering/OpportunityDetail/Index?noticeUID=CO1.NTC.6384819&amp;isFromPublicArea=True&amp;isModal=False</t>
  </si>
  <si>
    <t xml:space="preserve">CONTRATACION </t>
  </si>
  <si>
    <t>2 meses</t>
  </si>
  <si>
    <t>422-2024-CPS-AG(113044)</t>
  </si>
  <si>
    <t>FDLSUBA-CD-427-2024(113044)</t>
  </si>
  <si>
    <t xml:space="preserve">PRESTAR LOS SERVICIOS DE APOYO TÉCNICO, ADMINISTRATIVO EN EL ÁREA DE GESTIÓN DEL DESARROLLO LOCAL, REALIZANDO ACTIVIDADES EN LOS APLICATIVOS QUE SE DESIGNE, AFILIACIÓN A RIESGOS LABORALES Y RENDICIÓN INFORME SIVICOF	</t>
  </si>
  <si>
    <t>https://community.secop.gov.co/Public/Tendering/OpportunityDetail/Index?noticeUID=CO1.NTC.6389538&amp;isFromPublicArea=True&amp;isModal=False</t>
  </si>
  <si>
    <t>CONTRATACIÓN</t>
  </si>
  <si>
    <t>423-2024-CPS-P(112167)</t>
  </si>
  <si>
    <t>FDLSUBA-CD-428-2024(112167)</t>
  </si>
  <si>
    <t>1. 21/10/2024 9:04:21 PM Mediante documento radicado en el Fondo de Desarrollo Local de Suba, por MARJORY QUIÑONES, quien obra como apoyo a la supervisión del Contrato 423-2024, se solicita PRORROGA y ADICIÓN del contrato, suscrito con SILVIA BARRERA, por el término de (1 MES, además adicionar $5459000.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</si>
  <si>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PRESTAR SERVICIOS PROFESIONALES PARA GESTIONAR Y APOYAR TÉCNICAMENTE LAS ACTUACIONES ADMINISTRATIVAS EN MATERIA DE OCUPACIÓN DE ESPACIO PÚBLICO, OBRAS Y ACTIVIDAD ECONÓMICA, MEDIANTE LA ELABORACIÓN DE CONCEPTOS TÉCNICOS EN LOS CUALES SE VERIFIQUE EL CUMPLIMIENTOS DE LOS REQUISITOS LEGALES ACORDE A LOS LINEAMIENTOS DEL POT PARA LAS INSPECCIONES DE POLICÍA DE SUBA Y LA ALCALDÍA LOCAL DE SUBA</t>
  </si>
  <si>
    <t>https://community.secop.gov.co/Public/Tendering/OpportunityDetail/Index?noticeUID=CO1.NTC.6389903&amp;isFromPublicArea=True&amp;isModal=False</t>
  </si>
  <si>
    <t xml:space="preserve">- </t>
  </si>
  <si>
    <t>424-2024-CPS-P(111104)</t>
  </si>
  <si>
    <t>FDLSUBA-CD-429-2024(111104)</t>
  </si>
  <si>
    <t>CHINCHILLA MANRIQUE MARIA ANGELICA</t>
  </si>
  <si>
    <t>https://community.secop.gov.co/Public/Tendering/OpportunityDetail/Index?noticeUID=CO1.NTC.6389338&amp;isFromPublicArea=True&amp;isModal=False</t>
  </si>
  <si>
    <t>425-2024-CPS-P(111104)</t>
  </si>
  <si>
    <t>FDLSUBA-CD-430-2024(111104)</t>
  </si>
  <si>
    <t>ALBA CECILIA LOPEZ GOMEZ</t>
  </si>
  <si>
    <t>https://community.secop.gov.co/Public/Tendering/OpportunityDetail/Index?noticeUID=CO1.NTC.6393014&amp;isFromPublicArea=True&amp;isModal=False</t>
  </si>
  <si>
    <t>contratacion</t>
  </si>
  <si>
    <t>426-2024-SUM(111387)</t>
  </si>
  <si>
    <t>FDLSSASI-3-2024(111387)</t>
  </si>
  <si>
    <t>PC PRONTO S.A.S.</t>
  </si>
  <si>
    <t xml:space="preserve">SUMINISTRO A MONTO AGOTABLE, DE ELEMENTOS CONSUMIBLES DE IMPRESIÓN PARA EQUIPOS DE OFICINA DE LA ALCALDÍA LOCAL DE SUBA	</t>
  </si>
  <si>
    <t>https://community.secop.gov.co/Public/Tendering/OpportunityDetail/Index?noticeUID=CO1.NTC.6305418&amp;isFromPublicArea=True&amp;isModal=False</t>
  </si>
  <si>
    <t>427-2024-CPS-P(113133)</t>
  </si>
  <si>
    <t>FDLSUBA-CD-431-2024(113133)</t>
  </si>
  <si>
    <t>RICARDO LOPEZ AREVALO</t>
  </si>
  <si>
    <t>1. 05/11/2024 11:36:35 PM Mediante documento radicado en el Fondo de Desarrollo Local de Suba, por CESAR AUGUSTO ROJAS, quien obra como supervisor del Contrato No. 427-2024-CPS-P(113133), se solicita CESIÓN del contrato suscrito con RICARDO LOPEZ AREVALO, De conformidad con la justificación esgrimida en el documento anexo suscrito por el supervisor, que hace parte integral de la presente modificación contractual. Por lo anterior, se realiza la CESIÓN DEL CONTRATO a MARTHA ELENA JAIQUEL SUAREZ, identificado(a) con C.C. N° 26.640.800, a partir del 05 de noviembre de 2024, teniendo en cuenta la idoneidad, previa verificación de los requisitos aportados por el (la) contratista. Lo anterior de conformidad con los documentos anexos, los cuales hacen parte integral de la presente modificación contractual.</t>
  </si>
  <si>
    <t xml:space="preserve">Prestar los servicios profesionales especializados al Área de Gestión del Desarrollo Local para apoyar la coordinación de la gestión contractual del Fondo de Desarrollo Local de Suba	</t>
  </si>
  <si>
    <t>https://community.secop.gov.co/Public/Tendering/OpportunityDetail/Index?noticeUID=CO1.NTC.6396310&amp;isFromPublicArea=True&amp;isModal=False</t>
  </si>
  <si>
    <t>427-2024 C1</t>
  </si>
  <si>
    <t>MARTHA ELENA JAIQUEL SUAREZ</t>
  </si>
  <si>
    <t>3. 15/12/2024 3:37:45 PM Mediante documento radicado en el Fondo de Desarrollo Local de Suba, por CESAR AUGUSTO SALAMANCA, quien obra como apoyo a la supervisión del Contrato 427-2024, se solicita MODIFICAR el contrato, suscrito con MARTHA ELENA JAIQUEL SUAREZ, una vez analizada la viabilidad jurídica y en atención a que el contrato tiene como fecha de terminación el día treinta y uno (31) de Diciembre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16 de enero de 2025. Lo anterior, con fundamento además en el principio de la autonomía de la voluntad consagrado en la Ley 80 de 1993
2.15/11/2024 2:55:50 PM Mediante documento radicado en el Fondo de Desarrollo Local de Suba, por CESAR SALAMANCA, quien obra como apoyo a la supervisión del Contrato 427-2024CPS-P(113133), se solicita PRORROGA y ADICIÓN del contrato,suscrito con MARTHA ELENA JAIQUEL SUAREZ, por el término de SESENTA DIAS (60), además adicionar VEINTE MILLONES DE PESOS M/CTE ($20.000.000). De conformidad con la justificación esgrimida en el documento anexo suscrito por el supervisor, que hace parte integral de la presente modificación contractual. La nueva fecha de terminación es 31/12/2024. Lo anterior, con fundamento además en el principio de la autonomía de la voluntad consagrado en el artículo 1602 del Código Civil, en concordancia con el artículo 40 de la Ley 80 de 1993, inciso tercero.
1. 05/11/2024 11:36:35 PM Mediante documento radicado en el Fondo de Desarrollo Local de Suba, por CESAR AUGUSTO ROJAS, quien obra como supervisor del Contrato No. 427-2024-CPS-P(113133), se solicita CESIÓN del contrato suscrito con RICARDO LOPEZ AREVALO, De conformidad con la justificación esgrimida en el documento anexo suscrito por el supervisor, que hace parte integral de la presente modificación contractual. Por lo anterior, se realiza la CESIÓN DEL CONTRATO a MARTHA ELENA JAIQUEL SUAREZ, identificado(a) con C.C. N° 26.640.800, a partir del 05 de noviembre de 2024, teniendo en cuenta la idoneidad, previa verificación de los requisitos aportados por el (la) contratista. Lo anterior de conformidad con los documentos anexos, los cuales hacen parte integral de la presente modificación contractual.</t>
  </si>
  <si>
    <t>428-2024-SUM</t>
  </si>
  <si>
    <t>429-2024-CPS-P(111539)</t>
  </si>
  <si>
    <t>FDLSUBA-CD-432-2024(111539)</t>
  </si>
  <si>
    <t xml:space="preserve">Prestar los servicios profesionales como abogado en la Alcaldía Local de Suba, principalmente en todas las gestiones jurídicas y administrativas en materia de Propiedad Horizontal.	</t>
  </si>
  <si>
    <t>https://community.secop.gov.co/Public/Tendering/OpportunityDetail/Index?noticeUID=CO1.NTC.6408153&amp;isFromPublicArea=True&amp;isModal=False</t>
  </si>
  <si>
    <t xml:space="preserve">INSPECCIONES </t>
  </si>
  <si>
    <t>430-2024-CPS-P(113145)</t>
  </si>
  <si>
    <t>FDLSUBA-CD-433-2024(113145)</t>
  </si>
  <si>
    <t xml:space="preserve">3. 27/11/2024 5:57:08 PM Mediante documento radicado en el Fondo de Desarrollo Local de Suba, por CESAR SALAMANCA, quien obra como apoyo a la supervisión del Contrato 430-2024, se solicita PRORROGA y ADICIÓN del contrato, suscrito con Jessica Alexandra Quiroz Causil, por el término de 2 MESES además adicionar VEINTE MILLONES DE PESOS M/CTE ($20.000.000).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
2. 26/09/2024 3:38:53 PM Se reinicia por vencimiento del plazo de suspensión acordado por las partes y la superación de los hechos que la motivaron.
1. 16/09/2024 6:15:38 PM Mediante documento radicado en el Fondo de Desarrollo Local de Suba, por CESAR SALAMANCA, quien obra como supervisor del Contrato 430-2024, se solicita SUSPENSIÓN del contrato suscrito con JESSICA QUIROZ, por el término de DIEZ (10) DÍAS, desde el 16 de SEPTIEMBRE de 2024 hasta el 25 de SEPTIEMBRE de 2024. De conformidad con la justificación esgrimida en el documento anexo suscrito por el supervisor, que hace parte integral de la presente modificación contractual. TENIENDO EN CUENTA QUE LA SOLICITUD FUE RADICADA EL 13 DE SEPTIEMBRE DE 2024, SE PROCEDE A SUSPENDER LA EJECUCIÓN DEL CONTRATO N° 430 2024 DESDE EL 16 de SEPTIEMBRE de 2024 hasta el 25 de SEPTIEMBRE de 2024, DE CONFORMIDAD CON LAS CONSIDERACIONES ANTERIORMENTE EXPUESTAS. La fecha de reactivación del contrato será el 26 DE SEPTIEMBRE DE 2024, día siguiente a la terminación de la suspensión. La nueva fecha de terminación del contrato será el 27 Noviembre DE 2024. Lo anterior, con fundamento además en el principio de la autonomía de la voluntad consagrado en el artículo 1602 del Código Civil, en concordancia con el artículo 40 de la Ley 80 de 1993, inciso tercero.
</t>
  </si>
  <si>
    <t xml:space="preserve">PRESTAR SERVICIOS PROFESIONALES ESPECIALIZADOS PARA ACOMPAÑAR LA EJECUCIÓN DE LOS PROYECTOS ESTRATÉGICOS DEL PLAN DE DESARROLLO LOCAL Y TEMAS AFINES DE PRIORIDAD DE LA ALCALDÍA LOCAL DE SUBA	</t>
  </si>
  <si>
    <t>https://community.secop.gov.co/Public/Tendering/OpportunityDetail/Index?noticeUID=CO1.NTC.6415606&amp;isFromPublicArea=True&amp;isModal=False</t>
  </si>
  <si>
    <t>1. Desde el 16 de sept. 2024 hasta el 25 sept. 2024</t>
  </si>
  <si>
    <t>431-2024-CPS-P(113045)</t>
  </si>
  <si>
    <t>FDLSUBA-CD-434-2024(113045)</t>
  </si>
  <si>
    <t>1. 09/09/2024 6:09:04 PM Se cede contrato, conforme documento «Solicitud de Cesión de Contrato</t>
  </si>
  <si>
    <t xml:space="preserve">PRESTAR LOS SERVICIOS PROFESIONALES COMO ABOGADO (A) PARA APOYAR LA GESTIÓN CONTRACTUAL DEL ÁREA GESTIÓN DEL DESARROLLO LOCAL DE LA ALCALDÍA LOCAL DE SUBA, EN LOS DIFERENTES PROCESOS DE SELECCIÓN EN SUS ETAPAS PRECONTRACTUAL, CONTRACTUAL Y POSTCONTRACTUAL	</t>
  </si>
  <si>
    <t>https://community.secop.gov.co/Public/Tendering/OpportunityDetail/Index?noticeUID=CO1.NTC.6457647&amp;isFromPublicArea=True&amp;isModal=False</t>
  </si>
  <si>
    <t>431-2024 C1</t>
  </si>
  <si>
    <t>PAOLA FERNANDA ORTEGÓN PUENTES</t>
  </si>
  <si>
    <t>432-2024-CPS-P(113045)</t>
  </si>
  <si>
    <t>FDLSUBA-CD-435-2024(113045)</t>
  </si>
  <si>
    <t xml:space="preserve">Prestar los servicios profesionales como abogado (a) para apoyar la gestión contractual del Área Gestión del Desarrollo Local de la Alcaldía Local de Suba,en los diferentes procesos de selección en sus etapas precontractual, contractual y postcontractual.	</t>
  </si>
  <si>
    <t>https://community.secop.gov.co/Public/Tendering/OpportunityDetail/Index?noticeUID=CO1.NTC.6457628&amp;isFromPublicArea=True&amp;isModal=False</t>
  </si>
  <si>
    <t>433-2024-CPS-P(114342)</t>
  </si>
  <si>
    <t>FDLSUBA-CD-436-2024(114342)</t>
  </si>
  <si>
    <t>PAMELA REYES PATRIA</t>
  </si>
  <si>
    <t xml:space="preserve">Prestar servicios profesionales especializados para liderar la formulación del nuevo plan de desarrollo local 2024-2027 y temas afines de prioridad de la Alcaldía Local de Suba	</t>
  </si>
  <si>
    <t>https://community.secop.gov.co/Public/Tendering/ContractNoticePhases/View?PPI=CO1.PPI.33357781&amp;isFromPublicArea=True&amp;isModal=False</t>
  </si>
  <si>
    <t>434-2024-CPS-P(113946)</t>
  </si>
  <si>
    <t>FDLSUBA-CD-437-2024(113946)</t>
  </si>
  <si>
    <t>BELKIS INDIRA  SANCHEZ LEGUIZAMON</t>
  </si>
  <si>
    <t>2. 31/12/2024 10:44:29 AM Mediante documento radicado en el Fondo de Desarrollo Local de Suba, por CESAR SALAMANCA, quien obra como apoyo a la supervisión del Contrato 434-2024, se solicita PRORROGA y ADICIÓN del contrato, suscrito con BELKIS INDIRA MAVEL SANCHEZ LEGUIZAMON, por el término de UN (1) MES, además adicionar ($5.459.000).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	 
1. 29/11/2024 7:46:31 AM Mediante documento radicado en el Fondo de Desarrollo Local de Suba, por ADRIAN ARCHILA, quien obra como apoyo a la supervisión del Contrato 434-2024, se solicita PRORROGA y ADICIÓN del contrato, suscrito con BELKIS INDIRA MAVEL SANCHEZ LEGUIZAMON, por el término de 29 DIAS, además adicionar $5.277.033. De conformidad con la justificación esgrimida en el documento anexo suscrito por el supervisor, que hace parte integral de la presente modificación contractual. La presente adición se encuentra respaldada con el Certificado de Disponibilidad Presupuestal No. 1994 de fecha 27/11/2024. La nueva fecha terminación del contrato es el 31/12/2024. Lo anterior, con fundamento además en el principio de la autonomía de la voluntad consagrado en el artículo 1602 del Código Civil, en concordancia con el artículo 40 de la Ley 80 de 1993, inciso tercero.</t>
  </si>
  <si>
    <t xml:space="preserve">Prestar los servicios profesionales como abogado en la Alcaldía Local de Suba, principalmente en todas las gestiones jurídicas y administrativas en materia de Propiedad Horizontal	</t>
  </si>
  <si>
    <t>https://community.secop.gov.co/Public/Tendering/OpportunityDetail/Index?noticeUID=CO1.NTC.6478353&amp;isFromPublicArea=True&amp;isModal=False</t>
  </si>
  <si>
    <t>435-2024-CPS-P(113045)</t>
  </si>
  <si>
    <t>FDLSUBA-CD-438-2024(113045)</t>
  </si>
  <si>
    <t>DAVID FERNANDO ROJAS ROCHA</t>
  </si>
  <si>
    <t xml:space="preserve">Prestar los servicios profesionales como abogado (a) para apoyar la gestión contractual del Área Gestión del Desarrollo Local de la Alcaldía Local de Suba, en los diferentes procesos de selección en sus etapas precontractual, contractual y postcontractual	</t>
  </si>
  <si>
    <t>https://community.secop.gov.co/Public/Tendering/OpportunityDetail/Index?noticeUID=CO1.NTC.6489886&amp;isFromPublicArea=True&amp;isModal=False</t>
  </si>
  <si>
    <t>436-2024-CPS-P(113392)</t>
  </si>
  <si>
    <t>FDLSUBA-CD-439-2024(113392)</t>
  </si>
  <si>
    <t>CAROLINA SANCHEZ TORRES</t>
  </si>
  <si>
    <t>1. 12/12/2024 2:55:43 PM Mediante documento radicado en el Fondo de Desarrollo Local de Suba, por Carolina Avila, quien obra como apoyo a la supervisión del Contrato 436-2024-CPS-P(113392) se solicita MODIFICAR el contrato, suscrito con ANDREA CAROLINA SÁNCHEZ TORRES,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(2) MESES hasta el 13 de febrero de 2025 y adicionándolo en $14.896.000 CATORCE MILLONES OCHOCIENTOS NOVENTA Y SEIS MIL PESOS M/Cte. Lo anterior, con fundamento además en el principio de la autonomía de la voluntad consagrado en la Ley 80 de 1993</t>
  </si>
  <si>
    <t xml:space="preserve">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t>
  </si>
  <si>
    <t>https://community.secop.gov.co/Public/Tendering/OpportunityDetail/Index?noticeUID=CO1.NTC.6482412&amp;isFromPublicArea=True&amp;isModal=False</t>
  </si>
  <si>
    <t>437-2024-CPS-P(114307)</t>
  </si>
  <si>
    <t>FDLSUBA-CD-440-2024(114307)</t>
  </si>
  <si>
    <t>MARIA CLAUDIA LOMBO LIEVANO</t>
  </si>
  <si>
    <t>1. 17/10/2024 9:44:09 PM Mediante documento radicado en el Fondo de Desarrollo Local de Suba, por CÉSAR SALAMANCA ROJAS, quien obra como supervisor del Contrato No. 437-2024-CPS-P(114307) se solicita CESIÓN del contrato suscrito con MARIA CLAUDIA LOMBO LIEVANO, De conformidad con la justificación esgrimida en el documento anexo suscrito por el supervisor, que hace parte integral de la presente modificación contractual. Por lo anterior, se realiza la CESIÓN DEL CONTRATO a ARLID JOHANA ALVAREZ RINCÓN, identificado(a) con C.C. N° 1.052.395.871, a partir del 17 de octubre de 2024, teniendo en cuenta la idoneidad, previa verificación de los requisitos aportados por el (la) contratista. Lo anterior de conformidad con los documentos anexos, los cuales hacen parte integral de la presente modificación contractual.</t>
  </si>
  <si>
    <t xml:space="preserve">Prestar servicios profesionales especializados para apoyar el despacho en el seguimiento a tutelas, acciones populares, incidentes de desacato, proposiciones, requerimiento de entes de control y demás asuntos de índole jurídico y administrativo que sean designados por el Alcalde(sa) Local.	</t>
  </si>
  <si>
    <t>https://community.secop.gov.co/Public/Tendering/OpportunityDetail/Index?noticeUID=CO1.NTC.6482275&amp;isFromPublicArea=True&amp;isModal=False</t>
  </si>
  <si>
    <t>437-2024 C1</t>
  </si>
  <si>
    <t>1. 13/11/2024 4:25:46 PM Mediante documento radicado en el Fondo de Desarrollo Local de Suba, por CÉSAR SALAMANCA ROJAS, quien obra como supervisor del Contrato No. 437-2024-CPS-P(114307) se solicita CESIÓN del contrato suscrito con ARLID ALVAREZ, De conformidad con la justificación esgrimida en el documento anexo suscrito por el supervisor, que hace parte integral de la presente modificación contractual. Por lo anterior, se realiza la CESIÓN DEL CONTRATO a KAREN NATALIA PEÑUELA PEÑA, identificado(a) con C.C. N° 1020762698, a partir del 13 de Noviembre de 2024, teniendo en cuenta la idoneidad, previa verificación de los requisitos aportados por el (la) contratista. Lo anterior de conformidad con los documentos anexos, los cuales hacen parte integral de la presente modificación contractual.</t>
  </si>
  <si>
    <t>437-2024 C2</t>
  </si>
  <si>
    <t xml:space="preserve">KAREN NATALIA PEÑUELA PEÑA
</t>
  </si>
  <si>
    <t>1. 04/12/2024 7:34:07 PM Mediante documento radicado en el Fondo de Desarrollo Local de Suba, por CESAR SALAMANCA quien obra como apoyo a la supervisión del Contrato 437-2024-CPS-P(114307), se solicita PRORROGA y ADICIÓN del contrato, suscrito con KAREN NATALIA PEÑUELA PEÑA, por el término de 2 MESES, además adicionar ($20.000.000).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</si>
  <si>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438-2024-CPS-P(114252)</t>
  </si>
  <si>
    <t>FDLSUBA-CD-441-2024(114252)</t>
  </si>
  <si>
    <t>ADRIANA ANDREA ARCHILA MOSCOSO</t>
  </si>
  <si>
    <t>1. 04/12/2024 7:44:41 PM Mediante documento radicado en el Fondo de Desarrollo Local de Suba, por CESAR SALAMANCA quien obra como apoyo a la supervisión del Contrato 438-2024, se solicita PRORROGA y ADICIÓN del contrato, suscrito con ADRIANA ANDREA ARCHILA, por el término de 2 DOS MESES, además adicionar ($20.000.000).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</si>
  <si>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 xml:space="preserve">Prestar los servicios profesionales como abogado(a) especializado(a) para apoyar jurídica y técnicamente el desarrollo de las actividades encaminadas al cumplimiento de las metas establecidas en los planes de trabajo suscritos para todos los asuntos jurídicos relacionados con temas de establecimientos de comercio, espacio público, obras y urbanismo, propiedad horizontal, derechos de petición, peticiones entes de control y parqueaderos	</t>
  </si>
  <si>
    <t>https://community.secop.gov.co/Public/Tendering/OpportunityDetail/Index?noticeUID=CO1.NTC.6487745&amp;isFromPublicArea=True&amp;isModal=False</t>
  </si>
  <si>
    <t>439-2024-CPS-P(113478)</t>
  </si>
  <si>
    <t>FDLSUBA-CD-442-2024(113478)</t>
  </si>
  <si>
    <t>PAULA VANESSA GOMEZ PASCAGAZA</t>
  </si>
  <si>
    <t>1. 04/12/2024 7:27:47 PM Mediante documento radicado en el Fondo de Desarrollo Local de Suba, por CESAR SALAMANCA quien obra como apoyo a la supervisión del Contrato 439-2024-CPS-P(113478), se solicita PRORROGA y ADICIÓN del contrato, suscrito con Paula Vanessa Gómez Pascagaza, por el término de 25 DIAS, además adicionar ($4.549.167).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</si>
  <si>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 xml:space="preserve">Prestar servicios profesionales para apoyar el cubrimiento de las actividades y agenda de la Junta Administradora Local a nivel interno y externo, así como la generación de contenidos periodísticos.	</t>
  </si>
  <si>
    <t>https://community.secop.gov.co/Public/Tendering/OpportunityDetail/Index?noticeUID=CO1.NTC.6487375&amp;isFromPublicArea=True&amp;isModal=False</t>
  </si>
  <si>
    <t>440-2024-CPS-P(114245)</t>
  </si>
  <si>
    <t>FDLSUBA-CD-443-2024(114245)</t>
  </si>
  <si>
    <t>NEIRO ENRIQUE JAIME PEREZ</t>
  </si>
  <si>
    <t>1. 27/11/2024 9:39:50 AM Mediante documento radicado en el Fondo de Desarrollo Local de Suba, por CESAR SALAMANCA, quien obra como apoyo a la supervisión del Contrato 440-2024, se solicita TERMINACION ANTICIPADA del contrato, suscrito con NEIRO JAIME, A PARTIR DEL DIA 12 DE NOVIEMBRE DE 2024, DE ACUERDO A SOLICITUD SUSCRITA POR EL CONTRATISTA.</t>
  </si>
  <si>
    <t xml:space="preserve">COORDINA, LIDERA Y ASESORA LOS PLANES Y ESTRATEGIAS DE COMUNICACIÓN INTERNA Y EXTERNA PARA LA DIVULGACIÓN DE LOS PROGRAMAS, PROYECTOS Y ACTIVIDADES DE LA ALCALDÍA LOCAL	</t>
  </si>
  <si>
    <t>https://community.secop.gov.co/Public/Tendering/OpportunityDetail/Index?noticeUID=CO1.NTC.6491219&amp;isFromPublicArea=True&amp;isModal=False</t>
  </si>
  <si>
    <t>441-2024-CPS-P(113787)</t>
  </si>
  <si>
    <t>FDLSUBA-CD-444-2024(113787)</t>
  </si>
  <si>
    <t>JESUS ALEJANDRO FIGUEROA CAICEDO</t>
  </si>
  <si>
    <t>1. 04/12/2024 6:30:33 PM Mediante documento radicado en el Fondo de Desarrollo Local de Suba, por CESAR SALAMANCA quien obra como apoyo a la supervisión del Contrato 441-2024, se solicita PRORROGA y ADICIÓN del contrato, suscrito con JESUS ALEJANDRO FIGUEROA, por el término de 2 DOS MESES, además adicionar ($20.000.000).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</si>
  <si>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 xml:space="preserve">Prestar los servicios profesionales como abogado(a) especializado(a) para apoyar jurídica y técnicamente el desarrollo de las actividades encaminadas al cumplimiento de las metas establecidas en los planes de trabajo suscritos para todos los asuntos jurídicos de inspección, vigilancia y control de la Alcaldía Local de Suba	</t>
  </si>
  <si>
    <t>https://community.secop.gov.co/Public/Tendering/OpportunityDetail/Index?noticeUID=CO1.NTC.6491625&amp;isFromPublicArea=True&amp;isModal=False</t>
  </si>
  <si>
    <t>442-2024-CPS-P(114250)</t>
  </si>
  <si>
    <t>FDLSUBA-CD-445-2024(114250)</t>
  </si>
  <si>
    <t>EDGAR ENRIQUE ALONSO GOMEZ</t>
  </si>
  <si>
    <t>1. 04/12/2024 8:38:36 PM Mediante documento radicado en el Fondo de Desarrollo Local de Suba, por CESAR SALAMANCA quien obra como apoyo a la supervisión del Contrato 442-2024-CPS-P(114250), se solicita PRORROGA y ADICIÓN del contrato, suscrito con EDGAR ENRIQUE ALONSO GOMEZ, por el término de 2 MESES, además adicionar ($20.000.000).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</si>
  <si>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 xml:space="preserve">Prestar los servicios profesionales especializados al Área de Gestión del Desarrollo Local para apoyar la coordinación de los temas relacionados con el fortalecimiento del tejido economico local, para el cumplimiento de las metas del Plan de Desarrollo Local de Suba	</t>
  </si>
  <si>
    <t>https://community.secop.gov.co/Public/Tendering/OpportunityDetail/Index?noticeUID=CO1.NTC.6494908&amp;isFromPublicArea=True&amp;isModal=False</t>
  </si>
  <si>
    <t xml:space="preserve">DESARROLLO ECONOMICO </t>
  </si>
  <si>
    <t>443-2024-CPS-P(113657)</t>
  </si>
  <si>
    <t>FDLSUBA-CD-446-2024(113657)</t>
  </si>
  <si>
    <t xml:space="preserve">Profesional </t>
  </si>
  <si>
    <t>JULIAN OSORIO ARROYO</t>
  </si>
  <si>
    <t>1. 12/12/2024 2:57:07 PM Mediante documento radicado en el Fondo de Desarrollo Local de Suba, por Carolina Avila, quien obra como apoyo a la supervisión del Contrato 443-2024-CPS-Pse solicita MODIFICAR el contrato, suscrito con JULIÁN OSORIO ARROYO,,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(2) MESES hasta el 12 de febrero de 2025 y adicionándolo en $14.896.000 CATORCE MILLONES OCHOCIENTOS NOVENTA Y SEIS MIL PESOS M/Cte. Lo anterior, con fundamento además en el principio de la autonomía de la voluntad consagrado en la Ley 80 de 1993.</t>
  </si>
  <si>
    <t>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t>
  </si>
  <si>
    <t>https://community.secop.gov.co/Public/Tendering/OpportunityDetail/Index?noticeUID=CO1.NTC.6529105&amp;isFromPublicArea=True&amp;isModal=False</t>
  </si>
  <si>
    <t>444-2024-CPS-AG-(113797)</t>
  </si>
  <si>
    <t>FDLSUBA-CD-447-2024(113797)</t>
  </si>
  <si>
    <t>1. 05/12/2024 6:05:03 PM Mediante documento radicado en el Fondo de Desarrollo Local de Suba, por CESAR SALAMANCA quien obra como apoyo a la supervisión del Contrato 444-2024-CPS-AG-(113797)), se solicita PRORROGA y ADICIÓN del contrato, suscrito con GUSTAVO ADOLFO MARTINEZ CASTRILLON, por el término de 58 DIAS, además adicionar $9.208.467.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</si>
  <si>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 xml:space="preserve">PRESTAR LOS SERVICIOS DE APOYO TÉCNICO Y ADMINISTRATIVO EN EL DESPACHO DEL FONDO DE DESARROLLO LOCAL DE SUBA, PARA EL DESARROLLO DE ACTIVIDADES Y ACOMPAÑAMIENTO EN LA EJECUCIÓN DE LOS PROYECTOS ESTRATÉGICOS DEL PLAN DE DESARROLLO LOCAL Y TEMAS AFINES DE PRIORIDAD DE LA ALCALDÍA LOCAL DE SUBA	</t>
  </si>
  <si>
    <t>https://community.secop.gov.co/Public/Tendering/OpportunityDetail/Index?noticeUID=CO1.NTC.6495036&amp;isFromPublicArea=True&amp;isModal=False</t>
  </si>
  <si>
    <t>445-2024-PS(111640)</t>
  </si>
  <si>
    <t>FDLSSAMC-2-2024(111640)</t>
  </si>
  <si>
    <t>AGROAUTOMOTORA SAS</t>
  </si>
  <si>
    <t xml:space="preserve">CONTRATAR A MONTO AGOTABLE EL SERVICIO DE MANTENIMIENTO PREVENTIVO Y CORRECTIVO, SUMINISTRO DE REPUESTO E INSUMOS, PARA LOS VEHÍCULOS DEL FONDO DE DESARROLLO LOCAL DE SUBA A LOS QUE LLEGARE A SER RESPONSABLE DURANTE LA VIGENCIA DEL CONTRATO	</t>
  </si>
  <si>
    <t xml:space="preserve">https://community.secop.gov.co/Public/Tendering/OpportunityDetail/Index?noticeUID=CO1.NTC.6432125&amp;isFromPublicArea=True&amp;isModal=False
</t>
  </si>
  <si>
    <t>446-2024-CPS-AG-(114302)</t>
  </si>
  <si>
    <t>FDLSUBA-CD-448-2024(114302)</t>
  </si>
  <si>
    <t>1. 04/12/2024 7:26:18 AM Mediante documento radicado en el Fondo de Desarrollo Local de Suba, por CESAR SALAMANCA quien obra como apoyo a la supervisión del Contrato 446-2024-CPS-AG-(114302), se solicita PRORROGA y ADICIÓN del contrato, suscrito con BRAYA SUAREZ, por el término de 2 DOS MESES, además adicionar NUEVE MILLONES QUINIENTOS VEINTISEIS MIL OCHOCIENTOS PESOS M/CTE ($9.526.000).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</si>
  <si>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 xml:space="preserve">Prestar los servicios de apoyo en el Área de Gestión del Desarrollo Local, realizando actividades administrativas en las diferentes etapas de los procesos de adquisición de bienes y servicios en los aplicativos a los que haya lugar	</t>
  </si>
  <si>
    <t>https://community.secop.gov.co/Public/Tendering/OpportunityDetail/Index?noticeUID=CO1.NTC.6525709&amp;isFromPublicArea=True&amp;isModal=False</t>
  </si>
  <si>
    <t>447-2024-CPS-P(114255)</t>
  </si>
  <si>
    <t>FDLSUBA-CD-449-2024(114255)</t>
  </si>
  <si>
    <t>ÁNGELA BIBIANA ROJAS PUERTAS</t>
  </si>
  <si>
    <t xml:space="preserve">1. 12/12/2024 7:57:25 AM Mediante documento radicado en el Fondo de Desarrollo Local de Suba, por CÉSAR AUGUSTO SALAMANCA ROJAS, quien obra como apoyo a la supervisión del Contrato 447-2024-CPS-P(114255), se solicita ADICIÓN Y PRORROGA del contrato suscrito con ÁNGELA BIBIANA ROJAS PUERTAS por el término de (2) meses, además adicionar VEINTE MILLONES DE PESOS M/CTE ($20.000.000). De conformidad con la justificación esgrimida en el documento anexo suscrito por el supervisor, que hace parte integral de la presente modificación contractual. La nueva fecha terminación del contrato es el 12 de febrero de 2025. Lo anterior, con fundamento además en el principio de la autonomía de la voluntad consagrado en el artículo 1602 del Código Civil, en concordancia con el artículo 40 de la Ley 80 de 1993, inciso tercero.	 
</t>
  </si>
  <si>
    <t xml:space="preserve">PRESTAR SERVICIOS PROFESIONALES ESPECIALIZADOS PARA ACOMPAÑAR LA EJECUCIÓN DE LOS PROYECTOS ESTRATÉGICOS DEL PLAN DE DESARROLLO LOCAL, RELACIONADOS CON LA COORDINACIÓN Y TRÁMITE DE DESPACHOS COMISORIOS DE LA ALCALDÍA LOCAL DE SUBA	</t>
  </si>
  <si>
    <t>https://community.secop.gov.co/Public/Tendering/OpportunityDetail/Index?noticeUID=CO1.NTC.6523087&amp;isFromPublicArea=True&amp;isModal=False</t>
  </si>
  <si>
    <t>448-2024-CPS-P(113764)</t>
  </si>
  <si>
    <t>FDLSUBA-CD-450-2024(113764)</t>
  </si>
  <si>
    <t>GONZALO MURILLO LOZANO</t>
  </si>
  <si>
    <t>1. 12/12/2024 8:57:50 PM Mediante documento radicado en el Fondo de Desarrollo Local de Suba, por MARTHA ELENA JAIQUEL, quien obra como apoyo a la supervisión del Contrato 448-2024- CPS-P(113764) se solicita PRORROGA y ADICIÓN del contrato, suscrito con GONZALO MURILLO TORO, por el término de DOS (2) MESES, además adicionar DIEZ MILLONES NOVECIENTOS DIECIOCHO MIL PESOS M/CTE ($10.918.000) De conformidad con la justificación esgrimida en el documento anexo suscrito por el supervisor, que hace parte integral de la presente modificación contractual. La nueva fecha terminación del contrato es el 12 DE FEBRERO DE 2025. Lo anterior, con fundamento además en el principio de la autonomía de la voluntad consagrado en el artículo 1602 del Código Civil, en concordancia con el artículo 40 de la Ley 80 de 1993, inciso tercero.</t>
  </si>
  <si>
    <t xml:space="preserve">PRESTAR LOS SERVICIOS PROFESIONALES COMO ABOGADO (A) PARA APOYAR LA GESTIÓN CONTRACTUAL DEL ÁREA GESTIÓN DEL DESARROLLO LOCAL, EN LAS ETAPAS PRECONTRACTUAL Y CONTRACTUAL DE LOS PROCESOS DE SELECCIÓN DE BIENES Y SERVICIOS DE LA ALCALDÍA LOCAL DE SUBA	</t>
  </si>
  <si>
    <t>https://community.secop.gov.co/Public/Tendering/ContractNoticePhases/View?PPI=CO1.PPI.33546012&amp;isFromPublicArea=True&amp;isModal=False</t>
  </si>
  <si>
    <t>449-2024</t>
  </si>
  <si>
    <t>449-2024-CPS-P(114463)</t>
  </si>
  <si>
    <t>FDLSUBA-CD-451-2024(114463)</t>
  </si>
  <si>
    <t>Marco Andres Mendoza Barbosa</t>
  </si>
  <si>
    <t>1. 14/11/2024 8:56:47 PM Mediante documento radicado en el Fondo de Desarrollo Local de Suba, por BALKIS HELENA WIEDEMAN GIRALDO, quien obra como apoyo a la supervisión del Contrato 449-2024CPS-P(114463), se solicita PRORROGA y ADICIÓN del contrato,suscrito con MARCO ANDRES MENDOZA BARBOSA, por el término de CUARENTA Y CINCO DIAS (45), además adicionar ONCE MILLONES CIENTO SETENTA Y DOS MIL PESOS M/CTE ($11.172.000). De conformidad con la justificación esgrimida en el documento anexo suscrito por el supervisor, que hace parte integral de la presente modificación contractual. La nueva fecha de terminación es 29/12/2024.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</si>
  <si>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https://community.secop.gov.co/Public/Tendering/OpportunityDetail/Index?noticeUID=CO1.NTC.6547314&amp;isFromPublicArea=True&amp;isModal=False</t>
  </si>
  <si>
    <t>450-2024-CPS-P(113796)</t>
  </si>
  <si>
    <t>FDLSUBA-CD-452-2024(113796)</t>
  </si>
  <si>
    <t>EDISON GERARDO CASTILLO GOMEZ</t>
  </si>
  <si>
    <t>1. 04/12/2024 10:33:15 PM Mediante documento radicado en el Fondo de Desarrollo Local de Suba, por CESAR SALAMANCA quien obra como apoyo a la supervisión del Contrato 450-2024-CPS-P(113796), se solicita PRORROGA y ADICIÓN del contrato, suscrito con EDISON CASTILLO, por el término de 2 DOS MESES, además adicionar ($20.000.000).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t>
  </si>
  <si>
    <t xml:space="preserve">Prestar servicios profesionales especializados para acompañar la ejecución de los proyectos estratégicos relacionados con seguridad ciudadana del Plan de Desarrollo Local y temas afines de prioridad de la Alcaldía Local de Suba	</t>
  </si>
  <si>
    <t>https://community.secop.gov.co/Public/Tendering/OpportunityDetail/Index?noticeUID=CO1.NTC.6536240&amp;isFromPublicArea=True&amp;isModal=False</t>
  </si>
  <si>
    <t>451-2024-CPS-P(113764)</t>
  </si>
  <si>
    <t>FDLSUBA-CD-453-2024(113764)</t>
  </si>
  <si>
    <t>CLAUDIA MARCELA MONTERO ROJAS</t>
  </si>
  <si>
    <t>1. 12/12/2024 8:50:37 PM Mediante documento radicado en el Fondo de Desarrollo Local de Suba, por MARTHA ELENA JAIQUEL, quien obra como apoyo a la supervisión del Contrato 451-2024-CPS-P(113764), se solicita PRORROGA y ADICIÓN del contrato, suscrito con CLAUDIA MARCELA MONTERO ROJAS, por el término de DOS (2) MESES, además adicionar DIEZ MILLONES NOVECIENTOS DIECIOCHO MIL PESOS M/CTE ($10.918.000) De conformidad con la justificación esgrimida en el documento anexo suscrito por el supervisor, que hace parte integral de la presente modificación contractual. La nueva fecha terminación del contrato es el 12 DE FEBRERO DE 2025.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</si>
  <si>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https://community.secop.gov.co/Public/Tendering/OpportunityDetail/Index?noticeUID=CO1.NTC.6532721&amp;isFromPublicArea=True&amp;isModal=False</t>
  </si>
  <si>
    <t>452-2024-CPS-P(114438)</t>
  </si>
  <si>
    <t>FDLSUBA-CD-454-2024(114438)</t>
  </si>
  <si>
    <t xml:space="preserve">1. 12/12/2024 8:36:08 PM Mediante documento radicado en el Fondo de Desarrollo Local de Suba, por EDISON GERARDO CASTILLO, quien obra como apoyo a la supervisión del Contrato 452-2024-CPSP(114438) se solicita PRORROGA y ADICIÓN del contrato, suscrito con FREDY ARMANDO ORTIZ HERNANDEZ, por el término de UN (1) MESES Y VEINTICINCO (25) DÍAS, además adicionar TRECE MILLONES SEICIENTOS CINCUENTA Y CUATRO MIL SEICIENTOS SESENTA Y SIETE PESOS M/CTE ($13.654.667) De conformidad con la justificación esgrimida en el documento anexo suscrito por el supervisor, que hace parte integral de la presente modificación contractual. La nueva fecha terminación del contrato es el 07 DE FEBRERO DE 2025. Lo anterior, con fundamento además en el principio de la autonomía de la voluntad consagrado en el artículo 1602 del Código Civil, en concordancia con el artículo 40 de la Ley 80 de 1993, inciso tercero.	 
</t>
  </si>
  <si>
    <t>https://community.secop.gov.co/Public/Tendering/OpportunityDetail/Index?noticeUID=CO1.NTC.6532787&amp;isFromPublicArea=True&amp;isModal=False</t>
  </si>
  <si>
    <t>453-2024-CPS-P(114463)</t>
  </si>
  <si>
    <t>FDLSUBA-CD-455-2024(114463)</t>
  </si>
  <si>
    <t>HUGO ERNESTO ORTEGA GUERRERO</t>
  </si>
  <si>
    <t>1. 13/11/2024 8:56:22 PM Mediante documento radicado en el Fondo de Desarrollo Local de Suba, por BALKIS HELENA WIEDEMAN GIRALDO, quien obra como apoyo a la supervisión del Contrato 453-2024CPS-P(114463), se solicita PRORROGA y ADICIÓN del contrato,suscrito con HUGO ERNESTO ORTEGA, por el término de CUARENTA Y CINCO DIAS (45), además adicionar ONCE MILLONES CIENTO SETENTA Y DOS MIL M/CTE ($11.172.000). De conformidad con la justificación esgrimida en el documento anexo suscrito por el supervisor, que hace parte integral de la presente modificación contractual. La nueva fecha de terminación es 28/12/2024.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</si>
  <si>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https://community.secop.gov.co/Public/Tendering/OpportunityDetail/Index?noticeUID=CO1.NTC.6541557&amp;isFromPublicArea=True&amp;isModal=False</t>
  </si>
  <si>
    <t>Rappi Pay</t>
  </si>
  <si>
    <t>454-2024-CPS-P(114409)</t>
  </si>
  <si>
    <t>FDLSUBA-CD-456-2024(114409)</t>
  </si>
  <si>
    <t>1. 12/12/2024 4:43:21 PM Mediante documento radicado en el Fondo de Desarrollo Local de Suba, por CAROLINA AVILA , quien obra como apoyo a la supervisión del Contrato 454-2024-CPS-P(114409)se solicita PRORROGA y ADICIÓN del contrato, suscrito con MARÍA ANGELICA GOMEZ FERNÁNDEZ, por el término de DOS (2) MESES, además adicionar $ 10.988.000 DIEZ MILLONES NOVECIENTOS OCHENTA Y OCHO MIL DE PESOS M/Cte, De conformidad con la justificación esgrimida en el documento anexo suscrito por el supervisor, que hace parte integral de la presente modificación contractual. La nueva fecha terminación del contrato es el 19 de Febrero de 2025.</t>
  </si>
  <si>
    <t>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t>
  </si>
  <si>
    <t>https://community.secop.gov.co/Public/Tendering/OpportunityDetail/Index?noticeUID=CO1.NTC.6574176&amp;isFromPublicArea=True&amp;isModal=False</t>
  </si>
  <si>
    <t>455-2024-CPS-P(114428)</t>
  </si>
  <si>
    <t>FDLSUBA-CD-457-2024(114428)</t>
  </si>
  <si>
    <t>CARLOS ALBERTO VARGAS CARPINTERO</t>
  </si>
  <si>
    <t xml:space="preserve">1. 13/12/2024 10:41:21 PM Mediante documento radicado en el Fondo de Desarrollo Local de Suba, por CAROLINA AVILA , quien obra como apoyo a la supervisión del Contrato 455-2024-CPS-P(114428) se solicita PRORROGA y ADICIÓN del contrato, suscrito con CARLOS ALBERTO VARGAS CARPINTERO, por el término de DOS (2) MESES, además adicionar $14.896.000 CATORCE MILLONES OCHOCIENTOS NOVENTA Y SEIS MIL DE PESOS M/Cte De conformidad con la justificación esgrimida en el documento anexo suscrito por el supervisor, que hace parte integral de la presente modificación contractual. La nueva fecha terminación del contrato es el 20 de Febrero de 2025.	 
</t>
  </si>
  <si>
    <t>https://community.secop.gov.co/Public/Tendering/OpportunityDetail/Index?noticeUID=CO1.NTC.6563323&amp;isFromPublicArea=True&amp;isModal=False</t>
  </si>
  <si>
    <t>456-2024-CPS-P(114253)</t>
  </si>
  <si>
    <t>FDLSUBA-CD-458-2024(114253)</t>
  </si>
  <si>
    <t>RAFAEL ESTEBAN ROZO VELANDIA</t>
  </si>
  <si>
    <t>1. 14/12/2024 8:16:05 PM Mediante documento radicado en el Fondo de Desarrollo Local de Suba, por CESAR SALAMANCA , quien obra como apoyo a la supervisión del Contrato 456-2024- CPS-P(114253) se solicita ADICION Y PRORROGA Al contrato, suscrito con RAFAEL ESTEBAN ROZO VELANDIA por el término de (DOS MESES, además adicionar ($20.000.000). De conformidad con la justificación esgrimida en el documento anexo suscrito por el supervisor, que hace parte integral de la presente modificación contractual. La nueva fecha terminación del contrato es el 456-2024 Lo anterior, con fundamento además en el principio de la autonomía de la voluntad consagrado en el artículo 1602 del Código Civil, en concordancia con el artículo 40 de la Ley 80 de 1993, inciso tercero.</t>
  </si>
  <si>
    <t>PRESTAR SERVICIOS PROFESIONALES ESPECIALIZADOS EN EL ÁREA DE GESTIÓN DEL DESARROLLO LOCAL, PARA BRINDAR LINEAMIENTOS CON EL FIN DE EVALUAR Y ORIENTAR TEMAS PRIORITARIOS EN LA ALCALDÍA LOCAL DE SUBA.</t>
  </si>
  <si>
    <t>https://community.secop.gov.co/Public/Tendering/OpportunityDetail/Index?noticeUID=CO1.NTC.6576403&amp;isFromPublicArea=True&amp;isModal=False</t>
  </si>
  <si>
    <t>457-2024-CPS-P (114428)</t>
  </si>
  <si>
    <t>FDLSUBA-CD-459-2024(114428)</t>
  </si>
  <si>
    <t>JOSHUA DAYANA ARDILA GALLO</t>
  </si>
  <si>
    <t>1. 13/12/2024 6:35:43 AM Mediante documento radicado en el Fondo de Desarrollo Local de Suba, por CAROLINA AVILA , quien obra como apoyo a la supervisión del Contrato 455-2024-CPS-P(114428) se solicita PRORROGA y ADICIÓN del contrato, suscrito con JOSHUA DAYANA ARDILA GALLO, por el término de DOS (2) MESES, además adicionar $14.896.000 CATORCE MILLONES OCHOCIENTOS NOVENTA Y SEIS MIL DE PESOS M/Cte De conformidad con la justificación esgrimida en el documento anexo suscrito por el supervisor, que hace parte integral de la presente modificación contractual. La nueva fecha terminación del contrato es el 22 de Febrero de 2025.</t>
  </si>
  <si>
    <t>https://community.secop.gov.co/Public/Tendering/OpportunityDetail/Index?noticeUID=CO1.NTC.6580513&amp;isFromPublicArea=True&amp;isModal=False</t>
  </si>
  <si>
    <t>458-2024-CPS-P (114428)</t>
  </si>
  <si>
    <t>FDLSUBA-CD-460-2024(114428)</t>
  </si>
  <si>
    <t>JUAN CAMILO CRUZ CRUZ</t>
  </si>
  <si>
    <t>1- 13/12/2024 10:43:08 PM Mediante documento radicado en el Fondo de Desarrollo Local de Suba, por CAROLINA AVILA , quien obra como apoyo a la supervisión del Contrato 458-2024- CPS-P (114428),, se solicita PRORROGA y ADICIÓN del contrato, suscrito JUAN CAMILO CRUZ CRUZ), por el término DOS (2) MESES, además adicionar $ 14.896.000 CATORCE MILLONES OCHOCIENTOS NOVENTA Y SEIS MILDE PESOS M/Cte, De conformidad con la justificación esgrimida en el documento anexo suscrito por el supervisor, que hace parte integral de la presente modificación contractual. La nueva fecha terminación del contrato es el 20 DE FEBRERO 2025</t>
  </si>
  <si>
    <t>https://community.secop.gov.co/Public/Tendering/OpportunityDetail/Index?noticeUID=CO1.NTC.6575636&amp;isFromPublicArea=True&amp;isModal=False</t>
  </si>
  <si>
    <t>459-2024-CPS-P (113884)</t>
  </si>
  <si>
    <t>FDLSUBA-CD-461-2024(113884)</t>
  </si>
  <si>
    <t>1. 15/12/2024 11:53:36 PM Mediante documento radicado en el Fondo de Desarrollo Local de Suba, por JUAN DAVID LONDOÑO, quien obra como apoyo a la supervisión del Contrato 459-2024 CPS-P (113884) se solicita MODIFICAR el contrato, suscrito con LAURA CAMILA BERNAL MONTOYA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DOS (2) MESES hasta el 21 DE FEBRERO DE 2025 y adicionándolo en CATORCE MILLONES OCHOCIENTOS NOVENTA Y SEIS MIL PESOS M/CTE ($14.896.000). Lo anterior, con fundamento además en el principio de la autonomía de la voluntad consagrado en la Ley 80 de 1993.</t>
  </si>
  <si>
    <t>Prestar servicios profesionales para apoyar las
actividades de pedagogía e innovación social del laboratorio de innovación de Suba.</t>
  </si>
  <si>
    <t>https://community.secop.gov.co/Public/Tendering/OpportunityDetail/Index?noticeUID=CO1.NTC.6575724&amp;isFromPublicArea=True&amp;isModal=False</t>
  </si>
  <si>
    <t>460-2024-CPS-AG (113792)</t>
  </si>
  <si>
    <t>FDLSUBA-CD-462-2024(113792)</t>
  </si>
  <si>
    <t xml:space="preserve">DANA VALENTINA ALFONSO GARZON </t>
  </si>
  <si>
    <t>1. 15/12/2024 8:17:09 PM Mediante documento radicado en el Fondo de Desarrollo Local de Suba, por Edison Gerardo Castillo Gómez, quien obra como apoyo a la supervisión del Contrato 514-2024-CPS-AG(115712) se solicita PRORROGA y ADICIÓN del contrato, suscrito con Dana Valentina Alfonso Garzón, por el término de (2) meses, además adicionar $5.766.000.De conformidad con la justificación esgrimida en el documento anexo suscrito por el supervisor, que hace parte integral de la presente modificación contractual. La nueva fecha terminación del contrato es el 19/02/2024 Lo anterior, con fundamento además en el principio de la autonomía de la voluntad consagrado en el artículo 1602 del Código Civil, en concordancia con el artículo 40 de la Ley 80 de 1993, inciso tercero.</t>
  </si>
  <si>
    <t>El contrato que se pretende celebrar, tendrá por objeto Prestar servicios de apoyo en las actividades de seguridad, convivencia ciudadana y recuperación del espacio público para el cumplimiento efectivo de las metas del proyecto de inversión 2032 - Suba convive con seguridad y tranquilidad</t>
  </si>
  <si>
    <t>https://community.secop.gov.co/Public/Tendering/OpportunityDetail/Index?noticeUID=CO1.NTC.6568920&amp;isFromPublicArea=True&amp;isModal=False</t>
  </si>
  <si>
    <t>461-2024-CPS-P(114291)</t>
  </si>
  <si>
    <t>FDLSUBA-CD-463-2024(114291)</t>
  </si>
  <si>
    <t>DANIEL TORRES GALAN</t>
  </si>
  <si>
    <t>1. 11/12/2024 9:43:55 PM Mediante documento radicado en el Fondo de Desarrollo Local de Suba, por CESAR SALAMANCA, quien obra como apoyo a la supervisión del Contrato 461-2024-CPS-P(114291), se solicita PRORROGA y ADICIÓN del contrato, suscrito con (DANIEL TORRES GALAN), por el término de (2MESES, además adicionar $20.000.000. De conformidad con la justificación esgrimida en el documento anexo suscrito por el supervisor, que hace parte integral de la presente modificación contractual. La nueva fecha terminación del contrato es el 26/02/2025 Lo anterior, con fundamento además en el principio de la autonomía de la voluntad consagrado en el artículo 1602 del Código Civil, en concordancia con el artículo 40 de la Ley 80 de 1993, inciso tercero.</t>
  </si>
  <si>
    <t>PRESTAR SERVICIOS PROFESIONALES ESPECIALIZADOS PARA ACOMPAÑAR A LOS RESPONSABLES E INTEGRANTES DE LOS PROCESOS EN LA IMPLEMENTACIÓN DE HERRAMIENTAS DE GESTIÓN, SIGUIENDO LOS LINEAMIENTOS METODOLÓGICOS ESTABLECIDOS POR LA OFICINA ASESORA DE PLANEACIÓN DE LA SECRETARÍA DISTRITAL DE GOBIERNO</t>
  </si>
  <si>
    <t>https://community.secop.gov.co/Public/Tendering/OpportunityDetail/Index?noticeUID=CO1.NTC.6578545&amp;isFromPublicArea=True&amp;isModal=False</t>
  </si>
  <si>
    <t>462-2024-CPS-P(113764)</t>
  </si>
  <si>
    <t>FDLSUBA-CD-464-2024(113764)</t>
  </si>
  <si>
    <t>GABRIELA RAMIREZ ROZO</t>
  </si>
  <si>
    <t>1. 15/12/2024 11:04:07 PM Mediante documento radicado en el Fondo de Desarrollo Local de Suba, por MARTHA ELENA JAIQUEL, quien obra como apoyo a la supervisión del Contrato FDLSUBA-462-2024, se solicita PRORROGA y ADICIÓN del contrato, suscrito con GABRIELA RAMIREZ ROZO por el término de DOS (2) MESES, además adicionar DIEZ MILLONES NOVECIENTOS NOVENTA Y OCHO MIL PESOS M/CTE ($10.998.000). De conformidad con la justificación esgrimida en el documento anexo suscrito por el supervisor, que hace parte integral de la presente modificación contractual. La nueva fecha terminación del contrato es el 26 DE FEBRERO DE 2025.</t>
  </si>
  <si>
    <t>PRESTAR LOS SERVICIOS PROFESIONALES COMO ABOGADO (A) PARA APOYAR LA GESTIÓN CONTRACTUAL DEL ÁREA GESTIÓN DEL DESARROLLO LOCAL, EN LAS ETAPAS PRECONTRACTUAL Y CONTRACTUAL DE LOS PROCESOS DE SELECCIÓN DE BIENES Y SERVICIOS DE LA ALCALDÍA LOCAL DE SUBA. SIPSE 113764</t>
  </si>
  <si>
    <t>https://community.secop.gov.co/Public/Tendering/OpportunityDetail/Index?noticeUID=CO1.NTC.6589163&amp;isFromPublicArea=True&amp;isModal=False</t>
  </si>
  <si>
    <t>463-2024-CPS-P(113786)</t>
  </si>
  <si>
    <t>FDLSUBA-CD-465-2024(113786)</t>
  </si>
  <si>
    <t>JONATHAN OVALLE DIAZ</t>
  </si>
  <si>
    <t>1. 15/12/2024 11:05:43 PM Mediante documento radicado en el Fondo de Desarrollo Local de Suba, por MARTHA ELENA JAIQUEL , quien obra como apoyo a la supervisión del Contrato 463-2024-CPS-P(113786) se solicita MODIFICAR el contrato, suscrito con JONATAN OVALLE DIAZ,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2 meses hasta el 28 de FEBRERO de 2025 y adicionándolo en $ 14.896.000. Lo anterior, con fundamento además en el principio de la autonomía de la voluntad consagrado en la Ley 80 de 1993.</t>
  </si>
  <si>
    <t>https://community.secop.gov.co/Public/Tendering/OpportunityDetail/Index?noticeUID=CO1.NTC.6626566&amp;isFromPublicArea=True&amp;isModal=F</t>
  </si>
  <si>
    <t>464-2024-CPS-P(113786)</t>
  </si>
  <si>
    <t>FDLSUBA-CD-466-2024(113786)</t>
  </si>
  <si>
    <t>JULIANA CASTRO BUITRAGO</t>
  </si>
  <si>
    <t>1. 15/12/2024 2:15:29 PM Mediante documento radicado en el Fondo de Desarrollo Local de Suba, por MARTHA ELENA JAIQUEL, quien obra como apoyo a la supervisión del Contrato FDLSUBA-CD-466-2024, se solicita PRORROGA y ADICIÓN del contrato, suscrito con JULIANA CASTRO BUITRAGO, por el término de DOS (02) MESES, además adicionar CATORCE MILLONES OCHOCIENTOS NOVENTA Y SEIS MIL PESOS M/CTE ($14.896.000). De conformidad con la justificación esgrimida en el documento anexo suscrito por el supervisor, que hace parte integral de la presente modificación contractual. La nueva fecha terminación del contrato es el 28 DE FEBRERO DE 2025.</t>
  </si>
  <si>
    <t>https://community.secop.gov.co/Public/Tendering/OpportunityDetail/Index?noticeUID=CO1.NTC.6625770&amp;isFromPublicArea=True&amp;isModal=False</t>
  </si>
  <si>
    <t>465-2024-CPS-AG(114249)</t>
  </si>
  <si>
    <t>FDLSUBA-CD-467-2024(114249)</t>
  </si>
  <si>
    <t>DIANA PAOLA PEDRAZA GARZON</t>
  </si>
  <si>
    <t>1. 12/12/2024 4:05:57 PM Mediante documento radicado en el Fondo de Desarrollo Local de Suba, por CESAR SALAMANCA, quien obra como apoyo a la supervisión del contrato 465- 2024- CPS-AG(114249), se solicita PRORROGA y ADICIÓN del contrato, suscrito con (Diana Pedraza, por el término de (2MESES, además adicionar $5.766.000. De conformidad con la justificación esgrimida en el documento anexo suscrito por el supervisor, que hace parte integral de la presente modificación contractual. La nueva fecha terminación del contrato es el 28/02/2025 Lo anterior, con fundamento además en el principio de la autonomía de la voluntad consagrado en el artículo 1602 del Código Civil, en concordancia con el artículo 40 de la Ley 80 de 1993, inciso tercero.</t>
  </si>
  <si>
    <t>El contrato que se pretende celebrar, tendrá por objeto Prestar el servicio como conductor de los vehículos livianos del despacho de La Alcaldía Local De Suba.</t>
  </si>
  <si>
    <t>https://community.secop.gov.co/Public/Tendering/OpportunityDetail/Index?noticeUID=CO1.NTC.6618456&amp;isFromPublicArea=True&amp;isModal=False</t>
  </si>
  <si>
    <t>466-2024-CPS-P(114248)</t>
  </si>
  <si>
    <t>FDLSUBA-CD-468-2024(114248)</t>
  </si>
  <si>
    <t>ALEJANDRO SAMUEL VITORIA VALENCIA</t>
  </si>
  <si>
    <t>1. 15/12/2024 5:32:39 PM Mediante documento radicado en el Fondo de Desarrollo Local de Suba, por CÉSAR SALAMANCA ROJAS, quien obra como apoyo a la supervisión del Contrato 466-2024-CPS-P(114248) se solicita PRORROGA y ADICIÓN del contrato, suscrito ALEJANDRO SAMUEL VICTORIA VALENCIA, por el término de DOS (2) MESES, además adicionar VEINTE MILLONES DE PESOS M/CTE ($20.000.000) De conformidad con la justificación esgrimida en el documento anexo suscrito por el supervisor, que hace parte integral de la presente modificación contractual. La nueva fecha terminación del contrato es el 22 DE FEBRERO DE 2025. Lo anterior, con fundamento además en el principio de la autonomía de la voluntad consagrado en el artículo 1602 del Código Civil, en concordancia con el artículo 40 de la Ley 80 de 1993, inciso tercero.</t>
  </si>
  <si>
    <t>Prestar los servicios profesionales especializados
al Área de Gestión del Desarrollo Local para apoyar la coordinación de los proyectos relacionados con la
intervención de la infraestructura local en el marco del cumplimiento de las metas del Plan de Desarrollo
Local de Suba</t>
  </si>
  <si>
    <t>https://community.secop.gov.co/Public/Tendering/OpportunityDetail/Index?noticeUID=CO1.NTC.6588768&amp;isFromPublicArea=True&amp;isModal=False</t>
  </si>
  <si>
    <t>467-2024-CPS-AG(114444)</t>
  </si>
  <si>
    <t>FDLSUBA-CD-469-2024(114444)</t>
  </si>
  <si>
    <t>LAURA JULIANA PISCO LOPEZ</t>
  </si>
  <si>
    <t>1. 14/12/2024 7:14:14 PM Mediante documento radicado en el Fondo de Desarrollo Local de Suba, por CAROLINA AVILA , quien obra como apoyo a la supervisión del Contrato 467-2024-CPS-AG(114444) se solicita PRORROGA y ADICIÓN del contrato, suscrito LAURA JULIANA PISCO LÓPEZ por el término DOS (2) MESES, además $ 6.762.000 SEIS MILLONES SETECIENTOS SESENTA Y DOS MIL DE PESOS M/Cte, De conformidad con la justificación esgrimida en el documento anexo suscrito por el supervisor, que hace parte integral de la presente Modificación contractual. La nueva fecha terminación del contrato es el 22 DE FEBRERO 2025</t>
  </si>
  <si>
    <t xml:space="preserve">Prestar los servicios de apoyo en el Área de Gestión del Desarrollo Local, realizando actividades administrativas de apoyo a los procesos de formulación que contribuyan al cumplimiento de las metas del Plan de Desarrollo Local	</t>
  </si>
  <si>
    <t>https://community.secop.gov.co/Public/Tendering/OpportunityDetail/Index?noticeUID=CO1.NTC.6590102&amp;isFromPublicArea=True&amp;isModal=False</t>
  </si>
  <si>
    <t>468-2024-CPS-AG(113483)</t>
  </si>
  <si>
    <t>FDLSUBA-CD-470-2024(113483)</t>
  </si>
  <si>
    <t>CONNIE OSORIO CARO</t>
  </si>
  <si>
    <t>https://community.secop.gov.co/Public/Tendering/OpportunityDetail/Index?noticeUID=CO1.NTC.6594974&amp;isFromPublicArea=True&amp;isModal=False</t>
  </si>
  <si>
    <t>469-2024-CPS-P(115148)</t>
  </si>
  <si>
    <t>FDLSUBA-CD-471-2024(115148)</t>
  </si>
  <si>
    <t>CLARA PATRICIA GUTIERREZ SUAREZ</t>
  </si>
  <si>
    <t>1. 15/12/2024 2:23:58 PM Mediante documento radicado en el Fondo de Desarrollo Local de Suba, por ALEJANDRO SAMUEL VICTORIA VALENCIA, quien obra como apoyo a la supervisión del Contrato 469-2024-CPS-P(115148) se solicita PRORROGA y ADICIÓN del contrato, suscrito CLARA PATRICIA GUTIERREZ SUAREZ, por el término de DOS (2) MESES, además adicionar CATORCE MILLONES OCHOCIENTOS NOVENTA Y SEIS MIL PESOS M/CTE ($14.896.000) De conformidad con la justificación esgrimida en el documento anexo suscrito por el supervisor, que hace parte integral de la presente modificación contractual. La nueva fecha terminación del contrato es el 22 DE FEBRERO DE 2025. Lo anterior, con fundamento además en el principio de la autonomía de la voluntad consagrado en el artículo 1602 del Código Civil, en concordancia con el artículo 40 de la Ley 80 de 1993, inciso tercero.</t>
  </si>
  <si>
    <t>Prestar servicios profesionales en el Área de
Gestión del Desarrollo Local de la Alcaldía Local de Suba, para el apoyo a la ejecución integral de los
diferentes proyectos de inversión destinados a la intervención de la malla vial, espacio público y parques
de la Localidad de Suba, en cumplimiento de las metas del Plan de Desarrollo Local y demás temas
afines del proyecto de inversión 1970 - Suba recupera y mantiene sus parques.</t>
  </si>
  <si>
    <t>https://community.secop.gov.co/Public/Tendering/OpportunityDetail/Index?noticeUID=CO1.NTC.6589957&amp;isFromPublicArea=True&amp;isModal=False</t>
  </si>
  <si>
    <t>470-2024-CPS-P(113764)</t>
  </si>
  <si>
    <t>FDLSUBA-CD-472-2024(113764)</t>
  </si>
  <si>
    <t>JEAN CARLOS HOYOS BENITEZ</t>
  </si>
  <si>
    <t>1. 15/12/2024 2:13:57 PM Mediante documento radicado en el Fondo de Desarrollo Local de Suba, por MARTHA ELENA JAIQUEL, quien obra como apoyo a la supervisión del Contrato FDLSUBA-CD-472-2024, se solicita PRORROGA y ADICIÓN del contrato, suscrito con JEAN CARLOS HOYOS, por el término de CUATRO (04) MESES, además adicionar DIEZ MILLONES NOVECIENTOS DIECIOCHO MIL PESOS M/CTE ($10.918.000). De conformidad con la justificación esgrimida en el documento anexo suscrito por el supervisor, que hace parte integral de la presente modificación contractual. La nueva fecha terminación del contrato es el 27 DE FEBRERO DE 2025.</t>
  </si>
  <si>
    <t>Prestar los servicios profesionales como abogado (a) para apoyar la gestión contractual del Área de Gestión del Desarrollo Local, en las etapas precontractual y contractual de los procesos de selección de bienes y servicios de la Alcaldía Local de Suba</t>
  </si>
  <si>
    <t>https://community.secop.gov.co/Public/Tendering/OpportunityDetail/Index?noticeUID=CO1.NTC.6603141&amp;isFromPublicArea=True&amp;isModal=False</t>
  </si>
  <si>
    <t>471-2024-CPS-P(114428)</t>
  </si>
  <si>
    <t>FDLSUBA-CD-473-2024(114428)</t>
  </si>
  <si>
    <t>SANTIAGO ALEJANDRO CARDENAS CABALLERO</t>
  </si>
  <si>
    <t>1. 13/12/2024 10:46:18 PM Mediante documento radicado en el Fondo de Desarrollo Local de Suba, por CAROLINA AVILA , quien obra como apoyo a la supervisión del Contrato 471-2024-CPS-P(114428) solicita PRORROGA y ADICIÓN del contrato, suscrito SANTIAGO ALEJANDRO CÁRDENAS CABALLERO por el término DOS (2) MESES, además $ 14.896.000 CATORCE MILLONES OCHOCIENTOS NOVENTA Y SEIS MIL PESOS M/Cte,, De conformidad con la justificación esgrimida en el documento anexo suscrito por el supervisor, que hace parte integral de la presente modificación contractual. La nueva fecha terminación del contrato es el 27 DE FEBRERO 2025</t>
  </si>
  <si>
    <t>https://community.secop.gov.co/Public/Tendering/OpportunityDetail/Index?noticeUID=CO1.NTC.6604301&amp;isFromPublicArea=True&amp;isModal=False</t>
  </si>
  <si>
    <t>472-2024-SUM(113129)</t>
  </si>
  <si>
    <t>FDLSMC-4-2024(113129)</t>
  </si>
  <si>
    <t>Suminitros</t>
  </si>
  <si>
    <t>GOLD SLY LTDA</t>
  </si>
  <si>
    <t>ADQUISICIÓN DE LICENCIAS DE HOSTING, MOODLE, MIRO, MAILJET Y ADOBE CREATIVE CLOUD PARA EL FORTALECIMIENTO INSTITUCIONAL DE LA ALCALDÍA LOCAL DE SUBA</t>
  </si>
  <si>
    <t>https://community.secop.gov.co/Public/Tendering/OpportunityDetail/Index?noticeUID=CO1.NTC.6538304&amp;isFromPublicArea=True&amp;isModal=False</t>
  </si>
  <si>
    <t>SISTEMAS</t>
  </si>
  <si>
    <t>473-2024-CPS-P(114419)</t>
  </si>
  <si>
    <t>FDLSUBA-CD-474-2024(114419)</t>
  </si>
  <si>
    <t>ANDREA CATALINA RAMIREZ</t>
  </si>
  <si>
    <t>1. 13/12/2024 10:47:17 PM Mediante documento radicado en el Fondo de Desarrollo Local de Suba, por CAROLINA AVILA , quien obra como apoyo a la supervisión del Contrato 473-2024 solicita PRORROGA y ADICIÓN del contrato, suscrito ANDREA CATALINA RAMÍREZ PÉREZ por el término DOS (2) MESES, además $20.000.000 VEINTE MILLONES DE PESOS M/Cte De conformidad con la justificación esgrimida en el documento anexo suscrito por el supervisor, que hace parte integral de la presente modificación contractual. La nueva fecha terminación del contrato es el 28 DE FEBRERO 2025 Lo anterior, con fundamento además en el principio de la autonomía de la voluntad consagrado en el artículo 1602 del Código Civil, en concordancia con el artículo 40 de la Ley 80 de 1993, inciso tercero.</t>
  </si>
  <si>
    <t>Prestar servicios profesionales especializados en el Área de Gestión del Desarrollo Local de la Alcaldía Local de Suba, en el proceso de seguimiento y evaluación de los planes, programas, proyectos y políticas, en el cumplimiento de los objetivos trazados en el Plan de Desarrollo Local</t>
  </si>
  <si>
    <t>https://community.secop.gov.co/Public/Tendering/ContractNoticePhases/View?PPI=CO1.PPI.33867375&amp;isFromPublicArea=True&amp;isModal=False</t>
  </si>
  <si>
    <t>474-2024-CPS-P(114463)</t>
  </si>
  <si>
    <t>FDLSUBA-CD-475-2024(114463)</t>
  </si>
  <si>
    <t xml:space="preserve">ALVARO EFRAIN DIAZ GRANADOS </t>
  </si>
  <si>
    <t>1. 19/11/2024 8:31:03 PM Mediante documento radicado en el Fondo de Desarrollo Local de Suba, por CESAR SALAMANCA, quien obra como apoyo a la supervisión del Contrato 474-2024-CPS-P(114463), se solicita CESIÓN del contrato suscrito con Alvaro Diazgranados De Pablo, De conformidad con la justificación esgrimida en el documento anexo suscrito por el supervisor, que hace parte integral de la presente modificación contractual. Por lo anterior, se realiza la CESIÓN DEL CONTRATO A DAVID RICARDO PEÑALOZA LOMBO, identificado (a) con C.C. N° 81740245, a partir del 19 de noviembre de 2024, teniendo en cuenta la idoneidad, previa verificación de los requisitos aportados por el (la) contratista. Lo anterior de conformidad con los documentos anexos, los cuales hacen parte integral de la presente modificación contractual</t>
  </si>
  <si>
    <t xml:space="preserve">
Prestar los servicios profesionales como abogado (a) para apoyar la gestión contractual del Área Gestión del Desarrollo Local de la Alcaldía Local de Suba, en los diferentes procesos de selección en sus etapas precontractual, contractual y postcontractual</t>
  </si>
  <si>
    <t>https://community.secop.gov.co/Public/Tendering/OpportunityDetail/Index?noticeUID=CO1.NTC.6617208&amp;isFromPublicArea=True&amp;isModal=False</t>
  </si>
  <si>
    <t>474-2024 C1</t>
  </si>
  <si>
    <t>david ricardo peñaloza lombo</t>
  </si>
  <si>
    <t>1. 28/11/2024 10:55:42 PM Mediante documento radicado en el Fondo de Desarrollo Local de Suba, por CESAR SALAMANCA, quien obra como apoyo a la supervisión del Contrato 474-2024, se solicita PRORROGA y ADICIÓN del contrato, suscrito con DAVID RICARDO PEÑALOZA LOMBO, por el término de 45 DIAS, además adicionar $11.172.000. De conformidad con la justificación esgrimida en el documento anexo suscrito por el supervisor, que hace parte integral de la presente modificación contractual. La presente adición se encuentra respaldada con el Certificado de Disponibilidad Presupuestal No. 1996 de fecha 27/11/2024. La nueva fecha terminación del contrato es el 16/01/2025. Lo anterior, con fundamento además en el principio de la autonomía de la voluntad consagrado en el artículo 1602 del Código Civil, en concordancia con el artículo 40 de la Ley 80 de 1993, inciso tercero.</t>
  </si>
  <si>
    <t>475-2024-CPS-AG(114434)</t>
  </si>
  <si>
    <t>FDLSUBA-CD-476-2024(114434)</t>
  </si>
  <si>
    <t>CONSUELO HERNANDEZ GUTIERREZ</t>
  </si>
  <si>
    <t>Prestar los servicios de apoyo en el Área de Gestión del Desarrollo Local, realizando actividades administrativas que contribuyan al cumplimiento de las metas del Plan de Desarrollo Local.</t>
  </si>
  <si>
    <t>https://community.secop.gov.co/Public/Tendering/OpportunityDetail/Index?noticeUID=CO1.NTC.6633399&amp;isFromPublicArea=True&amp;isModal=False</t>
  </si>
  <si>
    <t>476-2024-CPS-P(114468)</t>
  </si>
  <si>
    <t>FDLSUBA-CD-477-2024(114468).</t>
  </si>
  <si>
    <t>KELY JULIANA SERRATO MANCERA</t>
  </si>
  <si>
    <t>1. 15/12/2024 7:16:01 PM Mediante documento radicado en el Fondo de Desarrollo Local de Suba, por: Blancarlis Guillen, quien obra como apoyo a la supervisión del Contrato 476-2024-CPSP(114468) se solicita MODIFICAR el contrato, suscrito con KELY JULIANA SERRATO MANCERA, una vez analizada la viabilidad jurídica y en atención a que el contrato tiene como fecha de terminación el día 31/12/2024 se hace necesario modificar la cláusula tercera "PLAZO: ", eliminando la nota -, En todo caso el plazo de ejecución del contrato no podrá exceder el 31 de diciembre de 2024. Y se hace necesario modificar el plazo prorrogándolo en DOS MESES hasta el 01 DE MARZO de 2025 y adicionándolo en $ 10.918.000 Lo anterior, con fundamento además en el principio de la autonomía de la voluntad consagrado en la Ley 80 de 1993</t>
  </si>
  <si>
    <t>Prestar los servicios profesionales al Área de Gestión del Desarrollo Local para apoyar la promoción, articulación, acompañamiento y seguimiento a los procesos de participación ciudadana relacionados con la recreación y el deporte, en cumplimiento del Plan de Desarrollo Local</t>
  </si>
  <si>
    <t>https://community.secop.gov.co/Public/Tendering/OpportunityDetail/Index?noticeUID=CO1.NTC.6629806&amp;isFromPublicArea=True&amp;isModal=False</t>
  </si>
  <si>
    <t>477-2024-CPS-P(114428)</t>
  </si>
  <si>
    <t>FDLSUBA-CD-478-2024(114428)</t>
  </si>
  <si>
    <t>CATALINA BURGOS MAHECHA</t>
  </si>
  <si>
    <t>1. 13/12/2024 10:52:29 PM Mediante documento radicado en el Fondo de Desarrollo Local de Suba, por CAROLINA AVILA , quien obra como apoyo a la supervisión del Contrato 477-2024-CPS-P(114428) solicita PRORROGA y ADICIÓN del contrato, suscrito CATALINA ESTEFANY BURGOS MAHECHA por el término DOS (2) MESES, además $ 14.896.000 CATORCE MILLONES OCHOCIENTOS NOVENTA Y SEIS MIL PESOS M/CTE De conformidad con la justificación esgrimida en el documento anexo suscrito por el supervisor, que hace parte integral de la resente modificación contractual. La nueva fecha terminación del contrato es el 28 DE FEBRERO 2025 Lo anterior, con fundamento además en el principio de la autonomía de la voluntad consagrado en el artículo 1602 del Código Civil, en concordancia con el artículo 40 de la Ley 80 de 1993, inciso tercero.</t>
  </si>
  <si>
    <t xml:space="preserve">
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t>
  </si>
  <si>
    <t>https://community.secop.gov.co/Public/Tendering/OpportunityDetail/Index?noticeUID=CO1.NTC.6625012&amp;isFromPublicArea=True&amp;isModal=False</t>
  </si>
  <si>
    <t>478-2024-CPS-P(113696)</t>
  </si>
  <si>
    <t>FDLSUBA-CD-479-2024(113696)</t>
  </si>
  <si>
    <t>SARA CHACON PEREZ</t>
  </si>
  <si>
    <t>1. 15/12//2024 6:25:39 PM Mediante documento radicado en el Fondo de Desarrollo Local de Suba, por DANIELA RODRÍGUEZ, quien obra como apoyo a la supervisión del Contrato 478-2024-CPS-P(113696) se solicita MODIFICAR el contrato, suscrito con SARA VANESA CHACÓN PÁEZ,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28 días hasta el 5 de marzo de 2025 y adicionándolo en $ 14.399.467. Lo anterior, con fundamento además en el principio de la autonomía de la voluntad consagrado en la Ley 80 de 1993.</t>
  </si>
  <si>
    <t>https://community.secop.gov.co/Public/Tendering/OpportunityDetail/Index?noticeUID=CO1.NTC.6663793&amp;isFromPublicArea=True&amp;isModal=False</t>
  </si>
  <si>
    <t>479-2024-CPS-P(113764)</t>
  </si>
  <si>
    <t>FDLSUBA-CD-480-2024(113764)</t>
  </si>
  <si>
    <t xml:space="preserve">LEANDRO TOLEDO ARCILA </t>
  </si>
  <si>
    <t>1. 15/12/2024 11:08:38 PM Mediante documento radicado en el Fondo de Desarrollo Local de Suba, por MARTHA ELENA JAIQUEL, quien obra como apoyo a la supervisión del Contrato 479-2024-CPS-P(113764) se solicita MODIFICAR el contrato, suscrito con LEANDRO TOLEDO ARCILA,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2 meses hasta el 01 de MARZO de 2025 y adicionándolo en $ 10.918.000. Lo anterior, con fundamento además en el principio de la autonomía de la voluntad consagrado en la Ley 80 de 1993.</t>
  </si>
  <si>
    <t xml:space="preserve">	Prestar los servicios profesionales como abogado (a) para apoyar la gestión contractual del Área de Gestión del Desarrollo Local, en las etapas precontractual y contractual de los procesos de selección de bienes y servicios de la Alcaldía Local de Suba</t>
  </si>
  <si>
    <t>https://community.secop.gov.co/Public/Tendering/OpportunityDetail/Index?noticeUID=CO1.NTC.6619946&amp;isFromPublicArea=True&amp;isModal=False</t>
  </si>
  <si>
    <t>480-2024-CPS-AG(115240)</t>
  </si>
  <si>
    <t>FDLSUBA-CD-481-2024(115240)</t>
  </si>
  <si>
    <t>ANGIE TATIANA GARCIA RUIZ</t>
  </si>
  <si>
    <t>1. 14/12/2024 6:34:25 PM Mediante documento radicado en el Fondo de Desarrollo Local de Suba, por : Sara Nohelia Velásquez, quien obra como apoyo a la supervisión del Contrato : 480-2024-CPS-AG (115240), se solicita MODIFICAR el contrato, suscrito con ANGIE TATIANA GARCIA RUIZ,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11 dias , hasta el 20 DE FEBRERO de 2025 y adicionándolo en $ $2.883.000, Lo anterior, con fundamento además en el principio de la autonomía de la voluntad consagrado en la Ley 80 de 1993.</t>
  </si>
  <si>
    <t>Prestar los servicios de apoyo al Área Gestión de Desarrollo Local en el Centro de Documentación e Información CDI de la Alcaldía Local de Suba.</t>
  </si>
  <si>
    <t>https://community.secop.gov.co/Public/Tendering/OpportunityDetail/Index?noticeUID=CO1.NTC.6658838&amp;isFromPublicArea=True&amp;isModal=False</t>
  </si>
  <si>
    <t>481-2024-CPS-P(113883)</t>
  </si>
  <si>
    <t>FDLSUBA-CD-482-2024(113883)</t>
  </si>
  <si>
    <t>1. 15/12/2024 11:22:45 PM Mediante documento radicado en el Fondo de Desarrollo Local de Suba, por ALEJANDRO SAMUEL VICTORIA VALENCIA, quien obra como apoyo a la supervisión del 481-2024-CPS-P (113883) se solicita MODIFICAR el contrato, suscrito EDWIN DARIO SANCHEZ GONZALEZ, una vez analizada la viabilidad jurídica y en atención a que el contrato tiene como fecha de terminación el día 31/12/2024 se hace necesario modificar la cláusula tercera "PLAZO: "TRES MESES", eliminando la nota -En todo caso el plazo de ejecución del contrato no podrá exceder el 31 de Diciembre de 2024. Y se hace necesario modificar el plazo prorrogándolo en UN (1) MES Y VEINTINUEVE (29) días, hasta el 2 de marzo de 2025 y adicionándolo en $ 14.647.733. Lo anterior, con fundamento además en el principio de la autonomía de la voluntad consagrado en la Ley 80 de 1993.</t>
  </si>
  <si>
    <t xml:space="preserve">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</si>
  <si>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https://community.secop.gov.co/Public/Tendering/OpportunityDetail/Index?noticeUID=CO1.NTC.6629645&amp;isFromPublicArea=True&amp;isModal=False</t>
  </si>
  <si>
    <t>482-2024-CPS-P(113696)</t>
  </si>
  <si>
    <t>FDLSUBA-CD-483-2024(113696)</t>
  </si>
  <si>
    <t>DANIELA RODRÍGUEZ</t>
  </si>
  <si>
    <t>1. 15/12/2024 5:30:15 PM Mediante documento radicado en el Fondo de Desarrollo Local de Suba, por CÉSAR SALAMANCA ROJAS, quien obra como apoyo a la supervisión del Contrato 482-2024-CPS-P(113696) se solicita MODIFICAR el contrato, suscrito con DANIELA ELISA RODRÍGUEZ LÓPEZ,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meses y 29 días hasta el 4 de marzo de 2025 y adicionándolo en $ 14.647.733. Lo anterior, con fundamento además en el principio de la autonomía de la voluntad consagrado en la Ley 80 de 1993.</t>
  </si>
  <si>
    <t>https://community.secop.gov.co/Public/Tendering/OpportunityDetail/Index?noticeUID=CO1.NTC.6645978&amp;isFromPublicArea=True&amp;isModal=False</t>
  </si>
  <si>
    <t>483-2024-CPS-P(115000)</t>
  </si>
  <si>
    <t>FDLSUBA-CD-484-2024(115000)</t>
  </si>
  <si>
    <t>MAGDA GICELLA MONROY CIFUENTES</t>
  </si>
  <si>
    <t>1.14/12/2024 8:33:33 AM Mediante documento radicado en el Fondo de Desarrollo Local de Suba, por PAOLA ANDREA RUIZ OSPINA, quien obra como apoyo a la supervisión del Contrato 483-2024-CPS-P(115000), se solicita MODIFICAR el contrato, suscrito con MAGDA GICELLA MONROY CIFUENTES,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y veintiséis (26) días contados a partir del vencimiento del plazo pactado y adicionándolo en TRECE MILLONES NOVECIENTOS DOS MIL NOVECIENTOS TREINTA Y TRES PESOS M/CTE ($13.902.933). Lo anterior, con fundamento además en el principio de la autonomía de la voluntad consagrado en la Ley 80 de 1993.</t>
  </si>
  <si>
    <t>Prestar servicios profesionales en acciones enfocadas en el apoyo y seguimiento administrativo de los proyectos y contratos relacionados con la línea ambiental que contribuyan al cumplimiento de las metas del plan de desarrollo local</t>
  </si>
  <si>
    <t>https://community.secop.gov.co/Public/Tendering/OpportunityDetail/Index?noticeUID=CO1.NTC.6671682&amp;isFromPublicArea=True&amp;isModal=False</t>
  </si>
  <si>
    <t>AGRICULTURA URBANA</t>
  </si>
  <si>
    <t>484-2024-CPS-AG(115240)</t>
  </si>
  <si>
    <t>FDLSUBA-CD-485-2024(115240)</t>
  </si>
  <si>
    <t>DELLY ALEXANDRA HERNANDEZ HERNANDEZ</t>
  </si>
  <si>
    <t>1. 14/12/2024 5:49:35 PM Mediante documento radicado en el Fondo de Desarrollo Local de Suba, por : SARA NOHELIA VELASQUEZ GUERRA, quien obra como apoyo a la supervisión del Contrato : 484-2024-CPS-AG (115240), se solicita MODIFICAR el contrato, suscrito con DELLY ALEXANDRA HERNÁNDEZ HERNÁNDEZ,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29 días hasta el 9 DE MARZO de 2025 y adicionándolo en $ 5.669.900. Lo anterior, con fundamento además en el principio de la autonomía de la voluntad consagrado en la Ley 80 de 1993.</t>
  </si>
  <si>
    <t>https://community.secop.gov.co/Public/Tendering/OpportunityDetail/Index?noticeUID=CO1.NTC.6635707&amp;isFromPublicArea=True&amp;isModal=False</t>
  </si>
  <si>
    <t xml:space="preserve">CDI </t>
  </si>
  <si>
    <t>485-2024-CPS-P(115971)</t>
  </si>
  <si>
    <t>FDLSUBA-486-2024(115791)</t>
  </si>
  <si>
    <t>JUAN CARLOS CALA GOMEZ</t>
  </si>
  <si>
    <t>1. 14/12/2024 6:10:53 PM Mediante documento radicado en el Fondo de Desarrollo Local de Suba, por ALEJANDRO SAMUEL VICTORIA VALENCIA, quien obra como apoyo a la supervisión del Contrato 485-2024-CPS-P(115971), se solicita PRORROGA y ADICIÓN del contrato, suscrito JUAN CARLOS CALA GOMEZ, por el término de UN (1) MES Y VENTIDOS (22) DIAS, además adicionar DOCE MILLONES NOVECIENTOS NUEVE MIL OCHOCIENTOS SESENTA Y SIETE PESOS M/CTE ($12.909.867) De conformidad con la justificación esgrimida en el documento anexo suscrito por el supervisor, que hace parte integral de la presente modificación contractual. La nueva fecha terminación del contrato es el 14 DE FEBRERO DE 2025. Lo anterior, con fundamento además en el principio de la autonomía de la voluntad consagrado en el artículo 1602 del Código Civil, en concordancia con el artículo 40 de la Ley 80 de 1993, inciso tercero.</t>
  </si>
  <si>
    <t>Prestar los servicios profesionales en el Área Gestión del Desarrollo, para el apoyo a la ejecución integral de los diferentes proyectos de inversión destinados a la intervención de la malla vial, espacio público, ciclo infraestructura, infraestructura cultural, mejoramiento de vivienda rural y parques de la localidad de Suba</t>
  </si>
  <si>
    <t>https://community.secop.gov.co/Public/Tendering/OpportunityDetail/Index?noticeUID=CO1.NTC.6675989&amp;isFromPublicArea=True&amp;isModal=False</t>
  </si>
  <si>
    <t>486-2024-CPS-P(114314)</t>
  </si>
  <si>
    <t>FDLSUBA-CD-487-2024(114314)</t>
  </si>
  <si>
    <t xml:space="preserve">LUISA FERNANDA DURAN </t>
  </si>
  <si>
    <t>1. 14/12/2024 4:18:06 PM Mediante documento radicado en el Fondo de Desarrollo Local de Suba, por YURI ANDRES SANTOS PRETEL, quien obra como apoyo a la supervisión del Contrato 486-2024-CPS-P (114314), se solicita modificación de la cláusula tercera del contrato y adición y prórroga. del contrato, suscrito con LUISA FERNANDA DURAN ROMERO, por el término de UN (1) MES Y DIEZ (10) DIAS, además adicionar SIETE MILLONES DOSCIENTOS SETENTA Y OCHO MIL SEISCIENTOS SESENTA Y SEIS MIL PESOS M/CTE ($7.278.666), De conformidad con la justificación esgrimida en el documento anexo suscrito por el supervisor, que hace parte integral de la presente modificación contractual. La nueva fecha terminación del contrato es el 12 DE FEBRERO DE 2025.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</si>
  <si>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https://community.secop.gov.co/Public/Tendering/OpportunityDetail/Index?noticeUID=CO1.NTC.6632163&amp;isFromPublicArea=True&amp;isModal=False</t>
  </si>
  <si>
    <t>TRANSFERENCIAS</t>
  </si>
  <si>
    <t>487-2024-CPS-P(114927)</t>
  </si>
  <si>
    <t>FDLSUBA-CD-488-2024(114927)</t>
  </si>
  <si>
    <t>LAURA CATALINA ESPAÑA ESTRELLA</t>
  </si>
  <si>
    <t>1. 15/12/2024 1:25:53 PM Mediante documento radicado en el Fondo de Desarrollo Local de Suba, por ANDRIANA ANDREA ARCHILA MOSCOSO, quien obra como apoyo a la supervisión del Contrato 487-2024- CPS-P(114927) se solicita MODIFICAR el contrato, suscrito con LAURA CATALINA ESPAÑA ESTRELLA,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28 DIAS hasta el 4 DE MARZO DE 2025 y adicionándolo en $ 10.554.067. Lo anterior, con fundamento además en el principio de la autonomía de la voluntad consagrado en la Ley 80 de 1993.</t>
  </si>
  <si>
    <t>https://community.secop.gov.co/Public/Tendering/OpportunityDetail/Index?noticeUID=CO1.NTC.6650644&amp;isFromPublicArea=True&amp;isModal=False</t>
  </si>
  <si>
    <t>INFRASTRUCTURA</t>
  </si>
  <si>
    <t>488-2024-CPS-P(114827)</t>
  </si>
  <si>
    <t>FDLSUBA-CD-489-2024(115240)</t>
  </si>
  <si>
    <t>1. 11/10/2024 4:01:24 PM Mediante documento radicado en el Fondo de Desarrollo Local de Suba, por SARA NOHELIA VELAZQUEZ, quien obra como apoyo a la supervisión del Contrato 488-2024, se solicita CESIÓN del contrato suscrito con JUAN MARTIN, De conformidad con la justificación esgrimida en el documento anexo suscrito por el supervisor, que hace parte integral de la presente modificación contractual. Por lo anterior, se realiza la CESIÓN DEL CONTRATO A DARLY SOTELO, identificado (a) con C.C. N° 1013609480, a partir del 11 de Octubre de 2024, teniendo en cuenta la idoneidad, previa verificación de los requisitos aportados por el (la) contratista. Lo anterior de conformidad con los documentos anexos, los cuales hacen parte integral de la presente modificación contractual</t>
  </si>
  <si>
    <t>https://community.secop.gov.co/Public/Tendering/OpportunityDetail/Index?noticeUID=CO1.NTC.6648514&amp;isFromPublicArea=True&amp;isModal=False</t>
  </si>
  <si>
    <t>488-2024 C1</t>
  </si>
  <si>
    <t>Darly Vannesa Sotelo Borda</t>
  </si>
  <si>
    <t>2. 14/12/2024 6:33:58 PM Mediante documento radicado en el Fondo de Desarrollo Local de Suba, por : MARIA HAYDEE BURGOS GUERREO, quien obra como apoyo a la supervisión del Contrato : 488-2024-CPS-AG (115240), se solicita MODIFICAR el contrato, suscrito con DARLY VANNESA SOTELO BORDA,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hasta el 3 DE FEBRERO de 2025 y adicionándolo en $ $2.883.000, Lo anterior, con fundamento además en el principio de la autonomía de la voluntad consagrado en la Ley 80 de 1993.</t>
  </si>
  <si>
    <t>489-2024-CPS-P(114827)</t>
  </si>
  <si>
    <t>FDLSUBA-CD-490-2024(114827)</t>
  </si>
  <si>
    <t>DANIEL MAURICIO MIRANDA MOYA</t>
  </si>
  <si>
    <t>1. 12/12/2024 7:59:09 AM Mediante documento radicado en el Fondo de Desarrollo Local de Suba, por ANGELA BIBIANA ROJAS PUERTAS, quien obra como apoyo a la supervisión del Contrato 489-2024-CPS-P(114827), se solicita MODIFICAR el contrato, suscrito con DANIEL MAURICIO MIRANDA MOYA,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Y VEINTINUEVE (29) DÍAS contados a partir del vencimiento del plazo pactado y adicionándolo en DIEZ MILLONES SETECIENTOS TREINTA Y SEIS MIL TREINTA Y TRES PESOS M/CTE ($10.736.033). Lo anterior, con fundamento además en el principio de la autonomía de la voluntad consagrado en la Ley 80 de 1993.</t>
  </si>
  <si>
    <t>Prestar los servicios profesionales para apoyar el trámite de despachos comisorios de la Alcaldía Local de Suba.</t>
  </si>
  <si>
    <t>https://community.secop.gov.co/Public/Tendering/OpportunityDetail/Index?noticeUID=CO1.NTC.6636842&amp;isFromPublicArea=True&amp;isModal=False</t>
  </si>
  <si>
    <t>490-2024-CPS-P(113786)</t>
  </si>
  <si>
    <t>FDLSUBA-CD-491-2024(113786)</t>
  </si>
  <si>
    <t>JAIRO CARDONA MARIN</t>
  </si>
  <si>
    <t>1. 17/12/2024 9:39:30 AM Mediante documento radicado en el Fondo de Desarrollo Local de Suba, por MARTHA ELENA JAIQUEL , quien obra como apoyo a la supervisión del Contrato 490-2024-CPS-P se solicita MODIFICAR el contrato, suscrito con JAIRO CARDONA MARIN,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26 días hasta el 06 de MARZO de 2025 y adicionándolo en $ 13.902.333. Lo anterior, con fundamento además en el principio de la autonomía de la voluntad consagrado en la Ley 80 de 1993.</t>
  </si>
  <si>
    <t>https://community.secop.gov.co/Public/Tendering/OpportunityDetail/Index?noticeUID=CO1.NTC.6624176&amp;isFromPublicArea=True&amp;isModal=False</t>
  </si>
  <si>
    <t>491-2024-CPS-P(116317)</t>
  </si>
  <si>
    <t>FDLSUBA-CD-492-2024(116317)</t>
  </si>
  <si>
    <t>FABIO LEONARDO PEÑUELA</t>
  </si>
  <si>
    <t>1. 15/12/2024 10:17:49 AM Mediante documento radicado en el Fondo de Desarrollo Local de Suba, por YURI ANDRES SANTOS PRETEL, quien obra como apoyo a la supervisión del Contrato 491-2024-CPS-P(116317)se solicita modificación de la cláusula tercera del contrato y adición y prórroga. del contrato, suscrito con FABIO LEONARDO PEÑUELA BUITRAGO, por el término de DOS (2) MESES, además adicionar DIEZ MILLONES NOVECIENTOS DIECIOCHO MIL PESOS M/CTE ($10.918.000) De conformidad con la justificación esgrimida en el documento anexo suscrito por el supervisor, que hace parte integral de la presente modificación contractual. La nueva fecha terminación del contrato es el 01 DE MARZODE 2025. Lo anterior, con fundamento además en el principio de la autonomía de la voluntad consagrado en el artículo 1602 del Código Civil, en concordancia con el artículo 40 de la Ley 80 de 1993, inciso tercero.</t>
  </si>
  <si>
    <t xml:space="preserve">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t>
  </si>
  <si>
    <t>https://community.secop.gov.co/Public/Tendering/OpportunityDetail/Index?noticeUID=CO1.NTC.6629969&amp;isFromPublicArea=True&amp;isModal=False</t>
  </si>
  <si>
    <t>492-2024-CPS-P(114811)</t>
  </si>
  <si>
    <t>FDLSUBA-CD-493-2024(114811)</t>
  </si>
  <si>
    <t>ANDRES FELIPE TENJO AGUILAR</t>
  </si>
  <si>
    <t>1. 16/12/2024 6:38:05 PM Mediante documento radicado en el Fondo de Desarrollo Local de Suba, por BALKIS HELENA WIEDEMAN , quien obra como apoyo a la supervisión del Contrato 492-2024-CPS-P(114811) se solicita MODIFICAR el contrato, suscrito con ANDRÉS FELIPE TENJO,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2 meses hasta el 01 de MARZO de 2025 y adicionándolo en $ 10.918.000. Lo anterior, con fundamento además en el principio de la autonomía de la voluntad consagrado en la Ley 80 de 1993.</t>
  </si>
  <si>
    <t>https://community.secop.gov.co/Public/Tendering/OpportunityDetail/Index?noticeUID=CO1.NTC.6627813&amp;isFromPublicArea=True&amp;isModal=Fals</t>
  </si>
  <si>
    <t>493-2024-CPS-A-G(113483)</t>
  </si>
  <si>
    <t>FDLS-CD-494-2024(113483)</t>
  </si>
  <si>
    <t>IRMA JOHANA JIMENEZ</t>
  </si>
  <si>
    <t>1. 15/12/2024 11:27:58 AM Mediante documento radicado en el Fondo de Desarrollo Local de Suba, por alejandra jaramillo, quien obra como supervisor del Contrato 493-2024-CP-A-G-(113483) se solicita MODIFICAR el contrato, suscrito con Irma Johana Jimenez Laguna,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2 meses hasta el 01 de marzo de 2025 y adicionándolo en $5.766.000. Lo anterior, con fundamento además en el principio de la autonomía de la voluntad consagrado en la Ley 80 de 1993.</t>
  </si>
  <si>
    <t>https://community.secop.gov.co/Public/Tendering/OpportunityDetail/Index?noticeUID=CO1.NTC.6633147&amp;isFromPublicArea=True&amp;isModal=False</t>
  </si>
  <si>
    <t>494-2024-CPS-P(113696)</t>
  </si>
  <si>
    <t>FDLSUBA-CD-495-2024(113696)</t>
  </si>
  <si>
    <t>$16.882.734</t>
  </si>
  <si>
    <t>1. 24/10/2024 8:39:01 PM Mediante documento radicado en el Fondo de Desarrollo Local de Suba, por CÉSAR SALAMANCA ROJAS, quien obra como apoyo a la supervisión del Contrato 494-2024-CPS-P (113696), se solicita CESIÓN del contrato suscrito con SARA ARBELAEZ CARRILLO, De conformidad con la justificación esgrimida en el documento anexo suscrito por el supervisor, que hace parte integral de la presente modificación contractual. Por lo anterior, se realiza la CESIÓN DEL CONTRATO A y DANIELA CASTELBLANCO TRIANA, identificada con cédula de ciudadanía No. 1.015.481.535, a partir del 24 de OCTUBRE de 2024, teniendo en cuenta la idoneidad, previa verificación de los requisitos aportados por el (la) contratista. Lo anterior de conformidad con los documentos anexos, los cuales hacen parte integral de la presente modificación contractual</t>
  </si>
  <si>
    <t>https://community.secop.gov.co/Public/Tendering/OpportunityDetail/Index?noticeUID=CO1.NTC.6632076&amp;isFromPublicArea=True&amp;isModal=False</t>
  </si>
  <si>
    <t>494-2024 C1</t>
  </si>
  <si>
    <t>Daniela Castelblanco Triana</t>
  </si>
  <si>
    <t>1. 15/12/2024 5:13:51 PM Mediante documento radicado en el Fondo de Desarrollo Local de Suba, por DANIELA RODRIGUEZ, quien obra como apoyo a la supervisión del Contrato 494-2024-CPSP(113696) se solicita MODIFICAR el contrato, suscrito con DANIELA CASTELBLANCO TRIANA,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hasta el 1 de febrero de 2025 y adicionándolo en $ 7.448.000. Lo anterior, con fundamento además en el principio de la autonomía de la voluntad consagrado en la Ley 80 de 1993.</t>
  </si>
  <si>
    <t>495-2024-CPS-P(115126)</t>
  </si>
  <si>
    <t>FDLSUBA-CD-496-2024(115126)</t>
  </si>
  <si>
    <t>HERNAN RICARDO SANTOS SANCHEZ</t>
  </si>
  <si>
    <t>1. 15/12/2024 7:19:50 PM Mediante documento radicado en el Fondo de Desarrollo Local de Suba, por ALEJANDRO SAMUEL VICTORIA VALENCIA, quien obra como apoyo a la supervisión del 495-2024-CPS-P (115126)se solicita MODIFICAR el contrato, suscrito HERNAN RICARDO SANTOS SANCHEZ, una vez analizada la viabilidad jurídica y en atención a que el contrato tiene como fecha de terminación el día 31/12/2024 se hace necesario modificar la cláusula tercera "PLAZO: "CUATRO MESES", eliminando la nota -En todo caso el plazo de ejecución del contrato no podrá exceder el 31 de Diciembre de 2024. Y se hace necesario modificar el plazo prorrogándolo en dos (2) meses, hasta el 01 de marzo de 2025 y adicionándolo en $ 14.896.000. Lo anterior, con fundamento además en el principio de la autonomía de la voluntad consagrado en la Ley 80 de 1993</t>
  </si>
  <si>
    <t>Prestar servicios profesionales en el Área de Gestión del Desarrollo Local de la Alcaldía Local de Suba, para el apoyo a la ejecución integral de los diferentes proyectos de inversión destinados a la intervención de la malla vial, espacio público y parques de la Localidad de Suba, en cumplimiento de las metas del Plan de Desarrollo Local y demás temas afines del proyecto de inversión 1999 Mejor infraestructura para la movilidad en Suba.</t>
  </si>
  <si>
    <t>https://community.secop.gov.co/Public/Tendering/OpportunityDetail/Index?noticeUID=CO1.NTC.6629418&amp;isFromPublicArea=True&amp;isModal=False</t>
  </si>
  <si>
    <t>496-2024-CPS-P(113480)</t>
  </si>
  <si>
    <t>FDLSUBA-CD-497-2024(113480)</t>
  </si>
  <si>
    <t>LAURA LEMUS</t>
  </si>
  <si>
    <t>https://community.secop.gov.co/Public/Tendering/OpportunityDetail/Index?noticeUID=CO1.NTC.6635218&amp;isFromPublicArea=True&amp;isModal=False</t>
  </si>
  <si>
    <t>497-2024-CPS-P(114927)</t>
  </si>
  <si>
    <t>FDLSUBA-CD-498-2024(114927)</t>
  </si>
  <si>
    <t>MARTHA RUTH HERNANDEZ MENDOZA</t>
  </si>
  <si>
    <t>1. 15/12/2024 3:12:16 PM Mediante documento radicado en el Fondo de Desarrollo Local de Suba, por ANDRIANA ANDREA ARCHILA MOSCOSO, quien obra como apoyo a la supervisión del Contrato 497-2024- CPS-P(114927) se solicita MODIFICAR el contrato, suscrito con MARTHA RUTH HERNÁNDEZ MENDOZA ,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28 DIAS hasta el 5 DE MARZO DE 2025 y adicionándolo en $ 10.554.067. Lo anterior, con fundamento además en el principio de la autonomía de la voluntad consagrado en la Ley 80 de 1993.</t>
  </si>
  <si>
    <t>https://community.secop.gov.co/Public/Tendering/OpportunityDetail/Index?noticeUID=CO1.NTC.6645719&amp;isFromPublicArea=True&amp;isModal=False</t>
  </si>
  <si>
    <t>498-2024-CPS-AG(115606)</t>
  </si>
  <si>
    <t>FDLSUBA-CD-499-2024(115606)</t>
  </si>
  <si>
    <t>WILSON ALEXANDER RINCON NIVIA</t>
  </si>
  <si>
    <t>1. 14/12/2024 8:25:52 PM Mediante documento radicado en el Fondo de Desarrollo Local de Suba, por alejandra jaramillo, quien obra como supervisor del Contrato 498-2024 se solicita MODIFICAR el contrato, suscrito con Wilson Alexander Rincon Nivia,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26 dias hasta el 5 de marzo de 2025 y adicionándolo en $ 5.381.600. Lo anterior, con fundamento además en el principio de la autonomía de la voluntad consagrado en la Ley 80 de 1993.</t>
  </si>
  <si>
    <t>https://community.secop.gov.co/Public/Tendering/OpportunityDetail/Index?noticeUID=CO1.NTC.6686668&amp;isFromPublicArea=True&amp;isModal=False</t>
  </si>
  <si>
    <t>499-2024-CPS-P(115108)</t>
  </si>
  <si>
    <t>FDLSUBA-CD-500-2024(115108)</t>
  </si>
  <si>
    <t>JENNY MARCELA PINEDA SANCHEZ</t>
  </si>
  <si>
    <t xml:space="preserve">1. 14/12/2024 4:21:51 PM Mediante documento radicado en el Fondo de Desarrollo Local de Suba, por YURI ANDRES SANTOS PRETEL, quien obra como apoyo a la supervisión del Contrato 499-2024-CPS-P(115108), se solicita modificación de la cláusula tercera del contrato y adición y prórroga. del contrato, suscrito con JENNY MARCELA PINEDA SANCHEZ, por el término de CUATRO (4) MESES, además adicionar SIETE MILLONES CUATROSCIENTOS SESENTA MIL SEIS CIENTOS TREINTA Y TRES MIL PESOS M/CTE ($7.460.633), De conformidad con la justificación esgrimida en el documento anexo suscrito por el supervisor, que hace parte integral de la presente modificación contractual. La nueva fecha terminación del contrato es el 19 DE FEBRERO DE 2025. Lo anterior, con fundamento además en el principio de la autonomía de la voluntad consagrado en el artículo 1602 del Código Civil, en concordancia con el artículo 40 de la Ley 80 de 1993, inciso tercero.	 
</t>
  </si>
  <si>
    <t>https://community.secop.gov.co/Public/Tendering/OpportunityDetail/Index?noticeUID=CO1.NTC.6646458&amp;isFromPublicArea=True&amp;isModal=False</t>
  </si>
  <si>
    <t>500-2024-CPS-P(115108)</t>
  </si>
  <si>
    <t>FDLSUBA-CD-501-2024(115108)</t>
  </si>
  <si>
    <t>JENNIFER LOPEZ RUIZ</t>
  </si>
  <si>
    <t xml:space="preserve">1. 14/12/2024 4:27:21 PM Mediante documento radicado en el Fondo de Desarrollo Local de Suba, por YURI ANDRES SANTOS PRETEL, quien obra como apoyo a la supervisión del Contrato 500-2024-CPS-P(115108), se solicita modificación de la cláusula tercera del contrato y adición y prórroga. del contrato, suscrito con JENNIFER LOPEZ RUIZ, por el término de 1 mes y 13 días, además adicionar SIETE MILLONES OCHOCIENTOS VEINTI CUATRO MIL QUINIENTOS SESENTA Y SEIS M/CTE ($7.824.566), De conformidad con la justificación esgrimida en el documento anexo suscrito por el supervisor, que hace parte integral de la presente modificación contractual. La nueva fecha terminación del contrato es el 18 DE FEBRERO DE 2025. Lo anterior, con fundamento además en el principio de la autonomía de la voluntad consagrado en el artículo 1602 del Código Civil, en concordancia con el artículo 40 de la Ley 80 de 1993, inciso tercero.	 
</t>
  </si>
  <si>
    <t>https://community.secop.gov.co/Public/Tendering/OpportunityDetail/Index?noticeUID=CO1.NTC.6645110&amp;isFromPublicArea=True&amp;isModal=False</t>
  </si>
  <si>
    <t>501-2024-CPS-P(114811)</t>
  </si>
  <si>
    <t>FDLSUBA-CD-502-2024(114811)</t>
  </si>
  <si>
    <t>CAMILO ANDRES AYALA JAIMES</t>
  </si>
  <si>
    <t>3. 15/12/2024 2:05:21 PM Mediante documento radicado en el Fondo de Desarrollo Local de Suba, por MARTHA ELENA JAIQUEL , quien obra como apoyo a la supervisión del Contrato 501-2024-CPS-AG (114811) se solicita MODIFICAR el contrato, suscrito con CAMILO ANDRÉS AYALA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28 días hasta el 05 de MARZO de 2025 y adicionándolo en $ 10.554.067. Lo anterior, con fundamento además en el principio de la autonomía de la voluntad consagrado en la Ley 80 de 1993.
2. 05/10/2024 9:27:37 PM POR MEDIO DEL CUAL SE REACTIVA EL CONTRATO 501 DE 2024, DE CONFORMIDAD CON LO ESTABLECIDO CON EL ACTA DE SUSPENSIÒN, LA FECHA DE REINICIO ES EL DÌA 5 DE OCTUBRE DE 2024.
1. 02/10/2024 8:22:25 PM Mediante documento radicado en el Fondo de Desarrollo Local de Suba, por BALKIS WIEDEMAN, quien obra como apoyo a la supervisión del Contrato 501-2024, se solicita SUSPENSIÓN del contrato suscrito con CAMILO AYALA, por el término de 3 DIAS , desde el 02 de OCTUBRE de 2024 hasta el 4 de OCTUBRE de 2024. De conformidad con la justificación esgrimida en el documento anexo suscrito por el supervisor, que hace parte integral de la presente modificación contractual. TENIENDO EN CUENTA QUE LA SOLICITUD FUE RADICADA EL 23/09/2024 y su respectivo alcanse, SE PROCEDE A SUSPENDER LA EJECUCIÓN DEL CONTRATO N° 501 DESDE EL 02 de OCTUBRE de 2024 hasta el 4 de OCTUBRE de 2024, DE CONFORMIDAD CON LAS CONSIDERACIONES ANTERIORMENTE EXPUESTAS. La fecha de reactivación del contrato será el 5 DE octubre DE 2024, día siguiente a la terminación de la suspensión. La nueva fecha de terminación del contrato será el 31 Diciembre DE 2024.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</si>
  <si>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https://community.secop.gov.co/Public/Tendering/OpportunityDetail/Index?noticeUID=CO1.NTC.6637234&amp;isFromPublicArea=True&amp;isModal=False</t>
  </si>
  <si>
    <t>1. Desde el 02 oct. 2024 hasta el 03 oct. 2024.</t>
  </si>
  <si>
    <t>502-2024-CPS-P(114808)</t>
  </si>
  <si>
    <t>FDLSUBA-CD-503-2024(114808)</t>
  </si>
  <si>
    <t>CLAUDIA GARCIA ECHEVERRI</t>
  </si>
  <si>
    <t>1. 15/12/2024 10:53:19 PM Mediante documento radicado en el Fondo de Desarrollo Local de Suba, por MARTHA ELENA JAIQUEL , quien obra como apoyo a la supervisión del Contrato 502-2024-CPS-P (114808) se solicita MODIFICAR el contrato, suscrito con CLAUDIA GARCIA ECHEVERRY,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29 días hasta el 03 de MARZO de 2025 y adicionándolo en $ 14.647.733. Lo anterior, con fundamento además en el principio de la autonomía de la voluntad consagrado en la Ley 80 de 1993.</t>
  </si>
  <si>
    <t>https://community.secop.gov.co/Public/Tendering/OpportunityDetail/Index?noticeUID=CO1.NTC.6638151&amp;isFromPublicArea=True&amp;isModal=False</t>
  </si>
  <si>
    <t>503-2024-CPS-P(114808)</t>
  </si>
  <si>
    <t>FDLSUBA-CD-504-2024(114808)</t>
  </si>
  <si>
    <t>$14.896.000</t>
  </si>
  <si>
    <t xml:space="preserve">MARTHA ELENA JAIQUEL </t>
  </si>
  <si>
    <t>1. 06/11/2024 7:08:09 AM Mediante documento radicado en el Fondo de Desarrollo Local de Suba, por BALKIS WIEDEMAN GIRALDO, quien obra como apoyo a la supervisión del Contrato No. 503-2024-CPS-P(114808), se solicita CESIÓN del contrato suscrito con MARTHA ELENA JAIQUEL SUAREZ, De conformidad con la justificación esgrimida en el documento anexo suscrito por el supervisor, que hace parte integral de la presente modificación contractual. Por lo anterior, se realiza la CESIÓN DEL CONTRATO a JUELY JHANETH BONILLA MORA, identificado(a) con C.C. N° 1.032.383.953, a partir del 05 de noviembre de 2024, teniendo en cuenta la idoneidad, previa verificación de los requisitos aportados por el (la) contratista. Lo anterior de conformidad con los documentos anexos, los cuales hacen parte integral de la presente modificación contractual.</t>
  </si>
  <si>
    <t>https://community.secop.gov.co/Public/Tendering/OpportunityDetail/Index?noticeUID=CO1.NTC.6651383&amp;isFromPublicArea=True&amp;isModal=False</t>
  </si>
  <si>
    <t>503-2024 C1</t>
  </si>
  <si>
    <t xml:space="preserve">2. 15/12/2024 2:08:09 PM Mediante documento radicado en el Fondo de Desarrollo Local de Suba, por MARTHA ELENA JAIQUEL, quien obra como apoyo a la supervisión del Contrato 503-2024-CPS-P(114808) se solicita MODIFICAR el contrato, suscrito con DAVID FERNANDO ROJAS ROCHA,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Y VEINTIOCHO (28) DÍAS hasta el 04 de marzo de 2025 y adicionándolo en $14.399.467. Lo anterior, con fundamento además en el principio de la autonomía de la voluntad consagrado en la Ley 80 de 1993.	 </t>
  </si>
  <si>
    <t>504-2024-CPS-P(114428)</t>
  </si>
  <si>
    <t>FDLSUBA-CD - 505 - 2024 (114428)</t>
  </si>
  <si>
    <t>DANIELA CAROLINA SANCHEZ DIAZ</t>
  </si>
  <si>
    <t>1. 13/12/2024 10:54:04 PM Mediante documento radicado en el Fondo de Desarrollo Local de Suba, por CAROLINA AVILA , quien obra como apoyo a la supervisión del Contrato 504-2024-CPS-P(114428), solicita PRORROGA y ADICIÓN del contrato, suscrito DANIELA CAROLINA SÁNCHEZ DÍAZ por el término DOS (2) MESES, además $ 14.896.000 CATORCE MILLONES OCHOCIENTOS NOVENTA Y SEIS MIL PESOS M/CTE De conformidad con la justificación esgrimida en el documento anexo suscrito por el supervisor, que hace parte integral de la presente modificación contractual. La nueva fecha terminación del contrato es el 3 DE MARZO 2025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</si>
  <si>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https://community.secop.gov.co/Public/Tendering/OpportunityDetail/Index?noticeUID=CO1.NTC.6638609&amp;isFromPublicArea=True&amp;isModal=False</t>
  </si>
  <si>
    <t xml:space="preserve">PLANEACION </t>
  </si>
  <si>
    <t>505-2024-CPS-P(115132)</t>
  </si>
  <si>
    <t>FDLSUBA-CD-506-2024 (115132)</t>
  </si>
  <si>
    <t>CRISTIAM FELIPE VANEGAS GARZON</t>
  </si>
  <si>
    <t xml:space="preserve">1. 14/12/2024 6:09:20 PM Mediante documento radicado en el Fondo de Desarrollo Local de Suba, por ALEJANDRO SAMUEL VICTORIA VALENCIA, quien obra como apoyo a la supervisión del 505-2024-CPS-P(115132) se solicita MODIFICAR el contrato, suscrito CRISTIAM FELIPE VANEGAS GARZON, una vez analizada la viabilidad jurídica y en atención a que el contrato tiene como fecha de terminación el día 31/12/2024 se hace necesario modificar la cláusula tercera "PLAZO: "CUATRO MESES", eliminando la nota -En todo caso el plazo de ejecución del contrato no podrá exceder el 31 de Diciembre de 2024. Y se hace necesario modificar el plazo prorrogándolo en un (1) mes y veintiocho (28) días, hasta el 04 de marzo de 2025 y adicionándolo en $ 10.554.067. Lo anterior, con fundamento además en el principio de la autonomía de la voluntad consagrado en la Ley 80 de 1993.	 
</t>
  </si>
  <si>
    <t>Prestar servicios profesionales para apoyar el Área de Gestión del Desarrollo Local en la formulación de proyectos, apoyo a la supervisión, seguimiento y control de la flota vehicular (vehículos livianos y maquinaria amarilla) de propiedad y/o tenencia de la Alcaldía Local de Suba y demás temas afines del proyecto de inversión 1999 Mejor infraestructura para la movilidad en Suba.</t>
  </si>
  <si>
    <t>https://community.secop.gov.co/Public/Tendering/OpportunityDetail/Index?noticeUID=CO1.NTC.6658375&amp;isFromPublicArea=True&amp;isModal=False</t>
  </si>
  <si>
    <t>infraestructura</t>
  </si>
  <si>
    <t>506-2024-CPS-AG(117499)</t>
  </si>
  <si>
    <t>FDLSUBA-CD-507-2024 (117499)</t>
  </si>
  <si>
    <t>DANIELA ALEJANDRA CARRIAZO ORTIZ</t>
  </si>
  <si>
    <t xml:space="preserve">1. 18/12/2024 5:53:53 PM Mediante documento radicado en el Fondo de Desarrollo Local de Suba, por Edison Gerardo Castillo Gómez, quien obra como apoyo a la supervisión del Contrato No. 506-2024-CPS-AG(117499) se solicita MODIFICAR el contrato 506-2024-CPS-AG(117499), suscrito con Daniela Alejandra Carriazo Ortiz, una vez analizada la viabilidad jurídica y en atención a que el contrato tiene como fecha de terminación el día treinta y uno (31) de Diciembre de 2024, se hace necesario modificar la cláusula tercera "PLAZO: El plazo de ejecución del presente contrato será por TRES (3) MESES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17 DE FEBRERO DE 2025. Lo anterior, con fundamento además en el principio de la autonomía de la voluntad consagrado en la Ley 80 de 1993.	 
</t>
  </si>
  <si>
    <t xml:space="preserve">	Prestar servicios de apoyo técnico para el acompañamiento, del componente social de gestión del riesgo de la estrategia de seguridad, mediante el fortalecimiento de la gestión comunitaria y la atención a zonas de riesgo ligadas a la estructura ecológica principal de la localidad y a los escenarios de riesgo de la misma</t>
  </si>
  <si>
    <t xml:space="preserve">https://community.secop.gov.co/Public/Tendering/OpportunityDetail/Index?noticeUID=CO1.NTC.7047543&amp;isFromPublicArea=True&amp;isModal=False
</t>
  </si>
  <si>
    <t>507-2024-CPS-P(115108)</t>
  </si>
  <si>
    <t>FDLSUBA-CD-508-2024(115108)</t>
  </si>
  <si>
    <t>SANDRA PATRICIA CASTELLANOS</t>
  </si>
  <si>
    <t>1. 14/12/2024 5:19:18 PM Mediante documento radicado en el Fondo de Desarrollo Local de Suba, por YURI ANDRES SANTOS PRETEL, quien obra como apoyo a la supervisión del Contrato 507-2024-CPS-P(115108), se solicita modificación de la cláusula tercera del contrato y adición y prórroga. del contrato, suscrito con SANDRA PATRICIA CASTELLANOS SANCHEZ, por el término de 1 mes y 8 días, además adicionar SEIS MILLONES NOVECIENTOS CATORCE MIL SETECIENTOS TREINTA Y TRES PESOS M/CTE ($6.914.733), De conformidad con la justificación esgrimida en el documento anexo suscrito por el supervisor, que hace parte integral de la presente modificación contractual. La nueva fecha terminación del contrato es el 23 DE FEBRERO DE 2025.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</si>
  <si>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https://community.secop.gov.co/Public/Tendering/OpportunityDetail/Index?noticeUID=CO1.NTC.6686950&amp;isFromPublicArea=True&amp;isModal=False</t>
  </si>
  <si>
    <t>508-2024-CPS-P(114927)</t>
  </si>
  <si>
    <t>FDLSUBA-CD-509-2024(114927)</t>
  </si>
  <si>
    <t>YEIMI PAOLA BELTRAN</t>
  </si>
  <si>
    <t>https://community.secop.gov.co/Public/Tendering/OpportunityDetail/Index?noticeUID=CO1.NTC.6656273&amp;isFromPublicArea=True&amp;isModal=False</t>
  </si>
  <si>
    <t>509-2024-CPS-AG(115240)</t>
  </si>
  <si>
    <t>FDLSUBA-CD-510-2024(115240)</t>
  </si>
  <si>
    <t>JOHANA MILENA GUTIERREZ</t>
  </si>
  <si>
    <t>1. 14/12/2024 5:46:52 PM Mediante documento radicado en el Fondo de Desarrollo Local de Suba, por : SARA NOHELIA VELASQUEZ GUERRA, quien obra como apoyo a la supervisión del Contrato : 509-2024-CPS-AG (115240), se solicita MODIFICAR el contrato, suscrito con JOHANA MILENA GUTIERREZ AVILA,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23 días hasta el 7 DE MARZO de 2025 y adicionándolo en $5.285.500, Lo anterior, con fundamento además en el principio de la autonomía de la voluntad consagrado en la Ley 80 de 1993.</t>
  </si>
  <si>
    <t>https://community.secop.gov.co/Public/Tendering/OpportunityDetail/Index?noticeUID=CO1.NTC.6680936&amp;isFromPublicArea=True&amp;isModal=False</t>
  </si>
  <si>
    <t>510-2024-CPS-AG(115712)</t>
  </si>
  <si>
    <t>FDLSUBA-CD-511-2024(115712)</t>
  </si>
  <si>
    <t>ELIZABETH VEGA BARAJAS</t>
  </si>
  <si>
    <t>1. 15/12/2024 8:23:46 PM Mediante documento radicado en el Fondo de Desarrollo Local de Suba, por. Edison Gerardo Castillo Gómez , quien obra como apoyo a la supervisión del Contrato 510-2024-CPS-AG(115712) se solicita MODIFICAR el contrato, suscrito con , ELIZABETH VEGA BARAJASuna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(28) días hasta el 5 de MARZO de 2025 y adicionándolo en $ 5.413.333 Lo anterior, con fundamento además en el principio de la autonomía de la voluntad consagrado en la Ley 80 de 1993.</t>
  </si>
  <si>
    <t>https://community.secop.gov.co/Public/Tendering/OpportunityDetail/Index?noticeUID=CO1.NTC.6664432&amp;isFromPublicArea=True&amp;isModal=False</t>
  </si>
  <si>
    <t>511-2024-CPS-P(114827)</t>
  </si>
  <si>
    <t>FDLSUBA-CD-512-2024(114827)</t>
  </si>
  <si>
    <t>JORGE IVAN SOTELO GAVIRIA</t>
  </si>
  <si>
    <t>1. 12/12/2024 7:59:44 AM Mediante documento radicado en el Fondo de Desarrollo Local de Suba, por ANGELA BIBIANA ROJAS PUERTAS, quien obra como apoyo a la supervisión del Contrato 511-2024-CPS-P(114827), se solicita MODIFICAR el contrato, suscrito con Jorge Iván Sotelo Gaviria,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Y VEINTIOCHO (28) DÍAS contados a partir del vencimiento del plazo pactado y adicionándolo en DIEZ MILLONES QUINIENTOS CINCUENTA Y CUATRO MIL CERO SESENTA Y SEIS PESOS M/CTE ($10.554.066). Lo anterior, con fundamento además en el principio de la autonomía de la voluntad consagrado en la Ley 80 de 1993.</t>
  </si>
  <si>
    <t>https://community.secop.gov.co/Public/Tendering/OpportunityDetail/Index?noticeUID=CO1.NTC.6660348&amp;isFromPublicArea=True&amp;isModal=False</t>
  </si>
  <si>
    <t>512-2024-CPS-P(115126)</t>
  </si>
  <si>
    <t>FDLSUBA-CD-513-2024(115126)</t>
  </si>
  <si>
    <t xml:space="preserve">LUIS FERNANDO DIAZ ORJUELA </t>
  </si>
  <si>
    <t>https://community.secop.gov.co/Public/Tendering/OpportunityDetail/Index?noticeUID=CO1.NTC.6645027&amp;isFromPublicArea=True&amp;isModal=False</t>
  </si>
  <si>
    <t>514-2024-CPS-AG(115712)</t>
  </si>
  <si>
    <t>FDLSUBA-CD-515-2024(115712)</t>
  </si>
  <si>
    <t>DAISY ALEXIA ROJAS</t>
  </si>
  <si>
    <t>1. 15/12/2024 8:16:18 PM Mediante documento radicado en el Fondo de Desarrollo Local de Suba, por Edison Gerardo Castillo Gómez., quien obra como apoyo a la supervisión del Contrato 514-2024-CPS-AG(115712) se solicita MODIFICAR el contrato, suscrito con Daisy Alexia Rojas,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meses y (19) días s hasta el 13 de marzo de 2025 y adicionándolo en $ 4.946.667 Lo anterior, con fundamento además en el principio de la autonomía de la voluntad consagrado en la Ley 80 de 1993.</t>
  </si>
  <si>
    <t>https://community.secop.gov.co/Public/Tendering/OpportunityDetail/Index?noticeUID=CO1.NTC.6736599&amp;isFromPublicArea=True&amp;isModal=False</t>
  </si>
  <si>
    <t>515-2024-CPS-AG(115712)</t>
  </si>
  <si>
    <t>FDLSUBA-CD-516-2024(115712)</t>
  </si>
  <si>
    <t xml:space="preserve">MANUEL ANTONIO ROA </t>
  </si>
  <si>
    <t>1. 15/12/2024 10:46:59 PM Mediante documento radicado en el Fondo de Desarrollo Local de Suba, por EDISON GERARDO CASTILLO, quien obra como apoyo a la supervisión del Contrato 515-2024-CPS-AG(115712) se solicita MODIFICAR el contrato, suscrito con MANUEL ANTONIO ROA BENAVIDES,,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Y (27) DÍAS , hasta el 07 de marzo de 2025 y adicionándolo en $ 5.266.667 . Lo anterior, con fundamento además en el principio de la autonomía de la voluntad consagrado en la Ley 80 de 1993.</t>
  </si>
  <si>
    <t>https://community.secop.gov.co/Public/Tendering/OpportunityDetail/Index?noticeUID=CO1.NTC.6666255&amp;isFromPublicArea=True&amp;isModal=False</t>
  </si>
  <si>
    <t>517-2024-CPS-P(114313)</t>
  </si>
  <si>
    <t>FDLSUBA-CD-518-2024(114313)</t>
  </si>
  <si>
    <t>ALBERTO ALIRIO HURTADO CHAPARRO</t>
  </si>
  <si>
    <t>https://community.secop.gov.co/Public/Tendering/OpportunityDetail/Index?noticeUID=CO1.NTC.6658640&amp;isFromPublicArea=True&amp;isModal=False</t>
  </si>
  <si>
    <t>518-2024-CPS-AG(115712)</t>
  </si>
  <si>
    <t>FDLSUBA-CD-519-2024(115712)</t>
  </si>
  <si>
    <t>ONASIS DARIO VILLALBA GARCIA</t>
  </si>
  <si>
    <t xml:space="preserve">1. 17/12/2024 11:15:05 PM Mediante documento radicado en el Fondo de Desarrollo Local de Suba, por EDISON GERARDO CASTILLO GÓMEZ, quien obra como apoyo a la supervisión del Contrato 518-2024-CPS-AG(115712), se solicita MODIFICAR el contrato, suscrito con ONASIS DARIO VILLALBA GARCIA, una vez analizada la viabilidad jurídica y en atención a que el contrato tiene como fecha de terminación el día treinta y uno (31) de Diciembre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05 ENERO 2025. Lo anterior, con fundamento además en el principio de la autonomía de la voluntad consagrado en la Ley 80 de 1993	 
</t>
  </si>
  <si>
    <t>https://community.secop.gov.co/Public/Tendering/OpportunityDetail/Index?noticeUID=CO1.NTC.6660071&amp;isFromPublicArea=True&amp;isModal=False</t>
  </si>
  <si>
    <t>519-2024-CPS-AG(115712)</t>
  </si>
  <si>
    <t>FDLSUBA-CD-520-2024(115712)</t>
  </si>
  <si>
    <t>$7.466.667</t>
  </si>
  <si>
    <t>EDGAR IGNACIO BORJA RINCON</t>
  </si>
  <si>
    <t>1. 16/10/2024 8:13:56 PM Mediante documento radicado en el Fondo de Desarrollo Local de Suba, por Edison Castillo, quien obra como apoyo a la supervisión del Contrato 519-2024, se solicita CESIÓN del contrato suscrito con EDGAR BORJA, De conformidad con la justificación esgrimida en el documento anexo suscrito por el supervisor, que hace parte integral de la presente modificación contractual. Por lo anterior, se realiza la CESIÓN DEL CONTRATO A ELIANA MAGNOLIA MORALES CASTILLO, identificado (a) con C.C. N° 1015416350, a partir del 16 de octubre de 2024, teniendo en cuenta la idoneidad, previa verificación de los requisitos aportados por el (la) contratista. Lo anterior de conformidad con los documentos anexos, los cuales hacen parte integral de la presente modificación contractual</t>
  </si>
  <si>
    <t>https://community.secop.gov.co/Public/Tendering/OpportunityDetail/Index?noticeUID=CO1.NTC.6660146&amp;isFromPublicArea=True&amp;isModal=False</t>
  </si>
  <si>
    <t>519-2024 C1</t>
  </si>
  <si>
    <t>ELIANA MAGNOLIA MORALES CASTILLO</t>
  </si>
  <si>
    <t>1. 15/12/2024 8:22:53 PM Mediante documento radicado en el Fondo de Desarrollo Local de Suba, por. Edison Gerardo Castillo Gómez , quien obra como apoyo a la supervisión del Contrato 519-2024-CPS-AG(115712) se solicita MODIFICAR el contrato, suscrito con , ELIANA MAGNOLIA MORALES CASTILLO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(26) días hasta el 3 de MARZO de 2025 y adicionándolo en $ 5.226.667Lo anterior, con fundamento además en el principio de la autonomía de la voluntad consagrado en la Ley 80 de 1993.</t>
  </si>
  <si>
    <t>520-2024-CPS-P(115748)</t>
  </si>
  <si>
    <t>FDLSUBA-CD-521-2024(115748)</t>
  </si>
  <si>
    <t>1. 14/12/2024 8:55:16 PM Mediante documento radicado en el Fondo de Desarrollo Local de Suba, por alejandra jaramillo, quien obra como supervisor del Contrato 520 de 2024 se solicita MODIFICAR el contrato, suscrito con Tania del Rocío Bohórquez RodríguezS,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28 dias hasta el 03 de marzo de 2025 y adicionándolo en $ 10.554.067. Lo anterior, con fundamento además en el principio de la autonomía de la voluntad consagrado en la Ley 80 de 1993.</t>
  </si>
  <si>
    <t>Prestar los servicios profesionales de apoyo tecnico a la Junta Administradora Local</t>
  </si>
  <si>
    <t>https://community.secop.gov.co/Public/Tendering/OpportunityDetail/Index?noticeUID=CO1.NTC.6663102&amp;isFromPublicArea=True&amp;isModal=False</t>
  </si>
  <si>
    <t>521-2024-CPS-P(114808)</t>
  </si>
  <si>
    <t>FDLSUBA-CD-522-2024(114808)</t>
  </si>
  <si>
    <t>PIETRO SIGHINOLFI MARQUEZ</t>
  </si>
  <si>
    <t>1. 16/12/2024 8:05:05 PM Mediante documento radicado en el Fondo de Desarrollo Local de Suba, por BALKIS HELENA WIEDEMAN , quien obra como apoyo a la supervisión del Contrato 521-2024-CPS-P(114808) se solicita MODIFICAR el contrato, suscrito con PIETRO SIGHINOLFI MARQUEZ,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26 días hasta el 06 de MARZO de 2025 y adicionándolo en $ 13.902.933. Lo anterior, con fundamento además en el principio de la autonomía de la voluntad consagrado en la Ley 80 de 1993.</t>
  </si>
  <si>
    <t>https://community.secop.gov.co/Public/Tendering/OpportunityDetail/Index?noticeUID=CO1.NTC.6658937&amp;isFromPublicArea=True&amp;isModal=False</t>
  </si>
  <si>
    <t>522-2024-CPS-AG(115712)</t>
  </si>
  <si>
    <t>FDLSUBA-CD-523-2024(115712)</t>
  </si>
  <si>
    <t>$7.186.667</t>
  </si>
  <si>
    <t>GABRIELA ALONSO JARAMILLO</t>
  </si>
  <si>
    <t>1. 22/10/2024 10:27:53 PM Mediante documento radicado en el Fondo de Desarrollo Local de Suba, por CESAR SALAMANCA, quien obra como apoyo a la supervisión del Contrato 522-2024, se solicita CESIÓN del contrato suscrito con GABRIELA ALONSO, De conformidad con la justificación esgrimida en el documento anexo suscrito por el supervisor, que hace parte integral de la presente modificación contractual. Por lo anterior, se realiza la CESIÓN DEL CONTRATO A ALIANA AGUILAR QUIROGA, identificado (a) con C.C. N° 1099208734, a partir del 22 de Octubre de 2021, teniendo en cuenta la idoneidad, previa verificación de los requisitos aportados por el (la) contratista. Lo anterior de conformidad con los documentos anexos, los cuales hacen parte integral de la presente modificación contractual</t>
  </si>
  <si>
    <t>https://community.secop.gov.co/Public/Tendering/OpportunityDetail/Index?noticeUID=CO1.NTC.6663002&amp;isFromPublicArea=True&amp;isModal=False</t>
  </si>
  <si>
    <t>522-2024 C1</t>
  </si>
  <si>
    <t xml:space="preserve">	ELIANA AGUILAR QUIROGA</t>
  </si>
  <si>
    <t>2. 15/12/2024 8:22:03 PM Mediante documento radicado en el Fondo de Desarrollo Local de Suba, por. Edison Gerardo Castillo Gómez , quien obra como apoyo a la supervisión del Contrato 522-2024-CPS-AG(115712) se solicita MODIFICAR el contrato, suscrito con , Eliana Aguilar Quiroga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(26) días hasta el 7 de MARZO de 2025 y adicionándolo en $ 5.226.667Lo anterior, con fundamento además en el principio de la autonomía de la voluntad consagrado en la Ley 80 de 1993.</t>
  </si>
  <si>
    <t>523-2024-CPS-AG(115240)</t>
  </si>
  <si>
    <t>FDLSUBA-CD-524-2024(115240)</t>
  </si>
  <si>
    <t>1. 17/12/2024 10:21:31 AM Mediante documento radicado en el Fondo de Desarrollo Local de Suba, por : SARA NOHELIA VELASQUEZ GUERRA, quien obra como apoyo a la supervisión del Contrato : 523-2024- CPS-AG-(115240) se solicita MODIFICAR el contrato, suscrito EDWIN HERNAN YARA CARDOSO,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26 días hasta el 6 DE MARZO de 2025 y adicionándolo en $ 5.381.600. Lo anterior, con fundamento además en el principio de la autonomía de la voluntad consagrado en la Ley 80 de 1993.</t>
  </si>
  <si>
    <t>https://community.secop.gov.co/Public/Tendering/OpportunityDetail/Index?noticeUID=CO1.NTC.6662555&amp;isFromPublicArea=True&amp;isModal=False</t>
  </si>
  <si>
    <t>524-2024-CPS-P(114927)</t>
  </si>
  <si>
    <t>FDLSUBA-CD-525-2024(114927)</t>
  </si>
  <si>
    <t>JULIANA BENITEZ MONTES</t>
  </si>
  <si>
    <t>1. 16/12/2024 9:41:57 PM Mediante documento radicado en el Fondo de Desarrollo Local de Suba, por ANDRIANA ANDREA ARCHILA MOSCOSO, quien obra como apoyo a la supervisión del Contrato 524-2024- CPS-P(114927) se solicita MODIFICAR el contrato, suscrito con JULIANA BENITEZ MONTES ,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26 DIAS hasta el 6 DE MARZO DE 2025 y adicionándolo en $ 10.190.133. Lo anterior, con fundamento además en el principio de la autonomía de la voluntad consagrado en la Ley 80 de 1993.</t>
  </si>
  <si>
    <t>https://community.secop.gov.co/Public/Tendering/OpportunityDetail/Index?noticeUID=CO1.NTC.6662905&amp;isFromPublicArea=True&amp;isModal=False</t>
  </si>
  <si>
    <t>525-2024-CPS-P(114927)</t>
  </si>
  <si>
    <t>FDLSUBA-CD-526-2024(114927)</t>
  </si>
  <si>
    <t>1. 16/12/2024 9:45:24 PM Mediante documento radicado en el Fondo de Desarrollo Local de Suba, por Adriana Andrea Archila , quien obra como apoyo a la supervisión del Contrato . 525-2024-CPS-P(114927) se solicita MODIFICAR el contrato, suscrito con MARTHA EMILCE VILLAMIL AVIL ,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12 DIAS hasta el 15 DE MARZO de 2025 y adicionándolo en $7.642.600 . Lo anterior, con fundamento además en el principio de la autonomía de la voluntad consagrado en la Ley 80 de 1993.</t>
  </si>
  <si>
    <t xml:space="preserve">https://community.secop.gov.co/Public/Tendering/OpportunityDetail/Index?noticeUID=CO1.NTC.6670449&amp;isFromPublicArea=True&amp;isModal=False
</t>
  </si>
  <si>
    <t>526-2024-CPS-AG(114927)</t>
  </si>
  <si>
    <t>FDLSUBA-CD-527-2024(115966)</t>
  </si>
  <si>
    <t>1. 14/12/2024 2:14:56 PM Mediante documento radicado en el Fondo de Desarrollo Local de Suba, por ALEJANDRO SAMUEL VICTORIA VALENCIA, quien obra como apoyo a la supervisión del 936-2024- CPS-AG(115974), se solicita MODIFICAR el contrato, suscrito NURY ANGELICA CUESTAS GUARNIZO, una vez analizada la viabilidad jurídica y en atención a que el contrato tiene como fecha de terminación el día 31/12/2024 se hace necesario modificar la cláusula tercera "PLAZO: "3 MESES Y QUINCE DIAS", eliminando la nota -En todo caso el plazo de ejecución del contrato no podrá exceder el 31 de Diciembre de 2024. Y se hace necesario modificar el plazo prorrogándolo en un (1) mes y (21) días, hasta el 24 de febrero de 2025 y adicionándolo en $ 5.747.700. Lo anterior, con fundamento además en el principio de la autonomía de la voluntad consagrado en la Ley 80 de 1993.</t>
  </si>
  <si>
    <t>https://community.secop.gov.co/Public/Tendering/OpportunityDetail/Index?noticeUID=CO1.NTC.6663941&amp;isFromPublicArea=True&amp;isModal=False</t>
  </si>
  <si>
    <t>527-2024-CPS-AG(115240)</t>
  </si>
  <si>
    <t>FDLSUBA-CD-528-2024(115240)</t>
  </si>
  <si>
    <t>MARIA HAYDEE BURGOS</t>
  </si>
  <si>
    <t>1. 14/12/2024 5:46:07 PM Mediante documento radicado en el Fondo de Desarrollo Local de Suba, por : MARIA HAYDEE BURGOS GUERREO, quien obra como apoyo a la supervisión del Contrato : 527-2024-CPS-AG (115240), se solicita MODIFICAR el contrato, suscrito con JOHANA MILENA GUTIERREZ AVILA,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28 días hasta el 4 DE MARZO de 2025 y adicionándolo en $5.573.800, Lo anterior, con fundamento además en el principio de la autonomía de la voluntad consagrado en la Ley 80 de 1993.</t>
  </si>
  <si>
    <t>https://community.secop.gov.co/Public/Tendering/OpportunityDetail/Index?noticeUID=CO1.NTC.6657187&amp;isFromPublicArea=True&amp;isModal=False</t>
  </si>
  <si>
    <t>528-2024-CPS-P(115554)</t>
  </si>
  <si>
    <t>FDLSUBA-CD-529-2024(115554)</t>
  </si>
  <si>
    <t>JONH FREDDY BECERRA MORENO</t>
  </si>
  <si>
    <t>1. 14/12/2024 8:27:19 PM Mediante documento radicado en el Fondo de Desarrollo Local de Suba, por alejandra jaramillo, quien obra como supervisor del Contrato 528-2024 se solicita MODIFICAR el contrato, suscrito con JOHN FREDDY BECERRA MORENO,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14 dias hasta el 15 de marzo de 2025 y adicionándolo en $ 10.923.733, .Lo anterior, con fundamento además en el principio de la autonomía de la voluntad consagrado en la Ley 80 de 1993.</t>
  </si>
  <si>
    <t>https://community.secop.gov.co/Public/Tendering/OpportunityDetail/Index?noticeUID=CO1.NTC.6662789&amp;isFromPublicArea=True&amp;isModal=False</t>
  </si>
  <si>
    <t>529-2024-CPS-AG(115712)</t>
  </si>
  <si>
    <t>FDLSUBA-CD-530-2024(115712)</t>
  </si>
  <si>
    <t>ADRIAN FERNANDO PARADA MILLAN</t>
  </si>
  <si>
    <t>1. 15/12/2024 4:00:56 PM Mediante documento radicado en el Fondo de Desarrollo Local de Suba, por Edison Gerardo Castillo Gómez., quien obra como apoyo a la supervisión del Contrato 529-2024-CPS-AG (115712) se solicita MODIFICAR el contrato, suscrito con Adrián Fernando Parada,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28 días hasta el 4 de MARZO de 2025 y adicionándolo en $ 5.413.333 Lo anterior, con fundamento además en el principio de la autonomía de la voluntad consagrado en la Ley 80 de 1993.</t>
  </si>
  <si>
    <t>https://community.secop.gov.co/Public/Tendering/OpportunityDetail/Index?noticeUID=CO1.NTC.6663613&amp;isFromPublicArea=True&amp;isModal=False</t>
  </si>
  <si>
    <t>530-2024-CPS-P(115023)</t>
  </si>
  <si>
    <t>FDLSUBA-CD-531-2024(115023)</t>
  </si>
  <si>
    <t>1. 15/12/2024 9:53:18 PM Mediante documento radicado en el Fondo de Desarrollo Local de Suba, por JEIMMY SIERRA GODOY, quien obra como apoyo a la supervisión del Contrato 530-2024 CPS-P (115023), se solicita MODIFICAR el contrato, suscrito con TATIANA JARAMILLO CUBILLOS,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Y VEINTIOCHO (28) DÍAS hasta el 04 DE MARZO DE 2025 y adicionándolo en CATORCE MILLONES TRESCIENTOS NOVENTA Y NUEVE MIL CUATROSCIENTOS SESENTA Y SEIS PESOS Y SESENTA Y SIETE CENTAVOS M/CTE ($ 14.399.466,67). Lo anterior, con fundamento además en el principio de la autonomía de la voluntad consagrado en la Ley 80 de 1993.</t>
  </si>
  <si>
    <t>Prestar los servicios profesionales al Área de Gestión Desarrollo Local en la asistencia técnica y ejecución de acciones relacionadas con el aprovechamiento del espacio público en la localidad en cumplimiento de las metas del plan de desarrollo local y demás temas afines de la gestión local, en el marco del proyecto de inversión 1998 Espacio Público un lugar de encuentro libre y democrático.</t>
  </si>
  <si>
    <t>https://community.secop.gov.co/Public/Tendering/OpportunityDetail/Index?noticeUID=CO1.NTC.6663384&amp;isFromPublicArea=True&amp;isModal=False</t>
  </si>
  <si>
    <t>531-2024-CPS-P(115108)</t>
  </si>
  <si>
    <t>FDLSUBA-CD-532-2024(115108)</t>
  </si>
  <si>
    <t xml:space="preserve">1. 14/12/2024 5:21:21 PM Mediante documento radicado en el Fondo de Desarrollo Local de Suba, por YURI ANDRES SANTOS PRETEL, quien obra como apoyo a la supervisión del Contrato 531-2024- CPS-P(115108)se solicita modificación de la cláusula tercera del contrato y adición y prórroga. del contrato, suscrito con MAGDA LILIANA MORENO RAYO, por el término de 1 mes y 8 días, además adicionar SEIS MILLONES NOVECIENTOS CATORCE MIL SETECIENTOS TREINTA Y TRES PESOS M/CTE ($6.914.733), De conformidad con la justificación esgrimida en el documento anexo suscrito por el supervisor, que hace parte integral de la presente modificación contractual. La nueva fecha terminación del contrato es el 23 DE FEBRERO DE 2025. Lo anterior, con fundamento además en el principio de la autonomía de la voluntad consagrado en el artículo 1602 del Código Civil, en concordancia con el artículo 40 de la Ley 80 de 1993, inciso tercero.	 
</t>
  </si>
  <si>
    <t>https://community.secop.gov.co/Public/Tendering/OpportunityDetail/Index?noticeUID=CO1.NTC.6699124&amp;isFromPublicArea=True&amp;isModal=False</t>
  </si>
  <si>
    <t>532-2024-CPS-AG(115712)</t>
  </si>
  <si>
    <t>FDLSUBA-CD-533-2024(115712)</t>
  </si>
  <si>
    <t>ANGEL SANTIAGO MONCAYO MARTINEZ</t>
  </si>
  <si>
    <t>1. 15/12/2024 8:11:39 PM Mediante documento radicado en el Fondo de Desarrollo Local de Suba, por Edison Gerardo Castillo Gómez., quien obra como apoyo a la supervisión del Contrato : 532-2024-CPS-AG(119285)se solicita MODIFICAR el contrato, suscrito con ANGEL SANTIAGO MONCAYO MARTINEZ,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13 días hasta el 21 de febrero de 2025 y adicionándolo en $ 4.013.333 Lo anterior, con fundamento además en el principio de la autonomía de la voluntad consagrado en la Ley 80 de 1993.</t>
  </si>
  <si>
    <t>https://community.secop.gov.co/Public/Tendering/OpportunityDetail/Index?noticeUID=CO1.NTC.6663967&amp;isFromPublicArea=True&amp;isModal=False</t>
  </si>
  <si>
    <t>533-2024-CPS-AG(115712)</t>
  </si>
  <si>
    <t>FDLSUBA-CD-534-2024(115712)</t>
  </si>
  <si>
    <t>1. 15/12/2024 12:50:29 PM Mediante documento radicado en el Fondo de Desarrollo Local de Suba, por MARTHA ELENA JAIQUEL , quien obra como apoyo a la supervisión del Contrato 533-2024-CPS-P(115712) se solicita MODIFICAR el contrato, suscrito con YANETH CARDENA PEREZ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28 días hasta el 05 de MARZO de 2025 y adicionándolo en $ 5.413.333. Lo anterior, con fundamento además en el principio de la autonomía de la voluntad consagrado en la Ley 80 de 1993.</t>
  </si>
  <si>
    <t>https://community.secop.gov.co/Public/Tendering/OpportunityDetail/Index?noticeUID=CO1.NTC.6662898&amp;isFromPublicArea=True&amp;isModal=False</t>
  </si>
  <si>
    <t>534-2024-CPS-P(113714)</t>
  </si>
  <si>
    <t>FDLSUBA-CD-535-2024(113714)</t>
  </si>
  <si>
    <t>NORMA LIZETH GONZALEZ ALGARRA</t>
  </si>
  <si>
    <t xml:space="preserve">1. 15/12/2024 7:28:33 PM Mediante documento radicado en el Fondo de Desarrollo Local de Suba, por: Blancarlis Guillen, quien obra como apoyo a la supervisión del Contrato 534- 2024(113714) se solicita MODIFICAR el contrato, suscrito con NORMA LIZETH GONZALEZ ALGARRA, una vez analizada la viabilidad jurídica y en atención a que el contrato tiene como fecha de terminación el día 31/12/2024 se hace necesario modificar la cláusula tercera "PLAZO: ", eliminando la nota -, En todo caso el plazo de ejecución del contrato no podrá exceder el 31 de diciembre de 2024. Y se hace necesario modificar el plazo prorrogándolo en UN (1) MES Y (26) VENTISEIS DIAS hasta el 06 DE MARZO de 2025 y adicionándolo en $ 13.902.933 Lo anterior, con fundamento además en el principio de la autonomía de la voluntad consagrado en la Ley 80 de 1993.	 
</t>
  </si>
  <si>
    <t>Prestar los servicios profesionales al Área de Gestión del Desarrollo Local para apoyar la promoción, articulación, acompañamiento y seguimiento a los procesos de participación ciudadana relacionados con la recreación y el deporte, en cumplimiento del Plan de Desarrollo Local.</t>
  </si>
  <si>
    <t>https://community.secop.gov.co/Public/Tendering/OpportunityDetail/Index?noticeUID=CO1.NTC.6668033&amp;isFromPublicArea=True&amp;isModal=False</t>
  </si>
  <si>
    <t>535-2024-CPS-AG(115754)</t>
  </si>
  <si>
    <t xml:space="preserve"> FDLSUBA-CD-536-2024(115754)</t>
  </si>
  <si>
    <t>$4.913.100</t>
  </si>
  <si>
    <t>1. 7/11/2024 5:51:49 PM Mediante documento radicado en el Fondo de Desarrollo Local de Suba, por CESAR SALAMANCA, quien obra como apoyo a la supervisión del Contrato No. 535-2024, se solicita CESIÓN del contrato suscrito con MONICA ELIANA MEJIA JIMENEZ, De conformidad con la justificación esgrimida en el documento anexo suscrito por el supervisor, que hace parte integral de la presente modificación contractual. Por lo anterior, se realiza la CESIÓN DEL CONTRATO a SANDRA YANNETH GORDILLO PEDROZA identificado con C.C. No 51972599, identificado(a) con C.C. N° 53.006.221, a partir del 7 de Noviembre de 2024, teniendo en cuenta la idoneidad, previa verificación de los requisitos aportados por el (la) contratista. Lo anterior de conformidad con los documentos anexos, los cuales hacen parte integral de la presente modificación contractual.</t>
  </si>
  <si>
    <t>Prestar los servicios profesionales al Área de Gestión del Desarrollo Local en la formulación, seguimiento, asistencia técnica y ejecución de acciones relacionadas con la reactivación y desarrollo económico en la localidad, en cumplimiento de las metas del Plan de Desarrollo Local y demás temas afines del proyecto de inversión 1966 Fortaleciendo el tejido económico local</t>
  </si>
  <si>
    <t>https://community.secop.gov.co/Public/Tendering/OpportunityDetail/Index?noticeUID=CO1.NTC.6668327&amp;isFromPublicArea=True&amp;isModal=False</t>
  </si>
  <si>
    <t>DESAROLLO ECONOMICO</t>
  </si>
  <si>
    <t>535-2024 C1</t>
  </si>
  <si>
    <t>2. 06/12/2024 12:41:28 PM Mediante documento radicado en el Fondo de Desarrollo Local de Suba, por CESAR SALAMANCA quien obra como apoyo a la supervisión del Contrato 535-2024-CPS-P(115754), se solicita PRORROGA y ADICIÓN del contrato, suscrito con SANDRA YANNETH GORDILLO PEDROZA, por el término de 42 DIAS, además adicionar ($7.642.600). De conformidad con la justificación esgrimida en el documento anexo suscrito por el supervisor, que hace parte integral de la presente modificación contractual. Lo anterior, con fundamento además en el principio de la autonomía de la voluntad consagrado en el artículo 1602 del Código Civil, en concordancia con el artículo 40 de la Ley 80 de 1993, inciso tercero
1. 7/11/2024 5:51:49 PM Mediante documento radicado en el Fondo de Desarrollo Local de Suba, por CESAR SALAMANCA, quien obra como apoyo a la supervisión del Contrato No. 535-2024, se solicita CESIÓN del contrato suscrito con MONICA ELIANA MEJIA JIMENEZ, De conformidad con la justificación esgrimida en el documento anexo suscrito por el supervisor, que hace parte integral de la presente modificación contractual. Por lo anterior, se realiza la CESIÓN DEL CONTRATO a SANDRA YANNETH GORDILLO PEDROZA identificado con C.C. No 51972599, identificado(a) con C.C. N° 53.006.221, a partir del 7 de Noviembre de 2024, teniendo en cuenta la idoneidad, previa verificación de los requisitos aportados por el (la) contratista. Lo anterior de conformidad con los documentos anexos, los cuales hacen parte integral de la presente modificación contractual.</t>
  </si>
  <si>
    <t>536-2024-CPS-AG (115746)</t>
  </si>
  <si>
    <t>FDLSUBA-CD-537-2024(115746)</t>
  </si>
  <si>
    <t>JUAN ESTEBAN CARREÑO RODRÍGUEZ</t>
  </si>
  <si>
    <t>1. 15/12/2024 4:46:42 PM Mediante documento radicado en el Fondo de Desarrollo Local de Suba, por DANIELA RODRÍGUEZ, quien obra como apoyo a la supervisión del Contrato 536-2024-CPS-AG (115746) se solicita MODIFICAR el contrato, suscrito con JUAN ESTEBAN CARREÑO RODRÍGUEZ,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28 días hasta el 05 de marzo de 2025 y adicionándolo en $8.440.933. Lo anterior, con fundamento además en el principio de la autonomía de la voluntad consagrado en la Ley 80 de 1993.</t>
  </si>
  <si>
    <t>Prestar los servicios de apoyo técnico para la realización, producción, logística, transmisión por plataformas digitales y sonido de eventos y actividades externas e internas, presenciales o virtuales, que de manera permanente realiza la Alcaldía Local, para la comunidad y/o funcionarios y contratistas.</t>
  </si>
  <si>
    <t>https://community.secop.gov.co/Public/Tendering/OpportunityDetail/Index?noticeUID=CO1.NTC.6669474&amp;isFromPublicArea=True&amp;isModal=False</t>
  </si>
  <si>
    <t>537-2024-CPS-P(115206)</t>
  </si>
  <si>
    <t>FDLSUBA-CD-538-2024(115206)</t>
  </si>
  <si>
    <t xml:space="preserve">ROLANDO NIÑO PALENCIA </t>
  </si>
  <si>
    <t>1. 15/12/2024 8:01:35 PM Mediante documento radicado en el Fondo de Desarrollo Local de Suba, por CAROLINA AVILA , quien obra como apoyo a la supervisión del Contrato 504-2024-CPS-P(114428), solicita PRORROGA y ADICIÓN del contrato, suscrito ROLANDO ALFONSO NIÑO PALENCIA por el término (1) mes y (25) días, además CATORCE MILLONES SEISCIENTOS SESENTA Y SEIS MIL SEISCIENTOS SESENTA Y SEIS PESOS 14.666.667 De conformidad con la justificación esgrimida en el documento anexo suscrito por el supervisor, que hace parte integral de la presente modificación contractual. La nueva fecha terminación del contrato es el 8 DE MARZO 2025 Lo anterior, con fundamento además en el principio de la autonomía de la voluntad consagrado en el artículo 1602 del Código Civil, en concordancia con el artículo 40 de la Ley 80 de 1993, inciso tercero.</t>
  </si>
  <si>
    <t>Prestar los servicios jurídicos especializados a la Alcaldía Local de Suba en materia contractual y de seguimiento a la ejecución de los proyectos de inversión, además del acompañamiento a los temas que se gestionan en esta dependencia.</t>
  </si>
  <si>
    <t>https://community.secop.gov.co/Public/Tendering/OpportunityDetail/Index?noticeUID=CO1.NTC.6673201&amp;isFromPublicArea=True&amp;isModal=False</t>
  </si>
  <si>
    <t>538-2024-CPS-P(116146)</t>
  </si>
  <si>
    <t>FDLSUBA-CD-539-2024(116146)</t>
  </si>
  <si>
    <t>PAOLA ANDREA RUIZ OSPINA</t>
  </si>
  <si>
    <t>1. 14/12/2024 8:02:29 AM Mediante documento radicado en el Fondo de Desarrollo Local de Suba, por CÉSAR SALAMANCA ROJAS, quien obra como supervisor del Contrato 538-2024-CPS-P(116146), se solicita MODIFICAR el contrato, suscrito con PAOLA ANDREA RUIZ OSPINA,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y veintiséis (26) días contados a partir del vencimiento del plazo pactado y adicionándolo en DIECIOCHO MILLONES SEICIENTOS SESENTA Y SEIS MIL SEICIENTOS SESENTA Y SEIS PESOS M/CTE ($18.666.666). Lo anterior, con fundamento además en el principio de la autonomía de la voluntad consagrado en la Ley 80 de 1993.</t>
  </si>
  <si>
    <t>Prestar los servicios profesionales especializados al área de gestión del desarrollo local para apoyar la coordinación y gerencia de proyectos, con énfasis en los proyectos relacionados con los aspectos ambientales del plan de desarrollo local.</t>
  </si>
  <si>
    <t>https://community.secop.gov.co/Public/Tendering/OpportunityDetail/Index?noticeUID=CO1.NTC.6664773&amp;isFromPublicArea=True&amp;isModal=False</t>
  </si>
  <si>
    <t>539-2024-CPS-AG(115712)</t>
  </si>
  <si>
    <t>FDLSUBA-CD-540-2024(115712)</t>
  </si>
  <si>
    <t>1. 15/12/2024 10:47:37 PM Mediante documento radicado en el Fondo de Desarrollo Local de Suba, por. Edison Gerardo Castillo Gómez , quien obra como apoyo a la supervisión del Contrato 539-2024- CPS-AG(115712) se solicita MODIFICAR el contrato, suscrito con YIMER ENRIQUE CAHUEÑO,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(18) días hasta el 15 de MARZO de 2025 y adicionándolo $4.480.000 en Lo anterior, con fundamento además en el principio de la autonomía de la voluntad consagrado en la Ley 80 de 1993.</t>
  </si>
  <si>
    <t xml:space="preserve">https://community.secop.gov.co/Public/Tendering/OpportunityDetail/Index?noticeUID=CO1.NTC.6746689&amp;isFromPublicArea=True&amp;isModal=False
</t>
  </si>
  <si>
    <t>540-2024-CPS-AG(115240)</t>
  </si>
  <si>
    <t>FDLSUBA-CD-541-2024(115240)</t>
  </si>
  <si>
    <t>BETSY YAZMIN GOMEZ FIGUEROA</t>
  </si>
  <si>
    <t>1. 18/12/2024 2:55:29 PM Mediante documento radicado en el Fondo de Desarrollo Local de Suba, por : Sara Nohelia Velásquez, quien obra como apoyo a la supervisión del Contrato : 540-2024-CPS-AG (115240), se solicita MODIFICAR el contrato, suscrito con BETSY YAZMIN GOMEZ FIGUEROA,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22 dias , hasta el 10 DE MARZO de 2025 y adicionándolo en $ $2.883.000, Lo anterior, con fundamento además en el principio de la autonomía de la voluntad consagrado en la Ley 80 de 1993.</t>
  </si>
  <si>
    <t>https://community.secop.gov.co/Public/Tendering/OpportunityDetail/Index?noticeUID=CO1.NTC.6702638&amp;isFromPublicArea=True&amp;isModal=False</t>
  </si>
  <si>
    <t>541-2024-CPS-AG(115240)</t>
  </si>
  <si>
    <t>FDLSUBA-CD-542-2024(115240)</t>
  </si>
  <si>
    <t xml:space="preserve">1. 17/12/2024 10:22:33 AM Mediante documento radicado en el Fondo de Desarrollo Local de Suba, por : SARA NOHELIA VELASQUEZ GUERRA, quien obra como apoyo a la supervisión del Contrato : 541-2024- CPS-AG-(115240) se solicita MODIFICAR el contrato, suscrito ANGELA VIVIANA PINEDA LAGOS,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24 días hasta el 8 DE MARZO de 2025 y adicionándolo en $ 5.189.400. Lo anterior, con fundamento además en el principio de la autonomía de la voluntad consagrado en la Ley 80 de 1993.	 
</t>
  </si>
  <si>
    <t>https://community.secop.gov.co/Public/Tendering/OpportunityDetail/Index?noticeUID=CO1.NTC.6702084&amp;isFromPublicArea=True&amp;isModal=False</t>
  </si>
  <si>
    <t>543-2024-CPS-P(114811)</t>
  </si>
  <si>
    <t>FDLSUBA-CD-544-2024(114811)</t>
  </si>
  <si>
    <t>CAMILO MOSQUERA BELTRAN</t>
  </si>
  <si>
    <t>1. 15/12/2024 2:06:08 PM Mediante documento radicado en el Fondo de Desarrollo Local de Suba, por MARTHA ELENA JAIQUEL , quien obra como apoyo a la supervisión del Contrato 543-2024-CPS-AG (114811) se solicita MODIFICAR el contrato, suscrito con CAMILO MOSQUERA BELTRAN,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25 días hasta el 07 de MARZO de 2025 y adicionándolo en $ 10.008.167. Lo anterior, con fundamento además en el principio de la autonomía de la voluntad consagrado en la Ley 80 de 1993.</t>
  </si>
  <si>
    <t>https://community.secop.gov.co/Public/Tendering/OpportunityDetail/Index?noticeUID=CO1.NTC.6675526&amp;isFromPublicArea=True&amp;isModal=False</t>
  </si>
  <si>
    <t>544-2024-CPS-P(116133)</t>
  </si>
  <si>
    <t>FDLSUBA-CD-545-2024(116133)</t>
  </si>
  <si>
    <t>CESAR MAURICIO RUIZ LONDOÑO</t>
  </si>
  <si>
    <t>1. 14/12/2024 6:39:03 PM Mediante documento radicado en el Fondo de Desarrollo Local de Suba, por CAROLINA AVILA , quien obra como apoyo a la supervisión del Contrato 544- 2024-CPS-P(116133), PRORROGA y ADICIÓN del contrato, suscrito CESAR MAURICIO RUIZ LONDOÑO por el término UN (1) MES VEINTICUATRO (24) DÍAS, TRECE MILLONES CUATROCIENTOS SEIS MIL CUATROCIENTOS DE PESOSM/CTE $13.406.400 De conformidad con la justificación esgrimida en el documento anexo suscrito por el supervisor, que hace parte integral de la presente modificación contractual. La nueva fecha terminación del contrato es el 8 DE MARZO 2025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</si>
  <si>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https://community.secop.gov.co/Public/Tendering/OpportunityDetail/Index?noticeUID=CO1.NTC.6697777&amp;isFromPublicArea=True&amp;isModal=False</t>
  </si>
  <si>
    <t>545-2024-CPS-AG(115712)</t>
  </si>
  <si>
    <t>FDLSUBA-CD-546-2024(115712)</t>
  </si>
  <si>
    <t>DANIELA TUBERQUIA</t>
  </si>
  <si>
    <t>1. 15/12/2024 10:11:10 PM Mediante documento radicado en el Fondo de Desarrollo Local de Suba, por EDISSON GERARDO CASTILLO GOMEZ, quien obra como apoyo a la supervisión del Contrato 545- 2024-CPS-AG(119285) se solicita MODIFICAR el contrato, suscrito con LAURA DANIELA TUBERQUIA MORENO,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y veinticinco (25) días y adicionándolo en $5.413.333. Lo anterior, con fundamento además en el principio de la autonomía de la voluntad consagrado en la Ley 80 de 1993.</t>
  </si>
  <si>
    <t>https://community.secop.gov.co/Public/Tendering/OpportunityDetail/Index?noticeUID=CO1.NTC.6688046&amp;isFromPublicArea=True&amp;isModal=False</t>
  </si>
  <si>
    <t>Nu Bank</t>
  </si>
  <si>
    <t>546-2024-CPS-AG(115712)</t>
  </si>
  <si>
    <t>FDLSUBA-CD-547-2024(115712)</t>
  </si>
  <si>
    <t>BETTY BENAVIDES NIVIA</t>
  </si>
  <si>
    <t>1. 15/12/2024 8:13:39 PM Mediante documento radicado en el Fondo de Desarrollo Local de Suba, por Edison Gerardo Castillo Gómez., quien obra como apoyo a la supervisión del Contrato : 546-2024- CPS-AG(115712)se solicita MODIFICAR el contrato, suscrito con Betty Benavides Nivia,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23 días hasta el 10 de marzo de 2025 y adicionándolo en $ 4.946.667 Lo anterior, con fundamento además en el principio de la autonomía de la voluntad consagrado en la Ley 80 de 1993.</t>
  </si>
  <si>
    <t>https://community.secop.gov.co/Public/Tendering/OpportunityDetail/Index?noticeUID=CO1.NTC.6689217&amp;isFromPublicArea=True&amp;isModal=False</t>
  </si>
  <si>
    <t>547-2024-CPS-AG(114927)</t>
  </si>
  <si>
    <t>FDLSUBA-CD-548-2024(114927)</t>
  </si>
  <si>
    <t>SAMANTHA NUÑEZ GONZALEZ</t>
  </si>
  <si>
    <t>1. 15/12/2024 6:21:38 PM Mediante documento radicado en el Fondo de Desarrollo Local de Suba, por ANDRIANA ANDREA ARCHILA MOSCOSO, quien obra como apoyo a la supervisión del Contrato 547-2024- CPS-P(114927) se solicita MODIFICAR el contrato, suscrito con SAMANTHA NUÑEZ GONZALEZ ,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24 DIAS hasta el 8 DE MARZO DE 2025 y adicionándolo en $ 9.826.200. Lo anterior, con fundamento además en el principio de la autonomía de la voluntad consagrado en la Ley 80 de 1993.</t>
  </si>
  <si>
    <t>https://community.secop.gov.co/Public/Tendering/ContractNoticePhases/View?PPI=CO1.PPI.34250793&amp;isFromPublicArea=True&amp;isModal=False</t>
  </si>
  <si>
    <t>548-2024-CPS-AG(115746)</t>
  </si>
  <si>
    <t>FDLSUBA-CD-549-2024(115746)</t>
  </si>
  <si>
    <t xml:space="preserve">DIRONN MAURICIO TRINIDAD AMADO </t>
  </si>
  <si>
    <t>1. 15/12/2024 5:36:36 PM Mediante documento radicado en el Fondo de Desarrollo Local de Suba, por DANIELA RODRÍGUEZ, quien obra como apoyo a la supervisión del Contrato 548-2024-CPS-AG(115746) se solicita MODIFICAR el contrato, suscrito con DIRONN MAURICIO TRINIDAD AMADO,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2 días hasta el 01 de marzo de 2025 y adicionándolo en $7.944.533. Lo anterior, con fundamento además en el principio de la autonomía de la voluntad consagrado en la Ley 80 de 1993.</t>
  </si>
  <si>
    <t>https://community.secop.gov.co/Public/Tendering/OpportunityDetail/Index?noticeUID=CO1.NTC.6697937&amp;isFromPublicArea=True&amp;isModal=False</t>
  </si>
  <si>
    <t>549-2024-CPS-P(113696)</t>
  </si>
  <si>
    <t>FDLSUBA-CD-550-2024(113696)</t>
  </si>
  <si>
    <t>MARIA ALEJANDRA BUITRAGO</t>
  </si>
  <si>
    <t>1. 14/12/2024 7:05:27 PM Mediante documento radicado en el Fondo de Desarrollo Local de Suba, por DANIELA RODRÍGUEZ, quien obra como apoyo a la supervisión del Contrato 549-2024-CPS-P(113696) se solicita MODIFICAR el contrato, suscrito con MARIA ALEJANDRA BUITRAGO,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21 días hasta el 15 de marzo de 2025 y adicionándolo en $ 12.661.600. Lo anterior, con fundamento además en el principio de la autonomía de la voluntad consagrado en la Ley 80 de 1993.</t>
  </si>
  <si>
    <t>https://community.secop.gov.co/Public/Tendering/OpportunityDetail/Index?noticeUID=CO1.NTC.6720544&amp;isFromPublicArea=True&amp;isModal=False</t>
  </si>
  <si>
    <t>550-2024-CPS-P(115108)</t>
  </si>
  <si>
    <t>FDLSUBA-CD-551-2024(115108)</t>
  </si>
  <si>
    <t>JENNY REBECA MOGOLLON CASTILLO</t>
  </si>
  <si>
    <t>1. 15/12/2024 10:24:41 AM Mediante documento radicado en el Fondo de Desarrollo Local de Suba, por YURI ANDRES SANTOS PRETEL, quien obra como apoyo a la supervisión del Contrato N° 550-2024-CPS-P(115108), se solicita MODIFICAR el contrato, suscrito con JENNY REBECA MOGOLLON,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4 días hasta el 27 DE FEBRERO DE 2025. y adicionándolo en ($6.186.866). Lo anterior, con fundamento además en el principio de la autonomía de la voluntad consagrado en la Ley 80 de 1993.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</si>
  <si>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https://community.secop.gov.co/Public/Tendering/OpportunityDetail/Index?noticeUID=CO1.NTC.6732491&amp;isFromPublicArea=True&amp;isModal=False</t>
  </si>
  <si>
    <t>551-2024-CPS-P(115108)</t>
  </si>
  <si>
    <t>FDLSUBA-CD-552-2024(115108)</t>
  </si>
  <si>
    <t xml:space="preserve">MARTHA BECERRA RENTERIA </t>
  </si>
  <si>
    <t>1. 15/12/2024 6:22:38 PM Mediante documento radicado en el Fondo de Desarrollo Local de Suba, por YURI ANDRES SANTOS PRETEL, quien obra como apoyo a la supervisión del Contrato N° 551-2024-CPS-P(115108), se solicita MODIFICAR el contrato, suscrito con MARTHA BECERRA,,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6 días hasta el 24 DE FEBRERO DE 2025. y adicionándolo en $ 6.550.800. Lo anterior, con fundamento además en el principio de la autonomía de la voluntad consagrado en la Ley 80 de 1993.</t>
  </si>
  <si>
    <t>https://community.secop.gov.co/Public/Tendering/OpportunityDetail/Index?noticeUID=CO1.NTC.6702374&amp;isFromPublicArea=True&amp;isModal=False</t>
  </si>
  <si>
    <t>552-2024-CPS-AG(115712)</t>
  </si>
  <si>
    <t>FDLSUBA-CD-553-2024(115712)</t>
  </si>
  <si>
    <t>SHAIDY MELANI CUETO</t>
  </si>
  <si>
    <t>1. 15/12/2024 11:41:15 PM Mediante documento radicado en el Fondo de Desarrollo Local de Suba, por EDISON GERARDO CASTILLO , quien obra como apoyo a la supervisión del Contrato 552-2024-CPS-AG(115712) se solicita MODIFICAR el contrato, suscrito con SHAIDY MELANI CUETO TORRES,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23 días días hasta el 10 de MARZO de 2025 y adicionándolo en $ 4.946.667. Lo anterior, con fundamento además en el principio de la autonomía de la voluntad consagrado en la Ley 80 de 1993.</t>
  </si>
  <si>
    <t>https://community.secop.gov.co/Public/Tendering/OpportunityDetail/Index?noticeUID=CO1.NTC.6690410&amp;isFromPublicArea=True&amp;isModal=False</t>
  </si>
  <si>
    <t>553-2024-CPS-P(114811)</t>
  </si>
  <si>
    <t>FDLSUBA-CD-554-2024(114811)</t>
  </si>
  <si>
    <t>JOLIE SOFIA GUARNIZO FRANCO</t>
  </si>
  <si>
    <t xml:space="preserve">1. 15/12/2024 2:18:31 PM Mediante documento radicado en el Fondo de Desarrollo Local de Suba, por MARTHA ELENA JAIQUEL , quien obra como apoyo a la supervisión del Contrato 553-2024-CPS-P(114811) se solicita MODIFICAR el contrato, suscrito con JOLIE SOFIA GUARNIZO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21 días hasta el 11 de MARZO de 2025 y adicionándolo en $ 9.280.300. Lo anterior, con fundamento además en el principio de la autonomía de la voluntad consagrado en la Ley 80 de 1993.	 
</t>
  </si>
  <si>
    <t>https://community.secop.gov.co/Public/Tendering/OpportunityDetail/Index?noticeUID=CO1.NTC.6718114&amp;isFromPublicArea=True&amp;isModal=False</t>
  </si>
  <si>
    <t>554-2024-CPS-P(114927)</t>
  </si>
  <si>
    <t>FDLSUBA-CD-555-2024(114927)</t>
  </si>
  <si>
    <t>ALVARO CUBILLOS RUIZ</t>
  </si>
  <si>
    <t>1. 15/12/2024 1:17:16 PM Mediante documento radicado en el Fondo de Desarrollo Local de Suba, por ANDRIANA ANDREA ARCHILA MOSCOSO, quien obra como apoyo a la supervisión del Contrato 554-2024- CPS-P(114927) se solicita MODIFICAR el contrato, suscrito con ALVARO JUNIOR CIBULLOS ,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21 DIAS hasta el 12 DE MARZO DE 2025 y adicionándolo en $ 9.280.300. Lo anterior, con fundamento además en el principio de la autonomía de la voluntad consagrado en la Ley 80 de 1993.</t>
  </si>
  <si>
    <t>https://community.secop.gov.co/Public/Tendering/OpportunityDetail/Index?noticeUID=CO1.NTC.6722866&amp;isFromPublicArea=True&amp;isModal=False</t>
  </si>
  <si>
    <t>555-2024-CPS-P(114927)</t>
  </si>
  <si>
    <t>FDLSUBA-CD-556-2024(114927)</t>
  </si>
  <si>
    <t>Andres Mauricio Conde Toledo</t>
  </si>
  <si>
    <t>1. 15/12/2024 1:18:49 PM Mediante documento radicado en el Fondo de Desarrollo Local de Suba, por ANDRIANA ANDREA ARCHILA MOSCOSO, quien obra como apoyo a la supervisión del Contrato 555-2024- CPS-P(114927) se solicita MODIFICAR el contrato, suscrito con ANDRES MAURICIO CONDE TOLEDO ,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24 DIAS hasta el 8 DE MARZO DE 2025 y adicionándolo en $9.826.200. Lo anterior, con fundamento además en el principio de la autonomía de la voluntad consagrado en la Ley 80 de 1993.</t>
  </si>
  <si>
    <t>https://community.secop.gov.co/Public/Tendering/ContractNoticePhases/View?PPI=CO1.PPI.34163666&amp;isFromPublicArea=True&amp;isModal=False</t>
  </si>
  <si>
    <t>556-2024-CPS-AG(113663)</t>
  </si>
  <si>
    <t>FDLSUBA-CD-557-2024(113663)</t>
  </si>
  <si>
    <t xml:space="preserve">FELIPE MENDIVELSO GOMEZ </t>
  </si>
  <si>
    <t>1. 15/12/2024 8:26:17 PM Mediante documento radicado en el Fondo de Desarrollo Local de Suba, por. Edison Gerardo Castillo Gómez , quien obra como apoyo a la supervisión del Contrato 556-2024-CPS-AG(113663) se solicita MODIFICAR el contrato, suscrito con Felipe Mendivelso Gómez,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(25) días hasta el 8 de MARZO de 2025 y adicionándolo en $5.285.500 Lo anterior, con fundamento además en el principio de la autonomía de la voluntad consagrado en la Ley 80 de 1993.</t>
  </si>
  <si>
    <t>https://community.secop.gov.co/Public/Tendering/OpportunityDetail/Index?noticeUID=CO1.NTC.6697383&amp;isFromPublicArea=True&amp;isModal=False</t>
  </si>
  <si>
    <t>557-2024-CPS-AG(116727)</t>
  </si>
  <si>
    <t>FDLSUBA-CD-558-2024(116727)</t>
  </si>
  <si>
    <t>1. 15/12/2024 10:58:25 PM Mediante documento radicado en el Fondo de Desarrollo Local de Suba, por MARTHA ELENA JAIQUEL , quien obra como apoyo a la supervisión del Contrato 557-2024-CPS-AG (116727) se solicita MODIFICAR el contrato, suscrito con LUIS DANIEL VALBUENA BLANCO,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22 días hasta el 10 de MARZO de 2025 y adicionándolo en $ 8.255.866. Lo anterior, con fundamento además en el principio de la autonomía de la voluntad consagrado en la Ley 80 de 1993.</t>
  </si>
  <si>
    <t>PRESTAR LOS SERVICIOS DE APOYO TÉCNICO Y ADMINISTRATIVO EN EL ÁREA DE GESTIÓN DEL DESARROLLO LOCAL, PARA EL DESARROLLO DE ACTIVIDADES EN LOS APLICATIVOS CONTRACTUALES, LA AFILIACIÓN A RIESGOS LABORALES, SIPSE Y DEMÁS ACTIVIDADES QUE SE REQUIERA CON OCASION A LA ACTIVIDAD CONTRACTUAL DEL FONDO DE DESARROLLO LOCAL DE SUBA.</t>
  </si>
  <si>
    <t>https://community.secop.gov.co/Public/Tendering/OpportunityDetail/Index?noticeUID=CO1.NTC.6715436&amp;isFromPublicArea=True&amp;isModal=False</t>
  </si>
  <si>
    <t>558-2024-CPS-AG(115712)</t>
  </si>
  <si>
    <t>FDLSUBA-CD-559-2024(115712)</t>
  </si>
  <si>
    <t>JUAN CARLOS MENDOZA ACERO</t>
  </si>
  <si>
    <t>https://community.secop.gov.co/Public/Tendering/OpportunityDetail/Index?noticeUID=CO1.NTC.6710026&amp;isFromPublicArea=True&amp;isModal=False</t>
  </si>
  <si>
    <t>559-2024-CPS-AG(115319)</t>
  </si>
  <si>
    <t>FDLSUBA-CD-560-2024(115319)</t>
  </si>
  <si>
    <t>JESICA PAOLA MUNEVAR GONZALEZ</t>
  </si>
  <si>
    <t xml:space="preserve">1. 09/01/2025 9:15:22 PM Mediante documento radicado en el Fondo de Desarrollo Local de Suba, por EDISON CASTILLOS, quien obra como apoyo a la supervisión del Contrato 559-2024, se solicita CESIÓN del contrato suscrito con JESICA PAOLA MUNEVAR GONZALEZ, De conformidad con la justificación esgrimida en el documento anexo suscrito por el supervisor, que hace parte integral de la presente modificación contractual. Por lo anterior, se realiza la CESIÓN DEL CONTRATO A PAULA FERNANDA SALGADO SUBIETA identificada con cedula de ciudadanía No 1007135739, a partir del 9 de Enero de 2025, teniendo en cuenta la idoneidad, previa verificación de los requisitos aportados por el (la) contratista. Lo anterior de conformidad con los documentos anexos, los cuales hacen parte integral de la presente modificación contractual	 
</t>
  </si>
  <si>
    <t>https://community.secop.gov.co/Public/Tendering/OpportunityDetail/Index?noticeUID=CO1.NTC.6761516&amp;isFromPublicArea=True&amp;isModal=False</t>
  </si>
  <si>
    <t>559-2024 C1</t>
  </si>
  <si>
    <t>PAULA FERNANDA SALGADO</t>
  </si>
  <si>
    <t xml:space="preserve">2. 15/12/2024 10:19:59 PM Mediante documento radicado en el Fondo de Desarrollo Local de Suba, por EDISSON GERARDO CASTILLO GOMEZ, quien obra como apoyo a la supervisión del Contrato 559-2024- CPS-AG (115712) se solicita MODIFICAR el contrato, suscrito con JESSICA PAOLA MUNEVAR GONZALEZ,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Y DIECIOCHO (18) DIAS y adicionándolo en $4.480.000. Lo anterior, con fundamento además en el principio de la autonomía de la voluntad consagrado en la Ley 80 de 1993.	 
</t>
  </si>
  <si>
    <t>560-2024-CPS-P(114808)</t>
  </si>
  <si>
    <t>FDLSUBA-CD-561-2024(114808)</t>
  </si>
  <si>
    <t>TATIANA LAURA ALEJANDRA MARTINEZ MORA</t>
  </si>
  <si>
    <t>1. 16/12/2024 8:13:05 PM Mediante documento radicado en el Fondo de Desarrollo Local de Suba, por MARTHA ELENA JAIQUEL, quien obra como apoyo a la supervisión del Contrato 560-2024, se solicita MODIFICAR el contrato, suscrito con TATIANA LAURA ALEJANDRA MARTINEZ una vez analizada la viabilidad jurídica y en atención a que el contrato tiene como fecha de terminación el día treinta y uno (31) de Diciembre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15 de enero de 2025. Lo anterior, con fundamento además en el principio de la autonomía de la voluntad consagrado en la Ley 80 de 1993</t>
  </si>
  <si>
    <t>https://community.secop.gov.co/Public/Tendering/OpportunityDetail/Index?noticeUID=CO1.NTC.6709752&amp;isFromPublicArea=True&amp;isModal=False</t>
  </si>
  <si>
    <t>561-2024-CPS-P(113336)</t>
  </si>
  <si>
    <t>FDLSUBA-CD-562-2024(113336)</t>
  </si>
  <si>
    <t xml:space="preserve">CAROLINA AVILA </t>
  </si>
  <si>
    <t>1. 19/12/2024 9:01:45 AM Mediante documento radicado en el Fondo de Desarrollo Local de Suba, por CESAR SALAMANCA , quien obra como apoyo a la supervisión del Contrato 561-2024-CPS-P(113336), PRORROGA y ADICIÓN del contrato, suscrito CESAR MAURICIO RUIZ LONDOÑO por el término MES 1(1) Y VEINTIÚN DÍAS (21),, DIECISIETE MILLONES DE PESOS M/CTE $17.000.000) De conformidad con la justificación esgrimida en el documento anexo suscrito por el supervisor, que hace parte integral de la presente modificación contractual. La nueva fecha terminación del contrato es el 11 DE MARZO 2025. se hace necesario modificar la cláusula tercera "PLAZO: ", eliminando la nota -,En todo caso el plazo de ejecución del contrato no podrá exceder el 31 de Diciembre de 2024 Lo anterior, con fundamento además en el principio de la autonomía de la voluntad consagrado en el artículo 1602 del Código Civil, en concordancia con el artículo 40 de la Ley 80 de 1993, inciso tercero.</t>
  </si>
  <si>
    <t>PRESTAR SERVICIOS PROFESIONALES ESPECIALIZADOS AL ÁREA DE GESTIÓN DEL DESARROLLO LOCAL DE LA ALCALDÍA LOCAL DE SUBA PARA APOYAR LA COORDINACIÓN DE LOS PROCESOS DE PLANEACIÓN LOCAL Y DE LA FORMULACIÓN, EJECUCIÓN, SEGUIMIENTO Y EVALUACIÓN DE LAS POLÍTICAS, PLANES, PROGRAMAS Y PROYECTOS DEL PLAN DE DESARROLLO LOCAL</t>
  </si>
  <si>
    <t>https://community.secop.gov.co/Public/Tendering/OpportunityDetail/Index?noticeUID=CO1.NTC.6717447&amp;isFromPublicArea=True&amp;isModal=False</t>
  </si>
  <si>
    <t>563-2024-CPS-AG(113663)</t>
  </si>
  <si>
    <t>FDLSUBA-CD-564-2024(113663)</t>
  </si>
  <si>
    <t>SEBASTIAN RODRIGUEZ SOLORZANO</t>
  </si>
  <si>
    <t>2. 05/12/2024 2:54:27 PM Se reinicia por vencimiento del plazo de suspensión acordado por las partes y la superación de los hechos que la motivaron
1. 16/11/2024 6:42:18 PM Mediante documento radicado en el Fondo de Desarrollo Local de Suba, por EDISON CASTILLO, quien obra como apoyo a la supervisión del Contrato 563-2024, se solicita SUSPENSIÓN del contrato suscrito con Sebastian Rodriguez Solorzano, por el término de DIECISEIS (16) DÍAS, desde el 15 de Noviembre de 2024 hasta el 30 de Noviembre de 2024. De conformidad con la justificación esgrimida en el documento anexo suscrito por el supervisor, que hace parte integral de la presente modificación contractual. TENIENDO EN CUENTA QUE LA SOLICITUD FUE RADICADA EL 13/11/2024, SE PROCEDE A SUSPENDER LA EJECUCIÓN DEL CONTRATO N° 563-2024 DESDE EL 15 DE NOVIEMBRE DE 2024 HASTA EL 30 DE NOVIEMBRE DE 2024, DE CONFORMIDAD CON LAS CONSIDERACIONES ANTERIORMENTE EXPUESTAS. La fecha de reactivación del contrato será el 1 DE DICIEMBRE DE 2024, día siguiente a la terminación de la suspensión. La nueva fecha de terminación del contrato será el 31 DICIEMBRE DE 2024.</t>
  </si>
  <si>
    <t>https://community.secop.gov.co/Public/Tendering/OpportunityDetail/Index?noticeUID=CO1.NTC.6712003&amp;isFromPublicArea=True&amp;isModal=False</t>
  </si>
  <si>
    <t>1. Desde el 15 nov. 2024 hasta el 30 nov. 2024.</t>
  </si>
  <si>
    <t>563-2024 C1</t>
  </si>
  <si>
    <t>CARLOS ALBERTO CARVAJAL PEREZ</t>
  </si>
  <si>
    <t>4. 15/12/2024 10:27:11 PM Mediante documento radicado en el Fondo de Desarrollo Local de Suba, por. Edison Gerardo Castillo Gómez , quien obra como apoyo a la supervisión del Contrato 563-2024- CPS-AG(113663) se solicita MODIFICAR el contrato, suscrito con SEBASTIÁN RODRIGUEZ SOLORZANO,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(15) días hasta el 2 de MARZO de 2025 y adicionándolo $ 4.324.500en Lo anterior, con fundamento además en el principio de la autonomía de la voluntad consagrado en la Ley 80 de 1993.
3. 3/1/2025 7:56:03 PM Mediante documento radicado en el Fondo de Desarrollo Local de Suba, por cesar salamanca, quien obra como apoyo a la supervisión del Contrato 563-2024, se solicita CESIÓN del contrato suscrito con sebastian solarzano, De conformidad con la justificación esgrimida en el documento anexo suscrito por el supervisor, que hace parte integral de la presente modificación contractual. Por lo anterior, se realiza la CESIÓN DEL CONTRATO A Carlos carvajal, identificado (a) con C.C. N° 79620012, a partir del 3 de enero de 2025, teniendo en cuenta la idoneidad, previa verificación de los requisitos aportados por el (la) contratista. Lo anterior de conformidad con los documentos anexos, los cuales hacen parte integral de la presente modificación contractual
2. 05/12/2024 2:54:27 PM Se reinicia por vencimiento del plazo de suspensión acordado por las partes y la superación de los hechos que la motivaron
1. 16/11/2024 6:42:18 PM Mediante documento radicado en el Fondo de Desarrollo Local de Suba, por EDISON CASTILLO, quien obra como apoyo a la supervisión del Contrato 563-2024, se solicita SUSPENSIÓN del contrato suscrito con Sebastian Rodriguez Solorzano, por el término de DIECISEIS (16) DÍAS, desde el 15 de Noviembre de 2024 hasta el 30 de Noviembre de 2024. De conformidad con la justificación esgrimida en el documento anexo suscrito por el supervisor, que hace parte integral de la presente modificación contractual. TENIENDO EN CUENTA QUE LA SOLICITUD FUE RADICADA EL 13/11/2024, SE PROCEDE A SUSPENDER LA EJECUCIÓN DEL CONTRATO N° 563-2024 DESDE EL 15 DE NOVIEMBRE DE 2024 HASTA EL 30 DE NOVIEMBRE DE 2024, DE CONFORMIDAD CON LAS CONSIDERACIONES ANTERIORMENTE EXPUESTAS. La fecha de reactivación del contrato será el 1 DE DICIEMBRE DE 2024, día siguiente a la terminación de la suspensión. La nueva fecha de terminación del contrato será el 31 DICIEMBRE DE 2024.</t>
  </si>
  <si>
    <t>564-2024</t>
  </si>
  <si>
    <t>FDLSMC-5-2024(106242)</t>
  </si>
  <si>
    <t xml:space="preserve">ESTUDIO CONTINUO  SAS </t>
  </si>
  <si>
    <t>REALIZAR LOS ESTUDIOS Y DISEÑOS DEFINITIVOS PARA LA CONSTRUCCION DE LA MALLA VIAL LOCAL Y ESPACIO PUBLICO ASOCIADO DE LA CARRERA 129 ENTRE CALLES 129B Y 130 UBICADA EN LA LOCALIDAD DE SUBA DE LA CIUDAD DE BOGOTA D.C.</t>
  </si>
  <si>
    <t>https://community.secop.gov.co/Public/Tendering/OpportunityDetail/Index?noticeUID=CO1.NTC.6565973&amp;isFromPublicArea=True&amp;isModal=False</t>
  </si>
  <si>
    <t>565-2024-CPS-AG(115007)</t>
  </si>
  <si>
    <t>FDLSUBA-CD-565-2024(115007)</t>
  </si>
  <si>
    <t>ANGELA PAOLA ROMERO RAMIREZ</t>
  </si>
  <si>
    <t>1. 14/12/2024 1:47:17 PM	Mediante documento radicado en el Fondo de Desarrollo Local de Suba, por JEIMMY SIERRA GODOY, quien obra como apoyo a la supervisión del Contrato 565-2024 CPS-AG (115007), se solicita MODIFICAR el contrato, suscrito con ANGELA PAOLA ROMERO RAMÍREZ,,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Y VEINTIÚN (21) DÍAS hasta el 11 DE MARZO DE 2025 y adicionándolo en OCHO MILLONES NOVENTA Y SIETE MIL CIEN PESOS M/CTE ($ 8.097.100). Lo anterior, con fundamento además en el principio de la autonomía de la voluntad consagrado en la Ley 80 de 1993.</t>
  </si>
  <si>
    <t>https://community.secop.gov.co/Public/Tendering/OpportunityDetail/Index?noticeUID=CO1.NTC.6736998&amp;isFromPublicArea=True&amp;isModal=False</t>
  </si>
  <si>
    <t>PARTICIPACIÓN</t>
  </si>
  <si>
    <t>566-2024-CPS-AG(113663)</t>
  </si>
  <si>
    <t>FDLSUBA-CD-566-2024(113663)</t>
  </si>
  <si>
    <t xml:space="preserve">1. 15/12/2024 8:24:24 PM Mediante documento radicado en el Fondo de Desarrollo Local de Suba, por. Edison Gerardo Castillo Gómez , quien obra como apoyo a la supervisión del Contrato 566-2024-CPS-AG(113663) se solicita MODIFICAR el contrato, suscrito con FABER ANDRES RENGIFO ARACUT,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(24) días hasta el 8 de MARZO de 2025 y adicionándolo en $ 5.189.400 Lo anterior, con fundamento además en el principio de la autonomía de la voluntad consagrado en la Ley 80 de 1993.	 
</t>
  </si>
  <si>
    <t>https://community.secop.gov.co/Public/Tendering/OpportunityDetail/Index?noticeUID=CO1.NTC.6705585&amp;isFromPublicArea=True&amp;isModal=False</t>
  </si>
  <si>
    <t>567-2024-CPS-P(114927)</t>
  </si>
  <si>
    <t>FDLSUBA-CD-567-2024(114927)</t>
  </si>
  <si>
    <t>DARLIN LENIS ESPITIA</t>
  </si>
  <si>
    <t>1. 20/09/2024 5:34:21 PM Mediante documento radicado en el Fondo de Desarrollo Local de Suba, por ALEJANDRO VICTORIA, quien obra como apoyo a la supervisión del Contrato No. 567-2024-CPS-P(114927), se solicita CESIÓN del contrato suscrito con DARLIN LENIS ESPITIA, De conformidad con la justificación esgrimida en el documento anexo suscrito por el supervisor, que hace parte integral de la presente modificación contractual. Por lo anterior, se realiza la CESIÓN DEL CONTRATO a JUELY JHANETH BONILLA MORA, identificado(a) con C.C. N° 53.006.221, a partir del 20 de septiembre de 2024, teniendo en cuenta la idoneidad, previa verificación de los requisitos aportados por el (la) contratista. Lo anterior de conformidad con los documentos anexos, los cuales hacen parte integral de la presente modificación contractual.</t>
  </si>
  <si>
    <t>https://community.secop.gov.co/Public/Tendering/OpportunityDetail/Index?noticeUID=CO1.NTC.6705591&amp;isFromPublicArea=True&amp;isModal=False</t>
  </si>
  <si>
    <t>567-2024 C1</t>
  </si>
  <si>
    <t>JUELY JHANETH BONILLA MORA</t>
  </si>
  <si>
    <t>2. 15/12/2024 6:22:31 PM Mediante documento radicado en el Fondo de Desarrollo Local de Suba, por ANDRIANA ANDREA ARCHILA MOSCOSO, quien obra como apoyo a la supervisión del Contrato 567-2024-CPS-P(114927), se solicita MODIFICAR el contrato, suscrito con JUELY JHANETH BONILLA MORA ,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23 DIAS hasta el 10 DE MARZO DE 2025 y adicionándolo en $9.644.233 , Lo anterior, con fundamento además en el principio de la autonomía de la voluntad consagrado en la Ley 80 de 1993.</t>
  </si>
  <si>
    <t>568-2024-CPS-P(114811)</t>
  </si>
  <si>
    <t>FDLSUBA-CD-568-2024(114811)</t>
  </si>
  <si>
    <t>CARLOS ANDRES PERAFAN RUGE</t>
  </si>
  <si>
    <t>1. 15/12/2024 2:12:28 PM Mediante documento radicado en el Fondo de Desarrollo Local de Suba, por MARTHA ELENA JAIQUEL , quien obra como apoyo a la supervisión del Contrato 568-2024-CPS-P(114811), se solicita MODIFICAR el contrato, suscrito con CARLOS ANDRES PERAFAN RUGE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MES Y VEINTIDOS DIAS días hasta el 15 de marzo de 2024 y adicionándolo en $9.462.267. Lo anterior, con fundamento además en el principio de la autonomía de la voluntad consagrado en la Ley 80 de 1993.</t>
  </si>
  <si>
    <t>https://community.secop.gov.co/Public/Tendering/ContractNoticePhases/View?PPI=CO1.PPI.34265951&amp;isFromPublicArea=True&amp;isModal=False</t>
  </si>
  <si>
    <t>569-2024-CPS-AG(113663)</t>
  </si>
  <si>
    <t>FDLSUBA-CD-569-2024(113663)</t>
  </si>
  <si>
    <t xml:space="preserve">ANDRES CAMILO MARTINEZ MAYORGA </t>
  </si>
  <si>
    <t>1. 15/12/2024 8:10:45 PM Mediante documento radicado en el Fondo de Desarrollo Local de Suba, por Edison Gerardo Castillo Gómez., quien obra como apoyo a la supervisión del Contrato : 569-2024-CPS-AG(119285)se solicita MODIFICAR el contrato, suscrito con ANDRÉS CAMILO MARTÍNEZ,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23 días hasta el 9 de MARZO de 2025 y adicionándolo en $5.093.300 Lo anterior, con fundamento además en el principio de la autonomía de la voluntad consagrado en la Ley 80 de 1993.</t>
  </si>
  <si>
    <t>https://community.secop.gov.co/Public/Tendering/OpportunityDetail/Index?noticeUID=CO1.NTC.6705963&amp;isFromPublicArea=True&amp;isModal=False</t>
  </si>
  <si>
    <t>570-2024-CPS-P (114811)</t>
  </si>
  <si>
    <t>FDLSUBA-CD-570-2024(114811)</t>
  </si>
  <si>
    <t>DIEGO ANDRES SOLER MARROQUIN</t>
  </si>
  <si>
    <t>1. 15/12/2024 2:10:13 PM Mediante documento radicado en el Fondo de Desarrollo Local de Suba, por MARTHA ELENA JAIQUEL , quien obra como apoyo a la supervisión del Contrato 570-2024-CPS-AG (114811) se solicita MODIFICAR el contrato, suscrito con DIEGO ANDRÉS SOLER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22 días hasta el 09 de MARZO de 2025 y adicionándolo en $ 9.462.267. Lo anterior, con fundamento además en el principio de la autonomía de la voluntad consagrado en la Ley 80 de 1993.</t>
  </si>
  <si>
    <t>https://community.secop.gov.co/Public/Tendering/OpportunityDetail/Index?noticeUID=CO1.NTC.6715626&amp;isFromPublicArea=True&amp;isModal=False</t>
  </si>
  <si>
    <t>571-2024-CPS-P(115777)</t>
  </si>
  <si>
    <t>FDLSUBA-CD-571-2024(115777)</t>
  </si>
  <si>
    <t>ANA MARIA ROMERO BARRETO</t>
  </si>
  <si>
    <t xml:space="preserve">1. 14/12/2024 6:50:13 PM	Mediante documento radicado en el Fondo de Desarrollo Local de Suba, por EDGAR ENRIQUE ALONSO GOMEZ , quien obra como apoyo a la supervisión del Contrato 571-2024-CPS-P(115777) se solicita MODIFICAR el contrato, suscrito con ANA MARIA ROMERO BARRETO,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18 días hasta el 14 de marzo de 2025 y adicionándolo en $ 11.916.800. Lo anterior, con fundamento además en el principio de la autonomía de la voluntad consagrado en la Ley 80 de 1993.	 
</t>
  </si>
  <si>
    <t>Prestar los servicios profesionales al Área de Gestión del Desarrollo Local en la asistencia técnica y ejecución de acciones relacionadas con la reactivación y desarrollo económico en la localidad, en cumplimiento de las metas del Plan de Desarrollo Local y demás temas afines del proyecto de inversión 1966 Fortaleciendo el tejido económico local.</t>
  </si>
  <si>
    <t>https://community.secop.gov.co/Public/Tendering/OpportunityDetail/Index?noticeUID=CO1.NTC.6714117&amp;isFromPublicArea=True&amp;isModal=False</t>
  </si>
  <si>
    <t>572-2024-CPS-AG(115002)</t>
  </si>
  <si>
    <t>FDLSUBA-CD-572-2024(115002)</t>
  </si>
  <si>
    <t>CAROLINA GARCIA QUIROGA</t>
  </si>
  <si>
    <t>1. 14/12/2024 8:04:35 AM Mediante documento radicado en el Fondo de Desarrollo Local de Suba, por PAOLA ANDREA RUIZ OSPINA, quien obra como supervisor del Contrato 572-2024-CPS-AG(115002), se solicita MODIFICAR el contrato, suscrito con CAROLINA GARCÍA QUIROGA,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y veintiún (21) días contados a partir del vencimiento del plazo pactado y adicionándolo en OCHO MILLONES NOVENTA Y SIETE MIL PESOS M/CTE ($8.097.000). Lo anterior, con fundamento además en el principio de la autonomía de la voluntad consagrado en la Ley 80 de 1993.</t>
  </si>
  <si>
    <t>EL CONTRATO QUE SE PRETENDE CELEBRAR, TENDRÁ POR OBJETO PRESTAR LOS SERVICIOS PROFESIONALES AL ÁREA DE GESTIÓN DEL DESARROLLO LOCAL EN LA ASISTENCIA TÉCNICA Y EJECUCIÓN DE ACCIONES RELACIONADAS CON LA REACTIVACIÓN Y DESARROLLO ECONÓMICO EN LA LOCALIDAD, EN CUMPLIMIENTO DE LAS METAS DEL PLAN DE DESARROLLO LOCAL Y DEMÁS TEMAS AFINES DEL PROYECTO DE INVERSIÓN 1966 FORTALECIENDO EL TEJIDO ECONÓMICO LOCAL.</t>
  </si>
  <si>
    <t>https://community.secop.gov.co/Public/Tendering/OpportunityDetail/Index?noticeUID=CO1.NTC.6714634&amp;isFromPublicArea=True&amp;isModal=False</t>
  </si>
  <si>
    <t>573-2024-CPS-P (115719)</t>
  </si>
  <si>
    <t>FDLSUBA-CD-573-2024(115719)</t>
  </si>
  <si>
    <t>1. 15/12/2024 4:30:24 PM Mediante documento radicado en el Fondo de Desarrollo Local de Suba, por DANIELA RODRÍGUEZ, quien obra como apoyo a la supervisión del Contrato 573-2024-CPS-P (115719) se solicita MODIFICAR el contrato, suscrito con KAREM ANGELICA HERRERA SÁNCHEZ,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18 días hasta el 15 de marzo de 2025 y adicionándolo en $ 11.916.800. Lo anterior, con fundamento además en el principio de la autonomía de la voluntad consagrado en la Ley 80 de 1993.</t>
  </si>
  <si>
    <t>https://community.secop.gov.co/Public/Tendering/OpportunityDetail/Index?noticeUID=CO1.NTC.6710500&amp;isFromPublicArea=True&amp;isModal=False</t>
  </si>
  <si>
    <t>574-2024-CPS-P(115121)</t>
  </si>
  <si>
    <t>FDLSUBA-CD-574-2024(115121)</t>
  </si>
  <si>
    <t>$12.191.767</t>
  </si>
  <si>
    <t>DIEGO ALEJANDRO VERA MONROY</t>
  </si>
  <si>
    <t>2. 09/01/2025 8:11:17 PM Mediante documento radicado en el Fondo de Desarrollo Local de Suba, por ALEJANDRO VICTORIA, quien obra como apoyo a la supervisión del Contrato 574-2024, se solicita CESIÓN del contrato suscrito con DIEGO ALEJANDRO VERA, De conformidad con la justificación esgrimida en el documento anexo suscrito por el supervisor, que hace parte integral de la presente modificación contractual. Por lo anterior, se realiza la CESIÓN DEL CONTRATO A GEORGE MICHEL CASTILLO VILLANUEVA identificada con cedula de ciudadanía No 1019092324, a partir del 9 de Enero de 2025, teniendo en cuenta la idoneidad, previa verificación de los requisitos aportados por el (la) contratista. Lo anterior de conformidad con los documentos anexos, los cuales hacen parte integral de la presente modificación contractual
1. 16/12/2024 11:20:08 AM Mediante documento radicado en el Fondo de Desarrollo Local de Suba, por ALEJANDRO SAMUEL VICTORIA VALENCIA, quien obra como apoyo a la supervisión del 574-2024-CPS-P (115121) se solicita MODIFICAR el contrato, suscrito DIEGO ALEJANDRO VERA MONROY, una vez analizada la viabilidad jurídica y en atención a que el contrato tiene como fecha de terminación el día 31/12/2024 se hace necesario modificar la cláusula tercera "PLAZO: "CUATRO MESES", eliminando la nota -En todo caso el plazo de ejecución del contrato no podrá exceder el 31 de Diciembre de 2024. Y se hace necesario modificar el plazo prorrogándolo en UN (1) MES Y DOCE (12) días, hasta el 15 de marzo de 2025 y adicionándolo en $ 7.642.600. Lo anterior, con fundamento además en el principio de la autonomía de la voluntad consagrado en la Ley 80 de 1993.</t>
  </si>
  <si>
    <t xml:space="preserve">https://community.secop.gov.co/Public/Tendering/OpportunityDetail/Index?noticeUID=CO1.NTC.6771201&amp;isFromPublicArea=True&amp;isModal=False
</t>
  </si>
  <si>
    <t>George Michel Castillo Villanueva</t>
  </si>
  <si>
    <t>1. 16/12/2024 11:20:08 AM Mediante documento radicado en el Fondo de Desarrollo Local de Suba, por ALEJANDRO SAMUEL VICTORIA VALENCIA, quien obra como apoyo a la supervisión del 574-2024-CPS-P (115121) se solicita MODIFICAR el contrato, suscrito DIEGO ALEJANDRO VERA MONROY, una vez analizada la viabilidad jurídica y en atención a que el contrato tiene como fecha de terminación el día 31/12/2024 se hace necesario modificar la cláusula tercera "PLAZO: "CUATRO MESES", eliminando la nota -En todo caso el plazo de ejecución del contrato no podrá exceder el 31 de Diciembre de 2024. Y se hace necesario modificar el plazo prorrogándolo en UN (1) MES Y DOCE (12) días, hasta el 15 de marzo de 2025 y adicionándolo en $ 7.642.600. Lo anterior, con fundamento además en el principio de la autonomía de la voluntad consagrado en la Ley 80 de 1993.</t>
  </si>
  <si>
    <t>575-2024-CPS-P (114808)</t>
  </si>
  <si>
    <t>FDLSUBA-CD-575-2024(114808)</t>
  </si>
  <si>
    <t>JUAN CARLOS MALAGON BASTO</t>
  </si>
  <si>
    <t>1. 15/12/2024 2:14:36 PM Mediante documento radicado en el Fondo de Desarrollo Local de Suba, por MARTHA ELENA JAIQUEL , quien obra como apoyo a la supervisión del Contrato 575-2024-CPS-AG (114808) se solicita MODIFICAR el contrato, suscrito con JUAN CARLOS MALAGON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18 días hasta el 15 de MARZO de 2025 y adicionándolo en $ 11.916.800. Lo anterior, con fundamento además en el principio de la autonomía de la voluntad consagrado en la Ley 80 de 1993</t>
  </si>
  <si>
    <t>https://community.secop.gov.co/Public/Tendering/OpportunityDetail/Index?noticeUID=CO1.NTC.6712448&amp;isFromPublicArea=True&amp;isModal=False</t>
  </si>
  <si>
    <t>576-2024-CPS-P (117401)</t>
  </si>
  <si>
    <t>FDLSUBA-CD-576-2024(117401)</t>
  </si>
  <si>
    <t>$9.826.200</t>
  </si>
  <si>
    <t>LIZETH YOHANA SANCHEZ</t>
  </si>
  <si>
    <t>1. 24/10/2024 7:44:25 PM Mediante documento radicado en el Fondo de Desarrollo Local de Suba, por CESAR SALAMANCA, quien obra como supervisor del Contrato 576-2024, se solicita CESIÓN del contrato suscrito con LIZETH SANCHEZ, De conformidad con la justificación esgrimida en el documento anexo suscrito por el supervisor, que hace parte integral de la presente modificación contractual. Por lo anterior, se realiza la CESIÓN DEL CONTRATO A KAREN LIZETH TORRRES ECHEVERRY, identificado (a) con C.C. N° 1014270393, a partir del 24 de octubre de 2024, teniendo en cuenta la idoneidad, previa verificación de los requisitos aportados por el (la) contratista. Lo anterior de conformidad con los documentos anexos, los cuales hacen parte integral de la presente modificación contractual</t>
  </si>
  <si>
    <t>https://community.secop.gov.co/Public/Tendering/OpportunityDetail/Index?noticeUID=CO1.NTC.6718791&amp;isFromPublicArea=True&amp;isModal=False</t>
  </si>
  <si>
    <t>576-2024 C1</t>
  </si>
  <si>
    <t>Karen lizeth torres echeverri</t>
  </si>
  <si>
    <t xml:space="preserve">2. 13/12/2024 10:02:02 AM Que la entidad evidencia, que la contratista solo se presentó hasta el 2 octubre 2024 para empezar la ejecución contractual, por lo cual se aclara que la fecha de ejecución del contrato fue a partir del día 2 de octubre de 2024 y no el día 18 de septiembre de 2024 como consta en al acta.	 
</t>
  </si>
  <si>
    <t>577-2024-CPS-P(114808)</t>
  </si>
  <si>
    <t>FDLSUBA-CD-577-2024(114808)</t>
  </si>
  <si>
    <t>CARLOS ANDRES RODRIGUEZ MARTIN</t>
  </si>
  <si>
    <t>1. 18/12/2024 12:04:56 AM Mediante documento radicado en el Fondo de Desarrollo Local de Suba, por BALKIS WEIDEMAN, quien obra como apoyo a la supervisión del Contrato 577-2024 se solicita MODIFICAR el contrato, suscrito con CARLOS RODRIGUEZ,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15 días hasta el 31 de ENERO de 2025 y adicionándolo en $ 3.724.000. Lo anterior, con fundamento además en el principio de la autonomía de la voluntad consagrado en la Ley 80 de 1993.</t>
  </si>
  <si>
    <t xml:space="preserve">Prestar los servicios profesionales como abogado (a) para apoyar la gestión contractual del Área Gestión del Desarrollo Local de la Alcaldía Local de Suba, en los diferentes procesos de selección en sus etapas precontractual, contractual y postcontractual.	 </t>
  </si>
  <si>
    <t>https://community.secop.gov.co/Public/Tendering/OpportunityDetail/Index?noticeUID=CO1.NTC.6710903&amp;isFromPublicArea=True&amp;isModal=False</t>
  </si>
  <si>
    <t>578-2024-CPS-P (115108)</t>
  </si>
  <si>
    <t>FDLSUBA-CD-578-2024(115108)</t>
  </si>
  <si>
    <t xml:space="preserve">1. 14/12/2024 5:23:10 PM Mediante documento radicado en el Fondo de Desarrollo Local de Suba, por YURI ANDRES SANTOS PRETEL, quien obra como apoyo a la supervisión del Contrato N° 578-2024-CPS-P (115108)), se solicita MODIFICAR el contrato, suscrito con GILMA VIVIANA MEJIA PRADA,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12 días hasta el 01 DE MARZO DE 2025. y adicionándolo en ($7.642.000). Lo anterior, con fundamento además en el principio de la autonomía de la voluntad consagrado en la Ley 80 de 1993.	 
</t>
  </si>
  <si>
    <t>https://community.secop.gov.co/Public/Tendering/ContractNoticePhases/View?PPI=CO1.PPI.34298069&amp;isFromPublicArea=True&amp;isModal=False</t>
  </si>
  <si>
    <t>579-2024-CPS-P (114808)</t>
  </si>
  <si>
    <t>FDLSUBA-CD-579-2024(114808)</t>
  </si>
  <si>
    <t>OSCAR ALFREDO HERNANDEZ MORALES</t>
  </si>
  <si>
    <t>1. 15/12/2024 2:17:36 PM Mediante documento radicado en el Fondo de Desarrollo Local de Suba, por MARTHA ELENA JAIQUEL , quien obra como apoyo a la supervisión del Contrato 579-2024-CPS-P(114808) se solicita MODIFICAR el contrato, suscrito con OSCAR ALFREDO HERNANDEZ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22 días hasta el 10 de MARZO de 2025 y adicionándolo en $ 12.909.867. Lo anterior, con fundamento además en el principio de la autonomía de la voluntad consagrado en la Ley 80 de 1993.</t>
  </si>
  <si>
    <t>https://community.secop.gov.co/Public/Tendering/OpportunityDetail/Index?noticeUID=CO1.NTC.6721945&amp;isFromPublicArea=True&amp;isModal=False</t>
  </si>
  <si>
    <t>580-2024-CPS-P (114808)</t>
  </si>
  <si>
    <t>FDLSUBA-CD-580-2024(114808)</t>
  </si>
  <si>
    <t>JUAN DIEGO MEDINA</t>
  </si>
  <si>
    <t xml:space="preserve">1. 16/12/2024 8:00:48 PM Mediante documento radicado en el Fondo de Desarrollo Local de Suba, por BALKIS HELENA WIEDEMAN , quien obra como apoyo a la supervisión del Contrato 580-2024-CPS-P (114808) se solicita MODIFICAR el contrato, suscrito con JUAN DIEGO MEDINA SALINAS,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1mes y 22 días hasta el 10 de MARZO de 2025 y adicionándolo en $ 12.909.867. Lo anterior, con fundamento además en el principio de la autonomía de la voluntad consagrado en la Ley 80 de 1993.	 
</t>
  </si>
  <si>
    <t>https://community.secop.gov.co/Public/Tendering/ContractNoticePhases/View?PPI=CO1.PPI.34264753&amp;isFromPublicArea=True&amp;isModal=False</t>
  </si>
  <si>
    <t>581-2024-CPS-P(114811)</t>
  </si>
  <si>
    <t>FDLSUBA-CD-581-2024(114811)</t>
  </si>
  <si>
    <t>CONSTANZA SANABRIA ARIAS</t>
  </si>
  <si>
    <t>1. 16/12/2024 8:12:31 PM Mediante documento radicado en el Fondo de Desarrollo Local de Suba, por MARTHA ELENA JAIQUEL, quien obra como apoyo a la supervisión del Contrato 581-2024, se solicita MODIFICAR el contrato, suscrito con CONSTANZA SANABRIA ARIAS una vez analizada la viabilidad jurídica y en atención a que el contrato tiene como fecha de terminación el día treinta y uno (31) de Diciembre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07 de febrero de 2025. Lo anterior, con fundamento además en el principio de la autonomía de la voluntad consagrado en la Ley 80 de 1993</t>
  </si>
  <si>
    <t>Prestar los servicios profesionales como abogado (a) para apoyar la gestión contractual del Área Gestión del Desarrollo Local, en las etapas precontractual y contractual de los procesos de selección de bienes y servicios de la Alcaldía Local de Suba.</t>
  </si>
  <si>
    <t>https://community.secop.gov.co/Public/Tendering/OpportunityDetail/Index?noticeUID=CO1.NTC.6724876&amp;isFromPublicArea=True&amp;isModal=False</t>
  </si>
  <si>
    <t>582-2024-CPS-P(114811)</t>
  </si>
  <si>
    <t>FDLSUBA-CD-582-2024(114811)</t>
  </si>
  <si>
    <t>WILLIAM ANDRES SUA CASTILLO</t>
  </si>
  <si>
    <t>1. 15/12/2024 11:01:31 PM Mediante documento radicado en el Fondo de Desarrollo Local de Suba, por MARTHA ELENA JAIQUEL , quien obra como apoyo a la supervisión del Contrato 582-2024-CPS-AG (114811), se solicita MODIFICAR el contrato, suscrito con WILLIAM ANDRES SUA,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22 días hasta el 09 de MARZO de 2025 y adicionándolo en $ 9.462.267. Lo anterior, con fundamento además en el principio de la autonomía de la voluntad consagrado en la Ley 80 de 1993.</t>
  </si>
  <si>
    <t>https://community.secop.gov.co/Public/Tendering/OpportunityDetail/Index?noticeUID=CO1.NTC.6719010&amp;isFromPublicArea=True&amp;isModal=False</t>
  </si>
  <si>
    <t>583-2024-CPS-AG(113663)</t>
  </si>
  <si>
    <t>FDLSUBA-CD-583-2024(113663)</t>
  </si>
  <si>
    <t xml:space="preserve">FABIAN ANDRES HERNANDEZ </t>
  </si>
  <si>
    <t xml:space="preserve">1. 15/12/2024 8:24:56 PM Mediante documento radicado en el Fondo de Desarrollo Local de Suba, por. Edison Gerardo Castillo Gómez , quien obra como apoyo a la supervisión del Contrato 583-2024-CPS-AG(113663) se solicita MODIFICAR el contrato, suscrito con Fabian Andrés Hernández Barrera,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(18) días hasta el 14 de MARZO de 2025 y adicionándolo en $4.612.800 Lo anterior, con fundamento además en el principio de la autonomía de la voluntad consagrado en la Ley 80 de 1993.	 
</t>
  </si>
  <si>
    <t>PRESTAR LOS SERVICIOS PROFESIONALES COMO ABOGADO (A) PARA APOYAR LA GESTIÓN CONTRACTUAL DEL ÁREA GESTIÓN DEL DESARROLLO LOCAL, EN LAS ETAPAS PRECONTRACTUAL Y CONTRACTUAL DE LOS PROCESOS DE SELECCIÓN DE BIENES Y SERVICIOS DE LA ALCALDÍA LOCAL DE SUBA"</t>
  </si>
  <si>
    <t>https://community.secop.gov.co/Public/Tendering/OpportunityDetail/Index?noticeUID=CO1.NTC.6751776&amp;isFromPublicArea=True&amp;isModal=False</t>
  </si>
  <si>
    <t>584-2024-CPS-AG(115153)</t>
  </si>
  <si>
    <t>FDLSUBA-CD-584-2024(115153)</t>
  </si>
  <si>
    <t>NICOLAS DAVIDS SANCHEZ LOPEZ</t>
  </si>
  <si>
    <t>Prestar los servicios de apoyo en el Área de Gestión del Desarrollo Local, realizando actividades administrativas de apoyo a los procesos de formulación que contribuyan al cumplimiento de las metas del Plan de Desarrollo Local.</t>
  </si>
  <si>
    <t>https://community.secop.gov.co/Public/Tendering/OpportunityDetail/Index?noticeUID=CO1.NTC.6720047&amp;isFromPublicArea=True&amp;isModal=False</t>
  </si>
  <si>
    <t>586-2024-CPS-AG(115156)</t>
  </si>
  <si>
    <t>FDLSUBA-CD-586-2024(115156)</t>
  </si>
  <si>
    <t>$13.495.166</t>
  </si>
  <si>
    <t>LISED KATERIN PUENTES GONZALEZ</t>
  </si>
  <si>
    <t>1. 23/10/2024 11:17:59 PM Mediante documento radicado en el Fondo de Desarrollo Local de Suba, por JAIRO NEIRO, quien obra como apoyo a la supervisión del Contrato 586-2024, se solicita CESIÓN del contrato suscrito con Lised Katerin Puentes González, De conformidad con la justificación esgrimida en el documento anexo suscrito por el supervisor, que hace parte integral de la presente modificación contractual. Por lo anterior, se realiza la CESIÓN DEL CONTRATO A WILLIAN ANDRES PEREIRA ZEA, identificado (a) con C.C. N° 1073505718, a partir del 23 de Octubre de 2021, teniendo en cuenta la idoneidad, previa verificación de los requisitos aportados por el (la) contratista. Lo anterior de conformidad con los documentos anexos, los cuales hacen parte integral de la presente modificación contractual</t>
  </si>
  <si>
    <t>PRESTAR LOS SERVICIOS DE APOYO EN EL ÁREA DE GESTIÓN DEL DESARROLLO LOCAL, REALIZANDO ACTIVIDADES ADMINISTRATIVAS DE APOYO A LOS PROCESOS DE COMUNICACIONES Y PRENSA QUE CONTRIBUYAN AL CUMPLIMIENTO DE LAS METAS DEL PLAN DE DESARROLLO LOCAL.</t>
  </si>
  <si>
    <t>https://community.secop.gov.co/Public/Tendering/OpportunityDetail/Index?noticeUID=CO1.NTC.6718768&amp;isFromPublicArea=True&amp;isModal=False</t>
  </si>
  <si>
    <t>586-2024 C1</t>
  </si>
  <si>
    <t>william andres pereira zea</t>
  </si>
  <si>
    <t>1. 15/12/2024 6:29:39 PM	Mediante documento radicado en el Fondo de Desarrollo Local de Suba, por DANIELA RODRÍGUEZ, quien obra como apoyo a la supervisión del Contrato 586-2024-CPS-AG(115156) se solicita MODIFICAR el contrato, suscrito con WILLIAN ANDRES PEREIRA ZEA, una vez analizada la viabilidad jurídica y en atención a que el contrato tiene como fecha de terminación el día 31/12/2024 se hace necesario modificar la cláusula tercera "PLAZO: ", eliminando la nota -,En todo caso el plazo de ejecución del cont10to no podrá exceder el 31 de Diciembre de 2024. Y se hace necesario modificar el plazo prorrogándolo en 1 mes y 22 días hasta el 11 de marzo de 2025 y adicionándolo en $ 8.255.867. Lo anterior, con fundamento además en el principio de la autonomía de la voluntad consagrado en la Ley 80 de 1993.</t>
  </si>
  <si>
    <t>587-2024-CPS-P(115554)</t>
  </si>
  <si>
    <t>FDLSUBA-CD-587-2024(115554)</t>
  </si>
  <si>
    <t>1. 14/12/2024 8:24:31 PM Mediante documento radicado en el Fondo de Desarrollo Local de Suba, por alejandra jaramillo, quien obra como supervisor del Contrato 587-2024 se solicita MODIFICAR el contrato, suscrito con ZAIRA LORENA CALDERON GARCES,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21 dias hasta el 13 de marzo de 2025 y adicionándolo en $12.661.600. Lo anterior, con fundamento además en el principio de la autonomía de la voluntad consagrado en la Ley 80 de 1993.</t>
  </si>
  <si>
    <t>https://community.secop.gov.co/Public/Tendering/OpportunityDetail/Index?noticeUID=CO1.NTC.6744737&amp;isFromPublicArea=True&amp;isModal=False</t>
  </si>
  <si>
    <t>588-2024-CPS-P(114811)</t>
  </si>
  <si>
    <t>FDLSUBA-CD-588-2024(114811)</t>
  </si>
  <si>
    <t>ERIKA VANESSA BERRIO PEREZ</t>
  </si>
  <si>
    <t xml:space="preserve">1. 15/12/2024 2:13:09 PM Mediante documento radicado en el Fondo de Desarrollo Local de Suba, por MARTHA ELENA JAIQUEL, quien obra como apoyo a la supervisión del Contrato 588-2024-CPS-P(114811) se solicita MODIFICAR el contrato, suscrito con ERIKA VANESSA BERRIO PEREZ,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Y VEINTIDOS (22) DÍAS hasta el 10 de marzo de 2025 y adicionándolo en $9.462.267. Lo anterior, con fundamento además en el principio de la autonomía de la voluntad consagrado en la Ley 80 de 1993	 
</t>
  </si>
  <si>
    <t>https://community.secop.gov.co/Public/Tendering/ContractNoticePhases/View?PPI=CO1.PPI.34313817&amp;isFromPublicArea=True&amp;isModal=False</t>
  </si>
  <si>
    <t>589-2024-CPS-AG(115153)</t>
  </si>
  <si>
    <t>FDLSUBA-CD-589-2024(115153)</t>
  </si>
  <si>
    <t>1. 13/12/2024 10:57:56 PM Mediante documento radicado en el Fondo de Desarrollo Local de Suba, por CAROLINA AVILA , quien obra como apoyo a la supervisión del Contrato 589-2024-CPS-AG(115153), se solicita MODIFICAR el contrato, suscrito con LUZ NÉLIDA JIMENEZ MENDIETA,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MES Y VEINTIDOS (22) DÍAS y adicionándolo en CINCO MILLONES OCHOCIENTOS SESENTA MIL CUATROCIENTOS PESOSM/CTE$5.860.400. Lo anterior, con fundamento además en el principio de la autonomía de la voluntad consagrado en la Ley 80 de 1993.</t>
  </si>
  <si>
    <t>https://community.secop.gov.co/Public/Tendering/OpportunityDetail/Index?noticeUID=CO1.NTC.6719845&amp;isFromPublicArea=True&amp;isModal=False</t>
  </si>
  <si>
    <t>591-2024-CPS-AG(115153)</t>
  </si>
  <si>
    <t>FDLSUBA-CD-591-2024(115153)</t>
  </si>
  <si>
    <t>LUISA FERNANDA ROSADA AZUERO</t>
  </si>
  <si>
    <t>1. 13/12/2024 11:00:04 PM Mediante documento radicado en el Fondo de Desarrollo Local de Suba, por CAROLINA AVILA , quien obra como apoyo a la supervisión del Contrato 591-2024-CPS-AG(115153) se solicita MODIFICAR el contrato, suscrito con LUISA FERNANDA ROSADA AZUERO,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MES Y VEINTIDOS (22) DÍAS y adicionándolo en CINCO MILLONES OCHOCIENTOS SESENTA MIL CUATROCIENTOS PESOS M/CTE ($5.860.400. Lo anterior, con fundamento además en el principio de la autonomía de la voluntad consagrado en la Ley 80 de 1993.</t>
  </si>
  <si>
    <t>https://community.secop.gov.co/Public/Tendering/OpportunityDetail/Index?noticeUID=CO1.NTC.6723490&amp;isFromPublicArea=True&amp;isModal=False</t>
  </si>
  <si>
    <t>592-2024-CPS-AG(115153)</t>
  </si>
  <si>
    <t>FDLSUBA-CD-592-2024(115153)</t>
  </si>
  <si>
    <t>MONICA DAYANA PATIÑO</t>
  </si>
  <si>
    <t xml:space="preserve">1. 13/12/2024 11:01:16 PM Mediante documento radicado en el Fondo de Desarrollo Local de Suba, por CAROLINA AVILA , quien obra como apoyo a la supervisión del Contrato 592-2024-CPS-AG(115153 se solicita MODIFICAR el contrato, suscrito con MONICA DAYANA PATIÑO BELLO,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MES Y VEINTIDOS (22) DÍAS y adicionándolo en CINCO MILLONES OCHOCIENTOS SESENTA MIL CUATROCIENTOS PESOS M/CTE ($5.860.400. Lo anterior, con fundamento además en el principio de la autonomía de la voluntad consagrado en la Ley 80 de 1993.	 
</t>
  </si>
  <si>
    <t>Prestar los servicios de apoyo en el Área de
Gestión del Desarrollo Local, realizando actividades administrativas de apoyo a los procesos de
formulación que contribuyan al cumplimiento de las metas del Plan de Desarrollo Local</t>
  </si>
  <si>
    <t>https://community.secop.gov.co/Public/Tendering/OpportunityDetail/Index?noticeUID=CO1.NTC.6723484&amp;isFromPublicArea=True&amp;isModal=False</t>
  </si>
  <si>
    <t>593-2024-CPS-P(115583)</t>
  </si>
  <si>
    <t>FDLSUBA-CD-593-2024(115153)</t>
  </si>
  <si>
    <t>Jeimi Lorena Villamil Rojas</t>
  </si>
  <si>
    <t>1. 14/12/2024 8:09:14 PM	Mediante documento radicado en el Fondo de Desarrollo Local de Suba, por alejandra jaramillo, quien obra como supervisor del Contrato 593-2024 se solicita MODIFICAR el contrato, suscrito con Jeimi Lorena Villamil Rojas,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22 dias hasta el 8 de marzo de 2025 y adicionándolo en $12.909.866,67, .Lo anterior, con fundamento además en el principio de la autonomía de la voluntad consagrado en la Ley 80 de 1993.</t>
  </si>
  <si>
    <t>Prestar servicios profesionales al Área de Gestión del Desarrollo Local para apoyar la gestión administrativa y financiera en la Alcaldía Local de Suba</t>
  </si>
  <si>
    <t>https://community.secop.gov.co/Public/Tendering/ContractNoticePhases/View?PPI=CO1.PPI.34328054&amp;isFromPublicArea=True&amp;isModal=False</t>
  </si>
  <si>
    <t>595-2024-CPS-AG(115746)</t>
  </si>
  <si>
    <t>FDLSUBA-CD-595-2024(115746)</t>
  </si>
  <si>
    <t xml:space="preserve">ANGELA ROCIO CARRILLO BENITEZ </t>
  </si>
  <si>
    <t>1. 15/12//2024 4:23:59 PM Mediante documento radicado en el Fondo de Desarrollo Local de Suba, por DANIELA RODRÍGUEZ, quien obra como apoyo a la supervisión del Contrato 595-2024-CPS-AG(115746 se solicita MODIFICAR el contrato, suscrito con ANGELA ROCIO CARRILLO BENITEZ,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22 días hasta el 10 de marzo de 2025 y adicionándolo en $7.567.733. Lo anterior, con fundamento además en el principio de la autonomía de la voluntad consagrado en la Ley 80 de 1993.</t>
  </si>
  <si>
    <t xml:space="preserve">Prestar los servicios de apoyo en el Área de
Gestión del Desarrollo Local, realizando actividades administrativas de apoyo a los procesos de
formulación que contribuyan al cumplimiento de las metas </t>
  </si>
  <si>
    <t>https://community.secop.gov.co/Public/Tendering/ContractNoticePhases/View?PPI=CO1.PPI.34324697&amp;isFromPublicArea=True&amp;isModal=False</t>
  </si>
  <si>
    <t>596-2024-CPS-AG(113663)</t>
  </si>
  <si>
    <t>FDLSUBA-CD-596-2024(113663)</t>
  </si>
  <si>
    <t>slendy lorena parra peña</t>
  </si>
  <si>
    <t xml:space="preserve">1. 16/12/2024 10:48:34 PM Mediante documento radicado en el Fondo de Desarrollo Local de Suba, por EDISON GERARDO CASTILLO , quien obra como apoyo a la supervisión del Contrato 596-2024-CPS-AG(113663), se solicita MODIFICAR el contrato, suscrito con LORENA PARRA PEÑA,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19 días, y adicionándolo en $ 4.708.900. Lo anterior, con fundamento además en el principio de la autonomía de la voluntad consagrado en la Ley	 
</t>
  </si>
  <si>
    <t>https://community.secop.gov.co/Public/Tendering/ContractNoticePhases/View?PPI=CO1.PPI.34350190&amp;isFromPublicArea=True&amp;isModal=False</t>
  </si>
  <si>
    <t>599-2024-CPS-P(115218)</t>
  </si>
  <si>
    <t>FDLSUBA-CD-599-2024(115218)</t>
  </si>
  <si>
    <t>Carlos Daniel Zuñiga Quiñones</t>
  </si>
  <si>
    <t>https://community.secop.gov.co/Public/Tendering/ContractNoticePhases/View?PPI=CO1.PPI.34388017&amp;isFromPublicArea=True&amp;isModal=False</t>
  </si>
  <si>
    <t>600-2024-CPS-P(115102)</t>
  </si>
  <si>
    <t>FDLSUBA-CD-600-2024(115102)</t>
  </si>
  <si>
    <t>1. 14/12/2024 5:25:12 PM Mediante documento radicado en el Fondo de Desarrollo Local de Suba, por YURI ANDRES SANTOS PRETEL, quien obra como apoyo a la supervisión del Contrato N° 600-2024- CPS-P(115102), se solicita MODIFICAR el contrato, suscrito con LUZ ADRIANA VARGAS RENDON,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21 días hasta el 11 DE MARZO DE 2025. y adicionándolo en ($9.280.300). Lo anterior, con fundamento además en el principio de la autonomía de la voluntad consagrado en la Ley 80 de 1993.</t>
  </si>
  <si>
    <t>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</si>
  <si>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https://community.secop.gov.co/Public/Tendering/ContractNoticePhases/View?PPI=CO1.PPI.34385880&amp;isFromPublicArea=True&amp;isModal=False</t>
  </si>
  <si>
    <t>601-2024-CPS-P(116133)</t>
  </si>
  <si>
    <t>FDLSUBA-CD-601-2024(116133)</t>
  </si>
  <si>
    <t>1. 15/12/2024 8:00:54 PM Mediante documento radicado en el Fondo de Desarrollo Local de Suba, por CAROLINA AVILA , quien obra como apoyo a la supervisión del Contrato 601-2024CPS-P(116133) se solicita MODIFICAR el contrato, suscrito con DIANA MARCELA AGUILAR TOVAR,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Y VEINTIUN (21) DÍAS y adicionándolo en DOCE MILLONES SEISCIENTOS SESENTA Y UN MIL SEISCIENTOS PESOS M/CTE $ 12.661.600 Lo anterior, con fundamento además en el principio de la autonomía de la voluntad consagrado en la Ley 80 de 1993.</t>
  </si>
  <si>
    <t>https://community.secop.gov.co/Public/Tendering/OpportunityDetail/Index?noticeUID=CO1.NTC.6738173&amp;isFromPublicArea=True&amp;isModal=False</t>
  </si>
  <si>
    <t>602-2024-CPS-AG(115606)</t>
  </si>
  <si>
    <t>FDLSUBA-CD-602-2024(115606)</t>
  </si>
  <si>
    <t xml:space="preserve">1. 14/12/2024 8:29:48 PM Mediante documento radicado en el Fondo de Desarrollo Local de Suba, por alejandra jaramillo, quien obra como supervisor del Contrato 602-2024 se solicita MODIFICAR el contrato, suscrito con OMAR FELIPE SUAREZ CASAS,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21 dias hasta el 9 de marzo de 2025 y adicionándolo en $ 4.901.100, .Lo anterior, con fundamento además en el principio de la autonomía de la voluntad consagrado en la Ley 80 de 1993.	 </t>
  </si>
  <si>
    <t>Prestar el servicio como conductor de los vehículos livianos que integran el parque automotor de la Alcaldía Local De Suba.</t>
  </si>
  <si>
    <t>https://community.secop.gov.co/Public/Tendering/OpportunityDetail/Index?noticeUID=CO1.NTC.6738562&amp;isFromPublicArea=True&amp;isModal=False</t>
  </si>
  <si>
    <t>603-2024-CONVINT(118090)</t>
  </si>
  <si>
    <t>FDLSUBA-CD-603-2024(118090)</t>
  </si>
  <si>
    <t>ATENEA</t>
  </si>
  <si>
    <t>Aunar recursos tecnicos, administrativos legales y financieros con el fin de ejecutar el programa Jovenes a la E con el Fondo de Desarrollo Local de Suba, facilitando el acceso y la permanencia de las y los jóvenes en la ciudad de Bogotá</t>
  </si>
  <si>
    <t>https://community.secop.gov.co/Public/Tendering/OpportunityDetail/Index?noticeUID=CO1.NTC.6744682&amp;isFromPublicArea=True&amp;isModal=False</t>
  </si>
  <si>
    <t>604-2024-CPS-P(115218)</t>
  </si>
  <si>
    <t>FDLSUBA-CD-604-2024(115218)</t>
  </si>
  <si>
    <t>JEIMMY RAMOS DELGADO</t>
  </si>
  <si>
    <t>1. 14/12/2024 3:39:20 PM Mediante documento radicado en el Fondo de Desarrollo Local de Suba, por JESÚS ALEJANDRO FIGUEROA CAICEDO, quien obra como apoyo a la supervisión del 604-2024-CPS-P(115218), se solicita MODIFICAR el contrato, suscrito con JEIMMY PAOLA RAMOS DELGADO, una vez analizada la viabilidad jurídica y en atención a que el contrato tiene como fecha de terminación el día 31/12/2024 se hace necesario modificar la cláusula tercera "PLAZO: 4 MESES", eliminando la nota -En todo caso el plazo de ejecución del contrato no podrá exceder el 31 de Diciembre de 2024. Y se hace necesario modificar el plazo prorrogándolo en un (1) mes y veintiún (21) días, hasta el 12 de marzo de 2025 y adicionándolo en $9.280.300. Lo anterior, con fundamento además en el principio de la autonomía de la voluntad consagrado en la Ley 80 de 1993.</t>
  </si>
  <si>
    <t>https://community.secop.gov.co/Public/Tendering/OpportunityDetail/Index?noticeUID=CO1.NTC.6739005&amp;isFromPublicArea=True&amp;isModal=False</t>
  </si>
  <si>
    <t>605-2024-CPS-P(115218)</t>
  </si>
  <si>
    <t>FDLSUBA-CD-605-2024(115218)</t>
  </si>
  <si>
    <t>ANA MATILDE MAESTRE</t>
  </si>
  <si>
    <t>1. 14/12/2024 10:57:35 AM Mediante documento radicado en el Fondo de Desarrollo Local de Suba, por JESÚS ALEJANDRO FIGUEROA CAICEDO, quien obra como apoyo a la supervisión del Contrato 605-2024-CPS-P(115218) se solicita MODIFICAR el contrato, suscrito con ANA MATILDE MAESTRE DAZA,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veintiún (21) días, hasta el 12 de marzo de 2025 y adicionándolo en $ 9.280.300. Lo anterior, con fundamento además en el principio de la autonomía de la voluntad consagrado en la Ley 80 de 1993.</t>
  </si>
  <si>
    <t>Prestar los servicios profesionales en la Alcaldía Local de Suba, realizando acciones pedagógicas preventivas y de sensibilización para el acatamiento voluntario de las normas en la localidad.</t>
  </si>
  <si>
    <t>https://community.secop.gov.co/Public/Tendering/OpportunityDetail/Index?noticeUID=CO1.NTC.6739245&amp;isFromPublicArea=True&amp;isModal=False</t>
  </si>
  <si>
    <t>606-2024-CPS-P(114927)</t>
  </si>
  <si>
    <t>FDLSUBA-CD-606-2024(114927)</t>
  </si>
  <si>
    <t>https://community.secop.gov.co/Public/Tendering/OpportunityDetail/Index?noticeUID=CO1.NTC.6739771&amp;isFromPublicArea=True&amp;isModal=False</t>
  </si>
  <si>
    <t>607-2024-CPS-P(115118)</t>
  </si>
  <si>
    <t>FDLSUBA-CD-607-2024(115118)</t>
  </si>
  <si>
    <t xml:space="preserve">1. 15/12/2024 12:15:12 PM Mediante documento radicado en el Fondo de Desarrollo Local de Suba, por ALEJANDRO SAMUEL VICTORIA VALENCIA, quien obra como apoyo a la supervisión del 607-2024- CPS-P(115118) se solicita MODIFICAR el contrato, suscrito LUIS ALEJANDRO RAMIREZ SANABRIA, una vez analizada la viabilidad jurídica y en atención a que el contrato tiene como fecha de terminación el día 31/12/2024 se hace necesario modificar la cláusula tercera "PLAZO: "4 MESES", eliminando la nota -En todo caso el plazo de ejecución del contrato no podrá exceder el 31 de Diciembre de 2024. Y se hace necesario modificar el plazo prorrogándolo en un (1) mes y veintiún (21) días, hasta el 12 de marzo de 2025 y adicionándolo en $ 9.280.300. Lo anterior, con fundamento además en el principio de la autonomía de la voluntad consagrado en la Ley 80 de 1993.	 
</t>
  </si>
  <si>
    <t>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la localidad de Suba.</t>
  </si>
  <si>
    <t>https://community.secop.gov.co/Public/Tendering/OpportunityDetail/Index?noticeUID=CO1.NTC.6739897&amp;isFromPublicArea=True&amp;isModal=False</t>
  </si>
  <si>
    <t>608-2024-CPS-P(116691)</t>
  </si>
  <si>
    <t>FDLSUBA-CD-608-2024(116991)</t>
  </si>
  <si>
    <t>LUIS EDUARDO BARBOSA</t>
  </si>
  <si>
    <t>1. 15/12/2024 7:14:03 PM Mediante documento radicado en el Fondo de Desarrollo Local de Suba, por: BLANCARLIS GUILLEN VILLALOBOS quien obra como apoyo a la supervisión del Contrato 608- 2024(116691) se solicita MODIFICAR el contrato, suscrito con, Luis Eduardo Barbosa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Y DOS (2) días hasta el 27 DE FEBRERO de 2025 y adicionándolo en $ 7.944.532. Lo anterior, con fundamento además en el principio de la autonomía de la voluntad consagrado en la Ley 80 de 1993.</t>
  </si>
  <si>
    <t>Prestar servicios profesionales en el control, seguimiento y apoyo a la supervisión de la ejecución de los contratos asignados y suscritos por el Fondo de Desarrollo Local de Suba para garantizar el correcto desarrollo y ejecución de dichos contratos, conforme a las normativas vigentes y los términos establecidos.</t>
  </si>
  <si>
    <t>https://community.secop.gov.co/Public/Tendering/OpportunityDetail/Index?noticeUID=CO1.NTC.6737924&amp;isFromPublicArea=True&amp;isModal=False</t>
  </si>
  <si>
    <t>609-2024-CPS-P(114927)</t>
  </si>
  <si>
    <t>FDLSUBA-CD-609-2024(114927)</t>
  </si>
  <si>
    <t>Martha Marina Mancera Rodríguez</t>
  </si>
  <si>
    <t>https://community.secop.gov.co/Public/Tendering/ContractNoticePhases/View?PPI=CO1.PPI.34392965&amp;isFromPublicArea=True&amp;isModal=False</t>
  </si>
  <si>
    <t>610-2024-CPS-P(114300)</t>
  </si>
  <si>
    <t>FDLSUBA-CD-610-2024(114300)</t>
  </si>
  <si>
    <t>DIANA LUCÍA VÁSQUEZ VÁSQUEZ</t>
  </si>
  <si>
    <t>Prestar los servicios profesionales para apoyar administrativa y contablemente el proyecto de intervención, recuperación y modernización en las actividades de cobro persuasivo y que den cumplimiento a los procesos contables a favor del Fondo de Desarrollo Local de Suba</t>
  </si>
  <si>
    <t>https://community.secop.gov.co/Public/Tendering/OpportunityDetail/Index?noticeUID=CO1.NTC.6746709&amp;isFromPublicArea=True&amp;isModal=False</t>
  </si>
  <si>
    <t>611-2024-CPS-P(115102)</t>
  </si>
  <si>
    <t>FDLSUBA-CD-611-2024(115102)</t>
  </si>
  <si>
    <t>1. 15/12/2024 10:33:07 AM Mediante documento radicado en el Fondo de Desarrollo Local de Suba, por YURI ANDRES SANTOS PRETEL, quien obra como apoyo a la supervisión del Contrato N° 611-2024-CPS-P(115102), se solicita MODIFICAR el contrato, suscrito con JULY VANESA MEZA SANCHEZ,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19 días hasta el 13 DE MARZO DE 2025. y adicionándolo en ($9.280.300). Lo anterior, con fundamento además en el principio de la autonomía de la voluntad consagrado en la Ley 80 de 1993.</t>
  </si>
  <si>
    <t>https://community.secop.gov.co/Public/Tendering/OpportunityDetail/Index?noticeUID=CO1.NTC.6744340&amp;isFromPublicArea=True&amp;isModal=False</t>
  </si>
  <si>
    <t>612-2024-CPS-AG(114931)</t>
  </si>
  <si>
    <t>FDLSUB-CD-612-2024(114931)</t>
  </si>
  <si>
    <t>Prestar servicios de apoyo para la gestión documental de la Alcaldía Local, acompañando a los profesionales jurídico y policivo en las labores operativas que genera el proceso de impulso y depuración de las actuaciones administrativas existentes en la alcaldía local</t>
  </si>
  <si>
    <t>https://community.secop.gov.co/Public/Tendering/OpportunityDetail/Index?noticeUID=CO1.NTC.6760201&amp;isFromPublicArea=True&amp;isModal=False</t>
  </si>
  <si>
    <t>614-2024-CPS-AG(113663)</t>
  </si>
  <si>
    <t>FDLSUBA-CD-614-2024(113663)</t>
  </si>
  <si>
    <t>Wilson Cardenas Cusba</t>
  </si>
  <si>
    <t>1. 15/12/2024 10:35:59 PM Mediante documento radicado en el Fondo de Desarrollo Local de Suba, por. Edison Gerardo Castillo Gómez , quien obra como apoyo a la supervisión del Contrato 614-2024-CPS-AG(113663) se solicita MODIFICAR el contrato, suscrito con Wilson Cárdenas Cusba,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(19) días hasta el 14 de MARZO de 2025 y adicionándolo $ 4.708.900 en Lo anterior, con fundamento además en el principio de la autonomía de la voluntad consagrado en la Ley 80 de 1993.</t>
  </si>
  <si>
    <t xml:space="preserve">	Prestar servicios de apoyo en las actividades de seguridad, convivencia ciudadana y recuperación del espacio público para el cumplimiento efectivo de las metas del proyecto de inversión 2032 - Suba convive con seguridad y tranquilidad.</t>
  </si>
  <si>
    <t>https://community.secop.gov.co/Public/Tendering/OpportunityDetail/Index?noticeUID=CO1.NTC.6760492&amp;isFromPublicArea=True&amp;isModal=False</t>
  </si>
  <si>
    <t>615-2024-CPS-P(115108)</t>
  </si>
  <si>
    <t>FDLSUBA-CD-615-2024(115108)</t>
  </si>
  <si>
    <t>Natalia del Pilar Gamba Elías</t>
  </si>
  <si>
    <t xml:space="preserve">1. 14/12/2024 5:26:28 PM Mediante documento radicado en el Fondo de Desarrollo Local de Suba, por YURI ANDRES SANTOS PRETEL, quien obra como apoyo a la supervisión del Contrato N° 615-2024-CPS-P(115108), se solicita MODIFICAR el contrato, suscrito con NATALIA DEL PILAR GAMBA ELÍAS,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19 días hasta el 14 DE MARZO DE 2025. y adicionándolo en ($8.916.367). Lo anterior, con fundamento además en el principio de la autonomía de la voluntad consagrado en la Ley 80 de 1993.	 
</t>
  </si>
  <si>
    <t>https://community.secop.gov.co/Public/Tendering/OpportunityDetail/Index?noticeUID=CO1.NTC.6749634&amp;isFromPublicArea=True&amp;isModal=False</t>
  </si>
  <si>
    <t>616-2024-CPS-P(115218)</t>
  </si>
  <si>
    <t>FDLSUBA-CD-616-2024(115218)</t>
  </si>
  <si>
    <t xml:space="preserve">SANDRA MILENA HERNANDEZ </t>
  </si>
  <si>
    <t>1. 14/12/2024 2:10:00 PM Mediante documento radicado en el Fondo de Desarrollo Local de Suba, por JESÚS ALEJANDRO FIGUEROA CAICEDO, quien obra como apoyo a la supervisión del 616-2024-CPS-P(115218), se solicita MODIFICAR el contrato, suscrito con SANDRA MILENA HERNÁNDEZ RUIZ,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y diecinueve (19) días, hasta el 13 de marzo de 2025 y adicionándolo en $8.916.367. Lo anterior, con fundamento además en el principio de la autonomía de la voluntad consagrado en la Ley 80 de 1993.</t>
  </si>
  <si>
    <t>https://community.secop.gov.co/Public/Tendering/OpportunityDetail/Index?noticeUID=CO1.NTC.6757940&amp;isFromPublicArea=True&amp;isModal=False</t>
  </si>
  <si>
    <t>617-2024-CPS-P(115218)</t>
  </si>
  <si>
    <t>FDLSUBA-CD-617-2024(115218)</t>
  </si>
  <si>
    <t xml:space="preserve">JOHANA DEL PILAR CALDERON SANABRIA	</t>
  </si>
  <si>
    <t>1. 14/12/2024 2:18:08 PM Mediante documento radicado en el Fondo de Desarrollo Local de Suba, por JESÚS ALEJANDRO FIGUEROA CAICEDO, quien obra como apoyo a la supervisión del Contrato 617-2024- CPS-P(115218) se solicita MODIFICAR el contrato, suscrito con JOHANA DEL PILAR CALDERÓN SANABRIA,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y dieciocho (18) días, hasta el 14 de marzo de 2025 y adicionándolo en $ 8.734.400. Lo anterior, con fundamento además en el principio de la autonomía de la voluntad consagrado en la Ley 80 de 1993.</t>
  </si>
  <si>
    <t>https://community.secop.gov.co/Public/Tendering/OpportunityDetail/Index?noticeUID=CO1.NTC.6752159&amp;isFromPublicArea=True&amp;isModal=False</t>
  </si>
  <si>
    <t>618-2024-CPS-P(114827)</t>
  </si>
  <si>
    <t>FDLSUBA-618-2024(114827)</t>
  </si>
  <si>
    <t>DIEGO ALEJANDRO RODRIGUEZA ARIZA</t>
  </si>
  <si>
    <t>1. 12/12/2024 8:00:11 AM Mediante documento radicado en el Fondo de Desarrollo Local de Suba, por ANGELA BIBIANA ROJAS PUERTAS, quien obra como apoyo a la supervisión del Contrato 618-2024-CPS-P(114827), se solicita MODIFICAR el contrato, suscrito con Diego Alejandro Rodríguez Ariza,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Y DIECIOCHO (18) DÍAS contados a partir del vencimiento del plazo pactado y adicionándolo en OCHO MILLONES SETECIENTOS TREINTA Y CUATRO MIL CUATROCIENTOS PESOS M/CTE ($8.734.400), Lo anterior, con fundamento además en el principio de la autonomía de la voluntad consagrado en la Ley 80 de 1993.</t>
  </si>
  <si>
    <t xml:space="preserve">https://community.secop.gov.co/Public/Tendering/OpportunityDetail/Index?noticeUID=CO1.NTC.6766767&amp;isFromPublicArea=True&amp;isModal=False
</t>
  </si>
  <si>
    <t>619-2024-CPS-P(114933)</t>
  </si>
  <si>
    <t>FDLSUBA-CD-619-2024(114933)</t>
  </si>
  <si>
    <t>1. 15/12/2024 1:20:27 PM Mediante documento radicado en el Fondo de Desarrollo Local de Suba, por ANDRIANA ANDREA ARCHILA MOSCOSO, quien obra como apoyo a la supervisión del Contrato 619-2024-CPS-P(114933) se solicita MODIFICAR el contrato, suscrito con RAFAEL DARIO URIBE ORTIZ ,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5 DIAS hasta el 15 DE MARZO DE 2025 y adicionándolo en $ 8.689.333. Lo anterior, con fundamento además en el principio de la autonomía de la voluntad consagrado en la Ley 80 de 1993.</t>
  </si>
  <si>
    <t>Prestar servicios profesionales de apoyo jurídica y técnicamente para el desarrollo de las actividades encaminadas al cumplimiento de las metas establecidas en los planes de trabajo suscritos para todos los asuntos jurídicos de IVC de la Alcaldía Local</t>
  </si>
  <si>
    <t>https://community.secop.gov.co/Public/Tendering/OpportunityDetail/Index?noticeUID=CO1.NTC.6808170&amp;isFromPublicArea=True&amp;isModal=False</t>
  </si>
  <si>
    <t>620-2024-CPS-P(113674)</t>
  </si>
  <si>
    <t>FDLS-CD-620-2024(113674)</t>
  </si>
  <si>
    <t>Alexander Rodriguez Niño</t>
  </si>
  <si>
    <t>Prestar servicios profesionales al Área de gestión del Desarrollo Local para adelantar las actividades que den cumplimiento a procedimientos administrativos y contables aplicables</t>
  </si>
  <si>
    <t>https://community.secop.gov.co/Public/Tendering/OpportunityDetail/Index?noticeUID=CO1.NTC.6746725&amp;isFromPublicArea=True&amp;isModal=False</t>
  </si>
  <si>
    <t>621-2024-CPS-P(114251)</t>
  </si>
  <si>
    <t>FDLSUBA-CD-621-2024(114251)</t>
  </si>
  <si>
    <t>Natalia Carolina Moreno Ibañez</t>
  </si>
  <si>
    <t>1. 14/12/2024 5:27:28 PM Mediante documento radicado en el Fondo de Desarrollo Local de Suba, por YURI ANDRES SANTOS PRETEL, quien obra como apoyo a la supervisión del Contrato N° 621-2024-CPS-P (114251), se solicita MODIFICAR el contrato, suscrito con NATALYA CAROLINA MORENO IBANEZ,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19 días hasta el 13 DE MARZO DE 2025. y adicionándolo en $12.165.066. Lo anterior, con fundamento además en el principio de la autonomía de la voluntad consagrado en la Ley 80 de 1993</t>
  </si>
  <si>
    <t>Prestar servicios profesionales al Área de Gestión del Desarrollo Local de la Alcaldía Local de Suba, para apoyar las acciones orientadas a garantizar la entrega de trasferencias, dando cumplimiento efectivo a los componentes del proyecto 1953-Suba Solidaria y equitativa.</t>
  </si>
  <si>
    <t>https://community.secop.gov.co/Public/Tendering/OpportunityDetail/Index?noticeUID=CO1.NTC.6758067&amp;isFromPublicArea=True&amp;isModal=False</t>
  </si>
  <si>
    <t>622-2024-CPS-AG(114931)</t>
  </si>
  <si>
    <t>FDLS-CD-622-2024(114931)</t>
  </si>
  <si>
    <t>Diego Nicolas Barbosa Castiblanco</t>
  </si>
  <si>
    <t>1. 17/12/2024 12:14:56 PM Mediante documento radicado en el Fondo de Desarrollo Local de Suba, por Adriana Andrea Archila , quien obra como apoyo a la supervisión del Contrato . 622-2024-CPS-AG(114931) se solicita MODIFICAR el contrato, suscrito con DIEGO NICOLAS BARBOSA CASTIBLANCO ,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hasta el 15 DE MARZO de 2025 y adicionándolo en $2.883.000 . Lo anterior, con fundamento además en el principio de la autonomía de la voluntad consagrado en la Ley 80 de 1993.</t>
  </si>
  <si>
    <t xml:space="preserve">https://community.secop.gov.co/Public/Tendering/OpportunityDetail/Index?noticeUID=CO1.NTC.6766588&amp;isFromPublicArea=True&amp;isModal=False
</t>
  </si>
  <si>
    <t>623-2024-CPS-P(116434)</t>
  </si>
  <si>
    <t>FDLS-CD-623-2024(116434)</t>
  </si>
  <si>
    <t xml:space="preserve">KATHERINE MONROY FUQUEN </t>
  </si>
  <si>
    <t>1. 14/12/2024 3:45:52 PM Mediante documento radicado en el Fondo de Desarrollo Local de Suba, por RAFAEL ESTEBAN ROZO, quien obra como apoyo a la supervisión del Contrato 623-2024- CPS-P(116434) se solicita MODIFICAR el contrato, suscrito con KATHERINE MONROY FUQUEN,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41 días hasta el 20 de FEBRERO de 2025 y adicionándolo en $ $7.472.934. Lo anterior, con fundamento además en el principio de la autonomía de la voluntad consagrado en la Ley 80 de 1993.</t>
  </si>
  <si>
    <t>Prestar servicios profesionales para realizar análisis geoespacializado que permita la toma de decisiones informadas en la Alcaldía Local de Suba, mediante la implementación de herramientas de geoespacialización y la generación de mapas y visualizaciones geográficas.</t>
  </si>
  <si>
    <t xml:space="preserve">https://community.secop.gov.co/Public/Tendering/OpportunityDetail/Index?noticeUID=CO1.NTC.6840762&amp;isFromPublicArea=True&amp;isModal=False
</t>
  </si>
  <si>
    <t>SUBALAB</t>
  </si>
  <si>
    <t>624-2024-CPS-P(114309)</t>
  </si>
  <si>
    <t>FLDS-CD-624-2024(114309)</t>
  </si>
  <si>
    <t>ANA MARIA TURIZO</t>
  </si>
  <si>
    <t>1. 16/12/2024 9:40:03 PM Mediante documento radicado en el Fondo de Desarrollo Local de Suba, por JEIMMY SIERRA GODOY, quien obra como apoyo a la supervisión del Contrato No. 624-2024-CPS-P(114309), se solicita MODIFICAR el contrato, suscrito con ANA MARIA TURIZO VERGARA, una vez analizada la viabilidad jurídica y en atención a que el contrato tiene como fecha de terminación el día treinta y uno (31) de Diciembre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1 DE FEBRERO DE 2025. Lo anterior, con fundamento además en el principio de la autonomía de la voluntad consagrado en la Ley 80 de 1993.</t>
  </si>
  <si>
    <t>Prestar servicios profesionales en el área de Gestión del Desarrollo Local de la Alcaldía Local de Suba, para apoyar en el proceso de formulación, ejecución, seguimiento y evaluación de las acciones encaminadas a promover y garantizar oportunidades de educación superior para la ciudadanía de la localidad de Suba, en el marco del cumplimiento del proyecto de inversión 1957 Construyendo nuestra infancia Local.</t>
  </si>
  <si>
    <t xml:space="preserve">https://community.secop.gov.co/Public/Tendering/OpportunityDetail/Index?noticeUID=CO1.NTC.6788375&amp;isFromPublicArea=True&amp;isModal=False
</t>
  </si>
  <si>
    <t>625-2024-CPS-P(114808)</t>
  </si>
  <si>
    <t>FDLS-CD-625-2024(114808)</t>
  </si>
  <si>
    <t>LILIA ZAMBRANO DURAN</t>
  </si>
  <si>
    <t>https://community.secop.gov.co/Public/Tendering/OpportunityDetail/Index?noticeUID=CO1.NTC.6752722&amp;isFromPublicArea=True&amp;isModal=False</t>
  </si>
  <si>
    <t>626-2024-CPS-P(115758)</t>
  </si>
  <si>
    <t>FDLS-CD-626-2024(115755)</t>
  </si>
  <si>
    <t>Prestar los servicios profesionales al Área Gestión del Desarrollo Local en el Centro de Documentación e Información CDI de la Alcaldía Local de Suba</t>
  </si>
  <si>
    <t>https://community.secop.gov.co/Public/Tendering/OpportunityDetail/Index?noticeUID=CO1.NTC.6758127&amp;isFromPublicArea=True&amp;isModal=False</t>
  </si>
  <si>
    <t>627-2024-CPS-P(115998)</t>
  </si>
  <si>
    <t>FDLS-CD-627-2024(115998)</t>
  </si>
  <si>
    <t>1. 14/12/2024 6:04:50 PM Mediante documento radicado en el Fondo de Desarrollo Local de Suba, por ALEJANDRO SAMUEL VICTORIA VALENCIA, quien obra como apoyo a la supervisión del 627-2024-CPS-P(115998), se solicita MODIFICAR el contrato, suscrito EXMELIN HAMID LEMUS FRANCO, una vez analizada la viabilidad jurídica y en atención a que el contrato tiene como fecha de terminación el día 31/12/2024 se hace necesario modificar la cláusula tercera "PLAZO: "4 MESES", eliminando la nota -En todo caso el plazo de ejecución del contrato no podrá exceder el 31 de Diciembre de 2024. Y se hace necesario modificar el plazo prorrogándolo en un (1) mes y dieciocho (18) días, hasta el 15 de marzo de 2025 y adicionándolo en $ 11.916.800. Lo anterior, con fundamento además en el principio de la autonomía de la voluntad consagrado en la Ley 80 de 1993.</t>
  </si>
  <si>
    <t>https://community.secop.gov.co/Public/Tendering/OpportunityDetail/Index?noticeUID=CO1.NTC.6769019&amp;isFromPublicArea=True&amp;isModal=False</t>
  </si>
  <si>
    <t>628-2024-CPS-AG(116315)</t>
  </si>
  <si>
    <t>FDLS-CD-628-2024(116315)</t>
  </si>
  <si>
    <t>Lady Johana Angel Sanchez</t>
  </si>
  <si>
    <t xml:space="preserve">1. 15/12/2024 11:28:44 PM Mediante documento radicado en el Fondo de Desarrollo Local de Suba, por EDISON GERARDO CASTILLO, quien obra como apoyo a la supervisión del Contrato FDLSUBA-628-2024, se solicita PRORROGA y ADICIÓN del contrato, suscrito con LADY JOHANA ANGEL por el término de 1 mes y 15 días, además adicionar SEIS MILLONES CUATROCIENTOS CINCUENTA MIL PESOS M/CTE ($6.450.000). De conformidad con la justificación esgrimida en el documento anexo suscrito por el supervisor, que hace parte integral de la presente modificación contractual. La nueva fecha terminación del contrato es el 10 de MARZO de 2025. Lo anterior, con fundamento además en el principio de la autonomía de la voluntad consagrado en el artículo 1602 del Código Civil, en concordancia con el artículo 40 de la Ley 80 de 1993, inciso tercero.	 
</t>
  </si>
  <si>
    <t>PRESTAR SUS SERVICIOS PARA GARANTIZAR LA ARTICULACIÓN OPERATIVA, EL ACOMPAÑAMIENTO Y SEGUIMIENTO A LOS GESTORES DE CONFIANZA DE LAS ACTIVIDADES DE SEGURIDAD, CONVIVENCIA CIUDADANA, RECUPERACIÓN DEL ESPACIO PÚBLICO Y ATENCIÓN DE SITUACIONES DE CONFLICTIVIDAD SOCIAL QUE SE ADELANTEN EN LA LOCALIDAD.</t>
  </si>
  <si>
    <t>https://community.secop.gov.co/Public/Tendering/OpportunityDetail/Index?noticeUID=CO1.NTC.6757933&amp;isFromPublicArea=True&amp;isModal=False</t>
  </si>
  <si>
    <t>629-2024-CPS-AG(116715)</t>
  </si>
  <si>
    <t>FDLS-CD-629-2024(116715)</t>
  </si>
  <si>
    <t>Paola Andrea Casas Ardila</t>
  </si>
  <si>
    <t>1. 12/12/2024 8:01:00 AM Mediante documento radicado en el Fondo de Desarrollo Local de Suba, por ANGELA BIBIANA ROJAS PUERTAS, quien obra como apoyo a la supervisión del Contrato 629-2024-CPS-AG(116715), se solicita MODIFICAR el contrato, suscrito con Paola Andrea Casas Ardila,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y diecisiete (17) días contados a partir del vencimiento del plazo pactado y adicionándolo en SEIS MILLONES OCHOCIENTOS CUARENTA MIL CERO SESENTA Y SEIS PESOS M/CTE ($6.840.066), Lo anterior, con fundamento además en el principio de la autonomía de la voluntad consagrado en la Ley 80 de 1993.</t>
  </si>
  <si>
    <t>Prestar los servicios de apoyo a la gestión en el trámite de despachos comisorios de la Alcaldía Local de Suba.</t>
  </si>
  <si>
    <t>https://community.secop.gov.co/Public/Tendering/OpportunityDetail/Index?noticeUID=CO1.NTC.6762007&amp;isFromPublicArea=True&amp;isModal=False</t>
  </si>
  <si>
    <t>630-2024-CPS-AG(115712)</t>
  </si>
  <si>
    <t>FDLS-CD-630-2024(115712)</t>
  </si>
  <si>
    <t>1. 15/12/2024 10:26:36 PM Mediante documento radicado en el Fondo de Desarrollo Local de Suba, por. Edison Gerardo Castillo Gómez , quien obra como apoyo a la supervisión del Contrato 630-2024-CPS-AG(115712) se solicita MODIFICAR el contrato, suscrito con Santiago López Otero,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(19) días hasta el 14 de MARZO de 2025 y adicionándolo $4.573.333 en Lo anterior, con fundamento además en el principio de la autonomía de la voluntad consagrado en la Ley 80 de 1993.</t>
  </si>
  <si>
    <t>https://community.secop.gov.co/Public/Tendering/OpportunityDetail/Index?noticeUID=CO1.NTC.6762546&amp;isFromPublicArea=True&amp;isModal=False</t>
  </si>
  <si>
    <t>632-2024-CPS-P(114927)</t>
  </si>
  <si>
    <t>FDLS-CD-632-2024(114927)</t>
  </si>
  <si>
    <t>JISETH PAOLA MOGOLLON HERRERA</t>
  </si>
  <si>
    <t>1. 15/12/2024 1:22:43 PM Mediante documento radicado en el Fondo de Desarrollo Local de Suba, por ANDRIANA ANDREA ARCHILA MOSCOSO, quien obra como apoyo a la supervisión del Contrato 632-2024-CPS-P(114927) se solicita MODIFICAR el contrato, suscrito con JISETH PAOLA MOGOLLÓN HERRERA,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18 DIAS hasta el 14 DE MARZO DE 2025 y adicionándolo en $8.734.400. Lo anterior, con fundamento además en el principio de la autonomía de la voluntad consagrado en la Ley 80 de 1993.</t>
  </si>
  <si>
    <t>https://community.secop.gov.co/Public/Tendering/OpportunityDetail/Index?noticeUID=CO1.NTC.6762714&amp;isFromPublicArea=True&amp;isModal=False</t>
  </si>
  <si>
    <t>633-2024-CPS-P(114808)</t>
  </si>
  <si>
    <t>FDLS-CD-633-2024(114808)</t>
  </si>
  <si>
    <t>DANEYIS MARTINEZ HERRERA</t>
  </si>
  <si>
    <t>1. 15/12/2024 4:52:37 PM Mediante documento radicado en el Fondo de Desarrollo Local de Suba, por MARTHA ELENA JAIQUEL , quien obra como apoyo a la supervisión del Contrato 633-2024-CPS-P(114808) se solicita MODIFICAR el contrato, suscrito con DANEYI MARTINEZ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19 días hasta el 14 de MARZO de 2025 y adicionándolo en $ 12.165.067. Lo anterior, con fundamento además en el principio de la autonomía de la voluntad consagrado en la Ley 80 de 1993.</t>
  </si>
  <si>
    <t>https://community.secop.gov.co/Public/Tendering/OpportunityDetail/Index?noticeUID=CO1.NTC.6761625&amp;isFromPublicArea=True&amp;isModal=False</t>
  </si>
  <si>
    <t>636-2024-CPS-P(114827)</t>
  </si>
  <si>
    <t>FDLS-CD-636-2024(114827)</t>
  </si>
  <si>
    <t>DEYANIRA CHARRIS HERNANDEZ</t>
  </si>
  <si>
    <t>https://community.secop.gov.co/Public/Tendering/OpportunityDetail/Index?noticeUID=CO1.NTC.6770536&amp;isFromPublicArea=True&amp;isModal=False</t>
  </si>
  <si>
    <t>637-2024SAMC(118320)</t>
  </si>
  <si>
    <t>FDLSSAMC-3-2024(118320)</t>
  </si>
  <si>
    <t>Menor cuantía</t>
  </si>
  <si>
    <t>DICOVA S.A.S</t>
  </si>
  <si>
    <t>1. 31/12/2024 Que el apoyo a la supervisión con Vo.Bo., del Alcalde, mediante documento escrito que hace parte integral del presente documento, justifica la conveniencia de adicionar el valor establecido en el contrato 637-2024, en la suma de $75.000.000. Lo anterior, teniendo en cuenta que la adición al contrato existente busca dar continuidad a los tres eventos prioritarios que forman parte del cronograma estratégico y que, en atención al agotamiento de los recursos para tal fin, dicha finalidad se ha visto obstaculizada. Lo anterior, por cuanto a que a la fecha ya se hizo efectivo uno de los eventos contemplados dentro del plazo inicial para la finalización del contrato, es decir, el agotamiento del presupuesto. Es por ello que frente a las necesidades concretas e identificadas para llevar hasta la efectiva finalización del objeto contractual, como lo es la promoción de la participación ciudadana, alineadas con los principios de eficiencia, eficacia y responsabilidad en la gestión pública.</t>
  </si>
  <si>
    <t>CONTRATAR EL SERVICIO DE CATERING Y REFRIGERIOS PARA LOS EVENTOS DE APOYO Y ACTIVIDADES MISIONALES QUE REQUIERA LA LOCALIDAD DE SUBA, DANDO CUMPLIMIENTO AL PLAN DE DESARROLLO LOCAL.</t>
  </si>
  <si>
    <t xml:space="preserve">https://community.secop.gov.co/Public/Tendering/OpportunityDetail/Index?noticeUID=CO1.NTC.6878510&amp;isFromPublicArea=True&amp;isModal=False
</t>
  </si>
  <si>
    <t>638-2024-CPS-P(115821)</t>
  </si>
  <si>
    <t>FDLS-CD-638-2024(115821)</t>
  </si>
  <si>
    <t>JHON EDISSON CORTES PAEZ</t>
  </si>
  <si>
    <t>1. 13/12/2024 12:49:58 PM Mediante documento radicado en el Fondo de Desarrollo Local de Suba, por PAOLA ANDREA RUIZ OSPINA, quien obra como apoyo a la supervisión del Contrato 638-2024-CPS-P (115821), se solicita PRORROGA y ADICIÓN del contrato, suscrito con JHON EDISSON CORTES PAEZ, por el término de un (1) meses y (7) días, además adicionar SEIS MILLONES SETECIENTOS TREINTA Y DOS MIL SETECIENTOS SESENTA Y SIETE PESOS M/CTE ($6.732.767). De conformidad con la justificación esgrimida en el documento anexo suscrito por el supervisor, que hace parte integral de la presente modificación contractual. La nueva fecha terminación del contrato es el 31 de enero de 2025. Lo anterior, con fundamento además en el principio de la autonomía de la voluntad consagrado en el artículo 1602 del Código Civil, en concordancia con el artículo 40 de la Ley 80 de 1993, inciso tercero.</t>
  </si>
  <si>
    <t>Prestar servicios profesionales en acciones enfocadas a la generación y promoción de la economía productiva ambientalmente sostenible, en el marco del cumplimiento de las metas establecidas en el proyecto de inversión 1964 - Ruralidad capacitada y fortalecida</t>
  </si>
  <si>
    <t>https://community.secop.gov.co/Public/Tendering/OpportunityDetail/Index?noticeUID=CO1.NTC.6762432&amp;isFromPublicArea=True&amp;isModal=False</t>
  </si>
  <si>
    <t>639-2024-CPS-P(115554)</t>
  </si>
  <si>
    <t>FDLSUBA-CD-639-2024(115554)</t>
  </si>
  <si>
    <t>1. 14/12/2024 8:20:56 PM Mediante documento radicado en el Fondo de Desarrollo Local de Suba, por alejandra jaramillo, quien obra como supervisor del Contrato 639- 2024 se solicita MODIFICAR el contrato, suscrito con SHIRLEY JOHANNA RIOS CIFUENTES,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19 dias hasta el 12 de marzo de 2025 y adicionándolo en $12.165.066,6. Lo anterior, con fundamento además en el principio de la autonomía de la voluntad consagrado en la Ley 80 de 1993.</t>
  </si>
  <si>
    <t xml:space="preserve">	Prestar servicios profesionales al Área de Gestión del Desarrollo Local para apoyar la formulación, seguimiento y ejecución de los proyectos de inversión y/o funcionamiento y demás acciones afines para el cumplimiento del plan de gestión de la Alcaldía Local de Suba</t>
  </si>
  <si>
    <t>https://community.secop.gov.co/Public/Tendering/OpportunityDetail/Index?noticeUID=CO1.NTC.6762435&amp;isFromPublicArea=True&amp;isModal=False</t>
  </si>
  <si>
    <t>640-2024-CPS-P(114927)</t>
  </si>
  <si>
    <t>FDLSUBA-CD-640-2024(114927)</t>
  </si>
  <si>
    <t>1. 15/12/2024 1:23:28 PM Mediante documento radicado en el Fondo de Desarrollo Local de Suba, por ANDRIANA ANDREA ARCHILA MOSCOSO, quien obra como apoyo a la supervisión del Contrato 640-2024-CPS-P(114927) se solicita MODIFICAR el contrato, suscrito con ADRIANA MARCELA SANCHEZ PARDO ,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18 DIAS hasta el 14 DE MARZO DE 2025 y adicionándolo en $8.734.400. Lo anterior, con fundamento además en el principio de la autonomía de la voluntad consagrado en la Ley 80 de 1993.</t>
  </si>
  <si>
    <t>https://community.secop.gov.co/Public/Tendering/OpportunityDetail/Index?noticeUID=CO1.NTC.6766530&amp;isFromPublicArea=True&amp;isModal=False</t>
  </si>
  <si>
    <t>641-2024-CPS-P(117399)</t>
  </si>
  <si>
    <t>FDLSUBA-CD-641-2024(117399)</t>
  </si>
  <si>
    <t>YUDI MARCELA GONZALEZ GONZALEZ</t>
  </si>
  <si>
    <t>1. 15/12/2024 4:47:20 PM Mediante documento radicado en el Fondo de Desarrollo Local de Suba, por CAROLINA AVILA , quien obra como apoyo a la supervisión del Contrato 641-2024-CPS-P(117399)), PRORROGA y ADICIÓN del contrato, suscrito YUDI MARCELA GONZÁLEZ GONZÁLEZ por el término UN (1) MES Y QUINCE(15) DIAS $11.172.000 ONCE MILLONES CIENTO SETENTA Y DOS MIL PESOSM/Cte, De conformidad con la justificación esgrimida en el documento anexo suscrito por el supervisor, que hace parte integral de la presente modificación contractual. La nueva fecha terminación del contrato es el 10 DE FEBRERO 2025. Lo anterior, con fundamento además en el principio de la autonomía de la voluntad consagrado en el artículo 1602 del Código Civil, en concordancia con el artículo 40 de la Ley 80 de 1993, inciso tercero.</t>
  </si>
  <si>
    <t>Prestar los servicios profesionales al Área de Gestión del Desarrollo Local realizando las actividades de seguimiento financiero en los proceso de ejecución y evaluación de las políticas, planes, programas y proyectos formulados en el Plan de Desarrollo Local de la Alcaldía Local de Suba.</t>
  </si>
  <si>
    <t>https://community.secop.gov.co/Public/Tendering/ContractNoticePhases/View?PPI=CO1.PPI.34570968&amp;isFromPublicArea=True&amp;isModal=False</t>
  </si>
  <si>
    <t>642-2024-CPS-P(115218)</t>
  </si>
  <si>
    <t>FDLSUBA-CD-642-2024(115218)</t>
  </si>
  <si>
    <t>Carlos Alberto Cerquera Berrio</t>
  </si>
  <si>
    <t>1. 15/12 /2024 2:53:05 PM Mediante documento radicado en el Fondo de Desarrollo Local de Suba, por JESÚS ALEJANDRO FIGUEROA CAICEDO, quien obra como apoyo a la supervisión del 642-2024-CPS-P-(115218), se solicita MODIFICAR el contrato, suscrito con CARLOS ALBERTO CERQUERA BERRIO,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y diecinueve (19) días, hasta el 14 de marzo de 2025 y adicionándolo en $8.916.367. Lo anterior, con fundamento además en el principio de la autonomía de la voluntad consagrado en la Ley 80 de 1993.</t>
  </si>
  <si>
    <t>https://community.secop.gov.co/Public/Tendering/OpportunityDetail/Index?noticeUID=CO1.NTC.6763757&amp;isFromPublicArea=True&amp;isModal=False</t>
  </si>
  <si>
    <t>644-2024-CPS-P-(114927)</t>
  </si>
  <si>
    <t>FDLSUBA-CD-644-2024(114927)</t>
  </si>
  <si>
    <t>1. 15/12/2024 3:15:37 PM Mediante documento radicado en el Fondo de Desarrollo Local de Suba, por ANDRIANA ANDREA ARCHILA MOSCOSO, quien obra como apoyo a la supervisión del Contrato 644-2024-CPS-P(114927), se solicita MODIFICAR el contrato, suscrito con VIVIANA FERNANDA ALFARO MESA ,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7 DIAS hasta el 15 DE MARZO DE 2025 y adicionándolo en $ 6.732.767. Lo anterior, con fundamento además en el principio de la autonomía de la voluntad consagrado en la Ley 80 de 1993.</t>
  </si>
  <si>
    <t xml:space="preserve">https://community.secop.gov.co/Public/Tendering/OpportunityDetail/Index?noticeUID=CO1.NTC.6771380&amp;isFromPublicArea=True&amp;isModal=False
</t>
  </si>
  <si>
    <t>645-2024-CPS-P-(116381)</t>
  </si>
  <si>
    <t>FDLSUBA-CD-645-2024(116381)</t>
  </si>
  <si>
    <t>JUAN DAVID LONDOÑO</t>
  </si>
  <si>
    <t>1. 15/12/2024 3:54:16 PM Mediante documento radicado en el Fondo de Desarrollo Local de Suba, por CESAR SALAMANCA ROJAS, quien obra como apoyo a la supervisión del Contrato 645-2024-CPS-P-(116381), se solicita MODIFICAR el contrato, suscrito con JUAN DAVID LONDOÑO GONZÁLEZ,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DOCE (12) DÍAS, hasta el 15 DE MARZO DE 2025 y adicionándolo en CATORCE MILLONES PESOS M/CTE ($ 14.000.000). Lo anterior, con fundamento además en el principio de la autonomía de la voluntad consagrado en la Ley 80 de 1993.</t>
  </si>
  <si>
    <t>Prestar servicios profesionales especializados en la estructuración, formulación, evaluación y seguimiento a los proyectos de inversión y gastos de funcionamiento de la entidad, relacionados con el componente de las tecnologías de la información y la comunicación - TIC de la Alcaldía Local de Suba.</t>
  </si>
  <si>
    <t xml:space="preserve">https://community.secop.gov.co/Public/Tendering/OpportunityDetail/Index?noticeUID=CO1.NTC.6780456&amp;isFromPublicArea=True&amp;isModal=False
</t>
  </si>
  <si>
    <t>647-2024-CPS-P-(115218)</t>
  </si>
  <si>
    <t>FDLSUBA-CD-647-2024(115218)</t>
  </si>
  <si>
    <t>HECTOR DANIEL COCA GOMEZ</t>
  </si>
  <si>
    <t xml:space="preserve">1. 14/12/2024 10:56:10 AM Mediante documento radicado en el Fondo de Desarrollo Local de Suba, por JESÚS ALEJANDRO FIGUEROA CAICEDO, quien obra como apoyo a la supervisión del Contrato 647-2024- CPS-P(115218) se solicita MODIFICAR el contrato, suscrito con HÉCTOR DANIEL COCA GÓMEZ,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ocho (8) días, hasta el 15 de marzo de 2025 y adicionándolo en $ 6.914.733. Lo anterior, con fundamento además en el principio de la autonomía de la voluntad consagrado en la Ley 80 de 1993.	 
</t>
  </si>
  <si>
    <t xml:space="preserve">https://community.secop.gov.co/Public/Tendering/OpportunityDetail/Index?noticeUID=CO1.NTC.6765524&amp;isFromPublicArea=True&amp;isModal=False
</t>
  </si>
  <si>
    <t>649-2024-CPS-P-(116722)</t>
  </si>
  <si>
    <t>FDLSUBA-CD-649-2024(116722)</t>
  </si>
  <si>
    <t xml:space="preserve">MAGDA VARGAS DEL VALLE </t>
  </si>
  <si>
    <t>1. 15/12/2024 2:16:54 PM Mediante documento radicado en el Fondo de Desarrollo Local de Suba, por MARTHA ELENA JAIQUEL , quien obra como apoyo a la supervisión del Contrato 649-2024-CPS-P(116722) se solicita MODIFICAR el contrato, suscrito con MAGDA VARGAS DEL VALLE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18 días hasta el 15 de MARZO de 2025 y adicionándolo en $ 11.916.800. Lo anterior, con fundamento además en el principio de la autonomía de la voluntad consagrado en la Ley 80 de 1993.</t>
  </si>
  <si>
    <t>https://community.secop.gov.co/Public/Tendering/OpportunityDetail/Index?noticeUID=CO1.NTC.6776969&amp;isFromPublicArea=True&amp;isModal=False</t>
  </si>
  <si>
    <t>650-2024-CPS-P-(114927)</t>
  </si>
  <si>
    <t>FDLSUBA-CD-650-2024(114927)</t>
  </si>
  <si>
    <t>MARIA MERCEDES ARENAS ORTIZ</t>
  </si>
  <si>
    <t>1. 15/12/2024 3:16:25 PM Mediante documento radicado en el Fondo de Desarrollo Local de Suba, por ANDRIANA ANDREA ARCHILA MOSCOSO, quien obra como apoyo a la supervisión del Contrato 650-2024 (CPS-P 114927) se solicita MODIFICAR el contrato, suscrito con MARIA MERCEDES ARENAS ORTIZ,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18 DIAS hasta el 15 DE MARZO DE 2025 y adicionándolo en $8.734.400. Lo anterior, con fundamento además en el principio de la autonomía de la voluntad consagrado en la Ley 80 de 1993.</t>
  </si>
  <si>
    <t>https://community.secop.gov.co/Public/Tendering/OpportunityDetail/Index?noticeUID=CO1.NTC.6771625&amp;isFromPublicArea=True&amp;isModal=False</t>
  </si>
  <si>
    <t>651-2024-CPS-AG-(115303)</t>
  </si>
  <si>
    <t>FDLSUBA-CD-651-2024(115303)</t>
  </si>
  <si>
    <t xml:space="preserve">NEIDER FARID CASTILLO </t>
  </si>
  <si>
    <t>1. 14/12/2024 4:16:58 PM	Mediante documento radicado en el Fondo de Desarrollo Local de Suba, por : Fabián Rolando Castellanos Obando, quien obra como apoyo a la supervisión del Contrato : 651-2024- CPS-AG-(115303) se solicita MODIFICAR el contrato, suscrito con Neider Farid Castillo Borja,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Y UN(1) DIA hasta el 1 DE MARZO de 2025 y adicionándolo en $ $4.921.767. Lo anterior, con fundamento además en el principio de la autonomía de la voluntad consagrado en la Ley 80 de 1993.</t>
  </si>
  <si>
    <t xml:space="preserve">https://community.secop.gov.co/Public/Tendering/OpportunityDetail/Index?noticeUID=CO1.NTC.6789185&amp;isFromPublicArea=True&amp;isModal=False
</t>
  </si>
  <si>
    <t xml:space="preserve">ALMACEN </t>
  </si>
  <si>
    <t>652-2024-CPS-AG-(115303)</t>
  </si>
  <si>
    <t>FDLSUBA-CD-652-2024(115303)</t>
  </si>
  <si>
    <t>JHON JAIRO TORO RESTREPO</t>
  </si>
  <si>
    <t>1. 14/12/2024 4:24:38 PM Mediante documento radicado en el Fondo de Desarrollo Local de Suba, por : Fabián Rolando Castellanos Obando, quien obra como apoyo a la supervisión del Contrato : 652-2024- CPS-AG-(115303) se solicita MODIFICAR el contrato, suscrito con Jhon Jairo Toro Restrepo,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Y UN(1) DIA hasta el 1 DE MARZO de 2025 y adicionándolo en $ $4.921.767. Lo anterior, con fundamento además en el principio de la autonomía de la voluntad consagrado en la Ley 80 de 1993</t>
  </si>
  <si>
    <t>https://community.secop.gov.co/Public/Tendering/ContractNoticePhases/View?PPI=CO1.PPI.34602550&amp;isFromPublicArea=True&amp;isModal=False</t>
  </si>
  <si>
    <t>653-2024-CPS-P(116637)</t>
  </si>
  <si>
    <t>FDLSUBA-CD-653-2024(116637)</t>
  </si>
  <si>
    <t>1. 15/12/2024 3:48:32 PM Mediante documento radicado en el Fondo de Desarrollo Local de Suba, por: Blancarlis Guillen, quien obra como apoyo a la supervisión del Contrato 653-2024- CPS-P(116637) se solicita MODIFICAR el contrato, suscrito con Nelly Carolina Gualteros Bayona, una vez analizada la viabilidad jurídica y en atención a que el contrato tiene como fecha de terminación el día 31/12/2024 se hace necesario modificar la cláusula tercera "PLAZO: ", eliminando la nota -, En todo caso el plazo de ejecución del contrato no podrá exceder el 31 de diciembre de 2024. Y se hace necesario modificar el plazo prorrogándolo en 1 mes y 15 días hasta el 14 DE FEBRERO de 2025 y adicionándolo en $ 11.172.000 Lo anterior, con fundamento además en el principio de la autonomía de la voluntad consagrado en la Ley 80 de 1993</t>
  </si>
  <si>
    <t>https://community.secop.gov.co/Public/Tendering/OpportunityDetail/Index?noticeUID=CO1.NTC.6787542&amp;isFromPublicArea=True&amp;isModal=False</t>
  </si>
  <si>
    <t>PARTICIPACÓN</t>
  </si>
  <si>
    <t>654-2024-CPS-P-(116449)</t>
  </si>
  <si>
    <t>FDLSUBA-CD-654-2024(116449)</t>
  </si>
  <si>
    <t>ANDRES JOSE FUENTES SALAS</t>
  </si>
  <si>
    <t xml:space="preserve">1. 17/12/2024 4:05:28 PM Mediante documento radicado en el Fondo de Desarrollo Local de Suba, por GINA YICEL CUENCA RODRÍGUEZ , quien obra como apoyo a la supervisión del Contrato . . 654-2024-CPS-P-(116449) se solicita MODIFICAR el contrato, suscrito con , ANDRES JOSE FUENTES SALAS ,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14 DIAS hasta el 15 DE MARZO de 2025 y adicionándolo en $ 10. 923.733 . Lo anterior, con fundamento además en el principio de la autonomía de la voluntad consagrado en la Ley 80 de 1993.	 
</t>
  </si>
  <si>
    <t>Prestar servicios profesionales, para atender, tramitar y realizar el seguimiento a tutelas, acciones populares, incidentes de desacato, proposiciones, requerimiento de entes de control y demás asuntos de índole jurídico, financiero, y administrativo que sean designados por el Alcalde Local.</t>
  </si>
  <si>
    <t>https://community.secop.gov.co/Public/Tendering/OpportunityDetail/Index?noticeUID=CO1.NTC.6787177&amp;isFromPublicArea=True&amp;isModal=False</t>
  </si>
  <si>
    <t>655-2024-CPS-AG(117415)</t>
  </si>
  <si>
    <t>FDLSUBA-CD-655-2024(117415)</t>
  </si>
  <si>
    <t>1. 14//2024 8:07:31 PM Mediante documento radicado en el Fondo de Desarrollo Local de Suba, por ALEJANDRA JARAMILLO, quien obra como apoyo a la supervisión del Contrato 655 2024, se solicita PRORROGA y ADICIÓN del contrato, suscrito con por BLANCA SUAREZ, por el término de 1 MES 15 DIAS, además adicionar $7.144.500. De conformidad con la justificación esgrimida en el documento anexo suscrito por el supervisor, que hace parte integral de la presente modificación contractual. La nueva fecha terminación del contrato es el 14/02/2025 Lo anterior, con fundamento además en el principio de la autonomía de la voluntad consagrado en el artículo 1602 del Código Civil, en concordancia con el artículo 40 de la Ley 80 de 1993, inciso tercero</t>
  </si>
  <si>
    <t>https://community.secop.gov.co/Public/Tendering/OpportunityDetail/Index?noticeUID=CO1.NTC.6787517&amp;isFromPublicArea=True&amp;isModal=False</t>
  </si>
  <si>
    <t>656-2024-CPS-AG(116153)</t>
  </si>
  <si>
    <t>FDLSUBA-CD-656-2024(116153)</t>
  </si>
  <si>
    <t>$6,694,532</t>
  </si>
  <si>
    <t>CRISTIAN YAMID CÁRDENAS MANRIQUE</t>
  </si>
  <si>
    <t>1. 16/12/2024 9:24:40 AM Mediante documento radicado en el Fondo de Desarrollo Local de Suba, por PAOLA ANDREA RUIZ OSPINA, quien obra como apoyo a la supervisión del Contrato 656-2024-CPS-AG (116153), se solicita MODIFICAR el contrato, suscrito con Cristian Yamid Cárdenas Manrique,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y dieciséis (16) días contados a partir del vencimiento del plazo pactado y adicionándolo en SEIS MILLONES SEISCIENTOS NOVENTA Y CUATRO MIL QUINIENTOS TREINTA Y TRES PESOS M/CTE ($6.694.533). Lo anterior, con fundamento además en el principio de la autonomía de la voluntad consagrado en la Ley 80 de 1993
2. 15/01/2025 8:03:35 PM Mediante documento radicado en el Fondo de Desarrollo Local de Suba, por PAOLA RUIZ, quien obra como apoyo a la supervisión del Contrato 656-2024, se solicita CESIÓN del contrato suscrito con CRISTIAN CARDENAS, De conformidad con la justificación esgrimida en el documento anexo suscrito por el supervisor, que hace parte integral de la presente modificación contractual. Por lo anterior, se realiza la CESIÓN DEL CONTRATO A CRISTIAN ALEJANDRO CASTELLANOS VELANDIA, identificado (a) con C.C. N° 1022409783, a partir del 15 de ENERO de 2025, teniendo en cuenta la idoneidad, previa verificación de los requisitos aportados por el (la) contratista. Lo anterior de conformidad con los documentos anexos, los cuales hacen parte integral de la presente modificación contractual</t>
  </si>
  <si>
    <t>Prestar servicios técnicos en el Área de Gestión Desarrollo Local especialmente para apoyar en la atención de actividades ambientales propias de la Alcaldía Local de Suba para lograr con el cumplimiento de las metas del plan de desarrollo local de la vigencia</t>
  </si>
  <si>
    <t xml:space="preserve">https://community.secop.gov.co/Public/Tendering/OpportunityDetail/Index?noticeUID=CO1.NTC.6798410&amp;isFromPublicArea=True&amp;isModal=False
</t>
  </si>
  <si>
    <t>656-2024 C1</t>
  </si>
  <si>
    <t xml:space="preserve">	cristian alejandro castellanos velandia</t>
  </si>
  <si>
    <t xml:space="preserve">2. 15/01/2025 8:03:35 PM Mediante documento radicado en el Fondo de Desarrollo Local de Suba, por PAOLA RUIZ, quien obra como apoyo a la supervisión del Contrato 656-2024, se solicita CESIÓN del contrato suscrito con CRISTIAN CARDENAS, De conformidad con la justificación esgrimida en el documento anexo suscrito por el supervisor, que hace parte integral de la presente modificación contractual. Por lo anterior, se realiza la CESIÓN DEL CONTRATO A CRISTIAN ALEJANDRO CASTELLANOS VELANDIA, identificado (a) con C.C. N° 1022409783, a partir del 15 de ENERO de 2025, teniendo en cuenta la idoneidad, previa verificación de los requisitos aportados por el (la) contratista. Lo anterior de conformidad con los documentos anexos, los cuales hacen parte integral de la presente modificación contractual
1. 16/12/2024 9:24:40 AM Mediante documento radicado en el Fondo de Desarrollo Local de Suba, por PAOLA ANDREA RUIZ OSPINA, quien obra como apoyo a la supervisión del Contrato 656-2024-CPS-AG (116153), se solicita MODIFICAR el contrato, suscrito con Cristian Yamid Cárdenas Manrique,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y dieciséis (16) días contados a partir del vencimiento del plazo pactado y adicionándolo en SEIS MILLONES SEISCIENTOS NOVENTA Y CUATRO MIL QUINIENTOS TREINTA Y TRES PESOS M/CTE ($6.694.533). Lo anterior, con fundamento además en el principio de la autonomía de la voluntad consagrado en la Ley 80 de 1993
</t>
  </si>
  <si>
    <t>657-2024-CPS-P-(115246)</t>
  </si>
  <si>
    <t>FDLSUBA-CD-657-2024(115246)</t>
  </si>
  <si>
    <t xml:space="preserve">ESTIBALIZ BAQUERO BORDA </t>
  </si>
  <si>
    <t>1. 14/12/2024 12:09:05 PM Mediante documento radicado en el Fondo de Desarrollo Local de Suba, por JESÚS ALEJANDRO FIGUEROA CAICEDO, quien obra como apoyo a la supervisión del 657-2024-CPS-P-(115246), se solicita MODIFICAR el contrato, suscrito con ESTIBALIZ BAQUERO BORDA,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y quince (15) días, hasta el 15 de marzo de 2025 y adicionándolo en $11.172.000. Lo anterior, con fundamento además en el principio de la autonomía de la voluntad consagrado en la Ley 80 de 1993.</t>
  </si>
  <si>
    <t>Apoyar técnicamente las distintas etapas de los procesos de competencia de la Alcaldía Local para la depuración de actuaciones administrativas.</t>
  </si>
  <si>
    <t xml:space="preserve">https://community.secop.gov.co/Public/Tendering/OpportunityDetail/Index?noticeUID=CO1.NTC.6790980&amp;isFromPublicArea=True&amp;isModal=False
</t>
  </si>
  <si>
    <t>658-2024-CPS-P-(115246)</t>
  </si>
  <si>
    <t>FDLSUBA-CD-658-2024(115246)</t>
  </si>
  <si>
    <t>$18.371.733</t>
  </si>
  <si>
    <t>Edwin German Bosigas Malagon</t>
  </si>
  <si>
    <t>1. 4/12/2024 10:34:53 PM Mediante documento radicado en el Fondo de Desarrollo Local de Suba, por CESAR SALAMANCA, quien obra como supervirsor del Contrato 658-2024, se solicita CESIÓN del contrato suscrito con EDWIN BOSIGAS De conformidad con la justificación esgrimida en el documento anexo suscrito por el supervisor, que hace parte integral de la presente modificación contractual. Por lo anterior, se realiza la CESIÓN DEL CONTRATO A HECTOR ANIBAL RUIZ , identificado (a) con C.C. N° 79959184, a partir del 4 de Diciembre de 2024, teniendo en cuenta la idoneidad, previa verificación de los requisitos aportados por el (la) contratista. Lo anterior de conformidad con los documentos anexos, los cuales hacen parte integral de la presente modificación contractual</t>
  </si>
  <si>
    <t>https://community.secop.gov.co/Public/Tendering/OpportunityDetail/Index?noticeUID=CO1.NTC.6832113&amp;isFromPublicArea=True&amp;isModal=False</t>
  </si>
  <si>
    <t>658-2024 C1</t>
  </si>
  <si>
    <t>HECTOR ANIBAL RUIZ RODRIGUEZ</t>
  </si>
  <si>
    <t>659-2024-CPS-P(115248)</t>
  </si>
  <si>
    <t>FDLSUBA-CD-659-2024(115248)</t>
  </si>
  <si>
    <t xml:space="preserve">ADRIANA ISABEL SANDOVAL OTALORA </t>
  </si>
  <si>
    <t xml:space="preserve">1. 14/12/2024 2:10:37 PM Mediante documento radicado en el Fondo de Desarrollo Local de Suba, por JESÚS ALEJANDRO FIGUEROA CAICEDO, quien obra como apoyo a la supervisión del 659-2024-CPS-P(115248), se solicita MODIFICAR el contrato, suscrito con ADRIANA ISABEL SANDOVAL OTALORA,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hasta el 15 de marzo de 2025 y adicionándolo en $7.448.000. Lo anterior, con fundamento además en el principio de la autonomía de la voluntad consagrado en la Ley 80 de 1993.	 
</t>
  </si>
  <si>
    <t>Prestar los servicios profesionales para apoyar jurídica y técnicamente para la coordinación de las actividades encaminadas al cumplimiento de las metas establecidas en los planes de trabajo suscritos para todos los asuntos jurídicos de inspección vigilancia y control de la alcaldía local de suba.</t>
  </si>
  <si>
    <t xml:space="preserve">https://community.secop.gov.co/Public/Tendering/OpportunityDetail/Index?noticeUID=CO1.NTC.6865891&amp;isFromPublicArea=True&amp;isModal=False
</t>
  </si>
  <si>
    <t>660-2024-CPS-P-(117412)</t>
  </si>
  <si>
    <t>FDLSUBA-CD-660-2024(117412)</t>
  </si>
  <si>
    <t xml:space="preserve">MARIA CLAUDIA GUALDRON </t>
  </si>
  <si>
    <t>1. 14/12/2024 8:32:46 PM Mediante documento radicado en el Fondo de Desarrollo Local de Suba, por alejandra jaramillo, quien obra como supervisor del Contrato 660-2024 se solicita MODIFICAR el contrato, suscrito con María Claudia Gualdrón Pinto,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15 dias hasta el 14 de FEBRERO de 2025 y adicionándolo en $11.172.000, .Lo anterior, con fundamento además en el principio de la autonomía de la voluntad consagrado en la Ley 80 de 1993.</t>
  </si>
  <si>
    <t>https://community.secop.gov.co/Public/Tendering/OpportunityDetail/Index?noticeUID=CO1.NTC.6787493&amp;isFromPublicArea=True&amp;isModal=False</t>
  </si>
  <si>
    <t>661-2024-CPS-P-(116680)</t>
  </si>
  <si>
    <t>FDLSUBA-CD-661-2024(116680)</t>
  </si>
  <si>
    <t xml:space="preserve">MONICA ESPERANZA ESQUINAS </t>
  </si>
  <si>
    <t>1. 20/12/2024 9:41:24 AM Mediante documento radicado en el Fondo de Desarrollo Local de Suba, por BLANCARLIS GUILLÉN, quien obra como apoyo a la supervisión del Contrato 661-2024-CPS-P-(116680), se solicita MODIFICAR el contrato, suscrito con MONICA ESPERANZA ESQUINAS CASTILLO, una vez analizada la viabilidad jurídica y en atención a que el contrato tiene como fecha de terminación el día treinta y uno (31) de Diciembre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31 de enero de 2025. Lo anterior, con fundamento además en el principio de la autonomía de la voluntad consagrado en la Ley 80 de 1993</t>
  </si>
  <si>
    <t xml:space="preserve">https://community.secop.gov.co/Public/Tendering/OpportunityDetail/Index?noticeUID=CO1.NTC.6787780&amp;isFromPublicArea=True&amp;isModal=False
</t>
  </si>
  <si>
    <t>PARTIVIPACIÓN</t>
  </si>
  <si>
    <t>662-2024-CPS-P-(116390)</t>
  </si>
  <si>
    <t>FDLSUBA-CD-662-2024(116390)</t>
  </si>
  <si>
    <t xml:space="preserve">ANNY MONROY </t>
  </si>
  <si>
    <t xml:space="preserve">https://community.secop.gov.co/Public/Tendering/OpportunityDetail/Index?noticeUID=CO1.NTC.6796510&amp;isFromPublicArea=True&amp;isModal=False
</t>
  </si>
  <si>
    <t>663-2024 SAMC(118335)</t>
  </si>
  <si>
    <t>FDLSSAMC-4-2024(118335)</t>
  </si>
  <si>
    <t>PRESTAR EL SERVICIO DE MANTENIMIENTO PREVENTIVO Y CORRECTIVO PARA LA MAQUINARIA AMARILLA Y VEHÍCULOS PESADOS DEL PARQUE AUTOMOTOR DE LA ALCALDÍA LOCAL DE SUBA</t>
  </si>
  <si>
    <t xml:space="preserve">https://community.secop.gov.co/Public/Tendering/OpportunityDetail/Index?noticeUID=CO1.NTC.6884027&amp;isFromPublicArea=True&amp;isModal=False
</t>
  </si>
  <si>
    <t>664-2024-CPS-P(117292)</t>
  </si>
  <si>
    <t>FDLS-CD-663-2024 (117292)</t>
  </si>
  <si>
    <t>GLADIS FETECUA SANCHEZ</t>
  </si>
  <si>
    <t>1. 11/12/2024 6:55:55 PM Mediante documento radicado en el Fondo de Desarrollo Local de Suba, por MONICA MEJIA, quien obra como apoyo a la supervisión del contrato 664- 2024, se solicita PRORROGA y ADICIÓN del contrato, suscrito con GLADIS FETECUA SANCHEZ, por el término de (45 DIAS, además adicionar $8202000. De conformidad con la justificación esgrimida en el documento anexo suscrito por el supervisor, que hace parte integral de la presente modificación contractual. La nueva fecha terminación del contrato es el 15/02/2025 Lo anterior, con fundamento además en el principio de la autonomía de la voluntad consagrado en el artículo 1602 del Código Civil, en concordancia con el artículo 40 de la Ley 80 de 1993, inciso tercero</t>
  </si>
  <si>
    <t>Prestar servicios profesionales como enlace territorial parala articulación, planeación y ejecución de la gerencia de solución con las actividades establecidas por la Alcaldía Local de Suba en el territorio asignado.</t>
  </si>
  <si>
    <t xml:space="preserve">https://community.secop.gov.co/Public/Tendering/OpportunityDetail/Index?noticeUID=CO1.NTC.6788995&amp;isFromPublicArea=True&amp;isModal=False
</t>
  </si>
  <si>
    <t>665-2024-CPS-P(117292)</t>
  </si>
  <si>
    <t>FDLS-CD-664-2024 (117292)</t>
  </si>
  <si>
    <t xml:space="preserve">LEYDI PAOLA AVILA </t>
  </si>
  <si>
    <t>1. 11/12/2024 7:08:23 PM Mediante documento radicado en el Fondo de Desarrollo Local de Suba, por MONICA MEJIA, quien obra como apoyo a la supervisión del contrato 665-2024-CPS-P(117292) se solicita PRORROGA y ADICIÓN del contrato, suscrito con Leydi Paola Avila, por el término de (42 DIAS), además adicionar $7.655.200. De conformidad con la justificación esgrimida en el documento anexo suscrito por el supervisor, que hace parte integral de la presente modificación contractual. La nueva fecha terminación del contrato es el 18/02/2025 Lo anterior, con fundamento además en el principio de la autonomía de la voluntad consagrado en el artículo 1602 del Código Civil, en concordancia con el artículo 40 de la Ley 80 de 1993, inciso tercero.</t>
  </si>
  <si>
    <t>Prestar servicios profesionales como enlace territorial para la articulación, planeación y ejecución de la gerencia de solución con las actividades establecidas por la Alcaldía Local de Suba en el territotio asignado.</t>
  </si>
  <si>
    <t xml:space="preserve">https://community.secop.gov.co/Public/Tendering/OpportunityDetail/Index?noticeUID=CO1.NTC.6808945&amp;isFromPublicArea=True&amp;isModal=False
</t>
  </si>
  <si>
    <t>666-2024-CPS-P(117292)</t>
  </si>
  <si>
    <t>FDLS-CD-665-2024 (117292)</t>
  </si>
  <si>
    <t>JOSE CAMILO GOMEZ ALBORNOZ</t>
  </si>
  <si>
    <t>1. 11/12/2024 6:52:27 PM Mediante documento radicado en el Fondo de Desarrollo Local de Suba, por MONICA MEJIA, quien obra como apoyo a la supervisión del contrato 666-2024-CPS se solicita PRORROGA y ADICIÓN del contrato, suscrito con JOSE GOMEZ, por el término de (45 DIAS, además adicionar $8.202.000. De conformidad con la justificación esgrimida en el documento anexo suscrito por el supervisor, que hace parte integral de la presente modificación contractual. La nueva fecha terminación del contrato es el 15/02/2025 Lo anterior, con fundamento además en el principio de la autonomía de la voluntad consagrado en el artículo 1602 del Código Civil, en concordancia con el artículo 40 de la Ley 80 de 1993, inciso tercero.</t>
  </si>
  <si>
    <t>Prestar servicios profesionales como enlace territorial parala articulacion, planeacion y ejecucion de la gerencia de solucion con las actividades establecidas por la Alcaldia Local de Suba en el territorio asignado.</t>
  </si>
  <si>
    <t xml:space="preserve">https://community.secop.gov.co/Public/Tendering/OpportunityDetail/Index?noticeUID=CO1.NTC.6789074&amp;isFromPublicArea=True&amp;isModal=False
</t>
  </si>
  <si>
    <t>667-2024-CPS-P(117292)</t>
  </si>
  <si>
    <t>FDLS-CD-666-2024 (117292)</t>
  </si>
  <si>
    <t>ROSA INES GUIO LOPEZ</t>
  </si>
  <si>
    <t>1 11/12/2024 6:48:48 PM Mediante documento radicado en el Fondo de Desarrollo Local de Suba, por MONICA MEJIA, quien obra como apoyo a la supervisión del contrato 667-2024-CPS se solicita PRORROGA y ADICIÓN del contrato, suscrito con ROSA GUIO, por el término de (44 DIAS, además adicionar $8.019.733. De conformidad con la justificación esgrimida en el documento anexo suscrito por el supervisor, que hace parte integral de la presente modificación contractual. La nueva fecha terminación del contrato es el 16/02/2025 Lo anterior, con fundamento además en el principio de la autonomía de la voluntad consagrado en el artículo 1602 del Código Civil, en concordancia con el artículo 40 de la Ley 80 de 1993, inciso tercero.</t>
  </si>
  <si>
    <t>Prestar servicios profesionales como enlace territorial para la articulación, planeación y ejecución de la gerencia de solución con las actividades establecidas por la Alcaldía Local de Suba en el territorio asignado.</t>
  </si>
  <si>
    <t xml:space="preserve">https://community.secop.gov.co/Public/Tendering/OpportunityDetail/Index?noticeUID=CO1.NTC.6799230&amp;isFromPublicArea=True&amp;isModal=False
</t>
  </si>
  <si>
    <t>668-2024-CPS-P-(115154)</t>
  </si>
  <si>
    <t>FDLS-CD-667-2024 (115154)</t>
  </si>
  <si>
    <t>Miguel Alexander Chiappe Pulido</t>
  </si>
  <si>
    <t>1. 15/12/2024 4:35:32 PM Mediante documento radicado en el Fondo de Desarrollo Local de Suba, por DANIELA RODRÍGUEZ, quien obra como apoyo a la supervisión del Contrato 668-2024-CPS-P-(115154) se solicita MODIFICAR el contrato, suscrito con MIGUEL ALEXANDER CHIAPPE PULIDO,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15 días hasta el 16 de febrero de 2025 y adicionándolo en $11.172.000. Lo anterior, con fundamento además en el principio de la autonomía de la voluntad consagrado en la Ley 80 de 1993.</t>
  </si>
  <si>
    <t xml:space="preserve">https://community.secop.gov.co/Public/Tendering/OpportunityDetail/Index?noticeUID=CO1.NTC.6813694&amp;isFromPublicArea=True&amp;isModal=False
</t>
  </si>
  <si>
    <t>669-2024-CPS-P-(114988)</t>
  </si>
  <si>
    <t>FDLS-CD-668-2024 (114988)</t>
  </si>
  <si>
    <t>Luis Domingo Gómez Maldonado</t>
  </si>
  <si>
    <t>1. 13/12/2024 1:00:16 PM Mediante documento radicado en el Fondo de Desarrollo Local de Suba, por PAOLA ANDREA RUIZ OSPINA, quien obra como supervisor del Contrato 669-2024-CPS-P(114988), se solicita MODIFICAR el contrato, suscrito con LUIS DOMINGO GOMEZ MALDONADO,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y seis (6) días contados a partir del vencimiento del plazo pactado y adicionándolo en OCHO MILLONES NOVECIENTOS TREINTA Y SIETE MIL SEISCIENTOS PESOS M/CTE ($8.937.600), Lo anterior, con fundamento además en el principio de la autonomía de la voluntad consagrado en la Ley 80 de 1993.</t>
  </si>
  <si>
    <t>Prestar los servicios profesionales para apoyar jurídicamente en la sustanciación y revisión de las distintas actuaciones del área de gestión del desarrollo local de la alcaldía local de suba, para la realización de acciones para el desarrollo ambiental sostenible, dando cumplimiento a las metas del plan de desarrollo local de la vigencia</t>
  </si>
  <si>
    <t xml:space="preserve">https://community.secop.gov.co/Public/Tendering/OpportunityDetail/Index?noticeUID=CO1.NTC.6838855&amp;isFromPublicArea=True&amp;isModal=False
</t>
  </si>
  <si>
    <t>670-2024-CPS-AG-(115313)</t>
  </si>
  <si>
    <t>FDLS-CD-669-2024 (115313)</t>
  </si>
  <si>
    <t xml:space="preserve">KENETH DUBAN BORJA </t>
  </si>
  <si>
    <t xml:space="preserve">1. 14/12/2024 4:14:34 PM Mediante documento radicado en el Fondo de Desarrollo Local de Suba, por : Fabián Rolando Castellanos Obando, quien obra como apoyo a la supervisión del Contrato : 670-2024- CPS-AG-(115313) se solicita MODIFICAR el contrato, suscrito con Keneth Duban Borja Rincón,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y Catorce (14) días hasta el 15 DE MARZO de 2025 y adicionándolo en $4.228.400. Lo anterior, con fundamento además en el principio de la autonomía de la voluntad consagrado en la Ley 80 de 1993.	 
</t>
  </si>
  <si>
    <t>Prestar servicios asistenciales al Área de Gestión del Desarrollo Local de la Alcaldía Local de Suba, como apoyo en el almacén del Fondo de Desarrollo Local</t>
  </si>
  <si>
    <t xml:space="preserve">https://community.secop.gov.co/Public/Tendering/OpportunityDetail/Index?noticeUID=CO1.NTC.6791864&amp;isFromPublicArea=True&amp;isModal=False
</t>
  </si>
  <si>
    <t>671-2024-CPS-AG-(115313)</t>
  </si>
  <si>
    <t>FDLS-CD-670-2024 (115313)</t>
  </si>
  <si>
    <t>ANGEL CUSTODIO PEÑA</t>
  </si>
  <si>
    <t xml:space="preserve">1. 14/12/2024 4:20:52 PM	Mediante documento radicado en el Fondo de Desarrollo Local de Suba, por : Fabián Rolando Castellanos Obando, quien obra como apoyo a la supervisión del Contrato: 671-2024-CPS-AG-(115313) se solicita MODIFICAR el contrato, suscrito con Ángel Custodio Peña Valero,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y catorce (14) días hasta el 15 DE MARZO de 2025 y adicionándolo en $4.228.400. Lo anterior, con fundamento además en el principio de la autonomía de la voluntad consagrado en la Ley 80 de 1993.	 
</t>
  </si>
  <si>
    <t xml:space="preserve">https://community.secop.gov.co/Public/Tendering/OpportunityDetail/Index?noticeUID=CO1.NTC.6792268&amp;isFromPublicArea=True&amp;isModal=False
</t>
  </si>
  <si>
    <t>672-2024-CPS-AG-(117271)</t>
  </si>
  <si>
    <t>FDLS-CD-671-2024(117271)</t>
  </si>
  <si>
    <t>CAMILO ANDRES MORALES MORENO</t>
  </si>
  <si>
    <t>1. 11/12/2024 5:50:39 PM Mediante documento radicado en el Fondo de Desarrollo Local de Suba, por MONICA MEJIA , quien obra como apoyo a la supervisión del Contrato 672-2024-CPS- se solicita MODIFICAR el contrato, suscrito con camilo morales,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44 días hasta el 17 de febrero de 2025 y adicionándolo en $4.958.800. Lo anterior, con fundamento además en el principio de la autonomía de la voluntad consagrado en la Ley 80 de 1993.</t>
  </si>
  <si>
    <t>Prestar servicios de apoyo para las actividades administrativas y de gestión documental, que sean parte del desarrollo de la estrategia gerencia de la solución en el territorio asignado por parte de la Alcaldía Local de Suba.</t>
  </si>
  <si>
    <t xml:space="preserve">https://community.secop.gov.co/Public/Tendering/OpportunityDetail/Index?noticeUID=CO1.NTC.6809138&amp;isFromPublicArea=True&amp;isModal=False
</t>
  </si>
  <si>
    <t>673-2024-CPS-AG(116687)</t>
  </si>
  <si>
    <t>FDLS-CD-672-2024(116687)</t>
  </si>
  <si>
    <t xml:space="preserve">YOLIMA MARINES </t>
  </si>
  <si>
    <t>1. 15/12/2024 10:36:49 PM Mediante documento radicado en el Fondo de Desarrollo Local de Suba, por BLANCARLIS GUILLÉN, quien obra como apoyo a la supervisión del Contrato 673-2024-CPS-AG(116687),se solicita MODIFICAR el contrato, suscrito con JULIA YOLIMA MARINES QUIÑONES, una vez analizada la viabilidad jurídica y en atención a que el contrato tiene como fecha de terminación el día treinta y uno (31) de Diciembre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03 de FEBRERO de 2025. Lo anterior, con fundamento además en el principio de la autonomía de la voluntad consagrado en la Ley 80 de 1993</t>
  </si>
  <si>
    <t>Prestar los servicios profesionales para coordinar, planificar y supervisar las actividades que se realicen en la Casa Memoria de la localidad Suba.</t>
  </si>
  <si>
    <t xml:space="preserve">https://community.secop.gov.co/Public/Tendering/OpportunityDetail/Index?noticeUID=CO1.NTC.6818624&amp;isFromPublicArea=True&amp;isModal=False
</t>
  </si>
  <si>
    <t>675-2024-CPS-P(117292)</t>
  </si>
  <si>
    <t>FDLS-CD-674-2024(117292)</t>
  </si>
  <si>
    <t xml:space="preserve">VIVIANA SANABRIA ARIAS </t>
  </si>
  <si>
    <t>1. 11/12/2024 7:11:35 PM Mediante documento radicado en el Fondo de Desarrollo Local de Suba, por MONICA MEJIA , quien obra como apoyo a la supervisión del Contrato 675-2024- CPS-P(117292) se solicita MODIFICAR el contrato, suscrito con camilo morales,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40 días hasta el 20 de febrero de 2025 y adicionándolo en $7.290.667. Lo anterior, con fundamento además en el principio de la autonomía de la voluntad consagrado en la Ley 80 de 1993.</t>
  </si>
  <si>
    <t>PRESTAR SERVICIOS PROFESIONALES COMO ENLACE TERRITORIAL PARA LA ARTICULACIÓN, PLANEACIÓN Y EJECUCIÓN DE LA GERENCIA DE SOLUCIÓN CON LAS ACTIVIDADES ESTABLECIDAS POR LA ALCALDÍA LOCAL DE SUBA EN EL TERRITORIO ASIGNADO.</t>
  </si>
  <si>
    <t xml:space="preserve">https://community.secop.gov.co/Public/Tendering/OpportunityDetail/Index?noticeUID=CO1.NTC.6862683&amp;isFromPublicArea=True&amp;isModal=False
</t>
  </si>
  <si>
    <t>676-2024-CPS-P(117488)</t>
  </si>
  <si>
    <t>FDLS-CD-675-2024(117488)</t>
  </si>
  <si>
    <t>Camilo Andres Pinzon Velasco</t>
  </si>
  <si>
    <t>Prestar servicios profesionales para apoyar los procesos de manejo del presupuesto del Fondo de Desarrollo Local de Suba.</t>
  </si>
  <si>
    <t xml:space="preserve">https://community.secop.gov.co/Public/Tendering/OpportunityDetail/Index?noticeUID=CO1.NTC.6817478&amp;isFromPublicArea=True&amp;isModal=False
</t>
  </si>
  <si>
    <t>677-2024-CPS-P-(114297)</t>
  </si>
  <si>
    <t>FDLSUBA-CD-676-2024(114297)</t>
  </si>
  <si>
    <t>NATALIA CORREA PARRA</t>
  </si>
  <si>
    <t>1. 18/12/2024 8:47:17 PM Mediante documento radicado en el Fondo de Desarrollo Local de Suba, por cesar blancarlis guillen, quien obra como apoyo a la supervisión del Contrato 677-2024-CPS, se solicita MODIFICAR el contrato, suscrito con NATALIA CORREA PARRA una vez analizada la viabilidad jurídica y en atención a que el contrato tiene como fecha de terminación el día treinta y uno (31) de Diciembre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6 de FEBRERO de 2025. Lo anterior, con fundamento además en el principio de la autonomía de la voluntad consagrado en la Ley 80 de 1993</t>
  </si>
  <si>
    <t>Prestar servicios profesionales para promover los procesos culturales en la Alcaldía Local de Suba, para dar cumplimiento a las metas del Plan de Desarrollo Local y demás temas afines del proyecto de inversión 1965 Suba territorio cultural.</t>
  </si>
  <si>
    <t xml:space="preserve">https://community.secop.gov.co/Public/Tendering/OpportunityDetail/Index?noticeUID=CO1.NTC.6827032&amp;isFromPublicArea=True&amp;isModal=False
</t>
  </si>
  <si>
    <t>678-2024-CPS-P-(117491)</t>
  </si>
  <si>
    <t>FDLSUBA-CD-677-2024(117491)</t>
  </si>
  <si>
    <t>KATHERINE ANDREA PEDRAZA</t>
  </si>
  <si>
    <t>1. 15/12/2024 11:32:02 PM Mediante documento radicado en el Fondo de Desarrollo Local de Suba, por EDISON GERARDO CASTILLO , quien obra como apoyo a la supervisión del Contrato 678-2024-CPS-P-(117491) se solicita MODIFICAR el contrato, suscrito con KATHERINE ANDREA PEDRAZA,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18 días hasta el 18 de FEBRERO de 2025 y adicionándolo en $ 10.427.000. Lo anterior, con fundamento además en el principio de la autonomía de la voluntad consagrado en la Ley 80 de 1993.</t>
  </si>
  <si>
    <t xml:space="preserve">https://community.secop.gov.co/Public/Tendering/OpportunityDetail/Index?noticeUID=CO1.NTC.6828929&amp;isFromPublicArea=True&amp;isModal=False
</t>
  </si>
  <si>
    <t>679-2024-CPS-P(116245)</t>
  </si>
  <si>
    <t>FDLSUBA-CD-678-2024(116245)</t>
  </si>
  <si>
    <t>FABIAN ESTEBAN HERNANDEZ MORA</t>
  </si>
  <si>
    <t>1. 13/12/2024 12:59:38 PM Mediante documento radicado en el Fondo de Desarrollo Local de Suba, por PAOLA ANDREA RUIZ OSPINA, quien obra como supervisor del Contrato 679-2024-CPS-P(116245), se solicita MODIFICAR el contrato, suscrito con FABIAN ESTEBAN HERNÁNDEZ MORA,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y doce (12) días contados a partir del vencimiento del plazo pactado y adicionándolo en SIETE MILLONES SEISCIENTOS CUARENTA Y DOS MIL SEISCIENTOS PESOS M/CTE ($7.642.600). Lo anterior, con fundamento además en el principio de la autonomía de la voluntad consagrado en la Ley 80 de 1993.</t>
  </si>
  <si>
    <t>Prestar los servicios profesionales al área de gestión del desarrollo local para apoyar las actividades en saneamiento básico y gestión ambiental sostenible en atención al proyecto de inversión 1972 -Más agua potable para nuestras veredas.</t>
  </si>
  <si>
    <t xml:space="preserve">https://community.secop.gov.co/Public/Tendering/OpportunityDetail/Index?noticeUID=CO1.NTC.6836211&amp;isFromPublicArea=True&amp;isModal=False
</t>
  </si>
  <si>
    <t>680-2024-CPS-P-(116466)</t>
  </si>
  <si>
    <t>FDLSUBA-CD-679-2024(116466)</t>
  </si>
  <si>
    <t>1. 16/12/2024 5:46:03 PM Mediante documento radicado en el Fondo de Desarrollo Local de Suba, por WILSON CALLEJAS PARRA, quien obra como apoyo a la supervisión del Contrato N° 680-2024- CPS-P-(116466), se solicita MODIFICAR el contrato, suscrito con MARTHA STELLA SANTIAGO ROMERO,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9 días hasta el 15 DE MARZO DE 2025. y adicionándolo en $ 9.682.400 Lo anterior, con fundamento además en el principio de la autonomía de la voluntad consagrado en la Ley 80 de 1993.</t>
  </si>
  <si>
    <t xml:space="preserve">https://community.secop.gov.co/Public/Tendering/OpportunityDetail/Index?noticeUID=CO1.NTC.6831189&amp;isFromPublicArea=True&amp;isModal=False
</t>
  </si>
  <si>
    <t>681-2024-CPS-P-(116466)</t>
  </si>
  <si>
    <t>FDLSUBA-CD-680-2024(116466)</t>
  </si>
  <si>
    <t xml:space="preserve">JULIO CESAR VALENCIA </t>
  </si>
  <si>
    <t>1. 15/12/2024 11:41:44 PM Mediante documento radicado en el Fondo de Desarrollo Local de Suba, por MAGDALENA DURAN SOLORZANO, quien obra como apoyo a la supervisión del Contrato N° 681-2024- CPS-P-(116466), se solicita MODIFICAR el contrato, suscrito con JULIO CESAR VALENCIA RODRIGUEZ,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9 días hasta el 15 DE MARZO DE 2025. y adicionándolo en $ 9.682.400 Lo anterior, con fundamento además en el principio de la autonomía de la voluntad consagrado en la Ley 80 de 1993.</t>
  </si>
  <si>
    <t xml:space="preserve">https://community.secop.gov.co/Public/Tendering/OpportunityDetail/Index?noticeUID=CO1.NTC.6828275&amp;isFromPublicArea=True&amp;isModal=False
</t>
  </si>
  <si>
    <t>682-2024-CPS-P-(116466)</t>
  </si>
  <si>
    <t>FDLSUBA-CD-681-2024(116466)</t>
  </si>
  <si>
    <t xml:space="preserve">1. 16/12/2024 5:47:02 PM Mediante documento radicado en el Fondo de Desarrollo Local de Suba, por MARJORY LORENA QUIÑONES MUÑOZ, quien obra como apoyo a la supervisión del Contrato N° 682-2024- CPS-P-(116466), se solicita MODIFICAR el contrato, suscrito con JULIO HERNÁN GONZALEZ GONZALEZ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9 días hasta el 15 DE MARZO DE 2025. y adicionándolo en $ 9.682.400 Lo anterior, con fundamento además en el principio de la autonomía de la voluntad consagrado en la Ley 80 de 1993.	 
</t>
  </si>
  <si>
    <t xml:space="preserve">https://community.secop.gov.co/Public/Tendering/OpportunityDetail/Index?noticeUID=CO1.NTC.6829232&amp;isFromPublicArea=True&amp;isModal=False
</t>
  </si>
  <si>
    <t>683-2024-CPS-P-(116466)</t>
  </si>
  <si>
    <t>FDLSUBA-CD-682-2024(116466)</t>
  </si>
  <si>
    <t xml:space="preserve">JORGE ENRIQUE ABREO REYES </t>
  </si>
  <si>
    <t xml:space="preserve">1. 15/12/2024 11:42:55 PM Mediante documento radicado en el Fondo de Desarrollo Local de Suba, por MARJORY LORENA QUIÑONES MUÑOZ, quien obra como apoyo a la supervisión del Contrato N° 683-2024- CPS-P-(116466), se solicita MODIFICAR el contrato, suscrito con JORGE ENRIQUE ABREO REYES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9 días hasta el 15 DE MARZO DE 2025. y adicionándolo en $ 9.682.400 Lo anterior, con fundamento además en el principio de la autonomía de la voluntad consagrado en la Ley 80 de 1993.	 
</t>
  </si>
  <si>
    <t xml:space="preserve">https://community.secop.gov.co/Public/Tendering/OpportunityDetail/Index?noticeUID=CO1.NTC.6829277&amp;isFromPublicArea=True&amp;isModal=False
</t>
  </si>
  <si>
    <t>684-2024-CPS-AG-(116352)</t>
  </si>
  <si>
    <t>FDLSUBA-CD-683-2024(116352)</t>
  </si>
  <si>
    <t>LUZ EXMEYDER BELTRAN DIMATE</t>
  </si>
  <si>
    <t>1. 16/12/2024 3:00:27 PM Mediante documento radicado en el Fondo de Desarrollo Local de Suba, por ALEJANDRA JARAMILLO FERNANDEZ, quien obra como apoyo a la supervisión del Contrato 684-2024-CPS-AG (116352) se solicita MODIFICAR el contrato, suscrito con LUZ EXMEYDER BELTRAN DIMATE,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veintitrés (23) días hasta el 08 de febrero de 2025 y adicionándolo en $1.955.000. Lo anterior, con fundamento además en el principio de la autonomía de la voluntad consagrado en la Ley 80 de 1993.</t>
  </si>
  <si>
    <t xml:space="preserve">https://community.secop.gov.co/Public/Tendering/OpportunityDetail/Index?noticeUID=CO1.NTC.6867001&amp;isFromPublicArea=True&amp;isModal=False
</t>
  </si>
  <si>
    <t>685-2024-CPS-AG-(116352)</t>
  </si>
  <si>
    <t>FDLSUBA-CD-684-2024 (116352)</t>
  </si>
  <si>
    <t xml:space="preserve">LUZ MIRYAM CASTILLO RIOS </t>
  </si>
  <si>
    <t>1. 16/12/2024 2:55:51 PM Mediante documento radicado en el Fondo de Desarrollo Local de Suba, por ALEJANDRA JARAMILLO FERNANDEZ, quien obra como apoyo a la supervisión del Contrato 685-2024-CPS-AG (116352) se solicita MODIFICAR el contrato, suscrito con LUZ MYRIAM CASTILLO RIOS,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y doce (12) días hasta el 19 de febrero de 2025 y adicionándolo en $ 3.570.000. Lo anterior, con fundamento además en el principio de la autonomía de la voluntad consagrado en la Ley 80 de 1993.</t>
  </si>
  <si>
    <t xml:space="preserve">https://community.secop.gov.co/Public/Tendering/OpportunityDetail/Index?noticeUID=CO1.NTC.6830020&amp;isFromPublicArea=True&amp;isModal=False
</t>
  </si>
  <si>
    <t>686-2024-CPS-AG-(116352)</t>
  </si>
  <si>
    <t>FDLSUBA-CD-685-2024 (116352)</t>
  </si>
  <si>
    <t>1. 16/12/2024 2:59:13 PM Mediante documento radicado en el Fondo de Desarrollo Local de Suba, por ALEJANDRA JARAMILLO FERNANDEZ, quien obra como apoyo a la supervisión del Contrato 686-2024-CPS-AG (116352) se solicita MODIFICAR el contrato, suscrito con JAKELINE BERMEO OSORIO,,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y once (11) días, hasta el 20 de febrero de 2025 y adicionándolo en $ 3.485.000 Lo anterior, con fundamento además en el principio de la autonomía de la voluntad consagrado en la Ley 80 de 1993.</t>
  </si>
  <si>
    <t xml:space="preserve">https://community.secop.gov.co/Public/Tendering/OpportunityDetail/Index?noticeUID=CO1.NTC.6830081&amp;isFromPublicArea=True&amp;isModal=False
</t>
  </si>
  <si>
    <t>687-2024-CPS-P(117395)</t>
  </si>
  <si>
    <t>FDLSUBA-CD-686-2024 (117395)</t>
  </si>
  <si>
    <t>Sebastián Ramírez Mosos</t>
  </si>
  <si>
    <t>1. 15/12/2024 10:05:57 PM Mediante documento radicado en el Fondo de Desarrollo Local de Suba, por carolina avila, quien obra como apoyo a la supervisión del Contrato 687-2024-CPS-P(117395), solicita MODIFICAR el contrato, suscrito SEBASTIÁN RAMÍREZ MOSOS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(1) MESES Y (7) DÍAS y adicionándolo NUEVE MILLONES CIENTO OCHENTA Y CINCO MIL OCHOCIENTOS SESENTA Y SEIS PESOS M/CTE $ 9.185.866 anterior, con fundamento además en el principio de la autonomía de la voluntad consagrado en la Ley 80 de 1993.</t>
  </si>
  <si>
    <t xml:space="preserve">https://community.secop.gov.co/Public/Tendering/OpportunityDetail/Index?noticeUID=CO1.NTC.6836714&amp;isFromPublicArea=True&amp;isModal=False
</t>
  </si>
  <si>
    <t>688-2024-CPS-AG-(115234)</t>
  </si>
  <si>
    <t>FDLSUBA-CD-687-2024 (115234)</t>
  </si>
  <si>
    <t>Jaime Alberto Silva Rodríguez</t>
  </si>
  <si>
    <t xml:space="preserve">https://community.secop.gov.co/Public/Tendering/OpportunityDetail/Index?noticeUID=CO1.NTC.6829201&amp;isFromPublicArea=True&amp;isModal=False
</t>
  </si>
  <si>
    <t>689-2024-CPS-P-(116366)</t>
  </si>
  <si>
    <t>FDLSUBA-CD-688-2024 (116366)</t>
  </si>
  <si>
    <t>Thalía Valentina Puentes Pedrozo</t>
  </si>
  <si>
    <t>1. 15/12/2024 4:25:24 PM Mediante documento radicado en el Fondo de Desarrollo Local de Suba, por DANIELA RODRÍGUEZ, quien obra como apoyo a la supervisión del Contrato 689-2024-CPS-P-(116366) se solicita MODIFICAR el contrato, suscrito con THALÍA VALENTINA PUENTES PEDROZO, una vez analizada la viabilidad jurídica y en atención a que el contrato tiene como fecha de terminación el día 31/12/2024 se hace necesario modificar la cláusula tercera "PLAZO: ", eliminando la nota -,En todo caso el plazo de ejecución del cont10to no podrá exceder el 31 de Diciembre de 2024. Y se hace necesario modificar el plazo prorrogándolo en 1 mes y 10 días hasta el 20 de febrero de 2025 y adicionándolo en $ 7.278.667Lo anterior, con fundamento además en el principio de la autonomía de la voluntad consagrado en la Ley 80 de 1993.</t>
  </si>
  <si>
    <t>PRESTAR SERVICIOS PROFESIONALES DE APOYO AL EQUIPO DE PRENSA Y COMUNICACIONES DE LA ALCALDÍA LOCAL EN LA REALIZACIÓN DE PRODUCTOS Y PIEZAS DIGITALES, IMPRESAS Y PUBLICITARIAS DE GRAN FORMATO Y DE ANIMACIÓN GRÁFICA, ASÍ COMO APOYAR LA PRODUCCIÓN Y MONTAJE DE</t>
  </si>
  <si>
    <t xml:space="preserve">https://community.secop.gov.co/Public/Tendering/OpportunityDetail/Index?noticeUID=CO1.NTC.6863246&amp;isFromPublicArea=True&amp;isModal=False
</t>
  </si>
  <si>
    <t>690-2024-CPS-P(117395)</t>
  </si>
  <si>
    <t>FDLSUBA-CD-689-2024(117395)</t>
  </si>
  <si>
    <t>1. 13/12/2024 11:04:30 PM Mediante documento radicado en el Fondo de Desarrollo Local de Suba, por CAROLINA AVILA , quien obra como apoyo a la supervisión del Contrato No. 690-2024-CPS-P(117395),, solicita MODIFICAR el contrato, suscrito con SERGIO MEJIA DUSSÁN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MES Y DIEZ DÍAS y adicionándolo en NUEVE MILLONES NOVECIENTOS TREINTA MIL SEISCIENTOS SESENTA Y SIETE PESOS M/CTE ($9.930.667), Lo anterior, con fundamento además en el principio de la autonomía de la voluntad consagrado en la Ley 80 de 1993.</t>
  </si>
  <si>
    <t xml:space="preserve">https://community.secop.gov.co/Public/Tendering/OpportunityDetail/Index?noticeUID=CO1.NTC.6855300&amp;isFromPublicArea=True&amp;isModal=False
</t>
  </si>
  <si>
    <t>691-2024-CPS-AG-(116360)</t>
  </si>
  <si>
    <t>FDLS-CD-690-2024(116360)</t>
  </si>
  <si>
    <t>Nestor Javier Rodríguez Salazar</t>
  </si>
  <si>
    <t>Prestar los servicios de apoyo a la gestión de Comunicaciones de la Alcaldía Local de Suba para la administración y edición de los contenidos de la página WEB y las redes sociales</t>
  </si>
  <si>
    <t xml:space="preserve">https://community.secop.gov.co/Public/Tendering/OpportunityDetail/Index?noticeUID=CO1.NTC.6876591&amp;isFromPublicArea=True&amp;isModal=False
</t>
  </si>
  <si>
    <t>692-2024-CPS-P(114311)</t>
  </si>
  <si>
    <t>FDLS-CD-691-2024 (114311)</t>
  </si>
  <si>
    <t>PAULA ANDREA ALVARADO GALVIS</t>
  </si>
  <si>
    <t>1. 15/12/2024 4:03:00 PM Mediante documento radicado en el Fondo de Desarrollo Local de Suba, por: Blancarlis Guillen, quien obra como apoyo a la supervisión del Contrato 692-2024- CPS-P(114311) se solicita MODIFICAR el contrato, suscrito con Paula Andrea Alvarado Galvis, una vez analizada la viabilidad jurídica y en atención a que el contrato tiene como fecha de terminación el día 31/12/2024 se hace necesario modificar la cláusula tercera "PLAZO: ", eliminando la nota -, En todo caso el plazo de ejecución del contrato no podrá exceder el 31 de diciembre de 2024. Y se hace necesario modificar el plazo prorrogándolo veintisiete (27) hasta el 15 DE MARZO de 2025 y adicionándolo en $ 4.913.082Lo anterior, con fundamento además en el principio de la autonomía de la voluntad consagrado en la Ley 80 de 1993.</t>
  </si>
  <si>
    <t>Prestar los servicios profesionales al Área de Gestión del Desarrollo Local para apoyar al Alcalde Local en la promoción, articulación, acompañamiento y seguimiento en materia social para impulsar el desarrollo de las actividades relacionadas con la oblación con discapacidad, en el marco del cumplimiento de las metas establecidas en el proyecto de inversión 1977 Suba participa, incide y reconstruye la confianza ciudadana.</t>
  </si>
  <si>
    <t xml:space="preserve">https://community.secop.gov.co/Public/Tendering/OpportunityDetail/Index?noticeUID=CO1.NTC.6873344&amp;isFromPublicArea=True&amp;isModal=False
</t>
  </si>
  <si>
    <t>693-2024-CPS-P(116629)</t>
  </si>
  <si>
    <t>FDLS-CD-692-2024 (116629)</t>
  </si>
  <si>
    <t>1. 15/12/2024 7:07:56 PM Mediante documento radicado en el Fondo de Desarrollo Local de Suba, por : César Salamanca Rojas quien obra como apoyo a la supervisión del Contrato 693-2024- se solicita MODIFICAR el contrato, suscrito con Blancarlis Guillén Villalobos,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Y SIETE (7) días hasta el 23 DE FEBRERO de 2025 y adicionándolo en $ 12.333.333. Lo anterior, con fundamento además en el principio de la autonomía de la voluntad consagrado en la Ley 80 de 1993.</t>
  </si>
  <si>
    <t>Apoyar al Alcalde (sa) Local en la promoción, acompañamiento, coordinación y atención de las instancias de coordinación interinstitucionales y las instancias de participación locales, así como los procesos comunitarios en la localidad.</t>
  </si>
  <si>
    <t xml:space="preserve">https://community.secop.gov.co/Public/Tendering/OpportunityDetail/Index?noticeUID=CO1.NTC.6871665&amp;isFromPublicArea=True&amp;isModal=False
</t>
  </si>
  <si>
    <t>694-2024-CPS-AG-(116470)</t>
  </si>
  <si>
    <t>FDLS-CD-693-2024 (116470)</t>
  </si>
  <si>
    <t xml:space="preserve">https://community.secop.gov.co/Public/Tendering/OpportunityDetail/Index?noticeUID=CO1.NTC.6855102&amp;isFromPublicArea=True&amp;isModal=False
</t>
  </si>
  <si>
    <t>695-2024-CPS-P(116209)</t>
  </si>
  <si>
    <t>FDLS-CD-694-2024 (116209)</t>
  </si>
  <si>
    <t xml:space="preserve">Luisa Fernanda Rodriguez </t>
  </si>
  <si>
    <t>1. 16/12/2024 9:19:23 AM Mediante documento radicado en el Fondo de Desarrollo Local de Suba, por PAOLA ANDREA RUIZ OSPINA, quien obra como apoyo a la supervisión del Contrato 695-2024-CPS-P(116209), se solicita MODIFICAR el contrato, suscrito con LUISA FERNANDA RODRÍGUEZ CÁRDENAS,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y cinco (05) días contados a partir del vencimiento del plazo pactado y adicionándolo en SEIS MILLONES TRESCIENTOS SESENTA Y OCHO MIL OCHOCIENTOS TREINTA Y TRES PESOS M/CTE ($6.368.833). Lo anterior, con fundamento además en el principio de la autonomía de la voluntad consagrado en la Ley 80 de 1993</t>
  </si>
  <si>
    <t>Prestar los servicios de apoyo profesional en la asistencia técnica e implementación de acciones enfocadas a contribuir a un cambio cultural sobre la relación del ciudadano con el entorno y el territorio a partir de la protección y preservación de los recursos naturales ambientales disponibles en la localidad de Suba.</t>
  </si>
  <si>
    <t xml:space="preserve">https://community.secop.gov.co/Public/Tendering/OpportunityDetail/Index?noticeUID=CO1.NTC.6880889&amp;isFromPublicArea=True&amp;isModal=False
</t>
  </si>
  <si>
    <t xml:space="preserve">AMBIENTE </t>
  </si>
  <si>
    <t>696-2024-CPS-P-(116334)</t>
  </si>
  <si>
    <t>FDLS-CD-695-2024 (116334)</t>
  </si>
  <si>
    <t>LEIDY MARCELA PLAZAS PARRA</t>
  </si>
  <si>
    <t>1. 15/12/2024 9:07:21 PM Mediante documento radicado en el Fondo de Desarrollo Local de Suba, por JOSÉ RAUL PINILLA CHILLON, quien obra como apoyo a la supervisión del Contrato 696-2024-CPS-P-(116334) solicita MODIFICAR el contrato, suscrito con LEIDY MARCELA PLAZAS PARRA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(1) MESES Y (7) DÍAS y adicionándolo en NUEVE MILLONES CIENTO OCHENTA Y CINCO MIL PESOS M/CTE ($$ 9.185.867) anterior, con fundamento además en el principio de la autonomía de la voluntad consagrado en la Ley 80 de 1993.</t>
  </si>
  <si>
    <t xml:space="preserve">	Prestar servicios profesionales para apoyar los procesos de manejo del presupuesto del Fondo de Desarrollo Local de Suba</t>
  </si>
  <si>
    <t xml:space="preserve">https://community.secop.gov.co/Public/Tendering/OpportunityDetail/Index?noticeUID=CO1.NTC.6868515&amp;isFromPublicArea=True&amp;isModal=False
</t>
  </si>
  <si>
    <t>697-2024-CPS-P-(117292)</t>
  </si>
  <si>
    <t>FDLS-CD-696-2024 (117292)</t>
  </si>
  <si>
    <t>Camila Alexandra Silva Páez</t>
  </si>
  <si>
    <t>1. 12/12/2024 9:31:57 AM Mediante documento radicado en el Fondo de Desarrollo Local de Suba, por MONICA MEJIA , quien obra como apoyo a la supervisión del Contrato 697-2024- CPS-P-(117292)) se solicita MODIFICAR el contrato, suscrito con Camila Alexandra Silva Páez,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35 días hasta el 25 de FEBRERO de 2025 y adicionándolo en $6.379.333. Lo anterior, con fundamento además en el principio de la autonomía de la voluntad consagrado en la Ley 80 de 1993.</t>
  </si>
  <si>
    <t>PRESTAR SERVICIOS PROFESIONALES COMO ENLACE TERRITORIAL PARA LA ARTICULACIÓN, LANEACIÓN Y EJECUCIÓN DE LA GERENCIA DE SOLUCIÓN CON LAS ACTIVIDADES ESTABLECIDAS POR LA ALCALDÍA LOCAL DE SUBA EN EL TERRITORIO ASIGNADO.</t>
  </si>
  <si>
    <t>https://community.secop.gov.co/Public/Tendering/OpportunityDetail/Index?noticeUID=CO1.NTC.6865689&amp;isFromPublicArea=True&amp;isModal=False</t>
  </si>
  <si>
    <t>698-2024-CPS-P-(116466)</t>
  </si>
  <si>
    <t>FDLSUBA-CD-697-2024(116466)</t>
  </si>
  <si>
    <t>1. 16/12/2024 5:48:17 PM Mediante documento radicado en el Fondo de Desarrollo Local de Suba, por MARIA FERNANDA LOPEZ ARIAS, quien obra como apoyo a la supervisión del Contrato N° 698-2024- CPS-P-(116466), se solicita MODIFICAR el contrato, suscrito con GINA PAOLA JIMENEZ CONTRERAS,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22 días hasta el 15 DE MARZO DE 2025. y adicionándolo en $ 5.461.866. Lo anterior, con fundamento además en el principio de la autonomía de la voluntad consagrado en la Ley 80 de 1993.</t>
  </si>
  <si>
    <t xml:space="preserve">https://community.secop.gov.co/Public/Tendering/OpportunityDetail/Index?noticeUID=CO1.NTC.6921597&amp;isFromPublicArea=True&amp;isModal=False
</t>
  </si>
  <si>
    <t>699-2024-CPS-P(117392)</t>
  </si>
  <si>
    <t>FDLSUBA-CD-698-2024(117392)</t>
  </si>
  <si>
    <t>CARLOS FELIPE LOZANO</t>
  </si>
  <si>
    <t>1. 17/12/2024 10:37:40 AM Mediante documento radicado en el Fondo de Desarrollo Local de Suba, por MARJORY LORENA QUIÑONES , quien obra como apoyo a la supervisión del Contrato 699-2024-CPS-P(117392) se solicita MODIFICAR el contrato, suscrito con CARLOS FELIPE LOZANO,,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8 DIAS hasta el 23 DE FEBRERO DE 2025 y adicionándolo en $ 6.914.733 . Lo anterior, con fundamento además en el principio de la autonomía de la voluntad consagrado en la Ley 80 de 1993.</t>
  </si>
  <si>
    <t>https://community.secop.gov.co/Public/Tendering/OpportunityDetail/Index?noticeUID=CO1.NTC.6870403&amp;isFromPublicArea=True&amp;isModal=False</t>
  </si>
  <si>
    <t>700-2024-CPS-P-(117292)</t>
  </si>
  <si>
    <t>FDLSUBA-CD-699-2024(117292)</t>
  </si>
  <si>
    <t>LAURA ALEJANDRA CASTRO SALCEDO</t>
  </si>
  <si>
    <t>1. 16/12/2024 3:27:13 PM Mediante documento radicado en el Fondo de Desarrollo Local de Suba, por MONICA MEJIA , quien obra como apoyo a la supervisión del Contrato 700-2024-CPS-P-(117292)) se solicita MODIFICAR el contrato, suscrito con LAURA CASTRO,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41 días hasta el 19 de FEBRERO de 2025 y adicionándolo en $7.472.833. Lo anterior, con fundamento además en el principio de la autonomía de la voluntad consagrado en la Ley 80 de 1993</t>
  </si>
  <si>
    <t>Prestar servicios profesionales como enlace territorial para la articulación, planeación y ejecución de la gerencia de solución con las actividades establecidas por la alcaldía local de suba en el territorio asignado.</t>
  </si>
  <si>
    <t xml:space="preserve">https://community.secop.gov.co/Public/Tendering/OpportunityDetail/Index?noticeUID=CO1.NTC.6848996&amp;isFromPublicArea=True&amp;isModal=False
</t>
  </si>
  <si>
    <t xml:space="preserve">DESPACHO </t>
  </si>
  <si>
    <t>701-2024-CPS-P-(115590)</t>
  </si>
  <si>
    <t>FDLSUBA-CD-700-2024(115590)</t>
  </si>
  <si>
    <t>FABIAN RICARDO HERRERA</t>
  </si>
  <si>
    <t xml:space="preserve">1. 14/12/2024 8:08:18 PM  Mediante documento radicado en el Fondo de Desarrollo Local de Suba, por alejandra jaramillo, quien obra como supervisor del Contrato 701-2024 se solicita MODIFICAR el contrato, suscrito con Fabian ricardo herrera rincon,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7 dias hasta el 15 de MARZO de 2025 y adicionándolo en $9.196.967, .Lo anterior, con fundamento además en el principio de la autonomía de la voluntad consagrado en la Ley 80 de 1993.	 
</t>
  </si>
  <si>
    <t>Prestar servicios profesionales de apoyo a la formulación, ejecución, seguimiento y mejora continua de las herramientas que conforman la Gestión Ambiental Institucional de la Alcaldía local.</t>
  </si>
  <si>
    <t>https://community.secop.gov.co/Public/Tendering/OpportunityDetail/Index?noticeUID=CO1.NTC.6849317&amp;isFromPublicArea=True&amp;isModal=False</t>
  </si>
  <si>
    <t>702-2024-CPS-P-(117422)</t>
  </si>
  <si>
    <t>FDLSUBA-CD-701-2024(117422)</t>
  </si>
  <si>
    <t>1. 15/12/2024 11:20:56 PM Mediante documento radicado en el Fondo de Desarrollo Local de Suba, por PEDRO ALONSO MACIAS PÉREZ, quien obra como apoyo a la supervisión del Contrato N° 702-2024-CPS-P-(117422), se solicita MODIFICAR el contrato, suscrito con LUZ ANGELA RAMÍREZ ORTEGÓN,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10 días, hasta el 20 DE FEBRERO DE 2025. y adicionándolo en $ 9.930.666. Lo anterior, con fundamento además en el principio de la autonomía de la voluntad consagrado en la Ley 80 de 1993.</t>
  </si>
  <si>
    <t xml:space="preserve">https://community.secop.gov.co/Public/Tendering/OpportunityDetail/Index?noticeUID=CO1.NTC.6865811&amp;isFromPublicArea=True&amp;isModal=False
</t>
  </si>
  <si>
    <t>703-2024-CPS-P-(116470)</t>
  </si>
  <si>
    <t>FDLSUBA-CD-702-2024(116470)</t>
  </si>
  <si>
    <t>1. 17/12/2024 10:44:52 AM Mediante documento radicado en el Fondo de Desarrollo Local de Suba, por MAGDALENA DURAN SOLORZANO MUÑOZ , quien obra como apoyo a la supervisión del Contrato 703-2024-CPS-P-(116470) se solicita MODIFICAR el contrato, suscrito con BRAYAN SANCHEZ MARTINEZ ,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1 DIA hasta el 1 DE MARZO DE 2025 y adicionándolo en $2.979.100. Lo anterior, con fundamento además en el principio de la autonomía de la voluntad consagrado en la Ley 80 de 1993.</t>
  </si>
  <si>
    <t xml:space="preserve">https://community.secop.gov.co/Public/Tendering/OpportunityDetail/Index?noticeUID=CO1.NTC.6924760&amp;isFromPublicArea=True&amp;isModal=False
</t>
  </si>
  <si>
    <t>704-2024-CPS-P-(117292)</t>
  </si>
  <si>
    <t>FDLSUBA-CD-703-2024(117292)</t>
  </si>
  <si>
    <t>CARMEN LILIANA PALOMINO VALENCIA</t>
  </si>
  <si>
    <t>1. 15/12/2024 4:56:03 PM Mediante documento radicado en el Fondo de Desarrollo Local de Suba, por monica mejia , quien obra como apoyo a la supervisión del Contrato 704-2024- se solicita MODIFICAR el contrato, suscrito con Carmen palomino,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10 dias días hasta el 20 de febrero de 2025 y adicionándolo en $ 7.290.666,67. Lo anterior, con fundamento además en el principio de la autonomía de la voluntad consagrado en la Ley 80 de 1993.</t>
  </si>
  <si>
    <t>PRESTAR SERVICIOS PROFESIONALES COMO ENLACE TERRITORIAL PARA LA ARTICULACIÓN, PLANEACIÓN Y EJECUCIÓN DE LA GERENCIA DE SOLUCIÓN CON LAS ACTIVIDADES ESTABLECIDAS POR LA ALCALDÍA LOCAL DE SUBA EN EL TERRITORIO ASIGNADO</t>
  </si>
  <si>
    <t xml:space="preserve">https://community.secop.gov.co/Public/Tendering/OpportunityDetail/Index?noticeUID=CO1.NTC.6859978&amp;isFromPublicArea=True&amp;isModal=False
</t>
  </si>
  <si>
    <t>705-2024-CPS-AG-(113486)</t>
  </si>
  <si>
    <t>FDLSUBA-CD-704-2024(113486)</t>
  </si>
  <si>
    <t>EDUARDO GIL MORENO</t>
  </si>
  <si>
    <t>1. 14/12/2024 8:33:55 PM Mediante documento radicado en el Fondo de Desarrollo Local de Suba, por alejandra jaramillo, quien obra como supervisor del Contrato 705-2024 se solicita MODIFICAR el contrato, suscrito con EDUARDO GIL MORENO,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hasta el 15 de MARZO de 2025 y adicionándolo en 2.883.000, .Lo anterior, con fundamento además en el principio de la autonomía de la voluntad consagrado en la Ley 80 de 1993.</t>
  </si>
  <si>
    <t xml:space="preserve">https://community.secop.gov.co/Public/Tendering/OpportunityDetail/Index?noticeUID=CO1.NTC.6885261&amp;isFromPublicArea=True&amp;isModal=False
</t>
  </si>
  <si>
    <t>706-2024-CPS-P(116234)</t>
  </si>
  <si>
    <t>FDLSUBA-CD-705-2024(116234)</t>
  </si>
  <si>
    <t>YENNY PATRICIA CRUZ ALVAREZ</t>
  </si>
  <si>
    <t>1. 13/12/2024 12:59:07 PM Mediante documento radicado en el Fondo de Desarrollo Local de Suba, por PAOLA ANDREA RUIZ OSPINA, quien obra como supervisor del Contrato 706-2024-CPS-P(115000), se solicita MODIFICAR el contrato, suscrito con YENNY PATRICIA CRUZ ALVAREZ,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y tres (3) días contados a partir del vencimiento del plazo pactado y adicionándolo en OCHO MILLONES CIENTO NOVENTA Y DOS MIL OCHOCIENTOS PESOS M/CTE ($8.192.800). Lo anterior, con fundamento además en el principio de la autonomía de la voluntad consagrado en la Ley 80 de 1993.</t>
  </si>
  <si>
    <t>Prestar servicios profesionales de apoyo al Alcalde Local en la promoción, articulación, acompañamiento y seguimiento para la atención y protección de los animales domésticos y silvestres de la localidad.</t>
  </si>
  <si>
    <t xml:space="preserve">https://community.secop.gov.co/Public/Tendering/OpportunityDetail/Index?noticeUID=CO1.NTC.6924302&amp;isFromPublicArea=True&amp;isModal=False
</t>
  </si>
  <si>
    <t>707-2024</t>
  </si>
  <si>
    <t>FDLS-CTO-INT-707-2024</t>
  </si>
  <si>
    <t>FDLSUBA-CD-001-2024(118854)</t>
  </si>
  <si>
    <t>Interadministrativo</t>
  </si>
  <si>
    <t>SERVICIOS POSTALES DE MENSAJERIA 4-72</t>
  </si>
  <si>
    <t>PRESTAR EL SERVICIO DE CORREO CERTIFICADO Y DE OPERACIÓN DEL CENTRO DE DOCUMENTACIÓN E INFORMACIÓN (CDI), PARA EL TRAMITE DE DOCUMENTOS EN CUMPLIMIENTO AL DESARROLLO DE LAS ACTIVIDADES ADMINISTRATIVAS DEL FONDO DE DESARROLLO LOCAL DE SUBA, INCLUYENDO EL SERVICIO DE DISTRIBUIDOR MOTORIZADO</t>
  </si>
  <si>
    <t xml:space="preserve">https://community.secop.gov.co/Public/Tendering/OpportunityDetail/Index?noticeUID=CO1.NTC.6923605&amp;isFromPublicArea=True&amp;isModal=False
</t>
  </si>
  <si>
    <t>708-2024-CPS-P-(117404)</t>
  </si>
  <si>
    <t>FDLSUBA-CD-706-2024(117404)</t>
  </si>
  <si>
    <t>Luz Angela Cadena Fernandez</t>
  </si>
  <si>
    <t>Prestar servicios profesionales de apoyo al (la) alcalde (sa) local en la promoción, articulación, acompañamiento y seguimiento para la atención y protección de los animales domésticos y silvestres de la localidad.</t>
  </si>
  <si>
    <t xml:space="preserve">https://community.secop.gov.co/Public/Tendering/OpportunityDetail/Index?noticeUID=CO1.NTC.6853014&amp;isFromPublicArea=True&amp;isModal=False
</t>
  </si>
  <si>
    <t>709-2024-CPS-P-(116436)</t>
  </si>
  <si>
    <t>FDLSUBA-CD-707-2024(116436)</t>
  </si>
  <si>
    <t>$10.372.100</t>
  </si>
  <si>
    <t>MARIA DEL PILAR CAMARGO CASTRO</t>
  </si>
  <si>
    <t>1. 19/11/2024 8:25:56 PM Mediante documento radicado en el Fondo de Desarrollo Local de Suba, por CESAR SALAMANCA, quien obra como apoyo a la supervisión del Contrato 709-2024, se solicita CESIÓN del contrato suscrito con MARIA DEL PILAR CAMARGO CASTRO, De conformidad con la justificación esgrimida en el documento anexo suscrito por el supervisor, que hace parte integral de la presente modificación contractual. Por lo anterior, se realiza la CESIÓN DEL CONTRATO A, LORENA CATHERINE TRIVIÑO GUTIERREZ identificada con C.C. No 1.019.093.002, a partir del 19 de noviembre de 2024, teniendo en cuenta la idoneidad, previa verificación de los requisitos aportados por el (la) contratista. Lo anterior de conformidad con los documentos anexos, los cuales hacen parte integral de la presente modificación contractual</t>
  </si>
  <si>
    <t>Prestar servicios profesionales al área de gestión del desarrollo local de la alcaldía local de Suba, para apoyar la estructuración, formulación, evaluación y seguimiento a los proyectos de inversión enfocados en el fortalecimiento del tejido social de la localidad de Suba, dando cumplimiento efectivo a los componentes del proyecto 2034 - Suba entorno protector.</t>
  </si>
  <si>
    <t xml:space="preserve">https://community.secop.gov.co/Public/Tendering/OpportunityDetail/Index?noticeUID=CO1.NTC.6853455&amp;isFromPublicArea=True&amp;isModal=False
</t>
  </si>
  <si>
    <t>709-2024 C1</t>
  </si>
  <si>
    <t>LORENA CATHERINE TRIVIÑO GUTIERREZ</t>
  </si>
  <si>
    <t>2. 14/12/2024 2:26:26 PM Mediante documento radicado en el Fondo de Desarrollo Local de Suba, por JEIMMY SIERRA GODOY, quien obra como apoyo a la supervisión del Contrato 709-2024 CPS-P-(116436) C1, se solicita MODIFICAR el contrato, suscrito con LORENA CATHERINE TRIVIÑO GUTIERREZ,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Y OCHO (08) DÍAS, hasta el 23 DE FEBRERO DE 2025 y adicionándolo en SEIS MILLONES NOVECIENTOS CATORCE MIL SETECIENTOS TREINTA Y TRES PESOS Y TREINTA Y TRES CENTAVOS M/CTE ($ 6.914.733,33). Lo anterior, con fundamento además en el principio de la autonomía de la voluntad consagrado en la Ley 80 de 1993.</t>
  </si>
  <si>
    <t>710-2024-CPS-AG(116362)</t>
  </si>
  <si>
    <t>FDLSUBA-CD-708-2024(116362)</t>
  </si>
  <si>
    <t>DANIEL ALEJANDRO ARGAEZ MORENO</t>
  </si>
  <si>
    <t>1. 15/12/2024 4:27:48 PM Mediante documento radicado en el Fondo de Desarrollo Local de Suba, por DANIELA RODRÍGUEZ, quien obra como apoyo a la supervisión del Contrato 710-2024-CPS-AG(116362) se solicita MODIFICAR el contrato, suscrito con DANIEL ALEJANDRO ARGAEZ MORENO,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8 días hasta el 23 de marzo de 2025 y adicionándolo en $5.530.267. Lo anterior, con fundamento además en el principio de la autonomía de la voluntad consagrado en la Ley 80 de 1993.</t>
  </si>
  <si>
    <t>APOYAR A EL EQUIPO DE PRENSA Y COMUNICACIONES DE LA ALCALDÍA LOCAL EN LOS CUBRIMIENTOS INFORMATIVOS Y GENERACIÓN DE CONTENIDOS AUDIOVISUALES INSTITUCIONALES DEL DESPACHO DE LA ALCALDÍA LOCAL SUBA.</t>
  </si>
  <si>
    <t xml:space="preserve">https://community.secop.gov.co/Public/Tendering/OpportunityDetail/Index?noticeUID=CO1.NTC.6866825&amp;isFromPublicArea=True&amp;isModal=False
</t>
  </si>
  <si>
    <t>711-2024-CPS-P(115228)</t>
  </si>
  <si>
    <t>FDLSUBA-CD-709-2024(115228)</t>
  </si>
  <si>
    <t xml:space="preserve">WILLIAM ANTONIO ROSADO </t>
  </si>
  <si>
    <t>Prestar servicios profesionales para apoyar al Fondo de desarrollo Local de Suba y a la Red Nacional de Protección al Consumidor, en todas las actuaciones técnicas y administrativas adelantadas en las visitas, acompañamiento, capacitación, socialización y/o sensibilización para el Control y Verificación de Reglamentos Técnicos y Metrología Legal</t>
  </si>
  <si>
    <t>https://community.secop.gov.co/Public/Tendering/ContractNoticePhases/View?PPI=CO1.PPI.34863366&amp;isFromPublicArea=True&amp;isModal=False</t>
  </si>
  <si>
    <t>712-2024-CPS-P(117400)</t>
  </si>
  <si>
    <t>FDLSUBA-CD-710-2024(117400)</t>
  </si>
  <si>
    <t xml:space="preserve">1. 15/12/2024 4:34:36 PM Mediante documento radicado en el Fondo de Desarrollo Local de Suba, por CAROLINA AVILA , quien obra como apoyo a la supervisión del Contrato 712-2024-CPS-P(117400) solicita MODIFICAR el contrato, suscrito con KAREN JULIETH MÉNDEZ GONZÁLEZuna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UN(1) MES Y SIETE (7) DÍAS y adicionándolo en NUEVE MILLONES OCHOCIENTOS SESENTA Y SEIS MIL SEISCIENTOS SESENTA Y SEIS PESOSM/CTE $9.866.667 Lo anterior, con fundamento además en el principio de la autonomía de la voluntad consagrado en la Ley 80 de 1993.	</t>
  </si>
  <si>
    <t xml:space="preserve">https://community.secop.gov.co/Public/Tendering/OpportunityDetail/Index?noticeUID=CO1.NTC.6870902&amp;isFromPublicArea=True&amp;isModal=False
</t>
  </si>
  <si>
    <t>713-2024-CPS-P(117392)</t>
  </si>
  <si>
    <t>FDLSUBA-CD-711-2024(117392)</t>
  </si>
  <si>
    <t>lina maria ayala jaimes</t>
  </si>
  <si>
    <t>1. 17/12/2024 11:18:35 PM Mediante documento radicado en el Fondo de Desarrollo Local de Suba, por WILSON CALLEJAS, quien obra como apoyo a la supervisión del Contrato 713-2024- CPS-P(117392), se solicita MODIFICAR el contrato, suscrito con LINA MARÍA AYALA JAIMES,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10 DIAS, HASTA EL 20 DE FEBRERO DE 2025 y adicionándolo en $ 7.278.666. Lo anterior, con fundamento además en el principio de la autonomía de la voluntad consagrado en la Ley 80 de 1993.</t>
  </si>
  <si>
    <t>https://community.secop.gov.co/Public/Tendering/OpportunityDetail/Index?noticeUID=CO1.NTC.6867011&amp;isFromPublicArea=True&amp;isModal=False</t>
  </si>
  <si>
    <t>714-2024-CPS-P(117392)</t>
  </si>
  <si>
    <t>FDLSUBA-CD-712-2024(117392)</t>
  </si>
  <si>
    <t>YESID TORRES BAUTISTA</t>
  </si>
  <si>
    <t xml:space="preserve">1. 17/12/2024 10:45:30 AM Mediante documento radicado en el Fondo de Desarrollo Local de Suba, por MARJORY LORENA QUIÑONES MUÑOZ , quien obra como apoyo a la supervisión del Contrato 714-2024-CPS-P(117392) se solicita MODIFICAR el contrato, suscrito con YESID TORRES BAUTISTA ,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5 DIAS hasta el 25 DE FEBRERO DE 2025 y adicionándolo en $6.368.833. Lo anterior, con fundamento además en el principio de la autonomía de la voluntad consagrado en la Ley 80 de 1993.	 
</t>
  </si>
  <si>
    <t>Prestar los servicios profesionales para apoyar jurídicamente la ejecución de las acciones requeridas para el trámite e impulso procesal de las actuaciones contravencionales y/o querellas ue cursen en las Inspecciones de Policía de la Localidad</t>
  </si>
  <si>
    <t>https://community.secop.gov.co/Public/Tendering/OpportunityDetail/Index?noticeUID=CO1.NTC.6870476&amp;isFromPublicArea=True&amp;isModal=False</t>
  </si>
  <si>
    <t>715-2024-CPS-AG(116761)</t>
  </si>
  <si>
    <t>FDLSUBA-CD-713-2024(116761)</t>
  </si>
  <si>
    <t>1. 15/12/2024 3:52:09 PM Mediante documento radicado en el Fondo de Desarrollo Local de Suba, por: Blancarlis Guillen, quien obra como apoyo a la supervisión del Contrato 715-2024-CPS-P (116761). se solicita MODIFICAR el contrato, suscrito con OSCAR SANABRIA SUAREZ, una vez analizada la viabilidad jurídica y en atención a que el contrato tiene como fecha de terminación el día 31/12/2024 se hace necesario modificar la cláusula tercera "PLAZO: ", eliminando la nota -, En todo caso el plazo de ejecución del contrato no podrá exceder el 31 de diciembre de 2024. Y se hace necesario modificar el plazo prorrogándolo en VENTISIETE (27) DIAS hasta el 15 DE MARZO de 2025 y adicionándolo en $ 3.042.900. Lo anterior, con fundamento además en el principio de la autonomía de la voluntad consagrado en la Ley 80 de 1993.</t>
  </si>
  <si>
    <t>Prestar servicios de apoyo a la gestión promoviendo la participación ciudadana en las prácticas deportivas; mediante el uso de metodologías, promoviendo una mejor calidad de vida y aprovechamiento del tiempo libre en los habitantes de la Localidad de SUBA</t>
  </si>
  <si>
    <t>https://community.secop.gov.co/Public/Tendering/ContractNoticePhases/View?PPI=CO1.PPI.34926034&amp;isFromPublicArea=True&amp;isModal=False</t>
  </si>
  <si>
    <t>716-2024-CPS-AG(116352)</t>
  </si>
  <si>
    <t>FDLSUBA-CD-714-2024(116352)</t>
  </si>
  <si>
    <t xml:space="preserve">WILLIAM ALBERTO LADRON DE GUEVARA </t>
  </si>
  <si>
    <t>1. 16/12/2024 3:01:32 PM Mediante documento radicado en el Fondo de Desarrollo Local de Suba, por ALEJANDRA JARAMILLO FERNANDEZ, quien obra como apoyo a la supervisión del Contrato 716-2024-CPS-AG (116352) se solicita MODIFICAR el contrato, suscrito con WILLIAM ALBERTO LADRÒN DE GUEVARA ORTEGA,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y ocho (8) días hasta el 23 de febrero de 2025 y adicionándolo en $ 3.230.000. Lo anterior, con fundamento además en el principio de la autonomía de la voluntad consagrado en la Ley 80 de 1993</t>
  </si>
  <si>
    <t>https://community.secop.gov.co/Public/Tendering/OpportunityDetail/Index?noticeUID=CO1.NTC.6868534&amp;isFromPublicArea=True&amp;isModal=False</t>
  </si>
  <si>
    <t xml:space="preserve">ARCHIVO </t>
  </si>
  <si>
    <t>717-2024-CPS -AG(116345)</t>
  </si>
  <si>
    <t>FDLSUBA-CD-715-2024(116345)</t>
  </si>
  <si>
    <t>Diana Milena Mendivelso Garcia</t>
  </si>
  <si>
    <t>1. 15/12/2024 8:46:31 PM Mediante documento radicado en el Fondo de Desarrollo Local de Suba, por JOSÉ RAUL PINILLA CHILLON, quien obra como apoyo a la supervisión del Contrato 717-2024-CPS -AG(116345),)solicita MODIFICAR el contrato, suscrito con DIANA MILENA MENDIVELSO GARCÍA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(1) MESES Y (8) DÍAS y adicionándolo en CINCO MILLONES QUINIENTOS TREINTA MIL DOSCIENTOS SESENTA Y SIETE PESOS M/CTE ($5.530.267 anterior, con fundamento además en el principio de la autonomía de la voluntad consagrado en la Ley 80 de 1993.</t>
  </si>
  <si>
    <t>Prestar servicios técnicos como apoyo al Área Gestión del Desarrollo Local, en procesos y procedimientos de presupuesto de la Alcaldía Local de Suba.</t>
  </si>
  <si>
    <t>https://community.secop.gov.co/Public/Tendering/OpportunityDetail/Index?noticeUID=CO1.NTC.6872335&amp;isFromPublicArea=True&amp;isModal=False</t>
  </si>
  <si>
    <t>718-2024-CPS-AG(116470)</t>
  </si>
  <si>
    <t>FDLSUBA-CD-716-2024(116470)</t>
  </si>
  <si>
    <t>1. 19/12/2024 12:25:02 PM Mediante documento radicado en el Fondo de Desarrollo Local de Suba, por SANDRA MILENA POLANIA SABOGAL , quien obra como apoyo a la supervisión del Contrato . 718-2024-CPS-AG(116470) , se solicita MODIFICAR el contrato, suscrito con , LUCY CECILIA CAHUEÑO CHAPARRO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2 DIAS DIAS hasta el 01 de marzo de 2025 y adicionándolo en $ 3.075.200 . Lo anterior, con fundamento además en el principio de la autonomía de la voluntad consagrado en la Ley 80 de 1993.</t>
  </si>
  <si>
    <t xml:space="preserve">https://community.secop.gov.co/Public/Tendering/OpportunityDetail/Index?noticeUID=CO1.NTC.6924438&amp;isFromPublicArea=True&amp;isModal=False
</t>
  </si>
  <si>
    <t>719-2024-CPS-P(115824)</t>
  </si>
  <si>
    <t>FDLSUBA-CD-717-2024(115824)</t>
  </si>
  <si>
    <t xml:space="preserve">MARY ISABEL RINCON </t>
  </si>
  <si>
    <t>1. 14/12/2024 12:02:14 PM Mediante documento radicado en el Fondo de Desarrollo Local de Suba, por EDGAR ENRIQUE ALONSO GOMEZ , quien obra como apoyo a la supervisión del Contrato 719-2024-CPS-P(115824) se solicita MODIFICAR el contrato, suscrito con MARY ISABEL RINCÓN HERNÁNDEZ,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27 días hasta el 15 de marzo de 2024 y adicionándolo en $6.951.466. Lo anterior, con fundamento además en el principio de la autonomía de la voluntad consagrado en la Ley 80 de 1993.</t>
  </si>
  <si>
    <t>https://community.secop.gov.co/Public/Tendering/OpportunityDetail/Index?noticeUID=CO1.NTC.6881579&amp;isFromPublicArea=True&amp;isModal=False</t>
  </si>
  <si>
    <t>720-2024-CPS-P(114997)</t>
  </si>
  <si>
    <t>FDLSUBA-CD-718-2024(114997)</t>
  </si>
  <si>
    <t>DIANA CAROLINA CARRILLO</t>
  </si>
  <si>
    <t xml:space="preserve">1. 13/12/2024 12:58:40 PM Mediante documento radicado en el Fondo de Desarrollo Local de Suba, por PAOLA ANDREA RUIZ OSPINA, quien obra como supervisor del Contrato 749-2024-CPS-P(116221), se solicita MODIFICAR el contrato, suscrito con RICHARD ANDRÉS PARDO GONZÁLEZ,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meses y siete (7) días, contados a partir del vencimiento del plazo pactado y adicionándolo en NUEVE MILLONES CIENTO OCHENTA Y CINCO MIL OCHOCIENTOS SESENTA Y SEIS MIL PESOS M/CTE ($9.185.866). Lo anterior, con fundamento además en el principio de la autonomía de la voluntad consagrado en la Ley 80 de 1993.	 
</t>
  </si>
  <si>
    <t>Prestar servicios profesionales en acciones enfocadas a la generación y promoción del territorio, realizando acciones encaminadas a la intervención con procesos de restauración, rehabilitación o recuperación ecológica, en el marco del cumplimiento de las metas establecidas en el proyecto de inversión 1968 - Conectividad del territorio ambiental de Suba</t>
  </si>
  <si>
    <t>https://community.secop.gov.co/Public/Tendering/OpportunityDetail/Index?noticeUID=CO1.NTC.6867373&amp;isFromPublicArea=True&amp;isModal=False</t>
  </si>
  <si>
    <t>721-2024-CPS-P(116215)</t>
  </si>
  <si>
    <t>FDLSUBA-CD-719-2024(116215)</t>
  </si>
  <si>
    <t>Prestar servicios profesionales en el área de gestión del desarrollo local para el cumplimiento de las metas del plan de desarrollo local de la vigencia desde la planeación técnica y necesidades propias en materia ambiental en la localidad de Suba</t>
  </si>
  <si>
    <t xml:space="preserve">https://community.secop.gov.co/Public/Tendering/OpportunityDetail/Index?noticeUID=CO1.NTC.6866793&amp;isFromPublicArea=True&amp;isModal=False
</t>
  </si>
  <si>
    <t>722-2024-CPS-P(116372)</t>
  </si>
  <si>
    <t>FDLSUBA-CD-720-2024(116372)</t>
  </si>
  <si>
    <t xml:space="preserve"> YEISSON LEANDRO ARIZA RODRIGUEZ</t>
  </si>
  <si>
    <t>1. 14/12/2024 5:28:45 PM Mediante documento radicado en el Fondo de Desarrollo Local de Suba, por YURI ANDRES SANTOS PRETEL, quien obra como apoyo a la supervisión del Contrato N° 722-2024-CPS-P(116372)), se solicita MODIFICAR el contrato, suscrito con YEISSON LEANDO ARIZA RODRIGUEZ,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8 días hasta el 23 DE FEBRERO DE 2025. y adicionándolo en $6.914.733. Lo anterior, con fundamento además en el principio de la autonomía de la voluntad consagrado en la Ley 80 de 1993.</t>
  </si>
  <si>
    <t>https://community.secop.gov.co/Public/Tendering/OpportunityDetail/Index?noticeUID=CO1.NTC.6868403&amp;isFromPublicArea=True&amp;isModal=False</t>
  </si>
  <si>
    <t>723-2024-CPS-P(116372)</t>
  </si>
  <si>
    <t>FDLSUBA-CD-721-2024(116372)</t>
  </si>
  <si>
    <t>1. 14/12/2024 5:30:06 PM Mediante documento radicado en el Fondo de Desarrollo Local de Suba, por YURI ANDRES SANTOS PRETEL, quien obra como apoyo a la supervisión del Contrato N° 723-2024-CPS-P(116372), se solicita MODIFICAR el contrato, suscrito con ANETH LUCERO SANCHEZ,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8 días hasta el 23 DE FEBRERO DE 2025. y adicionándolo en $ 6.914.733. Lo anterior, con fundamento además en el principio de la autonomía de la voluntad consagrado en la Ley 80 de 1993.</t>
  </si>
  <si>
    <t>https://community.secop.gov.co/Public/Tendering/OpportunityDetail/Index?noticeUID=CO1.NTC.6867396&amp;isFromPublicArea=True&amp;isModal=False</t>
  </si>
  <si>
    <t>OC134279</t>
  </si>
  <si>
    <t>Órdenes de compra</t>
  </si>
  <si>
    <t>UNIÓN TEMPORAL ECOLIMPIEZA 4G</t>
  </si>
  <si>
    <t>https://www.colombiacompra.gov.co/tienda-virtual-del-estado-colombiano/ordenes-compra/134279</t>
  </si>
  <si>
    <t>724-2024-CPS-AG-(117421)</t>
  </si>
  <si>
    <t>FDLSUBA-CD-722-2024-(117421)</t>
  </si>
  <si>
    <t>Jefferson Mendez Hurtado</t>
  </si>
  <si>
    <t>restar servicios asistenciales al Área de Gestión del Desarrollo Local de la Alcaldía Local de Suba, como apoyo en el almacén del Fondo de Desarrollo Local</t>
  </si>
  <si>
    <t>https://community.secop.gov.co/Public/Tendering/OpportunityDetail/Index?noticeUID=CO1.NTC.6878970&amp;isFromPublicArea=True&amp;isModal=False</t>
  </si>
  <si>
    <t>725-2024-CPS-P(116684)</t>
  </si>
  <si>
    <t>FDLSUBA-CD-723-2024(116684)</t>
  </si>
  <si>
    <t>1. 18/12/2024 8:48:18 PM Mediante documento radicado en el Fondo de Desarrollo Local de Suba, por BLANCARLIS GUILLÉN VILLALOBOS, quien obra como apoyo a la supervisión del Contrato C725-2024-CPS-P(116684), se solicita MODIFICAR el contrato, suscrito con ELVIA XIMENA RINCON LANCHEROS, una vez analizada la viabilidad jurídica y en atención a que el contrato tiene como fecha de terminación el día treinta y uno (31) de Diciembre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15 de febrero de 2025. Lo anterior, con fundamento además en el principio de la autonomía de la voluntad consagrado en la Ley 80 de 1993</t>
  </si>
  <si>
    <t>Prestar sus servicios profesionales para apoyar las dinámicas de creación, acceso y consumo de bienes y servicios culturales y creativos en la localidad y promover los procesos de participación, información y organización territorial enfocadas en las prácticas artísticas, culturales y patrimoniales en la localidad de Suba para dar cumplimiento a las metas del proyecto de inversión 1965 - Suba territorio cultural.</t>
  </si>
  <si>
    <t>https://community.secop.gov.co/Public/Tendering/OpportunityDetail/Index?noticeUID=CO1.NTC.6881446&amp;isFromPublicArea=True&amp;isModal=False</t>
  </si>
  <si>
    <t>726-2024-CPS-AG-(117416)</t>
  </si>
  <si>
    <t>FDLSUBA-CD-724-2024(117416)</t>
  </si>
  <si>
    <t>HAROLD YESSID CRUZ CARDENAS</t>
  </si>
  <si>
    <t>1. 14/12/2024 8:35:07 PM Mediante documento radicado en el Fondo de Desarrollo Local de Suba, por alejandra jaramillo, quien obra como supervisor del Contrato 726-2024 se solicita MODIFICAR el contrato, suscrito con HAROLD YESSID CRUZ CARDENAS,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10 dias hasta el 20 de febrero de 2025 y adicionándolo en $ 3.844.000, .Lo anterior, con fundamento además en el principio de la autonomía de la voluntad consagrado en la Ley 80 de 1993.</t>
  </si>
  <si>
    <t xml:space="preserve">https://community.secop.gov.co/Public/Tendering/OpportunityDetail/Index?noticeUID=CO1.NTC.6873136&amp;isFromPublicArea=True&amp;isModal=False
</t>
  </si>
  <si>
    <t>727-2024-CPS-P(117292)</t>
  </si>
  <si>
    <t>FDLSUBA-CD-725-2024(117292)</t>
  </si>
  <si>
    <t>LUIS MIGUEL ARROYO CALDERON</t>
  </si>
  <si>
    <t>1. 12/12/2024 9:35:14 AM Mediante documento radicado en el Fondo de Desarrollo Local de Suba, por MONICA MEJIA , quien obra como apoyo a la supervisión del Contrato 727-2024-CPS-P(117292)) se solicita MODIFICAR el contrato, suscrito con LUIS MIGUEL ARROYO CALDERON,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38 días hasta el 22 de FEBRERO de 2025 y adicionándolo en $6.926.133. Lo anterior, con fundamento además en el principio de la autonomía de la voluntad consagrado en la Ley 80 de 1993.</t>
  </si>
  <si>
    <t xml:space="preserve">https://community.secop.gov.co/Public/Tendering/OpportunityDetail/Index?noticeUID=CO1.NTC.6871659&amp;isFromPublicArea=True&amp;isModal=False
</t>
  </si>
  <si>
    <t>728-2024-CPS-P(117392)</t>
  </si>
  <si>
    <t>FDLSUBA-CD-726-2024(117392)</t>
  </si>
  <si>
    <t xml:space="preserve">JORGE ANDRES TORRES GUATAVITA </t>
  </si>
  <si>
    <t xml:space="preserve">1. 15/12/2024 11:51:27 PM Mediante documento radicado en el Fondo de Desarrollo Local de Suba, por CARLOS ALBERTO AGUIRRE PÉREZ , quien obra como apoyo a la supervisión del Contrato 728-2024-CPS-P(117392) se solicita MODIFICAR el contrato, suscrito con JORGE ANDRES TORRES GUATAVITA ,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8 DIAS hasta el 23 DE FEBRERO DE 2025 y adicionándolo en $2.979.100. Lo anterior, con fundamento además en el principio de la autonomía de la voluntad consagrado en la Ley 80 de 1993.	 
</t>
  </si>
  <si>
    <t>https://community.secop.gov.co/Public/Tendering/OpportunityDetail/Index?noticeUID=CO1.NTC.6872422&amp;isFromPublicArea=True&amp;isModal=False</t>
  </si>
  <si>
    <t>729-2024-CPS-P-(117392)</t>
  </si>
  <si>
    <t>FDLSUBA-CD-727-2024(117392)</t>
  </si>
  <si>
    <t>MARLY JULIETH PARRA</t>
  </si>
  <si>
    <t>1. 15/12/2024 11:51:55 PM Mediante documento radicado en el Fondo de Desarrollo Local de Suba, por CARLOS ALBERTO AGUIRRE PÉREZ , quien obra como apoyo a la supervisión del Contrato 729-2024-CPS-P(117392) se solicita MODIFICAR el contrato, suscrito con MARLY JULIETH PARRA MONDRAGÓN ,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5 DIAS hasta el 25 DE FEBRERO DE 2025 y adicionándolo en $ 6.368.833 . Lo anterior, con fundamento además en el principio de la autonomía de la voluntad consagrado en la Ley 80 de 1993</t>
  </si>
  <si>
    <t>https://community.secop.gov.co/Public/Tendering/OpportunityDetail/Index?noticeUID=CO1.NTC.6871944&amp;isFromPublicArea=True&amp;isModal=False</t>
  </si>
  <si>
    <t>730-2024-CPS-P-(117392)</t>
  </si>
  <si>
    <t>FDLSUBA-CD-728-2024(117392)</t>
  </si>
  <si>
    <t>CRISTIAN DAVID ALVARADO</t>
  </si>
  <si>
    <t xml:space="preserve">1. 17/12/2024 10:49:08 AM Mediante documento radicado en el Fondo de Desarrollo Local de Suba, por SANDRA MILENA POLANIA SABOGAL, quien obra como apoyo a la supervisión del Contrato : 730-2024 se solicita MODIFICAR el contrato, suscrito con CRISTHIAN DAVID ALVARADO AREVALO,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7 dias hasta el 23 de febrero de 2025 y adicionándolo en $ 6.732.767. Lo anterior, con fundamento además en el principio de la autonomía de la voluntad consagrado en la Ley 80 de 1993.	 
</t>
  </si>
  <si>
    <t>https://community.secop.gov.co/Public/Tendering/OpportunityDetail/Index?noticeUID=CO1.NTC.6871982&amp;isFromPublicArea=True&amp;isModal=False</t>
  </si>
  <si>
    <t>731-2024-CPS-P-(117392)</t>
  </si>
  <si>
    <t>FDLSUBA-CD-729-2024(117392)</t>
  </si>
  <si>
    <t>EDGAR ANDRES GIRALDO</t>
  </si>
  <si>
    <t xml:space="preserve">1. 15/12/2024 9:07:17 PM Mediante documento radicado en el Fondo de Desarrollo Local de Suba, por MAGDALENA DURAN SOLORZANO, quien obra como apoyo a la supervisión del Contrato 731-2024-CPS-P-(117392) se solicita MODIFICAR el contrato, suscrito con EDGAR ANDRES GIRALDO BRICEÑO,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7 días hasta el 23 de febrero de 2025 y adicionándolo en $6.732.767. Lo anterior, con fundamento además en el principio de la autonomía de la voluntad consagrado en la Ley 80 de 1993.	 
</t>
  </si>
  <si>
    <t>https://community.secop.gov.co/Public/Tendering/OpportunityDetail/Index?noticeUID=CO1.NTC.6880126&amp;isFromPublicArea=True&amp;isModal=False</t>
  </si>
  <si>
    <t>732-2024- CPS-P(117417)</t>
  </si>
  <si>
    <t>FDLSUBA-CD-730-2024(117417)</t>
  </si>
  <si>
    <t>$10.372.099</t>
  </si>
  <si>
    <t>IRIS SANED PEDRAZA CAICEDO</t>
  </si>
  <si>
    <t>1. 18/11/2024 7:20:13 PM Mediante documento radicado en el Fondo de Desarrollo Local de Suba, por CÉSAR SALAMANCA ROJAS, quien obra como supervisor del Contrato No. 732-2024-P(117417), se solicita CESIÓN del contrato suscrito con IRIS SANED PEDRAZA CAICEDO, De conformidad con la justificación esgrimida en el documento anexo suscrito por el supervisor, que hace parte integral de la presente modificación contractual. Por lo anterior, se realiza la CESIÓN DEL CONTRATO a ANA OMAYRA SEGURA SABOGAL, identificado(a) con C.C. N° 1.032.418.404, a partir del 18 de noviembre de 2024, teniendo en cuenta la idoneidad, previa verificación de los requisitos aportados por el (la) contratista. Lo anterior de conformidad con los documentos anexos, los cuales hacen parte integral de la presente modificación contractual.</t>
  </si>
  <si>
    <t>Prestar servicios profesionales al Área de Gestión del Desarrollo Local de la Alcaldía Local de Suba, para los procesos y procedimientos del almacén del Fondo de Desarrollo Local.</t>
  </si>
  <si>
    <t>https://community.secop.gov.co/Public/Tendering/OpportunityDetail/Index?noticeUID=CO1.NTC.6880056&amp;isFromPublicArea=True&amp;isModal=False</t>
  </si>
  <si>
    <t>732-2024 C1</t>
  </si>
  <si>
    <t xml:space="preserve">ANA OMAYRA SEGURA SABOGAL
</t>
  </si>
  <si>
    <t>2. 14/12/2024 6:01:24 PM Mediante documento radicado en el Fondo de Desarrollo Local de Suba, por : Fabián Rolando Castellanos Obando, quien obra como apoyo a la supervisión del Contrato: 732-2024- P(117417) se solicita MODIFICAR el contrato, suscrito con ANA OMAYRA SEGURA SABOGAL,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y (8) ocho días hasta el 22 DE FEBRERO de 2025 y adicionándolo en $6.914.733. Lo anterior, con fundamento además en el principio de la autonomía de la voluntad consagrado en la Ley 80 de 1993.</t>
  </si>
  <si>
    <t>733-2024-CPS-P-(117392)</t>
  </si>
  <si>
    <t>FDLSUBA-CD-731-2024(117392)</t>
  </si>
  <si>
    <t>ANGIE RAMIREZ CARREÑO</t>
  </si>
  <si>
    <t>1. 17/12/2024 11:17:56 PM Mediante documento radicado en el Fondo de Desarrollo Local de Suba, por GINA YICEL CUENCA RODRIGUEZ, quien obra como apoyo a la supervisión del Contrato 733-2024-CPS-P-(117392), se solicita MODIFICAR el contrato, suscrito con ANGIE RAMIREZ CARREÑO,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8 DIAS, HASTA EL 22 DE FEBRERO DE 2025 y adicionándolo en $6.914.733. Lo anterior, con fundamento además en el principio de la autonomía de la voluntad consagrado en la Ley 80 de 1993.</t>
  </si>
  <si>
    <t xml:space="preserve">https://community.secop.gov.co/Public/Tendering/OpportunityDetail/Index?noticeUID=CO1.NTC.6870716&amp;isFromPublicArea=True&amp;isModal=False
</t>
  </si>
  <si>
    <t>734-2024-CPS-P-(117392)</t>
  </si>
  <si>
    <t>FDLSUBA-CD-732-2024(117392)</t>
  </si>
  <si>
    <t>DIANA CAROLINA AVILA CRUZ</t>
  </si>
  <si>
    <t>1. 15/12/2024 11:53:30 PM Mediante documento radicado en el Fondo de Desarrollo Local de Suba, por MAGDALENA DURAN SOLORZANO, quien obra como apoyo a la supervisión del Contrato : 734-2024 se solicita MODIFICAR el contrato, suscrito con DIANA CAROLINA AVILA CRUZ,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8 dias hasta el 22 de febrero de 2025 y adicionándolo en $ 6.914.733. Lo anterior, con fundamento además en el principio de la autonomía de la voluntad consagrado en la Ley 80 de 1993.</t>
  </si>
  <si>
    <t xml:space="preserve">https://community.secop.gov.co/Public/Tendering/OpportunityDetail/Index?noticeUID=CO1.NTC.6871146&amp;isFromPublicArea=True&amp;isModal=False
</t>
  </si>
  <si>
    <t>735-2024-CPS-P-(117392)</t>
  </si>
  <si>
    <t>FDLSUBA-CD-733-2024(117392)</t>
  </si>
  <si>
    <t>MARIO MORENO CAÑON</t>
  </si>
  <si>
    <t>1. 19/12/2024 11:08:52 AM Mediante documento radicado en el Fondo de Desarrollo Local de Suba, por SANDRA MILENA POLANIA SABOGAL, quien obra como apoyo a la supervisión del Contrato 735-2024- CPS-P-(117392) se solicita MODIFICAR el contrato, suscrito con MARIO MORENO CAÑON,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8 dias hasta el 22 de febrero de 2025 y adicionándolo en $ 6.914.733. Lo anterior, con fundamento además en el principio de la autonomía de la voluntad consagrado en la Ley 80 de 1993.</t>
  </si>
  <si>
    <t xml:space="preserve">https://community.secop.gov.co/Public/Tendering/OpportunityDetail/Index?noticeUID=CO1.NTC.6871318&amp;isFromPublicArea=True&amp;isModal=False
</t>
  </si>
  <si>
    <t>736-2024-CPS-AG-(116352)</t>
  </si>
  <si>
    <t>FDLSUBA-CD-734-2024(116352)</t>
  </si>
  <si>
    <t xml:space="preserve">LUISA FERNANDA AYA </t>
  </si>
  <si>
    <t>https://community.secop.gov.co/Public/Tendering/ContractNoticePhases/View?PPI=CO1.PPI.34914110&amp;isFromPublicArea=True&amp;isModal=False</t>
  </si>
  <si>
    <t>737-2024-CPS-P-(115246)</t>
  </si>
  <si>
    <t>FDLSUBA-CD-735-2024(115246)</t>
  </si>
  <si>
    <t>JANSSON TELLEZ RODRIGUEZ</t>
  </si>
  <si>
    <t>1. 14/12/2024 12:08:00 PM Mediante documento radicado en el Fondo de Desarrollo Local de Suba, por JESÚS ALEJANDRO FIGUEROA CAICEDO, quien obra como apoyo a la supervisión del Contrato 737-2024-CPS-P-(115246) se solicita MODIFICAR el contrato, suscrito con JANSSON TÉLLEZ RODRÍGUEZ,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veintisiete (27) días, hasta el 15 de marzo de 2025 y adicionándolo en $ 6.703.200. Lo anterior, con fundamento además en el principio de la autonomía de la voluntad consagrado en la Ley 80 de 1993.</t>
  </si>
  <si>
    <t>poyar técnicamente las distintas etapas de los procesos de competencia de la Alcaldía Local para la depuración de actuaciones administrativas</t>
  </si>
  <si>
    <t>https://community.secop.gov.co/Public/Tendering/OpportunityDetail/Index?noticeUID=CO1.NTC.6877960&amp;isFromPublicArea=True&amp;isModal=False</t>
  </si>
  <si>
    <t>738-2024-CPS-P(117392)</t>
  </si>
  <si>
    <t>FDLSUBA-CD-736 -2024(117392)</t>
  </si>
  <si>
    <t>1. 17/12/2024 11:17:09 PM Mediante documento radicado en el Fondo de Desarrollo Local de Suba, por GINA YICEL CUENCA RODRIGUEZ, quien obra como apoyo a la supervisión del Contrato 738-2024-CPS-P(117392), se solicita MODIFICAR el contrato, suscrito con ADRIANA ESPINOSA ROJAS,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8 DIAS, HASTA EL 22 DE FEBRERO DE 2025 y adicionándolo en $6.914.733. Lo anterior, con fundamento además en el principio de la autonomía de la voluntad consagrado en la Ley 80 de 1993.</t>
  </si>
  <si>
    <t xml:space="preserve">https://community.secop.gov.co/Public/Tendering/OpportunityDetail/Index?noticeUID=CO1.NTC.6873844&amp;isFromPublicArea=True&amp;isModal=False
</t>
  </si>
  <si>
    <t>739-2024-CPS-P(117392)</t>
  </si>
  <si>
    <t>FDLSUBA-CD-737-2024(117392)</t>
  </si>
  <si>
    <t>OSCAR ARMANDO ORTIZ PATIÑO</t>
  </si>
  <si>
    <t xml:space="preserve">1. 19/12/2024 11:25:13 AM Mediante documento radicado en el Fondo de Desarrollo Local de Suba, por GINA YICEL CUENCA RODRÍGUEZ, quien obra como apoyo a la supervisión del Contrato 739-2024-CPS-P(117392) se solicita MODIFICAR el contrato, suscrito con OSCAR ARMANDO ORTIZ PATIÑO,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y cinco (5) días hasta el 26 de febrero de 2025 y adicionándolo en $6.368.833. Lo anterior, con fundamento además en el principio de la autonomía de la voluntad consagrado en la Ley 80 de 1993.	 
</t>
  </si>
  <si>
    <t>https://community.secop.gov.co/Public/Tendering/OpportunityDetail/Index?noticeUID=CO1.NTC.6873672&amp;isFromPublicArea=True&amp;isModal=False</t>
  </si>
  <si>
    <t>740-2024-CPS-P(116435)</t>
  </si>
  <si>
    <t>FDLSUBA-CD-738-2024(116435)</t>
  </si>
  <si>
    <t>$13.902.933</t>
  </si>
  <si>
    <t>MARLEN MAZANORY PARRA BORREGO</t>
  </si>
  <si>
    <t>1. 19/11/2024 9:31:26 PM Mediante documento radicado en el Fondo de Desarrollo Local de Suba, por cesar salamanca, quien obra como apoyo a la supervisión del Contrato 740-2024, se solicita CESIÓN del contrato suscrito con MARLEN PARRA BORREGO ,, De conformidad con la justificación esgrimida en el documento anexo suscrito por el supervisor, que hace parte integral de la presente modificación contractual. Por lo anterior, se realiza la CESIÓN DEL CONTRATO A SANDRA MILENA GONZALEZ COY , identificado (a) con C.C. N° 52824644, a partir del 19 de noviembre de 2021, teniendo en cuenta la idoneidad, previa verificación de los requisitos aportados por el (la) contratista. Lo anterior de conformidad con los documentos anexos, los cuales hacen parte integral de la presente modificación contractual</t>
  </si>
  <si>
    <t>Prestar servicios profesionales para realizar el levantamiento de documentación, comunicar y capacitar a las coordinaciones de la Alcaldía Local de Suba, para asegurar la implementación efectiva del Social Data Intelligence y la adopción de herramientas de analítica institucional y geoespacialización.</t>
  </si>
  <si>
    <t xml:space="preserve">https://community.secop.gov.co/Public/Tendering/OpportunityDetail/Index?noticeUID=CO1.NTC.6875362&amp;isFromPublicArea=True&amp;isModal=False
</t>
  </si>
  <si>
    <t>740-2024 C1</t>
  </si>
  <si>
    <t xml:space="preserve">	SANDRA MILENA GONZALEZ COY
</t>
  </si>
  <si>
    <t>2. 15/12/2024 3:55:14 PM Mediante documento radicado en el Fondo de Desarrollo Local de Suba, por JUAN DAVID LONDOÑO, quien obra como apoyo a la supervisión del Contrato 740-2024-CPS-P (116435), se solicita MODIFICAR el contrato, suscrito con SANDRA MILENA GONZÁLEZ COY,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Y OCHO (8) DÍAS hasta el 22 DE FEBRERO 2025 y adicionándolo en NUEVE MILLONES CUATROCIENTOS TREINTA Y CUATRO MIL CIENTO TREINTA Y TRES PESOS Y TREINTA Y TRES CENTAVOS M/CTE ($ 9.434.133,33). Lo anterior, con fundamento además en el principio de la autonomía de la voluntad consagrado en la Ley 80 de 1993.</t>
  </si>
  <si>
    <t>741-2024-CPS-AG(116470)</t>
  </si>
  <si>
    <t>FDLSUBA-CD-739-2024(116470)</t>
  </si>
  <si>
    <t>CARMEN EDILMA FIGUEROA</t>
  </si>
  <si>
    <t xml:space="preserve">1. 15/12/2024 9:54:31 PM Mediante documento radicado en el Fondo de Desarrollo Local de Suba, por MAGDALENA DURAN SOLORZANO, quien obra como apoyo a la supervisión del Contrato 741-2024-CPS-AG(116470) se solicita MODIFICAR el contrato, suscrito con CARMEN EDILMA FIGUEROA RINCÓN,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5 días hasta el 23 de febrero de 2025 y adicionándolo en $3.363.500. Lo anterior, con fundamento además en el principio de la autonomía de la voluntad consagrado en la Ley 80 de 1993.	 
</t>
  </si>
  <si>
    <t>https://community.secop.gov.co/Public/Tendering/OpportunityDetail/Index?noticeUID=CO1.NTC.6879549&amp;isFromPublicArea=True&amp;isModal=False</t>
  </si>
  <si>
    <t>742-2024-CPS-P(116372)</t>
  </si>
  <si>
    <t>FDLSUBA-CD-740-2024(116372)</t>
  </si>
  <si>
    <t>sandra liliana castillo barrero</t>
  </si>
  <si>
    <t xml:space="preserve">1. 14/12/2024 5:31:27 PM Mediante documento radicado en el Fondo de Desarrollo Local de Suba, por YURI ANDRES SANTOS PRETEL, quien obra como apoyo a la supervisión del Contrato N° 742-2024-CPS-P(116372), se solicita MODIFICAR el contrato, suscrito con SANDRA LILIANA CASTILLO BARRERO,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8 días hasta el 23 DE FEBRERO DE 2025. y adicionándolo en $ 6.914.733. Lo anterior, con fundamento además en el principio de la autonomía de la voluntad consagrado en la Ley 80 de 1993.	 
</t>
  </si>
  <si>
    <t>https://community.secop.gov.co/Public/Tendering/OpportunityDetail/Index?noticeUID=CO1.NTC.6880145&amp;isFromPublicArea=True&amp;isModal=Fals</t>
  </si>
  <si>
    <t>743-2024-CPS-AG(113667)</t>
  </si>
  <si>
    <t>FDLSUBA-CD-741-2024(113667)</t>
  </si>
  <si>
    <t>Segio Eduardo Mora</t>
  </si>
  <si>
    <t>1. 15/12/2024 11:40:38 PM Mediante documento radicado en el Fondo de Desarrollo Local de Suba, por EDISON GERARDO CASTILLO , quien obra como apoyo a la supervisión del Contrato 743-2024-CPS-AG(113667), se solicita MODIFICAR el contrato, suscrito con SERGIO MORA,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8 días hasta el 23 de FEBRERO de 2025 y adicionándolo en $ 3.651.800. Lo anterior, con fundamento además en el principio de la autonomía de la voluntad consagrado en la Ley 80 de 1993.</t>
  </si>
  <si>
    <t>https://community.secop.gov.co/Public/Tendering/OpportunityDetail/Index?noticeUID=CO1.NTC.6883911&amp;isFromPublicArea=True&amp;isModal=False</t>
  </si>
  <si>
    <t>744-2024-CPS-P(117406)</t>
  </si>
  <si>
    <t>FDLSUBA-CD-742-2024(117406)</t>
  </si>
  <si>
    <t>Rafael Elias Jaller Santamaria</t>
  </si>
  <si>
    <t>1. 15/12/2024 4:33:17 PM Mediante documento radicado en el Fondo de Desarrollo Local de Suba, por DANIELA RODRÍGUEZ, quien obra como apoyo a la supervisión del Contrato 744-2024-CPS-P(117406) se solicita MODIFICAR el contrato, suscrito con RAFAEL ELIAS JALLER SANTAMARIA,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7 días hasta el 23 de febrero de 2025 y adicionándolo en $9.185.867. Lo anterior, con fundamento además en el principio de la autonomía de la voluntad consagrado en la Ley 80 de 1993.</t>
  </si>
  <si>
    <t xml:space="preserve">https://community.secop.gov.co/Public/Tendering/OpportunityDetail/Index?noticeUID=CO1.NTC.6881457&amp;isFromPublicArea=True&amp;isModal=False
</t>
  </si>
  <si>
    <t>745-2024-CPS-P(117292)</t>
  </si>
  <si>
    <t>FDLSUBA-CD-743-2024(117292)</t>
  </si>
  <si>
    <t>SANDRA CONSTANZA DONOSO GUTIERREZ</t>
  </si>
  <si>
    <t>1. 12/11/2024 6:40:50 PM Mediante documento radicado en el Fondo de Desarrollo Local de Suba, por MONICA MEJIA , quien obra como apoyo a la supervisión del Contrato 745-2024-CPS-P(117292) se solicita MODIFICAR el contrato, suscrito con SANDRA CONSTANZA DONOSO GUTIERREZ,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32 días hasta el 1 de marzo de 2025 y adicionándolo en $5.832.533. Lo anterior, con fundamento además en el principio de la autonomía de la voluntad consagrado en la Ley 80 de 1993.</t>
  </si>
  <si>
    <t xml:space="preserve">https://community.secop.gov.co/Public/Tendering/OpportunityDetail/Index?noticeUID=CO1.NTC.6883705&amp;isFromPublicArea=True&amp;isModal=False
</t>
  </si>
  <si>
    <t>746-2024-CPS-P(117392)</t>
  </si>
  <si>
    <t>FDLSUBA-CD-744-2024(117392)</t>
  </si>
  <si>
    <t>NUBIA ESPERANZA CARRILLO SILVA</t>
  </si>
  <si>
    <t xml:space="preserve">1. 15/12/2024 8:57:37 PM Mediante documento radicado en el Fondo de Desarrollo Local de Suba, por MARÍA FERNANDA LÓPEZ ARIAS, quien obra como apoyo a la supervisión del Contrato 746-2024-CPS-P(117392) se solicita MODIFICAR el contrato, suscrito con NUBIA ESPERANZA CARRILLO SILVA,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8 días hasta el 23 de febrero de 2025 y adicionándolo en $6.914.733. Lo anterior, con fundamento además en el principio de la autonomía de la voluntad consagrado en la Ley 80 de 1993.	 
</t>
  </si>
  <si>
    <t>restar los servicios profesionales para apoyar jurídicamente la ejecución de las acciones requeridas para el trámite e impulso procesal de las actuaciones contravencionales y/o querellas que cursen en las Inspecciones de Policía de la Localidad.</t>
  </si>
  <si>
    <t xml:space="preserve">https://community.secop.gov.co/Public/Tendering/OpportunityDetail/Index?noticeUID=CO1.NTC.6878883&amp;isFromPublicArea=True&amp;isModal=False
</t>
  </si>
  <si>
    <t>747-2024-CPS-P(117392)</t>
  </si>
  <si>
    <t>FDLSUBA-CD-745-2024(117392)</t>
  </si>
  <si>
    <t>LILIANA MERCEDES SALAS JIMENEZ</t>
  </si>
  <si>
    <t>1. 17/12/2024 10:56:51 AM Mediante documento radicado en el Fondo de Desarrollo Local de Suba, por JOSE DANIEL ALVAREZ, quien obra como apoyo a la supervisión del Contrato : 747-2024- CPS-P(117392) se solicita MODIFICAR el contrato, suscrito con LILIANA MERCEDES SALAS JIMENEZ,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8 dias hasta el 22 de febrero de 2025 y adicionándolo en $ 6.914.733. Lo anterior, con fundamento además en el principio de la autonomía de la voluntad consagrado en la Ley 80 de 1993.</t>
  </si>
  <si>
    <t xml:space="preserve">https://community.secop.gov.co/Public/Tendering/OpportunityDetail/Index?noticeUID=CO1.NTC.6878542&amp;isFromPublicArea=True&amp;isModal=False
</t>
  </si>
  <si>
    <t>748-2024-CPS-P(117410)</t>
  </si>
  <si>
    <t>FDLSUBA-CD-746-2024(117410)</t>
  </si>
  <si>
    <t xml:space="preserve">LEIDY RODRIGUEZ PINEDA </t>
  </si>
  <si>
    <t>1. 14/12/2024 8:36:25 PM Mediante documento radicado en el Fondo de Desarrollo Local de Suba, por alejandra jaramillo, quien obra como supervisor del Contrato 748-2024 se solicita MODIFICAR el contrato, suscrito con LEIDY CUSTODIA RODRÍGUEZ PINEDA,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8 dias hasta el 22 de febrero de 2025 y adicionándolo en $ 9.434.133,33, .Lo anterior, con fundamento además en el principio de la autonomía de la voluntad consagrado en la Ley 80 de 1993.</t>
  </si>
  <si>
    <t xml:space="preserve">https://community.secop.gov.co/Public/Tendering/OpportunityDetail/Index?noticeUID=CO1.NTC.6881080&amp;isFromPublicArea=True&amp;isModal=False
</t>
  </si>
  <si>
    <t>749-2024-CPS-P(116221)</t>
  </si>
  <si>
    <t>FDLSUBA-CD-747-2024(116221)</t>
  </si>
  <si>
    <t>1. 13/12/2024 12:57:56 PM Mediante documento radicado en el Fondo de Desarrollo Local de Suba, por PAOLA ANDREA RUIZ OSPINA, quien obra como supervisor del Contrato 749-2024-CPS-P(116221), se solicita MODIFICAR el contrato, suscrito con RICHARD ANDRÉS PARDO GONZÁLEZ,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meses y siete (7) días, contados a partir del vencimiento del plazo pactado y adicionándolo en NUEVE MILLONES CIENTO OCHENTA Y CINCO MIL OCHOCIENTOS SESENTA Y SEIS MIL PESOS M/CTE ($9.185.866). Lo anterior, con fundamento además en el principio de la autonomía de la voluntad consagrado en la Ley 80 de 1993.</t>
  </si>
  <si>
    <t>Prestar servicios profesionales en el área de gestión del desarrollo local en la gestión ambiental externa, encaminadas a la mitigación de los diferentes impactos ambientales y la conservación de los recursos naturales de la localidad.</t>
  </si>
  <si>
    <t>https://community.secop.gov.co/Public/Tendering/OpportunityDetail/Index?noticeUID=CO1.NTC.6893947&amp;isFromPublicArea=True&amp;isModal=False</t>
  </si>
  <si>
    <t>750-2024-CPS-P(116438)</t>
  </si>
  <si>
    <t>FDLSUBA-CD-748-2024(116438)</t>
  </si>
  <si>
    <t>1. 19/12/2024 9:37:34 AM Mediante documento radicado en el Fondo de Desarrollo Local de Suba, por Adriana Andrea Archila , quien obra como apoyo a la supervisión del Contrato . . 750-2024-CPS-P(116438), se solicita MODIFICAR el contrato, suscrito con , YEIMMY JOHANNA BEJARANO BEJARANO ,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7 DIAS hasta el 23 DE FEBRERO de 2025 y adicionándolo en $ 6.732.767 . Lo anterior, con fundamento además en el principio de la autonomía de la voluntad consagrado en la Ley 80 de 1993.</t>
  </si>
  <si>
    <t>Prestar los servicios profesionales como abogado en la Alcaldía Local de Suba, principalmente en todas las gestiones jurídicas y administrativas en materia de Propiedad Horizontal.</t>
  </si>
  <si>
    <t xml:space="preserve">https://community.secop.gov.co/Public/Tendering/OpportunityDetail/Index?noticeUID=CO1.NTC.6894115&amp;isFromPublicArea=True&amp;isModal=False
</t>
  </si>
  <si>
    <t>751-2024-CPS-AG(116212)</t>
  </si>
  <si>
    <t>FDLSUBA-CD-749-2024(116212)</t>
  </si>
  <si>
    <t>Eidi Joana Rodriguez</t>
  </si>
  <si>
    <t xml:space="preserve">1. 15/12/2024 2:11:57 PM Mediante documento radicado en el Fondo de Desarrollo Local de Suba, por MARTHA ELENA JAIQUEL , quien obra como apoyo a la supervisión del Contrato 751-2024-CPS-P(116212) se solicita MODIFICAR el contrato, suscrito con EIDI RODRIGUEZ RAMIREZ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08 días hasta el 23 de FEBRERO de 2025 y adicionándolo en $ 3.651.800. Lo anterior, con fundamento además en el principio de la autonomía de la voluntad consagrado en la Ley 80 de 1993.	 
</t>
  </si>
  <si>
    <t>https://community.secop.gov.co/Public/Tendering/OpportunityDetail/Index?noticeUID=CO1.NTC.6881831&amp;isFromPublicArea=True&amp;isModal=False</t>
  </si>
  <si>
    <t>752-2024-CPS-P(117292)</t>
  </si>
  <si>
    <t>FDLSUBA-CD-750-2024(117292)</t>
  </si>
  <si>
    <t xml:space="preserve">JORGE MARIO SUAREZ </t>
  </si>
  <si>
    <t>1. 12/12/2024 9:37:57 AM Mediante documento radicado en el Fondo de Desarrollo Local de Suba, por MONICA MEJIA , quien obra como apoyo a la supervisión del Contrato 752-2024- CPS-P(117292) se solicita MODIFICAR el contrato, suscrito con Jorge Mario Suarez Muñoz,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38 días hasta el 23 de febrero de 2025 y adicionándolo en $6.926.133 Lo anterior, con fundamento además en el principio de la autonomía de la voluntad consagrado en la Ley 80 de 1993</t>
  </si>
  <si>
    <t>https://community.secop.gov.co/Public/Tendering/ContractNoticePhases/View?PPI=CO1.PPI.34958977&amp;isFromPublicArea=True&amp;isModal=False</t>
  </si>
  <si>
    <t>753-2024-CPS-P(117392)</t>
  </si>
  <si>
    <t>FDLSUBA-CD-751-2024(117392)</t>
  </si>
  <si>
    <t>KAROL PIERANGELY SALINAS LÓPEZ</t>
  </si>
  <si>
    <t>1. 15/12/2024 8:19:21 PM Mediante documento radicado en el Fondo de Desarrollo Local de Suba, por MARÍA FERNANDA LÓPEZ ARIAS, quien obra como apoyo a la supervisión del Contrato 753-2024-CPS-P(117392) se solicita MODIFICAR el contrato, suscrito con KAROL PIERANGELY SALINAS LOPEZ,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7 días hasta el 07 de febrero de 2025 y adicionándolo en $6.732.768. Lo anterior, con fundamento además en el principio de la autonomía de la voluntad consagrado en la Ley 80 de 1993.</t>
  </si>
  <si>
    <t>https://community.secop.gov.co/Public/Tendering/OpportunityDetail/Index?noticeUID=CO1.NTC.6880313&amp;isFromPublicArea=True&amp;isModal=False</t>
  </si>
  <si>
    <t>754-2024-CPS-P(117413)</t>
  </si>
  <si>
    <t>FDLSUBA-CD-752-2024(117413)</t>
  </si>
  <si>
    <t>LIZETH PAOLA ESPINOSA</t>
  </si>
  <si>
    <t>1. 15/12/2024 11:24:35 AM Mediante documento radicado en el Fondo de Desarrollo Local de Suba, por alejandra jaramillo, quien obra como supervisor del Contrato 754-2024 se solicita MODIFICAR el contrato, suscrito con LIZETH ESPINOSA,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5 dias hasta el 25 de febrero de 2025 y adicionándolo en $ 6.368.833, .Lo anterior, con fundamento además en el principio de la autonomía de la voluntad consagrado en la Ley 80 de 1993.</t>
  </si>
  <si>
    <t>https://community.secop.gov.co/Public/Tendering/OpportunityDetail/Index?noticeUID=CO1.NTC.6884114&amp;isFromPublicArea=True&amp;isModal=False</t>
  </si>
  <si>
    <t>755-2024-CPS-P(117406)</t>
  </si>
  <si>
    <t>FDLSUBA-CD-753-2024(117406)</t>
  </si>
  <si>
    <t>SANTIAGO ALFONSO MARTIN HILARION</t>
  </si>
  <si>
    <t>1. 15/12/2024 4:31:19 PM Mediante documento radicado en el Fondo de Desarrollo Local de Suba, por DANIELA RODRÍGUEZ, quien obra como apoyo a la supervisión del Contrato 755-2024-CPS-P(117406) se solicita MODIFICAR el contrato, suscrito con SANTIAGO ALFONSO MARTIN HILARION,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8 días hasta el 23 de febrero de 2025 y adicionándolo en $ 9.434.133. Lo anterior, con fundamento además en el principio de la autonomía de la voluntad consagrado en la Ley 80 de 1993.</t>
  </si>
  <si>
    <t>https://community.secop.gov.co/Public/Tendering/OpportunityDetail/Index?noticeUID=CO1.NTC.6882871&amp;isFromPublicArea=True&amp;isModal=False</t>
  </si>
  <si>
    <t>757-2024-CPS-P(117392)</t>
  </si>
  <si>
    <t>FDLSUBA-CD-755-2024(117392)</t>
  </si>
  <si>
    <t>SANDRA MILENA MUÑOZ</t>
  </si>
  <si>
    <t>1. 17/12/2024 11:38:20 AM Mediante documento radicado en el Fondo de Desarrollo Local de Suba, por JOSÉ DANIEL ALVAREZ RUIZ, quien obra como apoyo a la supervisión del Contrato 757-2024- CPS-P(117392) se solicita MODIFICAR el contrato, suscrito con SANDRA MILENA MUÑOZ DUARTE,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7 dias hasta el 24 de febrero de 2024 y adicionándolo en $6.732.767. Lo anterior, con fundamento además en el principio de la autonomía de la voluntad consagrado en la Ley 80 de 1993.</t>
  </si>
  <si>
    <t>https://community.secop.gov.co/Public/Tendering/OpportunityDetail/Index?noticeUID=CO1.NTC.6882376&amp;isFromPublicArea=True&amp;isModal=False</t>
  </si>
  <si>
    <t>758-2024-CPS-P(117397)</t>
  </si>
  <si>
    <t>FDLSUBA-CD-756-2024(117397)</t>
  </si>
  <si>
    <t>1. 13/12/2024 11:06:41 PM Mediante documento radicado en el Fondo de Desarrollo Local de Suba, por CAROLINA AVILA , quien obra como apoyo a la supervisión del Contrato 758-2024-CPS-P (117397) solicita MODIFICAR el contrato, suscrito con MAYRA YINETH HENAO CONDE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Y OCHO DIAS y adicionándolo en NUEVE MILLONES CUATROCIENTOS OCHENTA Y CUATRO MIL OCHOCIENTOS PESOS M/CTE $9.484.800 Lo anterior, con fundamento además en el principio de la autonomía de la voluntad consagrado en la Ley 80 de 1993.</t>
  </si>
  <si>
    <t>Prestar servicios profesionales en el Área de Gestión del Desarrollo Local de la Alcaldía Local de Suba, en el proceso de formulación, ejecución, seguimiento y evaluación de las políticas, planes, programas y proyectos de desarrollo local, garantizando el manejo, validación y actualización de la información en aplicativo SIPSE, para lograr el cumplimiento de las metas del plan de desarrollo local de la vigencia</t>
  </si>
  <si>
    <t>https://community.secop.gov.co/Public/Tendering/OpportunityDetail/Index?noticeUID=CO1.NTC.6883351&amp;isFromPublicArea=True&amp;isModal=False</t>
  </si>
  <si>
    <t>759-2024-CPS-AG(116470)</t>
  </si>
  <si>
    <t>FDLSUBA-CD-757-2024(116470)</t>
  </si>
  <si>
    <t xml:space="preserve">ALEJANDRO ARIAS VILLA </t>
  </si>
  <si>
    <t>https://community.secop.gov.co/Public/Tendering/OpportunityDetail/Index?noticeUID=CO1.NTC.6906932&amp;isFromPublicArea=True&amp;isModal=False</t>
  </si>
  <si>
    <t>760-2024-CPS-AG(117287)</t>
  </si>
  <si>
    <t>FDLSUBA-CD-758-2024(117287)</t>
  </si>
  <si>
    <t>EDWIN HUMBERTO OYOLA</t>
  </si>
  <si>
    <t>1. 12/11/2024 7:13:17 PM Mediante documento radicado en el Fondo de Desarrollo Local de Suba, por DANIEL TORRES , quien obra como apoyo a la supervisión del Contrato 760-2024-CPS-AG(117287) se solicita MODIFICAR el contrato, suscrito con EDWIN OYOLA,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35 días hasta el 25 de febrero de 2025 y adicionándolo en $5.556.833 Lo anterior, con fundamento además en el principio de la autonomía de la voluntad consagrado en la Ley 80 de 1993</t>
  </si>
  <si>
    <t>Prestar servicios de apoyo al Promotor de la Mejora Local en los procesos de implementación de herramientas de gestión, siguiendo los lineamientos metodológicos establecidos por la Oficina Asesora de Planeación de la Secretaría Distrital de Gobierno.</t>
  </si>
  <si>
    <t>https://community.secop.gov.co/Public/Tendering/OpportunityDetail/Index?noticeUID=CO1.NTC.6883966&amp;isFromPublicArea=True&amp;isModal=False</t>
  </si>
  <si>
    <t>762-2024-CPS-P(116349)</t>
  </si>
  <si>
    <t>FDLSUBA-CD-760-2024(116349)</t>
  </si>
  <si>
    <t>Gina Marcela Rodriguez</t>
  </si>
  <si>
    <t>1. 16/12/2024 2:58:07 PM Mediante documento radicado en el Fondo de Desarrollo Local de Suba, por ALEJANDRA JARAMILLO FERNANDEZ, quien obra como apoyo a la supervisión del Contrato 762- 2024-CPS-AG (116349) se solicita MODIFICAR el contrato, suscrito con GINA MARCELA RODRIGUEZ CASTRO ,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y cinco (5) días hasta el 25 de febrero de 2024 y adicionándolo en $ 8.689.333. Lo anterior, con fundamento además en el principio de la autonomía de la voluntad consagrado en la Ley 80 de 1993.</t>
  </si>
  <si>
    <t>Prestar sus servicios profesionales para la implementación de las acciones y lineamientos técnicos surtidos del programa de gestión documental y demás instrumentos técnicos archivísticos</t>
  </si>
  <si>
    <t>https://community.secop.gov.co/Public/Tendering/OpportunityDetail/Index?noticeUID=CO1.NTC.6898790&amp;isFromPublicArea=True&amp;isModal=False</t>
  </si>
  <si>
    <t>763-2024-CPS-P(116466)</t>
  </si>
  <si>
    <t>FDLSUBA-CD-761-2024(116466)</t>
  </si>
  <si>
    <t>MIGUEL ALFREDO CERMEÑO</t>
  </si>
  <si>
    <t xml:space="preserve">1. 17/12/2024 11:46:21 PM Mediante documento radicado en el Fondo de Desarrollo Local de Suba, por SANDRA MILENA POLANIA SABOGAL, quien obra como apoyo a la supervisión del Contrato 763-2024se solicita MODIFICAR el contrato, suscrito con Miguel Alfredo Cermeño,,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(20) dias hasta el 15 de marzo de 2025 y adicionándolo en $4.965.333 M/Cte. Lo anterior, con fundamento además en el principio de la autonomía de la voluntad consagrado en la Ley 80 de 1993.	 
</t>
  </si>
  <si>
    <t xml:space="preserve">https://community.secop.gov.co/Public/Tendering/OpportunityDetail/Index?noticeUID=CO1.NTC.6903872&amp;isFromPublicArea=True&amp;isModal=False
</t>
  </si>
  <si>
    <t>764-2024-CPS-P(116466)</t>
  </si>
  <si>
    <t>FDLSUBA-CD-762-2024(116466)</t>
  </si>
  <si>
    <t xml:space="preserve">JHONNY ZARATE </t>
  </si>
  <si>
    <t>1. 15/12/2024 11:54:57 PM Mediante documento radicado en el Fondo de Desarrollo Local de Suba, por JOSE DANIEL ALVAREZ RUIZ, quien obra como apoyo a la supervisión del Contrato 764-2024-CPS-P(116466) se solicita MODIFICAR el contrato, suscrito con JOHHNY ZARATE HERRERA,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16 días hasta el 23 de febrero de 2025 y adicionándolo en $3.972.267. Lo anterior, con fundamento además en el principio de la autonomía de la voluntad consagrado en la Ley 80 de 1993.</t>
  </si>
  <si>
    <t xml:space="preserve">https://community.secop.gov.co/Public/Tendering/OpportunityDetail/Index?noticeUID=CO1.NTC.6904609&amp;isFromPublicArea=True&amp;isModal=False
</t>
  </si>
  <si>
    <t>765-2024-CPS-AG(113486)</t>
  </si>
  <si>
    <t>FDLSUBA-CD-763-2024(113486)</t>
  </si>
  <si>
    <t>JOSE FERNEY PEÑUELA</t>
  </si>
  <si>
    <t xml:space="preserve">1. 14/12/2024 8:40:35 PM Mediante documento radicado en el Fondo de Desarrollo Local de Suba, por alejandra jaramillo, quien obra como supervisor del Contrato 765-2024 se solicita MODIFICAR el contrato, suscrito con jose peñuela,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25 dias hasta el 15 de marzo de 2025 y adicionándolo en $ $ 2.402.500, .Lo anterior, con fundamento además en el principio de la autonomía de la voluntad consagrado en la Ley 80 de 1993.	 
</t>
  </si>
  <si>
    <t>https://community.secop.gov.co/Public/Tendering/OpportunityDetail/Index?noticeUID=CO1.NTC.6906253&amp;isFromPublicArea=True&amp;isModal=False</t>
  </si>
  <si>
    <t>766-2024-CPS-AG(113486)</t>
  </si>
  <si>
    <t>FDLSUBA-CD-764-2024(113486)</t>
  </si>
  <si>
    <t>ORLANDO TAUTIVA SALGADO</t>
  </si>
  <si>
    <t xml:space="preserve">1. 14/12/2024 8:41:34 PM Mediante documento radicado en el Fondo de Desarrollo Local de Suba, por alejandra jaramillo, quien obra como supervisor del Contrato 766-2024 se solicita MODIFICAR el contrato, suscrito con Orlando tautiva,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24 dias hasta el 15 de marzo de 2025 y adicionándolo en $ 2.306.400, .Lo anterior, con fundamento además en el principio de la autonomía de la voluntad consagrado en la Ley 80 de 1993.	 
</t>
  </si>
  <si>
    <t>El contrato que se pretende celebrar, tendrá por objeto Prestar el servicio como conductor de los vehículos livianos que integran el parque automotor de la Alcaldía Local De Suba</t>
  </si>
  <si>
    <t>https://community.secop.gov.co/Public/Tendering/OpportunityDetail/Index?noticeUID=CO1.NTC.6908648&amp;isFromPublicArea=True&amp;isModal=False</t>
  </si>
  <si>
    <t>767-2024-CPS-AG(116470)</t>
  </si>
  <si>
    <t>FDLSUBA-CD-765-2024(116470)</t>
  </si>
  <si>
    <t>1. 17/12/2024 11:39:16 AM Mediante documento radicado en el Fondo de Desarrollo Local de Suba, por MARJORY LORENA QUIÑONES MUÑOZ , quien obra como apoyo a la supervisión del Contrato 767-2024-CPS-AG(116470)se solicita MODIFICAR el contrato, suscrito con LUZ ANGELA BUITRAGO RUIZ ,,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CINCO DIAS hasta el 26 DE FEBRERO DE 2025 y adicionándolo en $ 3.363.500, Lo anterior, con fundamento además en el principio de la autonomía de la voluntad consagrado en la Ley 80 de 1993.</t>
  </si>
  <si>
    <t xml:space="preserve">https://community.secop.gov.co/Public/Tendering/OpportunityDetail/Index?noticeUID=CO1.NTC.6901642&amp;isFromPublicArea=True&amp;isModal=False
</t>
  </si>
  <si>
    <t xml:space="preserve">INSPECIONES </t>
  </si>
  <si>
    <t>768-2024-CPS-P(119425)</t>
  </si>
  <si>
    <t>FDLSUBA-CD-767-2024(119425)</t>
  </si>
  <si>
    <t>MARIA ANGELICA CHINCHILLA</t>
  </si>
  <si>
    <t>1. 15/12/2024 2:04:42 PM Mediante documento radicado en el Fondo de Desarrollo Local de Suba, por MARTHA ELENA JAIQUEL , quien obra como apoyo a la supervisión del Contrato 768-2024-CPS-P(119425) se solicita MODIFICAR el contrato, suscrito con MARIA ANGELICA CHINCHILLA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7 días hasta el 10 de FEBRERO de 2025 y adicionándolo en $ 9.185.867. Lo anterior, con fundamento además en el principio de la autonomía de la voluntad consagrado en la Ley 80 de 1993.</t>
  </si>
  <si>
    <t>https://community.secop.gov.co/Public/Tendering/OpportunityDetail/Index?noticeUID=CO1.NTC.6908225&amp;isFromPublicArea=True&amp;isModal=False</t>
  </si>
  <si>
    <t>769-2024-CPS-P(119425)</t>
  </si>
  <si>
    <t>FDLSUBA-CD-768-2024(119425)</t>
  </si>
  <si>
    <t>ALBA LOPEZ</t>
  </si>
  <si>
    <t>1. 15/12/2024 2:03:38 PM Mediante documento radicado en el Fondo de Desarrollo Local de Suba, por MARTHA ELENA JAIQUEL , quien obra como apoyo a la supervisión del Contrato 769-2024-CPS-P(119425) se solicita MODIFICAR el contrato, suscrito con ALBA LOPEZ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7 días hasta el 10 de FEBRERO de 2025 y adicionándolo en $ 9.185.867. Lo anterior, con fundamento además en el principio de la autonomía de la voluntad consagrado en la Ley 80 de 1993.</t>
  </si>
  <si>
    <t>https://community.secop.gov.co/Public/Tendering/OpportunityDetail/Index?noticeUID=CO1.NTC.6908711&amp;isFromPublicArea=True&amp;isModal=Fal</t>
  </si>
  <si>
    <t>770-2024-CPS-P(116466)</t>
  </si>
  <si>
    <t>FDLSUBA-CD-769-2024(116466)</t>
  </si>
  <si>
    <t>Christian Orlando Enciso Suárez</t>
  </si>
  <si>
    <t>1. 16/12/2024 2:00:23 PM Mediante documento radicado en el Fondo de Desarrollo Local de Suba, por JOSÉ DANIEL ALVAREZ RUIZ , quien obra como apoyo a la supervisión del Contrato 770-2024-CPS-P(116466) se solicita MODIFICAR el contrato, suscrito con CHRISTIAN ORLANDO ENCISO SUÁREZ ,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22 días hasta el 15 de marzo de 2025 y adicionándolo en $5.461.867. Lo anterior, con fundamento además en el principio de la autonomía de la voluntad consagrado en la Ley 80 de 1993.</t>
  </si>
  <si>
    <t xml:space="preserve">https://community.secop.gov.co/Public/Tendering/OpportunityDetail/Index?noticeUID=CO1.NTC.6922401&amp;isFromPublicArea=True&amp;isModal=False
</t>
  </si>
  <si>
    <t>771-2024-CPS-P(117254)</t>
  </si>
  <si>
    <t>FDLSUBA-CD-770-2024(117254)</t>
  </si>
  <si>
    <t>ADRIANA MARITZA ROBAYO</t>
  </si>
  <si>
    <t>1. 14/12/2024 3:40:22 PM Mediante documento radicado en el Fondo de Desarrollo Local de Suba, por CESAR SALAMANCA , quien obra como supervisor del Contrato 771-2024-CPS-P(117254) se solicita MODIFICAR el contrato, suscrito con Adriana Robayo,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35 días hasta el 26 de febrero de 2025 y adicionándolo en $9.333.333.Lo anterior, con fundamento además en el principio de la autonomía de la voluntad consagrado en la Ley 80 de 1993.</t>
  </si>
  <si>
    <t>PRESTAR SERVICIOS PROFESIONALES ESPECIALIZADOS PARA REALIZAR ASISTENCIA Y EL ACOMPAÑAMIENTO ADMINISTRATIVO REQUERIDA EN DESARROLLO DE LAS ACCIONES A CARGO DE LA ALCALDIA LOCAL DE SUBA.</t>
  </si>
  <si>
    <t>https://community.secop.gov.co/Public/Tendering/OpportunityDetail/Index?noticeUID=CO1.NTC.6901310&amp;isFromPublicArea=True&amp;isModal=False</t>
  </si>
  <si>
    <t>772-2024-CPS-P(116466)</t>
  </si>
  <si>
    <t>FDLSUBA-CD-771-2024(116466)</t>
  </si>
  <si>
    <t xml:space="preserve">1. 19/12/2024 12:11:52 PM Mediante documento radicado en el Fondo de Desarrollo Local de Suba, por WILSON CALLEJAS PARRA, quien obra como apoyo a la supervisión del Contrato 772-2024 se solicita MODIFICAR el contrato, suscrito con REINALDO PUENTES VASQUEZ,,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(22) dias hasta el 15 de marzo de 2025 y adicionándolo en $ 5.461.866M/Cte. Lo anterior, con fundamento además en el principio de la autonomía de la voluntad consagrado en la Ley 80 de 1993.	 
</t>
  </si>
  <si>
    <t>Prestar los servicios profesionales para apoyar técnicamente las distintas etapas de los procesos de competencia de las Inspecciones de Policía de la Localidad, según reparto.</t>
  </si>
  <si>
    <t>https://community.secop.gov.co/Public/Tendering/OpportunityDetail/Index?noticeUID=CO1.NTC.6916307&amp;isFromPublicArea=True&amp;isModal=False</t>
  </si>
  <si>
    <t>774-2024-CPS-P(116143)</t>
  </si>
  <si>
    <t>FDLSUBA-CD-766-2024(116143)</t>
  </si>
  <si>
    <t>LUIS ALFREDO PARDO PANQUEVA</t>
  </si>
  <si>
    <t>1. 14/12/2024 12:03:44 PM Mediante documento radicado en el Fondo de Desarrollo Local de Suba, por EDGAR ENRIQUE ALONSO GOMEZ , quien obra como apoyo a la supervisión del Contrato 774-2024-CPS-P(116143) se solicita MODIFICAR el contrato, suscrito con LUIS ALFREDO PARDO PANQUEVA,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27 días hasta el 15 de marzo de 2024 y adicionándolo en $4.185.233. Lo anterior, con fundamento además en el principio de la autonomía de la voluntad consagrado en la Ley 80 de 1993.</t>
  </si>
  <si>
    <t>https://community.secop.gov.co/Public/Tendering/OpportunityDetail/Index?noticeUID=CO1.NTC.6908623&amp;isFromPublicArea=True&amp;isModal=False</t>
  </si>
  <si>
    <t>775-2024-CPS-P(115241)</t>
  </si>
  <si>
    <t>FDLSUBA-CD-773-2024(115241)</t>
  </si>
  <si>
    <t>German Fermando Ardila Florez</t>
  </si>
  <si>
    <t xml:space="preserve">1. 19/12/2024 10:05:08 AM Mediante documento radicado en el Fondo de Desarrollo Local de Suba, por ADRIANA ANDRA ARCHILA MOSCOSO , quien obra como apoyo a la supervisión del Contrato . 775-2024-CPS-P(115241) se solicita MODIFICAR el contrato, suscrito con , GERMAN FERMANDO ARDILA FLOREZ ,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11 DIAS hasta el 15 de marzo de 2025 y adicionándolo en $ 2.001.633 . Lo anterior, con fundamento además en el principio de la autonomía de la voluntad consagrado en la Ley 80 de 1993.	 
</t>
  </si>
  <si>
    <t>https://community.secop.gov.co/Public/Tendering/OpportunityDetail/Index?noticeUID=CO1.NTC.6935317&amp;isFromPublicArea=True&amp;isModal=False</t>
  </si>
  <si>
    <t>PROPIEDAD HORIZONTAL</t>
  </si>
  <si>
    <t>776-2024-CPS-AG(115114)</t>
  </si>
  <si>
    <t>FDLSUBA-CD-774-2024(115114)</t>
  </si>
  <si>
    <t>$17.318.467</t>
  </si>
  <si>
    <t>DANIELA CASTELBLANCO TRIANA</t>
  </si>
  <si>
    <t>1. 24/10/2024 3:49:32 PM Mediante documento radicado en el Fondo de Desarrollo Local de Suba, por CÉSAR SALAMANCA ROJAS, quien obra como apoyo a la supervisión del Contrato 776-2024-CPS-AG (115114), se solicita CESIÓN del contrato suscrito con DANIELA CASTELBLANCO TRIANA, De conformidad con la justificación esgrimida en el documento anexo suscrito por el supervisor, que hace parte integral de la presente modificación contractual. Por lo anterior, se realiza la CESIÓN DEL CONTRATO A FANY RUBIELA SIERRA VARGAS, identificado (a) con CC No 23.690.611, a partir del 24 de OCTUBRE de 2024, teniendo en cuenta la idoneidad, previa verificación de los requisitos aportados por el (la) contratista. Lo anterior de conformidad con los documentos anexos, los cuales hacen parte integral de la presente modificación contractual</t>
  </si>
  <si>
    <t>Prestar servicios de apoyo a la gestión para el seguimiento del cumplimiento de los procedimientos administrativos, operativos y técnicos del proyecto - Reto local - y los asociados a la inclusión social y seguridad económica en la localidad de Suba</t>
  </si>
  <si>
    <t xml:space="preserve">https://community.secop.gov.co/Public/Tendering/OpportunityDetail/Index?noticeUID=CO1.NTC.6908588&amp;isFromPublicArea=True&amp;isModal=False
</t>
  </si>
  <si>
    <t>776-2024 C1</t>
  </si>
  <si>
    <t>Fany Rubiela Sierra Vargas</t>
  </si>
  <si>
    <t>2. 15/12/2024 11:10:07 PM Mediante documento radicado en el Fondo de Desarrollo Local de Suba, por YURI ANDRES SANTOS PRETEL, qui en obra como apoyo a la supervisión del Contrato N° 776-2024-CPS-AG(115114), se solicita MODIFICAR el contrato, suscrito con FANY RUBIELA SIERRA VARGAS,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21 días hasta el 15 DE MARZO DE 2025. y adicionándolo en $ 3.056.200. Lo anterior, con fundamento además en el principio de la autonomía de la voluntad consagrado en la Ley 80 de 1993.
1. 24/10/2024 3:49:32 PM Mediante documento radicado en el Fondo de Desarrollo Local de Suba, por CÉSAR SALAMANCA ROJAS, quien obra como apoyo a la supervisión del Contrato 776-2024-CPS-AG (115114), se solicita CESIÓN del contrato suscrito con DANIELA CASTELBLANCO TRIANA, De conformidad con la justificación esgrimida en el documento anexo suscrito por el supervisor, que hace parte integral de la presente modificación contractual. Por lo anterior, se realiza la CESIÓN DEL CONTRATO A FANY RUBIELA SIERRA VARGAS, identificado (a) con CC No 23.690.611, a partir del 24 de OCTUBRE de 2024, teniendo en cuenta la idoneidad, previa verificación de los requisitos aportados por el (la) contratista. Lo anterior de conformidad con los documentos anexos, los cuales hacen parte integral de la presente modificación contractual</t>
  </si>
  <si>
    <t>777-2024-CPS-AG(117271)</t>
  </si>
  <si>
    <t>FDLSUBA-CD-775-2024(117271)</t>
  </si>
  <si>
    <t>Martha Patricia Mendez Fernandez</t>
  </si>
  <si>
    <t>PRESTAR SERVICIOS DE APOYO PARA LAS ACTIVIDADES ADMINISTRATIVAS Y DE GESTIÓN DOCUMENTAL, QUE SEAN PARTE DEL DESARROLLO DE LA ESTRATEGIA GERENCIA DE LA SOLUCIÓN EN EL TERRITORIO ASIGNADO POR PARTE DEL LA ALCALDÍA LOCAL DE SUBA</t>
  </si>
  <si>
    <t xml:space="preserve">https://community.secop.gov.co/Public/Tendering/OpportunityDetail/Index?noticeUID=CO1.NTC.6909133&amp;isFromPublicArea=True&amp;isModal=False
</t>
  </si>
  <si>
    <t>778-2024-CPS-AG(116346)</t>
  </si>
  <si>
    <t>FDLSUBA-CD-776-2024(116346)</t>
  </si>
  <si>
    <t>Maicoll Andrés Vargas Arias</t>
  </si>
  <si>
    <t>1. 15/12/2024 11:40:12 PM Mediante documento radicado en el Fondo de Desarrollo Local de Suba, por PEDRO ALONSO MACIAS PÉREZ, quien obra como apoyo a la supervisión del Contrato N° 778-2024 CPS- AG (116346) se solicita MODIFICAR el contrato, suscrito con MAICOLL ANDRÉS VARGAS ARIAS,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04 días, hasta el 27 DE FEBRERO DE 2025. y adicionándolo en $ 4.948.133. Lo anterior, con fundamento además en el principio de la autonomía de la voluntad consagrado en la Ley 80 de 1993</t>
  </si>
  <si>
    <t xml:space="preserve">https://community.secop.gov.co/Public/Tendering/OpportunityDetail/Index?noticeUID=CO1.NTC.6924226&amp;isFromPublicArea=True&amp;isModal=False
</t>
  </si>
  <si>
    <t>779-2024-CPS-AG(117271)</t>
  </si>
  <si>
    <t>FDLSUBA-CD-777-2024(117271)</t>
  </si>
  <si>
    <t xml:space="preserve">GABRIELA ALONSO JARAMILLO </t>
  </si>
  <si>
    <t>1. 12/12/2024 11:24:12 PM Mediante documento radicado en el Fondo de Desarrollo Local de Suba, por MONICA MEJIA , quien obra como supervisor del Contrato 779-2024- CPS-AG(117271)¿) se solicita MODIFICAR el contrato, suscrito con GABRIELA ALONSO JARAMILLO,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33 días hasta el 27 de febrero de 2025 y adicionándolo en $3.719.100. Lo anterior, con fundamento además en el principio de la autonomía de la voluntad consagrado en la Ley 80 de 1993.</t>
  </si>
  <si>
    <t xml:space="preserve">https://community.secop.gov.co/Public/Tendering/OpportunityDetail/Index?noticeUID=CO1.NTC.6908095&amp;isFromPublicArea=True&amp;isModal=False
</t>
  </si>
  <si>
    <t>780-2024-CPS-P(115324)</t>
  </si>
  <si>
    <t>FDLSUBA-CD-778-2024(115324)</t>
  </si>
  <si>
    <t>Monica Eliana Mejía Jimenez</t>
  </si>
  <si>
    <t>1. 11/12/2024 8:09:02 PM Mediante documento radicado en el Fondo de Desarrollo Local de Suba, por cesar salamanca, quien obra como supervisor del Contrato 780-2024-CPS-P(115324), se solicita MODIFICAR el contrato, suscrito con Monica Eliana Mejía Jimenez, una vez analizada la viabilidad jurídica y en atención a que el contrato tiene como fecha de terminación el día treinta y uno (31) de Diciembre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11 de MARZO de 2025. Lo anterior, con fundamento además en el principio de la autonomía de la voluntad consagrado en la Ley 80 de 1993</t>
  </si>
  <si>
    <t>PRESTAR SERVICIOS PROFESIONALES ESPECIALIZADOS COMO LÍDER PARA LA ARTICULACIÓN, PLANEACIÓN Y EJECUCIÓN DE LA GERENCIA DE SOLUCIÓN CON LAS ACTIVIDADES ESTABLECIDAS POR LA ALCALDÍA LOCAL DE SUBA</t>
  </si>
  <si>
    <t xml:space="preserve">https://community.secop.gov.co/Public/Tendering/OpportunityDetail/Index?noticeUID=CO1.NTC.6909324&amp;isFromPublicArea=True&amp;isModal=False
</t>
  </si>
  <si>
    <t>781-2024-CPS-P(116438)</t>
  </si>
  <si>
    <t>FDLSUBA-CD-779-2024(116438)</t>
  </si>
  <si>
    <t xml:space="preserve">MAYER LIZ SUAREZ DUITAMA </t>
  </si>
  <si>
    <t xml:space="preserve">1. 19/12/2024 10:07:58 AM Mediante documento radicado en el Fondo de Desarrollo Local de Suba, por ADRIANA ANDRA ARCHILA MOSCOSO , quien obra como apoyo a la supervisión del Contrato . 781-2024-CPS-P(116438) se solicita MODIFICAR el contrato, suscrito con , MAYER LIZ SUAREZ DUITAMA ,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15 DIAS hasta el 15 de marzo de 2025 y adicionándolo en $ 2.729.500. Lo anterior, con fundamento además en el principio de la autonomía de la voluntad consagrado en la Ley 80 de 1993.	 
</t>
  </si>
  <si>
    <t>https://community.secop.gov.co/Public/Tendering/OpportunityDetail/Index?noticeUID=CO1.NTC.6928329&amp;isFromPublicArea=True&amp;isModal=False</t>
  </si>
  <si>
    <t>782-2024-CP--AG(113486)</t>
  </si>
  <si>
    <t>FDLSUBA-CD-780-2024(113486)</t>
  </si>
  <si>
    <t>1. 14/12/2024 8:42:48 PM Mediante documento radicado en el Fondo de Desarrollo Local de Suba, por alejandra jaramillo, quien obra como supervisor del Contrato 782-2024 se solicita MODIFICAR el contrato, suscrito con ISIDRO TELLEZ BECERRA,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24 dias hasta el 15 de marzo de 2025 y adicionándolo en $ 2.306.400, .Lo anterior, con fundamento además en el principio de la autonomía de la voluntad consagrado en la Ley 80 de 1993.</t>
  </si>
  <si>
    <t>https://community.secop.gov.co/Public/Tendering/OpportunityDetail/Index?noticeUID=CO1.NTC.6909312&amp;isFromPublicArea=True&amp;isModal=False</t>
  </si>
  <si>
    <t>783-2024-CPS-P(116238)</t>
  </si>
  <si>
    <t>FDLSUBA-CD-781-2024(116238)</t>
  </si>
  <si>
    <t>DAVID RICARDO LEIVA TENJO</t>
  </si>
  <si>
    <t>1. 13/12/2024 1:02:31 PM Mediante documento radicado en el Fondo de Desarrollo Local de Suba, por PAOLA ANDREA RUIZ OSPINA, quien obra como supervisor del Contrato 783-2024-CPS-P(116238), se solicita MODIFICAR el contrato, suscrito con DAVID RICARDO LEIVA TENJO,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y cinco (05) días, contados a partir del vencimiento del plazo pactado y adicionándolo en SEIS MILLONES TRESCIENTOS SESENTA Y OCHO MIL OCHOCIENTOS TREINTA Y TRES PESOS M/CTE ($6.368.833). Lo anterior, con fundamento además en el principio de la autonomía de la voluntad consagrado en la Ley 80 de 1993.</t>
  </si>
  <si>
    <t>Prestar servicios profesionales jurídicos en el área de gestión del desarrollo local en cumplimiento de las metas del plan de desarrollo local de la vigencia y atender las competencias ambientales propias de la Alcaldía Local de Suba.</t>
  </si>
  <si>
    <t>https://community.secop.gov.co/Public/Tendering/OpportunityDetail/Index?noticeUID=CO1.NTC.6914383&amp;isFromPublicArea=True&amp;isModal=Fa</t>
  </si>
  <si>
    <t>784-2024-CPS-P(116438)</t>
  </si>
  <si>
    <t>FDLSUBA-CD-782-2024(116438)</t>
  </si>
  <si>
    <t>GERMAN GIOVANNI GONGORA GUTIERREZ</t>
  </si>
  <si>
    <t>1. 19/12/2024 9:39:29 AM Mediante documento radicado en el Fondo de Desarrollo Local de Suba, por Adriana Andrea Archila , quien obra como apoyo a la supervisión del Contrato . . 784-2024-CPS-P(116438), se solicita MODIFICAR el contrato, suscrito con , GERMAN GIOVANNI GONGORA ,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3 DIAS hasta el 27 DE FEBRERO de 2025 y adicionándolo en $ 6.004.900 . Lo anterior, con fundamento además en el principio de la autonomía de la voluntad consagrado en la Ley 80 de 1993.</t>
  </si>
  <si>
    <t xml:space="preserve">https://community.secop.gov.co/Public/Tendering/OpportunityDetail/Index?noticeUID=CO1.NTC.6924722&amp;isFromPublicArea=True&amp;isModal=False
</t>
  </si>
  <si>
    <t>785-2024-CPS-AG(116470)</t>
  </si>
  <si>
    <t>FDLSUBA-CD-783-2024(116470)</t>
  </si>
  <si>
    <t>1. 17/12/2024 11:40:05 AM Mediante documento radicado en el Fondo de Desarrollo Local de Suba, por MARJORY LORENA QUIÑONES MUÑOZ , quien obra como apoyo a la supervisión del Contrato . 785-2024-CPS-AG(116470) se solicita MODIFICAR el contrato, suscrito con JUAN SEBASTIAN MARTIN BERMEO ,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hasta el 28 DE FEBRERO de 2025 y adicionándolo en $ 2.883,000 . Lo anterior, con fundamento además en el principio de la autonomía de la voluntad consagrado en la Ley 80 de 1993.</t>
  </si>
  <si>
    <t xml:space="preserve">https://community.secop.gov.co/Public/Tendering/OpportunityDetail/Index?noticeUID=CO1.NTC.6932511&amp;isFromPublicArea=True&amp;isModal=False
</t>
  </si>
  <si>
    <t>786-2024-CPS-P(116372)</t>
  </si>
  <si>
    <t>FDLSUBA-CD-784-2024(116372)</t>
  </si>
  <si>
    <t>1. 15/12/2024 11:10:41 PM Mediante documento radicado en el Fondo de Desarrollo Local de Suba, por YURI ANDRES SANTOS PRETEL, quien obra como apoyo a la supervisión del Contrato N° 786-2024-CPS-P(116372), se solicita MODIFICAR el contrato, suscrito con ROGER QUIÑONEZ CORREA,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hasta el 28 DE FEBRERO DE 2025. y adicionándolo en $ 5.459.000. Lo anterior, con fundamento además en el principio de la autonomía de la voluntad consagrado en la Ley 80 de 1993.</t>
  </si>
  <si>
    <t xml:space="preserve">https://community.secop.gov.co/Public/Tendering/OpportunityDetail/Index?noticeUID=CO1.NTC.6926715&amp;isFromPublicArea=True&amp;isModal=False
</t>
  </si>
  <si>
    <t>787-2024-CPS-P(116637)</t>
  </si>
  <si>
    <t>FDLSUBA-CD-785-2024(116637)</t>
  </si>
  <si>
    <t>DANIEL CAMILO TAMAYO</t>
  </si>
  <si>
    <t xml:space="preserve">2. 02/01/2025 3:53:21 PM	Se adelanta terminación anticipada por solicitud del contratista DANIEL CAMILO TAMAYO PINEDA, mediante radicado No 20246110266532, en donde manifiesta Manifiesto mi intención de terminar el contrato en mención a partir del día de hoy 26 de diciembre de 2024 así mismo, por medio de alcance con No. 20246110268392, solicita que la terminación del contrato se de a partir del 02 de enero de 2025.
1. 15/12/2024 4:05:45 PM Mediante documento radicado en el Fondo de Desarrollo Local de Suba, por : BLANCARLIS GUILLEN VILLALOBOS, quien obra como apoyo a la supervisión del Contrato 787- 2024-CPS P(116637) se solicita MODIFICAR el contrato, suscrito con DANIEL CAMILO TAMAYO PINEDA,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Y CUATRO (04) días hasta el 27 DE FEBRERO de 2025 y adicionándolo en $8.441.066. Lo anterior, con fundamento además en el principio de la autonomía de la voluntad consagrado en la Ley 80 de 1993.	 
</t>
  </si>
  <si>
    <t xml:space="preserve">https://community.secop.gov.co/Public/Tendering/OpportunityDetail/Index?noticeUID=CO1.NTC.6910162&amp;isFromPublicArea=True&amp;isModal=False
</t>
  </si>
  <si>
    <t>788-2024-CPS-AG(116212)</t>
  </si>
  <si>
    <t>FDLSUBA-CD-786-2024(116212)</t>
  </si>
  <si>
    <t>LUISA FERNANDA GOMEZ RAMOS</t>
  </si>
  <si>
    <t xml:space="preserve">1. 15/12/2024 10:59:11 PM Mediante documento radicado en el Fondo de Desarrollo Local de Suba, por MARTHA ELENA JAIQUEL , quien obra como apoyo a la supervisión del Contrato 788-2024-CPS-AG(116212) se solicita MODIFICAR el contrato, suscrito con LUISA FERNANDA GOMEZ,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4 días hasta el 27 de FEBRERO de 2025 y adicionándolo en $ 3.267.400. Lo anterior, con fundamento además en el principio de la autonomía de la voluntad consagrado en la Ley 80 de 1993.	 
</t>
  </si>
  <si>
    <t>Prestar los servicios de apoyo en el Área Gestión del Desarrollo Local, realizando las actividades asistenciales en la gestión contractual del Fondo de Desarrollo Local de Suba.</t>
  </si>
  <si>
    <t>https://community.secop.gov.co/Public/Tendering/ContractNoticePhases/View?PPI=CO1.PPI.35094841&amp;isFromPublicArea=True&amp;isModal=False</t>
  </si>
  <si>
    <t>790-2024-CPS-P(116367)</t>
  </si>
  <si>
    <t>FDLSUBA-CD-788-2024(116367)</t>
  </si>
  <si>
    <t>andres leonardo soler cardenas</t>
  </si>
  <si>
    <t>1. 15/12/2024 4:29:12 PM Mediante documento radicado en el Fondo de Desarrollo Local de Suba, por DANIELA RODRÍGUEZ, quien obra como apoyo a la supervisión del Contrato 790-2024-CPS-P(116367) se solicita MODIFICAR el contrato, suscrito con ANDRES LEONARDO SOLER CARDENAS,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2 días hasta el 01 de marzo de 2025 y adicionándolo en $7.944.533. Lo anterior, con fundamento además en el principio de la autonomía de la voluntad consagrado en la Ley 80 de 1993.</t>
  </si>
  <si>
    <t>Prestar los servicios profesionales como abogado (a) para apoyar la gestión contractual relacionada con las comunicaciones de la Alcaldía Local de Suba, en los diferentes procesos de selección en sus etapas precontractual, contractual y postcontractual.</t>
  </si>
  <si>
    <t xml:space="preserve">https://community.secop.gov.co/Public/Tendering/OpportunityDetail/Index?noticeUID=CO1.NTC.6928676&amp;isFromPublicArea=True&amp;isModal=False
</t>
  </si>
  <si>
    <t>791-2024-CPS-P(116211)</t>
  </si>
  <si>
    <t>FDLSUBA-CD-789-2024(116211)</t>
  </si>
  <si>
    <t>$22.095.733</t>
  </si>
  <si>
    <t xml:space="preserve">RAUL MARIN RIVERA </t>
  </si>
  <si>
    <t>1. 14/11/2024 12:38:49 PM Mediante documento radicado en el Fondo de Desarrollo Local de Suba, por CÉSAR SALAMANCA ROJAS, quien obra como supervisor del Contrato No. 791-2024-CPS-P(116211), se solicita CESIÓN del contrato suscrito con RAÚL MARIN RIVERA, De conformidad con la justificación esgrimida en el documento anexo suscrito por el supervisor, que hace parte integral de la presente modificación contractual. Por lo anterior, se realiza la CESIÓN DEL CONTRATO a BLADIMIR CASTELBLANCO SUAREZ, identificado(a) con C.C. N° 79.594.802, a partir del 14 de noviembre de 2024, teniendo en cuenta la idoneidad, previa verificación de los requisitos aportados por el (la) contratista. Lo anterior de conformidad con los documentos anexos, los cuales hacen parte integral de la presente modificación contractual.</t>
  </si>
  <si>
    <t>Prestar los servicios profesionales, en el área de gestión ambiental en temas relacionados con acciones de arbolado urbano y rural de la localidad, jardinería y temas afines del componente ambiental.</t>
  </si>
  <si>
    <t xml:space="preserve">https://community.secop.gov.co/Public/Tendering/OpportunityDetail/Index?noticeUID=CO1.NTC.6928977&amp;isFromPublicArea=True&amp;isModal=False
</t>
  </si>
  <si>
    <t>791-2024 C1</t>
  </si>
  <si>
    <t>BLADIMIR CASTELBLANCO SUÁREZ</t>
  </si>
  <si>
    <t xml:space="preserve">1. 14/12/2024 8:36:29 AM Mediante documento radicado en el Fondo de Desarrollo Local de Suba, por PAOLA ANDREA RUIZ OSPINA, quien obra como supervisor del Contrato 791-2024-CPS-P(116211), se solicita MODIFICAR el contrato, suscrito con BLADIMIR CASTELBLANCO SUAREZ,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y dos (2) días contados a partir del vencimiento del plazo pactado y adicionándolo en SIETE MILLONES NOVECIENTOS CUARENTA Y CUATRO MIL QUINIENTOS TREINTA Y TRES PESOS M/CTE ($7.944.533). Lo anterior, con fundamento además en el principio de la autonomía de la voluntad consagrado en la Ley 80 de 1993.	</t>
  </si>
  <si>
    <t>792-2024-CPS-AG(114596)</t>
  </si>
  <si>
    <t>FDLSUBA-CD-790-2024(114596)</t>
  </si>
  <si>
    <t>CRISTIAN MARTINEZ DAZA</t>
  </si>
  <si>
    <t>1. 16/12/2024 3:02:26 PM Mediante documento radicado en el Fondo de Desarrollo Local de Suba, por ALEJANDRA JARAMILLO FERNANDEZ, quien obra como apoyo a la supervisión del Contrato 792- 2024-CPS-AG (114596) se solicita MODIFICAR el contrato, suscrito con CRISTIAN JHOAN MARTINEZ DAZA,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dieciocho (18) días hasta el 15 de marzo de 2025 y adicionándolo en $1.729.800. Lo anterior, con fundamento además en el principio de la autonomía de la voluntad consagrado en la Ley 80 de 1993.</t>
  </si>
  <si>
    <t xml:space="preserve">https://community.secop.gov.co/Public/Tendering/OpportunityDetail/Index?noticeUID=CO1.NTC.6929237&amp;isFromPublicArea=True&amp;isModal=False
</t>
  </si>
  <si>
    <t>793-2024-CPS-P(116466)</t>
  </si>
  <si>
    <t>FDLSUBA-CD-791-2024(116466)</t>
  </si>
  <si>
    <t>Sandra Viviana Acosta Rodriguez</t>
  </si>
  <si>
    <t xml:space="preserve">1. 15/12/2024 11:58:20 PM Mediante documento radicado en el Fondo de Desarrollo Local de Suba, por CARLOS ALBERTO AGUIRRE PÉREZ , quien obra como apoyo a la supervisión del Contrato 793-2024-CPS-P(116466) se solicita MODIFICAR el contrato, suscrito con SANDRA VIVIANA ACOSTA RODRÍGUEZ,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15 DIAS hasta el 15 DE MARZO DE 2025 y adicionándolo en $ 3.972.267. Lo anterior, con fundamento además en el principio de la autonomía de la voluntad consagrado en la Ley 80 de 1993.	 
</t>
  </si>
  <si>
    <t>https://community.secop.gov.co/Public/Tendering/OpportunityDetail/Index?noticeUID=CO1.NTC.6933236&amp;isFromPublicArea=True&amp;isModal=False</t>
  </si>
  <si>
    <t>794-2024-CPS-P(116384)</t>
  </si>
  <si>
    <t>FDLSUBA-CD-792-2024(116384)</t>
  </si>
  <si>
    <t xml:space="preserve">https://community.secop.gov.co/Public/Tendering/OpportunityDetail/Index?noticeUID=CO1.NTC.6928754&amp;isFromPublicArea=True&amp;isModal=False
</t>
  </si>
  <si>
    <t>795-2024-CPS-P(114992)</t>
  </si>
  <si>
    <t>FDLSUBA-CD-793-2024(114992)</t>
  </si>
  <si>
    <t xml:space="preserve">1. 14/12/2024 9:18:54 AM Mediante documento radicado en el Fondo de Desarrollo Local de Suba, por Paola Andrea Ruiz Ospina, quien obra como apoyo a la supervisión del Contrato No. 795-2024 CPS (114992), se solicita MODIFICAR el contrato, suscrito con DAVID SANTIAGO SIERRA UMAÑA, una vez analizada la viabilidad jurídica y en atención a que el contrato tiene como fecha de terminación el día treinta y uno (31) de Diciembre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23 de febrero de 2025. Lo anterior, con fundamento además en el principio de la autonomía de la voluntad consagrado en la Ley 80 de 1993	 
</t>
  </si>
  <si>
    <t xml:space="preserve">https://community.secop.gov.co/Public/Tendering/OpportunityDetail/Index?noticeUID=CO1.NTC.6926547&amp;isFromPublicArea=True&amp;isModal=False
</t>
  </si>
  <si>
    <t>796-2024-CPS-P(116466)</t>
  </si>
  <si>
    <t>FDLSUBA-CD-794-2024(116466)</t>
  </si>
  <si>
    <t xml:space="preserve">MARIA FERNANDA LANOS </t>
  </si>
  <si>
    <t xml:space="preserve">1. 15/12/2024 11:59:23 PM Mediante documento radicado en el Fondo de Desarrollo Local de Suba, por Magdalena Durán Solorzano , quien obra como apoyo a la supervisión del Contrato 796-2024-CPS-P(116466), se solicita MODIFICAR el contrato, suscrito con MARÍA FERNADA LANOS TORRES,,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20 DIAS hasta el 15 DE MARZO DE 2025 y adicionándolo en $ 4.965.333, Lo anterior, con fundamento además en el principio de la autonomía de la voluntad consagrado en la Ley 80 de 1993.	 
</t>
  </si>
  <si>
    <t xml:space="preserve">https://community.secop.gov.co/Public/Tendering/OpportunityDetail/Index?noticeUID=CO1.NTC.6927685&amp;isFromPublicArea=True&amp;isModal=False
</t>
  </si>
  <si>
    <t>797-2024-CPS-P(116236)</t>
  </si>
  <si>
    <t>FDLSUBA-CD-795-2024(116236)</t>
  </si>
  <si>
    <t>Carolina Valencia Bautista</t>
  </si>
  <si>
    <t>1. 14/12/2024 8:15:56 AM Mediante documento radicado en el Fondo de Desarrollo Local de Suba, por PAOLA ANDREA RUIZ OSPINA, quien obra como supervisor del Contrato 797-2024-CPS-P(116236), se solicita MODIFICAR el contrato, suscrito con CAROLINA VALENCIA BAUTISTA,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y cuatro (4) días contados a partir del vencimiento del plazo pactado y adicionándolo en OCHO MILLONES CUATROCIENTOS CUARENTA Y UN MIL CERO SESENTA Y SEIS PESOS M/CTE ($8.441.066). Lo anterior, con fundamento además en el principio de la autonomía de la voluntad consagrado en la Ley 80 de 1993.</t>
  </si>
  <si>
    <t>Prestar los servicios profesionales, en el área de gestión ambiental en temas relacionados con la gestión ambiental en la zona rural de la localidad y temas afines del componente ambiental.</t>
  </si>
  <si>
    <t xml:space="preserve">https://community.secop.gov.co/Public/Tendering/OpportunityDetail/Index?noticeUID=CO1.NTC.6927826&amp;isFromPublicArea=True&amp;isModal=False
</t>
  </si>
  <si>
    <t>798-2024-CPS-P(116447)</t>
  </si>
  <si>
    <t>FDLSUBA-CD-796-2024(116447)</t>
  </si>
  <si>
    <t xml:space="preserve">MALORI PATRICIA QUIROGA AFRICANO
</t>
  </si>
  <si>
    <t>1. 16/12/2024 9:43:54 PM Mediante documento radicado en el Fondo de Desarrollo Local de Suba, por JEIMMY SIERRA GODOY, quien obra como apoyo a la supervisión del Contrato No. se solicita MODIFICAR el contrato 798-2024 CPS-P(116447), suscrito con MALORI PATRICIA QUIROGA AFRICANO , una vez analizada la viabilidad jurídica y en atención a que el contrato tiene como fecha de terminación el día treinta y uno (31) de Diciembre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28 DE FEBRERO DE 2025. Lo anterior, con fundamento además en el principio de la autonomía de la voluntad consagrado en la Ley 80 de 1993.</t>
  </si>
  <si>
    <t>https://community.secop.gov.co/Public/Tendering/OpportunityDetail/Index?noticeUID=CO1.NTC.6942254&amp;isFromPublicArea=True&amp;isModal=False</t>
  </si>
  <si>
    <t>799-2024-CPS-P(117488)</t>
  </si>
  <si>
    <t>FDLSUBA-CD-797-2024(117488)</t>
  </si>
  <si>
    <t>José Serafín Aguillón</t>
  </si>
  <si>
    <t>1. 15/12/2024 8:47:26 PM Mediante documento radicado en el Fondo de Desarrollo Local de Suba, por JOSÉ RAUL PINILLA CHILLON, quien obra como apoyo a la supervisión del Contrato 799-2024-CPS-P(117488)solicita MODIFICAR el contrato, suscrito con JOSE SERAFIN AGUILLON una vez analizada la viabilidad jurídica y en atención a que el contrato tiene como fecha de terminación el día 31/12/2024 se hace necesario modificar la cláusula tercera "PLAZO: ", eliminando la nota -,En todo caso el plazo de ejecución del contrato no podrá exceder el 31 de iciembre de 2024. Y se hace necesario modificar el plazo prorrogándolo (1) MES Y (2) DÍAS y adicionándolo en SIETE MILLONES NOVECIENTOS CUARENTA Y CUATRO MIL QUINIENTOS TREINTA Y TRES MIL PESOS M/CTE ($7.944.533) anterior, con fundamento además en el principio de la autonomía de la voluntad consagrado en la Ley 80 de 1993.</t>
  </si>
  <si>
    <t xml:space="preserve">https://community.secop.gov.co/Public/Tendering/OpportunityDetail/Index?noticeUID=CO1.NTC.6934281&amp;isFromPublicArea=True&amp;isModal=False
</t>
  </si>
  <si>
    <t>800-2024-CPS-P(119425)</t>
  </si>
  <si>
    <t>FDLSUBA-CD-798-2024(119425)</t>
  </si>
  <si>
    <t>Yeisson Fernando Garzón Espeleta</t>
  </si>
  <si>
    <t xml:space="preserve">1. 16/12/2024 1:09:23 AM Mediante documento radicado en el Fondo de Desarrollo Local de Suba, por MARTHA ELENA JAIQUEL , quien obra como apoyo a la supervisión del Contrato 800-2024- CPS-P(119425), se solicita MODIFICAR el contrato, suscrito con YEISSON FERNANDO GARZON ESPELETA,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1 día hasta el 16 de FEBRERO de 2025 y adicionándolo en $ 7.696.267. Lo anterior, con fundamento además en el principio de la autonomía de la voluntad consagrado en la Ley 80 de 1993.	 
</t>
  </si>
  <si>
    <t xml:space="preserve">https://community.secop.gov.co/Public/Tendering/OpportunityDetail/Index?noticeUID=CO1.NTC.6945038&amp;isFromPublicArea=True&amp;isModal=False
</t>
  </si>
  <si>
    <t>801-2024-CPS-AG(116470)</t>
  </si>
  <si>
    <t>FDLSUBA-CD-799-2024(116470)</t>
  </si>
  <si>
    <t xml:space="preserve">LUISA FERNANDA CALDERON </t>
  </si>
  <si>
    <t xml:space="preserve">https://community.secop.gov.co/Public/Tendering/OpportunityDetail/Index?noticeUID=CO1.NTC.6934250&amp;isFromPublicArea=True&amp;isModal=False
</t>
  </si>
  <si>
    <t>INSPECIONES</t>
  </si>
  <si>
    <t>802-2024-CPS-P(116365)</t>
  </si>
  <si>
    <t>FDLSUBA-CD-800-2024(116365)</t>
  </si>
  <si>
    <t>EDGAR GUSTAVO RIVEROS NOGUERA</t>
  </si>
  <si>
    <t>1. 15/12/2024 7:36:48 PM Mediante documento radicado en el Fondo de Desarrollo Local de Suba, por DANIELA RODRÍGUEZ, quien obra como apoyo a la supervisión del Contrato 802-2024-CPS-P(116365) se solicita MODIFICAR el contrato, suscrito con EDGAR GUSTAVO RIVEROS NOGUERA,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2 días hasta el 01 de marzo de 2025 y adicionándolo en $ 7.944.533. Lo anterior, con fundamento además en el principio de la autonomía de la voluntad consagrado en la Ley 80 de 1993.</t>
  </si>
  <si>
    <t>PRESTAR SERVICIOS PROFESIONALES DE APOYO AL EQUIPO DE PRENSA Y COMUNICACIONES DE LA ALCALDÍA LOCAL EN LA REALIZACIÓN DE PRODUCTOS Y PIEZAS DIGITALES, IMPRESAS Y PUBLICITARIAS DE GRAN FORMATO Y DE ANIMACIÓN GRÁFICA, ASÍ COMO APOYAR LA PRODUCCIÓN Y MONTAJE DE EVENTOS</t>
  </si>
  <si>
    <t xml:space="preserve">https://community.secop.gov.co/Public/Tendering/OpportunityDetail/Index?noticeUID=CO1.NTC.6934435&amp;isFromPublicArea=True&amp;isModal=False
</t>
  </si>
  <si>
    <t>803-2024-CPS-AG (116470)</t>
  </si>
  <si>
    <t>FDLSUBA-CD-801-2024(116470)</t>
  </si>
  <si>
    <t>HECTOR FREDY RUIZ GOYENECHE</t>
  </si>
  <si>
    <t>1. 17/12/2024 11:40:50 AM Mediante documento radicado en el Fondo de Desarrollo Local de Suba, por MARIA FERNANDA LOPEZ ARIAZ , quien obra como apoyo a la supervisión del Contrato 803-2024-CPS-AG (116470) se solicita MODIFICAR el contrato, suscrito con HECTOR FREEDY RUIZ GOYENECHE ,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28 días hasta el 4 de marzo de 2025 y adicionándolo en $ 2.690.800 . Lo anterior, con fundamento además en el principio de la autonomía de la voluntad consagrado en la Ley 80 de 1993.</t>
  </si>
  <si>
    <t xml:space="preserve">Apoyar administrativa y asistencialmente a las Inspecciones de Policía de la Localidad.	 </t>
  </si>
  <si>
    <t>https://community.secop.gov.co/Public/Tendering/OpportunityDetail/Index?noticeUID=CO1.NTC.6928677&amp;isFromPublicArea=True&amp;isModal=False</t>
  </si>
  <si>
    <t>804-2024</t>
  </si>
  <si>
    <t>804-2024-CPS-AG (116470)</t>
  </si>
  <si>
    <t>FDLSUBA-CD-802-2024(116470)</t>
  </si>
  <si>
    <t>paula maritza varela salinas</t>
  </si>
  <si>
    <t>1. 17/12/2024 11:41:54 AM Mediante documento radicado en el Fondo de Desarrollo Local de Suba, por CARLOS ALBERTO AGUIRRE PEREZ , quien obra como apoyo a la supervisión del Contrato . 804-2024-CPS-AG(116470) se solicita MODIFICAR el contrato, suscrito con PAULA MARITZA VARELA SALINAS ,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2 DIAS hasta el 1 DE MARZO de 2025 y adicionándolo en $ 3.075.200. Lo anterior, con fundamento además en el principio de la autonomía de la voluntad consagrado en la Ley 80 de 1993.</t>
  </si>
  <si>
    <t>Apoyar administrativa y asistencialmente a lasInspecciones de Policía de la Localidad.</t>
  </si>
  <si>
    <t xml:space="preserve">https://community.secop.gov.co/Public/Tendering/OpportunityDetail/Index?noticeUID=CO1.NTC.6928737&amp;isFromPublicArea=True&amp;isModal=False
</t>
  </si>
  <si>
    <t>805-2024-CPS-P(119421)</t>
  </si>
  <si>
    <t>FDLSUBA-CD-803-2024(119421)</t>
  </si>
  <si>
    <t>1. 15/12/2024 2:16:13 PM Mediante documento radicado en el Fondo de Desarrollo Local de Suba, por MARTHA ELENA JAIQUEL , quien obra como apoyo a la supervisión del Contrato 805-2024-CPS-P(119421) se solicita MODIFICAR el contrato, suscrito con LIZ DAYANA RIVAS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28 días hasta el 17 de FEBRERO de 2025 y adicionándolo en $ 5.095.067. Lo anterior, con fundamento además en el principio de la autonomía de la voluntad consagrado en la Ley 80 de 1993.</t>
  </si>
  <si>
    <t>Prestar los servicios profesionales como abogado (a) para apoyar la gestión contractual del Área Gestión del Desarrollo Local, en las etapas precontractual y contractual de los procesos de selección de la Alcaldía Local de Suba.</t>
  </si>
  <si>
    <t>https://community.secop.gov.co/Public/Tendering/OpportunityDetail/Index?noticeUID=CO1.NTC.6980166&amp;isFromPublicArea=True&amp;isModal=False</t>
  </si>
  <si>
    <t>806-2024-CPS-P(116349)</t>
  </si>
  <si>
    <t>FDLSUBA-CD-804-2024(116349)</t>
  </si>
  <si>
    <t>JEICER DISNEY GUTIERREZ ALVAREZ</t>
  </si>
  <si>
    <t>1. 16/12/2024 2:53:19 PM Mediante documento radicado en el Fondo de Desarrollo Local de Suba, por ALEJANDRA JARAMILLO FERNANDEZ, quien obra como apoyo a la supervisión del Contrato 806-2024-CPS-AG (116349) se solicita MODIFICAR el contrato, suscrito con JEICER DISNEY GUTIERREZ ALVAREZ ,,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y dos (02) días hasta el 01 de marzo de 2025 y adicionándolo en $ 7.944.533. Lo anterior, con fundamento además en el principio de la autonomía de la voluntad consagrado en la Ley 80 de 1993.</t>
  </si>
  <si>
    <t>Prestar sus servicios profesionales para la implementación de las acciones y lineamientos técnicos surtidos del programa de gestión documental y demás instrumentos técnicos archivísticos.</t>
  </si>
  <si>
    <t xml:space="preserve">https://community.secop.gov.co/Public/Tendering/OpportunityDetail/Index?noticeUID=CO1.NTC.6930116&amp;isFromPublicArea=True&amp;isModal=False
</t>
  </si>
  <si>
    <t>807-2024-CD-INT-CTO</t>
  </si>
  <si>
    <t>FDLS-CD-INT-CTO-002-2024</t>
  </si>
  <si>
    <t>AGUAS DE BOGOTA S.A. E.S.P.</t>
  </si>
  <si>
    <t>1997, 1968, 1969</t>
  </si>
  <si>
    <t>REALIZAR ACTIVIDADES DE PROMOCIÓN Y MANTENIMIENTO DEL COMPONENTE DE JARDINERÍA Y ARBOLADO URBANO JOVEN, ASÍ COMO EL COMPONENTE DE RESTAURACIÓN ECOLÓGICA EN LA LOCALIDAD DE SUBA</t>
  </si>
  <si>
    <t xml:space="preserve">https://community.secop.gov.co/Public/Tendering/OpportunityDetail/Index?noticeUID=CO1.NTC.7035753&amp;isFromPublicArea=True&amp;isModal=False
</t>
  </si>
  <si>
    <t>808-2024-CPS-AG(116470)</t>
  </si>
  <si>
    <t>FDLSUBA-CD-805-2024(116470)</t>
  </si>
  <si>
    <t>DIANA ANGELICA RODRIGUEZ ACOSTA</t>
  </si>
  <si>
    <t xml:space="preserve">https://community.secop.gov.co/Public/Tendering/OpportunityDetail/Index?noticeUID=CO1.NTC.6937592&amp;isFromPublicArea=True&amp;isModal=False
</t>
  </si>
  <si>
    <t>811-2024-CPS-AG(116470)</t>
  </si>
  <si>
    <t>FDLSUBA-CD-808-2024(116470)</t>
  </si>
  <si>
    <t>1. 19/12/2024 12:29:16 PM Mediante documento radicado en el Fondo de Desarrollo Local de Suba, por WILSON CALLEJAS PARRA, quien obra como apoyo a la supervisión del Contrato 811-2024-CPS-AG(116470)se solicita MODIFICAR el contrato, suscrito con LUIS FERNANDO MORA RODRÍGUEZ,,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1 DIA hasta el 1 DE MARZO DE 2025 y adicionándolo en $ $ 2.979.100Lo anterior, con fundamento además en el principio de la autonomía de la voluntad consagrado en la Ley 80 de 1993.</t>
  </si>
  <si>
    <t>https://community.secop.gov.co/Public/Tendering/OpportunityDetail/Index?noticeUID=CO1.NTC.6937576&amp;isFromPublicArea=True&amp;isModal=False</t>
  </si>
  <si>
    <t>INSPECCIÓN</t>
  </si>
  <si>
    <t>812-2024-CPS-AG(116470)</t>
  </si>
  <si>
    <t>FDLSUBA-CD-809-2024(116470)</t>
  </si>
  <si>
    <t xml:space="preserve">1. 17/12/2024 11:48:07 AM Mediante documento radicado en el Fondo de Desarrollo Local de Suba, por SANDRA MILENA POLANIA SABOGAL , quien obra como apoyo a la supervisión del Contrato 812-2024-CPS-AG (116470) se solicita MODIFICAR el contrato, suscrito con JULIETH CAROLINA CASTRO MORON ,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1 DIA hasta el 2 de marzo de 2025 y adicionándolo en $ 2.979.100 . Lo anterior, con fundamento además en el principio de la autonomía de la voluntad consagrado en la Ley 80 de 1993.	 
</t>
  </si>
  <si>
    <t>https://community.secop.gov.co/Public/Tendering/OpportunityDetail/Index?noticeUID=CO1.NTC.6938394&amp;isFromPublicArea=True&amp;isModal=False</t>
  </si>
  <si>
    <t>813-2024-CPS-P(119425)</t>
  </si>
  <si>
    <t>FDLSUBA-CD-810-2024(119425)</t>
  </si>
  <si>
    <t>PAOLA FERNANDA ORTEGON PUENTES</t>
  </si>
  <si>
    <t>1. 15/12/2024 11:00:47 PM Mediante documento radicado en el Fondo de Desarrollo Local de Suba, por MARTHA ELENA JAIQUEL , quien obra como apoyo a la supervisión del Contrato 813-2024-CPS-P(119425) se solicita MODIFICAR el contrato, suscrito con PAOLA FERNANDA ORTEGON,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hasta el 16 de FEBRERO de 2025 y adicionándolo en $ 7.448.000. Lo anterior, con fundamento además en el principio de la autonomía de la voluntad consagrado en la Ley 80 de 1993</t>
  </si>
  <si>
    <t xml:space="preserve">https://community.secop.gov.co/Public/Tendering/OpportunityDetail/Index?noticeUID=CO1.NTC.6951978&amp;isFromPublicArea=True&amp;isModal=False
</t>
  </si>
  <si>
    <t>814-2024-CPS-P(115004)</t>
  </si>
  <si>
    <t>FDLSUBA-CD-811-2024(115004)</t>
  </si>
  <si>
    <t>angelica maria mendez carmona</t>
  </si>
  <si>
    <t xml:space="preserve">https://community.secop.gov.co/Public/Tendering/OpportunityDetail/Index?noticeUID=CO1.NTC.6937486&amp;isFromPublicArea=True&amp;isModal=False
</t>
  </si>
  <si>
    <t>815-2024-CPS-AG(116470)</t>
  </si>
  <si>
    <t>FDLSUBA-CD-812-2024(116470)</t>
  </si>
  <si>
    <t>Hector Javier García Carvajal</t>
  </si>
  <si>
    <t xml:space="preserve">1. 17/12/2024 11:49:26 AM Mediante documento radicado en el Fondo de Desarrollo Local de Suba, por MARÍA FERNANDA LÓPEZ ARIAS , quien obra como apoyo a la supervisión del Contrato . 815-2024-CPS-AG(116470) se solicita MODIFICAR el contrato, suscrito con HECTOR JAVIER GARCIA CARVAJAL ,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3 DIAS hasta el 27 DE FEBRERO de 2025 y adicionándolo en $ 3.171.300 . Lo anterior, con fundamento además en el principio de la autonomía de la voluntad consagrado en la Ley 80 de 1993.	 
</t>
  </si>
  <si>
    <t xml:space="preserve">https://community.secop.gov.co/Public/Tendering/OpportunityDetail/Index?noticeUID=CO1.NTC.6940420&amp;isFromPublicArea=True&amp;isModal=False
</t>
  </si>
  <si>
    <t>817-2024-CPS-AG(116470)</t>
  </si>
  <si>
    <t>FDLSUBA-CDC-814-2024(116470)</t>
  </si>
  <si>
    <t xml:space="preserve">INRI TATIANA SANCHEZ VALENZUELA </t>
  </si>
  <si>
    <t xml:space="preserve">1. 24/12/2024 2:38:57 PM Mediante documento radicado en el Fondo de Desarrollo Local de Suba, por Wilson Callejas Parra , quien obra como apoyo a la supervisión del Contrato . 817-2024- CPS-AG (116470) , se solicita MODIFICAR el contrato, suscrito con INRI TATIANA SÁNCHEZ VALENZUELA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1 dia hasta el 02 de marzo de 2025 y adicionándolo en $ 2.979.100 . Lo anterior, con fundamento además en el principio de la autonomía de la voluntad consagrado en la Ley 80 de 1993.	 
</t>
  </si>
  <si>
    <t xml:space="preserve">https://community.secop.gov.co/Public/Tendering/OpportunityDetail/Index?noticeUID=CO1.NTC.6944952&amp;isFromPublicArea=True&amp;isModal=False
</t>
  </si>
  <si>
    <t>818-2024-CPS-AG(116352)</t>
  </si>
  <si>
    <t>FDLSUBA-CD-815-2024(116352)</t>
  </si>
  <si>
    <t>CAMILO ANDRES FLOREZ LEÓN</t>
  </si>
  <si>
    <t>1. 16/12/2024 2:51:49 PM Mediante documento radicado en el Fondo de Desarrollo Local de Suba, por ALEJANDRA JARAMILLO FERNANDEZ, quien obra como apoyo a la supervisión del Contrato 818- 2024-CPS-AG (116352) se solicita MODIFICAR el contrato, suscrito con CAMILO ANDRES FLOREZ LEON,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y un (1) día y hasta el 01 de marzo de 2025, y adicionándolo en $2.635.000. Lo anterior, con fundamento además en el principio de la autonomía de la voluntad consagrado en la Ley 80 de 1993.</t>
  </si>
  <si>
    <t>https://community.secop.gov.co/Public/Tendering/OpportunityDetail/Index?noticeUID=CO1.NTC.6937988&amp;isFromPublicArea=True&amp;isModal=False</t>
  </si>
  <si>
    <t>819-2024-CPS-AG(114607)</t>
  </si>
  <si>
    <t>FDLSUBA -CD-816-2024(114607)</t>
  </si>
  <si>
    <t>Aldemar Garcia Rodriguez</t>
  </si>
  <si>
    <t>1. 14/122024 6:35:34 PM Mediante documento radicado en el Fondo de Desarrollo Local de Suba, por : SARA NOHELIA VELASQUEZ GUERRA, quien obra como apoyo a la supervisión del Contrato : 819-2024-CPS-AG (114607), se solicita MODIFICAR el contrato, suscrito con ALDEMAR GARCÍA RODRÍGUEZ,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3 días hasta el 15 DE MARZO de 2025 y adicionándolo en $3.171.300. Lo anterior, con fundamento además en el principio de la autonomía de la voluntad consagrado en la Ley 80 de 1993</t>
  </si>
  <si>
    <t xml:space="preserve">https://community.secop.gov.co/Public/Tendering/OpportunityDetail/Index?noticeUID=CO1.NTC.6938463&amp;isFromPublicArea=True&amp;isModal=False
</t>
  </si>
  <si>
    <t>820-2024-CPS-AG(116358)</t>
  </si>
  <si>
    <t>FDLSUBA-CD-817-2024(116358)</t>
  </si>
  <si>
    <t>JAVIER ARTURO CONTRERAS</t>
  </si>
  <si>
    <t>1. 15/12/2024 4:39:12 PM Mediante documento radicado en el Fondo de Desarrollo Local de Suba, por DANIELA RODRÍGUEZ, quien obra como apoyo a la supervisión del Contrato 820-2024-CPSAG(116358) se solicita MODIFICAR el contrato, suscrito con JAVIER ARTURO CONTRERAS AVILA,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1 día hasta el 02 de febrero de 2025 y adicionándolo en $4.511.533. Lo anterior, con fundamento además en el principio de la autonomía de la voluntad consagrado en la Ley 80 de 1993.</t>
  </si>
  <si>
    <t>PRESTAR SERVICIOS TÉCNICOS PARA EL CUBRIMIENTO Y LA EDICIÓN DE CONTENIDOS INFORMATIVO Y PUBLICACIÓN POR DIVERSOS MEDIOS DE LAS ACTIVIDADES, CRONOGRAMAS Y AGENDA DE LA ALCALDÍA LOCAL A NIVEL INTERNO Y EXTERNO, ASÍ COMO LA GENERACIÓN DE CONTENIDOS PERIODÍSTICOS Y GESTIÓN PARA LA DIVULGACIÓN MULTIPLATAFORMA DE MEDIOS</t>
  </si>
  <si>
    <t xml:space="preserve">https://community.secop.gov.co/Public/Tendering/OpportunityDetail/Index?noticeUID=CO1.NTC.6943259&amp;isFromPublicArea=True&amp;isModal=False
</t>
  </si>
  <si>
    <t>821-2024-CPS-AG(116470)</t>
  </si>
  <si>
    <t>FDLSUBA-CD-818-2024(116470)</t>
  </si>
  <si>
    <t>ALEXANDRA PUENTES GOMEZ</t>
  </si>
  <si>
    <t xml:space="preserve">1. 19/12/2024 12:14:57 PM Mediante documento radicado en el Fondo de Desarrollo Local de Suba, por SANDRA MILENA POLANIA SABOGAL , quien obra como apoyo a la supervisión del Contrato . 821-2024-CPS-AG(116470), se solicita MODIFICAR el contrato, suscrito con , ALEXANDRA PUENTES GOMEZ,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28 DIAS hasta el 03 de marzo de 2025 y adicionándolo en $ 2.690.800 . Lo anterior, con fundamento además en el principio de la autonomía de la voluntad consagrado en la Ley 80 de 1993.	 
</t>
  </si>
  <si>
    <t xml:space="preserve">https://community.secop.gov.co/Public/Tendering/OpportunityDetail/Index?noticeUID=CO1.NTC.6942394&amp;isFromPublicArea=True&amp;isModal=False
</t>
  </si>
  <si>
    <t>822-2024-CPS-AG(116470)</t>
  </si>
  <si>
    <t>FDLSUBA-CD-819-2024(116470)</t>
  </si>
  <si>
    <t>1. 19/12/2024 12:20:26 PM Mediante documento radicado en el Fondo de Desarrollo Local de Suba, por Gina Yicel Cuenca Rodríguez , quien obra como apoyo a la supervisión del Contrato . 822-2024-CPS-AG(116470), se solicita MODIFICAR el contrato, suscrito con Angel David Hernandez Casallas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13 DIAS hasta el 01 de marzo de 2025 y adicionándolo en $ 3.075.200 . Lo anterior, con fundamento además en el principio de la autonomía de la voluntad consagrado en la Ley 80 de 1993.</t>
  </si>
  <si>
    <t xml:space="preserve">https://community.secop.gov.co/Public/Tendering/OpportunityDetail/Index?noticeUID=CO1.NTC.6945012&amp;isFromPublicArea=True&amp;isModal=False
</t>
  </si>
  <si>
    <t>823-2024-CPS-P(116466)</t>
  </si>
  <si>
    <t>FDLSUBA-CD-820-2024(116466)</t>
  </si>
  <si>
    <t>Héctor Iván Hernández Pinilla</t>
  </si>
  <si>
    <t xml:space="preserve">1. 16/12/2024 12:11:39 AM Mediante documento radicado en el Fondo de Desarrollo Local de Suba, por CARLOS ALBERTO AGUIRRE PEREZ, quien obra como apoyo a la supervisión del Contrato 823-2024-CPS-P(116466) se solicita MODIFICAR el contrato, suscrito con HÉCTOR IVÁN HERNÁNDEZ PINILLA ,,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16 DIAS hasta el 15 DE MARZO DE 2025 y adicionándolo en $ $ 3.972.267 Lo anterior, con fundamento además en el principio de la autonomía de la voluntad consagrado en la Ley 80 de 1993.	 
</t>
  </si>
  <si>
    <t xml:space="preserve">https://community.secop.gov.co/Public/Tendering/ContractNoticePhases/View?PPI=CO1.PPI.35218119&amp;isFromPublicArea=True&amp;isModal=False
</t>
  </si>
  <si>
    <t>824-2024-CPS-AG(116470)</t>
  </si>
  <si>
    <t>FDLSUBA-CD-821-2024(116470)</t>
  </si>
  <si>
    <t>ADRIANA MARCELA NIÑO CUBILLOS</t>
  </si>
  <si>
    <t xml:space="preserve">1. 17/12/2024 11:02:47 AM Mediante documento radicado en el Fondo de Desarrollo Local de Suba, por CARLOS ALBERTO AGUIRRE PEREZ, quien obra como apoyo a la supervisión del Contrato 824-2024-CPS-AG(116470)se solicita MODIFICAR el contrato, suscrito con ADRIANA MARCELA NIÑO CUBILLOS,,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hasta el 27 DE FEBRERO DE 2025 y adicionándolo en $ $ 2.883.000 Lo anterior, con fundamento además en el principio de la autonomía de la voluntad consagrado en la Ley 80 de 1993.	 
</t>
  </si>
  <si>
    <t xml:space="preserve">https://community.secop.gov.co/Public/Tendering/OpportunityDetail/Index?noticeUID=CO1.NTC.6945047&amp;isFromPublicArea=True&amp;isModal=False
</t>
  </si>
  <si>
    <t>825-2024-CPS-AG(116352)</t>
  </si>
  <si>
    <t>FDLSUBA-CD-822-2024(116352)</t>
  </si>
  <si>
    <t>Rosa Marina Restrepo Pineda</t>
  </si>
  <si>
    <t xml:space="preserve">1. 16/12/2024 2:56:58 PM Mediante documento radicado en el Fondo de Desarrollo Local de Suba, por ALEJANDRA JARAMILLO FERNANDEZ, quien obra como apoyo a la supervisión del Contrato 825-2024-CPS-AG (116352) se solicita MODIFICAR el contrato, suscrito con ROSA MARINA RESTREPO PINEDA,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y un (1) día hasta el 01 de marzo de 2024 y adicionándolo en $ 2.635.000. Lo anterior, con fundamento además en el principio de la autonomía de la voluntad consagrado en la Ley 80 de 1993.	 
</t>
  </si>
  <si>
    <t>https://community.secop.gov.co/Public/Tendering/OpportunityDetail/Index?noticeUID=CO1.NTC.6938454&amp;isFromPublicArea=True&amp;isModal=False</t>
  </si>
  <si>
    <t>827-2024-CPS-P(116372)</t>
  </si>
  <si>
    <t>FDLSUBA-CD-823-2024(116372)</t>
  </si>
  <si>
    <t>DIANA MILENA TIBAQUICHA ZAPATA</t>
  </si>
  <si>
    <t>1. 15/12/2024 11:11:17 PM Mediante documento radicado en el Fondo de Desarrollo Local de Suba, por YURI ANDRES SANTOS PRETEL, quien obra como apoyo a la supervisión del Contrato N° 827-2024-CPS-P(116372), se solicita MODIFICAR el contrato, suscrito con DIANA MILENA TIBAQUICHA ZAPATA,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1 DIA hasta el 28 DE FEBRERO DE 2025. y adicionándolo en $ 5.640.977. Lo anterior, con fundamento además en el principio de la autonomía de la voluntad consagrado en la Ley 80 de 1993.</t>
  </si>
  <si>
    <t xml:space="preserve">https://community.secop.gov.co/Public/Tendering/OpportunityDetail/Index?noticeUID=CO1.NTC.6945810&amp;isFromPublicArea=True&amp;isModal=False
</t>
  </si>
  <si>
    <t>828-2024-CPS-AG(116761)</t>
  </si>
  <si>
    <t>FDLSUBA-CD-824-2024(116761)</t>
  </si>
  <si>
    <t>1. 15/12/2024 3:54:27 PM Mediante documento radicado en el Fondo de Desarrollo Local de Suba, por: Blancarlis Guillen, quien obra como apoyo a la supervisión del Contrato 828-2024-CPS-AG(116761) se solicita MODIFICAR el contrato, suscrito con WILMAR HERNAN PEREZ SANCHEZ, una vez analizada la viabilidad jurídica y en atención a que el contrato tiene como fecha de terminación el día 31/12/2024 se hace necesario modificar la cláusula tercera "PLAZO: ", eliminando la nota -, En todo caso el plazo de ejecución del contrato no podrá exceder el 31 de diciembre de 2024. Y se hace necesario modificar el plazo prorrogándolo en QUINCE (15) DIAS hasta el 15 DE MARZO de 2025 y adicionándolo en $ $1.690.500. Lo anterior, con fundamento además en el principio de la autonomía de la voluntad consagrado en la Ley 80 de 1993.</t>
  </si>
  <si>
    <t>https://community.secop.gov.co/Public/Tendering/OpportunityDetail/Index?noticeUID=CO1.NTC.6950294&amp;isFromPublicArea=True&amp;isModal=False</t>
  </si>
  <si>
    <t>829-2024-CPS-AG(116470)</t>
  </si>
  <si>
    <t>FDLSUBA-CD-825-2024(116470)</t>
  </si>
  <si>
    <t xml:space="preserve">LEONARDO CASTILLO RODRIGUEZ
</t>
  </si>
  <si>
    <t>1. 17/12/2024 12:01:30 PM Mediante documento radicado en el Fondo de Desarrollo Local de Suba, por MAGDALENA DURAN SOLORZANO , quien obra como apoyo a la supervisión del Contrato 829-2024-CPS-AG (116470) se solicita MODIFICAR el contrato, suscrito con LEONARDO CASTILLO RODRIGUEZ ,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Y 1 DIA hasta el 2 de marzo de 2025 y adicionándolo en $ 2.979.100 . Lo anterior, con fundamento además en el principio de la autonomía de la voluntad consagrado en la Ley 80 de 1993.</t>
  </si>
  <si>
    <t xml:space="preserve">https://community.secop.gov.co/Public/Tendering/OpportunityDetail/Index?noticeUID=CO1.NTC.6945437&amp;isFromPublicArea=True&amp;isModal=False
</t>
  </si>
  <si>
    <t>830-2024-CPS-P(116466)</t>
  </si>
  <si>
    <t>FDLSUBA-CD-826-2024(116466)</t>
  </si>
  <si>
    <t>VIVIANA MARCELA RONCANCIO SOLANO</t>
  </si>
  <si>
    <t>1. 17/12/2024 11:16:21 PM Mediante documento radicado en el Fondo de Desarrollo Local de Suba, por GINA YICEL CUENCA RODRIGUEZ, quien obra como apoyo a la supervisión del Contrato 830-2024-CPS-P(116466), se solicita MODIFICAR el contrato, suscrito con VIVIANA MARCELA RONCANCIO SOLANO,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16 DIAS, HASTA EL 15 DE MARZO DE 2025 y adicionándolo en $ 3.972.266. Lo anterior, con fundamento además en el principio de la autonomía de la voluntad consagrado en la Ley 80 de 1993.</t>
  </si>
  <si>
    <t xml:space="preserve">https://community.secop.gov.co/Public/Tendering/OpportunityDetail/Index?noticeUID=CO1.NTC.6944873&amp;isFromPublicArea=True&amp;isModal=False
</t>
  </si>
  <si>
    <t>831-2024-CPS-P(116372)</t>
  </si>
  <si>
    <t>FDLSUBA-CD-827-2024(116372)</t>
  </si>
  <si>
    <t>$9,826,200</t>
  </si>
  <si>
    <t>ANGELICA MARIA LOPEZ BERNAL</t>
  </si>
  <si>
    <t>2 .09/01/2025 8:48:48 PM Mediante documento radicado en el Fondo de Desarrollo Local de Suba, por ANDRES SANTOS, quien obra como apoyo a la supervisión del Contrato 831-2024, se solicita CESIÓN del contrato suscrito con ANGELICA MARIA LOPEZ BERNAL, De conformidad con la justificación esgrimida en el documento anexo suscrito por el supervisor, que hace parte integral de la presente modificación contractual. Por lo anterior, se realiza la CESIÓN DEL CONTRATO A ERICA JOHANA PERDOMO OLAYA identificada con cedula de ciudadanía No 1023899304, a partir del 9 de Enero de 2025, teniendo en cuenta la idoneidad, previa verificación de los requisitos aportados por el (la) contratista. Lo anterior de conformidad con los documentos anexos, los cuales hacen parte integral de la presente modificación contractual
1. 15/12/2024 11:11:55 PM Mediante documento radicado en el Fondo de Desarrollo Local de Suba, por YURI ANDRES SANTOS PRETEL, quien obra como apoyo a la supervisión del Contrato N° 831-2024-CPS-P(116372)se solicita MODIFICAR el contrato, suscrito con ANGELICA MARIA LOPEZ BERNAL,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28 DIAS hasta el 04 DE MARZO DE 2025. y adicionándolo en $ 5.095.066. Lo anterior, con fundamento además en el principio de la autonomía de la voluntad consagrado en la Ley 80 de 1993.</t>
  </si>
  <si>
    <t>https://community.secop.gov.co/Public/Tendering/ContractNoticePhases/View?PPI=CO1.PPI.35296143&amp;isFromPublicArea=True&amp;isModal=False</t>
  </si>
  <si>
    <t>831-2024 C1</t>
  </si>
  <si>
    <t>Erica Jhoanna Perdomo Olaya</t>
  </si>
  <si>
    <t>1. 15/12/2024 11:11:55 PM Mediante documento radicado en el Fondo de Desarrollo Local de Suba, por YURI ANDRES SANTOS PRETEL, quien obra como apoyo a la supervisión del Contrato N° 831-2024-CPS-P(116372)se solicita MODIFICAR el contrato, suscrito con ANGELICA MARIA LOPEZ BERNAL,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28 DIAS hasta el 04 DE MARZO DE 2025. y adicionándolo en $ 5.095.066. Lo anterior, con fundamento además en el principio de la autonomía de la voluntad consagrado en la Ley 80 de 1993.</t>
  </si>
  <si>
    <t>832-2024-CPS-P(116466)</t>
  </si>
  <si>
    <t>FDLSUBA-CD-828-2024(116466)</t>
  </si>
  <si>
    <t>Cesar Albert Medina Castro</t>
  </si>
  <si>
    <t>1. 17/12/2024 10:59:15 AM Mediante documento radicado en el Fondo de Desarrollo Local de Suba, por Sandra Milena Polania Sabogal , quien obra como apoyo a la supervisión del Contrato 832-2024, se solicita MODIFICAR el contrato, suscrito con CESAR ALBERT MEDINA CASTRO , una vez analizada la viabilidad jurídica y en atención a que el contrato tiene como fecha de terminación el día treinta y uno (31) de Diciembre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12 DE MARZO DE 2025. Lo anterior, con fundamento además en el principio de la autonomía de la voluntad consagrado en la Ley 80 de 1993</t>
  </si>
  <si>
    <t xml:space="preserve">https://community.secop.gov.co/Public/Tendering/OpportunityDetail/Index?noticeUID=CO1.NTC.6946161&amp;isFromPublicArea=True&amp;isModal=False
</t>
  </si>
  <si>
    <t>833-2024-CPS-P(116761)</t>
  </si>
  <si>
    <t>FDLSUBA-CD-829-2024(116761)</t>
  </si>
  <si>
    <t>Ivonne Kathalina Saenz Sanchez</t>
  </si>
  <si>
    <t>1. 15/12/2024 4:04:24 PM Mediante documento radicado en el Fondo de Desarrollo Local de Suba, por: Blancarlis Guillen, quien obra como apoyo a la supervisión del Contrato 833-2024- CPS-AG(116761) se solicita MODIFICAR el contrato, suscrito con Ivonne Kathalina Saenz Sanchez, una vez analizada la viabilidad jurídica y en atención a que el contrato tiene como fecha de terminación el día 31/12/2024 se hace necesario modificar la cláusula tercera "PLAZO: ", eliminando la nota -, En todo caso el plazo de ejecución del contrato no podrá exceder el 31 de diciembre de 2024. Y se hace necesario modificar el plazo prorrogándolo QUINCE (15) DIAS hasta el 15 DE MARZO de 2025 y adicionándolo en $ 1.690.500Lo anterior, con fundamento además en el principio de la autonomía de la voluntad consagrado en la Ley 80 de 1993.</t>
  </si>
  <si>
    <t>https://community.secop.gov.co/Public/Tendering/OpportunityDetail/Index?noticeUID=CO1.NTC.6958668&amp;isFromPublicArea=True&amp;isModal=False</t>
  </si>
  <si>
    <t>834-2024-CPS-P(116372)</t>
  </si>
  <si>
    <t>FDLSUBA-CD-830-2024(116372)</t>
  </si>
  <si>
    <t xml:space="preserve">Ana Johanna Santamaría Bustamante
</t>
  </si>
  <si>
    <t xml:space="preserve">1. 15/12/2024 11:12:35 PM Mediante documento radicado en el Fondo de Desarrollo Local de Suba, por YURI ANDRES SANTOS PRETEL, quien obra como apoyo a la supervisión del Contrato N° 834-2024-CPS-P(116372), se solicita MODIFICAR el contrato, suscrito con ANA JOHANNA SANTAMARIA BUSTAMANTE,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hasta el 28 DE FEBRERO DE 2025. y adicionándolo en $ 5.459.000. Lo anterior, con fundamento además en el principio de la autonomía de la voluntad consagrado en la Ley 80 de 1993.	</t>
  </si>
  <si>
    <t xml:space="preserve">https://community.secop.gov.co/Public/Tendering/OpportunityDetail/Index?noticeUID=CO1.NTC.6964026&amp;isFromPublicArea=True&amp;isModal=False
</t>
  </si>
  <si>
    <t>835-2024-CPS-P(116127)</t>
  </si>
  <si>
    <t>FDLSUBA-CD-831-2024(116127)</t>
  </si>
  <si>
    <t>PABLO LEONARDO MOLANO PARRA</t>
  </si>
  <si>
    <t>1. 14/12/2024 4:04:14 PM Mediante documento radicado en el Fondo de Desarrollo Local de Suba, por EDGAR ENRIQUE ALONSO GOMEZ , quien obra como apoyo a la supervisión del Contrato 835-2024-CPS-P(116127) se solicita MODIFICAR el contrato, suscrito con PABLO LEONARDO MOLANO PARRA,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21 días hasta el 15 de marzo de 2024 y adicionándolo en $3.827.600 Lo anterior, con fundamento además en el principio de la autonomía de la voluntad consagrado en la Ley 80 de 1993.</t>
  </si>
  <si>
    <t>Prestar los servicios profesionales al Área de Gestión del Desarrollo Local en la asistencia técnica y ejecución de acciones relacionadas con la reactivación y desarrollo económico en la localidad, en cumplimiento de las metas del Plan de Desarrollo Local y demás temas afines del proyecto de inversión 1966 'Fortaleciendo el tejido económico local</t>
  </si>
  <si>
    <t xml:space="preserve">https://community.secop.gov.co/Public/Tendering/OpportunityDetail/Index?noticeUID=CO1.NTC.6990881&amp;isFromPublicArea=True&amp;isModal=False
</t>
  </si>
  <si>
    <t>836-2024-CPS-P(114831)</t>
  </si>
  <si>
    <t>FDLSUBA-CD-832-2024(114831)</t>
  </si>
  <si>
    <t xml:space="preserve">JENNY PAOLA ARIZA AMAYA
</t>
  </si>
  <si>
    <t xml:space="preserve">1. 12/12/2024 8:23:27 AM Mediante documento radicado en el Fondo de Desarrollo Local de Suba, por ANGELA BIBIANA ROJAS PUERTAS, quien obra como apoyo a la supervisión del Contrato 836-2024-CPS-P(114831), se solicita MODIFICAR el contrato, suscrito con JENNY PAOLA ARIZA AMAYA,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QUINCE (15) DÍAS contados a partir del vencimiento del plazo pactado y adicionándolo en TRES MILLONES SETECIENTOS VEINTICUATRO MIL PESOS M/CTE ($3.724.000), Lo anterior, con fundamento además en el principio de la autonomía de la voluntad consagrado en la Ley 80 de 1993.	 
</t>
  </si>
  <si>
    <t>Prestar los servicios profesionales para apoyar la coordinación y trámite de despachos comisorios de la Alcaldía Local de Suba.</t>
  </si>
  <si>
    <t>https://community.secop.gov.co/Public/Tendering/ContractNoticePhases/View?PPI=CO1.PPI.35293803&amp;isFromPublicArea=True&amp;isModal=False</t>
  </si>
  <si>
    <t>837-2024-CPS-P(115035)</t>
  </si>
  <si>
    <t>FDLSUBA-CD-833-2024(115035)</t>
  </si>
  <si>
    <t xml:space="preserve">Alberto Nuñez Molinares
</t>
  </si>
  <si>
    <t>1. 15/12/2024 9:51:41 PM Mediante documento radicado en el Fondo de Desarrollo Local de Suba, por JEIMMY SIERRA GODOY, quien obra como apoyo a la supervisión del Contrato 837-2024 CPS-P (115035), se solicita MODIFICAR el contrato, suscrito con ALBERTO ENRIQUE NUÑEZ MOLINARES,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NUEVE (9) DIAS hasta el 15 DE MARZO DE 2025 y adicionándolo en DOS MILLONES DOSCIENTOS TREINTA Y CUATRO MIL CUATROCIENTOS PESOS M/CTE ($ 2.234.400). Lo anterior, con fundamento además en el principio de la autonomía de la voluntad consagrado en la Ley 80 de 1993.</t>
  </si>
  <si>
    <t xml:space="preserve">https://community.secop.gov.co/Public/Tendering/OpportunityDetail/Index?noticeUID=CO1.NTC.6988774&amp;isFromPublicArea=True&amp;isModal=False
</t>
  </si>
  <si>
    <t>838-2024-CPS-P(115237)</t>
  </si>
  <si>
    <t>FDLSUBA-CD-834-2024(115237)</t>
  </si>
  <si>
    <t>ANDRES FELIPE JIMENEZ FANDIÑO</t>
  </si>
  <si>
    <t>1. 15/12/2024 6:23:07 PM Mediante documento radicado en el Fondo de Desarrollo Local de Suba, por ANDRIANA ANDREA ARCHILA MOSCOSO , quien obra como apoyo a la supervisión del Contrato 838-2024, se solicita MODIFICAR el contrato, suscrito con ANDRES FELIPE JIMENEZ FANDIÑO , una vez analizada la viabilidad jurídica y en atención a que el contrato tiene como fecha de terminación el día treinta y uno (31) de Diciembre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13 DE MARZO DE 2025. Lo anterior, con fundamento además en el principio de la autonomía de la voluntad consagrado en la Ley 80 de 1993</t>
  </si>
  <si>
    <t xml:space="preserve">https://community.secop.gov.co/Public/Tendering/OpportunityDetail/Index?noticeUID=CO1.NTC.7021678&amp;isFromPublicArea=True&amp;isModal=False
</t>
  </si>
  <si>
    <t>839-2024-CPS-AG(116265)</t>
  </si>
  <si>
    <t>FDLSUBA-CD-835-2024(116265)</t>
  </si>
  <si>
    <t>Joham Sebastián Espitia Herrera</t>
  </si>
  <si>
    <t>1. 16/12/2024 7:56:16 PM Mediante documento radicado en el Fondo de Desarrollo Local de Suba, por : Edison Gerardo Castillo, quien obra como apoyo a la supervisión del Contrato 839- 2024-CPS-AG(116265) se solicita MODIFICAR el contrato, suscrito con JOHAN SEBASTIAN ESPITIA HERRERA,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VENTISIETE (27) DIAS hasta el 05 DE MARZO de 2025 y adicionándolo en $ 4.286.700. Lo anterior, con fundamento además en el principio de la autonomía de la voluntad consagrado en la Ley 80 de 1993</t>
  </si>
  <si>
    <t>Prestar los servicios de apoyo a la gestión de manera administrativa y asistencial en las actividades de Seguridad y convivencia ciudadana en la Alcaldía Local de Suba para el logro de las metas de gestión de la vigencia.</t>
  </si>
  <si>
    <t xml:space="preserve">https://community.secop.gov.co/Public/Tendering/OpportunityDetail/Index?noticeUID=CO1.NTC.7006672&amp;isFromPublicArea=True&amp;isModal=False
</t>
  </si>
  <si>
    <t>840-2024-CPS-AG(116383)</t>
  </si>
  <si>
    <t>FDLSUBA-CD-836-2024(116383)</t>
  </si>
  <si>
    <t>Javier Camilo Mesa Novoa</t>
  </si>
  <si>
    <t>1. 15/12/2024 11:54:08 PM Mediante documento radicado en el Fondo de Desarrollo Local de Suba, por JUAN DAVID LONDOÑO, quien obra como apoyo a la supervisión del Contrato 840-2024 CPS-AG (116383), se solicita MODIFICAR el contrato, suscrito con JAVIER CAMILO MESA NOVOA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VEINTIOCHO (28) DÍAS hasta el 5 DE MARZO DE 2025 y adicionándolo en CUATRO MILLONES SETENTA Y CUATRO MIL NOVECIENTOS TREINTA Y TRES PESOS Y TREINTA Y TRES CENTAVOS M/CTE ($ 4.074.933,33). Lo anterior, con fundamento además en el principio de la autonomía de la voluntad consagrado en la Ley 80 de 1993.</t>
  </si>
  <si>
    <t>Prestar los servicios de apoyo a la gestión para apoyar y dar soporte técnico al administrador y usuario final de la red de sistemas y tecnología e información de la Alcaldía Local.</t>
  </si>
  <si>
    <t xml:space="preserve">https://community.secop.gov.co/Public/Tendering/OpportunityDetail/Index?noticeUID=CO1.NTC.6978076&amp;isFromPublicArea=True&amp;isModal=False
</t>
  </si>
  <si>
    <t>841-2024-CPS-P(16441)</t>
  </si>
  <si>
    <t>FDLSUBA-CD-837-2024(116441)</t>
  </si>
  <si>
    <t>1. 15/12/2024 9:54:03 PM Mediante documento radicado en el Fondo de Desarrollo Local de Suba, por CESAR SALAMANCA ROJAS, quien obra como apoyo a la supervisión del Contrato 841-2024 CPS-P (116441), se solicita MODIFICAR el contrato, suscrito con JEIMMY SIERRA GODOY ,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VEINTIOCHO (28) DÍAS hasta el 4 DE MARZO DE 2025 y adicionándolo en NUEVE MILLONES TRESCIENTOS TREINTA Y TRES MIL TRESCIENTOS TREINTA Y TRES PESOS Y TREINTA Y TRES CENTAVOS M/CTE ($ 9.333.333,33). Lo anterior, con fundamento además en el principio de la autonomía de la voluntad consagrado en la Ley 80 de 1993.</t>
  </si>
  <si>
    <t>Prestar servicios profesionales especializados al Área de Gestión del Desarrollo Local para apoyar la coordinación de las acciones integrales en programas sociales de la Alcaldía Local de Suba</t>
  </si>
  <si>
    <t xml:space="preserve">https://community.secop.gov.co/Public/Tendering/OpportunityDetail/Index?noticeUID=CO1.NTC.6976963&amp;isFromPublicArea=True&amp;isModal=False
</t>
  </si>
  <si>
    <t>842-2024-CPS-P-(116372)</t>
  </si>
  <si>
    <t>FDLSUBA-CD-838-2024(116372)</t>
  </si>
  <si>
    <t>ADRIANA ALEJANDRA GUASCA QUIROGA</t>
  </si>
  <si>
    <t xml:space="preserve">3. 14/01/2025 11:34:58 AM Por medio del cual se reactiva el contrato 842-2024, a partir del día 2 de enero de 2025, de conformidad con los plazos estipulados en el acta de suspensión del contrato. La fecha de terminación del contrato es el día 3 de marzo de 2025.	 
2. 12/12/2024 9:43:03 AM Mediante documento radicado en el Fondo de Desarrollo Local de Suba, por cesar salamanca, quien obra como apoyo a la supervisión del Contrato 842-2024, se solicita SUSPENSIÓN del contrato suscrito con (ADRIANA ALEJANDRA GUASCA QUIROGA, por el término de (28) DÍAS, desde el 04 de diciembre de 2024 hasta el 1 de enero de 2025. De conformidad con la justificación esgrimida en el documento anexo suscrito por el supervisor, que hace parte integral de la presente modificación contractual. TENIENDO EN CUENTA QUE LA SOLICITUD FUE RADICADA EL 04/12/2024, SE PROCEDE A SUSPENDER LA EJECUCIÓN DEL CONTRATO N° 842-2024 DESDE EL desde el 04 de diciembre de 2024 hasta el 1 de enero de 2025, DE CONFORMIDAD CON LAS CONSIDERACIONES ANTERIORMENTE EXPUESTAS. La fecha de reactivación del contrato será el 2 DE enero DE 2025, día siguiente a la terminación de la suspensión. La nueva fecha de terminación del contrato será el 3 marzo DE 2025.
1. 09/12/2024 9:52:46 AM Mediante documento radicado en el Fondo de Desarrollo Local de Suba, por cesar salamanca, quien obra como supervisor del Contrato 842-2024-CPS-P-(116372), se solicita MODIFICAR el contrato, suscrito con ADRIANA ALEJANDRA GUASCA QUIROGA, una vez analizada la viabilidad jurídica y en atención a que el contrato tiene como fecha de terminación el día treinta y uno (31) de Diciembre de 2024, se hace necesario modificar la cláusula tercera "PLAZO: El plazo de ejecución del presente contrato será por TRES (3) MESES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4 de FEBRERO de 2025. Lo anterior, con fundamento además en el principio de la autonomía de la voluntad consagrado en la Ley 80 de 1993
</t>
  </si>
  <si>
    <t>https://community.secop.gov.co/Public/Tendering/OpportunityDetail/Index?noticeUID=CO1.NTC.6965363&amp;isFromPublicArea=True&amp;isModal=False</t>
  </si>
  <si>
    <t>1. Desde el 04 dic. 2024 hasta el 01 ene. 2025.</t>
  </si>
  <si>
    <t>843-2024-CPS-P-(119647)</t>
  </si>
  <si>
    <t>FDLSUBA-CD-839-2024(119647)</t>
  </si>
  <si>
    <t>1. 13/12/2024 1:08:31 PM Mediante documento radicado en el Fondo de Desarrollo Local de Suba, por PAOLA ANDREA RUIZ OSPINA, quien obra como supervisor del Contrato 843-2024-CPS-P(119647), se solicita MODIFICAR el contrato, suscrito con CHRISTIAN HERNAN DUARTE COLMENARES,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contados a partir del vencimiento del plazo pactado y adicionándolo en SIETE MILLONES CUATROCIENTOS CUARENTA Y OCHO MIL PESOS M/CTE ($7.448.800). Lo anterior, con fundamento además en el principio de la autonomía de la voluntad consagrado en la Ley 80 de 1993.</t>
  </si>
  <si>
    <t>Prestar servicios profesionales en el área de gestión del desarrollo local de Suba, en la gestión ambiental en materia de separación en la fuente y reciclaje.</t>
  </si>
  <si>
    <t>https://community.secop.gov.co/Public/Tendering/OpportunityDetail/Index?noticeUID=CO1.NTC.6965510&amp;isFromPublicArea=True&amp;isModal=False</t>
  </si>
  <si>
    <t>844-2024-CPS-P-(115008)</t>
  </si>
  <si>
    <t>FDLSUBA-CD-840-2024(115008)</t>
  </si>
  <si>
    <t xml:space="preserve">1. 15/12/2024 9:52:27 PM Mediante documento radicado en el Fondo de Desarrollo Local de Suba, por JEIMMY SIERRA GODOY , quien obra como apoyo a la supervisión del Contrato 844-2024 CPS-P-(115008), se solicita MODIFICAR el contrato, suscrito con JENNY CRISTINA SANABRIA MORA,,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ONCE (11) DÍAS hasta el 15 DE MARZO DE 2025 y adicionándolo en TRES MILLONES CIENTO TREINTA Y UN MIL SETECIENTOS PESOS M/CTE ($ 3. 131.700). Lo anterior, con fundamento además en el principio de la autonomía de la voluntad consagrado en la Ley 80 de 1993.	</t>
  </si>
  <si>
    <t>Prestar servicios profesionales especializados al área de gestión del desarrollo local de la alcaldía local de suba, para la coordinación, estructuración, formulación, evaluación y seguimiento a los proyectos de inversión enfocados a la realización de las acciones integrales hacia la comunidad, dando cumplimiento efectivo a los componentes del proyecto 1967 - suba saludable y sin barreras</t>
  </si>
  <si>
    <t>https://community.secop.gov.co/Public/Tendering/OpportunityDetail/Index?noticeUID=CO1.NTC.6986405&amp;isFromPublicArea=True&amp;isModal=False</t>
  </si>
  <si>
    <t>846-2024-CPS-P-(116370)</t>
  </si>
  <si>
    <t>FDLSUBA-CD-842-2024(116370)</t>
  </si>
  <si>
    <t>1. 15/12/2024 11:13:23 PM Mediante documento radicado en el Fondo de Desarrollo Local de Suba, por YURI ANDRES SANTOS PRETEL, quien obra como apoyo a la supervisión del Contrato N° 846-2024-CPS-P (116370), se solicita MODIFICAR el contrato, suscrito con MARITZA PEÑA PACHECO,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25 días hasta el 8 DE MARZO DE 2025. y adicionándolo en $ 4.549.166. Lo anterior, con fundamento además en el principio de la autonomía de la voluntad consagrado en la Ley 80 de 1993.</t>
  </si>
  <si>
    <t>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</si>
  <si>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 xml:space="preserve">https://community.secop.gov.co/Public/Tendering/OpportunityDetail/Index?noticeUID=CO1.NTC.7001241&amp;isFromPublicArea=True&amp;isModal=False
</t>
  </si>
  <si>
    <t>848-2024-CPS-P-(114921)</t>
  </si>
  <si>
    <t>FDLSUBA-CD-844-2024(114921)</t>
  </si>
  <si>
    <t>Martha Sofia Fadul Ordosgoitia</t>
  </si>
  <si>
    <t>1. 17/12/2024/2024 12:13:37 PM Mediante documento radicado en el Fondo de Desarrollo Local de Suba, por Adriana Andrea Archila , quien obra como apoyo a la supervisión del Contrato . 848-2024-CPS-P-(114921) se solicita MODIFICAR el contrato, suscrito con , MARTHA SOFIA FADUL ORDOSGOITIA ,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24 DIAS hasta el 30 DE ENERO de 2025 y adicionándolo en $ 6.400.026 . Lo anterior, con fundamento además en el principio de la autonomía de la voluntad consagrado en la Ley 80 de 1993.</t>
  </si>
  <si>
    <t>Apoyar al Alcalde Local en la formulación, seguimiento e implementación de la estrategia local para la terminación jurídica o inactivación de las actuaciones administrativas que cursan en la Alcaldía Local.</t>
  </si>
  <si>
    <t xml:space="preserve">https://community.secop.gov.co/Public/Tendering/OpportunityDetail/Index?noticeUID=CO1.NTC.7021200&amp;isFromPublicArea=True&amp;isModal=False
</t>
  </si>
  <si>
    <t>850-2024-CPS-AG-(115110)</t>
  </si>
  <si>
    <t>FDLSUBA-CD-846-2024(115110)</t>
  </si>
  <si>
    <t>Leidi Johana Ramirez Castañeda</t>
  </si>
  <si>
    <t>1. 15/12/2024 11:36:32 PM Mediante documento radicado en el Fondo de Desarrollo Local de Suba, por YURI ANDRES SANTOS PRETEL, quien obra como apoyo a la supervisión del Contrato N° 850-2024-CPS-AG-(115110), se solicita MODIFICAR el contrato, suscrito con LEIDI JOHANA RAMIREZ CASTAÑEDA,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24 días hasta el 29 DE ENERO DE 2025. y adicionándolo en $ 3.492.800. Lo anterior, con fundamento además en el principio de la autonomía de la voluntad consagrado en la Ley 80 de 1993.</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</si>
  <si>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</si>
  <si>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 xml:space="preserve">https://community.secop.gov.co/Public/Tendering/OpportunityDetail/Index?noticeUID=CO1.NTC.7022282&amp;isFromPublicArea=True&amp;isModal=False
</t>
  </si>
  <si>
    <t>851-2024-CPS-P-(116692)</t>
  </si>
  <si>
    <t>FDLSUBA-CD-847-2024(116692)</t>
  </si>
  <si>
    <t>Miguel Angel Clavijo Obando</t>
  </si>
  <si>
    <t>1. 15/12/2024 4:15:56 PM Mediante documento radicado en el Fondo de Desarrollo Local de Suba, por: BLANCARLIS GUILLEN VILLALOBOS quien obra como apoyo a la supervisión del Contrato 851-2024- CPS-P-(116692) se solicita MODIFICAR el contrato, suscrito con, Miguel Ángel Clavijo Obando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Veinticinco (25) días hasta el 28 DE ENERO de 2025 y adicionándolo en $ 4.549.167. Lo anterior, con fundamento además en el principio de la autonomía de la voluntad consagrado en la Ley 80 de 1993.</t>
  </si>
  <si>
    <t>Prestar los servicios profesionales al Área de Gestión del Desarrollo Local para apoyar al Alcalde Local en la promoción, articulación, acompañamiento y seguimiento en materia social para impulsar el desarrollo de las actividades relacionadas con la población joven.</t>
  </si>
  <si>
    <t xml:space="preserve">https://community.secop.gov.co/Public/Tendering/OpportunityDetail/Index?noticeUID=CO1.NTC.7016017&amp;isFromPublicArea=True&amp;isModal=False
</t>
  </si>
  <si>
    <t xml:space="preserve">PARTICIPACION </t>
  </si>
  <si>
    <t>852-2024-CPS-P-(116479)</t>
  </si>
  <si>
    <t>FDLSUBA-CD-848-2024(116479)</t>
  </si>
  <si>
    <t>lina maria zea campiño</t>
  </si>
  <si>
    <t>1. 16/12/2024 9:44:26 PM Mediante documento radicado en el Fondo de Desarrollo Local de Suba, por Adriana Andrea Archila , quien obra como apoyo a la supervisión del Contrato . 852-2024-CPS-P-(116479) se solicita MODIFICAR el contrato, suscrito con , LINA MARIA ZEA ,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24 DIAS hasta el 29 DE ENERO de 2025 y adicionándolo en $4.367.199 . Lo anterior, con fundamento además en el principio de la autonomía de la voluntad consagrado en la Ley 80 de 1993.</t>
  </si>
  <si>
    <t>Prestar servicios profesionales apoyo a la gestión al área de gestión policiva local en las actividades administrativas requeridas en el proceso de planeación, así como en el seguimiento, uso y soporte de herramientas y aplicativos en cumplimiento de los objetivos del plan de desarrollo local y el plan institucional de gestión.</t>
  </si>
  <si>
    <t xml:space="preserve">https://community.secop.gov.co/Public/Tendering/OpportunityDetail/Index?noticeUID=CO1.NTC.7015749&amp;isFromPublicArea=True&amp;isModal=False
</t>
  </si>
  <si>
    <t>853-2024-CPS-P-(116396)</t>
  </si>
  <si>
    <t>FDLSUBA-CD-849-2024(116396)</t>
  </si>
  <si>
    <t>José Bocanegra González</t>
  </si>
  <si>
    <t>Prestar servicios profesionales para apoyar las actividades de pedagogía e innovación social del laboratorio de innovación de Suba.</t>
  </si>
  <si>
    <t xml:space="preserve">https://community.secop.gov.co/Public/Tendering/OpportunityDetail/Index?noticeUID=CO1.NTC.7024347&amp;isFromPublicArea=True&amp;isModal=False
</t>
  </si>
  <si>
    <t>854-2024-CPS-P(119421)</t>
  </si>
  <si>
    <t>FDLSUBA-CD-850-2024(119421)</t>
  </si>
  <si>
    <t>DANIELA HUERTAS GARZON</t>
  </si>
  <si>
    <t>1. 15/12/2024 10:53:59 PM Mediante documento radicado en el Fondo de Desarrollo Local de Suba, por MARTHA ELENA JAIQUEL , quien obra como apoyo a la supervisión del Contrato 854-2024- CPS-P(119421), se solicita MODIFICAR el contrato, suscrito con DANIELA NICOLLE HUERTAS,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hasta el 01 de FEBRERO de 2025 y adicionándolo en $ 5.459.000. Lo anterior, con fundamento además en el principio de la autonomía de la voluntad consagrado en la Ley 80 de 1993.</t>
  </si>
  <si>
    <t>https://community.secop.gov.co/Public/Tendering/OpportunityDetail/Index?noticeUID=CO1.NTC.6972841&amp;isFromPublicArea=True&amp;isModal=False</t>
  </si>
  <si>
    <t>855-2024-CPS-AG(116212)</t>
  </si>
  <si>
    <t>FDLSUBA-CD-851-2024(116212)</t>
  </si>
  <si>
    <t>Lina Marcela Vargas Palacio</t>
  </si>
  <si>
    <t>1. 15/12/2024 10:57:18 PM Mediante documento radicado en el Fondo de Desarrollo Local de Suba, por MARTHA ELENA JAIQUEL , quien obra como apoyo a la supervisión del Contrato 855-2024-CPS-AG(116212), se solicita MODIFICAR el contrato, suscrito con LINA AMRCELA VARGAS,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hasta el 28 de FEBRERO de 2025 y adicionándolo en $ 2.883.000. Lo anterior, con fundamento además en el principio de la autonomía de la voluntad consagrado en la Ley 80 de 1993.</t>
  </si>
  <si>
    <t>https://community.secop.gov.co/Public/Tendering/OpportunityDetail/Index?noticeUID=CO1.NTC.6966147&amp;isFromPublicArea=True&amp;isModal=False</t>
  </si>
  <si>
    <t>856-2024-CPS-P(119703)</t>
  </si>
  <si>
    <t>FDLSUBA-CD-852-2024(119703)</t>
  </si>
  <si>
    <t>NICOLAS ROMAN GUTIERREZ</t>
  </si>
  <si>
    <t>1. 11/12/2024 7:36:04 PM Mediante documento radicado en el Fondo de Desarrollo Local de Suba, por CESAR SALAMANCA, quien obra como supervisor del Contrato 856-2024-CPS-P(119703) se solicita MODIFICAR el contrato, suscrito con NICOLAS ROMAN,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30 días hasta el 14 de febrero de 2025 y adicionándolo en $5.459.000. Lo anterior, con fundamento además en el principio de la autonomía de la voluntad consagrado en la Ley 80 de 1993.</t>
  </si>
  <si>
    <t>https://community.secop.gov.co/Public/Tendering/OpportunityDetail/Index?noticeUID=CO1.NTC.6966647&amp;isFromPublicArea=True&amp;isModal=False</t>
  </si>
  <si>
    <t>857-2024-CPS-AG(116761)</t>
  </si>
  <si>
    <t>FDLSUBA-CD-853-2024(116761)</t>
  </si>
  <si>
    <t>SANDRA MILENA ALFONSO</t>
  </si>
  <si>
    <t xml:space="preserve">1. 15/12/2024 7:12:28 PM Mediante documento radicado en el Fondo de Desarrollo Local de Suba, por: BLANCARLIS GUILLEN VILLALOBOS quien obra como apoyo a la supervisión del Contrato 857-2024-CPS-AG(116761) se solicita MODIFICAR el contrato, suscrito con, SANDRA MILENA ALFONSO LEGUIZAMON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QUINCE (15) DIAS hasta el 15 DE MARZO de 2025 y adicionándolo en $ 1.690.500. Lo anterior, con fundamento además en el principio de la autonomía de la voluntad consagrado en la Ley 80 de 1993.	 
</t>
  </si>
  <si>
    <t>https://community.secop.gov.co/Public/Tendering/OpportunityDetail/Index?noticeUID=CO1.NTC.6966477&amp;isFromPublicArea=True&amp;isModal=False</t>
  </si>
  <si>
    <t>858-2024-CPS-P(116370)</t>
  </si>
  <si>
    <t>FDLSUBA-CD-854-2024(116370)</t>
  </si>
  <si>
    <t>1. 15/12/2024 11:16:05 PM Mediante documento radicado en el Fondo de Desarrollo Local de Suba, por YURI ANDRES SANTOS PRETEL, quien obra como apoyo a la supervisión del Contrato N° 858-2024-CPS-P(116370), se solicita MODIFICAR el contrato, suscrito con YANITZA CATHERINE GOMEZ AVILA,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27 días hasta el 06 DE MARZO DE 2025. y adicionándolo en $ 4.913.100. Lo anterior, con fundamento además en el principio de la autonomía de la voluntad consagrado en la Ley 80 de 1993.</t>
  </si>
  <si>
    <t xml:space="preserve">https://community.secop.gov.co/Public/Tendering/OpportunityDetail/Index?noticeUID=CO1.NTC.7000957&amp;isFromPublicArea=True&amp;isModal=False
</t>
  </si>
  <si>
    <t>859-2024-CPS-AG(116761)</t>
  </si>
  <si>
    <t>FDLSUBA-CD-855-2024(116761)</t>
  </si>
  <si>
    <t>JHONATHAN TELLEZ SANCHEZ</t>
  </si>
  <si>
    <t>1. 15/12/2024 3:55:47 PM Mediante documento radicado en el Fondo de Desarrollo Local de Suba, por: Blancarlis Guillen, quien obra como apoyo a la supervisión del Contrato 859-2024-CPSAG(116761) se solicita MODIFICAR el contrato, suscrito con JHONATHAN TELLEZ SANCHEZ, una vez analizada la viabilidad jurídica y en atención a que el contrato tiene como fecha de terminación el día 31/12/2024 se hace necesario modificar la cláusula tercera "PLAZO: ", eliminando la nota -, En todo caso el plazo de ejecución del contrato no podrá exceder el 31 de diciembre de 2024. Y se hace necesario modificar el plazo prorrogándolo en QUINCE (15) días hasta el 15 DE MARZO de 2025 y adicionándolo en $ 1.690.500 Lo anterior, con fundamento además en el principio de la autonomía de la voluntad consagrado en la Ley 80 de 1993.</t>
  </si>
  <si>
    <t>https://community.secop.gov.co/Public/Tendering/OpportunityDetail/Index?noticeUID=CO1.NTC.6966630&amp;isFromPublicArea=True&amp;isModal=False</t>
  </si>
  <si>
    <t>860-2024-CPS-P(116398)</t>
  </si>
  <si>
    <t>FDLSUBA-CD-856-2024(116398</t>
  </si>
  <si>
    <t xml:space="preserve">JUAN ANIBAL LOPEZ HERNANDEZ
</t>
  </si>
  <si>
    <t xml:space="preserve">1. 15/12/2024 11:54:37 PM Mediante documento radicado en el Fondo de Desarrollo Local de Suba, por JUAN DAVID LONDOÑO, quien obra como apoyo a la supervisión del Contrato 860-2024 CPS-P(116398) se solicita MODIFICAR el contrato, suscrito con JUAN ANIBAL LOPEZ HERNANDEZ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VEINTISIETE (27) DÍAS hasta el 5 DE MARZO DE 2025 y adicionándolo en CUATRO MILLONES NOVECIENTOS TRECE MIL CIEN PESOS M/CTE ($ 4.913.100). Lo anterior, con fundamento además en el principio de la autonomía de la voluntad consagrado en la Ley 80 de 1993.	 
</t>
  </si>
  <si>
    <t>Prestar servicios profesionales en temas de tecnología y/o sistemas en el levantamiento y análisis de requisitos, desarrollo, documentación, pruebas y puesta en marcha de los sistemas de información y la gestión de la Información de la alcaldía local de suba</t>
  </si>
  <si>
    <t xml:space="preserve">https://community.secop.gov.co/Public/Tendering/OpportunityDetail/Index?noticeUID=CO1.NTC.6969482&amp;isFromPublicArea=True&amp;isModal=False
</t>
  </si>
  <si>
    <t>861-2024-CPS-P(117525)</t>
  </si>
  <si>
    <t>FDLSUBA-CD-857-2024(117525)</t>
  </si>
  <si>
    <t>AURA AMELIA ABRIL CASTRO</t>
  </si>
  <si>
    <t>1. 15/12/2024 4:06:53 PM Mediante documento radicado en el Fondo de Desarrollo Local de Suba, por: BLANCARLIS GUILLEN VILLALOBOS quien obra como apoyo a la supervisión del Contrato 861-2024- CPS-P(117525) se solicita MODIFICAR el contrato, suscrito con, AURA AMELIA ABRIL CASTRO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QUINCE (15) DIAS hasta el 26 DE FEBRERO de 2025 y adicionándolo en $3,724,000. Lo anterior, con fundamento además en el principio de la autonomía de la voluntad consagrado en la Ley 80 de 1993.</t>
  </si>
  <si>
    <t>Prestar servicios profesionales para la articulación, asistencia y acompañamiento de los procesos de promoción de la participación de las mujeres y de la equidad de género, para materializar en la localidad las estrategias de territorialización y transversalización de la Política Publica de Mujeres y Equidad de género, PPMYEG.</t>
  </si>
  <si>
    <t xml:space="preserve">https://community.secop.gov.co/Public/Tendering/OpportunityDetail/Index?noticeUID=CO1.NTC.7001051&amp;isFromPublicArea=True&amp;isModal=False
</t>
  </si>
  <si>
    <t>862-2024INT-CVN(119903)</t>
  </si>
  <si>
    <t>FDLS-CD-INT-CTO-003-2024</t>
  </si>
  <si>
    <t>PROPAIS</t>
  </si>
  <si>
    <t>1966, 1964, 1998</t>
  </si>
  <si>
    <t>AUNAR ESFUERZOS ADMINISTRATIVOS, TÉCNICOS, FINANCIEROS Y LOGÍSTICOS ENTRE PROPAIS Y EL FONDO DE DESARROLLO LOCAL DE SUBA PARA LA CONSOLIDACIÓN Y FORTALECIMIENTO ECONÓMICO DE LAS MICROEMPRESAS Y EMPRENDIMIENTOS LOCALES A TRAVÉS DE LOS PROGRAMAS MICROEMPRESA LOCAL 50 E IMPULSO LOCAL 40</t>
  </si>
  <si>
    <t xml:space="preserve">https://community.secop.gov.co/Public/Tendering/OpportunityDetail/Index?noticeUID=CO1.NTC.7044279&amp;isFromPublicArea=True&amp;isModal=False
</t>
  </si>
  <si>
    <t>863-2024-CPS-P(115210)</t>
  </si>
  <si>
    <t>FDLSUBA-CD-858-2024(115210)</t>
  </si>
  <si>
    <t>GUILLERMO ANTONIO LEGUIZAMÓN GOMEZ</t>
  </si>
  <si>
    <t>Prestar servicios profesionales, para apoyar jurídicamente a la Alcaldía Local de Suba en el proceso de cobro persuasivo y remisión de cobro coactivo que competa al Alcalde Local, así como las gestiones jurídicas para mantener actualizada la información correspondiente a multas.</t>
  </si>
  <si>
    <t xml:space="preserve">https://community.secop.gov.co/Public/Tendering/OpportunityDetail/Index?noticeUID=CO1.NTC.7001581&amp;isFromPublicArea=True&amp;isModal=False
</t>
  </si>
  <si>
    <t>864-2024-CPS-P(115237)</t>
  </si>
  <si>
    <t>FDLSUBA-CD-859-2024(115237)</t>
  </si>
  <si>
    <t>claudia patricia urrego moreno</t>
  </si>
  <si>
    <t xml:space="preserve">1. 15/12/2024 6:30:47 PM Mediante documento radicado en el Fondo de Desarrollo Local de Suba, por ANDRIANA ANDREA ARCHILA MOSCOSO, quien obra como apoyo a la supervisión del Contrato 864-2024-CPS-P(115237), se solicita MODIFICAR el contrato, suscrito con CLAUDIA PATRICIA URREGO MORENO ,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27 DIAS hasta el 29 DE ENERO DE 2025 y adicionándolo en $ 4.913.100, Lo anterior, con fundamento además en el principio de la autonomía de la voluntad consagrado en la Ley 80 de 1993.	 
</t>
  </si>
  <si>
    <t xml:space="preserve">https://community.secop.gov.co/Public/Tendering/OpportunityDetail/Index?noticeUID=CO1.NTC.7001008&amp;isFromPublicArea=True&amp;isModal=False
</t>
  </si>
  <si>
    <t>865-2024-CPS-P(115237)</t>
  </si>
  <si>
    <t>FDLSUBA-CD-860-2024(115237)</t>
  </si>
  <si>
    <t xml:space="preserve">1. 15/12/2024 6:24:26 PM Mediante documento radicado en el Fondo de Desarrollo Local de Suba, por ANDRIANA ANDREA ARCHILA MOSCOSO, quien obra como apoyo a la supervisión del Contrato 865-2024-CPS-P(115237), se solicita MODIFICAR el contrato, suscrito con YULI VANESSA CUENCA ACOSTA ,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27 DIAS hasta el 29 DE ENERO DE 2025 y adicionándolo en $ 4.913.100, Lo anterior, con fundamento además en el principio de la autonomía de la voluntad consagrado en la Ley 80 de 1993.	 
</t>
  </si>
  <si>
    <t xml:space="preserve">https://community.secop.gov.co/Public/Tendering/OpportunityDetail/Index?noticeUID=CO1.NTC.7010128&amp;isFromPublicArea=True&amp;isModal=False
</t>
  </si>
  <si>
    <t>866-2024-CPS-P(116355)</t>
  </si>
  <si>
    <t>FDLSUBA-CD-861-2024(116355)</t>
  </si>
  <si>
    <t>1. 15/12/2024 11:18:12 PM Mediante documento radicado en el Fondo de Desarrollo Local de Suba, por CESAR AUGUSTO SALAMANCA ROJAS, quien obra como apoyo a la supervisión del Contrato N° 858-2024-CPS-P(116370), se solicita MODIFICAR el contrato, suscrito con YURY ANDRÉS SANTOS PETREL,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27 días hasta el 04 DE MARZO DE 2025. y adicionándolo en $ 9.000.000. Lo anterior, con fundamento además en el principio de la autonomía de la voluntad consagrado en la Ley 80 de 1993.</t>
  </si>
  <si>
    <t>Prestar los servicios profesionales especializados para la coordinación general administrativa, técnica y financiera de los diferentes componentes del proyecto de inversión 1953 -Suba solidaria y equitativa, garantizando la operación, prestación del servicio, seguimiento y cumplimiento de los procesos administrativos, operativos y programáticos del Apoyo Económico Tipo c, Ingreso Mínimo Garantizado y Jóvenes Reto Local en la Alcaldía Local de Suba</t>
  </si>
  <si>
    <t xml:space="preserve">https://community.secop.gov.co/Public/Tendering/OpportunityDetail/Index?noticeUID=CO1.NTC.7009935&amp;isFromPublicArea=True&amp;isModal=False
</t>
  </si>
  <si>
    <t>867-2024-CPS-P(116258)</t>
  </si>
  <si>
    <t>FDLSUBA-CD-862-2024(116258)</t>
  </si>
  <si>
    <t xml:space="preserve">Santiago Mejia Valdes
</t>
  </si>
  <si>
    <t>1. 15/12/2024 11:56:01 PM Mediante documento radicado en el Fondo de Desarrollo Local de Suba, por EDISON GERARDO CASTILLO, quien obra como apoyo a la supervisión del Contrato FDLSUBA-867-2024, se solicita PRORROGA y ADICIÓN del contrato, suscrito con SANTIAGO MEJIA VALDES por el término de 24 días, además adicionar CINCO MILLONES NOVECIENTOS CINCUENTA Y OCHO MIL CUATROCIENTOS PESOS M/CTE ($5.958.400. De conformidad con la justificación esgrimida en el documento anexo suscrito por el supervisor, que hace parte integral de la presente modificación contractual. La nueva fecha terminación del contrato es el 08 DE FEBRERO DE 2025. Lo anterior, con fundamento además en el principio de la autonomía de la voluntad consagrado en el artículo 1602 del Código Civil, en concordancia con el artículo 40 de la Ley 80 de 1993, inciso tercero.</t>
  </si>
  <si>
    <t>Prestar servicios profesionales al Área de Gestión del Desarrollo Local de la Alcaldía Local de Suba, para apoyar la estructuración, formulación, evaluación y seguimiento a los proyectos de inversión enfocados en la prevención y trámites de conflictos y promoción de estrategias de seguridad y convivencia en la localidad de Suba.</t>
  </si>
  <si>
    <t xml:space="preserve">https://community.secop.gov.co/Public/Tendering/OpportunityDetail/Index?noticeUID=CO1.NTC.7014699&amp;isFromPublicArea=True&amp;isModal=False
</t>
  </si>
  <si>
    <t>868-2024-CPS-AG(115110)</t>
  </si>
  <si>
    <t>FDLSUBA-CD-863-2024(115110)</t>
  </si>
  <si>
    <t>CHRISTIAN DAVID ROMERO BAQUERO</t>
  </si>
  <si>
    <t>1. 14/12/2024 4:59:36 PM Mediante documento radicado en el Fondo de Desarrollo Local de Suba, por YURI ANDRES SANTOS PRETEL, quien obra como apoyo a la supervisión del Contrato 868-2024-CPS-AG(115110), se solicita MODIFICAR el contrato, suscrito con CHRISTIAN DAVID ROMERO BAQUERO, una vez analizada la viabilidad jurídica y en atención a que el contrato tiene como fecha de terminación el día treinta y uno (31) de Diciembre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14 DE MARZO DE 2025, Lo anterior, con fundamento además en el principio de la autonomía de la voluntad consagrado en la Ley 80 de 1993.</t>
  </si>
  <si>
    <t>https://community.secop.gov.co/Public/Tendering/OpportunityDetail/Index?noticeUID=CO1.NTC.7014710&amp;isFromPublicArea=True&amp;isModal=Fa</t>
  </si>
  <si>
    <t>869-2024-CPS-P (119417)</t>
  </si>
  <si>
    <t>FDLSUBA-CD-864-2024(119417)</t>
  </si>
  <si>
    <t>1. 12/12/2024 9:40:40 AM Mediante documento radicado en el Fondo de Desarrollo Local de Suba, por CESAR SALAMANCA, quien obra como supervisor del Contrato 869-2024- CPS-P (119417) se solicita MODIFICAR el contrato, suscrito con RICARDO LOPEZ AREVALO,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27 días hasta el 18 de FEBRERO de 2025 y adicionándolo en $9.000.000 Lo anterior, con fundamento además en el principio de la autonomía de la voluntad consagrado en la Ley 80 de 1993.</t>
  </si>
  <si>
    <t>Prestar servicios profesionales como abogado para apoyar el Despacho y el Área de Gestión del Desarrollo Local de la Alcaldía Local de Suba, en la gestión contractual en los diferentes procesos de selección, incumplimientos, requerimientos de entes de control y demás asuntos de índole jurídico y administrativo que sean designados por el Alcalde Local.</t>
  </si>
  <si>
    <t xml:space="preserve">https://community.secop.gov.co/Public/Tendering/OpportunityDetail/Index?noticeUID=CO1.NTC.7003237&amp;isFromPublicArea=True&amp;isModal=False
</t>
  </si>
  <si>
    <t>870-2024-CPS-AG(116382)</t>
  </si>
  <si>
    <t>FDLSUBA-CD-865-2024(116382)</t>
  </si>
  <si>
    <t>Diana Carolina Duarte Prieto</t>
  </si>
  <si>
    <t>1. 16/12/2024 10:01:14 AM Mediante documento radicado en el Fondo de Desarrollo Local de Suba, por JUAN DAVID LONDOÑO, quien obra como apoyo a la supervisión del Contrato 870 -2024 CPS-AG (116382), se solicita MODIFICAR el contrato, suscrito con DIANA CAROLINA DUARTE PRIETO,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VEINTISIETE (27) DÍAS hasta el 6 DE MARZO DE 2025 y adicionándolo en TRES MILLONES NOVECIENTOS VEINTINUEVE MIL CUATROCIENTOS PESOS M/CTE ($ 3.929.400). Lo anterior, con fundamento además en el principio de la autonomía de la voluntad consagrado en la Ley 80 de 1993.</t>
  </si>
  <si>
    <t xml:space="preserve">https://community.secop.gov.co/Public/Tendering/OpportunityDetail/Index?noticeUID=CO1.NTC.7010216&amp;isFromPublicArea=True&amp;isModal=False
</t>
  </si>
  <si>
    <t>871-2024-CPS-AG(119285)</t>
  </si>
  <si>
    <t>FDLSUBA-CD-866-2024(119285)</t>
  </si>
  <si>
    <t>NHORA MARIA PULIDO URBINA</t>
  </si>
  <si>
    <t>1. 15/12/2024 10:24:56 PM Mediante documento radicado en el Fondo de Desarrollo Local de Suba, por EDISON GERARDO CASTILLO, quien obra como apoyo a la supervisión del Contrato 871-2024-CPS-AG(119285) se solicita MODIFICAR el contrato, suscrito con NOHORA MARIA PULIDO URBINA,,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VEINTISIETE (27) DÍAS , hasta el 19 DE FEBRERO de 2025 y adicionándolo en $ 2.520.000. Lo anterior, con fundamento además en el principio de la autonomía de la voluntad consagrado en la Ley 80 de 1993</t>
  </si>
  <si>
    <t xml:space="preserve">https://community.secop.gov.co/Public/Tendering/OpportunityDetail/Index?noticeUID=CO1.NTC.7014419&amp;isFromPublicArea=True&amp;isModal=False
</t>
  </si>
  <si>
    <t>872-2024-CPS-AG(117723)</t>
  </si>
  <si>
    <t>FDLSUBA-CD-867-2024(117723)</t>
  </si>
  <si>
    <t>1. 14/12/2024 3:41:06 PM Mediante documento radicado en el Fondo de Desarrollo Local de Suba, por CESAR SALAMANCA, quien obra como supervisor del Contrato 872-2024-CPS-AG(117723) se solicita MODIFICAR el contrato, suscrito con OMAIRA MORENO,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23 días hasta el 9 de marzo de 2025 y adicionándolo en $3.347.267. Lo anterior, con fundamento además en el principio de la autonomía de la voluntad consagrado en la Ley 80 de 1993.</t>
  </si>
  <si>
    <t xml:space="preserve">https://community.secop.gov.co/Public/Tendering/OpportunityDetail/Index?noticeUID=CO1.NTC.7038798&amp;isFromPublicArea=True&amp;isModal=False
</t>
  </si>
  <si>
    <t>873-2024-CPS-AG(114824)</t>
  </si>
  <si>
    <t>FDLSUBA-CD-868-2024(114824)</t>
  </si>
  <si>
    <t xml:space="preserve">Apoyo a la gestión </t>
  </si>
  <si>
    <t xml:space="preserve">1. 12/12/2024 8:01:54 AM Mediante documento radicado en el Fondo de Desarrollo Local de Suba, por ANGELA BIBIANA ROJAS PUERTAS, quien obra como apoyo a la supervisión del Contrato 873-2024-CPS-AG(114824) se solicita MODIFICAR el contrato, suscrito con CINDY JULIETH CAÑÓN RUIZ, una vez analizada la viabilidad jurídica y en atención a que el contrato tiene como fecha de terminación el día treinta y uno (31) de Diciembre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15 de marzo de 2025. Lo anterior, con fundamento además en el principio de la autonomía de la voluntad consagrado en la Ley 80 de 1993.	 
</t>
  </si>
  <si>
    <t xml:space="preserve">https://community.secop.gov.co/Public/Tendering/OpportunityDetail/Index?noticeUID=CO1.NTC.7087598&amp;isFromPublicArea=True&amp;isModal=False
</t>
  </si>
  <si>
    <t>874-2024-CPS-P (116443)</t>
  </si>
  <si>
    <t>FDLSUBA-CD-869-2024(116443)</t>
  </si>
  <si>
    <t>Angie Milena Contreras Mongui</t>
  </si>
  <si>
    <t>1. 13/12/2024 4:56:24 PM Mediante documento radicado en el Fondo de Desarrollo Local de Suba, por JEIMMY SIERRA GODOY, quien obra como apoyo a la supervisión del Contrato No. 874-2024 CPS-P (116443), se solicita MODIFICAR el contrato, suscrito con ANGIE MILENA CONTRERAS MONGUÍ, una vez analizada la viabilidad jurídica y en atención a que el contrato tiene como fecha de terminación el día treinta y uno (31) de Diciembre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13 DE MARZO DE 2025. Lo anterior, con fundamento además en el principio de la autonomía de la voluntad consagrado en la Ley 80 de 1993</t>
  </si>
  <si>
    <t xml:space="preserve">https://community.secop.gov.co/Public/Tendering/OpportunityDetail/Index?noticeUID=CO1.NTC.7034380&amp;isFromPublicArea=True&amp;isModal=False
</t>
  </si>
  <si>
    <t>875-2024-CPS-P (119653)</t>
  </si>
  <si>
    <t>FDLSUBA-CD-870-2024(119653)</t>
  </si>
  <si>
    <t>DANIELA PEÑARANDA FERNANDEZ</t>
  </si>
  <si>
    <t>1. 14/12/2024 8:38:14 AM Mediante documento radicado en el Fondo de Desarrollo Local de Suba, por PAOLA ANDREA RUIZ OSPINA, quien obra como supervisor del Contrato 875-2024-CPS-P(119653), se solicita MODIFICAR el contrato, suscrito con DANIELA PEÑARANDA FERNÁNDEZ,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Un (1) mes contados a partir del vencimiento del plazo pactado y adicionándolo en CUATRO MILLONES CIENTO OCHENTA Y CINCO MIL DOSCIENTOS TREINTA Y TRES PESOS M/CTE ($ 4.185.233). Lo anterior, con fundamento además en el principio de la autonomía de la voluntad consagrado en la Ley 80 de 1993.</t>
  </si>
  <si>
    <t>Prestar los servicios profesionales, en el área de gestión ambiental, en temas relacionados con la gestión ambiental en la zona rural de la localidad y temas afines del componente ambiental.</t>
  </si>
  <si>
    <t>https://community.secop.gov.co/Public/Tendering/ContractNoticePhases/View?PPI=CO1.PPI.35538631&amp;isFromPublicArea=True&amp;isModal=False</t>
  </si>
  <si>
    <t>876-2024-CPS-P (114921)</t>
  </si>
  <si>
    <t>FDLSUBA-CD-871-2024(114921)</t>
  </si>
  <si>
    <t>PEDRO JAVIER ORTEGON PINILLA</t>
  </si>
  <si>
    <t>1. 17/12/2024 12:16:20 PM Mediante documento radicado en el Fondo de Desarrollo Local de Suba, por ADRIANA ANDREA ARCHILA, quien obra como apoyo a la supervisión del Contrato 876-2024, se solicita MODIFICAR el contrato, suscrito con PEDRO JAVIER ORTEGON una vez analizada la viabilidad jurídica y en atención a que el contrato tiene como fecha de terminación el día treinta y uno (31) de Diciembre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15 de marzo de 2025. Lo anterior, con fundamento además en el principio de la autonomía de la voluntad consagrado en la Ley 80 de 1993</t>
  </si>
  <si>
    <t xml:space="preserve">	Apoyar al Alcalde Local en la formulación, seguimiento e implementación de la estrategia local para la terminación jurídica o inactivación de las actuaciones administrativas que cursan en la Alcaldía Local.</t>
  </si>
  <si>
    <t xml:space="preserve">https://community.secop.gov.co/Public/Tendering/OpportunityDetail/Index?noticeUID=CO1.NTC.7058726&amp;isFromPublicArea=True&amp;isModal=False
</t>
  </si>
  <si>
    <t>877-2024-CPS-P(116451)</t>
  </si>
  <si>
    <t>FDLSUBA-CD-872-2024(116451)</t>
  </si>
  <si>
    <t>CRISTIAN ORLANDO AVILA CONTRERAS</t>
  </si>
  <si>
    <t xml:space="preserve">	Apoyar técnicamente las distintas etapas de los procesos de competencia de la Alcaldía Local para la depuración de actuaciones administrativas.</t>
  </si>
  <si>
    <t xml:space="preserve">https://community.secop.gov.co/Public/Tendering/OpportunityDetail/Index?noticeUID=CO1.NTC.7020934&amp;isFromPublicArea=True&amp;isModal=False
</t>
  </si>
  <si>
    <t>878-2024-CPS-P(116693)</t>
  </si>
  <si>
    <t>FDLSUBA-CD-873-2024(116693)</t>
  </si>
  <si>
    <t>1. 15/12/2024 11:02:26 AM Mediante documento radicado en el Fondo de Desarrollo Local de Suba, por BLANCARLIS GUILLÉN quien obra como apoyo a la supervisión del Contrato 878- 20204 se solicita MODIFICAR el contrato, suscrito con ADRIANA YOLANDA MARTINEZ TRIVIÑO, una vez analizada la viabilidad jurídica y en atención a que el contrato tiene como fecha de terminación el día treinta y uno (31) de Diciembre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15 de MARZO de 2025 Lo anterior, con fundamento además en el principio de la autonomía de la voluntad consagrado en la Ley 80 de 1993</t>
  </si>
  <si>
    <t>Prestar los servicios profesionales para apoyar la articulación, asistencia y acompañamiento de los procesos de planeación local enfocados en la promoción de la participación e incidencia de los pueblos indígenas, con el propósito de materializar la política pública para los pueblos indígenas.</t>
  </si>
  <si>
    <t xml:space="preserve">https://community.secop.gov.co/Public/Tendering/OpportunityDetail/Index?noticeUID=CO1.NTC.7020724&amp;isFromPublicArea=True&amp;isModal=False
</t>
  </si>
  <si>
    <t>879-2024-CPS-P(114656)</t>
  </si>
  <si>
    <t>FDLSUBA-CD-874-2024(114656)</t>
  </si>
  <si>
    <t>1. 15/12/2024 4:36:46 PM Mediante documento radicado en el Fondo de Desarrollo Local de Suba, por: BLANCARLIS GUILLEN VILLALOBOS quien obra como apoyo a la supervisión del Contrato 879-2024-CPS-P(114656) se solicita MODIFICAR el contrato, suscrito con, IRIS SANED PEDRAZA CAICEDO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Veinte (20) días hasta el 26 DE ENERO de 2025 y adicionándolo en $ 3.639.333. Lo anterior, con fundamento además en el principio de la autonomía de la voluntad consagrado en la Ley 80 de 1993.</t>
  </si>
  <si>
    <t>Prestar servicios profesionales para el acompañamiento, formación y gestión de instrumentos administrativos con enfoque diferencial, que orienten a la ciudadanía frente a las rutas institucionales de atención y permitan fortalecer las capacidades locales para la prevención de violencias y conflictos en suba.</t>
  </si>
  <si>
    <t>https://community.secop.gov.co/Public/Tendering/ContractNoticePhases/View?PPI=CO1.PPI.35671129&amp;isFromPublicArea=True&amp;isModal=False</t>
  </si>
  <si>
    <t>880-2024-CPS-AG(116383)</t>
  </si>
  <si>
    <t>FDLSUBA-CD-875-2024(116383)</t>
  </si>
  <si>
    <t>LUIS FERNANDO CRUZ GUAUTA</t>
  </si>
  <si>
    <t>1. 15/12/2024 3:56:00 PM Mediante documento radicado en el Fondo de Desarrollo Local de Suba, por JUAN DAVID LONDOÑO, quien obra como apoyo a la supervisión del Contrato 880-2024 CPS-AG (116383), se solicita MODIFICAR el contrato, suscrito con LUIS FERNANDO CRUZ GUAUTA,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VEINTICUATRO (24) DÍAS hasta el 9 DE MARZO 2025 y adicionándolo en TRES MILLONES CUATROCIENTOS NOVENTA Y DOS MIL OCHOCIENTOS PESOS M/CTE ($ 3.492.800). Lo anterior, con fundamento además en el principio de la autonomía de la voluntad consagrado en la Ley 80 de 1993.</t>
  </si>
  <si>
    <t>https://community.secop.gov.co/Public/Tendering/ContractNoticePhases/View?PPI=CO1.PPI.35515874&amp;isFromPublicArea=True&amp;isModal=False</t>
  </si>
  <si>
    <t>881-2024-CPS-P(116396)</t>
  </si>
  <si>
    <t>FDLSUBA-CD-876-2024(116396)</t>
  </si>
  <si>
    <t>Nubia Stella Rey Estupiñan</t>
  </si>
  <si>
    <t xml:space="preserve">Prestar servicios profesionales para apoyar las actividades de pedagogía e innovación social del laboratorio de innovación de Suba.	 </t>
  </si>
  <si>
    <t xml:space="preserve">https://community.secop.gov.co/Public/Tendering/OpportunityDetail/Index?noticeUID=CO1.NTC.7017245&amp;isFromPublicArea=True&amp;isModal=False
</t>
  </si>
  <si>
    <t>882-2024-CPS-P(120253)</t>
  </si>
  <si>
    <t>FDLSUBA-CD-877-2024(120253)</t>
  </si>
  <si>
    <t>Aura Yulissa Soler Cristancho</t>
  </si>
  <si>
    <t>1. 15/12/2024 8:55:14 PM Mediante documento radicado en el Fondo de Desarrollo Local de Suba, por JOSÉ RAUL PINILLA CHILLON, quien obra como apoyo a la supervisión del Contrato 882-2024-CPS-P(120253)solicita MODIFICAR el contrato, suscrito con AURA YULISSA SOLER CRISTANCHO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(23) díasy adicionándolo en CUATRO MILLONES CIENTO OCHENTA Y CINCO MIL DOSCIENTOS TREINTA Y TRES PESOS MCTE $4.185.233 Lo anterior, con fundamento además en el principio de la autonomía de la voluntad consagrado en la Ley 80 de 1993.</t>
  </si>
  <si>
    <t>https://community.secop.gov.co/Public/Tendering/OpportunityDetail/Index?noticeUID=CO1.NTC.7047072&amp;isFromPublicArea=True&amp;isModal=False</t>
  </si>
  <si>
    <t xml:space="preserve">PRESUPUESTOS </t>
  </si>
  <si>
    <t>883-2024-CPS-P(119425)</t>
  </si>
  <si>
    <t>FDLSUBA-CD-878-2024(119425)</t>
  </si>
  <si>
    <t>EDGAR ORLANDO VARGAS GUERRERO</t>
  </si>
  <si>
    <t>1. 16/12/2024 5:47:21 PM Mediante documento radicado en el Fondo de Desarrollo Local de Suba, por MARTHA ELENA JAIQUEL , quien obra como apoyo a la supervisión del Contrato 883-2024-CPS-P(119425) se solicita MODIFICAR el contrato, suscrito con EDGAR ORLANDO VARGAS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24 días hasta el 21 de FEBRERO de 2025 y adicionándolo en $ 5.958.400. Lo anterior, con fundamento además en el principio de la autonomía de la voluntad consagrado en la Ley 80 de 1993.</t>
  </si>
  <si>
    <t xml:space="preserve">https://community.secop.gov.co/Public/Tendering/OpportunityDetail/Index?noticeUID=CO1.NTC.7024688&amp;isFromPublicArea=True&amp;isModal=False
</t>
  </si>
  <si>
    <t xml:space="preserve">CONTRATACIÓN </t>
  </si>
  <si>
    <t>884-2024-CPS-P(116391)</t>
  </si>
  <si>
    <t>FDLSUBA-CD-879-2024(116391)</t>
  </si>
  <si>
    <t>ANA KARINA VARGAS ALVAREZ</t>
  </si>
  <si>
    <t xml:space="preserve">1. 15/12/2024 3:56:47 PM Mediante documento radicado en el Fondo de Desarrollo Local de Suba, por JUAN DAVID LONDOÑO, quien obra como apoyo a la supervisión del Contrato 884-2024 CPS-P (116391), se solicita MODIFICAR el contrato, suscrito con ANA KARINA VARGAS ALVAREZ,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VEINTITRES (23) DÍAS hasta el 9 DE MARZO 2025 y adicionándolo en CUATRO MILLONES CIENTO OCHENTA Y CINCO MIL DOSCIENTOS TREINTA Y TRES PESOS Y TREINTA Y TRES CENTAVOS M/CTE ($ 4.185.233,33). Lo anterior, con fundamento además en el principio de la autonomía de la voluntad consagrado en la Ley 80 de 1993.	 
</t>
  </si>
  <si>
    <t>Prestar servicios profesionales para diseñar, implementar y realizar seguimiento a un modelo de seguridad de la información y protección de datos personales en la Alcaldía Local de Suba.</t>
  </si>
  <si>
    <t>https://community.secop.gov.co/Public/Tendering/ContractNoticePhases/View?PPI=CO1.PPI.35544962&amp;isFromPublicArea=True&amp;isModal=False</t>
  </si>
  <si>
    <t>885-2024-CPS-P(116258)</t>
  </si>
  <si>
    <t>FDLSUBA-CD-880-2024(116258)</t>
  </si>
  <si>
    <t>ANA MARIA VALENCIANO</t>
  </si>
  <si>
    <t>1. 15/12/2024 11:04:20 PM Mediante documento radicado en el Fondo de Desarrollo Local de Suba, por EDISON GERARDO CASTILLO , quien obra como apoyo a la supervisión del Contrato 885-2024-CPS-P(116258) se solicita MODIFICAR el contrato, suscrito con ANA VALENCIANO,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22 días hasta el 11 de MARZO de 2025 y adicionándolo en $ 5.461.867. Lo anterior, con fundamento además en el principio de la autonomía de la voluntad consagrado en la Ley 80 de 1993.</t>
  </si>
  <si>
    <t xml:space="preserve">https://community.secop.gov.co/Public/Tendering/OpportunityDetail/Index?noticeUID=CO1.NTC.7048481&amp;isFromPublicArea=True&amp;isModal=False
</t>
  </si>
  <si>
    <t>886-2024-CPS-P(119409)</t>
  </si>
  <si>
    <t>FDLSUBA-CD-881-2024(119409)</t>
  </si>
  <si>
    <t>Marlen Mazanory Parra Borrego</t>
  </si>
  <si>
    <t>1. 15/12/2024 10:59:57 PM Mediante documento radicado en el Fondo de Desarrollo Local de Suba, por MARTHA ELENA JAIQUEL , quien obra como apoyo a la supervisión del Contrato 886-2024-CPS-P(119409) se solicita MODIFICAR el contrato, suscrito con MARLEN MAZANORY PARRA,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16 días hasta el 19 de FEBRERO de 2025 y adicionándolo en $ 3.972.267. Lo anterior, con fundamento además en el principio de la autonomía de la voluntad consagrado en la Ley 80 de 1993.</t>
  </si>
  <si>
    <t>Prestación de servicios profesionales en la administración de las plataformas de compras públicas del Estado colombiano, así como el apoyo en la planeación estratégica y operativa administrativa que se requiera en la entidad en el grupo de contratos</t>
  </si>
  <si>
    <t xml:space="preserve">https://community.secop.gov.co/Public/Tendering/OpportunityDetail/Index?noticeUID=CO1.NTC.7052952&amp;isFromPublicArea=True&amp;isModal=False
</t>
  </si>
  <si>
    <t>887-2024-CPS-P(115237)</t>
  </si>
  <si>
    <t>FDLSUBA-CD-882-2024(115237)</t>
  </si>
  <si>
    <t>AYDA VANESA RUIZ RIVERA</t>
  </si>
  <si>
    <t>1. 15/12/2024 6:27:04 PM Mediante documento radicado en el Fondo de Desarrollo Local de Suba, por ADRIANA ANDREA ARCHILA, quien obra como apoyo a la supervisión del Contrato 887-2024, se solicita MODIFICAR el contrato, suscrito con AYDA VANESA RUIZ RIVERA una vez analizada la viabilidad jurídica y en atención a que el contrato tiene como fecha de terminación el día treinta y uno (31) de Diciembre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15 de marzo de 2025. Lo anterior, con fundamento además en el principio de la autonomía de la voluntad consagrado en la Ley 80 de 1993</t>
  </si>
  <si>
    <t xml:space="preserve">	Prestar los servicios profesionales para apoyar jurídicamente la ejecución de las acciones requeridas para la depuración de las actuaciones administrativas que cursan en la Alcaldía Local.</t>
  </si>
  <si>
    <t>https://community.secop.gov.co/Public/Tendering/ContractNoticePhases/View?PPI=CO1.PPI.35639335&amp;isFromPublicArea=True&amp;isModal=False</t>
  </si>
  <si>
    <t>888-2024-CPS-AG(119285)</t>
  </si>
  <si>
    <t>FDLSUBA-CD-883-2024(119285)</t>
  </si>
  <si>
    <t>JUAN GABRIEL DIAZ CARDENAS</t>
  </si>
  <si>
    <t>1. 15/12/2024 10:20:58 PM Mediante documento radicado en el Fondo de Desarrollo Local de Suba, por EDISSON GERARDO CASTILLO GOMEZ, quien obra como apoyo a la supervisión del Contrato 888-2024-CPS-AG(119285) se solicita MODIFICAR el contrato, suscrito con JUAN GABRIEL DIAZ ,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veintitrés (23) DIAS y adicionándolo en $2.146.667. Lo anterior, con fundamento además en el principio de la autonomía de la voluntad consagrado en la Ley 80 de 1993.</t>
  </si>
  <si>
    <t xml:space="preserve">https://community.secop.gov.co/Public/Tendering/OpportunityDetail/Index?noticeUID=CO1.NTC.7031750&amp;isFromPublicArea=True&amp;isModal=False
</t>
  </si>
  <si>
    <t>889-2024-CPS-P(115013)</t>
  </si>
  <si>
    <t>FDLSUBA-CD-884-2024(115013)</t>
  </si>
  <si>
    <t>ZULMA JINNETH MONROY HERNÁNDEZ</t>
  </si>
  <si>
    <t>1. 14/12/2024 12:03:01 PM Mediante documento radicado en el Fondo de Desarrollo Local de Suba, por JEIMMY SIERRA GODOY, quien obra como apoyo a la supervisión del Contrato No. 889-2024 CPS-P (115013), se solicita MODIFICAR el contrato, suscrito con ZULMA JINNETH MONROY HERNÁNDEZ, una vez analizada la viabilidad jurídica y en atención a que el contrato tiene como fecha de terminación el día treinta y uno (31) de Diciembre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14 DE MARZO DE 2025. Lo anterior, con fundamento además en el principio de la autonomía de la voluntad consagrado en la Ley 80 de 1993.</t>
  </si>
  <si>
    <t xml:space="preserve">https://community.secop.gov.co/Public/Tendering/OpportunityDetail/Index?noticeUID=CO1.NTC.7032749&amp;isFromPublicArea=True&amp;isModal=False
</t>
  </si>
  <si>
    <t>890-2024-CPS-P(115035)</t>
  </si>
  <si>
    <t>FDLSUBA-CD-885-2024(115035)</t>
  </si>
  <si>
    <t>Judy Astrid Muñoz Melo</t>
  </si>
  <si>
    <t>1. 14/12/2024 12:04:14 PM Mediante documento radicado en el Fondo de Desarrollo Local de Suba, por JEIMMY SIERRA GODOY, quien obra como apoyo a la supervisión del Contrato No. 890-2024 CPS-P (115035), se solicita MODIFICAR el contrato, suscrito con JUDY ASTRID MUÑOZ MELO, una vez analizada la viabilidad jurídica y en atención a que el contrato tiene como fecha de terminación el día treinta y uno (31) de Diciembre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15 DE MARZO DE 2025. Lo anterior, con fundamento además en el principio de la autonomía de la voluntad consagrado en la Ley 80 de 1993.</t>
  </si>
  <si>
    <t xml:space="preserve">https://community.secop.gov.co/Public/Tendering/OpportunityDetail/Index?noticeUID=CO1.NTC.7039505&amp;isFromPublicArea=True&amp;isModal=False
</t>
  </si>
  <si>
    <t>891-2024-CPS-P(115237)</t>
  </si>
  <si>
    <t>FDLSUBA-CD-886-2024(115237)</t>
  </si>
  <si>
    <t>JUAN CARLOS LEON GOMEZ</t>
  </si>
  <si>
    <t xml:space="preserve">https://community.secop.gov.co/Public/Tendering/OpportunityDetail/Index?noticeUID=CO1.NTC.7039266&amp;isFromPublicArea=True&amp;isModal=False
</t>
  </si>
  <si>
    <t>892-2024-CPS-P(116450)</t>
  </si>
  <si>
    <t>FDLSUBA-CD-887-2024(116450)</t>
  </si>
  <si>
    <t xml:space="preserve">FELIX EDUARDO MURILLO PLATA
</t>
  </si>
  <si>
    <t>1. 14/12/2024 2:12:06 PM Mediante documento radicado en el Fondo de Desarrollo Local de Suba, por JESÚS ALEJANDRO FIGUEROA CAICEDO, quien obra como apoyo a la supervisión del Contrato 892-2024- CPS-P(116450) se solicita MODIFICAR el contrato, suscrito con FÉLIX EDUARDO MURILLO PLATA, una vez analizada la viabilidad jurídica y en atención a que el contrato tiene como fecha de terminación el día treinta y uno (31) de Diciembre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15 de marzo de 2024. Lo anterior, con fundamento además en el principio de la autonomía de la voluntad consagrado en la Ley 80 de 1993</t>
  </si>
  <si>
    <t xml:space="preserve">https://community.secop.gov.co/Public/Tendering/OpportunityDetail/Index?noticeUID=CO1.NTC.7038976&amp;isFromPublicArea=True&amp;isModal=False
</t>
  </si>
  <si>
    <t>893-2024-CPS-AG(119285)</t>
  </si>
  <si>
    <t>FDLSUBA-CD-888-2024(119285)</t>
  </si>
  <si>
    <t>Sandra Zulay Marroquín Ramirez</t>
  </si>
  <si>
    <t xml:space="preserve">1. 18/12/2024 6:19:05 PM Mediante documento radicado en el Fondo de Desarrollo Local de Suba, por EDISON GERARDO CASTILLO, quien obra como apoyo a la supervisión del Contrato 871-2024-CPS-AG(119285) se solicita MODIFICAR el contrato, suscrito con SANDRA ZULAY MARROQUIN RAMIREZ,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VEINTITRES (23) DÍAS , hasta el 21 DE FEBRERO de 2025 y adicionándolo en $ 2.146.666. Lo anterior, con fundamento además en el principio de la autonomía de la voluntad consagrado en la Ley 80 de 1993.	 </t>
  </si>
  <si>
    <t>https://community.secop.gov.co/Public/Tendering/OpportunityDetail/Index?noticeUID=CO1.NTC.7035848&amp;isFromPublicArea=True&amp;isModal=False</t>
  </si>
  <si>
    <t>894-2024-CPS-P(115116)</t>
  </si>
  <si>
    <t>FDLSUBA-CD-889-2024(115116)</t>
  </si>
  <si>
    <t>DIANA PAOLA HERRERA MANCILLA</t>
  </si>
  <si>
    <t xml:space="preserve">https://community.secop.gov.co/Public/Tendering/OpportunityDetail/Index?noticeUID=CO1.NTC.7058356&amp;isFromPublicArea=True&amp;isModal=False
</t>
  </si>
  <si>
    <t>895-2024-CPS-P(115237)</t>
  </si>
  <si>
    <t>FDLSUBA-CD-890-2024(115237)</t>
  </si>
  <si>
    <t>1. 15/12/2024 6:27:56 PM Mediante documento radicado en el Fondo de Desarrollo Local de Suba, por ADRIANA ANDREA ARCHILA, quien obra como apoyo a la supervisión del Contrato 895-2024, se solicita MODIFICAR el contrato, suscrito con GUSTAVO HERNANDEZ SUAREZ una vez analizada la viabilidad jurídica y en atención a que el contrato tiene como fecha de terminación el día treinta y uno (31) de Diciembre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15 de marzo de 2025. Lo anterior, con fundamento además en el principio de la autonomía de la voluntad consagrado en la Ley 80 de 1993</t>
  </si>
  <si>
    <t xml:space="preserve">https://community.secop.gov.co/Public/Tendering/OpportunityDetail/Index?noticeUID=CO1.NTC.7035811&amp;isFromPublicArea=True&amp;isModal=False
</t>
  </si>
  <si>
    <t>896-2024-CPS-AG(116458)</t>
  </si>
  <si>
    <t>FDLSUBA-CD-891-2024(116458)</t>
  </si>
  <si>
    <t>1. 19/12/2024 12:22:58 PM Mediante documento radicado en el Fondo de Desarrollo Local de Suba, por Maria Fernanda Lopez Arias, quien obra como apoyo a la supervisión del Contrato 896-2024-CPS-AG(116458), se solicita MODIFICAR el contrato, suscrito con JOHN ALEXANDER ALDANA BELTRAN, una vez analizada la viabilidad jurídica y en atención a que el contrato tiene como fecha de terminación el día treinta y uno (31) de Diciembre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15 de marzo de 2024. Lo anterior, con fundamento además en el principio de la autonomía de la voluntad consagrado en la Ley 80 de 1993</t>
  </si>
  <si>
    <t xml:space="preserve">https://community.secop.gov.co/Public/Tendering/OpportunityDetail/Index?noticeUID=CO1.NTC.7056058&amp;isFromPublicArea=True&amp;isModal=False
</t>
  </si>
  <si>
    <t>898-2024-CPS-AG(119285)</t>
  </si>
  <si>
    <t>FDLSUBA-CD-893-2024(119285)</t>
  </si>
  <si>
    <t>EDIGUER ENRIQUE RIAÑO BLANCO</t>
  </si>
  <si>
    <t xml:space="preserve">1. 15/12/2024 8:20:13 PM Mediante documento radicado en el Fondo de Desarrollo Local de Suba, por. Edison Gerardo Castillo Gómez , quien obra como apoyo a la supervisión del Contrato 898-2024-CPS-AG(119285) se solicita MODIFICAR el contrato, suscrito con , Ediguer Enrique Riaño Blanco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(20) días hasta el 24 de FEBRERO de 2025 y adicionándolo en $ 1.960.000 Lo anterior, con fundamento además en el principio de la autonomía de la voluntad consagrado en la Ley 80 de 1993.	 
</t>
  </si>
  <si>
    <t xml:space="preserve">https://community.secop.gov.co/Public/Tendering/OpportunityDetail/Index?noticeUID=CO1.NTC.7055142&amp;isFromPublicArea=True&amp;isModal=False
</t>
  </si>
  <si>
    <t>899-2024-CPS-AG(119285)</t>
  </si>
  <si>
    <t>FDLSUBA-CD-894-2024(119285)</t>
  </si>
  <si>
    <t xml:space="preserve">YURY ALEJANDRA GALLEGO BETANCOURTH
</t>
  </si>
  <si>
    <t xml:space="preserve">1. 15/12/2024 10:28:26 PM Mediante documento radicado en el Fondo de Desarrollo Local de Suba, por. Edison Gerardo Castillo Gómez , quien obra como apoyo a la supervisión del Contrato 899-2024- CPS-AG(119285) se solicita MODIFICAR el contrato, suscrito con Yury Alejandra Gallego Betancourt,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(18) días hasta el 26 de FEBRERO de 2025 y adicionándolo $1.680.000 en Lo anterior, con fundamento además en el principio de la autonomía de la voluntad consagrado en la Ley 80 de 1993.	 
</t>
  </si>
  <si>
    <t>https://community.secop.gov.co/Public/Tendering/OpportunityDetail/Index?noticeUID=CO1.NTC.7053989&amp;isFromPublicArea=True&amp;isModal=False</t>
  </si>
  <si>
    <t>Nequi</t>
  </si>
  <si>
    <t>900-2024-CPS-AG(115954)</t>
  </si>
  <si>
    <t>FDLSUBA-CD-895-2024(115954)</t>
  </si>
  <si>
    <t>SANDRA CRISTANCHO MEJIA</t>
  </si>
  <si>
    <t>1. 16/12/2024 11:10:10 AM Mediante documento radicado en el Fondo de Desarrollo Local de Suba, por ALEJANDRO SAMUEL VICTORIA VALENCIA, quien obra como apoyo a la supervisión del Contrato 900-2024-CPS-AG(115954) se solicita MODIFICAR el contrato, suscrito con SANDRA CRISTANCHO MEJÍA, una vez analizada la viabilidad jurídica y en atención a que el contrato tiene como fecha de terminación el día treinta y uno (31) de Diciembre de 2024, se hace necesario modificar la cláusula tercera "PLAZO: El plazo de ejecución del presente contrato será por CUATRO MESES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15 de marzo de 2025. Lo anterior, con fundamento además en el principio de la autonomía de la voluntad consagrado en la Ley 80 de 1993</t>
  </si>
  <si>
    <t>Prestar servicios de apoyo técnico en el área de Gestión del Desarrollo Local realizando las labores asistenciales para las actividades de temas de infraestructura local en cumplimiento de las metas del plan de gestión de la vigencia.</t>
  </si>
  <si>
    <t xml:space="preserve">https://community.secop.gov.co/Public/Tendering/OpportunityDetail/Index?noticeUID=CO1.NTC.7037373&amp;isFromPublicArea=True&amp;isModal=False
</t>
  </si>
  <si>
    <t>901-2024-INT(120995)</t>
  </si>
  <si>
    <t>FDLS-CD-INT-CTO-004-2024(120995)</t>
  </si>
  <si>
    <t>PRESTAR EL SERVICIO DE LIMPIEZA DE LAS ESTRUCTURAS DE DRENAJE (VALLADOS Y RED DE TUBERÍA) EN LOS BARRIOS SAN JOSÉ DE BAVARIA Y SECTOR GUAYMARAL DE LA LOCALIDAD DE SUBA</t>
  </si>
  <si>
    <t xml:space="preserve">https://community.secop.gov.co/Public/Tendering/OpportunityDetail/Index?noticeUID=CO1.NTC.7038702&amp;isFromPublicArea=True&amp;isModal=False
</t>
  </si>
  <si>
    <t>902-2024-CPS-P(115237)</t>
  </si>
  <si>
    <t>FDLSUBA-CD-896-2024(115237)</t>
  </si>
  <si>
    <t>CLAUDIA YINNETH GUALTEROS BARRERO</t>
  </si>
  <si>
    <t xml:space="preserve">1. 15/12/2024 6:28:43 PM Mediante documento radicado en el Fondo de Desarrollo Local de Suba, por ADRIANA ANDREA ARCHILA, quien obra como apoyo a la supervisión del Contrato 902-2024, se solicita MODIFICAR el contrato, suscrito con CLAUDIA YINNETH GUALTEROS una vez analizada la viabilidad jurídica y en atención a que el contrato tiene como fecha de terminación el día treinta y uno (31) de Diciembre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15 de marzo de 2025. Lo anterior, con fundamento además en el principio de la autonomía de la voluntad consagrado en la Ley 80 de 1993	 
</t>
  </si>
  <si>
    <t>https://community.secop.gov.co/Public/Tendering/OpportunityDetail/Index?noticeUID=CO1.NTC.7048686&amp;isFromPublicArea=True&amp;isModal=False</t>
  </si>
  <si>
    <t>903-2024-CPS-AG(119285)</t>
  </si>
  <si>
    <t>FDLSUBA-CD-898-2024(119285)</t>
  </si>
  <si>
    <t>1. 15/12/2024 8:25:28 PM Mediante documento radicado en el Fondo de Desarrollo Local de Suba, por. Edison Gerardo Castillo Gómez , quien obra como apoyo a la supervisión del Contrato 903-2024-CPS-AG(119285) se solicita MODIFICAR el contrato, suscrito con FANNY LEGUIZAMON GOMEZ,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(14) días hasta el 4 de MARZO de 2025 y adicionándolo en $1.306.667 Lo anterior, con fundamento además en el principio de la autonomía de la voluntad consagrado en la Ley 80 de 1993.</t>
  </si>
  <si>
    <t>https://community.secop.gov.co/Public/Tendering/OpportunityDetail/Index?noticeUID=CO1.NTC.7064490&amp;isFromPublicArea=True&amp;isModal=False</t>
  </si>
  <si>
    <t>904-2024-CPS-P(115237)</t>
  </si>
  <si>
    <t>FDLSUBA-CD-899-2024(115237)</t>
  </si>
  <si>
    <t>ANDRES FELIPE AREVALO URIBE</t>
  </si>
  <si>
    <t>1. 17/12/2024 3:21:22 PM Mediante documento radicado en el Fondo de Desarrollo Local de Suba, por ADRIANA ANDREA ARCHILA, quien obra como apoyo a la supervisión del Contrato 904-2024, se solicita MODIFICAR el contrato, suscrito con ANDRES FELIPE AREVALO, una vez analizada la viabilidad jurídica y en atención a que el contrato tiene como fecha de terminación el día treinta y uno (31) de Diciembre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15 de marzo de 2025. Lo anterior, con fundamento además en el principio de la autonomía de la voluntad consagrado en la Ley 80 de 1993</t>
  </si>
  <si>
    <t xml:space="preserve">https://community.secop.gov.co/Public/Tendering/OpportunityDetail/Index?noticeUID=CO1.NTC.7053746&amp;isFromPublicArea=True&amp;isModal=False
</t>
  </si>
  <si>
    <t>905-2024-CPS-AG(119285)</t>
  </si>
  <si>
    <t>FDLSUBA-CD-900-2024(119285)</t>
  </si>
  <si>
    <t>carlos eduardo cupa varon</t>
  </si>
  <si>
    <t>1. 20/12/2024 12:28:39 PM Mediante documento radicado en el Fondo de Desarrollo Local de Suba, por :EDISON GERARDO CASTILLO, quien obra como apoyo a la supervisión del Contrato: : 905- 2024-CPSAG(119285) se solicita MODIFICAR el contrato, suscrito con CARLOS EDUARDO CUPA VARON,,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(34) TREINTA Y CUATRO DIAS días hasta el 15 DE MARZO de 2025 y adicionándolo en $ ($3,173,333). Lo anterior, con fundamento además en el principio de la autonomía de la voluntad consagrado en la Ley 80 de 1993.</t>
  </si>
  <si>
    <t xml:space="preserve">https://community.secop.gov.co/Public/Tendering/OpportunityDetail/Index?noticeUID=CO1.NTC.7072936&amp;isFromPublicArea=True&amp;isModal=False
</t>
  </si>
  <si>
    <t>906-2024-CPS-P(117480)</t>
  </si>
  <si>
    <t>FDLSUBA-CD-900-2024(116731)</t>
  </si>
  <si>
    <t>Wilmer Andrés Acosta Cetina</t>
  </si>
  <si>
    <t>1. 15/12/2024 11:21:44 PM Mediante documento radicado en el Fondo de Desarrollo Local de Suba, por ALEJANDRO SAMUEL VICTORIA VALENCIA, quien obra como apoyo a la supervisión del 906-2024-CPS-P (117480) se solicita MODIFICAR el contrato, suscrito WILMER ANDRES ACOSTA CETINA, una vez analizada la viabilidad jurídica y en atención a que el contrato tiene como fecha de terminación el día 31/12/2024 se hace necesario modificar la cláusula tercera "PLAZO: "TRES MESES", eliminando la nota -En todo caso el plazo de ejecución del contrato no podrá exceder el 31 de Diciembre de 2024. Y se hace necesario modificar el plazo prorrogándolo en veinte (20) días, hasta el 12 de marzo de 2025 y adicionándolo en $ 3.639.333. Lo anterior, con fundamento además en el principio de la autonomía de la voluntad consagrado en la Ley 80 de 1993.</t>
  </si>
  <si>
    <t>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la localidad de Suba</t>
  </si>
  <si>
    <t xml:space="preserve">https://community.secop.gov.co/Public/Tendering/OpportunityDetail/Index?noticeUID=CO1.NTC.7053720&amp;isFromPublicArea=True&amp;isModal=False
</t>
  </si>
  <si>
    <t>907-2024-CPS-AG(119285)</t>
  </si>
  <si>
    <t>FDLSUBA-CD-901-2024(117480)</t>
  </si>
  <si>
    <t>Laura Ximena Socha Joya</t>
  </si>
  <si>
    <t>1. 15/12/2024 10:22:25 PM Mediante documento radicado en el Fondo de Desarrollo Local de Suba, por EDISON GERARDO CASTILLO, quien obra como apoyo a la supervisión del Contrato 907-2024-CPS-AG (119285) se solicita MODIFICAR el contrato, suscrito con LAURA XIMENA SOCHA JOYA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dieciocho (18) días hasta el dia 26 de febrero de 2025, y adicionándolo en $ 1.680.000. Lo anterior, con fundamento además en el principio de la autonomía de la voluntad consagrado en la Ley 80 de 1993.</t>
  </si>
  <si>
    <t xml:space="preserve">https://community.secop.gov.co/Public/Tendering/OpportunityDetail/Index?noticeUID=CO1.NTC.7068233&amp;isFromPublicArea=True&amp;isModal=False
</t>
  </si>
  <si>
    <t>908-2024-CPS-P(115984)</t>
  </si>
  <si>
    <t>FDLSUBA-CD-903-2024(115984)</t>
  </si>
  <si>
    <t>MARIA CRISTINA RAMIREZ GUERRERO</t>
  </si>
  <si>
    <t>1. 16/12/2024 11:09:06 AM Mediante documento radicado en el Fondo de Desarrollo Local de Suba, por ALEJANDRO SAMUEL VICTORIA VALENCIA, quien obra como apoyo a la supervisión del Contrato 908-2024-CPS-P(115984), se solicita MODIFICAR el contrato, suscrito con MARIA CRISTINA RAMIREZ, una vez analizada la viabilidad jurídica y en atención a que el contrato tiene como fecha de terminación el día treinta y uno (31) de Diciembre de 2024, se hace necesario modificar la cláusula tercera "PLAZO: El plazo de ejecución del presente contrato será por CIENTO CINCO (105) DIAS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15 de marzo de 2025. Lo anterior, con fundamento además en el principio de la autonomía de la voluntad consagrado en la Ley 80 de 1993</t>
  </si>
  <si>
    <t xml:space="preserve"> Prestar los servicios profesionales en el Área Gestión del Desarrollo, para el apoyo a la ejecución integral de los diferentes proyectos de inversión destinados a la intervención de la malla vial, espacio público, ciclo infraestructura, infraestructura cultural, mejoramiento de vivienda rural y parques de la localidad de Suba</t>
  </si>
  <si>
    <t>https://community.secop.gov.co/Public/Tendering/OpportunityDetail/Index?noticeUID=CO1.NTC.7067244&amp;isFromPublicArea=True&amp;isModal=False</t>
  </si>
  <si>
    <t>909-2024-CPS-AG(119285)</t>
  </si>
  <si>
    <t>FDLSUBA-CD-897-2024(119285)</t>
  </si>
  <si>
    <t>1. 15/12/2024 8:10:09 PM Mediante documento radicado en el Fondo de Desarrollo Local de Suba, por Edison Gerardo Castillo Gómez., quien obra como apoyo a la supervisión del Contrato : 909-2024-CPS-AG(119285)se solicita MODIFICAR el contrato, suscrito con ALEXEI ZAMORA BENITEZ,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23 días hasta el 22 de FEBRERO de 2025 y adicionándolo en $ 2.146.667 Lo anterior, con fundamento además en el principio de la autonomía de la voluntad consagrado en la Ley 80 de 1993.</t>
  </si>
  <si>
    <t xml:space="preserve">https://community.secop.gov.co/Public/Tendering/OpportunityDetail/Index?noticeUID=CO1.NTC.7041428&amp;isFromPublicArea=True&amp;isModal=False
</t>
  </si>
  <si>
    <t>910-2024-CPS-P(116690)</t>
  </si>
  <si>
    <t>FDLSUBA-CD-904-2024(116690)</t>
  </si>
  <si>
    <t>LADY DAYANA ROJAS CASTRO</t>
  </si>
  <si>
    <t>1. 15/12/2024 3:56:53 PM Mediante documento radicado en el Fondo de Desarrollo Local de Suba, por: Blancarlis Guillen, quien obra como apoyo a la supervisión del Contrato 910-2024-CPS-P(116690) se solicita MODIFICAR el contrato, suscrito con LADY DAYANA ROJAS CASTRO, una vez analizada la viabilidad jurídica y en atención a que el contrato tiene como fecha de terminación el día 31/12/2024 se hace necesario modificar la cláusula tercera "PLAZO: ", eliminando la nota -, En todo caso el plazo de ejecución del contrato no podrá exceder el 31 de diciembre de 2024. Y se hace necesario modificar el plazo prorrogándolo en veintiún (21) días. días hasta el 21 DE ENERO de 2025 y adicionándolo en 5.213.600Lo anterior, con fundamento además en el principio de la autonomía de la voluntad consagrado en la Ley 80 de 1993.</t>
  </si>
  <si>
    <t xml:space="preserve">https://community.secop.gov.co/Public/Tendering/OpportunityDetail/Index?noticeUID=CO1.NTC.7046497&amp;isFromPublicArea=True&amp;isModal=False
</t>
  </si>
  <si>
    <t>911-2024-CPS-P(116397)</t>
  </si>
  <si>
    <t>FDLSUBA-CD-905-2024(116397)</t>
  </si>
  <si>
    <t>Juana Cadavid Virviescas</t>
  </si>
  <si>
    <t>"Prestar servicios profesionales para la promoción de la investigación y gestión del observatorio de oportunidades, así como la administración de la pagina web y plataformas del laboratorio de innovación digital de suba SUBALAB."</t>
  </si>
  <si>
    <t>https://community.secop.gov.co/Public/Tendering/OpportunityDetail/Index?noticeUID=CO1.NTC.7090717&amp;isFromPublicArea=True&amp;isModal=False</t>
  </si>
  <si>
    <t>912-2024-CPS-P(115237)</t>
  </si>
  <si>
    <t>FDLSUBA-CD-906-2024(115237)</t>
  </si>
  <si>
    <t xml:space="preserve">1. 19/12/2024 12:23:43 PM Mediante documento radicado en el Fondo de Desarrollo Local de Suba, por GINA YICEL CUENCA RODRÍGUEZ, quien obra como apoyo a la supervisión del Contrato 912-2024-CPS-P (115237) se solicita MODIFICAR el contrato, suscrito con ANDRÉS FELIPE MANCHOLA BARACALDO, una vez analizada la viabilidad jurídica y en atención a que el contrato tiene como fecha de terminación el día treinta y uno (31) de Diciembre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15 de marzo de 2025. Lo anterior, con fundamento además en el principio de la autonomía de la voluntad consagrado en la Ley 80 de 1993	 
</t>
  </si>
  <si>
    <t xml:space="preserve">https://community.secop.gov.co/Public/Tendering/OpportunityDetail/Index?noticeUID=CO1.NTC.7056171&amp;isFromPublicArea=True&amp;isModal=False
</t>
  </si>
  <si>
    <t>913-2024-CPS-P(114613)</t>
  </si>
  <si>
    <t>FDLSUBA-CD-907-2024(114613)</t>
  </si>
  <si>
    <t>1. 14/12/2024 11:35:43 AM Mediante documento radicado en el Fondo de Desarrollo Local de Suba, por EDGAR ENRIQUE ALONSO GOMEZ, quien obra como apoyo a la supervisión del Contrato 913-2024-CPS-P(114613), se solicita MODIFICAR el contrato, suscrito con ANGELICA MARIA CASAS ANGEL, una vez analizada la viabilidad jurídica y en atención a que el contrato tiene como fecha de terminación el día treinta y uno (31) de Diciembre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15 de marzo de 2024. Lo anterior, con fundamento además en el principio de la autonomía de la voluntad consagrado en la Ley 80 de 1993</t>
  </si>
  <si>
    <t xml:space="preserve">https://community.secop.gov.co/Public/Tendering/OpportunityDetail/Index?noticeUID=CO1.NTC.7058016&amp;isFromPublicArea=True&amp;isModal=False
</t>
  </si>
  <si>
    <t xml:space="preserve">DESARROLLO ECONIMICO </t>
  </si>
  <si>
    <t>914-2024-CPS-P(120240)</t>
  </si>
  <si>
    <t>FDLSUBA-CD-908-2024(120240)</t>
  </si>
  <si>
    <t xml:space="preserve">JUAN CARLOS BETANCOURT CARVAJAL
</t>
  </si>
  <si>
    <t>1. 17/12/2024 8:36:14 PM Mediante documento radicado en el Fondo de Desarrollo Local de Suba, por GINA YICEL CUENCA RODRÍGUEZ, quien obra como apoyo a la supervisión del Contrato : 914-2024-CPS-P(120240) se solicita MODIFICAR el contrato, suscrito con Juan Carlos Betancourt Carvajal ,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20 días hasta el 26 de febrero de 2025 y adicionándolo en $4.965.333. Lo anterior, con fundamento además en el principio de la autonomía de la voluntad consagrado en la Ley 80 de 1993.</t>
  </si>
  <si>
    <t xml:space="preserve">https://community.secop.gov.co/Public/Tendering/OpportunityDetail/Index?noticeUID=CO1.NTC.7073497&amp;isFromPublicArea=True&amp;isModal=False
</t>
  </si>
  <si>
    <t>916-2024-CPS-P(115035)</t>
  </si>
  <si>
    <t>FDLSUBA-CD-910-2024(115035)</t>
  </si>
  <si>
    <t>LINA PAOLA BOTERO DAZA</t>
  </si>
  <si>
    <t>1. 14/12/2024 12:00:47 PM Mediante documento radicado en el Fondo de Desarrollo Local de Suba, por JEIMMY SIERRA GODOY, quien obra como apoyo a la supervisión del Contrato No. 916-2024-CPS-P (115035), se solicita MODIFICAR el contrato, suscrito con LINA PAOLA BOTERO DAZA, una vez analizada la viabilidad jurídica y en atención a que el contrato tiene como fecha de terminación el día treinta y uno (31) de Diciembre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15 DE MARZO DE 2025. Lo anterior, con fundamento además en el principio de la autonomía de la voluntad consagrado en la Ley 80 de 1993.</t>
  </si>
  <si>
    <t xml:space="preserve">https://community.secop.gov.co/Public/Tendering/OpportunityDetail/Index?noticeUID=CO1.NTC.7072589&amp;isFromPublicArea=True&amp;isModal=False
</t>
  </si>
  <si>
    <t>917-2024-CPS-AG(119285)</t>
  </si>
  <si>
    <t>FDLSUBA-CD-911-2024(119285)</t>
  </si>
  <si>
    <t xml:space="preserve">Doris Natalia Peña Saavedra
</t>
  </si>
  <si>
    <t>1. 15/12/2024 8:19:10 PM Mediante documento radicado en el Fondo de Desarrollo Local de Suba, por., quien obra como apoyo a la supervisión del Contrato 917-2024-CPS-AG(119285) se solicita MODIFICAR el contrato, suscrito con DORIS NATALIA PEÑA SAAVEDRA,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(20) días hasta el 25 de FEBRERO de 2025 y adicionándolo en $ 1.866.667 Lo anterior, con fundamento además en el principio de la autonomía de la voluntad consagrado en la Ley 80 de 1993.</t>
  </si>
  <si>
    <t>https://community.secop.gov.co/Public/Tendering/OpportunityDetail/Index?noticeUID=CO1.NTC.7074221&amp;isFromPublicArea=True&amp;isModal=False</t>
  </si>
  <si>
    <t>918-2024-CPS-P(115116)</t>
  </si>
  <si>
    <t>FDLSUBA-CD-912-2024(115116)</t>
  </si>
  <si>
    <t>JAIME URUEÑA ANDRADE</t>
  </si>
  <si>
    <t xml:space="preserve">https://community.secop.gov.co/Public/Tendering/OpportunityDetail/Index?noticeUID=CO1.NTC.7074166&amp;isFromPublicArea=True&amp;isModal=False
</t>
  </si>
  <si>
    <t>919-2024-CPS-AG(116731)</t>
  </si>
  <si>
    <t>FDLSUBA-CD-913-2024(116731)</t>
  </si>
  <si>
    <t xml:space="preserve">Apoyo a la gestion </t>
  </si>
  <si>
    <t>maria ignacia hernandez contreras</t>
  </si>
  <si>
    <t>1. 24/12/2024 10:14:43 AM Mediante documento radicado en el Fondo de Desarrollo Local de Suba, por BALKIS HELENA WIEDEMAN, quien obra como apoyo a la supervisión del Contrato 999-2024-CPSAG (116731) se solicita MODIFICAR el contrato, suscrito con MARIA IGNACIA HERNANDEZ,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20 días hasta el 12 de MARZO de 2024 y adicionándolo en $ 3.000.000. Lo anterior, con fundamento además en el principio de la autonomía de la voluntad consagrado en la Ley 80 de 1993.</t>
  </si>
  <si>
    <t>PRESTAR LOS SERVICIOS DE APOYO TÉCNICO, ADMINISTRATIVO EN EL ÁREA DE GESTIÓN DEL DESARROLLO LOCAL, REALIZANDO ACTIVIDADES EN LOS APLICATIVOS QUE SE DESIGNE, AFILIACIÓN A RIESGOS LABORALES Y RENDICIÓN INFORME SIVICOF.</t>
  </si>
  <si>
    <t xml:space="preserve">https://community.secop.gov.co/Public/Tendering/OpportunityDetail/Index?noticeUID=CO1.NTC.7075078&amp;isFromPublicArea=True&amp;isModal=False
</t>
  </si>
  <si>
    <t>920-2024-CPS-AG-(115981)</t>
  </si>
  <si>
    <t>FDLSUBA-CD-914-2024(115981)</t>
  </si>
  <si>
    <t>Daniel Felipe Gonzalez</t>
  </si>
  <si>
    <t>1. 16/12/2024 12:35:25 AM Mediante documento radicado en el Fondo de Desarrollo Local de Suba, por ALEJANDRO SAMUEL VICTORIA VALENCIA, quien obra como apoyo a la supervisión del Contrato 920-2024-CPS-AG-(115981), se solicita MODIFICAR el contrato, suscrito con DANIEL FELIPE GONZÁLEZ GONZÁLEZ, una vez analizada la viabilidad jurídica y en atención a que el contrato tiene como fecha de terminación el día treinta y uno (31) de Diciembre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15 de marzo de 2025. Lo anterior, con fundamento además en el principio de la autonomía de la voluntad consagrado en la Ley 80 de 1993</t>
  </si>
  <si>
    <t xml:space="preserve">https://community.secop.gov.co/Public/Tendering/OpportunityDetail/Index?noticeUID=CO1.NTC.7088849&amp;isFromPublicArea=True&amp;isModal=False
</t>
  </si>
  <si>
    <t>921-2024-CPS-AG(117499)</t>
  </si>
  <si>
    <t>FDLSUBA-CD-915-2024(117499)</t>
  </si>
  <si>
    <t>Wendy Tatiana Vallejo Campuzano</t>
  </si>
  <si>
    <t>1. 15/12/2024 11:41:55 PM Mediante documento radicado en el Fondo de Desarrollo Local de Suba, por EDISON GERARDO CASTILLO , quien obra como apoyo a la supervisión del Contrato 921-2024-CPS-AG(117499) se solicita MODIFICAR el contrato, suscrito con WENDY TATIANA VALLEJO CAMPUZANO,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16 días hasta el 15 de MARZO de 2025 y adicionándolo en $ 1.803.200. Lo anterior, con fundamento además en el principio de la autonomía de la voluntad consagrado en la Ley 80 de 1993.</t>
  </si>
  <si>
    <t>Prestar servicios de apoyo técnico para el acompañamiento, del componente social de gestión del riesgo de la estrategia de seguridad, mediante el fortalecimiento de la gestión comunitaria y la atención a zonas de riesgo ligadas a la estructura ecológica principal de la localidad y a los escenarios de riesgo de la misma</t>
  </si>
  <si>
    <t>https://community.secop.gov.co/Public/Tendering/OpportunityDetail/Index?noticeUID=CO1.NTC.7073444&amp;isFromPublicArea=True&amp;isModal=False</t>
  </si>
  <si>
    <t>922-2024-CPS-AG(117802)</t>
  </si>
  <si>
    <t>FDLSUBA-CD-916-2024(117802)</t>
  </si>
  <si>
    <t>Luz Miryam Martinez Triviño</t>
  </si>
  <si>
    <t xml:space="preserve">3. 20/01/2025 9:34:37 PM REINICIAR el CONTRATO DE PRESTACION DE SERVICIOS NO. 922-2024- CPS-AG (117802) CELEBRADO ENTRE EL FONDO DE DESARROLLO LOCAL DE SUBA Y LUZ MIRYAM MARTINEZ TRIVIÑO, a partir del 20 de enero de 2025, por consiguiente, la fecha de terminación será el 11 de Marzo de 2025
2. 20/12/2024 9:16:39 PM Mediante documento radicado en el Fondo de Desarrollo Local de Suba, por JEIMMY SIERRA GODOY, quien obra como apoyo a la supervisión del Contrato 922-2024 se solicita SUSPENSIÓN del contrato suscrito con LUZ MIRYAM MARTINEZ TRIVIÑO, por el término de UN (1) MES, desde el 20 de Diciembre de 2024 hasta el 19 de Enero de 2025. De conformidad con la justificación esgrimida en el documento anexo suscrito por el supervisor, que hace parte integral de la presente modificación contractual. TENIENDO EN CUENTA QUE LA SOLICITUD FUE RADICADA EL 20/12/2024, SE PROCEDE A SUSPENDER LA EJECUCIÓN DEL CONTRATO N° 922-20224 DESDE EL 20 DE DICIEMBRE DE 2024 HASTA EL 19 DE ENERO DE 2025, DE CONFORMIDAD CON LAS CONSIDERACIONES ANTERIORMENTE EXPUESTAS. La fecha de reactivación del contrato será el 20 DE ENERO DE 2025, día siguiente a la terminación de la suspensión. La nueva fecha de terminación del contrato será el 11 MARZO DE 2025
1. 20/12/2024 8:04:04 PM Mediante documento radicado en el Fondo de Desarrollo Local de Suba, por JEIMMY SIERRA GODOY, quien obra como apoyo a la supervisión del Contrato 922-2024-CPS-AG(117802), se solicita MODIFICAR el contrato, suscrito con LUZ MIRYAM MARTINEZ TRIVIÑO, una vez analizada la viabilidad jurídica y en atención a que el contrato tiene como fecha de terminación el día treinta y uno (31) de Diciembre de 2024, se hace necesario modificar la cláusula tercera "PLAZO: El plazo de ejecución del presente contrato será por DOS MESES Y QUINCE DIAS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12 de febrero de 2025. Lo anterior, con fundamento además en el principio de la autonomía de la voluntad consagrado en la Ley 80 de 1993.	 </t>
  </si>
  <si>
    <t>APOYAR EN EL FORTALECIMIENTO E INCLUSIÓN DE LAS COMUNIDADES INDÍGENA, NEGRAS, AFROCOLOMBIANAS, AFRODESCENDIENTES, RAIZALES Y PALENQUERAS EN EL MARCODE LA POLÍTICA PÚBLICA DISTRITAL PARA EL RECONOCIMIENTO DE SABERES ANCESTRALES EN MEDICINA EN LA LOCALIDAD DE SUBA.</t>
  </si>
  <si>
    <t>https://community.secop.gov.co/Public/Tendering/OpportunityDetail/Index?noticeUID=CO1.NTC.7081447&amp;isFromPublicArea=True&amp;isModal=False</t>
  </si>
  <si>
    <t>1. Desde el 20 dic. 2024 hasta el 19 ene. 2025.</t>
  </si>
  <si>
    <t>923-2024-CPS-AG(119285)</t>
  </si>
  <si>
    <t>FDLSUBA-CD-917-2024(119285)</t>
  </si>
  <si>
    <t>1. 15/12/2024 8:45:38 PM Mediante documento radicado en el Fondo de Desarrollo Local de Suba, por Edison Gerardo Castillo Gómez., quien obra como apoyo a la supervisión del Contrato : 923-2024- CPS-AG(119285)se solicita MODIFICAR el contrato, suscrito con Angie Nathaly Apraez Olarte,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18 días hasta el 26 de febrero de 2025 y adicionándolo en $ 1.680.000 Lo anterior, con fundamento además en el principio de la autonomía de la voluntad consagrado en la Ley 80 de 1993.</t>
  </si>
  <si>
    <t xml:space="preserve">https://community.secop.gov.co/Public/Tendering/OpportunityDetail/Index?noticeUID=CO1.NTC.7069167&amp;isFromPublicArea=True&amp;isModal=False
</t>
  </si>
  <si>
    <t>924-2024-CPS-AG(119285)</t>
  </si>
  <si>
    <t>FDLSUBA-CD-918-2024(119285)</t>
  </si>
  <si>
    <t>DARWIN ALEJANDRO CUERO ORTIZ</t>
  </si>
  <si>
    <t>1. 15/12/2024 8:53:18 PM Mediante documento radicado en el Fondo de Desarrollo Local de Suba, por., quien obra como apoyo a la supervisión del Contrato 924-2024CPS-AG(119285) se solicita MODIFICAR el contrato, suscrito con Darwin Alejandro Cuero Ortiz,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(18) días hasta el 26 de FEBRERO de 2025 y adicionándolo en $ 1.680.000 Lo anterior, con fundamento además en el principio de la autonomía de la voluntad consagrado en la Ley 80 de 1993.</t>
  </si>
  <si>
    <t xml:space="preserve">https://community.secop.gov.co/Public/Tendering/OpportunityDetail/Index?noticeUID=CO1.NTC.7069177&amp;isFromPublicArea=True&amp;isModal=False
</t>
  </si>
  <si>
    <t>925-2024-CPS-AG(119285)</t>
  </si>
  <si>
    <t>FDLSUBA-CD-919-2024(119285)</t>
  </si>
  <si>
    <t xml:space="preserve">https://community.secop.gov.co/Public/Tendering/OpportunityDetail/Index?noticeUID=CO1.NTC.7069302&amp;isFromPublicArea=True&amp;isModal=False
</t>
  </si>
  <si>
    <t>926-2024-CPS-AG(117802)</t>
  </si>
  <si>
    <t>FDLSUBA-CD-920-2024(117802)</t>
  </si>
  <si>
    <t>Maria Elba Yopasa Bulla</t>
  </si>
  <si>
    <t>3. 20/01/2025 10:22:36 PM REINICIAR el CONTRATO DE PRESTACION DE SERVICIOS NO. 926-2024- CPS-AG (117802) CELEBRADO ENTRE EL FONDO DE DESARROLLO LOCAL DE SUBA Y MARIA ELBA YOPASA BULLA, a partir del 20 de enero de 2025, por consiguiente, la fecha de terminación será el 11 de Marzo de 2025
2. 20/12/2024 9:39:13 PM Mediante documento radicado en el Fondo de Desarrollo Local de Suba, por JEIMMY SIERRA GODOY, quien obra como apoyo a la supervisión del Contrato 926-2024 se solicita SUSPENSIÓN del contrato suscrito con MARIA ELBA YOPASA BULLA, por el término de UN (1) MES, desde el 20 de Diciembre de 2024 hasta el 19 de Enero de 2025. De conformidad con la justificación esgrimida en el documento anexo suscrito por el supervisor, que hace parte integral de la presente modificación contractual. TENIENDO EN CUENTA QUE LA SOLICITUD FUE RADICADA EL 20/12/2024, SE PROCEDE A SUSPENDER LA EJECUCIÓN DEL CONTRATO N° 926-20224 DESDE EL 20 DE DICIEMBRE DE 2024 HASTA EL 19 DE ENERO DE 2025, DE CONFORMIDAD CON LAS CONSIDERACIONES ANTERIORMENTE EXPUESTAS. La fecha de reactivación del contrato será el 20 DE ENERO DE 2025, día siguiente a la terminación de la suspensión. La nueva fecha de terminación del contrato será el 11 MARZO DE 2025.
1. 20/12/2024 7:49:22 PM Mediante documento radicado en el Fondo de Desarrollo Local de Suba, por JEIMMY SIERRA GODOY, quien obra como apoyo a la supervisión del Contrato 926-2024-CPS-AG(117802), se solicita MODIFICAR el contrato, suscrito con MARIA ELBA YOPASA BULLA, una vez analizada la viabilidad jurídica y en atención a que el contrato tiene como fecha de terminación el día treinta y uno (31) de Diciembre de 2024, se hace necesario modificar la cláusula tercera "PLAZO: El plazo de ejecución del presente contrato será por DOS MESES Y QUINCE DIAS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12 de febrero de 2025. Lo anterior, con fundamento además en el principio de la autonomía de la voluntad consagrado en la Ley 80 de 1993.</t>
  </si>
  <si>
    <t>https://community.secop.gov.co/Public/Tendering/OpportunityDetail/Index?noticeUID=CO1.NTC.7074766&amp;isFromPublicArea=True&amp;isModal=False</t>
  </si>
  <si>
    <t>927-2024-CPS-AG(117802)</t>
  </si>
  <si>
    <t>FDLSUBA-CD-921-2024(117802)</t>
  </si>
  <si>
    <t>JHON ALBERTO MACHADO BECERRA</t>
  </si>
  <si>
    <t>https://community.secop.gov.co/Public/Tendering/OpportunityDetail/Index?noticeUID=CO1.NTC.7074526&amp;isFromPublicArea=True&amp;isModal=False</t>
  </si>
  <si>
    <t>928-2024-CPS-P(119564)</t>
  </si>
  <si>
    <t>FDLSUBA-CD-922-2024(119564)</t>
  </si>
  <si>
    <t>ANGELICA ESCOBAR GOMEZ</t>
  </si>
  <si>
    <t>1. 15/12/2024 4:10:21 PM Mediante documento radicado en el Fondo de Desarrollo Local de Suba, por : BLANCARLIS GUILLEN VILLALOBOS, quien obra como apoyo a la supervisión del Contrato 928-2024 se solicita MODIFICAR el contrato, suscrito con ANGELICA ESCOBAR GOMEZ,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VENTIUN DIAS (21) el 25 DE FEBRERO de 2025 y adicionándolo en $ 5.213.600. Lo anterior, con fundamento además en el principio de la autonomía de la voluntad consagrado en la Ley 80 de 1993</t>
  </si>
  <si>
    <t>Prestar servicios profesionales para estructurar, articular e implementar acciones que promuevan la asistencia, atención y reparación de la población víctima del conflicto armado residente en la localidad de Suba, dando cumplimiento a las metas del Plan de Desarrollo Local, en el marco del proyecto de inversión 1973 Suba territorio de paz y reconciliación.</t>
  </si>
  <si>
    <t xml:space="preserve">https://community.secop.gov.co/Public/Tendering/OpportunityDetail/Index?noticeUID=CO1.NTC.7068192&amp;isFromPublicArea=True&amp;isModal=False
</t>
  </si>
  <si>
    <t>929-2024-CPS-AG(119285)</t>
  </si>
  <si>
    <t>FDLSUBA-CD-923-2024(119285)</t>
  </si>
  <si>
    <t>JIMMY LUCAS GONZALEZ</t>
  </si>
  <si>
    <t>1. 15/12/2024 10:20:28 PM Mediante documento radicado en el Fondo de Desarrollo Local de Suba, por EDISSON GERARDO CASTILLO GOMEZ, quien obra como apoyo a la supervisión del Contrato 929-2024-CPS-AG(119285) se solicita MODIFICAR el contrato, suscrito con JIMMY LUCAS GONZALEZ FLOREZ,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veinte (20) DIAS y adicionándolo en $1.866.667. Lo anterior, con fundamento además en el principio de la autonomía de la voluntad consagrado en la Ley 80 de 1993.</t>
  </si>
  <si>
    <t>https://community.secop.gov.co/Public/Tendering/OpportunityDetail/Index?noticeUID=CO1.NTC.7074154&amp;isFromPublicArea=True&amp;isModal=False</t>
  </si>
  <si>
    <t>930-2024-CPS-AG(117927)</t>
  </si>
  <si>
    <t>FDLSUBA-CD-924-2024(117927)</t>
  </si>
  <si>
    <t>PRESTAR LOS SERVICIOS DE APOYO EN EL ÁREA DE GESTIÓN DEL DESARROLLO LOCAL, REALIZANDO ACTIVIDADES COMO ENLACE PARA EL FORTALECIMIENTO E INCLUSIÓN DE LAS COMUNIDADES EN EL MARCO DE LA POLÍTICA PÚBLICA DISTRITAL PARA EL RECONOCIMIENTO DE SABERES ANCESTRALES EN MEDICINA EN LA LOCALIDAD DE SUBA, EN DESARROLLO DEL PROYECTO 1967</t>
  </si>
  <si>
    <t>https://community.secop.gov.co/Public/Tendering/OpportunityDetail/Index?noticeUID=CO1.NTC.7074763&amp;isFromPublicArea=True&amp;isModal=False</t>
  </si>
  <si>
    <t>931-2024-CPS-AG(117802)</t>
  </si>
  <si>
    <t>FDLSUBA-CD-925-2024(117802)</t>
  </si>
  <si>
    <t>$3,555,700</t>
  </si>
  <si>
    <t>Albeiro Alonso Guio Robayo</t>
  </si>
  <si>
    <t xml:space="preserve">4. 13/2/2025 10:46:54 AM Mediante documento radicado en el Fondo de Desarrollo Local de Suba, por YEIMY SIERRA GODOY, quien obra como apoyo a la supervisión del Contrato 931-2024- CPS-AG(117802), se solicita CESIÓN del contrato suscrito con Albeiro Alonso Guio Robayo, De conformidad con la justificación esgrimida en el documento anexo suscrito por el supervisor, que hace parte integral de la presente modificación contractual. Por lo anterior, se realiza la CESIÓN DEL CONTRATO A ADRIANA ROSA LUNA SILGADO, identificado (a) con C.C. N° 52.714.649 a partir del 12 de FEBRERO de 2025, teniendo en cuenta la idoneidad, previa verificación de los requisitos aportados por el (la) contratista. Lo anterior de conformidad con los documentos anexos, los cuales hacen parte integral de la presente modificación contractual
3. 20/01/2025 9:17:52 PM DE CONFORMIDAD CON LA SOLICITUD DE SUSPENSION DEL DIA 20 DE DICIEMBRE DE 2024 SE PROCEDE A REACTIVAR EL CONTRATO POR CUANTO LAS partes acordamos REINICIAR el CONTRATO DE PRESTACION DE SERVICIOS NO. 931-2024-CPS-AG(117802) CELEBRADO ENTRE EL FONDO DE DESARROLLO LOCAL DE SUBA Y ALBEIRO ALONSO GUIO ROBAYO , a partir del 20 de enero de 2025, por consiguiente, la fecha de terminación será el 15 de Marzo de 2025
2. 21/12/2024 11:32:06 AM Mediante documento radicado en el Fondo de Desarrollo Local de Suba, por JEIMMY SIERRA GODOY, quien obra como apoyo a la supervisión del Contrato 931-2024- CPS-AG (117802) , se solicita SUSPENSIÓN del contrato suscrito con ALBEIRO ALONSO GUIO ROBAYO) , por el término de TREINTA (30 ) DÍAS, desde el 20 de Diciembre de 2024 hasta el 19 de enero de 2025. De conformidad con la justificación esgrimida en el documento anexo suscrito por el supervisor, que hace parte integral de la presente modificación contractual. TENIENDO EN CUENTA QUE LA SOLICITUD FUE RADICADA EL 20/12/2024, SE PROCEDE A SUSPENDER LA EJECUCIÓN DEL CONTRATO N° FDLSUBA 931-2024- CPS-AG (117802) DESDE EL 20 DE DICIEMBRE DE 2024 HASTA EL 19 DE ENERO DE 2025, DE CONFORMIDAD CON LAS CONSIDERACIONES ANTERIORMENTE EXPUESTAS. La fecha de reactivación del contrato será el 20 DE ENERO DE 2025, día siguiente a la terminación de la suspensión. La nueva fecha de terminación del contrato será el 15 MARZO DE 2025. Lo anterior, con fundamento además en el principio de la autonomía de la voluntad consagrado en el artículo 1602 del Código Civil, en concordancia con el artículo 40 de la Ley 80 de 1993, inciso tercero.
1. 20/12/2024 10:07:42 PM Mediante documento radicado en el Fondo de Desarrollo Local de Suba, por JEIMMY SIERRA GODOY, quien obra como apoyo a la supervisión del Contrato 931-2024- CPS-AG(117802),se solicita MODIFICAR el contrato, suscrito con ALBEIRO ALONSO GUIO ROBAYO, una vez analizada la viabilidad jurídica y en atención a que el contrato tiene como fecha de terminación el día treinta y uno (31) de Diciembre de 2024, se hace necesario modificar la cláusula tercera "PLAZO: El plazo de ejecución del presente contrato será por DOS (2) MESES Y QUINCE (15) DIAS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19 de FEBRERO de 2025. Lo anterior, con fundamento además en el principio de la autonomía de la voluntad consagrado en la Ley 80 de 1993	 </t>
  </si>
  <si>
    <t>https://community.secop.gov.co/Public/Tendering/OpportunityDetail/Index?noticeUID=CO1.NTC.7074263&amp;isFromPublicArea=True&amp;isModal=False</t>
  </si>
  <si>
    <t>1. Desde el 20 de dic. 2024 hasta el 19 ene. 2024</t>
  </si>
  <si>
    <t>931-2024 C1</t>
  </si>
  <si>
    <t>Adriana Rosa Luna Silgado</t>
  </si>
  <si>
    <t xml:space="preserve">3. 20/01/2025 9:17:52 PM DE CONFORMIDAD CON LA SOLICITUD DE SUSPENSION DEL DIA 20 DE DICIEMBRE DE 2024 SE PROCEDE A REACTIVAR EL CONTRATO POR CUANTO LAS partes acordamos REINICIAR el CONTRATO DE PRESTACION DE SERVICIOS NO. 931-2024-CPS-AG(117802) CELEBRADO ENTRE EL FONDO DE DESARROLLO LOCAL DE SUBA Y ALBEIRO ALONSO GUIO ROBAYO , a partir del 20 de enero de 2025, por consiguiente, la fecha de terminación será el 15 de Marzo de 2025
2. 21/12/2024 11:32:06 AM Mediante documento radicado en el Fondo de Desarrollo Local de Suba, por JEIMMY SIERRA GODOY, quien obra como apoyo a la supervisión del Contrato 931-2024- CPS-AG (117802) , se solicita SUSPENSIÓN del contrato suscrito con ALBEIRO ALONSO GUIO ROBAYO) , por el término de TREINTA (30 ) DÍAS, desde el 20 de Diciembre de 2024 hasta el 19 de enero de 2025. De conformidad con la justificación esgrimida en el documento anexo suscrito por el supervisor, que hace parte integral de la presente modificación contractual. TENIENDO EN CUENTA QUE LA SOLICITUD FUE RADICADA EL 20/12/2024, SE PROCEDE A SUSPENDER LA EJECUCIÓN DEL CONTRATO N° FDLSUBA 931-2024- CPS-AG (117802) DESDE EL 20 DE DICIEMBRE DE 2024 HASTA EL 19 DE ENERO DE 2025, DE CONFORMIDAD CON LAS CONSIDERACIONES ANTERIORMENTE EXPUESTAS. La fecha de reactivación del contrato será el 20 DE ENERO DE 2025, día siguiente a la terminación de la suspensión. La nueva fecha de terminación del contrato será el 15 MARZO DE 2025. Lo anterior, con fundamento además en el principio de la autonomía de la voluntad consagrado en el artículo 1602 del Código Civil, en concordancia con el artículo 40 de la Ley 80 de 1993, inciso tercero.
1. 20/12/2024 10:07:42 PM Mediante documento radicado en el Fondo de Desarrollo Local de Suba, por JEIMMY SIERRA GODOY, quien obra como apoyo a la supervisión del Contrato 931-2024- CPS-AG(117802),se solicita MODIFICAR el contrato, suscrito con ALBEIRO ALONSO GUIO ROBAYO, una vez analizada la viabilidad jurídica y en atención a que el contrato tiene como fecha de terminación el día treinta y uno (31) de Diciembre de 2024, se hace necesario modificar la cláusula tercera "PLAZO: El plazo de ejecución del presente contrato será por DOS (2) MESES Y QUINCE (15) DIAS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19 de FEBRERO de 2025. Lo anterior, con fundamento además en el principio de la autonomía de la voluntad consagrado en la Ley 80 de 1993	 </t>
  </si>
  <si>
    <t>932-2024</t>
  </si>
  <si>
    <t>932-2024-CPS-AG(117802)</t>
  </si>
  <si>
    <t>FDLSUBA-CD-926-2024(117802)</t>
  </si>
  <si>
    <t> </t>
  </si>
  <si>
    <t>LUISANA CHOPERENA SANCHEZ</t>
  </si>
  <si>
    <t>$ 7,207,500</t>
  </si>
  <si>
    <t>$ 0</t>
  </si>
  <si>
    <t>$ 2,883,000</t>
  </si>
  <si>
    <t>Terminado (no se liquida)</t>
  </si>
  <si>
    <t xml:space="preserve">3. 20/01/2025 9:19:06 PM DE CONFORMIDAD CON LA SOLICITUD DE SUSPENSION DEL DIA 20 DE DICIEMBRE DE 2024 SE PROCEDE A REACTIVAR EL CONTRATO POR CUANTO LAS partes acordamos REINICIAR el CONTRATO DE PRESTACION DE SERVICIOS NO. 932-2024-CPS-AG(117802) CELEBRADO ENTRE EL FONDO DE DESARROLLO LOCAL DE SUBA Y LUISANA CHOPERENA SÁNCHEZ , a partir del 20 de enero de 2025, por consiguiente, la fecha de terminación será el 15 de Marzo de 2025
2. 21/12/2024 11:33:46 AM Mediante documento radicado en el Fondo de Desarrollo Local de Suba, por JEIMMY SIERRA GODOY, quien obra como apoyo a la supervisión del Contrato 932-2024-CPS-AG (117802), se solicita SUSPENSIÓN del contrato suscrito con LUISANA CHOPERENA SÁNCHEZ , por el término de TREINTA (30 ) DÍAS, desde el 20 de Diciembre de 2024 hasta el 19 de enero de 2025. De conformidad con la justificación esgrimida en el documento anexo suscrito por el supervisor, que hace parte integral de la presente modificación contractual. TENIENDO EN CUENTA QUE LA SOLICITUD FUE RADICADA EL 20/12/2024, SE PROCEDE A SUSPENDER LA EJECUCIÓN DEL CONTRATO N° FDLSUBA 932-2024- CPS-AG (117802) DESDE EL 20 DE DICIEMBRE DE 2024 HASTA EL 19 DE ENERO DE 2025, DE CONFORMIDAD CON LAS CONSIDERACIONES ANTERIORMENTE EXPUESTAS. La fecha de reactivación del contrato será el 20 DE ENERO DE 2025, día siguiente a la terminación de la suspensión. La nueva fecha de terminación del contrato será el 06 MARZO DE 2025. Lo anterior, con fundamento además en el principio de la autonomía de la voluntad consagrado en el artículo 1602 del Código Civil, en concordancia con el artículo 40 de la Ley 80 de 1993, inciso tercero.
1. 20/12/2024 9:58:13 PM Mediante documento radicado en el Fondo de Desarrollo Local de Suba, por JEIMMY SIERRA GODOY, quien obra como apoyo a la supervisión del Contrato 932-2024- CPS-AG(117802),se solicita MODIFICAR el contrato, suscrito con LUISANA CHOPERENA SÁNCHEZ, una vez analizada la viabilidad jurídica y en atención a que el contrato tiene como fecha de terminación el día treinta y uno (31) de Diciembre de 2024, se hace necesario modificar la cláusula tercera "PLAZO: El plazo de ejecución del presente contrato será por DOS (2) MESES Y QUINCE (15) DIAS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06 de FEBRERO de 2025. Lo anterior, con fundamento además en el principio de la autonomía de la voluntad consagrado en la Ley 80 de 1993  </t>
  </si>
  <si>
    <t>https://community.secop.gov.co/Public/Tendering/OpportunityDetail/Index?noticeUID=CO1.NTC.7074531&amp;isFromPublicArea=True&amp;isModal=False</t>
  </si>
  <si>
    <t>20-nov.-24</t>
  </si>
  <si>
    <t>22-nov.-24</t>
  </si>
  <si>
    <t>31-dic.-24</t>
  </si>
  <si>
    <t>1 meses 4 días.</t>
  </si>
  <si>
    <t>933-2024-CPS-AG(119285)</t>
  </si>
  <si>
    <t>FDLSUBA-CD-927-2024(119285)</t>
  </si>
  <si>
    <t>LUZ YANIRA HURTADO POVEDA</t>
  </si>
  <si>
    <t>1. 17/12/2024 11:12:54 PM Mediante documento radicado en el Fondo de Desarrollo Local de Suba, por EDISON GERARDO CASTILLO GÓMEZ, quien obra como apoyo a la supervisión del Contrato : 933- 2024-CPS AG(119285), se solicita MODIFICAR el contrato, suscrito con LUZ YANIRA HURTADO POVEDA, una vez analizada la viabilidad jurídica y en atención a que el contrato tiene como fecha de terminación el día treinta y uno (31) de Diciembre de 2024, se hace necesario modificar la cláusula tercera "PLAZO: El plazo de ejecución del presente contrato será por 75 DIAS,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09 DE FEBRERO 2025. Lo anterior, con fundamento además en el principio de la autonomía de la voluntad consagrado en la Ley 80 de 1993</t>
  </si>
  <si>
    <t>https://community.secop.gov.co/Public/Tendering/OpportunityDetail/Index?noticeUID=CO1.NTC.7068873&amp;isFromPublicArea=True&amp;isModal=False</t>
  </si>
  <si>
    <t>934-2024-CPS-AG(119285)</t>
  </si>
  <si>
    <t>FDLSUBA-CD-928-2024(119285)</t>
  </si>
  <si>
    <t>Diana Paola Perdomo</t>
  </si>
  <si>
    <t>1. 15/12/2024 8:18:34 PM Mediante documento radicado en el Fondo de Desarrollo Local de Suba, por., quien obra como apoyo a la supervisión del Contrato 934-2024CPS-AG(119285) se solicita MODIFICAR el contrato, suscrito con DIANA PAOLA PERDOMO FERNANDEZ,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(20) días hasta el 25 de FEBRERO de 2025 y adicionándolo en $ 1.866.666 Lo anterior, con fundamento además en el principio de la autonomía de la voluntad consagrado en la Ley 80 de 1993.</t>
  </si>
  <si>
    <t>https://community.secop.gov.co/Public/Tendering/OpportunityDetail/Index?noticeUID=CO1.NTC.7074123&amp;isFromPublicArea=True&amp;isModal=False</t>
  </si>
  <si>
    <t>935-2024-CPS-AG(115974)</t>
  </si>
  <si>
    <t>FDLSUBA-CD-929-2024(115974)</t>
  </si>
  <si>
    <t>Felipe Armando Otero Rueda</t>
  </si>
  <si>
    <t xml:space="preserve">1. 15/12/2024 7:20:39 PM Mediante documento radicado en el Fondo de Desarrollo Local de Suba, por ALEJANDRO SAMUEL VICTORIA VALENCIA, quien obra como apoyo a la supervisión del 935-2024-CPS-AG (115974) se solicita MODIFICAR el contrato, suscrito FELIPE ARMANDO OTERO RUEDA, una vez analizada la viabilidad jurídica y en atención a que el contrato tiene como fecha de terminación el día 31/12/2024 se hace necesario modificar la cláusula tercera "PLAZO: "CUATRO MESES", eliminando la nota -En todo caso el plazo de ejecución del contrato no podrá exceder el 31 de Diciembre de 2024. Y se hace necesario modificar el plazo prorrogándolo en ocho (8) días, hasta el 15 de marzo de 2025 y adicionándolo en $ 768.800. Lo anterior, con fundamento además en el principio de la autonomía de la voluntad consagrado en la Ley 80 de 1993.	 
</t>
  </si>
  <si>
    <t>Prestar los servicios como operario de volqueta en el Área Gestión del Desarrollo Local de Suba.</t>
  </si>
  <si>
    <t xml:space="preserve">https://community.secop.gov.co/Public/Tendering/OpportunityDetail/Index?noticeUID=CO1.NTC.7083522&amp;isFromPublicArea=True&amp;isModal=False
</t>
  </si>
  <si>
    <t>936-2024-CPS-AG(115974)</t>
  </si>
  <si>
    <t>FDLSUBA-CD-930-2024(115974)</t>
  </si>
  <si>
    <t>1. 14/12/2024 2:14:16 PM Mediante documento radicado en el Fondo de Desarrollo Local de Suba, por ALEJANDRO SAMUEL VICTORIA VALENCIA, quien obra como apoyo a la supervisión del 936-2024- CPS-AG(115974), se solicita MODIFICAR el contrato, suscrito con LEONEL GONZÁLEZ MORENO, una vez analizada la viabilidad jurídica y en atención a que el contrato tiene como fecha de terminación el día 31/12/2024 se hace necesario modificar la cláusula tercera "PLAZO: "3 MESES Y QUINCE DIAS", eliminando la nota -En todo caso el plazo de ejecución del contrato no podrá exceder el 31 de Diciembre de 2024. Y se hace necesario modificar el plazo prorrogándolo en ocho (8) días, hasta el 15 de marzo de 2025 y adicionándolo en $768.800. Lo anterior, con fundamento además en el principio de la autonomía de la voluntad consagrado en la Ley 80 de 1993.</t>
  </si>
  <si>
    <t xml:space="preserve">https://community.secop.gov.co/Public/Tendering/OpportunityDetail/Index?noticeUID=CO1.NTC.7083492&amp;isFromPublicArea=True&amp;isModal=False
</t>
  </si>
  <si>
    <t>937-2024-CPS-AG(116458)</t>
  </si>
  <si>
    <t>FDLSUBA-CD-931-2024(116458)</t>
  </si>
  <si>
    <t>ivan Dario Prieto Aguacia</t>
  </si>
  <si>
    <t>1. 30/12/2024 1:47:04 PM Mediante documento radicado en el Fondo de Desarrollo Local de Suba, por JESÚS ALEJANDRO FIGUEROA CAICEDO, quien obra como apoyo a la supervisión del Contrato 937-2024-CPS-AG(116458), se solicita MODIFICAR el contrato, suscrito con IVAN DARIO PRIETO AGUACIA, una vez analizada la viabilidad jurídica y en atención a que el contrato tiene como fecha de terminación el día treinta y uno (31) de Diciembre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15 de marzo de 2025. Lo anterior, con fundamento además en el principio de la autonomía de la voluntad consagrado en la Ley 80 de 1993</t>
  </si>
  <si>
    <t>https://community.secop.gov.co/Public/Tendering/OpportunityDetail/Index?noticeUID=CO1.NTC.7095120&amp;isFromPublicArea=True&amp;isModal=False</t>
  </si>
  <si>
    <t>938-2024-CPS-AG(116374)</t>
  </si>
  <si>
    <t>FDLSUBA-CD-932-2024(116374)</t>
  </si>
  <si>
    <t xml:space="preserve">MIGUEL NOVOA </t>
  </si>
  <si>
    <t>1. 15/12/2024 11:17:24 PM Mediante documento radicado en el Fondo de Desarrollo Local de Suba, por YURY ANDRES SANTOS PETREL, quien obra como apoyo a la supervisión del Contrato N° 938-2024-CPS-AG(116374), se solicita MODIFICAR el contrato, suscrito con MIGUEL FEDERICO NOVOA REY,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18 días hasta el 15 DE MARZO DE 2025. y adicionándolo en $ 2.619.600. Lo anterior, con fundamento además en el principio de la autonomía de la voluntad consagrado en la Ley 80 de 1993.</t>
  </si>
  <si>
    <t>https://community.secop.gov.co/Public/Tendering/OpportunityDetail/Index?noticeUID=CO1.NTC.7094405&amp;isFromPublicArea=True&amp;isModal=False</t>
  </si>
  <si>
    <t>939-2024-CPS-P(119634)</t>
  </si>
  <si>
    <t>FDLSUBA-CD-933-2024(119634)</t>
  </si>
  <si>
    <t>Alvaro Diazgranados De Pablo</t>
  </si>
  <si>
    <t>1. 15/12/2024 7:10:57 PM Mediante documento radicado en el Fondo de Desarrollo Local de Suba, por : BLANCARLIS GUILLEN VILLALOBOS, quien obra como apoyo a la supervisión del Contrato 939- 2024-CPS P(119634) se solicita MODIFICAR el contrato, suscrito con ALVARO EFRAIN DIAZ GRANADOS DE PABLO,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VEINTE (20) días hasta el 24 DE FEBRERO de 2025 y adicionándolo en $ 4.965.333. Lo anterior, con fundamento además en el principio de la autonomía de la voluntad consagrado en la Ley 80 de 1993</t>
  </si>
  <si>
    <t xml:space="preserve">	Prestar los servicios profesionales como abogado (a) para apoyar la gestión contractual del Área Gestión del Desarrollo Local de la Alcaldía Local de Suba, en los diferentes procesos de selección en sus etapas precontractual, contractual y postcontractual.</t>
  </si>
  <si>
    <t xml:space="preserve">https://community.secop.gov.co/Public/Tendering/OpportunityDetail/Index?noticeUID=CO1.NTC.7072964&amp;isFromPublicArea=True&amp;isModal=False
</t>
  </si>
  <si>
    <t>940-2024-CPS-P(121221)</t>
  </si>
  <si>
    <t>FDLSUBA-CD-934-2024(121221)</t>
  </si>
  <si>
    <t xml:space="preserve">MARIA CAROLINA VILLAMARIN JIMENEZ
</t>
  </si>
  <si>
    <t>1. 15/12/2024 9:55:06 PM Mediante documento radicado en el Fondo de Desarrollo Local de Suba, por JEIMMY SIERRA GODOY , quien obra como apoyo a la supervisión del Contrato 940-2024 CPS-P (121221), se solicita MODIFICAR el contrato, suscrito con MARIA CAROLINA VILLAMARÍN JIMENEZ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DIECISIETE (17) DÍAS hasta el 28 DE ENERO /2025 y adicionándolo en CUATRO MILLONES DOSCIENTOS VEINTE MIL QUINIENTOS TREINTE Y TRES PESOS Y TREINTA Y TRES CENTAVOS M/CTE ($ 4.220.533,33). Lo anterior, con fundamento además en el principio de la autonomía de la voluntad consagrado en la Ley 80 de 1993.</t>
  </si>
  <si>
    <t>PRESTAR SERVICIOS PROFESIONALES AL ÁREA DE GESTIÓN DEL DESARROLLO LOCAL DE LA ALCALDÍA LOCAL DE SUBA, PARA APOYAR LA ESTRUCTURACIÓN, FORMULACIÓN, EVALUACIÓN Y SEGUIMIENTO A LOS PROYECTOS DE INVERSIÓN ENFOCADOS A LA REALIZACIÓN DE LAS ACCIONES INTEGRALES HACIA LA COMUNIDAD, DANDO CUMPLIMIENTO EFECTIVO AL COMPONENTE ACCIONES Y ESTRATEGIAS PARA LA PREVENCIÓN DEL EMBARAZO ADOLESCENTE</t>
  </si>
  <si>
    <t>https://community.secop.gov.co/Public/Tendering/OpportunityDetail/Index?noticeUID=CO1.NTC.7117008&amp;isFromPublicArea=True&amp;isModal=False</t>
  </si>
  <si>
    <t>941-2024-CPS-AG(116688)</t>
  </si>
  <si>
    <t>FDLSUBA-CD-935-2024(116688)</t>
  </si>
  <si>
    <t>Leidy Viviana Bocanegra</t>
  </si>
  <si>
    <t xml:space="preserve">1. 15/12/2024 4:11:23 PM Mediante documento radicado en el Fondo de Desarrollo Local de Suba, por : BLANCARLIS GUILLEN VILLALOBOS, quien obra como apoyo a la supervisión del Contrato 941-2024- CPS-AG(116688) se solicita MODIFICAR el contrato, suscrito con Leidy Viviana Bocanegra Peña,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dieciocho (18) días el 15 DE MARZO de 2025 y adicionándolo en $ 1.729.800 Lo anterior, con fundamento además en el principio de la autonomía de la voluntad consagrado en la Ley 80 de 1993	 
</t>
  </si>
  <si>
    <t>Prestar los servicios para el apoyo en el funcionamiento y la dinamización de las actividades de la Casa Memoria de la localidad de Suba.</t>
  </si>
  <si>
    <t>https://community.secop.gov.co/Public/Tendering/OpportunityDetail/Index?noticeUID=CO1.NTC.7083081&amp;isFromPublicArea=True&amp;isModal=False</t>
  </si>
  <si>
    <t>942-2024-CPS-AG(117802)</t>
  </si>
  <si>
    <t>FDLSUBA-CD-936-2024(117802)</t>
  </si>
  <si>
    <t>BLANCA NIEVES OSPINA PACHECO</t>
  </si>
  <si>
    <t xml:space="preserve">3. 21/01/2025 9:44:38 AM Por medio del cual se reactiva el contrato 942, de conformidad con lo estipulado en el acta de suspension.
2. 20/12/2024 8:35:56 PM Mediante documento radicado en el Fondo de Desarrollo Local de Suba, por JEIMMY SIERRA GODOY, quien obra como apoyo a la supervisión del Contrato 942-2024 se solicita SUSPENSIÓN del contrato suscrito con BLANCA NIEVES OSPINA PACHECO, por el término de UN (1) MES, desde el 20 de Diciembre de 2024 hasta el 19 de Enero de 2025. De conformidad con la justificación esgrimida en el documento anexo suscrito por el supervisor, que hace parte integral de la presente modificación contractual. TENIENDO EN CUENTA QUE LA SOLICITUD FUE RADICADA EL 20/12/2024, SE PROCEDE A SUSPENDER LA EJECUCIÓN DEL CONTRATO N° 942-20224 DESDE EL 20 DE DICIEMBRE DE 2024 HASTA EL 19 DE ENERO DE 2025, DE CONFORMIDAD CON LAS CONSIDERACIONES ANTERIORMENTE EXPUESTAS. La fecha de reactivación del contrato será el 20 DE ENERO DE 2025, día siguiente a la terminación de la suspensión. La nueva fecha de terminación del contrato será el 15 MARZO DE 2025.
1. 20/12/2024 6:31:23 PM Mediante documento radicado en el Fondo de Desarrollo Local de Suba, por YEIMY SIERRA GOODY, quien obra como supervisor del Contrato 942-2024, se solicita MODIFICAR el contrato, suscrito con BLANCA NIEVES OSPINA PACHECO, una vez analizada la viabilidad jurídica y en atención a que el contrato tiene como fecha de terminación el día treinta y uno (31) de Diciembre de 2024, se hace necesario modificar la cláusula tercera "PLAZO: El plazo de ejecución del presente contrato será por SETENTA Y CINCO DIAS (75)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23 de FEBRERO de 2025. Lo anterior, con fundamento además en el principio de la autonomía de la voluntad consagrado en la Ley 80 de 1993
</t>
  </si>
  <si>
    <t>APOYAR EN EL FORTALECIMIENTO E INCLUSIÓN DE LAS COMUNIDADES INDÍGENA, NEGRAS, AFROCOLOMBIANAS, AFRODESCENDIENTES, RAIZALES Y PALENQUERAS EN EL MARCODE LA POLÍTICA PÚBLICA DISTRITAL PARA EL RECONOCIMIENTO DE SABERES ANCESTRALES EN MEDICINA EN LA LOCALIDAD DE SUBA</t>
  </si>
  <si>
    <t>https://community.secop.gov.co/Public/Tendering/OpportunityDetail/Index?noticeUID=CO1.NTC.7081299&amp;isFromPublicArea=True&amp;isModal=False</t>
  </si>
  <si>
    <t>943-2024-CPS-AG(117802)</t>
  </si>
  <si>
    <t>FDLSUBA-CD-937-2024(117802)</t>
  </si>
  <si>
    <t>LUIS ALBERTO YOPASA CRUZ</t>
  </si>
  <si>
    <t>3. 21/01/2025 9:53:33 AM Por medio del cual se reactiva el contrato 943 2024, de conformidad con lo estipulado en el acta de suspension.	 
2. 20/12/2024 10:16:14 PM Mediante documento radicado en el Fondo de Desarrollo Local de Suba, por JEIMMY SIERRA GODOY, quien obra como apoyo a la supervisión del Contrato 943-2024 se solicita SUSPENSIÓN del contrato suscrito con LUIS ALBERTO YOPASA CRUZ, por el término de UN (1) MES, desde el 20 de Diciembre de 2024 hasta el 19 de Enero de 2025. De conformidad con la justificación esgrimida en el documento anexo suscrito por el supervisor, que hace parte integral de la presente modificación contractual. TENIENDO EN CUENTA QUE LA SOLICITUD FUE RADICADA EL 20/12/2024, SE PROCEDE A SUSPENDER LA EJECUCIÓN DEL CONTRATO N° 943-20224 DESDE EL 20 DE DICIEMBRE DE 2024 HASTA EL 19 DE ENERO DE 2025, DE CONFORMIDAD CON LAS CONSIDERACIONES ANTERIORMENTE EXPUESTAS. La fecha de reactivación del contrato será el 20 DE ENERO DE 2025, día siguiente a la terminación de la suspensión. La nueva fecha de terminación del contrato será el 8 MARZO DE 2025.
1. 20/12/2024 5:48:16 PM Mediante documento radicado en el Fondo de Desarrollo Local de Suba, por cesar salamanca, quien obra como supervisor del Contrato 943-2024, se solicita MODIFICAR el contrato, suscrito con YEIMY SIERRA GOODY, una vez analizada la viabilidad jurídica y en atención a que el contrato tiene como fecha de terminación el día treinta y uno (31) de Diciembre de 2024, se hace necesario modificar la cláusula tercera "PLAZO: El plazo de ejecución del presente contrato será por SETENTA Y CINCO DIAS (75)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9 de FEBRERO de 2025. Lo anterior, con fundamento además en el principio de la autonomía de la voluntad consagrado en la Ley 80 de 1993</t>
  </si>
  <si>
    <t>https://community.secop.gov.co/Public/Tendering/ContractNoticePhases/View?PPI=CO1.PPI.35749995&amp;isFromPublicArea=True&amp;isModal=False</t>
  </si>
  <si>
    <t>945-2024-CPS-AG(117489)</t>
  </si>
  <si>
    <t>FDLSUBA-CD-939-2024(117489)</t>
  </si>
  <si>
    <t>JAVIER ALEJANDRO GUERRA GUERRA</t>
  </si>
  <si>
    <t xml:space="preserve">https://community.secop.gov.co/Public/Tendering/OpportunityDetail/Index?noticeUID=CO1.NTC.7077902&amp;isFromPublicArea=True&amp;isModal=False
</t>
  </si>
  <si>
    <t>946-2024-CPS-AG(119285)</t>
  </si>
  <si>
    <t>FDLSUBA-CD-940-2024(119285)</t>
  </si>
  <si>
    <t>Laura Alexandra Vergara Romero</t>
  </si>
  <si>
    <t>1. 15/12/2024 11:02:27 PM Mediante documento radicado en el Fondo de Desarrollo Local de Suba, por EDISSON GERARDO CASTILLO GOMEZ, quien obra como apoyo a la supervisión del Contrato 946- 2024-CPS-AG(119285) se solicita MODIFICAR el contrato, suscrito con LAURA ALEXANDRA VERGARA ROMERO,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dieciocho (18) DIAS y adicionándolo en $1.680.000. Lo anterior, con fundamento además en el principio de la autonomía de la voluntad consagrado en la Ley 80 de 1993.</t>
  </si>
  <si>
    <t xml:space="preserve">https://community.secop.gov.co/Public/Tendering/OpportunityDetail/Index?noticeUID=CO1.NTC.7075041&amp;isFromPublicArea=True&amp;isModal=False
</t>
  </si>
  <si>
    <t>947-2024-CPS-AG(119285)</t>
  </si>
  <si>
    <t>FDLSUBA-CD-941-2024(119285)</t>
  </si>
  <si>
    <t>LIZA MINNELLI CELIS</t>
  </si>
  <si>
    <t xml:space="preserve">1. 15/12/2024 11:05:22 PM Mediante documento radicado en el Fondo de Desarrollo Local de Suba, por EDISON GERARDO CASTILLO, quien obra como apoyo a la supervisión del Contrato 947-2024-CPS-AG(119285) se solicita MODIFICAR el contrato, suscrito con LIZA MINNELLI CELIS,,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veinte ( 20) días, hasta el 26 de febrero de 2025, y adicionándolo en $ 1.886.666. Lo anterior, con fundamento además en el principio de la autonomía de la voluntad consagrado en la Ley 80 de 1993	 
</t>
  </si>
  <si>
    <t xml:space="preserve">https://community.secop.gov.co/Public/Tendering/OpportunityDetail/Index?noticeUID=CO1.NTC.7074612&amp;isFromPublicArea=True&amp;isModal=False
</t>
  </si>
  <si>
    <t>948-2024-CPS-P(114618)</t>
  </si>
  <si>
    <t>FDLSUBA-CD-942-2024(114618)</t>
  </si>
  <si>
    <t>JAVIER ORLANDO PAEZ RODRIGUEZ</t>
  </si>
  <si>
    <t>1. 20/12/2024 12:17:54 PM Mediante documento radicado en el Fondo de Desarrollo Local de Suba, por MARÍA FERNANDA LÓPEZ ARIAS , quien obra como apoyo a la supervisión del Contrato 948-2024, se solicita MODIFICAR el contrato, suscrito con JAVIER ORLANDO PAEZ RODRIGUEZ , una vez analizada la viabilidad jurídica y en atención a que el contrato tiene como fecha de terminación el día treinta y uno (31) de Diciembre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15 DE MARZO DE 2025. Lo anterior, con fundamento además en el principio de la autonomía de la voluntad consagrado en la Ley 80 de 1993</t>
  </si>
  <si>
    <t xml:space="preserve">https://community.secop.gov.co/Public/Tendering/OpportunityDetail/Index?noticeUID=CO1.NTC.7083074&amp;isFromPublicArea=True&amp;isModal=False
</t>
  </si>
  <si>
    <t>949-2024-CPS-AG(117927)</t>
  </si>
  <si>
    <t>FDLSUBA-CD-943-2024(117927)</t>
  </si>
  <si>
    <t>Luz Nellyz Santana</t>
  </si>
  <si>
    <t>Prestar los servicios de apoyo en el área de gestión del desarrollo local, realizando actividades como enlace para el fortalecimiento e inclusión de las comunidades en el marco de la política pública distrital para el reconocimiento de saberes ancestrales en medicina en la localidad de suba, en desarrollo del proyecto 1967</t>
  </si>
  <si>
    <t xml:space="preserve">https://community.secop.gov.co/Public/Tendering/OpportunityDetail/Index?noticeUID=CO1.NTC.7082710&amp;isFromPublicArea=True&amp;isModal=False
</t>
  </si>
  <si>
    <t>950-2024-CPS-AG(117802)</t>
  </si>
  <si>
    <t>FDLSUBA-CD-934-2024(117802)</t>
  </si>
  <si>
    <t>RICHAR ENRIQUE VAZQUEZ TORRES</t>
  </si>
  <si>
    <t>Apoyar en el fortalecimiento e inclusión de las comunidades indígena, negras, afrocolombianas, afrodescendientes, raizales y palenqueras en el marcode la política pública distrital para el reconocimiento de saberes ancestrales en medicina en la localidad de suba.</t>
  </si>
  <si>
    <t xml:space="preserve">https://community.secop.gov.co/Public/Tendering/OpportunityDetail/Index?noticeUID=CO1.NTC.7083170&amp;isFromPublicArea=True&amp;isModal=False
</t>
  </si>
  <si>
    <t>951-2024-CPS-AG(117932)</t>
  </si>
  <si>
    <t>FDLSUBA-CD-935-2024(117932)</t>
  </si>
  <si>
    <t>Aura Viviana Castillo Fajardo</t>
  </si>
  <si>
    <t>3. 20/01/2025 9:01:24 PM POR MEDIO DEL CUAL SE REACTIVA EL CONTRATO, DE CONFORMIDAD CON LO ESTABLECIDO CON EL ACTA DE SUSPENSIÒN, LA FECHA DE REINICIO ES EL DÌA 20 DE ENERO DE 2025.
2. 21/12/2024 6:25:23 PM Mediante documento radicado en el Fondo de Desarrollo Local de Suba, por JEIMMY SIERRA GODOY, quien obra como apoyo a la supervisión del Contrato 951-2024 se solicita SUSPENSIÓN del contrato suscrito con AURA VIVIANA CASTILLO FAJARDO, por el término de UN (1) MES, desde el 20 de Diciembre de 2024 hasta el 19 de Enero de 2025. De conformidad con la justificación esgrimida en el documento anexo suscrito por el supervisor, que hace parte integral de la presente modificación contractual. TENIENDO EN CUENTA QUE LA SOLICITUD FUE RADICADA EL 20/12/2024, SE PROCEDE A SUSPENDER LA EJECUCIÓN DEL CONTRATO N° 951-20224 DESDE EL 20 DE DICIEMBRE DE 2024 HASTA EL 19 DE ENERO DE 2025, DE CONFORMIDAD CON LAS CONSIDERACIONES ANTERIORMENTE EXPUESTAS. La fecha de reactivación del contrato será el 20 DE ENERO DE 2025, día siguiente a la terminación de la suspensión. La nueva fecha de terminación del contrato será el 4 MARZO DE 2025.
1. 20/12/2024 10:21:56 PM  Mediante documento radicado en el Fondo de Desarrollo Local de Suba, por JEIMMY SIERRA GODOY, quien obra como apoyo a la supervisión del Contrato 951-2024, se solicita MODIFICAR el contrato, suscrito con AURA VIVIANA CASTILLO FAJARDO , una vez analizada la viabilidad jurídica y en atención a que el contrato tiene como fecha de terminación el día treinta y uno (31) de Diciembre de 2024, se hace necesario modificar la cláusula tercera "PLAZO: El plazo de ejecución del presente contrato será por (_2_) meses y quince (15) Días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4 de febreero de 2025. Lo anterior, con fundamento además en el principio de la autonomía de la voluntad consagrado en la Ley 80 de 199</t>
  </si>
  <si>
    <t>PRESTAR LOS SERVICIOS DE APOYO EN EL ÁREA DE GESTIÓN DEL DESARROLLO LOCAL, REALIZANDO ACTIVIDADES ADMINISTRATIVAS PARA EL RECONOCIMIENTO DE SABERES ANCESTRALES EN MEDICINA EN LA LOCALIDAD DE SUBA, EN DESARROLLO DEL PROYECTO 1967</t>
  </si>
  <si>
    <t xml:space="preserve">https://community.secop.gov.co/Public/Tendering/OpportunityDetail/Index?noticeUID=CO1.NTC.7080136&amp;isFromPublicArea=True&amp;isModal=False
</t>
  </si>
  <si>
    <t>952-2024-CPS-AG(117932)</t>
  </si>
  <si>
    <t>FDLSUBA-CD-936-2024(117932)</t>
  </si>
  <si>
    <t>MARY LUZ SARMIENTO GOMEZ</t>
  </si>
  <si>
    <t>3. 30/01/2025 10:09:01 PM POR MEDIO DEL CUAL SE REACTIVA EL CONTRATO, DE CONFORMIDAD CON LO ESTABLECIDO CON EL ACTA DE SUSPENSIÒN, LA FECHA DE REINICIO ES EL DÌA 20 DE ENERO DE 2025.
2. 21/12/2024 6:23:41 PM Mediante documento radicado en el Fondo de Desarrollo Local de Suba, por JEIMMY SIERRA GODOY, quien obra como apoyo a la supervisión del Contrato 951-2024 se solicita SUSPENSIÓN del contrato suscrito con MARY LUZ SARMIENTO GOMEZ, por el término de UN (1) MES, desde el 20 de Diciembre de 2024 hasta el 19 de Enero de 2025. De conformidad con la justificación esgrimida en el documento anexo suscrito por el supervisor, que hace parte integral de la presente modificación contractual. TENIENDO EN CUENTA QUE LA SOLICITUD FUE RADICADA EL 20/12/2024, SE PROCEDE A SUSPENDER LA EJECUCIÓN DEL CONTRATO N° 952-20224 DESDE EL 20 DE DICIEMBRE DE 2024 HASTA EL 19 DE ENERO DE 2025, DE CONFORMIDAD CON LAS CONSIDERACIONES ANTERIORMENTE EXPUESTAS. La fecha de reactivación del contrato será el 20 DE ENERO DE 2025, día siguiente a la terminación de la suspensión. La nueva fecha de terminación del contrato será el 8 MARZO DE 2025.	 
1. 20/12/2024 10:16:58 PM Mediante documento radicado en el Fondo de Desarrollo Local de Suba, por JEIMMY SIERRA GODOY, quien obra como apoyo a la supervisión del Contrato 952-2024, se solicita MODIFICAR el contrato, suscrito con MARY LUZ SARMIENTO GOMEZ , una vez analizada la viabilidad jurídica y en atención a que el contrato tiene como fecha de terminación el día treinta y uno (31) de Diciembre de 2024, se hace necesario modificar la cláusula tercera "PLAZO: El plazo de ejecución del presente contrato será por (_2_) meses y quince (15) Días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8 de febreero de 2025. Lo anterior, con fundamento además en el principio de la autonomía de la voluntad consagrado en la Ley 80 de 199</t>
  </si>
  <si>
    <t xml:space="preserve">https://community.secop.gov.co/Public/Tendering/OpportunityDetail/Index?noticeUID=CO1.NTC.7080504&amp;isFromPublicArea=True&amp;isModal=False
</t>
  </si>
  <si>
    <r>
      <t>12/21/2024 6:23:41 PM </t>
    </r>
    <r>
      <rPr>
        <i/>
        <sz val="7.5"/>
        <color rgb="FF808080"/>
        <rFont val="Calibri"/>
        <family val="2"/>
        <scheme val="minor"/>
      </rPr>
      <t>((UTC-05:00) Bogota, Lima, Quito)</t>
    </r>
  </si>
  <si>
    <t>954-2024-CPS-P(116676)</t>
  </si>
  <si>
    <t>FDLSUBA-CD-938-2024(116676)</t>
  </si>
  <si>
    <t>CINDY CAROLINA GONZALEZ MOYA</t>
  </si>
  <si>
    <t>1. 15/12/2024 4:21:11 PM Mediante documento radicado en el Fondo de Desarrollo Local de Suba, por Blancarlis Guillén Villalobos, quien obra como apoyo a la supervisión del Contrato 954-2024- CPS-P(116676), se solicita MODIFICAR el contrato, suscrito con Cindy Carolina González Moya, una vez analizada la viabilidad jurídica y en atención a que el contrato tiene como fecha de terminación el día treinta y uno (31) de Diciembre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15 de marzo de 2024. Lo anterior, con fundamento además en el principio de la autonomía de la voluntad consagrado en la Ley 80 de 1993</t>
  </si>
  <si>
    <t>El contrato que se pretende celebrar, tendrá por objeto Prestar servicios profesionales como apoyo a la coordinación del sistema deportivo integrado, promoviendo la participación ciudadana en las prácticas deportivas; mediante el uso de metodologías, promoviendo una mejor calidad de vida y aprovechamiento del tiempo libre en los habitantes de la localidad de Suba.</t>
  </si>
  <si>
    <t xml:space="preserve">https://community.secop.gov.co/Public/Tendering/ContractNoticePhases/View?PPI=CO1.PPI.35777183&amp;isFromPublicArea=True&amp;isModal=False
</t>
  </si>
  <si>
    <t> Justificación de la modificaciónMediante documento radicado en el Fondo de Desarrollo Local de Suba, por JEIMMY SIERRA GODOY, quien obra como apoyo a la supervisión del Contrato 951-2024 se solicita SUSPENSIÓN del contrato suscrito con MARY LUZ SARMIENTO GOMEZ, por el término de UN (1) MES, desde el 20 de Diciembre de 2024 hasta el 19 de Enero de 2025. De conformidad con la justificación esgrimida en el documento anexo suscrito por el supervisor, que hace parte integral de la presente modificación contractual. TENIENDO EN CUENTA QUE LA SOLICITUD FUE RADICADA EL 20/12/2024, SE PROCEDE A SUSPENDER LA EJECUCIÓN DEL CONTRATO N° 952-20224 DESDE EL 20 DE DICIEMBRE DE 2024 HASTA EL 19 DE ENERO DE 2025, DE CONFORMIDAD CON LAS CONSIDERACIONES ANTERIORMENTE EXPUESTAS. La fecha de reactivación del contrato será el 20 DE ENERO DE 2025, día siguiente a la terminación de la suspensión. La nueva fecha de terminación del contrato será el 8 MARZO DE 2025. </t>
  </si>
  <si>
    <t>955-2024-CPS-AG(120913)</t>
  </si>
  <si>
    <t>FDLSUBA-CD-939-2024(120913)</t>
  </si>
  <si>
    <t>ANDRES FELIPE  MEZA DIAZ</t>
  </si>
  <si>
    <t>1. 11/12/2024 7:55:15 PM Mediante documento radicado en el Fondo de Desarrollo Local de Suba, por MONICA MEJIA, quien obra como supervisor del Contrato 955-2024- CPS-AG(120913) se solicita MODIFICAR el contrato, suscrito con ANDRES MEZA,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15 días hasta el 16 de FEBRERO de 2025 y adicionándolo en $1.690.500 Lo anterior, con fundamento además en el principio de la autonomía de la voluntad consagrado en la Ley 80 de 1993.</t>
  </si>
  <si>
    <t>https://community.secop.gov.co/Public/Tendering/OpportunityDetail/Index?noticeUID=CO1.NTC.7116315&amp;isFromPublicArea=True&amp;isModal=False</t>
  </si>
  <si>
    <t>958-2024-CPS-AG-(120250)</t>
  </si>
  <si>
    <t>FDLSUBA-CD-939-2024(120250)</t>
  </si>
  <si>
    <t xml:space="preserve">Yerik Andrey Lopez Betancourt
</t>
  </si>
  <si>
    <t xml:space="preserve">1. 20/12/2024 2:09:30 PM Mediante documento radicado en el Fondo de Desarrollo Local de Suba, por ALEJANDRO SAMUEL VICTORIA VALENCIA, quien obra como apoyo a la supervisión del Contrato 958-2024-CPS-AG-(120250) se solicita MODIFICAR el contrato, suscrito con YERIK ANDREY LOPEZ BETANCOURT , una vez analizada la viabilidad jurídica y en atención a que el contrato tiene como fecha de terminación el día treinta y uno (31) de Diciembre de 2024, se hace necesario modificar la cláusula tercera "PLAZO: El plazo de ejecución del presente contrato será por DOS (2) MESES Y QUINCE (15) DIAS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17 de FEBRERO de 2025. Lo anterior, con fundamento además en el principio de la autonomía de la voluntad consagrado en la Ley 80 de 1993	 
</t>
  </si>
  <si>
    <t>https://community.secop.gov.co/Public/Tendering/OpportunityDetail/Index?noticeUID=CO1.NTC.7123685&amp;isFromPublicArea=True&amp;isModal=False</t>
  </si>
  <si>
    <t>959-2024-CPS-P(115949)</t>
  </si>
  <si>
    <t>FDLSUBA-CD-940-2024(115949)</t>
  </si>
  <si>
    <t>1. 16/12/2024 12:34:14 AM Mediante documento radicado en el Fondo de Desarrollo Local de Suba, por ALEJANDRO SAMUEL VICTORIA VALENCIA, quien obra como apoyo a la supervisión del Contrato 959-2024-CPS-P(115949), se solicita MODIFICAR el contrato, suscrito con JUAN PABLO SARMIENTO ROJAS, una vez analizada la viabilidad jurídica y en atención a que el contrato tiene como fecha de terminación el día treinta y uno (31) de Diciembre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15 de marzo de 2025. Lo anterior, con fundamento además en el principio de la autonomía de la voluntad consagrado en la Ley 80 de 1993</t>
  </si>
  <si>
    <t>Prestar sus servicios profesionales especializados en el área de gestión del desarrollo local, apoyando la estructuración financiera, administrativa y técnica, así como la formulación de los proyectos de inversión y seguimiento en aspectos técnicos, administrativos y financieros de los diferentes proyectos y contratos asignados, en el marco del plan de desarrollo local de suba.</t>
  </si>
  <si>
    <t xml:space="preserve">https://community.secop.gov.co/Public/Tendering/OpportunityDetail/Index?noticeUID=CO1.NTC.7089059&amp;isFromPublicArea=True&amp;isModal=False
</t>
  </si>
  <si>
    <t>960-2024-SAMC (118202)</t>
  </si>
  <si>
    <t>FDLS-SAMC-013-2024(118202)</t>
  </si>
  <si>
    <t>People Security SAS</t>
  </si>
  <si>
    <t>EJECUTAR A MONTO AGOTABLE LOS SERVICIOS LOGÍSTICOS PARA LA REALIZACIÓN DE EVENTOS Y/O ACTIVIDADES MISIONALES Y DE APOYO, QUE REQUIERA LA ALCALDÍA LOCAL DE SUBA EN EL MARCO DEL CUMPLIMIENTO DEL PLAN DE DESARROLLO LOCAL</t>
  </si>
  <si>
    <t>https://community.secop.gov.co/Public/Tendering/OpportunityDetail/Index?noticeUID=CO1.NTC.6984563&amp;isFromPublicArea=True&amp;isModal=False</t>
  </si>
  <si>
    <t>961-2024-CPS-P(120919)</t>
  </si>
  <si>
    <t>FDLSUBA-CD-941-2024(120919)</t>
  </si>
  <si>
    <t xml:space="preserve">DIANA LUCIA VASQUEZ VASQUEZ </t>
  </si>
  <si>
    <t>1. 15/12/2024 11:28:02 PM Mediante documento radicado en el Fondo de Desarrollo Local de Suba, por PEDRO ALONSO MACIAS PÉREZ, quien obra como apoyo a la supervisión del Contrato 2024-CPS-P(120919), se solicita MODIFICAR el contrato, suscrito con DIANA LUCIA VASQUEZ, una vez analizada la viabilidad jurídica y en atención a que el contrato tiene como fecha de terminación el día treinta y uno (31) de Diciembre de 2024, se hace necesario modificar la cláusula tercera "PLAZO: El plazo de ejecución del presente contrato será por CUATRO (2) MESES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27 DE ENERO DE 2025, Lo anterior, con fundamento además en el principio de la autonomía de la voluntad consagrado en la Ley 80 de 1993.</t>
  </si>
  <si>
    <t>https://community.secop.gov.co/Public/Tendering/OpportunityDetail/Index?noticeUID=CO1.NTC.7112953&amp;isFromPublicArea=True&amp;isModal=False</t>
  </si>
  <si>
    <t>962-2024-CPS-P(120918)</t>
  </si>
  <si>
    <t>FDLSUBA-CD-942-2024(120918)</t>
  </si>
  <si>
    <t>1. 15/12/2024 11:19:31 PM Mediante documento radicado en el Fondo de Desarrollo Local de Suba, por PEDRO ALONSO MACIAS PÉREZ, quien obra como apoyo a la supervisión del Contrato 962-2024-CPS-P(120918), se solicita MODIFICAR el contrato, suscrito con ALEXANDER RODRÍGUEZ NIÑO, una vez analizada la viabilidad jurídica y en atención a que el contrato tiene como fecha de terminación el día treinta y uno (31) de Diciembre de 2024, se hace necesario modificar la cláusula tercera "PLAZO: El plazo de ejecución del presente contrato será por CUATRO (2) MESES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27 DE ENERO DE 2025, Lo anterior, con fundamento además en el principio de la autonomía de la voluntad consagrado en la Ley 80 de 1993.</t>
  </si>
  <si>
    <t>https://community.secop.gov.co/Public/Tendering/OpportunityDetail/Index?noticeUID=CO1.NTC.7112887&amp;isFromPublicArea=True&amp;isModal=False</t>
  </si>
  <si>
    <t>963-2024-CPS-P(120246)</t>
  </si>
  <si>
    <t>FDLSUBA-CD-943-2024(120246)</t>
  </si>
  <si>
    <t>1. 19/12/2024 12:26:14 PM Mediante documento radicado en el Fondo de Desarrollo Local de Suba, por Gina Yicel Cuenca Rodríguez , quien obra como apoyo a la supervisión del Contrato . 963-2024-CPS-P(120246) , se solicita MODIFICAR el contrato, suscrito con EDUAR JAMIR LOZANO VERA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13 DIAS hasta el 06 de marzo de 2025 y adicionándolo en $ 2.365.567 . Lo anterior, con fundamento además en el principio de la autonomía de la voluntad consagrado en la Ley 80 de 1993.</t>
  </si>
  <si>
    <t>Prestar los servicios profesionales para apoyar jurídicamente la ejecución de las acciones requeridas para el trámite e impulso procesal de las actuaciones contravencionales y/o querellas que cursen en las inspecciones de Policía de la Localidad</t>
  </si>
  <si>
    <t>https://community.secop.gov.co/Public/Tendering/OpportunityDetail/Index?noticeUID=CO1.NTC.7152393&amp;isFromPublicArea=True&amp;isModal=False</t>
  </si>
  <si>
    <t>965-2024-CPS-P(115237)</t>
  </si>
  <si>
    <t>FDLSUBA-CD-944-2024(115237)</t>
  </si>
  <si>
    <t>NATALIA RAMIREZ ROMERO</t>
  </si>
  <si>
    <t>1. 15/12/2024 6:30:11 PM Mediante documento radicado en el Fondo de Desarrollo Local de Suba, por ADRIANA ANDREA ARCHILA, quien obra como apoyo a la supervisión del Contrato 965-2024, se solicita MODIFICAR el contrato, suscrito con NATALIA RAMIREZ ROMERO, una vez analizada la viabilidad jurídica y en atención a que el contrato tiene como fecha de terminación el día treinta y uno (31) de Diciembre de 2024, se hace necesario modificar la cláusula tercera "PLAZO: El plazo de ejecución del presente contrato será por CUATRO (4) MESES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15 de marzo de 2025. Lo anterior, con fundamento además en el principio de la autonomía de la voluntad consagrado en la Ley 80 de 1993</t>
  </si>
  <si>
    <t>https://community.secop.gov.co/Public/Tendering/OpportunityDetail/Index?noticeUID=CO1.NTC.7096094&amp;isFromPublicArea=True&amp;isModal=False</t>
  </si>
  <si>
    <t>966-2024-CPS-AG(120913)</t>
  </si>
  <si>
    <t xml:space="preserve">FDLSUBA-CD-945-2024(120913)	</t>
  </si>
  <si>
    <t>EDWIN ALEXANDER JIMENEZ GUERRERO</t>
  </si>
  <si>
    <t xml:space="preserve">https://community.secop.gov.co/Public/Tendering/OpportunityDetail/Index?noticeUID=CO1.NTC.7173144&amp;isFromPublicArea=True&amp;isModal=False
</t>
  </si>
  <si>
    <t>967-2024-CPS (120353)</t>
  </si>
  <si>
    <t>FDLS-SAMC-006-2024 (120353)</t>
  </si>
  <si>
    <t>UNIDSALUD</t>
  </si>
  <si>
    <t>CONTRATAR A PRECIOS UNITARIOS Y A MONTO AGOTABLE LOS SERVICIOS DE APOYO TECNICO EN METROLOGIA LEGAL EN LA MODALIDAD DE VERIFICACION DE EQUIPOS E INSTRUMENTOS DE MEDICION DE METROLOGÍA LEGAL (BALANZAS COMERCIALES, BASCULAS Y SURTIDORES DE COMBUSTIBLE DERIVADOS DEL PETROLEO) PARA LA SUPERVISION DE LOS MISMOS EN ESTABLECIMIENTOS COMERCIALES (ESTACIONES DE SERVICIO DE LLENADO DE COMBUSTIBLE, SUPERMERCADOS DE CADENA, AGRICOLAS Y MERCADOS EN GENERAL), DE LA LOCALIDAD DE SUBA</t>
  </si>
  <si>
    <t xml:space="preserve">https://community.secop.gov.co/Public/Tendering/OpportunityDetail/Index?noticeUID=CO1.NTC.6984503&amp;isFromPublicArea=True&amp;isModal=False
</t>
  </si>
  <si>
    <t>968-2024-CPS-AG(120611)</t>
  </si>
  <si>
    <t>FDLSUBA-CD-947-2024(120611)</t>
  </si>
  <si>
    <t>ANDRES RUEDA SANCHEZ</t>
  </si>
  <si>
    <t>1. 22/12/2024 12:01:14 PM Mediante documento radicado en el Fondo de Desarrollo Local de Suba, por WILSON CALLEJAS PARRA , quien obra como apoyo a la supervisión del Contrato 968-2024, se solicita MODIFICAR el contrato, suscrito con ANDRÉS FELIPE RUEDA , una vez analizada la viabilidad jurídica y en atención a que el contrato tiene como fecha de terminación el día treinta y uno (31) de Diciembre de 2024, se hace necesario modificar la cláusula tercera "PLAZO: El plazo de ejecución del presente contrato será por 2 MESES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4 DE FEBRERO DE 2025. Lo anterior, con fundamento además en el principio de la autonomía de la voluntad consagrado en la Ley 80 de 1993.</t>
  </si>
  <si>
    <t>https://community.secop.gov.co/Public/Tendering/OpportunityDetail/Index?noticeUID=CO1.NTC.7118514&amp;isFromPublicArea=True&amp;isModal=False</t>
  </si>
  <si>
    <t xml:space="preserve">ISNPECCIONES </t>
  </si>
  <si>
    <t>969-2024-CPS-P(120182)</t>
  </si>
  <si>
    <t>FDLSUBA-CD-948-2024(120182)</t>
  </si>
  <si>
    <t>Juan Carlos Monsalve Torres</t>
  </si>
  <si>
    <t xml:space="preserve">1. 15/12/2024 11:51:32 AM MEDIANTE SOLICITUD SUSCRITA POR RAFAEL ROZO SE SOLICITA PRORROGAR Y ADICIONAR EL CONTRATO 969 DE 2024. ADICION $5.213.600 PRORROGA 21 DIAS	 
</t>
  </si>
  <si>
    <t>Prestar servicios profesionales para realizar análisis de datos para la toma de decisiones informadas en la Alcaldía Local de Suba, mediante la implementación de herramientas de analítica institucional y la generación de informes y visualizaciones de datos.</t>
  </si>
  <si>
    <t>https://community.secop.gov.co/Public/Tendering/OpportunityDetail/Index?noticeUID=CO1.NTC.7162800&amp;isFromPublicArea=True&amp;isModal=False</t>
  </si>
  <si>
    <t>970-2024-CPS-P(120757)</t>
  </si>
  <si>
    <t>FDLSUBA-CD-949-2024(120757)</t>
  </si>
  <si>
    <t>1. 14/12/2024 8:45:57 PM Mediante documento radicado en el Fondo de Desarrollo Local de Suba, por CESAR SALAMANCA, quien obra como supervisor del Contrato 970-2024-CPS-P(120757) se solicita MODIFICAR el contrato, suscrito con LILIA ZAMBRANO DURAN,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1 mes hasta el 10 de marzo de 2025 y adicionándolo en $10.000.000. Lo anterior, con fundamento además en el principio de la autonomía de la voluntad consagrado en la Ley 80 de 1993.</t>
  </si>
  <si>
    <t>Prestación de servicios profesionales especializados al despacho de la Alcaldía Local de Suba en lo concerniente al desarrollo de las competencias de cada una de las áreas</t>
  </si>
  <si>
    <t>https://community.secop.gov.co/Public/Tendering/OpportunityDetail/Index?noticeUID=CO1.NTC.7131775&amp;isFromPublicArea=True&amp;isModal=False</t>
  </si>
  <si>
    <t>971-2024-CPS-P(121260)</t>
  </si>
  <si>
    <t>FDLSUBA-CD-950-2024(121260)</t>
  </si>
  <si>
    <t>Diana Alexandra del Valle</t>
  </si>
  <si>
    <t>1. 15/12/2024 5:04:51 PM Mediante documento radicado en el Fondo de Desarrollo Local de Suba, por JEIMMY SIERRA GODOY , quien obra como apoyo a la supervisión del Contrato 971-2024-CPS-P (121260) , se solicita MODIFICAR el contrato, suscrito con DIANA ALEXANDRA DELVALLE , una vez analizada la viabilidad jurídica y en atención a que el contrato tiene como fecha de terminación el día 31/12/2024 se hace necesario modificar la cláusula tercera "PLAZO: ", eliminando la nota -,En todo caso el plazo de ejecución del contrato no podrá exceder el 31 de Diciembre de 2024. Y se hace necesario modificar el plazo prorrogándolo en TRECE (13) DÍAS hasta el 2 DE FEBRERO DE 2025 y adicionándolo en TRES MILLONES DOSCIENTOS VEINTISIETE MIL CUATROCIENTOS SESENTA Y SEIS PESOS Y SESENTA Y SIETE CENTAVOS M/CTE ($ 3.227.466,67). Lo anterior, con fundamento además en el principio de la autonomía de la voluntad consagrado en la Ley 80 de 1993.</t>
  </si>
  <si>
    <t>PRESTAR SERVICIOS PROFESIONALES AL ÁREA DE GESTIÓN DEL DESARROLLO LOCAL DE LA ALCALDÍA LOCAL DE SUBA, PARA APOYAR LA ESTRUCTURACIÓN, FORMULACIÓN, EVALUACIÓN Y SEGUIMIENTO A LOS PROYECTOS DE INVERSIÓN ENFOCADOS A LA REALIZACIÓN DE LAS ACCIONES INTEGRALES HACIA LA COMUNIDAD, DANDO CUMPLIMIENTO EFECTIVO AL COMPONENTE ACCIONES PARA LA DISMINUCIÓN LOS FACTORES DE RIESGO FRENTE AL CONSUMO DE SUSTANCIAS PSICOACTIVAS DEL PROYECTO 1967 - SUBA SALUDABLE Y SIN BARRERAS</t>
  </si>
  <si>
    <t>https://community.secop.gov.co/Public/Tendering/OpportunityDetail/Index?noticeUID=CO1.NTC.7131478&amp;isFromPublicArea=True&amp;isModal=False</t>
  </si>
  <si>
    <t>973-2024-CPS-P(120404)</t>
  </si>
  <si>
    <t>FDLSUBA-CD-952-2024(120404)</t>
  </si>
  <si>
    <t>profesional</t>
  </si>
  <si>
    <t xml:space="preserve">LUIS GABRIEL SALGADO </t>
  </si>
  <si>
    <t>1. 30/12/2024 8:51:10 AM Mediante documento radicado en el Fondo de Desarrollo Local de Suba, por cesar salamanca, quien obra como supervisor del Contrato 973-2024, se solicita MODIFICAR el contrato, suscrito con Luis Gabriel Salgado Rivas, una vez analizada la viabilidad jurídica y en atención a que el contrato tiene como fecha de terminación el día treinta y uno (31) de Diciembre de 2024, se hace necesario modificar la cláusula tercera "PLAZO: El plazo de ejecución del presente contrato será por DOS (2) MESES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9 de FEBRERO de 2025. Lo anterior, con fundamento además en el principio de la autonomía de la voluntad consagrado en la Ley 80 de 1993</t>
  </si>
  <si>
    <t>PRESTACION DE SERVICIOS PROFESIONALES PARA REALIZAR EL PROCESO DE MEDICIÓN POSTERIOR, CALCULO DE DETERIORO Y EL AVALUO DE LOS BIENES DE PROPIEDAD O ADMINISTRADOS POR EL FONDO DE DESARROLLO LOCAL DE SUBA.</t>
  </si>
  <si>
    <t xml:space="preserve">https://community.secop.gov.co/Public/Tendering/OpportunityDetail/Index?noticeUID=CO1.NTC.7130931&amp;isFromPublicArea=True&amp;isModal=False
</t>
  </si>
  <si>
    <t>974-2024-CPS-AG(120611)</t>
  </si>
  <si>
    <t>FDLSUBA-CD-953-2024(120611)</t>
  </si>
  <si>
    <t>LEIDY ESCOBAR</t>
  </si>
  <si>
    <t>1. 09/01/2025 6:17:08 PM Mediante documento radicado en el Fondo de Desarrollo Local de Suba, por José Daniel Álvarez Ruiz , quien obra como apoyo a la supervisión del Contrato 974-2024, se solicita MODIFICAR el contrato, suscrito con Leidy Katerine Escobar Castro , una vez analizada la viabilidad jurídica y en atención a que el contrato tiene como fecha de terminación el día treinta y uno (31) de Diciembre de 2024, se hace necesario modificar la cláusula tercera "PLAZO: El plazo de ejecución del presente contrato será por 2 MESES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5 DE FEBRERO DE 2025. Lo anterior, con fundamento además en el principio de la autonomía de la voluntad consagrado en la Ley 80 de 1993.</t>
  </si>
  <si>
    <t xml:space="preserve">Apoyar administrativa y asistencialmente a las Inspecciones de Policía de la Localidad	 </t>
  </si>
  <si>
    <t>https://community.secop.gov.co/Public/Tendering/OpportunityDetail/Index?noticeUID=CO1.NTC.7151186&amp;isFromPublicArea=True&amp;isModal=False</t>
  </si>
  <si>
    <t>975-2024-CPS-AG(120611)</t>
  </si>
  <si>
    <t>FDLSUBA-CD-954-2024(120611)</t>
  </si>
  <si>
    <t>ANGEL YESIT QUINTERO SANCHEZ</t>
  </si>
  <si>
    <t>https://community.secop.gov.co/Public/Tendering/OpportunityDetail/Index?noticeUID=CO1.NTC.7147445&amp;isFromPublicArea=True&amp;isModal=False</t>
  </si>
  <si>
    <t>976-2024-CPS-AG(121261)</t>
  </si>
  <si>
    <t>FDLSUBA-CD-955-2024(121261)</t>
  </si>
  <si>
    <t>1. 20/12/2024 8:36:03 PM Mediante documento radicado en el Fondo de Desarrollo Local de Suba, por JEIMMY SIERRA GODOY, quien obra como apoyo a la supervisión del Contrato 976-2024-CPS-AG(121261), se solicita PRORROGA y ADICIÓN del contrato, suscrito con (DAYANNA MARIA LOPEZ ROBAYO, por el término de VEINTIDOS (22) DÍAS, además adicionar CUATRO MILLONES TRES MIL DOSCIENTOS SESENTA Y SIETE PESOS M/CTE ($4.003.267). De conformidad con la justificación esgrimida en el documento anexo suscrito por el supervisor, que hace parte integral de la presente modificación contractual. La nueva fecha terminación del contrato es el 17 de Febrero de 2025. Lo anterior, con fundamento además en el principio de la autonomía de la voluntad consagrado en el artículo 1602 del Código Civil, en concordancia con el artículo 40 de la Ley 80 de 1993, inciso tercero.</t>
  </si>
  <si>
    <t>PRESTAR SERVICIOS PROFESIONALES AL ÁREA DE GESTIÓN DEL DESARROLLO LOCAL DE LA ALCALDÍA LOCAL DE SUBA, PARA EJECUTAR ACCIONES DE DIÁLOGO CONCIENTE Y TRANSFORMADOR, PLANES PARTICIPATIVOS PARA EL CUIDADO Y CANALIZACIÓN TRANSECTORIAL PARA EL CUIDADO DEL COMPONENTE ACCIONES PARA LA DISMINUCIÓN DE LOS FACTORES DE RIESGO FRENTE AL CONSUMO DE SUSTANCIAS PSICOACTIVAS DEL PROYECTO 1967 - SUBA SALUDABLE Y SIN BARRERAS</t>
  </si>
  <si>
    <t>https://community.secop.gov.co/Public/Tendering/OpportunityDetail/Index?noticeUID=CO1.NTC.7147903&amp;isFromPublicArea=True&amp;isModal=False</t>
  </si>
  <si>
    <t>977-2024-CPS-AG(121261)</t>
  </si>
  <si>
    <t>FDLSUBA-CD--956-2024(121261)</t>
  </si>
  <si>
    <t>LEIDY VANESSA ARENAS HERNANDEZ</t>
  </si>
  <si>
    <t>https://community.secop.gov.co/Public/Tendering/OpportunityDetail/Index?noticeUID=CO1.NTC.7149102&amp;isFromPublicArea=True&amp;isModal=False</t>
  </si>
  <si>
    <t>978-2024-CPS-AG(120611)</t>
  </si>
  <si>
    <t>FDLSUBA-CD-957-2024(120611)</t>
  </si>
  <si>
    <t>Yessica Katherin Alvarez Murcia</t>
  </si>
  <si>
    <t xml:space="preserve">https://community.secop.gov.co/Public/Tendering/OpportunityDetail/Index?noticeUID=CO1.NTC.7150985&amp;isFromPublicArea=True&amp;isModal=False
</t>
  </si>
  <si>
    <t>979-2024-CPS-P(121261)</t>
  </si>
  <si>
    <t>FDLSUBA-CD--958-2024(121261)</t>
  </si>
  <si>
    <t>Ana Maritza Lozano Gamboa</t>
  </si>
  <si>
    <t>Prestar servicios profesionales al área de gestión del desarrollo local de la alcaldía local de suba, para ejecutar acciones de diálogo conciente y transformador, planes participativos para el cuidado y canalización transectorial para el cuidado del componente acciones para la disminución de los factores de riesgo frente al consumo de sustancias psicoactivas del proyecto 1967 - suba saludable y sin barreras</t>
  </si>
  <si>
    <t>https://community.secop.gov.co/Public/Tendering/OpportunityDetail/Index?noticeUID=CO1.NTC.7151487&amp;isFromPublicArea=True&amp;isModal=False</t>
  </si>
  <si>
    <t>980-2024-CPS-AG(120913)</t>
  </si>
  <si>
    <t>FDLSUBA-CD--959-2024(120913)</t>
  </si>
  <si>
    <t>Adriana Paola Rodriguez Rojas</t>
  </si>
  <si>
    <t>1. 20/12/2024 5:22:39 PM Mediante documento radicado en el Fondo de Desarrollo Local de Suba, por cesar salamanca, quien obra como supervisor del Contrato 980-2024, se solicita MODIFICAR el contrato, suscrito con ADRIANA RODRIGUEZ, una vez analizada la viabilidad jurídica y en atención a que el contrato tiene como fecha de terminación el día treinta y uno (31) de Diciembre de 2024, se hace necesario modificar la cláusula tercera "PLAZO: El plazo de ejecución del presente contrato será por DOS (2) MESES contados a partir de la suscripción del acta de inicio, previo cumplimiento de los requisitos de perfeccionamiento, ejecución y legalización.", eliminando la nota - En todo caso el plazo de ejecución del contrato no podrá exceder el 31 de Diciembre de 2024. La nueva fecha terminación del contrato es el 5 de FEBRERO de 2025. Lo anterior, con fundamento además en el principio de la autonomía de la voluntad consagrado en la Ley 80 de 1993</t>
  </si>
  <si>
    <t>Prestar servicios de apoyo para las actividades administrativas y de gestión documental, que sean parte del desarrollo de la estrategia gerencia de la solución en el territorio asignado por parte del la alcaldía local de suba</t>
  </si>
  <si>
    <t>https://community.secop.gov.co/Public/Tendering/ContractNoticePhases/View?PPI=CO1.PPI.36054637&amp;isFromPublicArea=True&amp;isModal=False</t>
  </si>
  <si>
    <t>981-2024-CPS-AG(120913)</t>
  </si>
  <si>
    <t>FDLSUBA-CD--960-2024(120913)</t>
  </si>
  <si>
    <t>Perla María de los Ángeles Bermúdez Vanegas</t>
  </si>
  <si>
    <t xml:space="preserve">https://community.secop.gov.co/Public/Tendering/OpportunityDetail/Index?noticeUID=CO1.NTC.7172288&amp;isFromPublicArea=True&amp;isModal=False
</t>
  </si>
  <si>
    <t>982-2024-CPS-P(121358)</t>
  </si>
  <si>
    <t>FDLSUBA-CD--961-2024(121358)</t>
  </si>
  <si>
    <t>Maria Camila Mendivelso Ortiz</t>
  </si>
  <si>
    <t>https://community.secop.gov.co/Public/Tendering/OpportunityDetail/Index?noticeUID=CO1.NTC.7166355&amp;isFromPublicArea=True&amp;isModal=False</t>
  </si>
  <si>
    <t>983-2024-CPS-P(121093)</t>
  </si>
  <si>
    <t>FDLSUBA-CD--962-2024(121093)</t>
  </si>
  <si>
    <t>DIEGO ALEJANDR OLARTE ROJAS</t>
  </si>
  <si>
    <t xml:space="preserve">	Prestar los servicios profesionales en el área de Gestión del Desarrollo Local realizando apoyo a las actividades relacionadas con las diferentes etapas contractuales de los diferentes proyectos de inversión destinados a la intervención de la malla vial, espacio público y parques de la Localidad de Suba, en cumplimiento de las metas del Plan de Desarrollo Local y demás temas afines del proyecto de inversión 1970 - Suba recupera y mantiene sus parques.</t>
  </si>
  <si>
    <t>https://community.secop.gov.co/Public/Tendering/OpportunityDetail/Index?noticeUID=CO1.NTC.7165861&amp;isFromPublicArea=True&amp;isModal=False</t>
  </si>
  <si>
    <t>984-2024-CPS-AG(120966)</t>
  </si>
  <si>
    <t>FDLSUBA-CD-963-2024(120966)</t>
  </si>
  <si>
    <t>edwin andres mayorga</t>
  </si>
  <si>
    <t>Prestar los servicios como operario de tracto camión con adecuación de semi remolque - cama baja, en el Área Gestión del Desarrollo de Suba.</t>
  </si>
  <si>
    <t>https://community.secop.gov.co/Public/Tendering/OpportunityDetail/Index?noticeUID=CO1.NTC.7166381&amp;isFromPublicArea=True&amp;isModal=False</t>
  </si>
  <si>
    <t>985-2024-SAMC-(119152)</t>
  </si>
  <si>
    <t>FDLS-SAMC-007-2024-(119152)</t>
  </si>
  <si>
    <t>SERVICIOS DE INGENIÉRIA CIVIL</t>
  </si>
  <si>
    <t>EJECUTAR LAS OBRAS DE REPARACIONES LOCATIVAS Y/O REHABILITACION Y/O CONSERVACIÓN Y/O MEJORAMIENTO Y/O MANTENIMIENTO DE INFRAESTRUCTURA FISICA PARA LA CASA DE LA MEMORAIA DE SUBA A PRECIS UNITARIOS FIJOS Y A MONTO AGOTABLE</t>
  </si>
  <si>
    <t>https://community.secop.gov.co/Public/Tendering/ContractNoticePhases/View?PPI=CO1.PPI.35218756&amp;isFromPublicArea=True&amp;isModal=False</t>
  </si>
  <si>
    <t>986-2024-CPS-AG(120231)</t>
  </si>
  <si>
    <t>FDLSUBA-CD-964-2024(120231)</t>
  </si>
  <si>
    <t>André Xoel Ferro Martinez</t>
  </si>
  <si>
    <t>PRESTAR LOS SERVICIOS TECNICOS AL ÁREA DE GESTIÓN DEL DESARROLLO LOCAL PARA APOYAR AL ALCALDE LOCAL EN LA PROMOCIÓN, ARTICULACIÓN, ACOMPAÑAMIENTO Y SEGUIMIENTO EN MATERIA SOCIAL PARA IMPULSAR EL DESARROLLO DE LAS ACTIVIDADES RELACIONADAS CON LA POBLACIÓN LGBTI.</t>
  </si>
  <si>
    <t xml:space="preserve">https://community.secop.gov.co/Public/Tendering/OpportunityDetail/Index?noticeUID=CO1.NTC.7196910&amp;isFromPublicArea=True&amp;isModal=False
</t>
  </si>
  <si>
    <t>PARTIIPACIÓN</t>
  </si>
  <si>
    <t>987-2024-CPS-AG(120510)</t>
  </si>
  <si>
    <t>FDLSUBA-CD-965-2024(120510)</t>
  </si>
  <si>
    <t>Juvenal Arévalo Montenegro</t>
  </si>
  <si>
    <t xml:space="preserve">https://community.secop.gov.co/Public/Tendering/OpportunityDetail/Index?noticeUID=CO1.NTC.7196846&amp;isFromPublicArea=True&amp;isModal=False
</t>
  </si>
  <si>
    <t>988-2024-CPS-P(120610)</t>
  </si>
  <si>
    <t>FDLSUBA-CD-966-2024(120610)</t>
  </si>
  <si>
    <t>GERMÁN ISIDRO QUINTANA RODRÍGUEZ</t>
  </si>
  <si>
    <t xml:space="preserve">https://community.secop.gov.co/Public/Tendering/OpportunityDetail/Index?noticeUID=CO1.NTC.7194490&amp;isFromPublicArea=True&amp;isModal=False
</t>
  </si>
  <si>
    <t>989-2024-CPS-AG(120509)</t>
  </si>
  <si>
    <t>FDLSUBA-CD-967-2024(120509)</t>
  </si>
  <si>
    <t>CLELIA AURORA VELASQUEZ ROA</t>
  </si>
  <si>
    <t>1. 20/01/2025 10:57:51 AM Por medio del cual se solicita la terminación del contrato 989 de 2024, a partir del día 14 de enero de 2025.</t>
  </si>
  <si>
    <t>El contrato que se pretende celebrar, tendrá por objeto Apoyar en las tareas operativas de carácter archivístico desarrolladas en la Alcaldía Local para garantizar la aplicación correcta de los procedimientos técnicos.</t>
  </si>
  <si>
    <t xml:space="preserve">https://community.secop.gov.co/Public/Tendering/OpportunityDetail/Index?noticeUID=CO1.NTC.7206625&amp;isFromPublicArea=True&amp;isModal=False
</t>
  </si>
  <si>
    <t>990-2024-CPS-P(120404)</t>
  </si>
  <si>
    <t>FDLSUBA-CD-968-2024(120404)</t>
  </si>
  <si>
    <t>Jorge Oswaldo Barrera Rodriguez</t>
  </si>
  <si>
    <t>Prestación de servicios profesionales para realizar el proceso de medición posterior, calculo de deterioro y el avalúo de los bienes de propiedad o administrados por el Fondo de Desarrollo Local de Suba.</t>
  </si>
  <si>
    <t xml:space="preserve">https://community.secop.gov.co/Public/Tendering/OpportunityDetail/Index?noticeUID=CO1.NTC.7193286&amp;isFromPublicArea=True&amp;isModal=False
</t>
  </si>
  <si>
    <t>991-2024-CPS-AG(120510)</t>
  </si>
  <si>
    <t>FDLSUBA-CD-969-2024(120510)</t>
  </si>
  <si>
    <t xml:space="preserve">ANGELICA ALCALA </t>
  </si>
  <si>
    <t>https://community.secop.gov.co/Public/Tendering/OpportunityDetail/Index?noticeUID=CO1.NTC.7196830&amp;isFromPublicArea=True&amp;isModal=False</t>
  </si>
  <si>
    <t>992-2024-INT-CVN (121853)</t>
  </si>
  <si>
    <t>FDLS-CD-INT-CVN-012-2024(121853)</t>
  </si>
  <si>
    <t>UNIVERSIDAD NACIONAL DE COLOMBIA</t>
  </si>
  <si>
    <t>1974 - 1977</t>
  </si>
  <si>
    <t xml:space="preserve">AUNAR ESFUERZOS TECNICOS, ADMINISTRATIVOS, LOGISTICOS Y FINANCIEROS ENTRE EL FONDO DE DESARROLLO LOCAL DE SUBA Y LA UNIVERSIDAD NACIONAL DE COLOMBIA, PARA DESARROLLAR LOS PROCESOS DE FORTALECIMIENTO A LAS ORGANIZACIONES SOCIALES, COMUNITARIAS, COMUNALES, PROPIEDAD HORIZONTAL E INSTANCIAS DE PARTICIPACION; ASI COMO DE LAS ORGANIZACIONES, COLECTIVOS Y ESPACIOS INDIVIDUALES DE LAS MUJERES DE LA LOCALIDAD DE SUBA.	 </t>
  </si>
  <si>
    <t xml:space="preserve">https://community.secop.gov.co/Public/Tendering/OpportunityDetail/Index?noticeUID=CO1.NTC.7206065&amp;isFromPublicArea=True&amp;isModal=False
</t>
  </si>
  <si>
    <t xml:space="preserve">PLANEACIÓN </t>
  </si>
  <si>
    <t>993-2024</t>
  </si>
  <si>
    <t>FDLS-CD-INT-CTO-993-2024</t>
  </si>
  <si>
    <t>FDLS-CD-INT-CTO-014-2024</t>
  </si>
  <si>
    <t> Prestar los servicios para la realización de acciones para el empoderamiento y desarrollo de capacidades que fortalezcan la construcción de ciudadanía, la promoción de los derechos de las mujeres, la prevención del feminicidio y violencias de la localidad de Suba</t>
  </si>
  <si>
    <t>https://community.secop.gov.co/Public/Tendering/OpportunityDetail/Index?noticeUID=CO1.NTC.7237848&amp;isFromPublicArea=True&amp;isModal=False</t>
  </si>
  <si>
    <t>994-2024 INT-CVN(122972)</t>
  </si>
  <si>
    <t>FDLS-CD-INT-CTO-007-2024(122972)</t>
  </si>
  <si>
    <t>Fundacion Nacional Batuta</t>
  </si>
  <si>
    <t>Aunar esfuerzos para realizar un proceso de formación musical en la localidad de Suba con el objetivo de contribuir al desarrollo integral y al mejoramiento de la calidad de vida de los niños, niñas, adolescentes y jóvenes (NNAJ) de la localidad de Suba por medio de los programas de formación musical para la primera infancia, iniciación musical, formación orquestal (cuerdas sinfónicas), y, modelo de acompañamiento psicosocial y la realización de tres conciertos de navidad en el año 2024, con el</t>
  </si>
  <si>
    <t xml:space="preserve">https://community.secop.gov.co/Public/Tendering/OpportunityDetail/Index?noticeUID=CO1.NTC.7218448&amp;isFromPublicArea=True&amp;isModal=False
</t>
  </si>
  <si>
    <t>995-2024-CPS-AG(120510)</t>
  </si>
  <si>
    <t>FDLSUBA-CD-970-2024(120510)</t>
  </si>
  <si>
    <t>MARISOL AREBALO ARIZA</t>
  </si>
  <si>
    <t xml:space="preserve">https://community.secop.gov.co/Public/Tendering/OpportunityDetail/Index?noticeUID=CO1.NTC.7213742&amp;isFromPublicArea=True&amp;isModal=False
</t>
  </si>
  <si>
    <t>998-2024-LP (120146)</t>
  </si>
  <si>
    <t>FDLS-LP-004-2024 (120146)</t>
  </si>
  <si>
    <t>FUNDACION FUNDAR</t>
  </si>
  <si>
    <t>PRESTAR LOS SERVICIOS INTEGRALES DE ORGANIZACIÓN Y REALIZACIÓN DE LOS EVENTOS DE ACTIVIDAD FÍSICA, RECREATIVOS Y RECREODEPORTIVOS COMUNITARIOS PARA LOS HABITANTES DE LA LOCALIDAD DE SUBA</t>
  </si>
  <si>
    <t xml:space="preserve">https://community.secop.gov.co/Public/Tendering/OpportunityDetail/Index?noticeUID=CO1.NTC.7026905&amp;isFromPublicArea=True&amp;isModal=False
</t>
  </si>
  <si>
    <t>999-2024-LP (120562)</t>
  </si>
  <si>
    <t>FDLS-LP-008-2024 (120562)</t>
  </si>
  <si>
    <t>CONSORCIO ESTERILIZACIONES 2024</t>
  </si>
  <si>
    <t>DESARROLLAR LOS COMPONENTES DEL PROYECTO DE INVERSIÓN 1971: SUBA PROTEGE A LOS ANIMALES, URGENCIAS, BRIGADAS MÉDICO VETERINARIAS, ACCIONES DE ESTERILIZACIÓN Y EDUCACIÓN</t>
  </si>
  <si>
    <t xml:space="preserve">https://community.secop.gov.co/Public/Tendering/OpportunityDetail/Index?noticeUID=CO1.NTC.7084215&amp;isFromPublicArea=True&amp;isModal=False
</t>
  </si>
  <si>
    <t>1000-2024- INT-CVN (122960)</t>
  </si>
  <si>
    <t>FDLS-CD-INT-CVN-016-2024 (122960)</t>
  </si>
  <si>
    <t>IDARTES-INSTITUTO DISTRITAL DE LAS ARTES</t>
  </si>
  <si>
    <t>Aunar esfuerzos técnicos, administrativos y financieros entre IDARTES y el Fondo de Desarrollo Local de Suba para el desarrollo de intervenciones artísticas temporales en el espacio público de la zona aledaña al Puente de la Virgen.</t>
  </si>
  <si>
    <t>https://community.secop.gov.co/Public/Tendering/ContractNoticePhases/View?PPI=CO1.PPI.36416931&amp;isFromPublicArea=True&amp;isModal=False</t>
  </si>
  <si>
    <t>1001-2024-SAMC (121236)</t>
  </si>
  <si>
    <t>FDLS-SAMC-009-2024 (121236)</t>
  </si>
  <si>
    <t>MB CONSTRUCCIONES Y DISEÑOS S.A.S</t>
  </si>
  <si>
    <t>CONTRATAR LAS OBRAS DE DEMOLICIÓN ORDENADAS EN LOS PROCESOS ADMINISTRATIVOS Y/O POLICIVOS EMITIDOS POR AUTORIDAD LOCAL O POR ORDEN JUDICIAL, ASÍ COMO LOS IMPARTIDOS EN LOS OPERATIVOS POR EL ALCALDE LOCAL</t>
  </si>
  <si>
    <t xml:space="preserve">https://community.secop.gov.co/Public/Tendering/OpportunityDetail/Index?noticeUID=CO1.NTC.7151727&amp;isFromPublicArea=True&amp;isModal=False
</t>
  </si>
  <si>
    <t>1002-2024-SASI (121562)</t>
  </si>
  <si>
    <t>FDLS-SASI-008-2024 (121562)</t>
  </si>
  <si>
    <t>GESCOM SAS</t>
  </si>
  <si>
    <t>ADQUIRIR A MONTO AGOTABLE ELEMENTOS PARA LA CONSOLIDACIÓN DE UN CENTRO DE RESERVA QUE PERMITA ATENDER SITUACIONES DE RIESGOS, EMERGENCIAS Y DESASTRES EN LA LOCALIDAD DE SUBA</t>
  </si>
  <si>
    <t xml:space="preserve">https://community.secop.gov.co/Public/Tendering/OpportunityDetail/Index?noticeUID=CO1.NTC.7145576&amp;isFromPublicArea=True&amp;isModal=False
</t>
  </si>
  <si>
    <t>1003-2024-CPS-P(121201)</t>
  </si>
  <si>
    <t>FDLSUBA-CD-972-2024(121201)</t>
  </si>
  <si>
    <t>Prestar servicios profesionales para apoyar al Alcalde Local en los procesos de promoción, acompañamiento y atención de las instancias de coordinación interinstitucionales y las instancias de participación locales, así como los procesos comunitarios en la localidad</t>
  </si>
  <si>
    <t>https://community.secop.gov.co/Public/Tendering/OpportunityDetail/Index?noticeUID=CO1.NTC.7244977&amp;isFromPublicArea=True&amp;isModal=Fals</t>
  </si>
  <si>
    <t>1004-2024-SASI (121451)</t>
  </si>
  <si>
    <t>FDLS-SASI-009-2024 (121451)</t>
  </si>
  <si>
    <t>COMPAÑIA MAYFER SB S.A.S</t>
  </si>
  <si>
    <t xml:space="preserve">	REALIZAR LA ADQUISICIÓN DE MOBILIARIO PARA LA DOTACIÓN DE SALONES COMUNALES DE LA LOCALIDAD DE SUBA	 </t>
  </si>
  <si>
    <t>https://community.secop.gov.co/Public/Tendering/ContractNoticePhases/View?PPI=CO1.PPI.35832570&amp;isFromPublicArea=True&amp;isModal=False</t>
  </si>
  <si>
    <t>1005-2024-SASI (121451)</t>
  </si>
  <si>
    <t>E&amp;T S.A.S</t>
  </si>
  <si>
    <t>REALIZAR LA ADQUISICIÓN E INSTALACIÓN DE ELEMENTOS TECNOLÓGICOS PARA LA DOTACIÓN DE SALONES COMUNALES DE LA LOCALIDAD DE SUBA</t>
  </si>
  <si>
    <t>1007-2024-CPS-AG(121356)</t>
  </si>
  <si>
    <t>FDLSUBA-CD-973-2024(121356)</t>
  </si>
  <si>
    <t>OSCAR PARADA ROZO</t>
  </si>
  <si>
    <t xml:space="preserve">https://community.secop.gov.co/Public/Tendering/OpportunityDetail/Index?noticeUID=CO1.NTC.7249139&amp;isFromPublicArea=True&amp;isModal=False
</t>
  </si>
  <si>
    <t>1008-2024-CPS-P(125107)</t>
  </si>
  <si>
    <t>FDLSUBA-CD-974-2024 (125107)</t>
  </si>
  <si>
    <t xml:space="preserve">https://community.secop.gov.co/Public/Tendering/OpportunityDetail/Index?noticeUID=CO1.NTC.7248443&amp;isFromPublicArea=True&amp;isModal=False
</t>
  </si>
  <si>
    <t>1009-2024-LP (119226)</t>
  </si>
  <si>
    <t>FDLS-LP-005-2024</t>
  </si>
  <si>
    <t>CONSORCIO VIAL SUBA VR</t>
  </si>
  <si>
    <t>EJECUTAR A PRECIOS UNITARIOS LAS ACTIVIDADES PARA LA CONSERVACION DE LA MALLA VIAL LOCAL E INTERMEDIA Y ESPACIO PÚBLICO (LOTE 1 ) EN LA LOCALIDAD DE SUBA EN LA CIUDAD DE BOGOTA D.C Y LAS DEMÁS ACTIVIDADES QUE SE DETALLEN EN EL ANEXO TÉCNICO.</t>
  </si>
  <si>
    <t xml:space="preserve">https://community.secop.gov.co/Public/Tendering/OpportunityDetail/Index?noticeUID=CO1.NTC.7027129&amp;isFromPublicArea=True&amp;isModal=False
</t>
  </si>
  <si>
    <t>1010-2024-LP (119226)</t>
  </si>
  <si>
    <t>CONSORCIO CONSERVACION PG</t>
  </si>
  <si>
    <t>EJECUTAR A PRECIOS UNITARIOS LAS ACTIVIDADES PARA LA CONSERVACION DE LA MALLA VIAL LOCAL E INTERMEDIA Y ESPACIO PÚBLICO (LOTE 2) EN LA LOCALIDAD DE SUBA EN LA CIUDAD DE BOGOTA D.C Y LAS DEMÁS ACTIVIDADES QUE SE DETALLEN EN EL ANEXO TÉCNICO.</t>
  </si>
  <si>
    <t>1011-2024-MIC (124281)</t>
  </si>
  <si>
    <t>FDLS-MIC-007-2024 (124281)</t>
  </si>
  <si>
    <t>NOSTOS COMPANY SAS</t>
  </si>
  <si>
    <t>SUMINISTRAR LOS ELEMENTOS REQUERIDOS PARA LA CREACIÓN Y/O FORTALECIMIENTO DE LOS DISPOSITIVOS DE BASE COMUNITARIA Y AGRUPACIONES EN EL DESARROLLO DEL PROYECTO N° 1967. SUBA SALUDABLE Y SIN BARRERAS, COMPONENTE ACCIONES PARA LA DISMINUCIÓN DE LOS FACTORES DE RIESGO FRENTE AL CONSUMO DE SUSTANCIAS PSICOACTIVAS</t>
  </si>
  <si>
    <t xml:space="preserve">https://community.secop.gov.co/Public/Tendering/OpportunityDetail/Index?noticeUID=CO1.NTC.7219220&amp;isFromPublicArea=True&amp;isModal=False
</t>
  </si>
  <si>
    <t>1012-2024-SASI (118493)</t>
  </si>
  <si>
    <t>FDLS-SASI-006-2024 (118493)</t>
  </si>
  <si>
    <t>IRAMCOL SAS</t>
  </si>
  <si>
    <t>REALIZAR EL SUMINISTRO DE EMULSION ASFALTICA POR EL SISTEMA DE PRECIOS UNITARIOS FIJOS A MONTO AGOTABLE SIN FORMULA DE REAJUSTE PARA EL MEJORAMIENTO DE LA MALLA VIAL DE LA LOCALIDAD DE SUBA</t>
  </si>
  <si>
    <t xml:space="preserve">https://community.secop.gov.co/Public/Tendering/OpportunityDetail/Index?noticeUID=CO1.NTC.7059788&amp;isFromPublicArea=True&amp;isModal=False
</t>
  </si>
  <si>
    <t>1013-2024-LP (119224)</t>
  </si>
  <si>
    <t>FDLS-LP-002-2024 (119224)</t>
  </si>
  <si>
    <t>CONSORCIO SUBA MT</t>
  </si>
  <si>
    <t>EJECUTAR A PRECIOS UNITARIOS FIJOS LAS ACTIVIDADES PARA LA CONSTRUCCIÓN DE LA MALLA VIAL LOCAL E INTERMEDIA Y ESPACIO PÚBLICO EN LA LOCALIDAD DE SUBA EN LA CIUDAD DE BOGOTÁ D.C Y LAS DEMÁS ACTIVIDADES QUE SE DETALLEN EN EL ANEXO TÉCNICO.</t>
  </si>
  <si>
    <t>https://community.secop.gov.co/Public/Tendering/OpportunityDetail/Index?noticeUID=CO1.NTC.7027130&amp;isFromPublicArea=True&amp;isModal=False</t>
  </si>
  <si>
    <t>1014-2024-LP (119224)</t>
  </si>
  <si>
    <t xml:space="preserve">CONSORSIO JH SUBA </t>
  </si>
  <si>
    <t>"EJECUTAR A PRECIOS UNITARIOS FIJOS LAS ACTIVIDADES PARA LA CONSTRUCCIÓN DE LA MALLA VIAL LOCAL E INTERMEDIA Y ESPACIO PÚBLICO EN LA LOCALIDAD DE SUBA EN LA CIUDAD DE BOGOTÁ D.C Y LAS DEMÁS ACTIVIDADES QUE SE DETALLEN EN EL ANEXO TÉCNICO</t>
  </si>
  <si>
    <t>https://community.secop.gov.co/Public/Tendering/ContractNoticePhases/View?PPI=CO1.PPI.35105077&amp;isFromPublicArea=True&amp;isModal=False</t>
  </si>
  <si>
    <t xml:space="preserve">1015-2024-SASI (121583)
</t>
  </si>
  <si>
    <t xml:space="preserve">FDLS-SASI-010-2024 (121583)
</t>
  </si>
  <si>
    <t>DOTACERO SUPPLY S.A.S</t>
  </si>
  <si>
    <t>realizar el suministro e instalación de elementos tecnológicos para la dotación de la casa de la cultura de la localidad de suba</t>
  </si>
  <si>
    <t xml:space="preserve">https://community.secop.gov.co/Public/Tendering/OpportunityDetail/Index?noticeUID=CO1.NTC.7189604&amp;isFromPublicArea=True&amp;isModal=False
</t>
  </si>
  <si>
    <t>1016-2024-SASI (122008)</t>
  </si>
  <si>
    <t>FDLS-SASI-011-2024 (122008)</t>
  </si>
  <si>
    <t>GNSAS</t>
  </si>
  <si>
    <t>prestar los servicios integrales de comunicación y divulgación de las actividades desarrolladas por la alcaldía local de suba</t>
  </si>
  <si>
    <t xml:space="preserve">https://community.secop.gov.co/Public/Tendering/OpportunityDetail/Index?noticeUID=CO1.NTC.7189056&amp;isFromPublicArea=True&amp;isModal=False
</t>
  </si>
  <si>
    <t>1017-2024-SAMC (121465)</t>
  </si>
  <si>
    <t>FDLS-SAMC-010-2024 (121465)</t>
  </si>
  <si>
    <t>FUNDACION ECODES</t>
  </si>
  <si>
    <t>ejecutar a monto agotable las actividades de capacitación y fortalecimiento de las huertas urbanas y periurbanas de la localidad de suba</t>
  </si>
  <si>
    <t xml:space="preserve">https://community.secop.gov.co/Public/Tendering/OpportunityDetail/Index?noticeUID=CO1.NTC.7168121&amp;isFromPublicArea=True&amp;isModal=False
</t>
  </si>
  <si>
    <t>1018-2024-SAMC (121464)</t>
  </si>
  <si>
    <t>FDLS-SAMC-011-2024 (121464)</t>
  </si>
  <si>
    <t xml:space="preserve"> ASOCIACIÓN DE HOGARES SI A LA VIDA</t>
  </si>
  <si>
    <t>prestar los servicios, para la ejecución de actividades de promocio n y participacio n en el territorio, que propendan el buen uso y aprovechamiento en el espacio pu blico, por parte de la comunidad en la localidad de suba a trave s de la sensibilización a vendedores informales y biciusuarios</t>
  </si>
  <si>
    <t xml:space="preserve">https://community.secop.gov.co/Public/Tendering/OpportunityDetail/Index?noticeUID=CO1.NTC.7171609&amp;isFromPublicArea=True&amp;isModal=False
</t>
  </si>
  <si>
    <t>1019-2024-CPS- AG ( 121356)</t>
  </si>
  <si>
    <t>FDLSUBA-CD-975-2024 (121356)</t>
  </si>
  <si>
    <t>OTTO FREDDY ROSSERO ESCOBAR</t>
  </si>
  <si>
    <t>Prestar servicios de apoyo en las actividades de seguridad, convivencia ciudadana y recuperación del espacio público para el cumplimiento efectivo de las metas del proyecto de inversión 2032 - suba convive con seguridad y tranquilidad</t>
  </si>
  <si>
    <t xml:space="preserve">https://community.secop.gov.co/Public/Tendering/OpportunityDetail/Index?noticeUID=CO1.NTC.7256911&amp;isFromPublicArea=True&amp;isModal=False
</t>
  </si>
  <si>
    <t>1020-2024-CPS- AG ( 121356)</t>
  </si>
  <si>
    <t>FDLSUBA-CD-976-2024 (121356)</t>
  </si>
  <si>
    <t>LEIDY JOHANA GUILLEN VILLALOBOS</t>
  </si>
  <si>
    <t xml:space="preserve">https://community.secop.gov.co/Public/Tendering/OpportunityDetail/Index?noticeUID=CO1.NTC.7261758&amp;isFromPublicArea=True&amp;isModal=False
</t>
  </si>
  <si>
    <t>1021-2024-CPS- AG ( 121356)</t>
  </si>
  <si>
    <t>FDLSUBA-CD-977-2024 (121356)</t>
  </si>
  <si>
    <t>MARÍA STEFFANY CASTRO NIÑO</t>
  </si>
  <si>
    <t>1. 16/01/2025 10:41:31 PM Se adelanta terminación Anticipada del contrato numero 1021-2024 por solicitud del contratista mediante documento radicado numero 20256110010712 a continuación se adjuntan documentación</t>
  </si>
  <si>
    <t xml:space="preserve">https://community.secop.gov.co/Public/Tendering/OpportunityDetail/Index?noticeUID=CO1.NTC.7261574&amp;isFromPublicArea=True&amp;isModal=False
</t>
  </si>
  <si>
    <t>1024-2024-CD-INT-CVN (124538)</t>
  </si>
  <si>
    <t>FDLS-CD-INT-CVN-018-2024</t>
  </si>
  <si>
    <t>SUBRED INTEGRADA DE SERVICIOS DE SALUD NORTE E.S.E. (OFICIAL)</t>
  </si>
  <si>
    <t>AUNAR ESFUERZOS ENTRE LA SUBRED INTEGRADA DE SERVICIOS DE SALUD NORTE E.S.E. Y EL FONDO DE DESARROLLO LOCAL DE SUBA PARA AUNAR ESFUERZOS ENTRE LA SUBRED INTEGRADA DE SERVICIOS DE SALUD NORTE E.S.E. Y EL FONDO DE DESARROLLO LOCAL DE SUBA PARA EL OTORGAMIENTO DE DISPOSITIVOS DE ASISTENCIA PERSONAL NO INCLUIDOS EN EL PLAN DE BENEFICIOS EN SALUD Y ACCIONES COMPLEMENTARIAS PARA PERSONAS CON DISCAPACIDAD Y SUS CUIDADORES(AS), EN MARCO DEL PROYECTO N° 1967 VIGENCIA 2024</t>
  </si>
  <si>
    <t xml:space="preserve">https://community.secop.gov.co/Public/Tendering/OpportunityDetail/Index?noticeUID=CO1.NTC.7263423&amp;isFromPublicArea=True&amp;isModal=False
</t>
  </si>
  <si>
    <t>1025-2024-CD-INT-CVN (125034)</t>
  </si>
  <si>
    <t>FDLS-CD-INT-CVN-019-2024</t>
  </si>
  <si>
    <t>AUNAR ESFUERZOS ENTRE LA SUBRED INTEGRADA DE SERVICIOS DE SALUD NORTE E.S.E. Y EL FONDO DE DESARROLLO LOCAL DE SUBA PARA DESARROLLAR ACCIONES DE CUIDADO Y PROTECCIÓN PARA MADRES GESTANTES, NIÑOS Y NIÑAS MIGRANTES IRREGULARES Y, CO-INVERSIÓN EN LA ESTRATEGIA TERRITORIAL DE SALUD, EN EL MARCO DEL PROYECTO No 1967 VIGENCIA 2024</t>
  </si>
  <si>
    <t xml:space="preserve">https://community.secop.gov.co/Public/Tendering/OpportunityDetail/Index?noticeUID=CO1.NTC.7263064&amp;isFromPublicArea=True&amp;isModal=False
</t>
  </si>
  <si>
    <t>1026-2024-LP (119972)</t>
  </si>
  <si>
    <t>FDLS-LP-003-2024 (119972)</t>
  </si>
  <si>
    <t>FUNDACION STAR COP HUMANITY</t>
  </si>
  <si>
    <t>PRESTACIÓN DE SERVICIOS PARA CAPACITACIÓN, SENSIBILIZACIÓN Y SOCIALIZACIÓN DE ESTRATEGIAS DIRIGIDAS A LA PREVENCIÓN, MANEJO Y SEGUIMIENTO DE FACTORES GENERADORES DE VIOLENCIA EN EL CONTEXTO FAMILIAR Y/O VIOLENCIA SEXUAL EN LA LOCALIDAD DE SUBA</t>
  </si>
  <si>
    <t xml:space="preserve">https://community.secop.gov.co/Public/Tendering/OpportunityDetail/Index?noticeUID=CO1.NTC.7026981&amp;isFromPublicArea=True&amp;isModal=False
</t>
  </si>
  <si>
    <t>1027-2024-SAMC (122011)</t>
  </si>
  <si>
    <t>FDLS-SAMC-015-2024</t>
  </si>
  <si>
    <t>CONSORCIO SMS 25</t>
  </si>
  <si>
    <t xml:space="preserve">	CONTRATAR A MONTO AGOTABLE LOS MANTENIMIENTOS PREVENTIVOS Y/O CORRECTIVOS DE LOS EQUIPOS QUE CONFORMAN LA INFRAESTRUCTURA TECNOLÓGICA O CUALQUIER ELEMENTO ELECTRÓNICO EXISTENTE Y/O DE PROPIEDAD DEL FONDO DE DESARROLLO LOCAL DE SUBA Y SUS SEDES, INCLUIDO EL SUMINISTRO, INSTALACIÓN Y PUESTA EN FUNCIONAMIENTO DE REPUESTOS (BOLSA DE REPUESTOS</t>
  </si>
  <si>
    <t>https://community.secop.gov.co/Public/Tendering/OpportunityDetail/Index?noticeUID=CO1.NTC.7240315&amp;isFromPublicArea=True&amp;isModal=False</t>
  </si>
  <si>
    <t>1027-2024-CD-CDA (121596)</t>
  </si>
  <si>
    <t>FDLS-CD-CDA-011-2024 (121596)</t>
  </si>
  <si>
    <t>Convenio</t>
  </si>
  <si>
    <t>CORPORACIÓN ESCALANDO FUTURO</t>
  </si>
  <si>
    <t xml:space="preserve">	AUNAR RECURSOS TÉCNICOS, FÍSICOS, ADMINISTRATIVOS Y FINANCIEROS PARA LA ATENCIÓN EL FORTALECIMIENTO Y PROMOCIÓN DE LOS EMPRENDIMIENTOS Y NEGOCIOS DE LAS VÍCTIMAS DEL CONFLICTO ARMADO EN LA LOCALIDAD DE SUBA EN EL MARCO DE LA REACTIVACIÓN ECONÓMICA Y LA REPARACIÓN INTEGRAL</t>
  </si>
  <si>
    <t xml:space="preserve">
https://community.secop.gov.co/Public/Tendering/ContractNoticePhases/View?PPI=CO1.PPI.36248639&amp;isFromPublicArea=True&amp;isModal=False</t>
  </si>
  <si>
    <t>1028-2024 ( 119148)</t>
  </si>
  <si>
    <t>FDLS-LP-007-2024</t>
  </si>
  <si>
    <t>CONSORCIO PARQUES ICOBY</t>
  </si>
  <si>
    <t>CONTRATAR A PRECIOS UNITARIOS FIJOS Y A MONTO AGOTABLE EL DIAGNOSTICO Y LA INTERVENCIÓN DE LOS PARQUES DE PROXIMIDAD CARGO DEL FONDO DE DESARROLLO LOCAL DE SUBA, MEDIANTE ACCIONES DE REHABILITACIÓN Y/O MEJORAMIENTO Y/O MANTENIMIENTO Y/O ADECUACIÓN Y/O RECUPERACION Y/O AMPLIACIÓN Y/O TERMINACIÓN Y/O DOTACIÓN DE LA INFRAESTRUCTURA FISICA</t>
  </si>
  <si>
    <t xml:space="preserve">https://community.secop.gov.co/Public/Tendering/OpportunityDetail/Index?noticeUID=CO1.NTC.7026810&amp;isFromPublicArea=True&amp;isModal=False
</t>
  </si>
  <si>
    <t>1029-2024-MIC</t>
  </si>
  <si>
    <t>FDLS-MIC-008-2024</t>
  </si>
  <si>
    <t>Arise</t>
  </si>
  <si>
    <t>SUMINISTRAR ELEMENTOS DE PROTECCIÓN PERSONAL - EPP PARA MAQUINARIA AMARILLA Y OTROS PARA EL PERSONAL DEL FONDO DE DESARROLLO LOCAL DE SUBA DANDO CUMPLIMIENTO A LA RESOLUCIÓN 0312 DE 2019 DE SG-SST Y EL DECRETO 1072 DE 2015 OBLIGACIONES EN EL SECTOR TRABAJO</t>
  </si>
  <si>
    <t xml:space="preserve">https://community.secop.gov.co/Public/Tendering/OpportunityDetail/Index?noticeUID=CO1.NTC.7219224&amp;isFromPublicArea=True&amp;isModal=False
</t>
  </si>
  <si>
    <t>1030-2024-CPS-AG(121356)</t>
  </si>
  <si>
    <t>FDLSUBA-CD-980-2024 (121356)</t>
  </si>
  <si>
    <t>JONATHAN STEVEN SILVA SANCHEZ</t>
  </si>
  <si>
    <t xml:space="preserve">https://community.secop.gov.co/Public/Tendering/OpportunityDetail/Index?noticeUID=CO1.NTC.7258962&amp;isFromPublicArea=True&amp;isModal=False
</t>
  </si>
  <si>
    <t>1031-2024-CMA (119227)</t>
  </si>
  <si>
    <t>FDLS-CMA-001-2024 (119227)</t>
  </si>
  <si>
    <t>PRAN CONTRUCCIONES S.A.S.</t>
  </si>
  <si>
    <t xml:space="preserve">	REALIZAR LA INTERVENTORÍA TÉCNICA, ADMINISTRATIVA, LEGAL, FINANCIERA, SOCIAL, AMBIENTAL, SISO Y CONTABLE PARA EL CONTRATO DE OBRA PÚBLICA QUE RESULTE DE LA LICITACIÓN FDLS-LP-007-2024 CUYO OBJETO CORRESPONDE A "CONTRATAR A PRECIOS UNITARIOS FIJOS Y A MONTO AGOTABLE EL DIAGNOSTICO Y LA INTERVENCIÓN DE LOS PARQUES DE PROXIMIDAD CARGO DEL FONDO DE DESARROLLO LOCAL DE SUBA, MEDIANTE ACCIONES DE REHABILITACIÓN Y/O MEJORAMIENTO Y/O MANTENIMIENTO Y/O ADECUACIÓN Y/O RECUPERACION Y/O AMPLIACIÓN Y/O TERMI</t>
  </si>
  <si>
    <t xml:space="preserve">https://community.secop.gov.co/Public/Tendering/OpportunityDetail/Index?noticeUID=CO1.NTC.7174845&amp;isFromPublicArea=True&amp;isModal=False
</t>
  </si>
  <si>
    <t>1032-2024-CM (119229)</t>
  </si>
  <si>
    <t>FDLS-CM-002-2024 (119229)</t>
  </si>
  <si>
    <t>ABDO JOSE SALGADO AYOLA</t>
  </si>
  <si>
    <t>REALIZAR LA INTERVENTORÍA ADMINISTRATIVA, TÉCNICA, FINANCIERA, JURÍDICA, SOCIAL, AMBIENTAL Y DE SEGURIDAD Y SALUD EN EL TRABAJO (SST) AL CONTRATO PARA "EJECUTAR A PRECIOS UNITARIOS FIJOS Y A MONTO AGOTABLE LAS OBRAS DE REPARACIONES LOCATIVAS Y/O MANTENIMIENTO DE INFRAESTRUCTURA FISICA PARA SALONES COMUNALES DE LAS JUNTAS DE ACCIÓN COMUNAL DE LA LOCALIDAD DE SUBA</t>
  </si>
  <si>
    <t xml:space="preserve">https://community.secop.gov.co/Public/Tendering/OpportunityDetail/Index?noticeUID=CO1.NTC.7174846&amp;isFromPublicArea=True&amp;isModal=False
</t>
  </si>
  <si>
    <t>1033-2024-CD-CDA (121443)</t>
  </si>
  <si>
    <t>FDLS-CD-CDA-006 (121443)</t>
  </si>
  <si>
    <t>Corporación Escalando Futuro</t>
  </si>
  <si>
    <t>AUNAR ESFUERZOS Y RECURSOS TÉCNICOS, FÍSICOS, ADMINISTRATIVOS, FINANCIEROS Y LOGÍSTICOS PARA EL FORTALECIMIENTO DE LA ESTRATEGIA DEL CUIDADO A TRAVÉS DE ACCIONES QUE PROMUEVAN EL RECONOCIMIENTO DE LAS LABORES DEL CUIDADO DE LAS MUJERES CUIDADORAS DE LA LOCALIDAD DE SUBA</t>
  </si>
  <si>
    <t xml:space="preserve">https://community.secop.gov.co/Public/Tendering/OpportunityDetail/Index?noticeUID=CO1.NTC.7181386&amp;isFromPublicArea=True&amp;isModal=False
</t>
  </si>
  <si>
    <t>1034-2024-CD-CDA (121669)</t>
  </si>
  <si>
    <t>FDLS-CD-CDA-013-2024 (121669)</t>
  </si>
  <si>
    <t>1035-2024-CD-CDA (121933)</t>
  </si>
  <si>
    <t>FDLS-CD-CDA-009 (121933)</t>
  </si>
  <si>
    <t>Corporación Conades</t>
  </si>
  <si>
    <t>AUNAR ESFUERZOS Y RECURSOS TÉCNICOS, FÍSICOS, ADMINISTRATIVOS, FINANCIEROS Y LOGÍSTICOS PARA EL FORTALECIMIENTO E IMPLEMENTACIÓN DE TRECE (13) PROCESOS COMUNITARIOS DE EDUCACIÓN AMBIENTAL Y EL DESARROLLO DE LA ESTRATEGIA LOCAL DE EDUCACIÓN AMBIENTAL EN LA LOCALIDAD DE SUBA</t>
  </si>
  <si>
    <t xml:space="preserve">https://community.secop.gov.co/Public/Tendering/ContractNoticePhases/View?PPI=CO1.PPI.36250256&amp;isFromPublicArea=True&amp;isModal=False
</t>
  </si>
  <si>
    <t>1036-2024-CD-CDA (121936)</t>
  </si>
  <si>
    <t>FDLS-CD-CDA-008 (121936)</t>
  </si>
  <si>
    <t>AUNAR ESFUERZOS Y RECURSOS TÉCNICOS, FÍSICOS, ADMINISTRATIVOS, FINANCIEROS Y LOGÍSTICOS PARA IMPLEMENTAR LA ESTRATEGIA SUBA SEPARA LOS RESIDUOS EN SU LUGAR., EN EL MARCO DEL PROYECTO 2014 DE LA LOCALIDAD DE SUBA</t>
  </si>
  <si>
    <t xml:space="preserve">https://community.secop.gov.co/Public/Tendering/OpportunityDetail/Index?noticeUID=CO1.NTC.7201632&amp;isFromPublicArea=True&amp;isModal=False
</t>
  </si>
  <si>
    <t>1037-2024-CD-CDA (121596)</t>
  </si>
  <si>
    <t>FDLS-CD-CDA-011 (121596)</t>
  </si>
  <si>
    <t>Corporacion escalando futuro</t>
  </si>
  <si>
    <t>AUNAR ESFUERZOS Y RECURSOS FISICOS, TECNICOS, ADMINISTRATIVOS, FINANCIEROS Y LOGISTICOS PARA PROMOVER EL FORTALECIMIENTO DE LA ALIANZA ESCUELA, FAMILIA Y COMUNIDAD, EN EL MARCO DEL PROYECTO DE INVERSIÓN 1957 "CONSTRUYENDO NUESTRA INFANCIA LOCAL DE LA LOCALIDAD DE SUBA".</t>
  </si>
  <si>
    <t xml:space="preserve">https://community.secop.gov.co/Public/Tendering/OpportunityDetail/Index?noticeUID=CO1.NTC.7201209&amp;isFromPublicArea=True&amp;isModal=False
</t>
  </si>
  <si>
    <t>1038-2024-MIC (124289)</t>
  </si>
  <si>
    <t>FDLS-MIC-006-2024 (124289)</t>
  </si>
  <si>
    <t>INGENIERIA DE PROCESOS HC S A S - INPROHC S A S</t>
  </si>
  <si>
    <t>ADQUIRIR LAS CHAQUETAS Y GORRAS INSTITUCIONALES REQUERIDAS PARA LOS FUNCIONARIOS Y LOS CONTRATISTAS DE LA ALCALDÍA LOCAL DE SUBA DE ACUEDO CON EL ANEXO TÉCNICO</t>
  </si>
  <si>
    <t xml:space="preserve">https://community.secop.gov.co/Public/Tendering/OpportunityDetail/Index?noticeUID=CO1.NTC.7219259&amp;isFromPublicArea=True&amp;isModal=False
</t>
  </si>
  <si>
    <t>1039-2024-MIC (124163)</t>
  </si>
  <si>
    <t>FDLS-MIC-010-2024 (124163)</t>
  </si>
  <si>
    <t>CABILDO INDIGENA MUISCA DE SUBA</t>
  </si>
  <si>
    <t>ADQUIRIR LOS INSUMOS REQUERIDOS EN EL DESARROLLO DEL PROYECTO N° 1967. SUBA SALUDABLE Y SIN BARRERAS, COMPONENTE DE RECONOCIMIENTO DE SABERES ANCESTRALES, VIGENCIA 2024"</t>
  </si>
  <si>
    <t>https://community.secop.gov.co/Public/Tendering/ContractNoticePhases/View?PPI=CO1.PPI.36317863&amp;isFromPublicArea=True&amp;isModal=False</t>
  </si>
  <si>
    <t>1040-2024-CPS- AG ( 121356)</t>
  </si>
  <si>
    <t>FDLSUBA-CD-981-2024 (121356)</t>
  </si>
  <si>
    <t>victor manuel calderon hernandez</t>
  </si>
  <si>
    <t xml:space="preserve">https://community.secop.gov.co/Public/Tendering/OpportunityDetail/Index?noticeUID=CO1.NTC.7261089&amp;isFromPublicArea=True&amp;isModal=False
</t>
  </si>
  <si>
    <t>OC 140582</t>
  </si>
  <si>
    <t xml:space="preserve">SISTETRONICS S.A. </t>
  </si>
  <si>
    <t>ADQUIRIR EQUIPOS TECNOLÓGICOS PARA LA DOTACIÓN DE LAS INSTITUCIONES EDUCATIVAS OFICIALES, JUNTAS DE ACCIÓN COMUNAL DE LA LOCALIDAD DE SUBA Y EQUIPOS TECNOLÓGICOS PARA EL DESARROLLO DE ACTIVIDADES MISIONALES Y DE APOYO PARA EL FONDO DE DESARROLLO LOCAL DE SUBA.</t>
  </si>
  <si>
    <t>https://www.colombiacompra.gov.co/tienda-virtual-del-estado-colombiano/ordenes-compra/140582/1</t>
  </si>
  <si>
    <t>OC 140583</t>
  </si>
  <si>
    <t xml:space="preserve">ADQUIRIR EQUIPOS TECNOLÓGICOS PARA LA DOTACIÓN DE LAS INSTITUCIONES EDUCATIVAS OFICIALES, JUNTAS DE ACCIÓN COMUNAL DE LA LOCALIDAD DE SUBA Y EQUIPOS TECNOLÓGICOS PARA EL DESARROLLO DE ACTIVIDADES MISIONALES Y DE APOYO PARA EL FONDO DE DESARROLLO LOCAL DE SUBA. </t>
  </si>
  <si>
    <t>https://www.colombiacompra.gov.co/tienda-virtual-del-estado-colombiano/ordenes-compra/140583</t>
  </si>
  <si>
    <t>OC 140590</t>
  </si>
  <si>
    <t xml:space="preserve">UNIPLES S.A. </t>
  </si>
  <si>
    <t>https://www.colombiacompra.gov.co/tienda-virtual-del-estado-colombiano/ordenes-compra/140590</t>
  </si>
  <si>
    <t>OC 140591</t>
  </si>
  <si>
    <t>https://www.colombiacompra.gov.co/tienda-virtual-del-estado-colombiano/ordenes-compra/140591</t>
  </si>
  <si>
    <t>OC 140592</t>
  </si>
  <si>
    <t xml:space="preserve">HARDWARE ASESORIAS SOFWARE </t>
  </si>
  <si>
    <t>https://www.colombiacompra.gov.co/tienda-virtual-del-estado-colombiano/ordenes-compra/140592</t>
  </si>
  <si>
    <t>OC 140598</t>
  </si>
  <si>
    <t>https://www.colombiacompra.gov.co/tienda-virtual-del-estado-colombiano/ordenes-compra/140598</t>
  </si>
  <si>
    <t>OC 140604</t>
  </si>
  <si>
    <t>NEXCOMPUTER</t>
  </si>
  <si>
    <t>ADQUIRIR EQUIPOS TECNOLÓGICOS PARA LA DOTACIÓN DE LAS INSTITUCIONES EDUCATIVAS OFICIALES, JUNTAS DE ACCIÓN COMUNAL DE LA LOCALIDAD DE SUBA Y EQUIPOS TECNOLÓGICOS PARA EL DESARROLLO DE ACTIVIDADES MISIONALES Y DE APOYO PARA EL FONDO DE DESARROLLO LOCAL DE SUBA</t>
  </si>
  <si>
    <t>https://www.colombiacompra.gov.co/tienda-virtual-del-estado-colombiano/ordenes-compra/140604</t>
  </si>
  <si>
    <t>Listas de campos con listas desplegables</t>
  </si>
  <si>
    <t>Tipo de proceso y/o compromiso</t>
  </si>
  <si>
    <t>Arriendo</t>
  </si>
  <si>
    <t>Contrato de consultoría</t>
  </si>
  <si>
    <t>Orden</t>
  </si>
  <si>
    <t>Gestión Documental</t>
  </si>
  <si>
    <t>Inspección</t>
  </si>
  <si>
    <t>Interventoria A 361-2022Co(71662)</t>
  </si>
  <si>
    <t>Sistemas</t>
  </si>
  <si>
    <t>No informa</t>
  </si>
  <si>
    <t>Tipo de persona</t>
  </si>
  <si>
    <t>Naturaleza del Contratista</t>
  </si>
  <si>
    <t>Tipo de gasto</t>
  </si>
  <si>
    <t>Privada</t>
  </si>
  <si>
    <t>Inversión</t>
  </si>
  <si>
    <t>Pública</t>
  </si>
  <si>
    <t>Funcionamiento</t>
  </si>
  <si>
    <t>Consorciado</t>
  </si>
  <si>
    <t>Nombre Rubro</t>
  </si>
  <si>
    <t>No. Rubro (Funcionamiento o No. Proyecto)</t>
  </si>
  <si>
    <t>Suba solidaria y equitativa</t>
  </si>
  <si>
    <t>Fortaleciendo el tejido económico local</t>
  </si>
  <si>
    <t>Suba saludable y sin barreras</t>
  </si>
  <si>
    <t>Mujeres guardianes del cuidado</t>
  </si>
  <si>
    <t>Suba entorno protector</t>
  </si>
  <si>
    <t>Adolescencia con sexualidad segura y responsable</t>
  </si>
  <si>
    <t>Construyendo nuestra infancia local</t>
  </si>
  <si>
    <t>Herramientas para educar</t>
  </si>
  <si>
    <t>Instrumentos que garantizan el desarrollo de la Juventud</t>
  </si>
  <si>
    <t>Jóvenes Formados para el Futuro</t>
  </si>
  <si>
    <t>Ruralidad con vivienda digna e integral</t>
  </si>
  <si>
    <t>Suba, una comunidad que se mueve</t>
  </si>
  <si>
    <t>Suba Cultural y Creativa</t>
  </si>
  <si>
    <t>Ruralidad capacitada y fortalecida</t>
  </si>
  <si>
    <t>Suba Territorio Cultural</t>
  </si>
  <si>
    <t>Sembrando emprendimiento Urbano</t>
  </si>
  <si>
    <t>Suba Reverdece</t>
  </si>
  <si>
    <t>Conectividad del territorio ambiental de Suba</t>
  </si>
  <si>
    <t>Suba previene y reduce riesgos naturales</t>
  </si>
  <si>
    <t>Más árboles más vida</t>
  </si>
  <si>
    <t>Suba recupera y mantiene sus parques</t>
  </si>
  <si>
    <t>Suba protege los animales</t>
  </si>
  <si>
    <t>Más agua potable para nuestras veredas</t>
  </si>
  <si>
    <t>Suba promueve el reciclaje y las energías alternativas</t>
  </si>
  <si>
    <t>Suba territorio de paz y reconciliación</t>
  </si>
  <si>
    <t>Mujeres libres, seguras y sin miedo</t>
  </si>
  <si>
    <t>Suba convive con seguridad y tranquilidad</t>
  </si>
  <si>
    <t>Espacio Público un lugar de encuentro libre y democrático</t>
  </si>
  <si>
    <t>Conviviendo con seguridad y justicia</t>
  </si>
  <si>
    <t>Mejores herramientas para mayor seguridad</t>
  </si>
  <si>
    <t>Mejor Infraestructura para la Movilidad en Suba</t>
  </si>
  <si>
    <t>La ruralidad se conecta con el mundo</t>
  </si>
  <si>
    <t>Suba participa, incide y reconstruye la confianza ciudadana</t>
  </si>
  <si>
    <t>Suba con una gestión pública trasparente y eficiente</t>
  </si>
  <si>
    <t>Inspección vigilancia y control más eficiente</t>
  </si>
  <si>
    <t>Servicio de mantenimiento y reparación de vehículos automóviles</t>
  </si>
  <si>
    <t>Maquinaria y equipo</t>
  </si>
  <si>
    <t>Otras máquinas para usos generales y sus partes y piezas</t>
  </si>
  <si>
    <t>Chaquetas o sacos, excepto de cuero y plástico para hombre</t>
  </si>
  <si>
    <t>Chaquetas o sacos, excepto de cuero y plástico para mujer</t>
  </si>
  <si>
    <t>Diésel oil ACPM (fuel gas gasoil marine gas)</t>
  </si>
  <si>
    <t>Gasolina motor corriente</t>
  </si>
  <si>
    <t>Mezclas químicas para extintores</t>
  </si>
  <si>
    <t>Artículos n.c.p. para escritorio y oficina</t>
  </si>
  <si>
    <t>Artículos n.c.p. de ferretería y cerrajería</t>
  </si>
  <si>
    <t>Servicios locales de mensajería nacional</t>
  </si>
  <si>
    <t>Servicios de protección (guardas de seguridad)</t>
  </si>
  <si>
    <t>Servicios de seguros y pensiones (excepto los servicios de reaseguro y de seguridad social de afiliación obligatoria)</t>
  </si>
  <si>
    <t>Servicio de seguro obligatorio de accidentes de tránsito (SOAT)</t>
  </si>
  <si>
    <t>Servicios de seguros de vehículos automotores</t>
  </si>
  <si>
    <t>Servicios de seguros contra incendio, terremoto o sustracción</t>
  </si>
  <si>
    <t>Servicios de seguros generales de responsabilidad civil</t>
  </si>
  <si>
    <t>Servicios de alquiler o arrendamiento con o sin opción de compra, relativos a bienes inmuebles no residenciales (diferentes a vivienda), propios o arrendados</t>
  </si>
  <si>
    <t>Servicios integrales de publicidad</t>
  </si>
  <si>
    <t>Servicios de venta o alquiler de espacio o tiempo publicitario a comisión</t>
  </si>
  <si>
    <t>Servicios de telefonía fija</t>
  </si>
  <si>
    <t>Estado Contractual</t>
  </si>
  <si>
    <t>Indicador</t>
  </si>
  <si>
    <t>Finaliza hoy</t>
  </si>
  <si>
    <t>Terminación Anticipada</t>
  </si>
  <si>
    <t>Terminado</t>
  </si>
  <si>
    <t>Rechazado</t>
  </si>
  <si>
    <t>Firmado</t>
  </si>
  <si>
    <t>En elaboración</t>
  </si>
  <si>
    <t>Todos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</si>
</sst>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 #,##0;[Red]\-&quot;$&quot;\ #,##0"/>
    <numFmt numFmtId="164" formatCode="[$-C0A]dd\-mmm\-yy;@"/>
    <numFmt numFmtId="165" formatCode="&quot;$&quot;\ #,##0"/>
  </numFmts>
  <fonts count="26">
    <font>
      <sz val="11"/>
      <color theme="1"/>
      <name val="Calibri"/>
      <family val="2"/>
      <scheme val="minor"/>
    </font>
    <font>
      <sz val="11"/>
      <color theme="1"/>
      <name val="Calibri"/>
      <scheme val="minor"/>
    </font>
    <font>
      <sz val="11"/>
      <color theme="1"/>
      <name val="Calibri"/>
      <scheme val="minor"/>
    </font>
    <font>
      <b/>
      <sz val="11"/>
      <color theme="1"/>
      <name val="Calibri"/>
      <family val="2"/>
      <scheme val="minor"/>
    </font>
    <font>
      <b/>
      <sz val="10"/>
      <name val="Garamond"/>
      <family val="1"/>
    </font>
    <font>
      <sz val="10"/>
      <name val="Garamond"/>
      <family val="1"/>
    </font>
    <font>
      <i/>
      <sz val="11"/>
      <color theme="1"/>
      <name val="Calibri"/>
      <family val="2"/>
      <scheme val="minor"/>
    </font>
    <font>
      <u/>
      <sz val="11"/>
      <color theme="10"/>
      <name val="Calibri"/>
      <family val="2"/>
      <scheme val="minor"/>
    </font>
    <font>
      <sz val="11"/>
      <color rgb="FF000000"/>
      <name val="Calibri"/>
      <family val="2"/>
    </font>
    <font>
      <sz val="10"/>
      <color theme="1"/>
      <name val="Times New Roman"/>
      <family val="1"/>
    </font>
    <font>
      <b/>
      <sz val="7"/>
      <color rgb="FF000000"/>
      <name val="Garamond"/>
      <family val="1"/>
    </font>
    <font>
      <sz val="7"/>
      <color rgb="FF000000"/>
      <name val="Garamond"/>
      <family val="1"/>
    </font>
    <font>
      <sz val="7"/>
      <color rgb="FF00000A"/>
      <name val="Garamond"/>
      <family val="1"/>
    </font>
    <font>
      <sz val="9"/>
      <color theme="1"/>
      <name val="Calibri"/>
      <family val="2"/>
      <scheme val="minor"/>
    </font>
    <font>
      <b/>
      <sz val="11"/>
      <color rgb="FFFF0000"/>
      <name val="Calibri"/>
      <family val="2"/>
      <scheme val="minor"/>
    </font>
    <font>
      <sz val="9"/>
      <color rgb="FF000000"/>
      <name val="Arial"/>
      <family val="2"/>
      <charset val="1"/>
    </font>
    <font>
      <sz val="9"/>
      <color rgb="FF000000"/>
      <name val="Arial"/>
      <family val="2"/>
    </font>
    <font>
      <sz val="11"/>
      <color rgb="FF000000"/>
      <name val="Calibri"/>
      <scheme val="minor"/>
    </font>
    <font>
      <sz val="11"/>
      <color rgb="FF444444"/>
      <name val="Aptos Narrow"/>
      <charset val="1"/>
    </font>
    <font>
      <sz val="11"/>
      <color rgb="FF000000"/>
      <name val="Calibri"/>
    </font>
    <font>
      <sz val="10"/>
      <color rgb="FF000000"/>
      <name val="Arial"/>
      <charset val="1"/>
    </font>
    <font>
      <sz val="11"/>
      <color rgb="FF000000"/>
      <name val="Calibri"/>
      <charset val="1"/>
    </font>
    <font>
      <sz val="11"/>
      <color rgb="FF242424"/>
      <name val="Aptos Narrow"/>
      <charset val="1"/>
    </font>
    <font>
      <sz val="11"/>
      <color rgb="FF242424"/>
      <name val="Calibri"/>
      <scheme val="minor"/>
    </font>
    <font>
      <sz val="12"/>
      <color theme="1"/>
      <name val="Calibri"/>
      <family val="2"/>
      <scheme val="minor"/>
    </font>
    <font>
      <i/>
      <sz val="7.5"/>
      <color rgb="FF808080"/>
      <name val="Calibri"/>
      <family val="2"/>
      <scheme val="minor"/>
    </font>
  </fonts>
  <fills count="11">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5" tint="0.39997558519241921"/>
        <bgColor indexed="64"/>
      </patternFill>
    </fill>
    <fill>
      <patternFill patternType="solid">
        <fgColor theme="0"/>
        <bgColor indexed="64"/>
      </patternFill>
    </fill>
    <fill>
      <patternFill patternType="solid">
        <fgColor rgb="FFFFFFFF"/>
        <bgColor rgb="FF000000"/>
      </patternFill>
    </fill>
  </fills>
  <borders count="25">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thin">
        <color auto="1"/>
      </left>
      <right style="thin">
        <color auto="1"/>
      </right>
      <top style="thin">
        <color auto="1"/>
      </top>
      <bottom style="hair">
        <color auto="1"/>
      </bottom>
      <diagonal/>
    </border>
    <border>
      <left style="thin">
        <color rgb="FF000000"/>
      </left>
      <right style="thin">
        <color rgb="FF000000"/>
      </right>
      <top style="thin">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diagonal/>
    </border>
    <border>
      <left/>
      <right style="hair">
        <color indexed="64"/>
      </right>
      <top/>
      <bottom style="hair">
        <color indexed="64"/>
      </bottom>
      <diagonal/>
    </border>
    <border>
      <left/>
      <right style="hair">
        <color indexed="64"/>
      </right>
      <top style="hair">
        <color indexed="64"/>
      </top>
      <bottom/>
      <diagonal/>
    </border>
  </borders>
  <cellStyleXfs count="3">
    <xf numFmtId="0" fontId="0" fillId="0" borderId="0"/>
    <xf numFmtId="0" fontId="7" fillId="0" borderId="0" applyNumberFormat="0" applyFill="0" applyBorder="0" applyAlignment="0" applyProtection="0"/>
    <xf numFmtId="0" fontId="7" fillId="0" borderId="0" applyNumberFormat="0" applyFill="0" applyBorder="0" applyAlignment="0" applyProtection="0"/>
  </cellStyleXfs>
  <cellXfs count="183">
    <xf numFmtId="0" fontId="0" fillId="0" borderId="0" xfId="0"/>
    <xf numFmtId="0" fontId="0" fillId="0" borderId="0" xfId="0" applyAlignment="1">
      <alignment horizontal="center"/>
    </xf>
    <xf numFmtId="0" fontId="0" fillId="0" borderId="0" xfId="0" quotePrefix="1" applyAlignment="1">
      <alignment horizontal="left"/>
    </xf>
    <xf numFmtId="0" fontId="0" fillId="0" borderId="0" xfId="0" pivotButton="1"/>
    <xf numFmtId="0" fontId="0" fillId="0" borderId="0" xfId="0" applyAlignment="1">
      <alignment horizontal="left"/>
    </xf>
    <xf numFmtId="0" fontId="0" fillId="0" borderId="0" xfId="0" applyAlignment="1">
      <alignment horizontal="center" vertical="center"/>
    </xf>
    <xf numFmtId="165" fontId="0" fillId="0" borderId="0" xfId="0" applyNumberFormat="1" applyAlignment="1">
      <alignment horizontal="right" vertical="center"/>
    </xf>
    <xf numFmtId="0" fontId="3" fillId="0" borderId="0" xfId="0" applyFont="1"/>
    <xf numFmtId="0" fontId="3" fillId="0" borderId="0" xfId="0" quotePrefix="1" applyFont="1" applyAlignment="1">
      <alignment horizontal="left"/>
    </xf>
    <xf numFmtId="0" fontId="3" fillId="2" borderId="1" xfId="0" applyFont="1" applyFill="1" applyBorder="1" applyAlignment="1">
      <alignment horizontal="center" vertical="center" wrapText="1"/>
    </xf>
    <xf numFmtId="0" fontId="0" fillId="0" borderId="0" xfId="0" applyAlignment="1">
      <alignment horizontal="right"/>
    </xf>
    <xf numFmtId="0" fontId="0" fillId="0" borderId="0" xfId="0" applyAlignment="1">
      <alignment horizontal="left" indent="1"/>
    </xf>
    <xf numFmtId="165" fontId="0" fillId="0" borderId="0" xfId="0" applyNumberFormat="1" applyAlignment="1">
      <alignment horizontal="right"/>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5" fillId="0" borderId="9" xfId="0" applyFont="1" applyBorder="1" applyAlignment="1">
      <alignment horizontal="left" vertical="center"/>
    </xf>
    <xf numFmtId="0" fontId="5" fillId="0" borderId="2" xfId="0" applyFont="1" applyBorder="1" applyAlignment="1">
      <alignment horizontal="center" vertical="center"/>
    </xf>
    <xf numFmtId="0" fontId="5" fillId="0" borderId="10" xfId="0" applyFont="1" applyBorder="1" applyAlignment="1">
      <alignment horizontal="center" vertical="center"/>
    </xf>
    <xf numFmtId="0" fontId="4" fillId="0" borderId="7" xfId="0" applyFont="1" applyBorder="1" applyAlignment="1">
      <alignment vertical="center"/>
    </xf>
    <xf numFmtId="0" fontId="4" fillId="0" borderId="3" xfId="0" applyFont="1" applyBorder="1" applyAlignment="1">
      <alignment vertical="center"/>
    </xf>
    <xf numFmtId="0" fontId="4" fillId="0" borderId="8" xfId="0" applyFont="1" applyBorder="1" applyAlignment="1">
      <alignment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5" fillId="0" borderId="13" xfId="0" applyFont="1" applyBorder="1" applyAlignment="1">
      <alignment horizontal="center" vertical="center"/>
    </xf>
    <xf numFmtId="0" fontId="4" fillId="0" borderId="7" xfId="0" applyFont="1" applyBorder="1" applyAlignment="1">
      <alignment horizontal="left" vertical="center"/>
    </xf>
    <xf numFmtId="0" fontId="4" fillId="0" borderId="3" xfId="0" applyFont="1" applyBorder="1" applyAlignment="1">
      <alignment horizontal="left" vertical="center"/>
    </xf>
    <xf numFmtId="0" fontId="4" fillId="0" borderId="8" xfId="0" applyFont="1" applyBorder="1" applyAlignment="1">
      <alignment horizontal="left" vertical="center"/>
    </xf>
    <xf numFmtId="49" fontId="3" fillId="3" borderId="1" xfId="0" applyNumberFormat="1" applyFont="1" applyFill="1" applyBorder="1" applyAlignment="1">
      <alignment horizontal="center" vertical="center" wrapText="1"/>
    </xf>
    <xf numFmtId="49" fontId="3" fillId="4" borderId="1" xfId="0" applyNumberFormat="1" applyFont="1" applyFill="1" applyBorder="1" applyAlignment="1">
      <alignment horizontal="center" vertical="center" wrapText="1"/>
    </xf>
    <xf numFmtId="0" fontId="3" fillId="6" borderId="1" xfId="0" quotePrefix="1" applyFont="1" applyFill="1" applyBorder="1" applyAlignment="1">
      <alignment horizontal="center" vertical="center" wrapText="1"/>
    </xf>
    <xf numFmtId="0" fontId="6" fillId="0" borderId="0" xfId="0" quotePrefix="1" applyFont="1" applyAlignment="1">
      <alignment horizontal="left"/>
    </xf>
    <xf numFmtId="0" fontId="6" fillId="0" borderId="0" xfId="0" applyFont="1" applyAlignment="1">
      <alignment horizontal="left"/>
    </xf>
    <xf numFmtId="0" fontId="3" fillId="2" borderId="18" xfId="0" applyFont="1" applyFill="1" applyBorder="1" applyAlignment="1">
      <alignment horizontal="center" vertical="center" wrapText="1"/>
    </xf>
    <xf numFmtId="0" fontId="3" fillId="0" borderId="19" xfId="0" applyFont="1" applyBorder="1" applyAlignment="1">
      <alignment horizontal="center" vertical="center" wrapText="1"/>
    </xf>
    <xf numFmtId="0" fontId="3" fillId="2" borderId="18" xfId="0" quotePrefix="1" applyFont="1" applyFill="1" applyBorder="1" applyAlignment="1">
      <alignment horizontal="center" vertical="center" wrapText="1"/>
    </xf>
    <xf numFmtId="49" fontId="3" fillId="2" borderId="18" xfId="0" applyNumberFormat="1" applyFont="1" applyFill="1" applyBorder="1" applyAlignment="1">
      <alignment horizontal="center" vertical="center" wrapText="1"/>
    </xf>
    <xf numFmtId="49" fontId="3" fillId="2" borderId="18" xfId="0" quotePrefix="1" applyNumberFormat="1" applyFont="1" applyFill="1" applyBorder="1" applyAlignment="1">
      <alignment horizontal="center" vertical="center" wrapText="1"/>
    </xf>
    <xf numFmtId="0" fontId="3" fillId="6" borderId="18" xfId="0" applyFont="1" applyFill="1" applyBorder="1" applyAlignment="1">
      <alignment horizontal="center" vertical="center" wrapText="1"/>
    </xf>
    <xf numFmtId="49" fontId="3" fillId="4" borderId="18" xfId="0" applyNumberFormat="1" applyFont="1" applyFill="1" applyBorder="1" applyAlignment="1">
      <alignment horizontal="center" vertical="center" wrapText="1"/>
    </xf>
    <xf numFmtId="49" fontId="3" fillId="3" borderId="18" xfId="0" applyNumberFormat="1" applyFont="1" applyFill="1" applyBorder="1" applyAlignment="1">
      <alignment horizontal="center" vertical="center" wrapText="1"/>
    </xf>
    <xf numFmtId="49" fontId="3" fillId="4" borderId="18" xfId="0" quotePrefix="1" applyNumberFormat="1" applyFont="1" applyFill="1" applyBorder="1" applyAlignment="1">
      <alignment horizontal="center" vertical="center" wrapText="1"/>
    </xf>
    <xf numFmtId="49" fontId="3" fillId="3" borderId="18" xfId="0" quotePrefix="1" applyNumberFormat="1" applyFont="1" applyFill="1" applyBorder="1" applyAlignment="1">
      <alignment horizontal="center" vertical="center" wrapText="1"/>
    </xf>
    <xf numFmtId="49" fontId="3" fillId="6" borderId="18" xfId="0" quotePrefix="1" applyNumberFormat="1" applyFont="1" applyFill="1" applyBorder="1" applyAlignment="1">
      <alignment horizontal="center" vertical="center" wrapText="1"/>
    </xf>
    <xf numFmtId="49" fontId="3" fillId="5" borderId="18" xfId="0" quotePrefix="1" applyNumberFormat="1" applyFont="1" applyFill="1" applyBorder="1" applyAlignment="1">
      <alignment horizontal="center" vertical="center" wrapText="1"/>
    </xf>
    <xf numFmtId="49" fontId="3" fillId="5" borderId="18" xfId="0" applyNumberFormat="1" applyFont="1" applyFill="1" applyBorder="1" applyAlignment="1">
      <alignment horizontal="center" vertical="center" wrapText="1"/>
    </xf>
    <xf numFmtId="0" fontId="3" fillId="0" borderId="0" xfId="0" applyFont="1" applyAlignment="1">
      <alignment horizontal="center"/>
    </xf>
    <xf numFmtId="0" fontId="13" fillId="0" borderId="0" xfId="0" applyFont="1" applyAlignment="1">
      <alignment horizontal="center"/>
    </xf>
    <xf numFmtId="165" fontId="13" fillId="0" borderId="0" xfId="0" applyNumberFormat="1" applyFont="1"/>
    <xf numFmtId="0" fontId="5" fillId="0" borderId="9" xfId="0" pivotButton="1" applyFont="1" applyBorder="1" applyAlignment="1">
      <alignment horizontal="left" vertical="center"/>
    </xf>
    <xf numFmtId="0" fontId="5" fillId="0" borderId="2" xfId="0" pivotButton="1" applyFont="1" applyBorder="1" applyAlignment="1">
      <alignment horizontal="center" vertical="center"/>
    </xf>
    <xf numFmtId="165" fontId="0" fillId="0" borderId="0" xfId="0" applyNumberFormat="1"/>
    <xf numFmtId="0" fontId="0" fillId="0" borderId="0" xfId="0" pivotButton="1" applyAlignment="1">
      <alignment horizontal="center" vertical="center" wrapText="1"/>
    </xf>
    <xf numFmtId="0" fontId="0" fillId="0" borderId="0" xfId="0" applyAlignment="1">
      <alignment horizontal="center" vertical="center" wrapText="1"/>
    </xf>
    <xf numFmtId="0" fontId="14" fillId="0" borderId="0" xfId="0" applyFont="1" applyAlignment="1">
      <alignment horizontal="center"/>
    </xf>
    <xf numFmtId="0" fontId="3" fillId="0" borderId="18" xfId="0" quotePrefix="1" applyFont="1" applyBorder="1" applyAlignment="1">
      <alignment horizontal="center" vertical="center" wrapText="1"/>
    </xf>
    <xf numFmtId="0" fontId="0" fillId="0" borderId="15" xfId="0" applyBorder="1" applyAlignment="1">
      <alignment horizontal="center"/>
    </xf>
    <xf numFmtId="0" fontId="0" fillId="0" borderId="15" xfId="0" applyBorder="1"/>
    <xf numFmtId="0" fontId="0" fillId="0" borderId="16" xfId="0" applyBorder="1" applyAlignment="1">
      <alignment horizontal="center"/>
    </xf>
    <xf numFmtId="0" fontId="0" fillId="0" borderId="17" xfId="0" applyBorder="1" applyAlignment="1">
      <alignment horizontal="center"/>
    </xf>
    <xf numFmtId="6" fontId="0" fillId="0" borderId="17" xfId="0" applyNumberFormat="1" applyBorder="1"/>
    <xf numFmtId="164" fontId="0" fillId="0" borderId="15" xfId="0" applyNumberFormat="1" applyBorder="1"/>
    <xf numFmtId="0" fontId="0" fillId="0" borderId="14" xfId="0" applyBorder="1" applyAlignment="1">
      <alignment horizontal="center"/>
    </xf>
    <xf numFmtId="0" fontId="0" fillId="0" borderId="15" xfId="0" quotePrefix="1" applyBorder="1" applyAlignment="1">
      <alignment horizontal="left"/>
    </xf>
    <xf numFmtId="6" fontId="0" fillId="0" borderId="15" xfId="0" applyNumberFormat="1" applyBorder="1"/>
    <xf numFmtId="0" fontId="0" fillId="0" borderId="15" xfId="0" quotePrefix="1" applyBorder="1" applyAlignment="1">
      <alignment horizontal="center"/>
    </xf>
    <xf numFmtId="6" fontId="0" fillId="0" borderId="15" xfId="0" applyNumberFormat="1" applyBorder="1" applyAlignment="1">
      <alignment horizontal="center"/>
    </xf>
    <xf numFmtId="0" fontId="0" fillId="0" borderId="22" xfId="0" applyBorder="1"/>
    <xf numFmtId="0" fontId="0" fillId="0" borderId="21" xfId="0" applyBorder="1"/>
    <xf numFmtId="14" fontId="0" fillId="0" borderId="15" xfId="0" applyNumberFormat="1" applyBorder="1"/>
    <xf numFmtId="0" fontId="0" fillId="0" borderId="15" xfId="0" applyBorder="1" applyAlignment="1">
      <alignment horizontal="left"/>
    </xf>
    <xf numFmtId="0" fontId="0" fillId="0" borderId="15" xfId="0" applyBorder="1" applyAlignment="1">
      <alignment wrapText="1"/>
    </xf>
    <xf numFmtId="164" fontId="0" fillId="0" borderId="15" xfId="0" applyNumberFormat="1" applyBorder="1" applyAlignment="1">
      <alignment horizontal="left"/>
    </xf>
    <xf numFmtId="164" fontId="0" fillId="0" borderId="15" xfId="0" quotePrefix="1" applyNumberFormat="1" applyBorder="1" applyAlignment="1">
      <alignment horizontal="left"/>
    </xf>
    <xf numFmtId="6" fontId="0" fillId="0" borderId="15" xfId="0" applyNumberFormat="1" applyBorder="1" applyAlignment="1">
      <alignment horizontal="right"/>
    </xf>
    <xf numFmtId="0" fontId="0" fillId="0" borderId="14" xfId="0" applyBorder="1" applyAlignment="1">
      <alignment horizontal="center" wrapText="1"/>
    </xf>
    <xf numFmtId="0" fontId="0" fillId="0" borderId="15" xfId="0" applyBorder="1" applyAlignment="1">
      <alignment horizontal="center" wrapText="1"/>
    </xf>
    <xf numFmtId="0" fontId="7" fillId="0" borderId="15" xfId="2" applyBorder="1"/>
    <xf numFmtId="164" fontId="0" fillId="0" borderId="15" xfId="0" applyNumberFormat="1" applyBorder="1" applyAlignment="1">
      <alignment wrapText="1"/>
    </xf>
    <xf numFmtId="0" fontId="7" fillId="0" borderId="15" xfId="1" applyBorder="1"/>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vertical="center"/>
    </xf>
    <xf numFmtId="6" fontId="10" fillId="0" borderId="1" xfId="0" applyNumberFormat="1" applyFont="1" applyBorder="1" applyAlignment="1">
      <alignment horizontal="right" vertical="center"/>
    </xf>
    <xf numFmtId="0" fontId="11" fillId="0" borderId="1" xfId="0" applyFont="1" applyBorder="1" applyAlignment="1">
      <alignment vertical="center"/>
    </xf>
    <xf numFmtId="0" fontId="11" fillId="0" borderId="1" xfId="0" applyFont="1" applyBorder="1" applyAlignment="1">
      <alignment horizontal="center" vertical="center"/>
    </xf>
    <xf numFmtId="6" fontId="11" fillId="0" borderId="1" xfId="0" applyNumberFormat="1" applyFont="1" applyBorder="1" applyAlignment="1">
      <alignment horizontal="right" vertical="center"/>
    </xf>
    <xf numFmtId="0" fontId="12" fillId="0" borderId="1" xfId="0" applyFont="1" applyBorder="1" applyAlignment="1">
      <alignment horizontal="center" vertical="center"/>
    </xf>
    <xf numFmtId="6" fontId="12" fillId="0" borderId="1" xfId="0" applyNumberFormat="1" applyFont="1" applyBorder="1" applyAlignment="1">
      <alignment vertical="center"/>
    </xf>
    <xf numFmtId="164" fontId="0" fillId="0" borderId="15" xfId="0" quotePrefix="1" applyNumberFormat="1" applyBorder="1"/>
    <xf numFmtId="0" fontId="5" fillId="0" borderId="0" xfId="0" applyFont="1" applyAlignment="1">
      <alignment horizontal="center" vertical="center"/>
    </xf>
    <xf numFmtId="165" fontId="0" fillId="0" borderId="0" xfId="0" applyNumberFormat="1" applyAlignment="1">
      <alignment horizontal="center" vertical="center"/>
    </xf>
    <xf numFmtId="0" fontId="0" fillId="0" borderId="0" xfId="0" applyAlignment="1">
      <alignment vertical="center"/>
    </xf>
    <xf numFmtId="0" fontId="0" fillId="7" borderId="0" xfId="0" applyFill="1" applyAlignment="1">
      <alignment horizontal="center" vertical="center"/>
    </xf>
    <xf numFmtId="6" fontId="0" fillId="0" borderId="0" xfId="0" applyNumberFormat="1"/>
    <xf numFmtId="0" fontId="0" fillId="0" borderId="0" xfId="0" applyAlignment="1">
      <alignment wrapText="1"/>
    </xf>
    <xf numFmtId="14" fontId="0" fillId="0" borderId="0" xfId="0" applyNumberFormat="1"/>
    <xf numFmtId="0" fontId="3" fillId="0" borderId="0" xfId="0" quotePrefix="1" applyFont="1" applyAlignment="1">
      <alignment horizontal="center"/>
    </xf>
    <xf numFmtId="0" fontId="8" fillId="0" borderId="14" xfId="0" applyFont="1" applyBorder="1" applyAlignment="1">
      <alignment horizontal="center"/>
    </xf>
    <xf numFmtId="0" fontId="8" fillId="0" borderId="16" xfId="0" applyFont="1" applyBorder="1" applyAlignment="1">
      <alignment horizontal="center"/>
    </xf>
    <xf numFmtId="0" fontId="8" fillId="0" borderId="23" xfId="0" applyFont="1" applyBorder="1"/>
    <xf numFmtId="0" fontId="8" fillId="0" borderId="15" xfId="0" applyFont="1" applyBorder="1" applyAlignment="1">
      <alignment horizontal="center"/>
    </xf>
    <xf numFmtId="0" fontId="8" fillId="0" borderId="17" xfId="0" applyFont="1" applyBorder="1" applyAlignment="1">
      <alignment horizontal="center"/>
    </xf>
    <xf numFmtId="0" fontId="0" fillId="0" borderId="15" xfId="0" applyBorder="1" applyAlignment="1">
      <alignment horizontal="center" vertical="center"/>
    </xf>
    <xf numFmtId="0" fontId="17" fillId="0" borderId="15" xfId="0" applyFont="1" applyBorder="1"/>
    <xf numFmtId="0" fontId="7" fillId="0" borderId="0" xfId="2" applyBorder="1"/>
    <xf numFmtId="0" fontId="8" fillId="0" borderId="15" xfId="0" applyFont="1" applyBorder="1"/>
    <xf numFmtId="0" fontId="0" fillId="8" borderId="15" xfId="0" applyFill="1" applyBorder="1" applyAlignment="1">
      <alignment horizontal="center"/>
    </xf>
    <xf numFmtId="0" fontId="0" fillId="8" borderId="15" xfId="0" applyFill="1" applyBorder="1" applyAlignment="1">
      <alignment horizontal="left"/>
    </xf>
    <xf numFmtId="6" fontId="0" fillId="0" borderId="20" xfId="0" applyNumberFormat="1" applyBorder="1"/>
    <xf numFmtId="0" fontId="0" fillId="4" borderId="15" xfId="0" applyFill="1" applyBorder="1" applyAlignment="1">
      <alignment horizontal="center"/>
    </xf>
    <xf numFmtId="0" fontId="0" fillId="4" borderId="15" xfId="0" applyFill="1" applyBorder="1"/>
    <xf numFmtId="164" fontId="0" fillId="4" borderId="15" xfId="0" applyNumberFormat="1" applyFill="1" applyBorder="1"/>
    <xf numFmtId="6" fontId="0" fillId="4" borderId="15" xfId="0" applyNumberFormat="1" applyFill="1" applyBorder="1"/>
    <xf numFmtId="6" fontId="0" fillId="4" borderId="15" xfId="0" applyNumberFormat="1" applyFill="1" applyBorder="1" applyAlignment="1">
      <alignment horizontal="right"/>
    </xf>
    <xf numFmtId="0" fontId="0" fillId="4" borderId="15" xfId="0" applyFill="1" applyBorder="1" applyAlignment="1">
      <alignment horizontal="center" vertical="center"/>
    </xf>
    <xf numFmtId="0" fontId="7" fillId="4" borderId="15" xfId="2" applyFill="1" applyBorder="1"/>
    <xf numFmtId="0" fontId="0" fillId="4" borderId="0" xfId="0" applyFill="1"/>
    <xf numFmtId="0" fontId="7" fillId="0" borderId="15" xfId="2" applyBorder="1" applyAlignment="1"/>
    <xf numFmtId="164" fontId="0" fillId="0" borderId="15" xfId="0" applyNumberFormat="1" applyBorder="1" applyAlignment="1">
      <alignment horizontal="right"/>
    </xf>
    <xf numFmtId="0" fontId="0" fillId="0" borderId="15" xfId="0" quotePrefix="1" applyBorder="1"/>
    <xf numFmtId="0" fontId="24" fillId="0" borderId="22" xfId="0" applyFont="1" applyBorder="1"/>
    <xf numFmtId="16" fontId="0" fillId="0" borderId="15" xfId="0" applyNumberFormat="1" applyBorder="1"/>
    <xf numFmtId="0" fontId="0" fillId="0" borderId="22" xfId="0" applyBorder="1" applyAlignment="1">
      <alignment horizontal="center"/>
    </xf>
    <xf numFmtId="6" fontId="0" fillId="0" borderId="15" xfId="0" applyNumberFormat="1" applyBorder="1" applyAlignment="1">
      <alignment wrapText="1"/>
    </xf>
    <xf numFmtId="0" fontId="15" fillId="0" borderId="15" xfId="0" applyFont="1" applyBorder="1"/>
    <xf numFmtId="0" fontId="23" fillId="0" borderId="15" xfId="0" applyFont="1" applyBorder="1" applyAlignment="1">
      <alignment horizontal="center"/>
    </xf>
    <xf numFmtId="0" fontId="22" fillId="0" borderId="15" xfId="0" applyFont="1" applyBorder="1" applyAlignment="1">
      <alignment horizontal="center"/>
    </xf>
    <xf numFmtId="0" fontId="19" fillId="0" borderId="15" xfId="0" applyFont="1" applyBorder="1" applyAlignment="1">
      <alignment horizontal="center"/>
    </xf>
    <xf numFmtId="0" fontId="0" fillId="0" borderId="23" xfId="0" applyBorder="1"/>
    <xf numFmtId="0" fontId="22" fillId="0" borderId="15" xfId="0" applyFont="1" applyBorder="1"/>
    <xf numFmtId="0" fontId="19" fillId="0" borderId="15" xfId="0" applyFont="1" applyBorder="1"/>
    <xf numFmtId="0" fontId="0" fillId="0" borderId="23" xfId="0" quotePrefix="1" applyBorder="1" applyAlignment="1">
      <alignment horizontal="left"/>
    </xf>
    <xf numFmtId="0" fontId="0" fillId="0" borderId="21" xfId="0" quotePrefix="1" applyBorder="1" applyAlignment="1">
      <alignment horizontal="left"/>
    </xf>
    <xf numFmtId="0" fontId="24" fillId="0" borderId="15" xfId="0" applyFont="1" applyBorder="1"/>
    <xf numFmtId="0" fontId="16" fillId="0" borderId="15" xfId="0" applyFont="1" applyBorder="1"/>
    <xf numFmtId="0" fontId="20" fillId="0" borderId="15" xfId="0" applyFont="1" applyBorder="1"/>
    <xf numFmtId="0" fontId="21" fillId="0" borderId="15" xfId="0" applyFont="1" applyBorder="1"/>
    <xf numFmtId="164" fontId="0" fillId="0" borderId="0" xfId="0" applyNumberFormat="1"/>
    <xf numFmtId="0" fontId="22" fillId="0" borderId="15" xfId="0" quotePrefix="1" applyFont="1" applyBorder="1"/>
    <xf numFmtId="0" fontId="23" fillId="0" borderId="0" xfId="0" applyFont="1" applyAlignment="1">
      <alignment horizontal="center"/>
    </xf>
    <xf numFmtId="0" fontId="15" fillId="0" borderId="0" xfId="0" applyFont="1"/>
    <xf numFmtId="0" fontId="8" fillId="0" borderId="0" xfId="0" applyFont="1"/>
    <xf numFmtId="0" fontId="0" fillId="0" borderId="0" xfId="0" quotePrefix="1"/>
    <xf numFmtId="0" fontId="0" fillId="4" borderId="16" xfId="0" applyFill="1" applyBorder="1" applyAlignment="1">
      <alignment horizontal="center"/>
    </xf>
    <xf numFmtId="0" fontId="18" fillId="0" borderId="17" xfId="0" applyFont="1" applyBorder="1" applyAlignment="1">
      <alignment horizontal="center"/>
    </xf>
    <xf numFmtId="0" fontId="0" fillId="4" borderId="17" xfId="0" applyFill="1" applyBorder="1" applyAlignment="1">
      <alignment horizontal="center"/>
    </xf>
    <xf numFmtId="0" fontId="23" fillId="0" borderId="15" xfId="0" applyFont="1" applyBorder="1"/>
    <xf numFmtId="0" fontId="0" fillId="4" borderId="23" xfId="0" applyFill="1" applyBorder="1"/>
    <xf numFmtId="0" fontId="0" fillId="4" borderId="23" xfId="0" quotePrefix="1" applyFill="1" applyBorder="1" applyAlignment="1">
      <alignment horizontal="left"/>
    </xf>
    <xf numFmtId="0" fontId="22" fillId="0" borderId="22" xfId="0" applyFont="1" applyBorder="1"/>
    <xf numFmtId="0" fontId="0" fillId="9" borderId="0" xfId="0" applyFill="1"/>
    <xf numFmtId="6" fontId="0" fillId="7" borderId="15" xfId="0" applyNumberFormat="1" applyFill="1" applyBorder="1"/>
    <xf numFmtId="0" fontId="0" fillId="0" borderId="22" xfId="0" applyBorder="1" applyAlignment="1">
      <alignment horizontal="left"/>
    </xf>
    <xf numFmtId="3" fontId="0" fillId="9" borderId="0" xfId="0" applyNumberFormat="1" applyFill="1"/>
    <xf numFmtId="0" fontId="14" fillId="9" borderId="0" xfId="0" applyFont="1" applyFill="1" applyAlignment="1">
      <alignment horizontal="center"/>
    </xf>
    <xf numFmtId="0" fontId="3" fillId="9" borderId="18" xfId="0" applyFont="1" applyFill="1" applyBorder="1" applyAlignment="1">
      <alignment horizontal="center" vertical="center" wrapText="1"/>
    </xf>
    <xf numFmtId="6" fontId="0" fillId="9" borderId="15" xfId="0" applyNumberFormat="1" applyFill="1" applyBorder="1"/>
    <xf numFmtId="6" fontId="0" fillId="9" borderId="15" xfId="0" applyNumberFormat="1" applyFill="1" applyBorder="1" applyAlignment="1">
      <alignment horizontal="right"/>
    </xf>
    <xf numFmtId="0" fontId="2" fillId="0" borderId="0" xfId="0" applyFont="1"/>
    <xf numFmtId="0" fontId="8" fillId="0" borderId="21" xfId="0" applyFont="1" applyBorder="1" applyAlignment="1">
      <alignment horizontal="right"/>
    </xf>
    <xf numFmtId="0" fontId="8" fillId="0" borderId="22" xfId="0" applyFont="1" applyBorder="1" applyAlignment="1">
      <alignment horizontal="center"/>
    </xf>
    <xf numFmtId="0" fontId="8" fillId="0" borderId="24" xfId="0" applyFont="1" applyBorder="1" applyAlignment="1">
      <alignment horizontal="center"/>
    </xf>
    <xf numFmtId="0" fontId="8" fillId="0" borderId="21" xfId="0" applyFont="1" applyBorder="1" applyAlignment="1">
      <alignment horizontal="center"/>
    </xf>
    <xf numFmtId="0" fontId="8" fillId="0" borderId="0" xfId="0" applyFont="1" applyAlignment="1">
      <alignment horizontal="center"/>
    </xf>
    <xf numFmtId="0" fontId="8" fillId="0" borderId="21" xfId="0" applyFont="1" applyBorder="1" applyAlignment="1">
      <alignment horizontal="left"/>
    </xf>
    <xf numFmtId="0" fontId="8" fillId="0" borderId="24" xfId="0" applyFont="1" applyBorder="1" applyAlignment="1">
      <alignment horizontal="left"/>
    </xf>
    <xf numFmtId="0" fontId="8" fillId="10" borderId="21" xfId="0" applyFont="1" applyFill="1" applyBorder="1" applyAlignment="1">
      <alignment horizontal="right"/>
    </xf>
    <xf numFmtId="0" fontId="8" fillId="0" borderId="23" xfId="0" applyFont="1" applyBorder="1" applyAlignment="1">
      <alignment horizontal="left"/>
    </xf>
    <xf numFmtId="0" fontId="1" fillId="0" borderId="14" xfId="0" applyFont="1" applyBorder="1" applyAlignment="1">
      <alignment horizontal="center"/>
    </xf>
    <xf numFmtId="0" fontId="1" fillId="0" borderId="15" xfId="0" applyFont="1" applyBorder="1" applyAlignment="1">
      <alignment horizontal="center"/>
    </xf>
    <xf numFmtId="0" fontId="1" fillId="0" borderId="15" xfId="0" applyFont="1" applyBorder="1"/>
    <xf numFmtId="0" fontId="1" fillId="0" borderId="15" xfId="0" quotePrefix="1" applyFont="1" applyBorder="1" applyAlignment="1">
      <alignment horizontal="left"/>
    </xf>
    <xf numFmtId="164" fontId="1" fillId="0" borderId="15" xfId="0" applyNumberFormat="1" applyFont="1" applyBorder="1"/>
    <xf numFmtId="6" fontId="1" fillId="9" borderId="15" xfId="0" applyNumberFormat="1" applyFont="1" applyFill="1" applyBorder="1"/>
    <xf numFmtId="6" fontId="1" fillId="0" borderId="15" xfId="0" applyNumberFormat="1" applyFont="1" applyBorder="1"/>
    <xf numFmtId="0" fontId="1" fillId="0" borderId="0" xfId="0" applyFont="1"/>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1" xfId="0" quotePrefix="1" applyFont="1" applyBorder="1" applyAlignment="1">
      <alignment horizontal="center" vertical="center" wrapText="1"/>
    </xf>
    <xf numFmtId="0" fontId="10" fillId="0" borderId="1" xfId="0" applyFont="1" applyBorder="1" applyAlignment="1">
      <alignment horizontal="left" vertical="center" indent="1"/>
    </xf>
    <xf numFmtId="0" fontId="10" fillId="0" borderId="1" xfId="0" applyFont="1" applyBorder="1" applyAlignment="1">
      <alignment vertical="center"/>
    </xf>
    <xf numFmtId="0" fontId="9" fillId="0" borderId="1" xfId="0" applyFont="1" applyBorder="1" applyAlignment="1">
      <alignment vertical="center"/>
    </xf>
  </cellXfs>
  <cellStyles count="3">
    <cellStyle name="Hipervínculo" xfId="1" builtinId="8"/>
    <cellStyle name="Hyperlink" xfId="2"/>
    <cellStyle name="Normal" xfId="0" builtinId="0"/>
  </cellStyles>
  <dxfs count="2134">
    <dxf>
      <fill>
        <patternFill>
          <bgColor theme="9" tint="0.59996337778862885"/>
        </patternFill>
      </fill>
    </dxf>
    <dxf>
      <fill>
        <patternFill>
          <bgColor theme="7" tint="0.79998168889431442"/>
        </patternFill>
      </fill>
    </dxf>
    <dxf>
      <fill>
        <patternFill>
          <bgColor theme="9" tint="0.5999633777886288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5999633777886288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59996337778862885"/>
        </patternFill>
      </fill>
    </dxf>
    <dxf>
      <fill>
        <patternFill>
          <bgColor theme="7" tint="0.79998168889431442"/>
        </patternFill>
      </fill>
    </dxf>
    <dxf>
      <fill>
        <patternFill>
          <bgColor theme="9" tint="0.5999633777886288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59996337778862885"/>
        </patternFill>
      </fill>
    </dxf>
    <dxf>
      <fill>
        <patternFill>
          <bgColor theme="9" tint="0.5999633777886288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5999633777886288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rgb="FF7B7B7B"/>
      </font>
      <fill>
        <patternFill patternType="solid">
          <bgColor rgb="FFC9C9C9"/>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rgb="FF7B7B7B"/>
      </font>
      <fill>
        <patternFill patternType="solid">
          <bgColor rgb="FFC9C9C9"/>
        </patternFill>
      </fill>
    </dxf>
    <dxf>
      <font>
        <color auto="1"/>
      </font>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59996337778862885"/>
        </patternFill>
      </fill>
    </dxf>
    <dxf>
      <fill>
        <patternFill>
          <bgColor theme="7" tint="0.79998168889431442"/>
        </patternFill>
      </fill>
    </dxf>
    <dxf>
      <fill>
        <patternFill>
          <bgColor theme="9" tint="0.5999633777886288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59996337778862885"/>
        </patternFill>
      </fill>
    </dxf>
    <dxf>
      <fill>
        <patternFill>
          <bgColor theme="7" tint="0.79998168889431442"/>
        </patternFill>
      </fill>
    </dxf>
    <dxf>
      <fill>
        <patternFill>
          <bgColor theme="9" tint="0.59996337778862885"/>
        </patternFill>
      </fill>
    </dxf>
    <dxf>
      <fill>
        <patternFill>
          <bgColor theme="9" tint="0.5999633777886288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rgb="FF9C0006"/>
      </font>
      <fill>
        <patternFill>
          <bgColor rgb="FFFFC7CE"/>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numFmt numFmtId="165" formatCode="&quot;$&quot;\ #,##0"/>
    </dxf>
    <dxf>
      <alignment horizontal="center"/>
    </dxf>
    <dxf>
      <alignment wrapText="1"/>
    </dxf>
    <dxf>
      <alignment wrapText="1"/>
    </dxf>
    <dxf>
      <alignment wrapText="1"/>
    </dxf>
    <dxf>
      <alignment wrapText="1"/>
    </dxf>
    <dxf>
      <alignment wrapText="1"/>
    </dxf>
    <dxf>
      <alignment wrapText="1"/>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alignment horizontal="center"/>
    </dxf>
    <dxf>
      <alignment horizontal="center"/>
    </dxf>
    <dxf>
      <alignment wrapText="1"/>
    </dxf>
    <dxf>
      <alignment wrapText="1"/>
    </dxf>
    <dxf>
      <alignment wrapText="1"/>
    </dxf>
    <dxf>
      <alignment wrapText="1"/>
    </dxf>
    <dxf>
      <alignment wrapText="1"/>
    </dxf>
    <dxf>
      <alignment wrapText="1"/>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alignment horizontal="center"/>
    </dxf>
    <dxf>
      <alignment horizontal="center"/>
    </dxf>
    <dxf>
      <alignment wrapText="1"/>
    </dxf>
    <dxf>
      <alignment wrapText="1"/>
    </dxf>
    <dxf>
      <alignment wrapText="1"/>
    </dxf>
    <dxf>
      <alignment wrapText="1"/>
    </dxf>
    <dxf>
      <alignment wrapText="1"/>
    </dxf>
    <dxf>
      <alignment wrapText="1"/>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alignment horizontal="center"/>
    </dxf>
    <dxf>
      <font>
        <b/>
      </font>
    </dxf>
    <dxf>
      <font>
        <b/>
      </font>
    </dxf>
    <dxf>
      <font>
        <b/>
      </font>
    </dxf>
    <dxf>
      <font>
        <b/>
      </font>
    </dxf>
    <dxf>
      <font>
        <b/>
      </font>
    </dxf>
    <dxf>
      <alignment horizontal="center"/>
    </dxf>
    <dxf>
      <alignment vertical="center"/>
    </dxf>
    <dxf>
      <alignment vertical="center"/>
    </dxf>
    <dxf>
      <alignment horizontal="center"/>
    </dxf>
    <dxf>
      <alignment horizontal="center"/>
    </dxf>
    <dxf>
      <numFmt numFmtId="165" formatCode="&quot;$&quot;\ #,##0"/>
    </dxf>
    <dxf>
      <alignment vertical="center"/>
    </dxf>
    <dxf>
      <alignment horizontal="center"/>
    </dxf>
    <dxf>
      <alignment horizontal="right"/>
    </dxf>
    <dxf>
      <numFmt numFmtId="165" formatCode="&quot;$&quot;\ #,##0"/>
    </dxf>
    <dxf>
      <alignment vertical="center"/>
    </dxf>
    <dxf>
      <alignment horizontal="center"/>
    </dxf>
    <dxf>
      <alignment vertical="center"/>
    </dxf>
    <dxf>
      <alignment horizontal="center"/>
    </dxf>
    <dxf>
      <alignment vertical="center"/>
    </dxf>
    <dxf>
      <alignment horizontal="center"/>
    </dxf>
    <dxf>
      <alignment horizontal="general"/>
    </dxf>
    <dxf>
      <numFmt numFmtId="165" formatCode="&quot;$&quot;\ #,##0"/>
    </dxf>
    <dxf>
      <alignment vertical="center"/>
    </dxf>
    <dxf>
      <alignment horizontal="center"/>
    </dxf>
    <dxf>
      <alignment vertical="center"/>
    </dxf>
    <dxf>
      <alignment horizontal="center"/>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none">
          <bgColor auto="1"/>
        </patternFill>
      </fill>
    </dxf>
    <dxf>
      <font>
        <b val="0"/>
      </font>
    </dxf>
    <dxf>
      <alignment vertical="center"/>
    </dxf>
    <dxf>
      <alignment horizontal="center"/>
    </dxf>
    <dxf>
      <alignment vertical="center"/>
    </dxf>
    <dxf>
      <alignment horizontal="center"/>
    </dxf>
    <dxf>
      <numFmt numFmtId="165" formatCode="&quot;$&quot;\ #,##0"/>
    </dxf>
    <dxf>
      <alignment vertical="center"/>
    </dxf>
    <dxf>
      <alignment horizontal="center"/>
    </dxf>
    <dxf>
      <alignment vertical="center"/>
    </dxf>
    <dxf>
      <alignment horizontal="center"/>
    </dxf>
    <dxf>
      <alignment horizontal="right"/>
    </dxf>
    <dxf>
      <alignment horizontal="general"/>
    </dxf>
    <dxf>
      <numFmt numFmtId="165" formatCode="&quot;$&quot;\ #,##0"/>
    </dxf>
    <dxf>
      <alignment vertical="center"/>
    </dxf>
    <dxf>
      <alignment horizontal="center"/>
    </dxf>
    <dxf>
      <alignment vertical="center"/>
    </dxf>
    <dxf>
      <alignment horizontal="center"/>
    </dxf>
    <dxf>
      <alignment vertical="center"/>
    </dxf>
    <dxf>
      <alignment horizontal="center"/>
    </dxf>
    <dxf>
      <alignment vertical="center"/>
    </dxf>
    <dxf>
      <alignment horizontal="center"/>
    </dxf>
    <dxf>
      <alignment horizontal="right"/>
    </dxf>
    <dxf>
      <numFmt numFmtId="165" formatCode="&quot;$&quot;\ #,##0"/>
    </dxf>
    <dxf>
      <alignment vertical="center"/>
    </dxf>
    <dxf>
      <alignment horizontal="center"/>
    </dxf>
    <dxf>
      <alignment vertical="center"/>
    </dxf>
    <dxf>
      <alignment horizontal="center"/>
    </dxf>
    <dxf>
      <numFmt numFmtId="165" formatCode="&quot;$&quot;\ #,##0"/>
    </dxf>
    <dxf>
      <alignment vertical="center"/>
    </dxf>
    <dxf>
      <alignment horizontal="center"/>
    </dxf>
    <dxf>
      <alignment vertical="center"/>
    </dxf>
    <dxf>
      <alignment horizontal="center"/>
    </dxf>
    <dxf>
      <alignment vertical="center"/>
    </dxf>
    <dxf>
      <alignment horizontal="center"/>
    </dxf>
    <dxf>
      <alignment vertical="center"/>
    </dxf>
    <dxf>
      <alignment horizontal="center"/>
    </dxf>
    <dxf>
      <numFmt numFmtId="165" formatCode="&quot;$&quot;\ #,##0"/>
    </dxf>
    <dxf>
      <alignment vertical="center"/>
    </dxf>
    <dxf>
      <alignment horizontal="center"/>
    </dxf>
    <dxf>
      <alignment vertical="center"/>
    </dxf>
    <dxf>
      <alignment horizontal="center"/>
    </dxf>
    <dxf>
      <numFmt numFmtId="19" formatCode="d/mm/yyyy"/>
    </dxf>
    <dxf>
      <numFmt numFmtId="19" formatCode="d/mm/yyyy"/>
    </dxf>
    <dxf>
      <numFmt numFmtId="19" formatCode="d/mm/yyyy"/>
    </dxf>
    <dxf>
      <numFmt numFmtId="19" formatCode="d/mm/yyyy"/>
    </dxf>
    <dxf>
      <numFmt numFmtId="19" formatCode="d/mm/yyyy"/>
    </dxf>
    <dxf>
      <numFmt numFmtId="19" formatCode="d/mm/yyyy"/>
    </dxf>
    <dxf>
      <numFmt numFmtId="19" formatCode="d/mm/yyyy"/>
    </dxf>
    <dxf>
      <numFmt numFmtId="19" formatCode="d/mm/yyyy"/>
    </dxf>
    <dxf>
      <numFmt numFmtId="19" formatCode="d/mm/yyyy"/>
    </dxf>
    <dxf>
      <numFmt numFmtId="19" formatCode="d/mm/yyyy"/>
    </dxf>
    <dxf>
      <numFmt numFmtId="19" formatCode="d/mm/yyyy"/>
    </dxf>
    <dxf>
      <numFmt numFmtId="19" formatCode="d/mm/yyyy"/>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sta 1" id="{EBE21248-85C5-4092-8BA8-E70A12D31630}"/>
</namedSheetView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r:id="rId1" refreshedBy="Miguel Ángel Granados Gutiérrez" refreshedDate="45450.702814583332" createdVersion="8" refreshedVersion="8" minRefreshableVersion="3" recordCount="2616">
  <cacheSource type="worksheet">
    <worksheetSource ref="A6:J6" sheet="Detalle"/>
  </cacheSource>
  <cacheFields count="10">
    <cacheField name="Vigencia" numFmtId="0">
      <sharedItems containsSemiMixedTypes="0" containsString="0" containsNumber="1" containsInteger="1" minValue="2020" maxValue="2023" count="4">
        <n v="2020"/>
        <n v="2021"/>
        <n v="2022"/>
        <n v="2023"/>
      </sharedItems>
    </cacheField>
    <cacheField name="Contrato" numFmtId="0">
      <sharedItems/>
    </cacheField>
    <cacheField name="No. Proceso Sipse" numFmtId="0">
      <sharedItems containsBlank="1" containsMixedTypes="1" containsNumber="1" containsInteger="1" minValue="61653" maxValue="102031"/>
    </cacheField>
    <cacheField name="Plataforma" numFmtId="0">
      <sharedItems/>
    </cacheField>
    <cacheField name="No. Contrato Secop" numFmtId="0">
      <sharedItems containsMixedTypes="1" containsNumber="1" containsInteger="1" minValue="259" maxValue="3142021"/>
    </cacheField>
    <cacheField name="No. Proceso" numFmtId="0">
      <sharedItems/>
    </cacheField>
    <cacheField name="Modalidad contratación" numFmtId="0">
      <sharedItems/>
    </cacheField>
    <cacheField name="Tipo de contrato" numFmtId="0">
      <sharedItems/>
    </cacheField>
    <cacheField name="Tipo CPS_x000a_(Prof. - Ap. Gestión)" numFmtId="0">
      <sharedItems/>
    </cacheField>
    <cacheField name="Fecha cesión" numFmtId="164">
      <sharedItems containsDate="1" containsBlank="1" containsMixedTypes="1" minDate="2020-02-27T00:00:00" maxDate="2024-04-23T00:00:0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Miguel Ángel Granados Gutiérrez" refreshedDate="45450.702816435187" createdVersion="8" refreshedVersion="8" minRefreshableVersion="3" recordCount="2616">
  <cacheSource type="worksheet">
    <worksheetSource ref="A6:T6" sheet="Detalle"/>
  </cacheSource>
  <cacheFields count="22">
    <cacheField name="Vigencia" numFmtId="0">
      <sharedItems containsSemiMixedTypes="0" containsString="0" containsNumber="1" containsInteger="1" minValue="2020" maxValue="2023" count="4">
        <n v="2020"/>
        <n v="2021"/>
        <n v="2022"/>
        <n v="2023"/>
      </sharedItems>
    </cacheField>
    <cacheField name="Contrato" numFmtId="0">
      <sharedItems/>
    </cacheField>
    <cacheField name="No. Proceso Sipse" numFmtId="0">
      <sharedItems containsBlank="1" containsMixedTypes="1" containsNumber="1" containsInteger="1" minValue="61653" maxValue="102031"/>
    </cacheField>
    <cacheField name="Plataforma" numFmtId="0">
      <sharedItems/>
    </cacheField>
    <cacheField name="No. Contrato Secop" numFmtId="0">
      <sharedItems containsMixedTypes="1" containsNumber="1" containsInteger="1" minValue="259" maxValue="3142021"/>
    </cacheField>
    <cacheField name="No. Proceso" numFmtId="0">
      <sharedItems/>
    </cacheField>
    <cacheField name="Modalidad contratación" numFmtId="0">
      <sharedItems count="10">
        <s v="Contratación directa"/>
        <s v="Selección abreviada subasta inversa"/>
        <s v="Selección abreviada menor cuantía"/>
        <s v="Mínima cuantía"/>
        <s v="Concurso de méritos"/>
        <s v="Licitación pública"/>
        <s v="Orden de Compra"/>
        <s v="Contratacion directa" u="1"/>
        <s v="Órdenes de compra" u="1"/>
        <s v="Fórmula1" f="1"/>
      </sharedItems>
    </cacheField>
    <cacheField name="Tipo de contrato" numFmtId="0">
      <sharedItems count="18">
        <s v="Prestación de servicios profesionales y de apoyo a la gestión"/>
        <s v="Convenio interadministrativo"/>
        <s v="Prestación de servicios"/>
        <s v="Arrendamiento de inmuebles"/>
        <s v="Compraventa"/>
        <s v="Suministros"/>
        <s v="Consultoría"/>
        <s v="Interventoría"/>
        <s v="Contrato de obra"/>
        <s v="Orden de Compra"/>
        <s v="Comodato"/>
        <s v="Seguros"/>
        <s v="Convenio de cooperación"/>
        <s v="Otros (Transacción - Donaciones)"/>
        <s v="Obra pública" u="1"/>
        <s v="Prestación de servicios de apoyo a la gestión" u="1"/>
        <s v="Prestación de servicios profesionales" u="1"/>
        <s v="Suministro" u="1"/>
      </sharedItems>
    </cacheField>
    <cacheField name="Tipo CPS_x000a_(Prof. - Ap. Gestión)" numFmtId="0">
      <sharedItems/>
    </cacheField>
    <cacheField name="Fecha cesión" numFmtId="164">
      <sharedItems containsDate="1" containsBlank="1" containsMixedTypes="1" minDate="2020-02-27T00:00:00" maxDate="2024-04-23T00:00:00"/>
    </cacheField>
    <cacheField name="Vr. Cedido" numFmtId="0">
      <sharedItems containsBlank="1" containsMixedTypes="1" containsNumber="1" containsInteger="1" minValue="3366667" maxValue="75716667"/>
    </cacheField>
    <cacheField name="Contratista" numFmtId="0">
      <sharedItems/>
    </cacheField>
    <cacheField name="No. Identificación" numFmtId="0">
      <sharedItems containsMixedTypes="1" containsNumber="1" containsInteger="1" minValue="2968639" maxValue="9300621211" count="1295">
        <n v="52989234"/>
        <n v="1122397086"/>
        <n v="1030582824"/>
        <n v="1019084310"/>
        <n v="1032410694"/>
        <n v="37728161"/>
        <n v="1032459869"/>
        <n v="53064832"/>
        <n v="1032441293"/>
        <n v="40189185"/>
        <n v="1016037910"/>
        <n v="1015415438"/>
        <n v="1013637730"/>
        <n v="1030567733"/>
        <n v="80542186"/>
        <n v="1019100490"/>
        <n v="19455549"/>
        <n v="80136968"/>
        <n v="51829727"/>
        <n v="1018407205"/>
        <n v="1032376922"/>
        <n v="80257080"/>
        <n v="1033769482"/>
        <n v="80759813"/>
        <n v="79633658"/>
        <n v="55170922"/>
        <n v="1019099233"/>
        <n v="1073239385"/>
        <n v="52588770"/>
        <n v="41947823"/>
        <n v="1098648859"/>
        <n v="19266126"/>
        <n v="79724176"/>
        <n v="1013600966"/>
        <n v="80276374"/>
        <n v="80845381"/>
        <n v="12124311"/>
        <n v="41637669"/>
        <n v="1032371422"/>
        <n v="1019028211"/>
        <n v="79828542"/>
        <n v="20401342"/>
        <n v="46665744"/>
        <n v="80419122"/>
        <n v="1030533128"/>
        <n v="1019063529"/>
        <n v="1020785509"/>
        <n v="1019094992"/>
        <n v="80512697"/>
        <n v="1121874277"/>
        <n v="19301839"/>
        <n v="1019077954"/>
        <n v="53064739"/>
        <n v="53061588"/>
        <n v="53073524"/>
        <n v="79915114"/>
        <n v="1019018994"/>
        <n v="9398950"/>
        <n v="1010190208"/>
        <n v="23494132"/>
        <n v="4228947"/>
        <n v="80265981"/>
        <n v="79870166"/>
        <n v="79512321"/>
        <n v="52785500"/>
        <n v="52550350"/>
        <n v="79244238"/>
        <n v="1098672831"/>
        <n v="79169164"/>
        <n v="1020732937"/>
        <n v="93412847"/>
        <n v="1014242626"/>
        <n v="51803788"/>
        <n v="52076673"/>
        <n v="12275921"/>
        <n v="52990899"/>
        <n v="40442809"/>
        <n v="7365712"/>
        <n v="1030523881"/>
        <n v="71674865"/>
        <n v="1019051305"/>
        <n v="88216554"/>
        <n v="79367360"/>
        <n v="79276279"/>
        <n v="79697196"/>
        <n v="1015443211"/>
        <n v="1000971218"/>
        <n v="1014232597"/>
        <n v="1063481921"/>
        <n v="79053216"/>
        <n v="1032410416"/>
        <n v="80054885"/>
        <n v="79888227"/>
        <n v="1052312430"/>
        <n v="1022927669"/>
        <n v="41578687"/>
        <n v="79246037"/>
        <n v="79837594"/>
        <n v="51650636"/>
        <n v="900062917"/>
        <n v="79352706"/>
        <n v="79576434"/>
        <n v="12538860"/>
        <n v="80025622"/>
        <n v="1006096177"/>
        <n v="47436280"/>
        <n v="1026553771"/>
        <n v="79869824"/>
        <n v="7474826"/>
        <n v="1098668971"/>
        <n v="80830179"/>
        <n v="80135677"/>
        <n v="52477898"/>
        <n v="80491356"/>
        <n v="40929165"/>
        <n v="1032405392"/>
        <n v="1010181693"/>
        <n v="52157561"/>
        <n v="1022376524"/>
        <n v="19215092"/>
        <n v="1020781915"/>
        <n v="52263411"/>
        <n v="36640830"/>
        <n v="1020754961"/>
        <n v="53028145"/>
        <n v="19111762"/>
        <n v="1019079645"/>
        <n v="1015435607"/>
        <n v="1233911944"/>
        <n v="1070924202"/>
        <n v="73242628"/>
        <n v="80845024"/>
        <n v="51992923"/>
        <n v="52394173"/>
        <n v="51875873"/>
        <n v="27535477"/>
        <n v="79713488"/>
        <n v="6774729"/>
        <n v="1019104134"/>
        <n v="1010008361"/>
        <n v="1019050045"/>
        <n v="80801372"/>
        <n v="1151959378"/>
        <n v="79967535"/>
        <n v="52842671"/>
        <n v="19155255"/>
        <n v="19489509"/>
        <n v="7304906"/>
        <n v="79636340"/>
        <n v="79969466"/>
        <n v="1069739546"/>
        <n v="52063333"/>
        <n v="1019025609"/>
        <n v="79573265"/>
        <n v="1019024570"/>
        <n v="1019091808"/>
        <n v="53094395"/>
        <n v="79653211"/>
        <n v="80183277"/>
        <s v="860070301-1"/>
        <n v="1020776342"/>
        <n v="1053777240"/>
        <n v="52582380"/>
        <n v="901382824"/>
        <n v="98380601"/>
        <n v="52397949"/>
        <n v="52413751"/>
        <n v="1019017860"/>
        <n v="1013626675"/>
        <n v="1020753504"/>
        <n v="52000039"/>
        <n v="1020739142"/>
        <n v="1015439516"/>
        <n v="14296118"/>
        <s v="899999115-8"/>
        <n v="52489642"/>
        <n v="80237580"/>
        <n v="1110530826"/>
        <n v="860353174"/>
        <n v="53067931"/>
        <n v="52444244"/>
        <n v="22658955"/>
        <n v="1032449663"/>
        <n v="1053801356"/>
        <n v="52249114"/>
        <n v="51727116"/>
        <n v="1022385332"/>
        <n v="52261144"/>
        <n v="10300499"/>
        <n v="1019050017"/>
        <s v="901394082-2"/>
        <n v="1104709000"/>
        <n v="20758841"/>
        <n v="1022368854"/>
        <n v="1015447619"/>
        <n v="1110513003"/>
        <n v="42120297"/>
        <n v="1053779954"/>
        <n v="77181096"/>
        <n v="1019059866"/>
        <n v="74375345"/>
        <n v="1106775173"/>
        <n v="79402044"/>
        <n v="52345761"/>
        <n v="1014193885"/>
        <n v="19475827"/>
        <n v="25876621"/>
        <s v="800250589-1"/>
        <s v="900222098-9"/>
        <n v="1018452104"/>
        <n v="80472484"/>
        <n v="1015411268"/>
        <n v="1032452774"/>
        <n v="1020805780"/>
        <n v="1032367450"/>
        <n v="1038436509"/>
        <n v="19399001"/>
        <n v="1052395871"/>
        <n v="53067984"/>
        <n v="52182739"/>
        <n v="1058970570"/>
        <n v="51991457"/>
        <n v="1016051968"/>
        <s v="900666568-4"/>
        <s v="900064926-4"/>
        <n v="1019084544"/>
        <n v="52351352"/>
        <n v="79507029"/>
        <n v="6880283"/>
        <n v="11800501"/>
        <n v="52195269"/>
        <n v="79412057"/>
        <n v="1019009033"/>
        <n v="88211658"/>
        <n v="75084066"/>
        <n v="28721924"/>
        <n v="52582158"/>
        <n v="52147698"/>
        <s v="900369250-4"/>
        <s v="900413030-9"/>
        <s v="899999061-9"/>
        <s v="900971006-4"/>
        <s v="860066942-7"/>
        <n v="80242546"/>
        <n v="1070594106"/>
        <n v="52704910"/>
        <n v="1010191030"/>
        <n v="1018468804"/>
        <n v="1024470158"/>
        <n v="1061758438"/>
        <n v="79365028"/>
        <n v="79947466"/>
        <n v="1110450731"/>
        <n v="1010241772"/>
        <n v="35512483"/>
        <n v="1032436084"/>
        <n v="52517812"/>
        <n v="1019131782"/>
        <n v="1032360198"/>
        <n v="80222951"/>
        <n v="79049993"/>
        <n v="5882595"/>
        <n v="52307691"/>
        <n v="1019080267"/>
        <n v="4825199"/>
        <n v="80825003"/>
        <s v="900609309-0"/>
        <n v="80374036"/>
        <n v="28307436"/>
        <n v="1020770504"/>
        <n v="79795114"/>
        <n v="52375848"/>
        <n v="1077425387"/>
        <n v="64589205"/>
        <n v="1018415363"/>
        <n v="1022375414"/>
        <n v="1085330523"/>
        <n v="79614789"/>
        <n v="1110512268"/>
        <n v="80142285"/>
        <n v="49762220"/>
        <n v="900971006"/>
        <n v="1019132694"/>
        <n v="1110509305"/>
        <s v="830040054-1"/>
        <s v="830073899-8"/>
        <s v="900686378-7"/>
        <n v="52258620"/>
        <n v="1019021542"/>
        <n v="41708448"/>
        <n v="52048570"/>
        <n v="1032433077"/>
        <n v="80036683"/>
        <n v="1018492146"/>
        <s v="800096103-4"/>
        <n v="1018405403"/>
        <n v="51685704"/>
        <n v="52514971"/>
        <n v="1067860050"/>
        <n v="52581062"/>
        <s v="900421971-8"/>
        <s v="800089897-4"/>
        <n v="64744709"/>
        <n v="1018431820"/>
        <n v="80497864"/>
        <n v="80179342"/>
        <n v="79893410"/>
        <s v="900939316-8"/>
        <s v="860353174-8"/>
        <s v="901245434-3"/>
        <s v="830061287-9"/>
        <s v="830076745-6"/>
        <n v="1070918625"/>
        <n v="1015441584"/>
        <s v="900360948-5"/>
        <n v="91518165"/>
        <n v="1074133645"/>
        <s v="901151389-5"/>
        <s v="901208854-6"/>
        <n v="79872505"/>
        <s v="800096177-9"/>
        <s v="900556186-2"/>
        <s v="830030479-3"/>
        <s v="901443135-5"/>
        <n v="811012753"/>
        <s v="811012753-1"/>
        <s v="900413014-0"/>
        <s v="900416314-9"/>
        <s v="800242738-7"/>
        <s v="900567130-8"/>
        <s v="805023817-1"/>
        <n v="901373456"/>
        <s v="811009788-8"/>
        <s v="860522931-2"/>
        <s v="830037946-3"/>
        <s v="890900943-1"/>
        <s v="890900608-9"/>
        <n v="830001338"/>
        <n v="79694258"/>
        <n v="1019111882"/>
        <n v="1026260845"/>
        <n v="1030639236"/>
        <n v="79837938"/>
        <n v="52809906"/>
        <n v="11413462"/>
        <n v="79796420"/>
        <n v="1014193169"/>
        <n v="53121197"/>
        <n v="1067836847"/>
        <n v="80097880"/>
        <n v="80853316"/>
        <n v="79875384"/>
        <n v="1152444282"/>
        <n v="1015443153"/>
        <n v="1032417924"/>
        <n v="1014269767"/>
        <s v="900062917-9"/>
        <n v="52814325"/>
        <n v="11792579"/>
        <n v="1020806611"/>
        <n v="1019077772"/>
        <n v="1033731103"/>
        <n v="1026555099"/>
        <n v="1010164826"/>
        <n v="51755187"/>
        <n v="1015410893"/>
        <n v="19196188"/>
        <n v="1136888172"/>
        <n v="27788048"/>
        <n v="80470339"/>
        <n v="52691154"/>
        <n v="80822420"/>
        <n v="1110457705"/>
        <n v="1019003873"/>
        <n v="52526364"/>
        <n v="1018442355"/>
        <n v="1020781212"/>
        <n v="1018431408"/>
        <n v="80032915"/>
        <n v="1015425526"/>
        <n v="79904441"/>
        <n v="40395737"/>
        <n v="79454562"/>
        <n v="80814925"/>
        <n v="51990864"/>
        <n v="52110945"/>
        <n v="39722807"/>
        <n v="52697415"/>
        <n v="80796254"/>
        <n v="1019066389"/>
        <n v="52477034"/>
        <n v="1014207187"/>
        <n v="79913908"/>
        <n v="1016077606"/>
        <n v="79843891"/>
        <n v="1032464193"/>
        <n v="1010162120"/>
        <n v="1014191541"/>
        <n v="37328580"/>
        <n v="1049637907"/>
        <n v="53062837"/>
        <n v="1015437186"/>
        <n v="79624463"/>
        <n v="1018423710"/>
        <s v="900693270-1"/>
        <n v="51972599"/>
        <n v="80757541"/>
        <n v="1020764014"/>
        <n v="52448847"/>
        <n v="53115883"/>
        <n v="1031146858"/>
        <n v="79290366"/>
        <n v="1010193889"/>
        <n v="79531247"/>
        <n v="28124871"/>
        <n v="52478869"/>
        <n v="1026260730"/>
        <n v="91242443"/>
        <n v="79244658"/>
        <n v="1071631428"/>
        <n v="1072713174"/>
        <n v="1020757142"/>
        <s v="900159437-3"/>
        <n v="52447526"/>
        <s v="830061928-1"/>
        <s v="830063324-2"/>
        <s v="900048477-1"/>
        <s v="800045317-5"/>
        <s v="900470217-1"/>
        <s v="800106321-8"/>
        <s v="800007168-2"/>
        <s v="800147394-0"/>
        <s v="830102172-8"/>
        <s v="800068409-3"/>
        <s v="901230877-7"/>
        <n v="1016043902"/>
        <n v="52338102"/>
        <n v="52786083"/>
        <n v="52073907"/>
        <s v="900823024-3"/>
        <n v="79372309"/>
        <n v="79710852"/>
        <s v="830083016-4"/>
        <s v="830063810-0"/>
        <s v="800141773-1"/>
        <n v="1032364349"/>
        <n v="53069160"/>
        <n v="1023917414"/>
        <n v="1014236662"/>
        <n v="860002400"/>
        <s v="860037013-6"/>
        <n v="51910406"/>
        <s v="830096432-1"/>
        <n v="1019100002"/>
        <n v="1032374068"/>
        <n v="53124454"/>
        <s v="830019302-4"/>
        <s v="901461984-8"/>
        <s v="900852131-7"/>
        <s v="900144824-5"/>
        <s v="900852903-6"/>
        <n v="13255143"/>
        <n v="1026274587"/>
        <n v="1010188901"/>
        <n v="1030556385"/>
        <n v="1060417462"/>
        <n v="79424228"/>
        <s v="830006800-4"/>
        <n v="52935083"/>
        <n v="52789519"/>
        <n v="1032479767"/>
        <n v="53051057"/>
        <s v="830115931-8"/>
        <n v="53129226"/>
        <n v="52351485"/>
        <s v="900352933-1"/>
        <n v="80818086"/>
        <s v="900084538-5"/>
        <s v="830004235-3"/>
        <n v="79878734"/>
        <n v="1019115847"/>
        <n v="79792392"/>
        <n v="7694570"/>
        <n v="80769179"/>
        <n v="53119148"/>
        <s v="830081460-2"/>
        <n v="53905402"/>
        <n v="79622280"/>
        <s v="860403137-0"/>
        <n v="1032378107"/>
        <n v="1016031489"/>
        <s v="900091076-0"/>
        <s v="900515644-9"/>
        <n v="1019015826"/>
        <n v="1032407028"/>
        <n v="1020770664"/>
        <n v="52188567"/>
        <n v="52478575"/>
        <n v="51924201"/>
        <n v="79278162"/>
        <s v="860030197-0"/>
        <s v="800104214-9"/>
        <n v="1233888595"/>
        <n v="1024561818"/>
        <n v="52440208"/>
        <n v="52424780"/>
        <n v="1002326612"/>
        <s v="900975944-6"/>
        <n v="40387669"/>
        <n v="1019006411"/>
        <n v="1233888244"/>
        <n v="1015426497"/>
        <n v="52148984"/>
        <n v="52583418"/>
        <n v="52985421"/>
        <n v="1071165588"/>
        <n v="1019063565"/>
        <n v="35498408"/>
        <n v="1072664531"/>
        <n v="1032393245"/>
        <n v="79450044"/>
        <n v="87431832"/>
        <s v="900404431-0"/>
        <s v="899999230-7"/>
        <n v="1022393019"/>
        <n v="52082108"/>
        <n v="1019016854"/>
        <n v="20796426"/>
        <n v="19084852"/>
        <n v="19470626"/>
        <n v="52354964"/>
        <n v="52340008"/>
        <s v="800021786-2"/>
        <n v="860503304"/>
        <n v="800204855"/>
        <n v="830055256"/>
        <n v="800047764"/>
        <n v="1126909858"/>
        <n v="1233910425"/>
        <n v="1024515108"/>
        <n v="83234831"/>
        <n v="80741873"/>
        <n v="80222117"/>
        <s v="900663951-9"/>
        <s v="900370262-4"/>
        <n v="900140515"/>
        <n v="860061099"/>
        <s v="1110060558-4"/>
        <s v="900495749-6"/>
        <n v="16110654"/>
        <n v="53062610"/>
        <n v="93390394"/>
        <n v="1016098685"/>
        <s v="800229184-3"/>
        <s v="830045040-1"/>
        <n v="1022436937"/>
        <s v="900078578-5"/>
        <n v="1010244911"/>
        <n v="80818424"/>
        <n v="1019099174"/>
        <n v="52336246"/>
        <n v="1015464163"/>
        <n v="52584430"/>
        <s v="901336602-5"/>
        <n v="1010214387"/>
        <s v="900838665-1"/>
        <n v="39670941"/>
        <s v="901010739-5"/>
        <n v="899999282"/>
        <n v="1019082340"/>
        <n v="1030623911"/>
        <n v="79236015"/>
        <n v="1033708185"/>
        <n v="80021707"/>
        <s v="900205684-3"/>
        <s v="890802221-2"/>
        <s v="901472025-7"/>
        <n v="1010213497"/>
        <n v="1019077094"/>
        <n v="1010175244"/>
        <n v="1018441522"/>
        <n v="1121417372"/>
        <n v="1151946106"/>
        <n v="80034892"/>
        <n v="1010177744"/>
        <n v="1233892287"/>
        <n v="79803698"/>
        <s v="900175862-8"/>
        <s v="830056340-1"/>
        <s v="80124902-2"/>
        <s v="900359095-6"/>
        <n v="1020799751"/>
        <n v="24332666"/>
        <n v="1015470314"/>
        <s v="800119154-0"/>
        <n v="52262554"/>
        <n v="79298352"/>
        <n v="1022957103"/>
        <s v="900427248-8"/>
        <s v="901039835-0"/>
        <s v="900350133-7"/>
        <s v="901267162-1"/>
        <s v="800148631-6"/>
        <n v="1072706181"/>
        <n v="1018422753"/>
        <n v="1019039121"/>
        <n v="79454156"/>
        <s v="899999063-3"/>
        <n v="52934211"/>
        <s v="900126860-4"/>
        <n v="1022379511"/>
        <s v="830064259-6"/>
        <n v="80897346"/>
        <n v="91161674"/>
        <n v="1073671698"/>
        <s v="900276220-3"/>
        <s v="901118558-4"/>
        <s v="900298219-1"/>
        <n v="1020800464"/>
        <n v="52499050"/>
        <s v="800108095-7"/>
        <n v="900302940"/>
        <s v="830084684-9"/>
        <n v="1022415602"/>
        <s v="901142692-4"/>
        <s v="830095614-0"/>
        <s v="901253844-3"/>
        <n v="52935897"/>
        <n v="830035612"/>
        <s v="900175374-5"/>
        <n v="1064837443"/>
        <s v="830085821-6"/>
        <s v="800055691-8"/>
        <n v="51832996"/>
        <s v="830123987-3"/>
        <n v="1110060558"/>
        <n v="79867234"/>
        <s v="901040640-3"/>
        <s v="830073703-3"/>
        <s v="900232348-8"/>
        <s v="800018460-6"/>
        <s v="830028126-2"/>
        <n v="901552809"/>
        <s v="830122983-1"/>
        <n v="901399373"/>
        <n v="830004993"/>
        <n v="830122566"/>
        <n v="800230829"/>
        <s v="860034604-5"/>
        <s v="900155107-1"/>
        <s v="800237412-1"/>
        <s v="890301886-1"/>
        <n v="34562255"/>
        <n v="30238080"/>
        <n v="1054679265"/>
        <n v="1032489616"/>
        <n v="52862391"/>
        <n v="24100979"/>
        <n v="1068975560"/>
        <n v="1013675334"/>
        <n v="1032456954"/>
        <n v="1016047476"/>
        <n v="1233898090"/>
        <n v="1000707129"/>
        <n v="79915133"/>
        <n v="79602587"/>
        <n v="1010227991"/>
        <n v="1026583168"/>
        <n v="1032359488"/>
        <n v="5819766"/>
        <n v="1015426758"/>
        <n v="1019008344"/>
        <n v="52342891"/>
        <n v="51847460"/>
        <n v="52585237"/>
        <n v="1015401047"/>
        <n v="79576545"/>
        <n v="1019038278"/>
        <n v="1033722180"/>
        <n v="1019072918"/>
        <n v="80443810"/>
        <n v="2968639"/>
        <n v="79879807"/>
        <n v="1018461014"/>
        <n v="1070613789"/>
        <n v="1019152225"/>
        <n v="1110060560"/>
        <n v="1074132196"/>
        <n v="63542794"/>
        <n v="79803637"/>
        <n v="1032466423"/>
        <n v="1013647157"/>
        <n v="1070921121"/>
        <n v="1015441924"/>
        <n v="1019119765"/>
        <n v="79621795"/>
        <n v="14137688"/>
        <n v="53074920"/>
        <n v="1019042486"/>
        <n v="19467899"/>
        <n v="37708201"/>
        <n v="1014187715"/>
        <n v="45501344"/>
        <n v="1019122768"/>
        <n v="75038784"/>
        <n v="1032393608"/>
        <n v="1022941624"/>
        <n v="79874218"/>
        <n v="52787345"/>
        <n v="1032447173"/>
        <n v="35197187"/>
        <n v="1032389159"/>
        <n v="1026279183"/>
        <n v="1026579378"/>
        <n v="66827428"/>
        <n v="1110456122"/>
        <n v="1091675669"/>
        <n v="52505917"/>
        <n v="79945167"/>
        <n v="52790989"/>
        <n v="11449155"/>
        <n v="1110474945"/>
        <n v="52956793"/>
        <n v="1012338137"/>
        <n v="80205159"/>
        <n v="79918125"/>
        <n v="98389414"/>
        <n v="80220338"/>
        <n v="52973494"/>
        <n v="1014305782"/>
        <n v="51967807"/>
        <n v="79497612"/>
        <n v="1013594455"/>
        <n v="1014240449"/>
        <n v="1015434941"/>
        <n v="1016021359"/>
        <n v="1018490421"/>
        <n v="1018512042"/>
        <n v="1019034987"/>
        <n v="1019101384"/>
        <n v="1140863961"/>
        <n v="1015437518"/>
        <n v="53103790"/>
        <n v="80094206"/>
        <n v="1024481243"/>
        <n v="52904641"/>
        <n v="19450501"/>
        <n v="79542363"/>
        <n v="33376813"/>
        <n v="23756146"/>
        <n v="1019145454"/>
        <n v="1026592567"/>
        <n v="1030527778"/>
        <n v="1010231979"/>
        <n v="1024481111"/>
        <n v="79368209"/>
        <n v="19452944"/>
        <n v="53125026"/>
        <n v="79966899"/>
        <n v="52395443"/>
        <n v="80932222"/>
        <n v="1233889957"/>
        <n v="901581034"/>
        <s v="830509427-9"/>
        <s v="900954187-7"/>
        <s v="13010352-8"/>
        <n v="901597991"/>
        <n v="901599766"/>
        <n v="901096348"/>
        <n v="830038304"/>
        <s v="901573477-6"/>
        <n v="80180782"/>
        <n v="11413464"/>
        <n v="79923325"/>
        <n v="19392943"/>
        <n v="1032480150"/>
        <n v="1026299094"/>
        <n v="1015438810"/>
        <s v="830092081-1"/>
        <n v="1110504354"/>
        <n v="35479214"/>
        <n v="53062985"/>
        <n v="1019121265"/>
        <n v="1000856264"/>
        <n v="1018459508"/>
        <s v="800191709-3"/>
        <s v="800206721-1"/>
        <s v="900069953-6"/>
        <s v="860523951-4"/>
        <s v="830058109-5"/>
        <s v="800116951-0"/>
        <s v="900293784-7"/>
        <n v="57433722"/>
        <n v="80818422"/>
        <n v="19378779"/>
        <n v="1015456486"/>
        <n v="1019005984"/>
        <n v="1032453094"/>
        <n v="52337641"/>
        <n v="1014260794"/>
        <s v="830017043-2"/>
        <n v="1026289966"/>
        <n v="1015396858"/>
        <n v="80815786"/>
        <n v="1015440006"/>
        <n v="52896908"/>
        <n v="52336841"/>
        <n v="1032366275"/>
        <s v="901508361-4"/>
        <s v="860515236-2"/>
        <s v="900592953-8"/>
        <n v="1066176032"/>
        <n v="79641733"/>
        <n v="51675892"/>
        <n v="52148707"/>
        <n v="1070618894"/>
        <n v="1032400823"/>
        <n v="12749599"/>
        <n v="1140861060"/>
        <s v="800250713-7"/>
        <s v="900220836-9"/>
        <s v="830084135-7"/>
        <s v="830080652-5"/>
        <n v="33377780"/>
        <n v="1022359230"/>
        <n v="1019064413"/>
        <n v="1014215482"/>
        <s v="900163263-4"/>
        <s v="800215690-8"/>
        <s v="800116577-9"/>
        <n v="1000163101"/>
        <n v="1023937459"/>
        <n v="45543786"/>
        <n v="1019081121"/>
        <n v="900354279"/>
        <n v="1014255659"/>
        <n v="52018251"/>
        <s v="901092701-7"/>
        <s v="800199609-1"/>
        <s v="830047776-0"/>
        <n v="1020750900"/>
        <n v="38140443"/>
        <n v="1233895755"/>
        <n v="41963139"/>
        <s v="830018476-6"/>
        <n v="79236192"/>
        <n v="1024495989"/>
        <s v="830063522-4"/>
        <s v="800164370-6"/>
        <s v="800040843-5"/>
        <s v="830063785-4"/>
        <s v="900239619-0"/>
        <s v="860502345-0"/>
        <s v="900059270-1"/>
        <s v="900209622-5"/>
        <s v="901167701-0"/>
        <s v="830030901-0"/>
        <s v="900160387-5"/>
        <s v="900300970-1"/>
        <s v="900334037-0"/>
        <s v="846000272-6"/>
        <s v="901666067-1"/>
        <n v="79854716"/>
        <n v="830012587"/>
        <n v="79233807"/>
        <n v="80240908"/>
        <n v="1014192475"/>
        <n v="63327033"/>
        <s v="830042365-4"/>
        <s v="830140609-6"/>
        <n v="901664148"/>
        <s v="900666980-6"/>
        <s v="901661773-9"/>
        <n v="1032435447"/>
        <s v="832003656-3"/>
        <s v="111006055-8"/>
        <s v="822007412-5"/>
        <s v="900864269-6"/>
        <s v="800240932-0"/>
        <s v="901047477-0"/>
        <n v="901657761"/>
        <s v="830133329-1"/>
        <n v="79949302"/>
        <s v="900018217-5"/>
        <s v="899999124-4"/>
        <s v="830144794-9"/>
        <s v="860069641-9"/>
        <s v="900098333-3"/>
        <s v="900305947-4"/>
        <s v="800183561-7"/>
        <s v="800180845-1"/>
        <s v="830047428-2"/>
        <s v="900693739-1"/>
        <s v="800131690-6"/>
        <s v="900505401-3"/>
        <n v="39417432"/>
        <n v="52714649"/>
        <n v="12642843"/>
        <n v="9530474"/>
        <n v="1002889115"/>
        <n v="1045674632"/>
        <n v="52589323"/>
        <n v="1233896304"/>
        <n v="1001096020"/>
        <n v="1019111720"/>
        <n v="79873619"/>
        <n v="7185210"/>
        <s v="900694164-1"/>
        <s v="900302940-1"/>
        <n v="830068543"/>
        <s v="800058607-2"/>
        <s v="890317923-4"/>
        <n v="900442893"/>
        <s v="860530386-1"/>
        <s v="800230829-7"/>
        <s v="802014471-6"/>
        <n v="1032369948"/>
        <n v="1030608911"/>
        <n v="1033766618"/>
        <n v="1015431162"/>
        <n v="1032404898"/>
        <n v="1019036315"/>
        <n v="1018449224"/>
        <n v="53121137"/>
        <n v="31422496"/>
        <n v="35467656"/>
        <n v="1020752293"/>
        <n v="36275793"/>
        <n v="1019070888"/>
        <n v="80033627"/>
        <n v="52198868"/>
        <n v="23497387"/>
        <n v="1032417087"/>
        <n v="1021512301"/>
        <n v="53006948"/>
        <n v="1030600150"/>
        <n v="53099542"/>
        <n v="1053845935"/>
        <n v="30081277"/>
        <n v="52356206"/>
        <n v="52424617"/>
        <n v="52824358"/>
        <n v="1014258132"/>
        <n v="80141083"/>
        <n v="5854452"/>
        <n v="79854546"/>
        <n v="1022346812"/>
        <n v="39652698"/>
        <n v="79731017"/>
        <n v="1026275391"/>
        <n v="52864240"/>
        <n v="1015447481"/>
        <n v="80030907"/>
        <n v="1070921469"/>
        <n v="79688211"/>
        <n v="80099003"/>
        <n v="51576144"/>
        <n v="1121901659"/>
        <n v="1130621935"/>
        <n v="1033706465"/>
        <n v="1072647232"/>
        <n v="1053793312"/>
        <n v="1015415476"/>
        <n v="1015441274"/>
        <n v="3137402"/>
        <n v="51790355"/>
        <n v="52099210"/>
        <n v="1015404252"/>
        <n v="52340553"/>
        <n v="1019048855"/>
        <n v="1122403851"/>
        <n v="1015427793"/>
        <n v="1014200533"/>
        <n v="1049630590"/>
        <n v="1016071808"/>
        <n v="1015445088"/>
        <n v="51602632"/>
        <n v="40375688"/>
        <n v="52397055"/>
        <n v="93411272"/>
        <n v="1019020557"/>
        <n v="1020759426"/>
        <n v="52358516"/>
        <n v="37897509"/>
        <n v="1019046455"/>
        <n v="79875867"/>
        <n v="1068973984"/>
        <n v="1015401209"/>
        <n v="79865830"/>
        <n v="1016033775"/>
        <n v="1007134154"/>
        <n v="1010209458"/>
        <n v="74080242"/>
        <n v="1085101057"/>
        <n v="1070925158"/>
        <n v="1056786135"/>
        <n v="5222272"/>
        <n v="52338364"/>
        <n v="19291122"/>
        <n v="1015435784"/>
        <n v="1124030852"/>
        <n v="1024495405"/>
        <n v="1019046675"/>
        <n v="11804475"/>
        <n v="1019072874"/>
        <n v="1019125418"/>
        <n v="1143837256"/>
        <n v="22589973"/>
        <n v="19366445"/>
        <n v="1022369647"/>
        <n v="51809461"/>
        <n v="1032473783"/>
        <n v="1018454388"/>
        <n v="901056044"/>
        <n v="43558926"/>
        <n v="830073899"/>
        <n v="1019071525"/>
        <n v="64742464"/>
        <n v="1101175034"/>
        <n v="52746298"/>
        <n v="35476146"/>
        <n v="12628899"/>
        <n v="901694900"/>
        <n v="1032397410"/>
        <n v="1019095865"/>
        <n v="1014236630"/>
        <n v="52490057"/>
        <n v="1019085915"/>
        <n v="52344309"/>
        <n v="1019110207"/>
        <n v="1019095269"/>
        <n v="71628599"/>
        <n v="79844551"/>
        <n v="1010032421"/>
        <n v="79822362"/>
        <n v="830045541"/>
        <n v="3186062"/>
        <n v="1001097684"/>
        <n v="1019116449"/>
        <n v="9007258138"/>
        <n v="900338035"/>
        <n v="8300220013"/>
        <n v="1118566890"/>
        <n v="900693270"/>
        <n v="79241629"/>
        <n v="1014291491"/>
        <n v="1233890194"/>
        <n v="800018460"/>
        <n v="1012343491"/>
        <n v="1022923163"/>
        <n v="1019102960"/>
        <n v="811009788"/>
        <n v="901677292"/>
        <n v="800058607"/>
        <n v="1015415061"/>
        <n v="52929990"/>
        <n v="77010802"/>
        <n v="800148631"/>
        <n v="79942534"/>
        <n v="1014231949"/>
        <n v="1010211236"/>
        <n v="901706689"/>
        <n v="830146722"/>
        <n v="830061959"/>
        <n v="8301124986"/>
        <n v="830104806"/>
        <n v="830062837"/>
        <n v="9300621211"/>
        <n v="8301437826"/>
        <n v="830072508"/>
        <n v="8300638189"/>
        <n v="8001859721"/>
        <n v="8300557384"/>
        <n v="830061928"/>
        <n v="8300520810"/>
        <n v="830034056"/>
        <n v="830062707"/>
        <n v="800110270"/>
        <n v="8605107591"/>
        <n v="8300790588"/>
        <n v="900297607"/>
        <n v="901461984"/>
        <n v="8300571535"/>
        <n v="860519524"/>
        <n v="901708606"/>
        <n v="901312112"/>
        <n v="80808355"/>
        <n v="46386139"/>
        <n v="1026565287"/>
        <n v="9098134"/>
        <n v="52802997"/>
        <n v="1019077713"/>
        <n v="1019010249"/>
        <n v="79116257"/>
        <n v="860037013"/>
        <n v="900175862"/>
        <n v="901341884"/>
        <n v="830014292"/>
        <n v="9004237735"/>
        <n v="830098495"/>
        <n v="830048811"/>
        <n v="800089897"/>
        <n v="80159102"/>
        <n v="1070970859"/>
        <n v="1032491489"/>
        <n v="1015447270"/>
        <n v="901508361"/>
        <n v="35898735"/>
        <n v="900893134"/>
        <n v="890301886"/>
        <n v="8604009587"/>
        <n v="8001646298"/>
        <n v="9000001139"/>
        <n v="9001261148"/>
        <n v="8300617429"/>
        <n v="9008352700"/>
        <n v="9001165843"/>
        <n v="830098453"/>
        <n v="900515644"/>
        <n v="830141859"/>
        <n v="9002731201"/>
        <n v="830037278"/>
        <n v="900572437"/>
        <n v="8300469991"/>
        <n v="8000508287"/>
        <n v="8001058341"/>
        <n v="901069447"/>
        <n v="830062546"/>
        <n v="901726258"/>
        <n v="901489956"/>
        <n v="52217679"/>
        <n v="1143358559"/>
        <n v="1019086002"/>
        <n v="1032419629"/>
        <n v="1233889849"/>
        <n v="53029029"/>
        <n v="25174015"/>
        <n v="1116992735"/>
        <n v="1019084824"/>
        <n v="800250713"/>
        <n v="899999333"/>
        <n v="900126860"/>
        <n v="830096094"/>
        <n v="8300419634"/>
        <n v="8002071025"/>
        <n v="900731530"/>
        <n v="900922660"/>
        <n v="860016941"/>
        <n v="901487158"/>
        <n v="901087538"/>
        <n v="8300224141"/>
        <n v="9006590527"/>
        <n v="8300986255"/>
        <n v="830051574"/>
        <n v="9017188813"/>
        <n v="9015555936"/>
        <n v="830059053"/>
        <n v="830089244"/>
        <n v="900113317"/>
        <n v="9015301476"/>
        <s v="830012587-4"/>
        <n v="900266867"/>
        <n v="860030197"/>
        <n v="901727057"/>
        <n v="1019106929"/>
        <n v="80244164"/>
        <n v="1010207804"/>
        <n v="1057892858"/>
        <n v="52907073"/>
        <n v="1072712440"/>
        <n v="1049652750"/>
        <n v="1107098373"/>
        <n v="1013628482"/>
        <n v="1144096399"/>
        <n v="79789495"/>
        <n v="1032506354"/>
        <n v="1018457197"/>
        <n v="1026302789"/>
        <n v="1110520592"/>
        <n v="1020729380"/>
        <n v="37322777"/>
        <n v="1032447519"/>
        <n v="1233900018"/>
        <n v="1032435578"/>
        <n v="37935388"/>
        <n v="31255784"/>
        <n v="80040806"/>
        <n v="39424388"/>
        <n v="1018485830"/>
        <n v="1233902504"/>
        <n v="41794238"/>
        <n v="1004769579"/>
        <n v="31587191"/>
        <n v="1092911466"/>
        <n v="1001044130"/>
        <n v="1019085534"/>
        <n v="1233896885"/>
        <n v="1026573542"/>
        <n v="1061726646"/>
        <n v="860515236"/>
        <n v="900160387"/>
        <n v="805013342"/>
        <n v="800209890"/>
        <s v="8310980-2"/>
        <n v="900552715"/>
        <n v="800045606"/>
        <n v="805018905"/>
        <n v="70555163"/>
        <n v="830122983"/>
        <n v="901733501"/>
        <n v="900579723"/>
        <n v="901669941"/>
        <n v="901736617"/>
        <n v="900032888"/>
        <n v="860530386"/>
        <n v="805028473"/>
        <n v="900843188"/>
        <n v="900694164"/>
        <n v="900663951"/>
        <n v="901370420"/>
        <n v="901050260"/>
        <n v="830115844"/>
        <n v="901039835"/>
        <n v="900813561"/>
        <n v="901756975"/>
        <n v="900838631"/>
        <n v="900075108"/>
        <n v="900074944"/>
        <n v="900916649"/>
        <n v="830005066"/>
        <n v="1110495855"/>
        <n v="8300956140"/>
        <n v="800131690"/>
        <n v="900505401"/>
        <n v="811000798"/>
        <n v="800055691"/>
        <n v="9003467799"/>
        <n v="1020825693"/>
        <n v="1019123384"/>
        <n v="1233689314"/>
        <n v="1014290246"/>
        <n v="1020715105"/>
        <n v="79378436"/>
        <n v="19327707"/>
        <n v="1026257072"/>
        <n v="1233900581"/>
        <n v="1070917313"/>
        <n v="1014256832"/>
        <n v="1019125286"/>
        <n v="900421971"/>
        <n v="900175374"/>
        <n v="901460690"/>
        <n v="1010215172"/>
        <n v="52521612"/>
        <n v="1058817801"/>
        <n v="1020083400"/>
        <n v="1110547958"/>
        <n v="80731057"/>
        <n v="1015481589"/>
        <n v="1069873810"/>
        <n v="36295122"/>
        <n v="7334491"/>
        <n v="1001326965"/>
        <n v="830053792"/>
        <n v="1019052561"/>
        <n v="3959072"/>
        <n v="80771421"/>
        <n v="1052380722"/>
        <n v="1091666488"/>
        <n v="79914073"/>
        <n v="1020743056"/>
        <n v="830140206"/>
        <n v="901781448"/>
        <n v="1000185209"/>
        <n v="901353874"/>
        <n v="900741497"/>
        <n v="52802269"/>
        <n v="1019036021"/>
        <n v="1193281547"/>
        <n v="1077920757"/>
        <n v="1010106023"/>
        <n v="1018484171"/>
        <n v="52184894"/>
        <n v="1007539578"/>
        <n v="830085821"/>
        <n v="901309059"/>
        <n v="800096177"/>
        <n v="901785401"/>
        <n v="891101100"/>
        <n v="33107289"/>
        <n v="52992405"/>
        <n v="1136881685"/>
        <n v="1010133985"/>
        <n v="899999061" u="1"/>
        <n v="830092081" u="1"/>
      </sharedItems>
    </cacheField>
    <cacheField name="Expedido en:" numFmtId="0">
      <sharedItems containsBlank="1"/>
    </cacheField>
    <cacheField name="Rubro presupuestal_x000a_(CPS P-AG)" numFmtId="0">
      <sharedItems containsMixedTypes="1" containsNumber="1" containsInteger="1" minValue="108" maxValue="9002"/>
    </cacheField>
    <cacheField name="Valor Contrato" numFmtId="0">
      <sharedItems containsMixedTypes="1" containsNumber="1" minValue="0" maxValue="17785031594"/>
    </cacheField>
    <cacheField name="Adiciones" numFmtId="6">
      <sharedItems containsBlank="1" containsMixedTypes="1" containsNumber="1" minValue="0" maxValue="2614954183"/>
    </cacheField>
    <cacheField name="Aportes contratista y/o otros FDL" numFmtId="6">
      <sharedItems containsSemiMixedTypes="0" containsString="0" containsNumber="1" containsInteger="1" minValue="0" maxValue="4063145923"/>
    </cacheField>
    <cacheField name="Vr. Total contrato" numFmtId="0">
      <sharedItems containsMixedTypes="1" containsNumber="1" minValue="0" maxValue="19244203657"/>
    </cacheField>
    <cacheField name="Valor mensual del Contrato" numFmtId="6">
      <sharedItems containsBlank="1" containsMixedTypes="1" containsNumber="1" minValue="0" maxValue="9625000"/>
    </cacheField>
    <cacheField name="Consorciados" numFmtId="6">
      <sharedItems containsBlank="1"/>
    </cacheField>
    <cacheField name="Interventorías (contrato de obra) " numFmtId="6">
      <sharedItems containsBlank="1"/>
    </cacheField>
  </cacheFields>
  <calculatedItems count="1">
    <calculatedItem>
      <pivotArea cacheIndex="1" outline="0" fieldPosition="0">
        <references count="1">
          <reference field="6" count="1">
            <x v="9"/>
          </reference>
        </references>
      </pivotArea>
    </calculatedItem>
  </calculatedItem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Miguel Ángel Granados Gutiérrez" refreshedDate="45450.706267361114" createdVersion="8" refreshedVersion="8" minRefreshableVersion="3" recordCount="3099">
  <cacheSource type="worksheet">
    <worksheetSource ref="A6:AN421" sheet="Detalle"/>
  </cacheSource>
  <cacheFields count="56">
    <cacheField name="Vigencia" numFmtId="0">
      <sharedItems containsBlank="1" containsMixedTypes="1" containsNumber="1" containsInteger="1" minValue="2020" maxValue="2024" count="7">
        <n v="2020"/>
        <n v="2021"/>
        <n v="2022"/>
        <n v="2023"/>
        <n v="2024"/>
        <m/>
        <s v="Insertar filas"/>
      </sharedItems>
    </cacheField>
    <cacheField name="Contrato" numFmtId="0">
      <sharedItems containsBlank="1"/>
    </cacheField>
    <cacheField name="No. Proceso Sipse" numFmtId="0">
      <sharedItems containsBlank="1" containsMixedTypes="1" containsNumber="1" containsInteger="1" minValue="61653" maxValue="109563"/>
    </cacheField>
    <cacheField name="Plataforma" numFmtId="0">
      <sharedItems containsBlank="1"/>
    </cacheField>
    <cacheField name="No. Contrato Secop" numFmtId="0">
      <sharedItems containsBlank="1" containsMixedTypes="1" containsNumber="1" containsInteger="1" minValue="259" maxValue="3142021"/>
    </cacheField>
    <cacheField name="No. Proceso" numFmtId="0">
      <sharedItems containsBlank="1"/>
    </cacheField>
    <cacheField name="Modalidad contratación" numFmtId="0">
      <sharedItems containsBlank="1" count="12">
        <s v="Contratación directa"/>
        <s v="Selección abreviada subasta inversa"/>
        <s v="Selección abreviada menor cuantía"/>
        <s v="Mínima cuantía"/>
        <s v="Concurso de méritos"/>
        <s v="Licitación pública"/>
        <s v="Orden de Compra"/>
        <m/>
        <s v="…"/>
        <s v="Órdenes de compra" u="1"/>
        <s v="Contratacion directa" u="1"/>
        <s v="Fórmula1" f="1"/>
      </sharedItems>
    </cacheField>
    <cacheField name="Tipo de contrato" numFmtId="0">
      <sharedItems containsBlank="1" count="21">
        <s v="Prestación de servicios profesionales y de apoyo a la gestión"/>
        <s v="Convenio interadministrativo"/>
        <s v="Prestación de servicios"/>
        <s v="Arrendamiento de inmuebles"/>
        <s v="Compraventa"/>
        <s v="Suministros"/>
        <s v="Consultoría"/>
        <s v="Interventoría"/>
        <s v="Contrato de obra"/>
        <s v="Orden de Compra"/>
        <s v="Comodato"/>
        <s v="Seguros"/>
        <s v="Convenio de cooperación"/>
        <s v="Otros (Transacción - Donaciones)"/>
        <m/>
        <s v="…"/>
        <s v="Suministro" u="1"/>
        <s v="Arriendo" u="1"/>
        <s v="Obra pública" u="1"/>
        <s v="Prestación de servicios de apoyo a la gestión" u="1"/>
        <s v="Prestación de servicios profesionales" u="1"/>
      </sharedItems>
    </cacheField>
    <cacheField name="Tipo CPS_x000a_(Prof. - Ap. Gestión)" numFmtId="0">
      <sharedItems containsBlank="1" count="6">
        <s v="Apoyo a la gestión"/>
        <s v="Profesional"/>
        <s v="Otro"/>
        <s v="Orden de Compra"/>
        <m/>
        <s v="…"/>
      </sharedItems>
    </cacheField>
    <cacheField name="Fecha cesión" numFmtId="0">
      <sharedItems containsDate="1" containsBlank="1" containsMixedTypes="1" minDate="2020-02-27T00:00:00" maxDate="2024-05-11T00:00:00"/>
    </cacheField>
    <cacheField name="Vr. Cedido" numFmtId="0">
      <sharedItems containsBlank="1" containsMixedTypes="1" containsNumber="1" containsInteger="1" minValue="3366667" maxValue="75716667"/>
    </cacheField>
    <cacheField name="Contratista" numFmtId="0">
      <sharedItems containsBlank="1"/>
    </cacheField>
    <cacheField name="No. Identificación" numFmtId="0">
      <sharedItems containsBlank="1" containsMixedTypes="1" containsNumber="1" containsInteger="1" minValue="2968639" maxValue="9300621211"/>
    </cacheField>
    <cacheField name="Expedido en:" numFmtId="0">
      <sharedItems containsBlank="1"/>
    </cacheField>
    <cacheField name="Rubro presupuestal_x000a_(CPS P-AG)" numFmtId="0">
      <sharedItems containsBlank="1" containsMixedTypes="1" containsNumber="1" containsInteger="1" minValue="108" maxValue="9002"/>
    </cacheField>
    <cacheField name="Valor Contrato" numFmtId="0">
      <sharedItems containsBlank="1" containsMixedTypes="1" containsNumber="1" minValue="0" maxValue="17785031594"/>
    </cacheField>
    <cacheField name="Adiciones" numFmtId="0">
      <sharedItems containsBlank="1" containsMixedTypes="1" containsNumber="1" minValue="0" maxValue="2614954183"/>
    </cacheField>
    <cacheField name="Aportes contratista y/o otros FDL" numFmtId="0">
      <sharedItems containsBlank="1" containsMixedTypes="1" containsNumber="1" containsInteger="1" minValue="0" maxValue="4063145923"/>
    </cacheField>
    <cacheField name="Vr. Total contrato" numFmtId="0">
      <sharedItems containsBlank="1" containsMixedTypes="1" containsNumber="1" minValue="0" maxValue="19244203657"/>
    </cacheField>
    <cacheField name="Valor mensual del Contrato" numFmtId="0">
      <sharedItems containsBlank="1" containsMixedTypes="1" containsNumber="1" minValue="0" maxValue="30000000"/>
    </cacheField>
    <cacheField name="Consorciados" numFmtId="0">
      <sharedItems containsBlank="1"/>
    </cacheField>
    <cacheField name="Interventorías (contrato de obra) " numFmtId="0">
      <sharedItems containsBlank="1"/>
    </cacheField>
    <cacheField name="Riesgo ARL" numFmtId="0">
      <sharedItems containsBlank="1" containsMixedTypes="1" containsNumber="1" containsInteger="1" minValue="1" maxValue="5"/>
    </cacheField>
    <cacheField name="Tipo persona" numFmtId="0">
      <sharedItems containsBlank="1"/>
    </cacheField>
    <cacheField name="Estado" numFmtId="0">
      <sharedItems containsBlank="1" count="12">
        <s v="Terminado (no se liquida)"/>
        <s v="Cedido"/>
        <s v="Liquidado"/>
        <s v="Terminado en proceso de liquidación"/>
        <s v="Terminado (Orden de compra)"/>
        <s v="Terminación Anticipada"/>
        <s v="En ejecución"/>
        <s v="Suscrito"/>
        <s v="Suspendido"/>
        <m/>
        <s v="…"/>
        <s v="En elaboración" u="1"/>
      </sharedItems>
    </cacheField>
    <cacheField name="Observaciones sobre el estado" numFmtId="0">
      <sharedItems containsBlank="1" longText="1"/>
    </cacheField>
    <cacheField name="Objeto" numFmtId="0">
      <sharedItems containsBlank="1" longText="1"/>
    </cacheField>
    <cacheField name="Enlace Secop" numFmtId="0">
      <sharedItems containsBlank="1" longText="1"/>
    </cacheField>
    <cacheField name="Área" numFmtId="0">
      <sharedItems containsBlank="1" count="40">
        <s v="Jurídica IVC"/>
        <s v="Despachos Comisorios"/>
        <s v="Subsidio Tipo C"/>
        <s v="Contratación"/>
        <s v="Participación"/>
        <s v="Inspecciones"/>
        <s v="Planeación"/>
        <s v="CDI"/>
        <s v="Administrativa"/>
        <s v="TIC"/>
        <s v="Presupuesto"/>
        <s v="Infraestructura"/>
        <s v="Ambiente"/>
        <s v="Seguridad"/>
        <s v="Despacho"/>
        <s v="Prensa"/>
        <s v="Almacén"/>
        <s v="Contabilidad"/>
        <s v="JAL"/>
        <s v="Archivo"/>
        <s v="Política Social"/>
        <s v="Jurídica"/>
        <s v="Desarrollo Económico"/>
        <s v="Inspecciones (13)"/>
        <s v="Inspecciones (11B)"/>
        <s v="Inspecciones (11E)"/>
        <s v="Inspecciones (11C)"/>
        <s v="Inspecciones (11G)"/>
        <s v="Inspecciones (11D)"/>
        <s v="Inspecciones (11A)"/>
        <s v="Inspecciones (11F)"/>
        <s v="Inspecciones (RPT)"/>
        <s v="SubaLab"/>
        <s v="Infraestructura - Vivienda Rural"/>
        <s v="Participación (EDI)"/>
        <s v="Delivery"/>
        <m/>
        <s v="…"/>
        <s v="Particiáción" u="1"/>
        <s v="Deportes" u="1"/>
      </sharedItems>
    </cacheField>
    <cacheField name="Fecha de Firma" numFmtId="0">
      <sharedItems containsDate="1" containsBlank="1" containsMixedTypes="1" minDate="2020-01-17T00:00:00" maxDate="2024-06-02T00:00:00" count="618">
        <d v="2020-01-17T00:00:00"/>
        <d v="2020-01-30T00:00:00"/>
        <d v="2020-02-03T00:00:00"/>
        <d v="2020-02-04T00:00:00"/>
        <d v="2020-02-06T00:00:00"/>
        <d v="2020-02-07T00:00:00"/>
        <d v="2020-02-11T00:00:00"/>
        <d v="2020-02-13T00:00:00"/>
        <d v="2020-02-12T00:00:00"/>
        <d v="2020-02-17T00:00:00"/>
        <d v="2020-02-14T00:00:00"/>
        <d v="2020-02-18T00:00:00"/>
        <d v="2020-02-19T00:00:00"/>
        <d v="2020-02-20T00:00:00"/>
        <d v="2020-02-21T00:00:00"/>
        <d v="2020-02-27T00:00:00"/>
        <d v="2020-02-22T00:00:00"/>
        <d v="2020-02-24T00:00:00"/>
        <d v="2020-02-26T00:00:00"/>
        <d v="2020-02-25T00:00:00"/>
        <d v="2020-03-12T00:00:00"/>
        <d v="2020-03-03T00:00:00"/>
        <d v="2020-03-02T00:00:00"/>
        <d v="2020-02-28T00:00:00"/>
        <d v="2020-03-09T00:00:00"/>
        <d v="2020-03-04T00:00:00"/>
        <d v="2020-03-06T00:00:00"/>
        <d v="2020-06-04T00:00:00"/>
        <d v="2020-03-05T00:00:00"/>
        <d v="2020-03-11T00:00:00"/>
        <d v="2020-03-10T00:00:00"/>
        <d v="2020-03-13T00:00:00"/>
        <d v="2020-03-17T00:00:00"/>
        <d v="2020-03-16T00:00:00"/>
        <d v="2020-03-18T00:00:00"/>
        <d v="2020-03-19T00:00:00"/>
        <d v="2020-03-20T00:00:00"/>
        <d v="2020-03-23T00:00:00"/>
        <d v="2020-03-30T00:00:00"/>
        <d v="2020-03-31T00:00:00"/>
        <d v="2020-04-03T00:00:00"/>
        <d v="2020-04-07T00:00:00"/>
        <d v="2020-04-08T00:00:00"/>
        <d v="2020-05-13T00:00:00"/>
        <d v="2020-05-15T00:00:00"/>
        <d v="2020-05-16T00:00:00"/>
        <d v="2020-05-18T00:00:00"/>
        <d v="2020-05-22T00:00:00"/>
        <d v="2020-06-01T00:00:00"/>
        <d v="2020-06-08T00:00:00"/>
        <d v="2020-06-20T00:00:00"/>
        <d v="2020-06-26T00:00:00"/>
        <d v="2020-07-24T00:00:00"/>
        <d v="2020-07-01T00:00:00"/>
        <d v="2020-07-03T00:00:00"/>
        <d v="2020-07-06T00:00:00"/>
        <d v="2020-07-07T00:00:00"/>
        <d v="2020-07-13T00:00:00"/>
        <d v="2020-07-09T00:00:00"/>
        <d v="2020-07-10T00:00:00"/>
        <d v="2020-07-14T00:00:00"/>
        <d v="2020-07-17T00:00:00"/>
        <d v="2020-07-21T00:00:00"/>
        <d v="2020-07-23T00:00:00"/>
        <d v="2020-07-27T00:00:00"/>
        <d v="2020-08-05T00:00:00"/>
        <d v="2020-07-31T00:00:00"/>
        <d v="2020-07-29T00:00:00"/>
        <d v="2020-07-30T00:00:00"/>
        <d v="2020-08-03T00:00:00"/>
        <d v="2020-06-30T00:00:00"/>
        <d v="2020-08-10T00:00:00"/>
        <d v="2020-08-11T00:00:00"/>
        <d v="2020-08-12T00:00:00"/>
        <d v="2020-08-21T00:00:00"/>
        <d v="2020-08-13T00:00:00"/>
        <d v="2020-08-14T00:00:00"/>
        <d v="2020-08-19T00:00:00"/>
        <d v="2020-08-20T00:00:00"/>
        <d v="2020-08-18T00:00:00"/>
        <d v="2020-08-24T00:00:00"/>
        <d v="2020-11-23T00:00:00"/>
        <d v="2020-08-22T00:00:00"/>
        <d v="2020-09-07T00:00:00"/>
        <d v="2020-08-26T00:00:00"/>
        <d v="2020-08-27T00:00:00"/>
        <d v="2020-09-10T00:00:00"/>
        <d v="2020-09-09T00:00:00"/>
        <d v="2020-09-15T00:00:00"/>
        <d v="2020-09-17T00:00:00"/>
        <d v="2020-09-14T00:00:00"/>
        <d v="2020-09-11T00:00:00"/>
        <d v="2020-09-16T00:00:00"/>
        <d v="2020-09-18T00:00:00"/>
        <d v="2020-09-22T00:00:00"/>
        <d v="2020-09-24T00:00:00"/>
        <d v="2020-09-23T00:00:00"/>
        <d v="2020-09-30T00:00:00"/>
        <d v="2020-09-25T00:00:00"/>
        <d v="2020-10-09T00:00:00"/>
        <d v="2020-10-10T00:00:00"/>
        <d v="2020-10-15T00:00:00"/>
        <d v="2020-10-16T00:00:00"/>
        <d v="2020-10-22T00:00:00"/>
        <d v="2020-10-21T00:00:00"/>
        <d v="2020-10-23T00:00:00"/>
        <d v="2020-11-03T00:00:00"/>
        <d v="2020-11-04T00:00:00"/>
        <d v="2020-11-05T00:00:00"/>
        <d v="2020-11-17T00:00:00"/>
        <d v="2020-11-14T00:00:00"/>
        <d v="2020-11-13T00:00:00"/>
        <d v="2020-11-18T00:00:00"/>
        <d v="2020-11-19T00:00:00"/>
        <d v="2020-11-20T00:00:00"/>
        <d v="2020-12-10T00:00:00"/>
        <d v="2020-11-24T00:00:00"/>
        <d v="2020-11-27T00:00:00"/>
        <d v="2020-11-30T00:00:00"/>
        <d v="2020-12-03T00:00:00"/>
        <d v="2020-12-16T00:00:00"/>
        <d v="2020-12-11T00:00:00"/>
        <d v="2020-12-14T00:00:00"/>
        <d v="2020-12-24T00:00:00"/>
        <d v="2020-12-18T00:00:00"/>
        <d v="2020-12-22T00:00:00"/>
        <d v="2020-12-21T00:00:00"/>
        <d v="2020-12-28T00:00:00"/>
        <d v="2021-01-06T00:00:00"/>
        <d v="2020-12-29T00:00:00"/>
        <d v="2020-12-30T00:00:00"/>
        <d v="2020-12-31T00:00:00"/>
        <d v="2020-06-05T00:00:00"/>
        <d v="2020-12-17T00:00:00"/>
        <d v="2021-01-21T00:00:00"/>
        <d v="2021-01-25T00:00:00"/>
        <d v="2021-01-22T00:00:00"/>
        <d v="2021-02-01T00:00:00"/>
        <d v="2021-01-29T00:00:00"/>
        <d v="2021-02-04T00:00:00"/>
        <d v="2021-01-27T00:00:00"/>
        <d v="2021-01-28T00:00:00"/>
        <d v="2021-02-03T00:00:00"/>
        <d v="2021-02-02T00:00:00"/>
        <d v="2021-02-05T00:00:00"/>
        <d v="2021-02-09T00:00:00"/>
        <d v="2021-02-12T00:00:00"/>
        <d v="2021-02-15T00:00:00"/>
        <d v="2021-02-17T00:00:00"/>
        <d v="2021-02-08T00:00:00"/>
        <d v="2021-02-19T00:00:00"/>
        <d v="2021-02-11T00:00:00"/>
        <d v="2021-02-10T00:00:00"/>
        <d v="2021-02-16T00:00:00"/>
        <d v="2021-02-18T00:00:00"/>
        <d v="2021-02-22T00:00:00"/>
        <d v="2021-02-25T00:00:00"/>
        <d v="2021-02-23T00:00:00"/>
        <d v="2021-02-26T00:00:00"/>
        <d v="2021-02-24T00:00:00"/>
        <d v="2021-03-01T00:00:00"/>
        <d v="2021-03-03T00:00:00"/>
        <d v="2021-03-02T00:00:00"/>
        <d v="2021-03-04T00:00:00"/>
        <d v="2021-03-05T00:00:00"/>
        <d v="2021-03-09T00:00:00"/>
        <d v="2021-03-08T00:00:00"/>
        <d v="2021-03-10T00:00:00"/>
        <d v="2021-03-11T00:00:00"/>
        <d v="2021-03-15T00:00:00"/>
        <d v="2021-03-12T00:00:00"/>
        <d v="2021-03-17T00:00:00"/>
        <d v="2021-03-18T00:00:00"/>
        <d v="2021-03-19T00:00:00"/>
        <d v="2021-03-24T00:00:00"/>
        <d v="2021-03-25T00:00:00"/>
        <d v="2021-03-26T00:00:00"/>
        <d v="2021-03-30T00:00:00"/>
        <d v="2021-03-31T00:00:00"/>
        <d v="2021-04-05T00:00:00"/>
        <d v="2021-04-08T00:00:00"/>
        <d v="2021-04-09T00:00:00"/>
        <d v="2021-04-13T00:00:00"/>
        <d v="2021-04-28T00:00:00"/>
        <d v="2021-05-03T00:00:00"/>
        <d v="2021-04-26T00:00:00"/>
        <d v="2021-05-07T00:00:00"/>
        <d v="2021-05-10T00:00:00"/>
        <d v="2021-05-11T00:00:00"/>
        <d v="2021-05-12T00:00:00"/>
        <d v="2021-05-19T00:00:00"/>
        <d v="2021-05-14T00:00:00"/>
        <d v="2021-05-21T00:00:00"/>
        <d v="2021-05-25T00:00:00"/>
        <d v="2021-06-08T00:00:00"/>
        <d v="2021-05-28T00:00:00"/>
        <d v="2021-05-31T00:00:00"/>
        <d v="2021-05-26T00:00:00"/>
        <d v="2021-06-02T00:00:00"/>
        <d v="2021-06-01T00:00:00"/>
        <d v="2021-06-03T00:00:00"/>
        <d v="2021-06-09T00:00:00"/>
        <d v="2021-06-15T00:00:00"/>
        <d v="2021-06-21T00:00:00"/>
        <d v="2021-06-18T00:00:00"/>
        <d v="2021-06-30T00:00:00"/>
        <d v="2021-07-02T00:00:00"/>
        <d v="2021-06-28T00:00:00"/>
        <d v="2021-07-12T00:00:00"/>
        <d v="2021-06-29T00:00:00"/>
        <d v="2021-07-07T00:00:00"/>
        <d v="2021-07-09T00:00:00"/>
        <d v="2021-07-08T00:00:00"/>
        <d v="2021-07-15T00:00:00"/>
        <d v="2021-07-22T00:00:00"/>
        <d v="2021-07-27T00:00:00"/>
        <d v="2021-07-29T00:00:00"/>
        <d v="2021-07-28T00:00:00"/>
        <d v="2021-08-03T00:00:00"/>
        <d v="2021-08-17T00:00:00"/>
        <d v="2021-08-04T00:00:00"/>
        <d v="2021-08-05T00:00:00"/>
        <d v="2021-08-10T00:00:00"/>
        <d v="2021-08-09T00:00:00"/>
        <d v="2021-08-11T00:00:00"/>
        <d v="2021-08-13T00:00:00"/>
        <d v="2021-08-20T00:00:00"/>
        <d v="2021-08-18T00:00:00"/>
        <d v="2021-08-19T00:00:00"/>
        <d v="2021-08-23T00:00:00"/>
        <d v="2021-08-25T00:00:00"/>
        <d v="2021-08-24T00:00:00"/>
        <d v="2021-08-26T00:00:00"/>
        <d v="2021-08-27T00:00:00"/>
        <d v="2021-10-29T00:00:00"/>
        <d v="2021-09-06T00:00:00"/>
        <d v="2021-11-02T00:00:00"/>
        <d v="2021-08-31T00:00:00"/>
        <d v="2021-09-07T00:00:00"/>
        <d v="2021-09-03T00:00:00"/>
        <d v="2021-09-02T00:00:00"/>
        <d v="2021-09-08T00:00:00"/>
        <d v="2021-09-13T00:00:00"/>
        <d v="2021-09-22T00:00:00"/>
        <d v="2021-09-16T00:00:00"/>
        <d v="2021-09-17T00:00:00"/>
        <d v="2021-09-14T00:00:00"/>
        <d v="2021-09-20T00:00:00"/>
        <d v="2021-09-29T00:00:00"/>
        <d v="2021-10-07T00:00:00"/>
        <d v="2021-09-23T00:00:00"/>
        <d v="2021-09-27T00:00:00"/>
        <d v="2021-09-30T00:00:00"/>
        <d v="2021-09-28T00:00:00"/>
        <d v="2021-10-01T00:00:00"/>
        <d v="2021-10-04T00:00:00"/>
        <d v="2021-10-12T00:00:00"/>
        <d v="2021-10-05T00:00:00"/>
        <d v="2021-10-11T00:00:00"/>
        <d v="2021-10-08T00:00:00"/>
        <d v="2021-10-15T00:00:00"/>
        <d v="2021-10-19T00:00:00"/>
        <d v="2021-10-27T00:00:00"/>
        <d v="2021-10-25T00:00:00"/>
        <d v="2021-10-22T00:00:00"/>
        <d v="2021-10-21T00:00:00"/>
        <d v="2021-10-20T00:00:00"/>
        <d v="2021-10-26T00:00:00"/>
        <d v="2021-11-04T00:00:00"/>
        <d v="2021-11-05T00:00:00"/>
        <d v="2021-11-17T00:00:00"/>
        <d v="2021-11-08T00:00:00"/>
        <d v="2021-11-12T00:00:00"/>
        <d v="2021-11-09T00:00:00"/>
        <d v="2021-11-11T00:00:00"/>
        <d v="2021-11-10T00:00:00"/>
        <d v="2021-11-16T00:00:00"/>
        <d v="2021-11-19T00:00:00"/>
        <d v="2021-11-24T00:00:00"/>
        <d v="2021-11-18T00:00:00"/>
        <d v="2021-11-22T00:00:00"/>
        <d v="2021-11-26T00:00:00"/>
        <d v="2021-11-29T00:00:00"/>
        <d v="2021-12-10T00:00:00"/>
        <d v="2021-12-13T00:00:00"/>
        <d v="2021-12-09T00:00:00"/>
        <d v="2021-12-15T00:00:00"/>
        <d v="2021-12-22T00:00:00"/>
        <d v="2021-12-16T00:00:00"/>
        <d v="2021-12-24T00:00:00"/>
        <d v="2021-12-23T00:00:00"/>
        <d v="2021-12-28T00:00:00"/>
        <d v="2021-12-29T00:00:00"/>
        <d v="2021-12-30T00:00:00"/>
        <d v="2021-12-31T00:00:00"/>
        <d v="2021-04-19T00:00:00"/>
        <d v="2021-06-11T00:00:00"/>
        <d v="2021-11-03T00:00:00"/>
        <d v="2022-01-13T00:00:00"/>
        <d v="2022-01-24T00:00:00"/>
        <d v="2022-01-14T00:00:00"/>
        <d v="2022-01-26T00:00:00"/>
        <d v="2022-01-20T00:00:00"/>
        <d v="2022-01-17T00:00:00"/>
        <d v="2022-01-16T00:00:00"/>
        <d v="2022-01-21T00:00:00"/>
        <d v="2022-01-18T00:00:00"/>
        <d v="2022-01-19T00:00:00"/>
        <d v="2022-01-25T00:00:00"/>
        <d v="2022-01-28T00:00:00"/>
        <d v="2022-01-22T00:00:00"/>
        <d v="2022-01-23T00:00:00"/>
        <d v="2022-01-27T00:00:00"/>
        <d v="2022-01-31T00:00:00"/>
        <d v="2022-02-03T00:00:00"/>
        <d v="2022-03-30T00:00:00"/>
        <d v="2022-05-09T00:00:00"/>
        <d v="2022-05-13T00:00:00"/>
        <d v="2022-05-23T00:00:00"/>
        <d v="2022-05-26T00:00:00"/>
        <d v="2022-05-27T00:00:00"/>
        <d v="2022-05-25T00:00:00"/>
        <d v="2022-05-31T00:00:00"/>
        <d v="2022-06-03T00:00:00"/>
        <d v="2022-06-01T00:00:00"/>
        <d v="2022-06-06T00:00:00"/>
        <d v="2022-06-07T00:00:00"/>
        <d v="2022-06-09T00:00:00"/>
        <d v="2022-06-28T00:00:00"/>
        <d v="2022-07-11T00:00:00"/>
        <d v="2022-07-21T00:00:00"/>
        <d v="2022-07-22T00:00:00"/>
        <d v="2022-07-27T00:00:00"/>
        <d v="2022-07-26T00:00:00"/>
        <d v="2022-07-28T00:00:00"/>
        <d v="2022-07-29T00:00:00"/>
        <d v="2022-08-04T00:00:00"/>
        <d v="2022-08-08T00:00:00"/>
        <d v="2022-08-05T00:00:00"/>
        <d v="2022-08-12T00:00:00"/>
        <d v="2022-08-11T00:00:00"/>
        <d v="2022-08-09T00:00:00"/>
        <d v="2022-08-10T00:00:00"/>
        <d v="2022-08-23T00:00:00"/>
        <d v="2022-08-16T00:00:00"/>
        <d v="2022-08-17T00:00:00"/>
        <d v="2022-08-18T00:00:00"/>
        <d v="2022-08-22T00:00:00"/>
        <d v="2022-08-25T00:00:00"/>
        <d v="2022-08-24T00:00:00"/>
        <d v="2022-08-30T00:00:00"/>
        <d v="2022-09-05T00:00:00"/>
        <d v="2022-08-31T00:00:00"/>
        <d v="2022-09-02T00:00:00"/>
        <d v="2022-09-09T00:00:00"/>
        <d v="2022-09-16T00:00:00"/>
        <d v="2022-09-15T00:00:00"/>
        <d v="2022-09-19T00:00:00"/>
        <d v="2022-09-26T00:00:00"/>
        <d v="2022-09-22T00:00:00"/>
        <d v="2022-09-23T00:00:00"/>
        <d v="2022-09-28T00:00:00"/>
        <d v="2022-09-29T00:00:00"/>
        <d v="2022-09-30T00:00:00"/>
        <d v="2022-10-05T00:00:00"/>
        <d v="2022-10-04T00:00:00"/>
        <d v="2022-10-12T00:00:00"/>
        <d v="2022-10-11T00:00:00"/>
        <d v="2022-10-18T00:00:00"/>
        <d v="2022-10-27T00:00:00"/>
        <d v="2022-11-02T00:00:00"/>
        <d v="2022-10-31T00:00:00"/>
        <d v="2022-11-10T00:00:00"/>
        <d v="2022-10-28T00:00:00"/>
        <d v="2022-11-03T00:00:00"/>
        <d v="2022-11-22T00:00:00"/>
        <d v="2022-11-04T00:00:00"/>
        <d v="2022-11-18T00:00:00"/>
        <d v="2022-11-17T00:00:00"/>
        <d v="2022-11-16T00:00:00"/>
        <d v="2022-11-24T00:00:00"/>
        <d v="2022-11-28T00:00:00"/>
        <d v="2022-12-07T00:00:00"/>
        <d v="2022-11-30T00:00:00"/>
        <d v="2022-12-01T00:00:00"/>
        <d v="2022-12-02T00:00:00"/>
        <d v="2022-12-12T00:00:00"/>
        <d v="2022-12-09T00:00:00"/>
        <d v="2022-12-06T00:00:00"/>
        <d v="2022-12-14T00:00:00"/>
        <d v="2022-12-15T00:00:00"/>
        <d v="2022-12-16T00:00:00"/>
        <d v="2022-12-19T00:00:00"/>
        <d v="2022-12-22T00:00:00"/>
        <d v="2022-12-23T00:00:00"/>
        <d v="2022-12-21T00:00:00"/>
        <d v="2022-12-26T00:00:00"/>
        <d v="2022-12-29T00:00:00"/>
        <d v="2022-12-28T00:00:00"/>
        <d v="2022-12-27T00:00:00"/>
        <d v="2022-02-10T00:00:00"/>
        <d v="2022-03-15T00:00:00"/>
        <d v="2022-04-27T00:00:00"/>
        <d v="2022-07-25T00:00:00"/>
        <d v="2023-01-23T00:00:00"/>
        <d v="2023-01-24T00:00:00"/>
        <d v="2023-01-25T00:00:00"/>
        <d v="2023-01-26T00:00:00"/>
        <d v="2023-01-30T00:00:00"/>
        <d v="2023-02-01T00:00:00"/>
        <d v="2023-01-27T00:00:00"/>
        <d v="2023-01-31T00:00:00"/>
        <d v="2023-02-02T00:00:00"/>
        <d v="2023-02-07T00:00:00"/>
        <d v="2023-02-03T00:00:00"/>
        <d v="2023-02-06T00:00:00"/>
        <d v="2023-02-09T00:00:00"/>
        <d v="2023-02-08T00:00:00"/>
        <d v="2023-02-10T00:00:00"/>
        <d v="2023-02-17T00:00:00"/>
        <d v="2023-02-13T00:00:00"/>
        <d v="2023-02-21T00:00:00"/>
        <d v="2023-02-15T00:00:00"/>
        <d v="2023-02-16T00:00:00"/>
        <d v="2023-02-14T00:00:00"/>
        <d v="2023-02-20T00:00:00"/>
        <d v="2023-02-22T00:00:00"/>
        <d v="2023-02-23T00:00:00"/>
        <d v="2023-02-24T00:00:00"/>
        <d v="2023-02-28T00:00:00"/>
        <d v="2023-03-01T00:00:00"/>
        <d v="2023-03-02T00:00:00"/>
        <d v="2023-03-03T00:00:00"/>
        <d v="2023-03-09T00:00:00"/>
        <d v="2023-03-13T00:00:00"/>
        <d v="2023-03-07T00:00:00"/>
        <d v="2023-03-08T00:00:00"/>
        <d v="2023-03-16T00:00:00"/>
        <d v="2023-03-17T00:00:00"/>
        <d v="2023-03-22T00:00:00"/>
        <d v="2023-03-27T00:00:00"/>
        <d v="2023-03-24T00:00:00"/>
        <d v="2023-03-28T00:00:00"/>
        <d v="2023-03-29T00:00:00"/>
        <d v="2023-04-03T00:00:00"/>
        <d v="2023-04-13T00:00:00"/>
        <d v="2023-04-10T00:00:00"/>
        <d v="2023-03-30T00:00:00"/>
        <d v="2023-03-31T00:00:00"/>
        <d v="2023-04-12T00:00:00"/>
        <d v="2023-04-11T00:00:00"/>
        <d v="2023-04-04T00:00:00"/>
        <d v="2023-04-05T00:00:00"/>
        <d v="2023-04-18T00:00:00"/>
        <d v="2023-04-14T00:00:00"/>
        <d v="2023-04-17T00:00:00"/>
        <d v="2023-04-21T00:00:00"/>
        <d v="2023-04-20T00:00:00"/>
        <d v="2023-04-26T00:00:00"/>
        <d v="2023-04-25T00:00:00"/>
        <d v="2023-04-24T00:00:00"/>
        <d v="2023-05-10T00:00:00"/>
        <d v="2023-05-12T00:00:00"/>
        <d v="2023-05-08T00:00:00"/>
        <d v="2023-05-15T00:00:00"/>
        <d v="2023-05-05T00:00:00"/>
        <d v="2023-05-03T00:00:00"/>
        <d v="2023-05-11T00:00:00"/>
        <d v="2023-05-23T00:00:00"/>
        <d v="2023-05-18T00:00:00"/>
        <d v="2023-05-25T00:00:00"/>
        <d v="2023-05-19T00:00:00"/>
        <d v="2023-05-29T00:00:00"/>
        <d v="2023-05-26T00:00:00"/>
        <d v="2023-06-01T00:00:00"/>
        <d v="2023-06-02T00:00:00"/>
        <d v="2023-05-30T00:00:00"/>
        <d v="2023-05-31T00:00:00"/>
        <d v="2023-06-07T00:00:00"/>
        <d v="2023-06-05T00:00:00"/>
        <d v="2023-06-06T00:00:00"/>
        <d v="2023-06-08T00:00:00"/>
        <d v="2023-06-14T00:00:00"/>
        <d v="2023-06-09T00:00:00"/>
        <d v="2023-06-26T00:00:00"/>
        <d v="2023-06-21T00:00:00"/>
        <d v="2023-06-20T00:00:00"/>
        <d v="2023-06-23T00:00:00"/>
        <d v="2023-06-22T00:00:00"/>
        <d v="2023-06-27T00:00:00"/>
        <d v="2023-06-28T00:00:00"/>
        <d v="2023-06-29T00:00:00"/>
        <d v="2023-07-04T00:00:00"/>
        <d v="2023-07-06T00:00:00"/>
        <d v="2023-07-13T00:00:00"/>
        <d v="2023-07-17T00:00:00"/>
        <d v="2023-07-24T00:00:00"/>
        <d v="2023-07-27T00:00:00"/>
        <d v="2023-07-31T00:00:00"/>
        <d v="2023-08-02T00:00:00"/>
        <d v="2023-08-09T00:00:00"/>
        <d v="2023-08-10T00:00:00"/>
        <d v="2023-08-14T00:00:00"/>
        <d v="2023-08-23T00:00:00"/>
        <d v="2023-09-04T00:00:00"/>
        <d v="2023-08-29T00:00:00"/>
        <d v="2023-08-31T00:00:00"/>
        <d v="2023-09-05T00:00:00"/>
        <d v="2023-09-13T00:00:00"/>
        <d v="2023-09-08T00:00:00"/>
        <d v="2023-09-15T00:00:00"/>
        <d v="2023-09-18T00:00:00"/>
        <d v="2023-09-21T00:00:00"/>
        <d v="2023-09-25T00:00:00"/>
        <d v="2023-09-26T00:00:00"/>
        <d v="2023-09-27T00:00:00"/>
        <d v="2023-09-28T00:00:00"/>
        <d v="2023-10-11T00:00:00"/>
        <d v="2023-10-24T00:00:00"/>
        <d v="2023-10-23T00:00:00"/>
        <d v="2023-10-27T00:00:00"/>
        <d v="2023-10-30T00:00:00"/>
        <d v="2023-10-31T00:00:00"/>
        <d v="2023-11-08T00:00:00"/>
        <d v="2023-11-20T00:00:00"/>
        <d v="2023-11-16T00:00:00"/>
        <d v="2023-11-21T00:00:00"/>
        <d v="2023-11-27T00:00:00"/>
        <d v="2023-11-24T00:00:00"/>
        <d v="2023-11-23T00:00:00"/>
        <d v="2023-12-01T00:00:00"/>
        <d v="2023-11-29T00:00:00"/>
        <d v="2023-11-28T00:00:00"/>
        <d v="2023-11-30T00:00:00"/>
        <d v="2023-12-05T00:00:00"/>
        <d v="2023-12-04T00:00:00"/>
        <d v="2023-12-19T00:00:00"/>
        <d v="2023-12-07T00:00:00"/>
        <d v="2023-12-18T00:00:00"/>
        <d v="2023-12-12T00:00:00"/>
        <d v="2023-12-06T00:00:00"/>
        <d v="2023-12-14T00:00:00"/>
        <d v="2023-12-28T00:00:00"/>
        <d v="2023-12-13T00:00:00"/>
        <d v="2023-12-11T00:00:00"/>
        <d v="2023-12-27T00:00:00"/>
        <d v="2023-12-20T00:00:00"/>
        <d v="2023-12-29T00:00:00"/>
        <d v="2023-12-21T00:00:00"/>
        <d v="2023-12-22T00:00:00"/>
        <d v="2024-02-13T00:00:00"/>
        <d v="2024-02-14T00:00:00"/>
        <d v="2024-03-02T00:00:00"/>
        <d v="2024-02-21T00:00:00"/>
        <d v="2024-02-27T00:00:00"/>
        <d v="2024-02-20T00:00:00"/>
        <d v="2024-02-22T00:00:00"/>
        <d v="2024-02-19T00:00:00"/>
        <d v="2024-02-23T00:00:00"/>
        <d v="2024-03-15T00:00:00"/>
        <d v="2024-03-05T00:00:00"/>
        <d v="2024-02-26T00:00:00"/>
        <d v="2024-02-29T00:00:00"/>
        <d v="2024-03-01T00:00:00"/>
        <d v="2024-02-28T00:00:00"/>
        <d v="2024-03-04T00:00:00"/>
        <s v="Sin iniciar"/>
        <d v="2024-03-06T00:00:00"/>
        <d v="2024-03-07T00:00:00"/>
        <d v="2024-03-08T00:00:00"/>
        <d v="2024-03-11T00:00:00"/>
        <d v="2024-03-13T00:00:00"/>
        <d v="2024-03-12T00:00:00"/>
        <d v="2024-03-14T00:00:00"/>
        <d v="2024-04-02T00:00:00"/>
        <d v="2024-03-19T00:00:00"/>
        <d v="2024-03-20T00:00:00"/>
        <d v="2024-03-18T00:00:00"/>
        <d v="2024-03-16T00:00:00"/>
        <d v="2024-03-22T00:00:00"/>
        <d v="2024-03-21T00:00:00"/>
        <d v="2024-03-23T00:00:00"/>
        <d v="2024-04-01T00:00:00"/>
        <d v="2024-03-26T00:00:00"/>
        <d v="2024-03-27T00:00:00"/>
        <d v="2024-04-03T00:00:00"/>
        <d v="2024-04-04T00:00:00"/>
        <d v="2024-04-05T00:00:00"/>
        <d v="2024-04-08T00:00:00"/>
        <d v="2024-04-09T00:00:00"/>
        <d v="2024-04-10T00:00:00"/>
        <d v="2024-04-11T00:00:00"/>
        <d v="2024-04-12T00:00:00"/>
        <d v="2024-04-15T00:00:00"/>
        <d v="2024-04-16T00:00:00"/>
        <d v="2024-04-17T00:00:00"/>
        <d v="2024-04-19T00:00:00"/>
        <d v="2024-04-18T00:00:00"/>
        <d v="2024-04-20T00:00:00"/>
        <d v="2024-04-22T00:00:00"/>
        <d v="2024-04-23T00:00:00"/>
        <d v="2024-04-25T00:00:00"/>
        <d v="2024-04-29T00:00:00"/>
        <d v="2024-04-30T00:00:00"/>
        <d v="2024-05-08T00:00:00"/>
        <d v="2024-05-09T00:00:00"/>
        <d v="2024-05-16T00:00:00"/>
        <d v="2024-05-15T00:00:00"/>
        <d v="2024-05-10T00:00:00"/>
        <d v="2024-05-21T00:00:00"/>
        <d v="2024-05-23T00:00:00"/>
        <d v="2024-05-24T00:00:00"/>
        <d v="2024-05-22T00:00:00"/>
        <d v="2024-05-27T00:00:00"/>
        <d v="2024-06-01T00:00:00"/>
        <d v="2024-05-29T00:00:00"/>
        <m/>
        <s v="…"/>
      </sharedItems>
    </cacheField>
    <cacheField name="Fecha de Inicio del Contrato" numFmtId="0">
      <sharedItems containsDate="1" containsBlank="1" containsMixedTypes="1" minDate="2020-01-22T00:00:00" maxDate="2024-06-07T00:00:00"/>
    </cacheField>
    <cacheField name="Fecha de Fin del Contrato" numFmtId="0">
      <sharedItems containsDate="1" containsBlank="1" containsMixedTypes="1" minDate="2020-03-31T00:00:00" maxDate="2033-07-25T00:00:00"/>
    </cacheField>
    <cacheField name="Plazo de ejecución Contractual" numFmtId="0">
      <sharedItems containsBlank="1"/>
    </cacheField>
    <cacheField name="Fecha Final del Contrato" numFmtId="0">
      <sharedItems containsDate="1" containsBlank="1" containsMixedTypes="1" minDate="2020-05-30T00:00:00" maxDate="2033-07-25T00:00:00"/>
    </cacheField>
    <cacheField name="Plazo de Prorroga _x000a_( Meses y dias)" numFmtId="0">
      <sharedItems containsBlank="1"/>
    </cacheField>
    <cacheField name="Fecha real de terminación" numFmtId="0">
      <sharedItems containsDate="1" containsBlank="1" containsMixedTypes="1" minDate="2020-05-30T00:00:00" maxDate="2033-07-25T00:00:00"/>
    </cacheField>
    <cacheField name="Plazo total ejecución contractual " numFmtId="0">
      <sharedItems containsBlank="1"/>
    </cacheField>
    <cacheField name="Terminación anticipada" numFmtId="0">
      <sharedItems containsBlank="1"/>
    </cacheField>
    <cacheField name="Suspendido - Reactivado" numFmtId="0">
      <sharedItems containsBlank="1"/>
    </cacheField>
    <cacheField name="Periodo suspensión" numFmtId="0">
      <sharedItems containsBlank="1"/>
    </cacheField>
    <cacheField name="Días a restar por suspensiones" numFmtId="0">
      <sharedItems containsBlank="1" containsMixedTypes="1" containsNumber="1" containsInteger="1" minValue="0" maxValue="136"/>
    </cacheField>
    <cacheField name="Fecha acta liquidación" numFmtId="0">
      <sharedItems containsDate="1" containsBlank="1" containsMixedTypes="1" minDate="2020-12-04T00:00:00" maxDate="2024-05-01T00:00:00"/>
    </cacheField>
    <cacheField name="Dirección Domicilio" numFmtId="0">
      <sharedItems containsBlank="1"/>
    </cacheField>
    <cacheField name="Teléfono" numFmtId="0">
      <sharedItems containsBlank="1" containsMixedTypes="1" containsNumber="1" containsInteger="1" minValue="2168499" maxValue="30082377632"/>
    </cacheField>
    <cacheField name="Correo Electrónico" numFmtId="0">
      <sharedItems containsBlank="1" containsMixedTypes="1" containsNumber="1" containsInteger="1" minValue="0" maxValue="0"/>
    </cacheField>
    <cacheField name="Banco" numFmtId="0">
      <sharedItems containsBlank="1" containsMixedTypes="1" containsNumber="1" containsInteger="1" minValue="0" maxValue="0"/>
    </cacheField>
    <cacheField name="Tipo de Cuenta" numFmtId="0">
      <sharedItems containsBlank="1" containsMixedTypes="1" containsNumber="1" containsInteger="1" minValue="0" maxValue="0"/>
    </cacheField>
    <cacheField name="No. Cuenta" numFmtId="0">
      <sharedItems containsBlank="1" containsMixedTypes="1" containsNumber="1" containsInteger="1" minValue="2249456" maxValue="1.3082000020091299E+17"/>
    </cacheField>
    <cacheField name="Género" numFmtId="0">
      <sharedItems containsBlank="1"/>
    </cacheField>
    <cacheField name="País de Nacimiento" numFmtId="0">
      <sharedItems containsBlank="1" containsMixedTypes="1" containsNumber="1" containsInteger="1" minValue="0" maxValue="0"/>
    </cacheField>
    <cacheField name="Ciudad de Nacimiento" numFmtId="0">
      <sharedItems containsBlank="1" containsMixedTypes="1" containsNumber="1" containsInteger="1" minValue="0" maxValue="0"/>
    </cacheField>
    <cacheField name="Departamento Nacimiento" numFmtId="0">
      <sharedItems containsBlank="1" containsMixedTypes="1" containsNumber="1" containsInteger="1" minValue="0" maxValue="0"/>
    </cacheField>
    <cacheField name="Fecha Nacimiento" numFmtId="0">
      <sharedItems containsDate="1" containsBlank="1" containsMixedTypes="1" minDate="1950-03-02T00:00:00" maxDate="2023-03-01T00:00:00"/>
    </cacheField>
    <cacheField name="Edad" numFmtId="0">
      <sharedItems containsBlank="1" containsMixedTypes="1" containsNumber="1" containsInteger="1" minValue="20" maxValue="74"/>
    </cacheField>
    <cacheField name="Formación Académica" numFmtId="0">
      <sharedItems containsBlank="1" containsMixedTypes="1" containsNumber="1" containsInteger="1" minValue="0" maxValue="0" longText="1"/>
    </cacheField>
    <cacheField name="Observaciones" numFmtId="0">
      <sharedItems containsBlank="1"/>
    </cacheField>
  </cacheFields>
  <calculatedItems count="1">
    <calculatedItem>
      <pivotArea cacheIndex="1" outline="0" fieldPosition="0">
        <references count="1">
          <reference field="6" count="1">
            <x v="10"/>
          </reference>
        </references>
      </pivotArea>
    </calculatedItem>
  </calculatedItem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616">
  <r>
    <x v="0"/>
    <s v="001-2020"/>
    <m/>
    <s v="Secop II"/>
    <s v="FDLSUBA-CPS-001-2020"/>
    <s v="FDLSUBA-CD-002-2020"/>
    <s v="Contratación directa"/>
    <s v="Prestación de servicios profesionales y de apoyo a la gestión"/>
    <s v="Apoyo a la gestión"/>
    <m/>
  </r>
  <r>
    <x v="0"/>
    <s v="002-2020 C1"/>
    <m/>
    <s v="Secop II"/>
    <s v="FDLSUBA-CPS-002-2020"/>
    <s v="FDLSUBA-CD-004-2020"/>
    <s v="Contratación directa"/>
    <s v="Prestación de servicios profesionales y de apoyo a la gestión"/>
    <s v="Profesional"/>
    <d v="2020-12-04T00:00:00"/>
  </r>
  <r>
    <x v="0"/>
    <s v="002-2020"/>
    <m/>
    <s v="Secop II"/>
    <s v="FDLSUBA-CPS-002-2020"/>
    <s v="FDLSUBA-CD-004-2020"/>
    <s v="Contratación directa"/>
    <s v="Prestación de servicios profesionales y de apoyo a la gestión"/>
    <s v="Profesional"/>
    <m/>
  </r>
  <r>
    <x v="0"/>
    <s v="003-2020"/>
    <m/>
    <s v="Secop II"/>
    <s v="FDLSUBA-CPS-003-2020"/>
    <s v="FDLSUBA-CD-003-2020"/>
    <s v="Contratación directa"/>
    <s v="Prestación de servicios profesionales y de apoyo a la gestión"/>
    <s v="Profesional"/>
    <m/>
  </r>
  <r>
    <x v="0"/>
    <s v="004-2020"/>
    <m/>
    <s v="Secop II"/>
    <s v="FDLSUBA-CPS-004-2020"/>
    <s v="FDLSUBA-CD-005-2020"/>
    <s v="Contratación directa"/>
    <s v="Prestación de servicios profesionales y de apoyo a la gestión"/>
    <s v="Profesional"/>
    <m/>
  </r>
  <r>
    <x v="0"/>
    <s v="005-2020 C1"/>
    <m/>
    <s v="Secop II"/>
    <s v="FDLSUBA-CPS-005-2020"/>
    <s v="FDLSUBA-CD-006-2020"/>
    <s v="Contratación directa"/>
    <s v="Prestación de servicios profesionales y de apoyo a la gestión"/>
    <s v="Profesional"/>
    <d v="2020-02-27T00:00:00"/>
  </r>
  <r>
    <x v="0"/>
    <s v="005-2020"/>
    <m/>
    <s v="Secop II"/>
    <s v="FDLSUBA-CPS-005-2020"/>
    <s v="FDLSUBA-CD-006-2020"/>
    <s v="Contratación directa"/>
    <s v="Prestación de servicios profesionales y de apoyo a la gestión"/>
    <s v="Profesional"/>
    <m/>
  </r>
  <r>
    <x v="0"/>
    <s v="006-2020"/>
    <m/>
    <s v="Secop II"/>
    <s v="FDLSUBA-CPS-006-2020"/>
    <s v="FDLSUBA-CD-007-2020"/>
    <s v="Contratación directa"/>
    <s v="Prestación de servicios profesionales y de apoyo a la gestión"/>
    <s v="Profesional"/>
    <m/>
  </r>
  <r>
    <x v="0"/>
    <s v="007-2020"/>
    <m/>
    <s v="Secop II"/>
    <s v="FDLSUBA-CPS-007-2020"/>
    <s v="FDLSUBA-CD-008-2020"/>
    <s v="Contratación directa"/>
    <s v="Prestación de servicios profesionales y de apoyo a la gestión"/>
    <s v="Profesional"/>
    <m/>
  </r>
  <r>
    <x v="0"/>
    <s v="008-2020"/>
    <m/>
    <s v="Secop II"/>
    <s v="FDLSUBA-CPS-008-2020"/>
    <s v="FDLSUBA-CD-009-2020"/>
    <s v="Contratación directa"/>
    <s v="Prestación de servicios profesionales y de apoyo a la gestión"/>
    <s v="Profesional"/>
    <m/>
  </r>
  <r>
    <x v="0"/>
    <s v="009-2020"/>
    <m/>
    <s v="Secop II"/>
    <s v="FDLSUBA-CPS-009-2020"/>
    <s v="FDLSUBA-CD-010-2020"/>
    <s v="Contratación directa"/>
    <s v="Prestación de servicios profesionales y de apoyo a la gestión"/>
    <s v="Profesional"/>
    <m/>
  </r>
  <r>
    <x v="0"/>
    <s v="010-2020"/>
    <m/>
    <s v="Secop II"/>
    <s v="FDLSUBA-CPS-010-2020"/>
    <s v="FDLSUBA-CD-011-2020"/>
    <s v="Contratación directa"/>
    <s v="Prestación de servicios profesionales y de apoyo a la gestión"/>
    <s v="Apoyo a la gestión"/>
    <m/>
  </r>
  <r>
    <x v="0"/>
    <s v="011-2020"/>
    <m/>
    <s v="Secop II"/>
    <s v="FDLSF-CPS-011-2020"/>
    <s v="FDLSUBA-CD-012-2020"/>
    <s v="Contratación directa"/>
    <s v="Prestación de servicios profesionales y de apoyo a la gestión"/>
    <s v="Apoyo a la gestión"/>
    <m/>
  </r>
  <r>
    <x v="0"/>
    <s v="012-2020"/>
    <m/>
    <s v="Secop II"/>
    <s v="FDLSF-CD-012-2020"/>
    <s v="FDLSUBA-CD-012-2020"/>
    <s v="Contratación directa"/>
    <s v="Prestación de servicios profesionales y de apoyo a la gestión"/>
    <s v="Apoyo a la gestión"/>
    <m/>
  </r>
  <r>
    <x v="0"/>
    <s v="013-2020"/>
    <m/>
    <s v="Secop II"/>
    <s v="FDLSUBA-013-2020"/>
    <s v=" _x000a_FDLSUBA-CD-014-2020_x000a_"/>
    <s v="Contratación directa"/>
    <s v="Prestación de servicios profesionales y de apoyo a la gestión"/>
    <s v="Apoyo a la gestión"/>
    <m/>
  </r>
  <r>
    <x v="0"/>
    <s v="014-2020"/>
    <m/>
    <s v="Secop II"/>
    <s v="FDLSUBA-CPS-014-2020"/>
    <s v="FDLSUBA-CD-014-2020"/>
    <s v="Contratación directa"/>
    <s v="Prestación de servicios profesionales y de apoyo a la gestión"/>
    <s v="Apoyo a la gestión"/>
    <m/>
  </r>
  <r>
    <x v="0"/>
    <s v="016-2020"/>
    <m/>
    <s v="Secop II"/>
    <s v="FDLSUBA-CPS-016-2020"/>
    <s v="FDLSUBA-CD-015-2020"/>
    <s v="Contratación directa"/>
    <s v="Prestación de servicios profesionales y de apoyo a la gestión"/>
    <s v="Apoyo a la gestión"/>
    <m/>
  </r>
  <r>
    <x v="0"/>
    <s v="017-2020"/>
    <m/>
    <s v="Secop II"/>
    <s v="FDLSUBA-CPS-017-2020"/>
    <s v="FDLSUBA-CD-012-2020"/>
    <s v="Contratación directa"/>
    <s v="Prestación de servicios profesionales y de apoyo a la gestión"/>
    <s v="Apoyo a la gestión"/>
    <m/>
  </r>
  <r>
    <x v="0"/>
    <s v="018-2020"/>
    <m/>
    <s v="Secop II"/>
    <s v="FDLSUBA-CPS-018-2020"/>
    <s v="_x000a_FDLSUBA-CD-016-2020_x000a_"/>
    <s v="Contratación directa"/>
    <s v="Prestación de servicios profesionales y de apoyo a la gestión"/>
    <s v="Profesional"/>
    <m/>
  </r>
  <r>
    <x v="0"/>
    <s v="019-2020"/>
    <m/>
    <s v="Secop II"/>
    <s v="FDLSUBA-CPS-019-2020"/>
    <s v="FDLSUBA-CD-012-2020"/>
    <s v="Contratación directa"/>
    <s v="Prestación de servicios profesionales y de apoyo a la gestión"/>
    <s v="Apoyo a la gestión"/>
    <m/>
  </r>
  <r>
    <x v="0"/>
    <s v="020-2020"/>
    <m/>
    <s v="Secop II"/>
    <s v="FLSUBA-CPS-020-2020"/>
    <s v="FDLSUBA-CD-012-2020"/>
    <s v="Contratación directa"/>
    <s v="Prestación de servicios profesionales y de apoyo a la gestión"/>
    <s v="Apoyo a la gestión"/>
    <m/>
  </r>
  <r>
    <x v="0"/>
    <s v="021-2020"/>
    <m/>
    <s v="Secop II"/>
    <s v="FDLSUBA-CPS-021-2020"/>
    <s v=" _x000a_FDLSUBA-CD-018-2020_x000a_"/>
    <s v="Contratación directa"/>
    <s v="Prestación de servicios profesionales y de apoyo a la gestión"/>
    <s v="Profesional"/>
    <m/>
  </r>
  <r>
    <x v="0"/>
    <s v="022-2020"/>
    <m/>
    <s v="Secop II"/>
    <s v="FDLSUBA-CPS-022/2020"/>
    <s v="FDLSUBA-CD-019/2020"/>
    <s v="Contratación directa"/>
    <s v="Prestación de servicios profesionales y de apoyo a la gestión"/>
    <s v="Profesional"/>
    <m/>
  </r>
  <r>
    <x v="0"/>
    <s v="023-2020"/>
    <m/>
    <s v="Secop II"/>
    <s v="FDLSUBA-CPS-023-2020"/>
    <s v="FDLSUBA-CD-020-2020_x000a_"/>
    <s v="Contratación directa"/>
    <s v="Prestación de servicios profesionales y de apoyo a la gestión"/>
    <s v="Apoyo a la gestión"/>
    <m/>
  </r>
  <r>
    <x v="0"/>
    <s v="024-2020"/>
    <m/>
    <s v="Secop II"/>
    <s v="FDLSUBA-CPS-024-2020"/>
    <s v="FDLSUBA-CD-020-2020_x000a_"/>
    <s v="Contratación directa"/>
    <s v="Prestación de servicios profesionales y de apoyo a la gestión"/>
    <s v="Apoyo a la gestión"/>
    <m/>
  </r>
  <r>
    <x v="0"/>
    <s v="025-2020"/>
    <m/>
    <s v="Secop II"/>
    <s v="FDLSUBA-CPS-025-2020"/>
    <s v="FDLSUBA-CD-020-2020_x000a_"/>
    <s v="Contratación directa"/>
    <s v="Prestación de servicios profesionales y de apoyo a la gestión"/>
    <s v="Apoyo a la gestión"/>
    <m/>
  </r>
  <r>
    <x v="0"/>
    <s v="026-2020"/>
    <m/>
    <s v="Secop II"/>
    <s v="FDLSUBA-CPS-026-2020"/>
    <s v="FDLSUBA-CD-021-2020_x000a_"/>
    <s v="Contratación directa"/>
    <s v="Prestación de servicios profesionales y de apoyo a la gestión"/>
    <s v="Apoyo a la gestión"/>
    <m/>
  </r>
  <r>
    <x v="0"/>
    <s v="027-2020"/>
    <m/>
    <s v="Secop II"/>
    <s v="FDLSUBA-CPS-027-2020"/>
    <s v="FDLSUBA-CD-017-2020"/>
    <s v="Contratación directa"/>
    <s v="Prestación de servicios profesionales y de apoyo a la gestión"/>
    <s v="Apoyo a la gestión"/>
    <m/>
  </r>
  <r>
    <x v="0"/>
    <s v="028-2020"/>
    <m/>
    <s v="Secop II"/>
    <s v="FDLSUBA-028-2020"/>
    <s v="FDLSUBA-CD-015-2020"/>
    <s v="Contratación directa"/>
    <s v="Prestación de servicios profesionales y de apoyo a la gestión"/>
    <s v="Apoyo a la gestión"/>
    <m/>
  </r>
  <r>
    <x v="0"/>
    <s v="029-2020"/>
    <m/>
    <s v="Secop II"/>
    <s v="FDLSUBA-CD-029-2020"/>
    <s v="FDLSUBA-CD-024-2020"/>
    <s v="Contratación directa"/>
    <s v="Prestación de servicios profesionales y de apoyo a la gestión"/>
    <s v="Apoyo a la gestión"/>
    <m/>
  </r>
  <r>
    <x v="0"/>
    <s v="030-2020"/>
    <m/>
    <s v="Secop II"/>
    <s v="FDLSUBA-CPS-030-2020"/>
    <s v="FDLSUBA-CD-019/2020"/>
    <s v="Contratación directa"/>
    <s v="Prestación de servicios profesionales y de apoyo a la gestión"/>
    <s v="Profesional"/>
    <m/>
  </r>
  <r>
    <x v="0"/>
    <s v="031-2020"/>
    <m/>
    <s v="Secop II"/>
    <s v="FDLSUBA-031-2020"/>
    <s v="FDLSUBA-CD-025-2020"/>
    <s v="Contratación directa"/>
    <s v="Prestación de servicios profesionales y de apoyo a la gestión"/>
    <s v="Profesional"/>
    <m/>
  </r>
  <r>
    <x v="0"/>
    <s v="032-2020"/>
    <m/>
    <s v="Secop II"/>
    <s v="FDLSF-CPS-032-2020"/>
    <s v="FDLSUBA-CD-023-2020"/>
    <s v="Contratación directa"/>
    <s v="Prestación de servicios profesionales y de apoyo a la gestión"/>
    <s v="Apoyo a la gestión"/>
    <m/>
  </r>
  <r>
    <x v="0"/>
    <s v="033-2020"/>
    <m/>
    <s v="Secop II"/>
    <s v="FDLSUBA-CPS-033-2020"/>
    <s v="FDLSUBA-CD-022-2020"/>
    <s v="Contratación directa"/>
    <s v="Prestación de servicios profesionales y de apoyo a la gestión"/>
    <s v="Profesional"/>
    <m/>
  </r>
  <r>
    <x v="0"/>
    <s v="034-2020"/>
    <m/>
    <s v="Secop II"/>
    <s v="FDLSF-CPS-034-2020"/>
    <s v="FDLSUBA-CD-017-2020"/>
    <s v="Contratación directa"/>
    <s v="Prestación de servicios profesionales y de apoyo a la gestión"/>
    <s v="Apoyo a la gestión"/>
    <m/>
  </r>
  <r>
    <x v="0"/>
    <s v="035-2020"/>
    <m/>
    <s v="Secop II"/>
    <s v="FDLSUBA-CPS-035-2020"/>
    <s v="FDLSUBA-CD-028-2020_x000a_"/>
    <s v="Contratación directa"/>
    <s v="Prestación de servicios profesionales y de apoyo a la gestión"/>
    <s v="Apoyo a la gestión"/>
    <m/>
  </r>
  <r>
    <x v="0"/>
    <s v="036-2020"/>
    <m/>
    <s v="Secop II"/>
    <s v="FDLSUBA-CPS-036-2020"/>
    <s v="FDLSUBA-CD-017-2020"/>
    <s v="Contratación directa"/>
    <s v="Prestación de servicios profesionales y de apoyo a la gestión"/>
    <s v="Apoyo a la gestión"/>
    <m/>
  </r>
  <r>
    <x v="0"/>
    <s v="037-2020"/>
    <m/>
    <s v="Secop II"/>
    <s v="FDLSUBA-CPS-037-2020"/>
    <s v="FDLSUBA-CD-026-2020"/>
    <s v="Contratación directa"/>
    <s v="Prestación de servicios profesionales y de apoyo a la gestión"/>
    <s v="Profesional"/>
    <m/>
  </r>
  <r>
    <x v="0"/>
    <s v="038-2020"/>
    <m/>
    <s v="Secop II"/>
    <s v="FDLSUBA-CPS-038-2020"/>
    <s v="FDLSUBA-CD-027-2020"/>
    <s v="Contratación directa"/>
    <s v="Prestación de servicios profesionales y de apoyo a la gestión"/>
    <s v="Profesional"/>
    <m/>
  </r>
  <r>
    <x v="0"/>
    <s v="039-2020"/>
    <m/>
    <s v="Secop II"/>
    <s v="FDLSUBA-CPS-039-2020"/>
    <s v="FDLSUBA-CD-017-2020"/>
    <s v="Contratación directa"/>
    <s v="Prestación de servicios profesionales y de apoyo a la gestión"/>
    <s v="Apoyo a la gestión"/>
    <m/>
  </r>
  <r>
    <x v="0"/>
    <s v="040-2020"/>
    <m/>
    <s v="Secop II"/>
    <s v="FDLSUBA-CPS-040-2020"/>
    <s v="FDLSUBA-CD-029-2020_x000a_"/>
    <s v="Contratación directa"/>
    <s v="Prestación de servicios profesionales y de apoyo a la gestión"/>
    <s v="Profesional"/>
    <m/>
  </r>
  <r>
    <x v="0"/>
    <s v="041-2020"/>
    <m/>
    <s v="Secop II"/>
    <s v="FDLSUBA-041-2020"/>
    <s v="FDLSUBA-CD-029-2020_x000a_"/>
    <s v="Contratación directa"/>
    <s v="Prestación de servicios profesionales y de apoyo a la gestión"/>
    <s v="Profesional"/>
    <m/>
  </r>
  <r>
    <x v="0"/>
    <s v="042-2020"/>
    <m/>
    <s v="Secop II"/>
    <s v="FDLSUBA-CPS-042-2020"/>
    <s v="FDLSUBA-CD-030-2020_x000a_"/>
    <s v="Contratación directa"/>
    <s v="Prestación de servicios profesionales y de apoyo a la gestión"/>
    <s v="Profesional"/>
    <m/>
  </r>
  <r>
    <x v="0"/>
    <s v="043-2020"/>
    <m/>
    <s v="Secop II"/>
    <s v="FDLSUBA-CPS-043-2020"/>
    <s v="FDLSUBA-CD-022-2020"/>
    <s v="Contratación directa"/>
    <s v="Prestación de servicios profesionales y de apoyo a la gestión"/>
    <s v="Profesional"/>
    <m/>
  </r>
  <r>
    <x v="0"/>
    <s v="044-2020"/>
    <m/>
    <s v="Secop II"/>
    <s v="FDLSUBA-CPS-044-2020"/>
    <s v="FDLSUBA-CD-022-2020"/>
    <s v="Contratación directa"/>
    <s v="Prestación de servicios profesionales y de apoyo a la gestión"/>
    <s v="Profesional"/>
    <m/>
  </r>
  <r>
    <x v="0"/>
    <s v="045-2020"/>
    <m/>
    <s v="Secop II"/>
    <s v="FDLSUBA-045-2020"/>
    <s v="FDLSUBA-CD-031-2020"/>
    <s v="Contratación directa"/>
    <s v="Prestación de servicios profesionales y de apoyo a la gestión"/>
    <s v="Profesional"/>
    <m/>
  </r>
  <r>
    <x v="0"/>
    <s v="046-2020"/>
    <m/>
    <s v="Secop II"/>
    <s v="FDLSUBA-CPS-046-2020"/>
    <s v="FDLSUBA-CD-015-2020"/>
    <s v="Contratación directa"/>
    <s v="Prestación de servicios profesionales y de apoyo a la gestión"/>
    <s v="Apoyo a la gestión"/>
    <m/>
  </r>
  <r>
    <x v="0"/>
    <s v="047-2020"/>
    <m/>
    <s v="Secop II"/>
    <s v="FDLSUBA-CPS-047-2020"/>
    <s v="FDLSUBA-CD-036-2020"/>
    <s v="Contratación directa"/>
    <s v="Prestación de servicios profesionales y de apoyo a la gestión"/>
    <s v="Profesional"/>
    <m/>
  </r>
  <r>
    <x v="0"/>
    <s v="048-2020"/>
    <m/>
    <s v="Secop II"/>
    <s v="FDLSUBA-CPS-048-2020"/>
    <s v="FDLSUBA-CD-038-2020"/>
    <s v="Contratación directa"/>
    <s v="Prestación de servicios profesionales y de apoyo a la gestión"/>
    <s v="Profesional"/>
    <m/>
  </r>
  <r>
    <x v="0"/>
    <s v="049-2020"/>
    <m/>
    <s v="Secop II"/>
    <s v="FDLSUBA-CPS-049-2020"/>
    <s v="FDLSUBA-CD-037-2020"/>
    <s v="Contratación directa"/>
    <s v="Prestación de servicios profesionales y de apoyo a la gestión"/>
    <s v="Profesional"/>
    <m/>
  </r>
  <r>
    <x v="0"/>
    <s v="051-2020"/>
    <m/>
    <s v="Secop II"/>
    <s v="FDLSUBA-CPS-051-2020"/>
    <s v="FDLSUBA-CD-041-2020"/>
    <s v="Contratación directa"/>
    <s v="Prestación de servicios profesionales y de apoyo a la gestión"/>
    <s v="Profesional"/>
    <m/>
  </r>
  <r>
    <x v="0"/>
    <s v="052-2020"/>
    <m/>
    <s v="Secop II"/>
    <s v="FDLSUBA-CPS-052-2020"/>
    <s v="FDLSUBA-CD-042-2020"/>
    <s v="Contratación directa"/>
    <s v="Prestación de servicios profesionales y de apoyo a la gestión"/>
    <s v="Apoyo a la gestión"/>
    <m/>
  </r>
  <r>
    <x v="0"/>
    <s v="053-2020"/>
    <m/>
    <s v="Secop II"/>
    <s v="FDLSUBA-CPS-053-2020"/>
    <s v="FDLSUBA-CD-035-2020"/>
    <s v="Contratación directa"/>
    <s v="Prestación de servicios profesionales y de apoyo a la gestión"/>
    <s v="Profesional"/>
    <m/>
  </r>
  <r>
    <x v="0"/>
    <s v="054-2020"/>
    <m/>
    <s v="Secop II"/>
    <s v="FDLSUBA-CPS-054-2020"/>
    <s v="FDLSUBA-CD-035-2020"/>
    <s v="Contratación directa"/>
    <s v="Prestación de servicios profesionales y de apoyo a la gestión"/>
    <s v="Profesional"/>
    <m/>
  </r>
  <r>
    <x v="0"/>
    <s v="055-2020"/>
    <m/>
    <s v="Secop II"/>
    <s v="FDLSUBA-CPS-055-2020"/>
    <s v="FDLSUBA-CD-035-2020"/>
    <s v="Contratación directa"/>
    <s v="Prestación de servicios profesionales y de apoyo a la gestión"/>
    <s v="Profesional"/>
    <m/>
  </r>
  <r>
    <x v="0"/>
    <s v="056-2020"/>
    <m/>
    <s v="Secop II"/>
    <s v="FDLSUBA-CPS-056-2020"/>
    <s v="FDLSUBA-CD-034-2020"/>
    <s v="Contratación directa"/>
    <s v="Prestación de servicios profesionales y de apoyo a la gestión"/>
    <s v="Profesional"/>
    <m/>
  </r>
  <r>
    <x v="0"/>
    <s v="057-2020"/>
    <m/>
    <s v="Secop II"/>
    <s v="FDLSUBA-CPS-057-2020"/>
    <s v="FDLSUBA-CD-043-2020"/>
    <s v="Contratación directa"/>
    <s v="Prestación de servicios profesionales y de apoyo a la gestión"/>
    <s v="Apoyo a la gestión"/>
    <m/>
  </r>
  <r>
    <x v="0"/>
    <s v="058-2020"/>
    <m/>
    <s v="Secop II"/>
    <s v="FDLSUBA-CPS-058-2020"/>
    <s v="FDLSUBA-CD-048-2020"/>
    <s v="Contratación directa"/>
    <s v="Prestación de servicios profesionales y de apoyo a la gestión"/>
    <s v="Apoyo a la gestión"/>
    <m/>
  </r>
  <r>
    <x v="0"/>
    <s v="059-2020"/>
    <m/>
    <s v="Secop II"/>
    <s v="FDLSUBA-CPS-059-2020"/>
    <s v="FDLSUBA-CD-042-2020"/>
    <s v="Contratación directa"/>
    <s v="Prestación de servicios profesionales y de apoyo a la gestión"/>
    <s v="Apoyo a la gestión"/>
    <m/>
  </r>
  <r>
    <x v="0"/>
    <s v="060-2020"/>
    <m/>
    <s v="Secop II"/>
    <s v="FDLSUBA-CPS-060-2020"/>
    <s v="FDLSUBA-CD-050-2020"/>
    <s v="Contratación directa"/>
    <s v="Prestación de servicios profesionales y de apoyo a la gestión"/>
    <s v="Profesional"/>
    <m/>
  </r>
  <r>
    <x v="0"/>
    <s v="061-2020"/>
    <m/>
    <s v="Secop II"/>
    <s v="FDLSUBA-CPS-061-2020"/>
    <s v="_x000a_FDLSUBA-CD-053-2020_x000a_"/>
    <s v="Contratación directa"/>
    <s v="Prestación de servicios profesionales y de apoyo a la gestión"/>
    <s v="Profesional"/>
    <m/>
  </r>
  <r>
    <x v="0"/>
    <s v="062-2020"/>
    <m/>
    <s v="Secop II"/>
    <s v="FDLSUBA-CPS-062-2020"/>
    <s v=" _x000a_FDLSUBA-CD-051-2020_x000a_"/>
    <s v="Contratación directa"/>
    <s v="Prestación de servicios profesionales y de apoyo a la gestión"/>
    <s v="Apoyo a la gestión"/>
    <m/>
  </r>
  <r>
    <x v="0"/>
    <s v="063-2020"/>
    <m/>
    <s v="Secop II"/>
    <s v="FDLSUBA-CPS-063-2020"/>
    <s v=" _x000a_FDLSUBA-CD-051-2020_x000a_"/>
    <s v="Contratación directa"/>
    <s v="Prestación de servicios profesionales y de apoyo a la gestión"/>
    <s v="Apoyo a la gestión"/>
    <m/>
  </r>
  <r>
    <x v="0"/>
    <s v="067-2020"/>
    <m/>
    <s v="Secop II"/>
    <s v="FDLSUBA-CPS-067-2020"/>
    <s v="FDLSUBA-CD-052-2020"/>
    <s v="Contratación directa"/>
    <s v="Prestación de servicios profesionales y de apoyo a la gestión"/>
    <s v="Apoyo a la gestión"/>
    <m/>
  </r>
  <r>
    <x v="0"/>
    <s v="068-2020"/>
    <m/>
    <s v="Secop II"/>
    <s v="FDLSUBA-CPS-068-2020"/>
    <s v="FDLSUBA-CD-052-2020"/>
    <s v="Contratación directa"/>
    <s v="Prestación de servicios profesionales y de apoyo a la gestión"/>
    <s v="Apoyo a la gestión"/>
    <m/>
  </r>
  <r>
    <x v="0"/>
    <s v="069-2020"/>
    <m/>
    <s v="Secop II"/>
    <s v="FDLSUBA-CPS-069-2020"/>
    <s v=" _x000a_FDLSUBA-CD-055-2020_x000a_"/>
    <s v="Contratación directa"/>
    <s v="Prestación de servicios profesionales y de apoyo a la gestión"/>
    <s v="Profesional"/>
    <m/>
  </r>
  <r>
    <x v="0"/>
    <s v="070-2020"/>
    <m/>
    <s v="Secop II"/>
    <s v="FDLSUBA-CPS-070-2020"/>
    <s v=" _x000a_FDLSUBA-CD-054-2020_x000a_"/>
    <s v="Contratación directa"/>
    <s v="Prestación de servicios profesionales y de apoyo a la gestión"/>
    <s v="Apoyo a la gestión"/>
    <m/>
  </r>
  <r>
    <x v="0"/>
    <s v="071-2020"/>
    <m/>
    <s v="Secop II"/>
    <s v="FDLSUBA-CPS-071-2020"/>
    <s v="FDLSUBA-CD-049-2020"/>
    <s v="Contratación directa"/>
    <s v="Prestación de servicios profesionales y de apoyo a la gestión"/>
    <s v="Profesional"/>
    <m/>
  </r>
  <r>
    <x v="0"/>
    <s v="072-2020"/>
    <m/>
    <s v="Secop II"/>
    <s v="FDLSUBA-CPS-072-2020"/>
    <s v="_x000a_FDLSUBA-CD-033-2020_x000a_"/>
    <s v="Contratación directa"/>
    <s v="Prestación de servicios profesionales y de apoyo a la gestión"/>
    <s v="Profesional"/>
    <m/>
  </r>
  <r>
    <x v="0"/>
    <s v="073-2020"/>
    <m/>
    <s v="Secop II"/>
    <s v="FDLSUBA-CPS-073-2020"/>
    <s v="_x000a_FDLSUBA-CD-033-2020_x000a_"/>
    <s v="Contratación directa"/>
    <s v="Prestación de servicios profesionales y de apoyo a la gestión"/>
    <s v="Profesional"/>
    <m/>
  </r>
  <r>
    <x v="0"/>
    <s v="074-2020"/>
    <m/>
    <s v="Secop II"/>
    <s v="FDLSUBA-CPS-074-2020"/>
    <s v="FDLSUBA-CD-058-2020"/>
    <s v="Contratación directa"/>
    <s v="Prestación de servicios profesionales y de apoyo a la gestión"/>
    <s v="Apoyo a la gestión"/>
    <m/>
  </r>
  <r>
    <x v="0"/>
    <s v="075-2020"/>
    <m/>
    <s v="Secop II"/>
    <s v="FDLSUBA-CPS-075-2020"/>
    <s v="FDLSUBA-CD-012-2020"/>
    <s v="Contratación directa"/>
    <s v="Prestación de servicios profesionales y de apoyo a la gestión"/>
    <s v="Apoyo a la gestión"/>
    <m/>
  </r>
  <r>
    <x v="0"/>
    <s v="076-2020"/>
    <m/>
    <s v="Secop II"/>
    <s v="FDLSUBA-CPS-056-2020"/>
    <s v="FDLSUBA-CD-035-2020_x0009_"/>
    <s v="Contratación directa"/>
    <s v="Prestación de servicios profesionales y de apoyo a la gestión"/>
    <s v="Profesional"/>
    <m/>
  </r>
  <r>
    <x v="0"/>
    <s v="077-2020"/>
    <m/>
    <s v="Secop II"/>
    <s v="FDLSUBA-CPS-077-2020"/>
    <s v="FDLSUBA-CD-046-2020"/>
    <s v="Contratación directa"/>
    <s v="Prestación de servicios profesionales y de apoyo a la gestión"/>
    <s v="Apoyo a la gestión"/>
    <m/>
  </r>
  <r>
    <x v="0"/>
    <s v="078-2020"/>
    <m/>
    <s v="Secop II"/>
    <s v="FDLSUBA-CPS-078-2020"/>
    <s v=" _x000a_FDLSUBA-CD-060-2020_x000a_"/>
    <s v="Contratación directa"/>
    <s v="Prestación de servicios profesionales y de apoyo a la gestión"/>
    <s v="Profesional"/>
    <m/>
  </r>
  <r>
    <x v="0"/>
    <s v="079-2020"/>
    <m/>
    <s v="Secop II"/>
    <s v="FDLSUBA-CPS-079-2020"/>
    <s v=" _x000a_FDLSUBA-CD-013-2020_x000a_"/>
    <s v="Contratación directa"/>
    <s v="Prestación de servicios profesionales y de apoyo a la gestión"/>
    <s v="Apoyo a la gestión"/>
    <m/>
  </r>
  <r>
    <x v="0"/>
    <s v="081-2020"/>
    <m/>
    <s v="Secop II"/>
    <s v="FDLSUBA-CPS-081-2020"/>
    <s v="FDLSUBA-CD-015-2020"/>
    <s v="Contratación directa"/>
    <s v="Prestación de servicios profesionales y de apoyo a la gestión"/>
    <s v="Apoyo a la gestión"/>
    <m/>
  </r>
  <r>
    <x v="0"/>
    <s v="083-2020"/>
    <m/>
    <s v="Secop II"/>
    <s v="FDLSUBA-CPS-083-2020"/>
    <s v="FDLSUBA-CD-015-2020"/>
    <s v="Contratación directa"/>
    <s v="Prestación de servicios profesionales y de apoyo a la gestión"/>
    <s v="Apoyo a la gestión"/>
    <m/>
  </r>
  <r>
    <x v="0"/>
    <s v="084-2020"/>
    <m/>
    <s v="Secop II"/>
    <s v="FDLSUBA-CPS-084-2020"/>
    <s v="FDLSUBA-CD-015-2020"/>
    <s v="Contratación directa"/>
    <s v="Prestación de servicios profesionales y de apoyo a la gestión"/>
    <s v="Apoyo a la gestión"/>
    <m/>
  </r>
  <r>
    <x v="0"/>
    <s v="085-2020"/>
    <m/>
    <s v="Secop II"/>
    <s v="FDLSUBA-CPS-085-2020"/>
    <s v=" _x000a_FDLSUBA-CD-062-2020_x000a_"/>
    <s v="Contratación directa"/>
    <s v="Prestación de servicios profesionales y de apoyo a la gestión"/>
    <s v="Profesional"/>
    <m/>
  </r>
  <r>
    <x v="0"/>
    <s v="086-2020"/>
    <m/>
    <s v="Secop II"/>
    <s v="FDLSUBA-CPS-086-2020"/>
    <s v="FDLSUBA-CD-015-2020"/>
    <s v="Contratación directa"/>
    <s v="Prestación de servicios profesionales y de apoyo a la gestión"/>
    <s v="Apoyo a la gestión"/>
    <m/>
  </r>
  <r>
    <x v="0"/>
    <s v="087-2020"/>
    <m/>
    <s v="Secop II"/>
    <s v="FDLSUBA-CPS-087-2020"/>
    <s v="FDLSUBA-CD-059-2020"/>
    <s v="Contratación directa"/>
    <s v="Prestación de servicios profesionales y de apoyo a la gestión"/>
    <s v="Apoyo a la gestión"/>
    <m/>
  </r>
  <r>
    <x v="0"/>
    <s v="088-2020"/>
    <m/>
    <s v="Secop II"/>
    <s v="FDLSUBA-CPS-088-2020"/>
    <s v="FDLSUBA-CD-020-2020"/>
    <s v="Contratación directa"/>
    <s v="Prestación de servicios profesionales y de apoyo a la gestión"/>
    <s v="Apoyo a la gestión"/>
    <m/>
  </r>
  <r>
    <x v="0"/>
    <s v="089-2020"/>
    <m/>
    <s v="Secop II"/>
    <s v="FDLSUBA-CPS-089-2020"/>
    <s v="FDLSUBA-CD-015-2020"/>
    <s v="Contratación directa"/>
    <s v="Prestación de servicios profesionales y de apoyo a la gestión"/>
    <s v="Apoyo a la gestión"/>
    <m/>
  </r>
  <r>
    <x v="0"/>
    <s v="090-2020"/>
    <m/>
    <s v="Secop II"/>
    <s v="FDLSUBA-CPS-090-2020"/>
    <s v="_x000a_FDLSUBA-CD-032-2020_x000a_"/>
    <s v="Contratación directa"/>
    <s v="Prestación de servicios profesionales y de apoyo a la gestión"/>
    <s v="Profesional"/>
    <m/>
  </r>
  <r>
    <x v="0"/>
    <s v="091-2020"/>
    <m/>
    <s v="Secop II"/>
    <s v="FDLSUBA-CPS-091-2020"/>
    <s v="FDLSUBA-CD-022-2020"/>
    <s v="Contratación directa"/>
    <s v="Prestación de servicios profesionales y de apoyo a la gestión"/>
    <s v="Profesional"/>
    <m/>
  </r>
  <r>
    <x v="0"/>
    <s v="092-2020"/>
    <m/>
    <s v="Secop II"/>
    <s v="FDLSUBA-CPS-092-2020"/>
    <s v=" _x000a_FDLSUBA-CD-063-2020_x000a_"/>
    <s v="Contratación directa"/>
    <s v="Prestación de servicios profesionales y de apoyo a la gestión"/>
    <s v="Apoyo a la gestión"/>
    <m/>
  </r>
  <r>
    <x v="0"/>
    <s v="093-2020"/>
    <m/>
    <s v="Secop II"/>
    <s v="FDLSUBA-CPS-093-2020"/>
    <s v="FDLSUBA-CD-047-2020"/>
    <s v="Contratación directa"/>
    <s v="Prestación de servicios profesionales y de apoyo a la gestión"/>
    <s v="Profesional"/>
    <m/>
  </r>
  <r>
    <x v="0"/>
    <s v="094-2020"/>
    <m/>
    <s v="Secop II"/>
    <s v="FDLSUBA-CPS-094-2020"/>
    <s v="FDLSUBA-CD-015-2020"/>
    <s v="Contratación directa"/>
    <s v="Prestación de servicios profesionales y de apoyo a la gestión"/>
    <s v="Apoyo a la gestión"/>
    <m/>
  </r>
  <r>
    <x v="0"/>
    <s v="095-2020"/>
    <m/>
    <s v="Secop II"/>
    <s v="FDLSUBA-CPS-095-2020"/>
    <s v="FDLSUBA-CD-064-2020"/>
    <s v="Contratación directa"/>
    <s v="Prestación de servicios profesionales y de apoyo a la gestión"/>
    <s v="Apoyo a la gestión"/>
    <m/>
  </r>
  <r>
    <x v="0"/>
    <s v="096-2020"/>
    <m/>
    <s v="Secop II"/>
    <s v="FDLSUBA-CPS-096-2020"/>
    <s v="_x000a_FDLSUBA-CD-065-2020_x000a_"/>
    <s v="Contratación directa"/>
    <s v="Prestación de servicios profesionales y de apoyo a la gestión"/>
    <s v="Apoyo a la gestión"/>
    <m/>
  </r>
  <r>
    <x v="0"/>
    <s v="097-2020"/>
    <m/>
    <s v="Secop II"/>
    <s v="FDLSUBA-CPS-097-2020"/>
    <s v="FDLSUBA-CD-068-2020"/>
    <s v="Contratación directa"/>
    <s v="Prestación de servicios profesionales y de apoyo a la gestión"/>
    <s v="Profesional"/>
    <m/>
  </r>
  <r>
    <x v="0"/>
    <s v="098-2020"/>
    <m/>
    <s v="Secop II"/>
    <s v="FDLSUBA-CPS-098-2020"/>
    <s v=" _x000a_FDLSUBA-CD-067-2020_x000a_"/>
    <s v="Contratación directa"/>
    <s v="Prestación de servicios profesionales y de apoyo a la gestión"/>
    <s v="Profesional"/>
    <m/>
  </r>
  <r>
    <x v="0"/>
    <s v="099-2020"/>
    <m/>
    <s v="Secop II"/>
    <s v="FDLSUBA-CPS-099-2020"/>
    <s v="_x000a_FDLSUBA-CD-069-2020_x000a_"/>
    <s v="Contratación directa"/>
    <s v="Prestación de servicios profesionales y de apoyo a la gestión"/>
    <s v="Profesional"/>
    <m/>
  </r>
  <r>
    <x v="0"/>
    <s v="100-2020"/>
    <m/>
    <s v="Secop II"/>
    <s v="FDLSUBA-CD-100-2020"/>
    <s v="FDLSUBA-CD-043-2020"/>
    <s v="Contratación directa"/>
    <s v="Prestación de servicios profesionales y de apoyo a la gestión"/>
    <s v="Apoyo a la gestión"/>
    <m/>
  </r>
  <r>
    <x v="0"/>
    <s v="101-2020"/>
    <m/>
    <s v="Secop II"/>
    <s v="FDLSUBA-CPS-101-2020"/>
    <s v=" _x000a_FDLSUBA-CD-067-2020_x000a_"/>
    <s v="Contratación directa"/>
    <s v="Prestación de servicios profesionales y de apoyo a la gestión"/>
    <s v="Profesional"/>
    <m/>
  </r>
  <r>
    <x v="0"/>
    <s v="102-2020"/>
    <m/>
    <s v="Secop II"/>
    <s v="FDLSUBA-102-2020"/>
    <s v="_x000a_FDLSUBA-CD-073-2020_x000a_"/>
    <s v="Contratación directa"/>
    <s v="Prestación de servicios profesionales y de apoyo a la gestión"/>
    <s v="Apoyo a la gestión"/>
    <m/>
  </r>
  <r>
    <x v="0"/>
    <s v="103-2020"/>
    <m/>
    <s v="Secop II"/>
    <s v="FDLSUBA-CPS-103-2020"/>
    <s v="FDLSUBA-CD-074-2020"/>
    <s v="Contratación directa"/>
    <s v="Prestación de servicios profesionales y de apoyo a la gestión"/>
    <s v="Apoyo a la gestión"/>
    <m/>
  </r>
  <r>
    <x v="0"/>
    <s v="104-2020"/>
    <m/>
    <s v="Secop II"/>
    <s v="FDLSUBA-CPS-104-2020"/>
    <s v="FDLSUBA-CD-075-2020"/>
    <s v="Contratación directa"/>
    <s v="Prestación de servicios profesionales y de apoyo a la gestión"/>
    <s v="Apoyo a la gestión"/>
    <m/>
  </r>
  <r>
    <x v="0"/>
    <s v="105-2020"/>
    <m/>
    <s v="Secop II"/>
    <s v="FDLSUBA-CPS-105-2020"/>
    <s v="FDLSUBA-CD-76-2020_x000a_"/>
    <s v="Contratación directa"/>
    <s v="Prestación de servicios profesionales y de apoyo a la gestión"/>
    <s v="Apoyo a la gestión"/>
    <m/>
  </r>
  <r>
    <x v="0"/>
    <s v="106-2020"/>
    <m/>
    <s v="Secop II"/>
    <s v="FDLSUBA-CPS-106-2020"/>
    <s v="FDLSUBA-CD-76-2020"/>
    <s v="Contratación directa"/>
    <s v="Prestación de servicios profesionales y de apoyo a la gestión"/>
    <s v="Apoyo a la gestión"/>
    <m/>
  </r>
  <r>
    <x v="0"/>
    <s v="106-2020"/>
    <m/>
    <s v="Secop II"/>
    <s v="FDLSUBA-CI-106-2020"/>
    <s v="FLDSUBA-CI-106-2020"/>
    <s v="Contratación directa"/>
    <s v="Convenio interadministrativo"/>
    <s v="Otro"/>
    <m/>
  </r>
  <r>
    <x v="0"/>
    <s v="107-2020"/>
    <m/>
    <s v="Secop II"/>
    <s v="FDLSUBA-CPS-107-2020"/>
    <s v="FDLSUBA-CD-76-2020_x000a_"/>
    <s v="Contratación directa"/>
    <s v="Prestación de servicios profesionales y de apoyo a la gestión"/>
    <s v="Apoyo a la gestión"/>
    <m/>
  </r>
  <r>
    <x v="0"/>
    <s v="108-2020"/>
    <m/>
    <s v="Secop II"/>
    <s v="FDLSUBA-CPS-108-2020"/>
    <s v=" _x000a_FDLSUBA-CD-072-2020-_x000a_"/>
    <s v="Contratación directa"/>
    <s v="Prestación de servicios profesionales y de apoyo a la gestión"/>
    <s v="Profesional"/>
    <m/>
  </r>
  <r>
    <x v="0"/>
    <s v="109-2020"/>
    <m/>
    <s v="Secop II"/>
    <s v="FDLSUBA-CPS-109-2020"/>
    <s v=" _x000a_FDLSUBA-CD-013-2020_x000a_"/>
    <s v="Contratación directa"/>
    <s v="Prestación de servicios profesionales y de apoyo a la gestión"/>
    <s v="Apoyo a la gestión"/>
    <m/>
  </r>
  <r>
    <x v="0"/>
    <s v="110-2020"/>
    <m/>
    <s v="Secop II"/>
    <s v="FDLSUBA-CPS-110-2020"/>
    <s v=" _x000a_FDLSUBA-CD-070-2020_x000a_"/>
    <s v="Contratación directa"/>
    <s v="Prestación de servicios profesionales y de apoyo a la gestión"/>
    <s v="Profesional"/>
    <m/>
  </r>
  <r>
    <x v="0"/>
    <s v="112-2020"/>
    <m/>
    <s v="Secop II"/>
    <s v="FDLSUBA-CPS-112-2020"/>
    <s v=" _x000a_FDLSUBA-CD-077-2020_x000a_"/>
    <s v="Contratación directa"/>
    <s v="Prestación de servicios profesionales y de apoyo a la gestión"/>
    <s v="Apoyo a la gestión"/>
    <m/>
  </r>
  <r>
    <x v="0"/>
    <s v="113-2020"/>
    <m/>
    <s v="Secop II"/>
    <s v="FDLSUBA-CPS-113-2020"/>
    <s v="FDLSUBA-CD-078-2020_x000a_"/>
    <s v="Contratación directa"/>
    <s v="Prestación de servicios profesionales y de apoyo a la gestión"/>
    <s v="Profesional"/>
    <m/>
  </r>
  <r>
    <x v="0"/>
    <s v="114-2020"/>
    <m/>
    <s v="Secop II"/>
    <s v="FDLSUBA-CPS-114-2020"/>
    <s v=" _x000a_FDLSUBA-CD-018-2020_x000a_"/>
    <s v="Contratación directa"/>
    <s v="Prestación de servicios profesionales y de apoyo a la gestión"/>
    <s v="Profesional"/>
    <m/>
  </r>
  <r>
    <x v="0"/>
    <s v="115-2020"/>
    <m/>
    <s v="Secop II"/>
    <s v="FDLSUBA-CPS-115-2020"/>
    <s v=" _x000a_FDLSUBA-CD-062-2020_x000a_"/>
    <s v="Contratación directa"/>
    <s v="Prestación de servicios profesionales y de apoyo a la gestión"/>
    <s v="Profesional"/>
    <m/>
  </r>
  <r>
    <x v="0"/>
    <s v="116-2020"/>
    <m/>
    <s v="Secop II"/>
    <s v="FDLSUBA-CPS-116-2020"/>
    <s v="_x000a_FDLSUBA-CD-079-2020_x000a_"/>
    <s v="Contratación directa"/>
    <s v="Prestación de servicios profesionales y de apoyo a la gestión"/>
    <s v="Profesional"/>
    <m/>
  </r>
  <r>
    <x v="0"/>
    <s v="117-2020"/>
    <m/>
    <s v="Secop II"/>
    <s v="FDLSUBA-CPS-117-2020"/>
    <s v="_x000a_FDLSUBA-CD-080-2020_x000a_"/>
    <s v="Contratación directa"/>
    <s v="Prestación de servicios profesionales y de apoyo a la gestión"/>
    <s v="Apoyo a la gestión"/>
    <m/>
  </r>
  <r>
    <x v="0"/>
    <s v="118-2020"/>
    <m/>
    <s v="Secop II"/>
    <s v="FDLSUBA-CPS-118-2020"/>
    <s v="FDLSUBA-CD-043-2020"/>
    <s v="Contratación directa"/>
    <s v="Prestación de servicios profesionales y de apoyo a la gestión"/>
    <s v="Apoyo a la gestión"/>
    <m/>
  </r>
  <r>
    <x v="0"/>
    <s v="119-2020"/>
    <m/>
    <s v="Secop II"/>
    <s v="FDLSUBA-CPS-119-2020"/>
    <s v="_x000a_FDLSUBA-CD-033-2020_x000a_"/>
    <s v="Contratación directa"/>
    <s v="Prestación de servicios profesionales y de apoyo a la gestión"/>
    <s v="Profesional"/>
    <m/>
  </r>
  <r>
    <x v="0"/>
    <s v="120-2020"/>
    <m/>
    <s v="Secop II"/>
    <s v="FDLSUBA-CPS-120-2020"/>
    <s v="_x000a_FDLSUBA-CD-033-2020_x000a_"/>
    <s v="Contratación directa"/>
    <s v="Prestación de servicios profesionales y de apoyo a la gestión"/>
    <s v="Profesional"/>
    <m/>
  </r>
  <r>
    <x v="0"/>
    <s v="121-2020"/>
    <m/>
    <s v="Secop II"/>
    <s v="FDLSUBA-CPS-121-2020"/>
    <s v="FDLSUBA-CD-082-2020_x000a_"/>
    <s v="Contratación directa"/>
    <s v="Prestación de servicios profesionales y de apoyo a la gestión"/>
    <s v="Profesional"/>
    <m/>
  </r>
  <r>
    <x v="0"/>
    <s v="122-2020"/>
    <m/>
    <s v="Secop II"/>
    <s v="FDLSUBA-CPS-122-2020"/>
    <s v=" _x000a_FDLSUBA-CD-062-2020_x000a_"/>
    <s v="Contratación directa"/>
    <s v="Prestación de servicios profesionales y de apoyo a la gestión"/>
    <s v="Profesional"/>
    <m/>
  </r>
  <r>
    <x v="0"/>
    <s v="123-2020"/>
    <m/>
    <s v="Secop II"/>
    <s v="FDLSUBA-CPS-123-2020"/>
    <s v="FDLSUBA-CD-083-2020_x000a_"/>
    <s v="Contratación directa"/>
    <s v="Prestación de servicios profesionales y de apoyo a la gestión"/>
    <s v="Apoyo a la gestión"/>
    <m/>
  </r>
  <r>
    <x v="0"/>
    <s v="124-2020"/>
    <m/>
    <s v="Secop II"/>
    <s v="FDLSUBA-CPS-124-2020"/>
    <s v=" _x000a_FDLSUBA-CD-018-2020_x000a_"/>
    <s v="Contratación directa"/>
    <s v="Prestación de servicios profesionales y de apoyo a la gestión"/>
    <s v="Profesional"/>
    <m/>
  </r>
  <r>
    <x v="0"/>
    <s v="125-2020"/>
    <m/>
    <s v="Secop II"/>
    <s v="FDLSUBA-CPS-125-2020"/>
    <s v="FDLSUBA-CD-084-2020"/>
    <s v="Contratación directa"/>
    <s v="Prestación de servicios profesionales y de apoyo a la gestión"/>
    <s v="Apoyo a la gestión"/>
    <m/>
  </r>
  <r>
    <x v="0"/>
    <s v="126-2020"/>
    <m/>
    <s v="Secop II"/>
    <s v="FDLSUBA-CPS-126-2020"/>
    <s v=" _x000a_FDLSUBA-CD-085-2020_x000a_"/>
    <s v="Contratación directa"/>
    <s v="Prestación de servicios profesionales y de apoyo a la gestión"/>
    <s v="Profesional"/>
    <m/>
  </r>
  <r>
    <x v="0"/>
    <s v="127-2020"/>
    <m/>
    <s v="Secop II"/>
    <s v="FDLSUBA-CPS-127-2020"/>
    <s v=" _x000a_FDLSUBA-CD-062-2020_x000a_"/>
    <s v="Contratación directa"/>
    <s v="Prestación de servicios profesionales y de apoyo a la gestión"/>
    <s v="Profesional"/>
    <m/>
  </r>
  <r>
    <x v="0"/>
    <s v="128-2020"/>
    <m/>
    <s v="Secop II"/>
    <s v="FDLSUBA-CPS-128-2020"/>
    <s v="FDLSUBA-CD-020-2020_x000a_"/>
    <s v="Contratación directa"/>
    <s v="Prestación de servicios profesionales y de apoyo a la gestión"/>
    <s v="Apoyo a la gestión"/>
    <m/>
  </r>
  <r>
    <x v="0"/>
    <s v="129-2020"/>
    <m/>
    <s v="Secop II"/>
    <s v="FDLSUBA-CPS-129-2020"/>
    <s v=" _x000a_FDLSUBA-CD-086-2020_x000a_"/>
    <s v="Contratación directa"/>
    <s v="Prestación de servicios profesionales y de apoyo a la gestión"/>
    <s v="Profesional"/>
    <m/>
  </r>
  <r>
    <x v="0"/>
    <s v="130-2020"/>
    <m/>
    <s v="Secop II"/>
    <s v="FDLSUBA-CPS-130-2020"/>
    <s v=" _x000a_FDLSUBA-CD-018-2020_x000a_"/>
    <s v="Contratación directa"/>
    <s v="Prestación de servicios profesionales y de apoyo a la gestión"/>
    <s v="Profesional"/>
    <m/>
  </r>
  <r>
    <x v="0"/>
    <s v="131-2020"/>
    <m/>
    <s v="Secop II"/>
    <s v="FDLSUBA-CPS-131-2020."/>
    <s v="FDLSUBA-CD-083-2020"/>
    <s v="Contratación directa"/>
    <s v="Prestación de servicios profesionales y de apoyo a la gestión"/>
    <s v="Apoyo a la gestión"/>
    <m/>
  </r>
  <r>
    <x v="0"/>
    <s v="132-2020"/>
    <m/>
    <s v="Secop II"/>
    <s v="FDLSUBA-CPS-132-2020"/>
    <s v="FDLSUBA-CD-025-2020"/>
    <s v="Contratación directa"/>
    <s v="Prestación de servicios profesionales y de apoyo a la gestión"/>
    <s v="Profesional"/>
    <m/>
  </r>
  <r>
    <x v="0"/>
    <s v="133-2020"/>
    <m/>
    <s v="Secop II"/>
    <s v="FDLSUBA-CPS-133-2020"/>
    <s v="FDLSUBA-CD-087-2020_x000a_"/>
    <s v="Contratación directa"/>
    <s v="Prestación de servicios profesionales y de apoyo a la gestión"/>
    <s v="Profesional"/>
    <m/>
  </r>
  <r>
    <x v="0"/>
    <s v="134-2020"/>
    <m/>
    <s v="Secop II"/>
    <s v="FDLSUBA-CPS-134-2020."/>
    <s v="FDLSUBA-CD-083-2020_x000a_"/>
    <s v="Contratación directa"/>
    <s v="Prestación de servicios profesionales y de apoyo a la gestión"/>
    <s v="Apoyo a la gestión"/>
    <m/>
  </r>
  <r>
    <x v="0"/>
    <s v="135-2020"/>
    <m/>
    <s v="Secop II"/>
    <s v="FDLSUBA-CPS-135-2020"/>
    <s v="FDLSUBA-CD-075-2020_x000a_"/>
    <s v="Contratación directa"/>
    <s v="Prestación de servicios profesionales y de apoyo a la gestión"/>
    <s v="Apoyo a la gestión"/>
    <m/>
  </r>
  <r>
    <x v="0"/>
    <s v="136-2020"/>
    <m/>
    <s v="Secop II"/>
    <s v="FDLSUBA-CPS- 136-2020"/>
    <s v="FDLSUBA-CD-088-2020"/>
    <s v="Contratación directa"/>
    <s v="Prestación de servicios profesionales y de apoyo a la gestión"/>
    <s v="Apoyo a la gestión"/>
    <m/>
  </r>
  <r>
    <x v="0"/>
    <s v="137-2020"/>
    <m/>
    <s v="Secop II"/>
    <s v="FDLSUBA-CPS-137-2020"/>
    <s v="FDLSUBA-CD-089-2020"/>
    <s v="Contratación directa"/>
    <s v="Prestación de servicios profesionales y de apoyo a la gestión"/>
    <s v="Apoyo a la gestión"/>
    <m/>
  </r>
  <r>
    <x v="0"/>
    <s v="138-2020"/>
    <m/>
    <s v="Secop II"/>
    <s v="FDLSUBA-CPS-138-2020."/>
    <s v="FDLSUBA-CD-025-2020"/>
    <s v="Contratación directa"/>
    <s v="Prestación de servicios profesionales y de apoyo a la gestión"/>
    <s v="Profesional"/>
    <m/>
  </r>
  <r>
    <x v="0"/>
    <s v="139-2020"/>
    <m/>
    <s v="Secop II"/>
    <s v="FDLSUBA-CPS-139-2020"/>
    <s v="FDLSUBA-CD-083-2020"/>
    <s v="Contratación directa"/>
    <s v="Prestación de servicios profesionales y de apoyo a la gestión"/>
    <s v="Apoyo a la gestión"/>
    <m/>
  </r>
  <r>
    <x v="0"/>
    <s v="140-2020"/>
    <m/>
    <s v="Secop II"/>
    <s v="FDLSUBA-CPS-140-2020"/>
    <s v="FDLSUBA-CD-090-2020"/>
    <s v="Contratación directa"/>
    <s v="Prestación de servicios profesionales y de apoyo a la gestión"/>
    <s v="Apoyo a la gestión"/>
    <m/>
  </r>
  <r>
    <x v="0"/>
    <s v="141-2020"/>
    <m/>
    <s v="Secop II"/>
    <s v="FDLSUBA-CPS-141-2020"/>
    <s v="FDLSUBA-CD-091-2020"/>
    <s v="Contratación directa"/>
    <s v="Prestación de servicios profesionales y de apoyo a la gestión"/>
    <s v="Apoyo a la gestión"/>
    <m/>
  </r>
  <r>
    <x v="0"/>
    <s v="142-2020"/>
    <m/>
    <s v="Secop II"/>
    <s v="FDLSUBA-CPS-142-2020"/>
    <s v="FDLSUBA-CD-083-2020"/>
    <s v="Contratación directa"/>
    <s v="Prestación de servicios profesionales y de apoyo a la gestión"/>
    <s v="Apoyo a la gestión"/>
    <m/>
  </r>
  <r>
    <x v="0"/>
    <s v="143-2020"/>
    <m/>
    <s v="Secop II"/>
    <s v="FDLSUBA-CPS-143-2020"/>
    <s v="FDLSUBA-CD-092-2020_x000a_"/>
    <s v="Contratación directa"/>
    <s v="Prestación de servicios profesionales y de apoyo a la gestión"/>
    <s v="Profesional"/>
    <m/>
  </r>
  <r>
    <x v="0"/>
    <s v="144-2020"/>
    <m/>
    <s v="Secop II"/>
    <s v="FDLSUBA-CPS-144-2020"/>
    <s v=" _x000a_FDLSUBA-CD-093-2020_x000a_"/>
    <s v="Contratación directa"/>
    <s v="Prestación de servicios profesionales y de apoyo a la gestión"/>
    <s v="Profesional"/>
    <m/>
  </r>
  <r>
    <x v="0"/>
    <s v="145-2020"/>
    <m/>
    <s v="Secop II"/>
    <s v="FDLSUBA-CPS-145-2020."/>
    <s v="FDLSUBA-CD-083-2020"/>
    <s v="Contratación directa"/>
    <s v="Prestación de servicios profesionales y de apoyo a la gestión"/>
    <s v="Apoyo a la gestión"/>
    <m/>
  </r>
  <r>
    <x v="0"/>
    <s v="146-2020"/>
    <m/>
    <s v="Secop II"/>
    <s v="FDLSUBA-CPS-146-2020"/>
    <s v="FDLSUBA-CD-094-2020"/>
    <s v="Contratación directa"/>
    <s v="Prestación de servicios profesionales y de apoyo a la gestión"/>
    <s v="Apoyo a la gestión"/>
    <m/>
  </r>
  <r>
    <x v="0"/>
    <s v="147-2020"/>
    <m/>
    <s v="Secop II"/>
    <s v="FDLSUBA-CPS-147-2020"/>
    <s v="FDLSUBA-CD-094-2020"/>
    <s v="Contratación directa"/>
    <s v="Prestación de servicios profesionales y de apoyo a la gestión"/>
    <s v="Apoyo a la gestión"/>
    <m/>
  </r>
  <r>
    <x v="0"/>
    <s v="148-2020"/>
    <m/>
    <s v="Secop II"/>
    <s v="FDLSUBA-CPS-148-2020"/>
    <s v="FDLSUBA-CD-094-2020"/>
    <s v="Contratación directa"/>
    <s v="Prestación de servicios profesionales y de apoyo a la gestión"/>
    <s v="Apoyo a la gestión"/>
    <m/>
  </r>
  <r>
    <x v="0"/>
    <s v="149-2020"/>
    <m/>
    <s v="Secop II"/>
    <s v="FDLSUBA-CPS-149-2020"/>
    <s v="FDLSUBA-CD-095-2020"/>
    <s v="Contratación directa"/>
    <s v="Prestación de servicios profesionales y de apoyo a la gestión"/>
    <s v="Apoyo a la gestión"/>
    <m/>
  </r>
  <r>
    <x v="0"/>
    <s v="150-2020"/>
    <m/>
    <s v="Secop II"/>
    <s v="FDLSUBA-CPS-150-2020."/>
    <s v="FDLSUBA-CD-094-2020_x000a_"/>
    <s v="Contratación directa"/>
    <s v="Prestación de servicios profesionales y de apoyo a la gestión"/>
    <s v="Apoyo a la gestión"/>
    <m/>
  </r>
  <r>
    <x v="0"/>
    <s v="151-2020"/>
    <m/>
    <s v="Secop II"/>
    <s v="FDLSUBA-CPS-151-2020."/>
    <s v="FDLSUBA-CD-094-2020"/>
    <s v="Contratación directa"/>
    <s v="Prestación de servicios profesionales y de apoyo a la gestión"/>
    <s v="Apoyo a la gestión"/>
    <m/>
  </r>
  <r>
    <x v="0"/>
    <s v="152-2020"/>
    <m/>
    <s v="Secop II"/>
    <s v="FDLSUBA-CPS-152-2020"/>
    <s v=" _x000a_FDLSUBA-CD-96-2020_x000a_"/>
    <s v="Contratación directa"/>
    <s v="Prestación de servicios profesionales y de apoyo a la gestión"/>
    <s v="Apoyo a la gestión"/>
    <m/>
  </r>
  <r>
    <x v="0"/>
    <s v="153-2020"/>
    <m/>
    <s v="Secop II"/>
    <s v="FDLSUBA-CPS-153-2020"/>
    <s v=" _x000a_FDLSUBA-CD-96-2020_x000a_"/>
    <s v="Contratación directa"/>
    <s v="Prestación de servicios profesionales y de apoyo a la gestión"/>
    <s v="Apoyo a la gestión"/>
    <m/>
  </r>
  <r>
    <x v="0"/>
    <s v="154-2020"/>
    <m/>
    <s v="Secop II"/>
    <s v="FDLSUBA-CPS-154-2020"/>
    <s v=" _x000a_FDLSUBA-CD-96-2020_x000a_"/>
    <s v="Contratación directa"/>
    <s v="Prestación de servicios profesionales y de apoyo a la gestión"/>
    <s v="Apoyo a la gestión"/>
    <m/>
  </r>
  <r>
    <x v="0"/>
    <s v="155-2020"/>
    <m/>
    <s v="Secop II"/>
    <s v="FDLSUBA-CPS-155-2020"/>
    <s v=" _x000a_FDLSUBA-CD-96-2020_x000a_"/>
    <s v="Contratación directa"/>
    <s v="Prestación de servicios profesionales y de apoyo a la gestión"/>
    <s v="Apoyo a la gestión"/>
    <m/>
  </r>
  <r>
    <x v="0"/>
    <s v="156-2020"/>
    <m/>
    <s v="Secop II"/>
    <s v="FDLSUBA-CPS-156-2020"/>
    <s v=" _x000a_FDLSUBA-CD-96-2020_x000a_"/>
    <s v="Contratación directa"/>
    <s v="Prestación de servicios profesionales y de apoyo a la gestión"/>
    <s v="Apoyo a la gestión"/>
    <m/>
  </r>
  <r>
    <x v="0"/>
    <s v="157-2020"/>
    <m/>
    <s v="Secop II"/>
    <s v="FDLSUBA-CPS-157-2020"/>
    <s v=" _x000a_FDLSUBA-CD-96-2020_x000a_"/>
    <s v="Contratación directa"/>
    <s v="Prestación de servicios profesionales y de apoyo a la gestión"/>
    <s v="Apoyo a la gestión"/>
    <m/>
  </r>
  <r>
    <x v="0"/>
    <s v="159-2020"/>
    <m/>
    <s v="Secop II"/>
    <s v="FDLSUBA-CPS-159-2020."/>
    <s v="FDLSUBA-CD-094-2020"/>
    <s v="Contratación directa"/>
    <s v="Prestación de servicios profesionales y de apoyo a la gestión"/>
    <s v="Apoyo a la gestión"/>
    <m/>
  </r>
  <r>
    <x v="0"/>
    <s v="160-2020"/>
    <m/>
    <s v="Secop II"/>
    <s v="FDLSUBACPS-160-2020"/>
    <s v="FDLSUBA-CD-095-2020_x000a_"/>
    <s v="Contratación directa"/>
    <s v="Prestación de servicios profesionales y de apoyo a la gestión"/>
    <s v="Apoyo a la gestión"/>
    <m/>
  </r>
  <r>
    <x v="0"/>
    <s v="161-2020"/>
    <m/>
    <s v="Secop II"/>
    <s v="FDLSUBA-CPS-161-2020"/>
    <s v="FDLSUBA-CD-094-2020"/>
    <s v="Contratación directa"/>
    <s v="Prestación de servicios profesionales y de apoyo a la gestión"/>
    <s v="Apoyo a la gestión"/>
    <m/>
  </r>
  <r>
    <x v="0"/>
    <s v="162-2020"/>
    <m/>
    <s v="Secop II"/>
    <s v="FDLSUBA-CPS-162-2020"/>
    <s v="FDLSUBA-CD-094-2020_x000a_"/>
    <s v="Contratación directa"/>
    <s v="Prestación de servicios profesionales y de apoyo a la gestión"/>
    <s v="Apoyo a la gestión"/>
    <m/>
  </r>
  <r>
    <x v="0"/>
    <s v="163-2020"/>
    <m/>
    <s v="Secop II"/>
    <s v="FDLSUBA-CPS-163-2020"/>
    <s v="FDLSUBA-CD-094-2020_x000a_"/>
    <s v="Contratación directa"/>
    <s v="Prestación de servicios profesionales y de apoyo a la gestión"/>
    <s v="Apoyo a la gestión"/>
    <m/>
  </r>
  <r>
    <x v="0"/>
    <s v="164-2020"/>
    <m/>
    <s v="Secop II"/>
    <s v="FDLSUBA-CPS-164-2020"/>
    <s v="FDLSUBA-CD-094-2020"/>
    <s v="Contratación directa"/>
    <s v="Prestación de servicios profesionales y de apoyo a la gestión"/>
    <s v="Apoyo a la gestión"/>
    <m/>
  </r>
  <r>
    <x v="0"/>
    <s v="165-2020"/>
    <m/>
    <s v="Secop II"/>
    <s v="FDLSUBA-CPS-165-2020"/>
    <s v="FDLSUBA-CD-094-2020_x000a_"/>
    <s v="Contratación directa"/>
    <s v="Prestación de servicios profesionales y de apoyo a la gestión"/>
    <s v="Apoyo a la gestión"/>
    <m/>
  </r>
  <r>
    <x v="0"/>
    <s v="166-2020"/>
    <m/>
    <s v="Secop II"/>
    <s v="FDLSUBA-CPS-166-2020"/>
    <s v="FDLSUBA-CD-097-2020"/>
    <s v="Contratación directa"/>
    <s v="Prestación de servicios profesionales y de apoyo a la gestión"/>
    <s v="Apoyo a la gestión"/>
    <m/>
  </r>
  <r>
    <x v="0"/>
    <s v="167-2020"/>
    <m/>
    <s v="Secop II"/>
    <s v="FDLSUBA-CPS-167-2020"/>
    <s v="FDLSUBA-CD-098-2020_x000a_"/>
    <s v="Contratación directa"/>
    <s v="Prestación de servicios profesionales y de apoyo a la gestión"/>
    <s v="Apoyo a la gestión"/>
    <m/>
  </r>
  <r>
    <x v="0"/>
    <s v="168-2020"/>
    <m/>
    <s v="Secop I"/>
    <s v="FDLSUBA-CPS-168-2020"/>
    <s v="FDLSUBA-CPS-168-2020"/>
    <s v="Contratación directa"/>
    <s v="Convenio interadministrativo"/>
    <s v="Otro"/>
    <m/>
  </r>
  <r>
    <x v="0"/>
    <s v="169-2020"/>
    <m/>
    <s v="Secop II"/>
    <s v="FDLSUBA-CPS-169-2020"/>
    <s v="FDLSUBA-CD-099"/>
    <s v="Contratación directa"/>
    <s v="Prestación de servicios profesionales y de apoyo a la gestión"/>
    <s v="Profesional"/>
    <m/>
  </r>
  <r>
    <x v="0"/>
    <s v="170-2020"/>
    <m/>
    <s v="Secop II"/>
    <s v="FDLSUBA-CPS-170-2020"/>
    <s v="FDLSUBA-CD-100-2020"/>
    <s v="Contratación directa"/>
    <s v="Prestación de servicios profesionales y de apoyo a la gestión"/>
    <s v="Profesional"/>
    <m/>
  </r>
  <r>
    <x v="0"/>
    <s v="172-2020"/>
    <m/>
    <s v="Secop II"/>
    <s v="FDLSUBA-CPS-172-2020."/>
    <s v="FDLSUBA-CD-101-2020"/>
    <s v="Contratación directa"/>
    <s v="Prestación de servicios profesionales y de apoyo a la gestión"/>
    <s v="Profesional"/>
    <m/>
  </r>
  <r>
    <x v="0"/>
    <s v="173-2020"/>
    <m/>
    <s v="Secop II"/>
    <s v="173-2020"/>
    <s v="FDLSUBA-SASI-001-2020"/>
    <s v="Selección abreviada subasta inversa"/>
    <s v="Prestación de servicios"/>
    <s v="Otro"/>
    <m/>
  </r>
  <r>
    <x v="0"/>
    <s v="174-2020"/>
    <m/>
    <s v="Secop II"/>
    <s v="FDLSUBA-CPS-174-2020"/>
    <s v="FDLSUBA-CD-102-2020"/>
    <s v="Contratación directa"/>
    <s v="Prestación de servicios profesionales y de apoyo a la gestión"/>
    <s v="Profesional"/>
    <m/>
  </r>
  <r>
    <x v="0"/>
    <s v="175-2020"/>
    <m/>
    <s v="Secop II"/>
    <s v="FDLSUBA-CPS-175-2020"/>
    <s v="FDLSUBA-CD-102-2020"/>
    <s v="Contratación directa"/>
    <s v="Prestación de servicios profesionales y de apoyo a la gestión"/>
    <s v="Profesional"/>
    <m/>
  </r>
  <r>
    <x v="0"/>
    <s v="176-2020"/>
    <m/>
    <s v="Secop II"/>
    <s v="FDLSUBA-CPS-176-2020"/>
    <s v="FDLSUBA-CD-103-2020"/>
    <s v="Contratación directa"/>
    <s v="Prestación de servicios profesionales y de apoyo a la gestión"/>
    <s v="Profesional"/>
    <m/>
  </r>
  <r>
    <x v="0"/>
    <s v="177-2020"/>
    <m/>
    <s v="Secop II"/>
    <s v="FDLSUBA-CPS-177-2020"/>
    <s v="FDLSUBA-CD-103-2020"/>
    <s v="Contratación directa"/>
    <s v="Prestación de servicios profesionales y de apoyo a la gestión"/>
    <s v="Profesional"/>
    <m/>
  </r>
  <r>
    <x v="0"/>
    <s v="178-2020"/>
    <m/>
    <s v="Secop II"/>
    <s v="FDLSUBA-CPS-178-2020"/>
    <s v="FDLSUBA-CD-104-2020"/>
    <s v="Contratación directa"/>
    <s v="Prestación de servicios profesionales y de apoyo a la gestión"/>
    <s v="Profesional"/>
    <m/>
  </r>
  <r>
    <x v="0"/>
    <s v="179-2020"/>
    <m/>
    <s v="Secop II"/>
    <s v="FDLSUBA-CPS-179"/>
    <s v="FDLSUBA-CD-105-2020"/>
    <s v="Contratación directa"/>
    <s v="Prestación de servicios profesionales y de apoyo a la gestión"/>
    <s v="Apoyo a la gestión"/>
    <m/>
  </r>
  <r>
    <x v="0"/>
    <s v="180-2020"/>
    <m/>
    <s v="Secop II"/>
    <s v="FDLSUBA-CPS-180-2020"/>
    <s v="FDLSUBA-CD-106-2020_x000a_"/>
    <s v="Contratación directa"/>
    <s v="Prestación de servicios profesionales y de apoyo a la gestión"/>
    <s v="Profesional"/>
    <m/>
  </r>
  <r>
    <x v="0"/>
    <s v="182-2020"/>
    <m/>
    <s v="Secop II"/>
    <s v="FDLSUBA-CPS-182-2020"/>
    <s v="FDLSUBA-CD-105-2020"/>
    <s v="Contratación directa"/>
    <s v="Prestación de servicios profesionales y de apoyo a la gestión"/>
    <s v="Profesional"/>
    <m/>
  </r>
  <r>
    <x v="0"/>
    <s v="184-2020"/>
    <m/>
    <s v="Secop II"/>
    <s v="FDLSUBA-CPS-184-2020"/>
    <s v="FDLSUBA-CD-108-2020"/>
    <s v="Contratación directa"/>
    <s v="Prestación de servicios profesionales y de apoyo a la gestión"/>
    <s v="Profesional"/>
    <m/>
  </r>
  <r>
    <x v="0"/>
    <s v="185-2020"/>
    <m/>
    <s v="Secop II"/>
    <s v="FDLSUBA-CPS-185-2020"/>
    <s v="FDLSUBA-CD-109-2020"/>
    <s v="Contratación directa"/>
    <s v="Prestación de servicios profesionales y de apoyo a la gestión"/>
    <s v="Profesional"/>
    <m/>
  </r>
  <r>
    <x v="0"/>
    <s v="186-2020"/>
    <m/>
    <s v="Secop I"/>
    <s v="FLDSUBACI1862020"/>
    <s v="FDLSUBA-CI-186-2020"/>
    <s v="Contratación directa"/>
    <s v="Convenio interadministrativo"/>
    <s v="Otro"/>
    <m/>
  </r>
  <r>
    <x v="0"/>
    <s v="188-2020"/>
    <m/>
    <s v="Secop II"/>
    <s v="FDLSUBA-CPS-188-2020"/>
    <s v="FDLSUBA-CD-111-2020_x000a_"/>
    <s v="Contratación directa"/>
    <s v="Prestación de servicios profesionales y de apoyo a la gestión"/>
    <s v="Profesional"/>
    <m/>
  </r>
  <r>
    <x v="0"/>
    <s v="221-2020"/>
    <m/>
    <s v="Secop II"/>
    <s v="FDLCUBA-CPS-221-2020"/>
    <s v="FDLSUBA-CD-137-2020"/>
    <s v="Contratación directa"/>
    <s v="Prestación de servicios profesionales y de apoyo a la gestión"/>
    <s v="Apoyo a la gestión"/>
    <m/>
  </r>
  <r>
    <x v="0"/>
    <s v="190-2020"/>
    <m/>
    <s v="Secop II"/>
    <s v="FDLSUBA-CPS-190-2020"/>
    <s v="FDLSUBA-CD-113-2020"/>
    <s v="Contratación directa"/>
    <s v="Prestación de servicios profesionales y de apoyo a la gestión"/>
    <s v="Profesional"/>
    <m/>
  </r>
  <r>
    <x v="0"/>
    <s v="191-2020"/>
    <m/>
    <s v="Secop II"/>
    <s v="FDLSUBA-CPS-191-2020"/>
    <s v="FDLSUBA-CD-105-2020"/>
    <s v="Contratación directa"/>
    <s v="Prestación de servicios profesionales y de apoyo a la gestión"/>
    <s v="Profesional"/>
    <m/>
  </r>
  <r>
    <x v="0"/>
    <s v="192-2020"/>
    <m/>
    <s v="Secop II"/>
    <s v="FDLSUBA-CPS-192-2020"/>
    <s v="FDLSUBA-CD-114-2020"/>
    <s v="Contratación directa"/>
    <s v="Prestación de servicios profesionales y de apoyo a la gestión"/>
    <s v="Profesional"/>
    <m/>
  </r>
  <r>
    <x v="0"/>
    <s v="193-2020"/>
    <m/>
    <s v="Secop II"/>
    <s v="CONTRATO DE ARRENDAMIENTO No.193-2020"/>
    <s v="FDLSUBA-CD-115-2020"/>
    <s v="Contratación directa"/>
    <s v="Arrendamiento de inmuebles"/>
    <s v="Otro"/>
    <m/>
  </r>
  <r>
    <x v="0"/>
    <s v="194-2020"/>
    <m/>
    <s v="Secop II"/>
    <s v="FDLSUBA-CPS-194-2020"/>
    <s v="FDLSUBA-CD-105-2020"/>
    <s v="Contratación directa"/>
    <s v="Prestación de servicios profesionales y de apoyo a la gestión"/>
    <s v="Profesional"/>
    <m/>
  </r>
  <r>
    <x v="0"/>
    <s v="195-2020"/>
    <m/>
    <s v="Secop II"/>
    <s v="FDLSUBA-CPS-195-2020"/>
    <s v="FDLSUBA-CD-116-2020"/>
    <s v="Contratación directa"/>
    <s v="Prestación de servicios profesionales y de apoyo a la gestión"/>
    <s v="Apoyo a la gestión"/>
    <m/>
  </r>
  <r>
    <x v="0"/>
    <s v="196-2020"/>
    <m/>
    <s v="Secop II"/>
    <s v="FDLSUBA-CPS-196-2020"/>
    <s v="FDLSUBA-CD-117-2020"/>
    <s v="Contratación directa"/>
    <s v="Prestación de servicios profesionales y de apoyo a la gestión"/>
    <s v="Profesional"/>
    <m/>
  </r>
  <r>
    <x v="0"/>
    <s v="197-2020"/>
    <m/>
    <s v="Secop II"/>
    <s v="FDLSUBA-CPS-197-2020."/>
    <s v="FDLSUBA-CD-118-2020"/>
    <s v="Contratación directa"/>
    <s v="Prestación de servicios profesionales y de apoyo a la gestión"/>
    <s v="Apoyo a la gestión"/>
    <m/>
  </r>
  <r>
    <x v="0"/>
    <s v="198-2020"/>
    <m/>
    <s v="Secop II"/>
    <s v="FDLSUBA-CPS-198-2020"/>
    <s v="FDLSUBA-CD-105-2020"/>
    <s v="Contratación directa"/>
    <s v="Prestación de servicios profesionales y de apoyo a la gestión"/>
    <s v="Profesional"/>
    <m/>
  </r>
  <r>
    <x v="0"/>
    <s v="199-2020"/>
    <m/>
    <s v="Secop II"/>
    <s v="FDLSUBA-CPS-199-2020"/>
    <s v="FDLSUBA-CD-119-2020"/>
    <s v="Contratación directa"/>
    <s v="Prestación de servicios profesionales y de apoyo a la gestión"/>
    <s v="Apoyo a la gestión"/>
    <m/>
  </r>
  <r>
    <x v="0"/>
    <s v="200-2020"/>
    <m/>
    <s v="Secop II"/>
    <s v="FDLSUBA-CPS-200-2020"/>
    <s v="FDLSUBA-CD-119-2020"/>
    <s v="Contratación directa"/>
    <s v="Prestación de servicios profesionales y de apoyo a la gestión"/>
    <s v="Apoyo a la gestión"/>
    <m/>
  </r>
  <r>
    <x v="0"/>
    <s v="201-2020"/>
    <m/>
    <s v="Secop II"/>
    <s v="FDLSUBA-CPS-201-2020"/>
    <s v="FDLSUBA-CD-120-2020"/>
    <s v="Contratación directa"/>
    <s v="Prestación de servicios profesionales y de apoyo a la gestión"/>
    <s v="Apoyo a la gestión"/>
    <m/>
  </r>
  <r>
    <x v="0"/>
    <s v="202-2020"/>
    <m/>
    <s v="Secop II"/>
    <s v="FDLSUBA-CPS-202-2020"/>
    <s v="FDLSUBA-CD-120-2020"/>
    <s v="Contratación directa"/>
    <s v="Prestación de servicios profesionales y de apoyo a la gestión"/>
    <s v="Apoyo a la gestión"/>
    <m/>
  </r>
  <r>
    <x v="0"/>
    <s v="203-2020"/>
    <m/>
    <s v="Secop II"/>
    <s v="FDLSUBA-CPS-203-2020"/>
    <s v="FDLSUBA-CD-121-2020"/>
    <s v="Contratación directa"/>
    <s v="Prestación de servicios profesionales y de apoyo a la gestión"/>
    <s v="Apoyo a la gestión"/>
    <m/>
  </r>
  <r>
    <x v="0"/>
    <s v="204-2020"/>
    <m/>
    <s v="Secop II"/>
    <s v="FDLSUBA-CPS-204-2020"/>
    <s v="FDLSUBA-CD-122-2020"/>
    <s v="Contratación directa"/>
    <s v="Prestación de servicios profesionales y de apoyo a la gestión"/>
    <s v="Profesional"/>
    <m/>
  </r>
  <r>
    <x v="0"/>
    <s v="205-2020"/>
    <m/>
    <s v="Secop II"/>
    <s v="205-2020"/>
    <s v="FDLSUBA-SAMC-002-2020"/>
    <s v="Selección abreviada menor cuantía"/>
    <s v="Prestación de servicios"/>
    <s v="Otro"/>
    <m/>
  </r>
  <r>
    <x v="0"/>
    <s v="206-2020"/>
    <m/>
    <s v="Secop II"/>
    <s v="FDLSUBA-CPS-206-2020"/>
    <s v="FDLSUBA-CD-123-2020"/>
    <s v="Contratación directa"/>
    <s v="Prestación de servicios profesionales y de apoyo a la gestión"/>
    <s v="Profesional"/>
    <m/>
  </r>
  <r>
    <x v="0"/>
    <s v="207-2020"/>
    <m/>
    <s v="Secop II"/>
    <s v="FDLSUBA-CPS-207-2020"/>
    <s v="FDLSUBA-CPS-124-2020 "/>
    <s v="Contratación directa"/>
    <s v="Prestación de servicios profesionales y de apoyo a la gestión"/>
    <s v="Apoyo a la gestión"/>
    <m/>
  </r>
  <r>
    <x v="0"/>
    <s v="208-2020"/>
    <m/>
    <s v="Secop II"/>
    <s v="FDLSUBA-CPS-208-2020"/>
    <s v="FDLSUBA-CD-125-2020"/>
    <s v="Contratación directa"/>
    <s v="Prestación de servicios profesionales y de apoyo a la gestión"/>
    <s v="Profesional"/>
    <m/>
  </r>
  <r>
    <x v="0"/>
    <s v="209-2020"/>
    <m/>
    <s v="Secop II"/>
    <s v="FDLSUBA-CPS-209-2020"/>
    <s v="FDLSUBA-CD-123-2020"/>
    <s v="Contratación directa"/>
    <s v="Prestación de servicios profesionales y de apoyo a la gestión"/>
    <s v="Profesional"/>
    <m/>
  </r>
  <r>
    <x v="0"/>
    <s v="210-2020"/>
    <m/>
    <s v="Secop II"/>
    <s v="FDLSUBA-CPS-210-2020"/>
    <s v="FDLSUBA-CD-126-2020"/>
    <s v="Contratación directa"/>
    <s v="Prestación de servicios profesionales y de apoyo a la gestión"/>
    <s v="Apoyo a la gestión"/>
    <m/>
  </r>
  <r>
    <x v="0"/>
    <s v="211-2020"/>
    <m/>
    <s v="Secop II"/>
    <s v="FDLSUBA-CPS-211-2020"/>
    <s v="FDLSUBA-CD127-2020"/>
    <s v="Contratación directa"/>
    <s v="Prestación de servicios profesionales y de apoyo a la gestión"/>
    <s v="Apoyo a la gestión"/>
    <m/>
  </r>
  <r>
    <x v="0"/>
    <s v="212-2020"/>
    <m/>
    <s v="Secop II"/>
    <s v="FDLSUBA-CPS-212-2020"/>
    <s v="FDLSUBA-CD-128-2020"/>
    <s v="Contratación directa"/>
    <s v="Prestación de servicios profesionales y de apoyo a la gestión"/>
    <s v="Profesional"/>
    <m/>
  </r>
  <r>
    <x v="0"/>
    <s v="213-2020 C1"/>
    <m/>
    <s v="Secop II"/>
    <s v="FDLSUBA-CPS-213-2020"/>
    <s v="FDLSUBA-CD-129-2020"/>
    <s v="Contratación directa"/>
    <s v="Prestación de servicios profesionales y de apoyo a la gestión"/>
    <s v="Profesional"/>
    <m/>
  </r>
  <r>
    <x v="0"/>
    <s v="213-2020"/>
    <m/>
    <s v="Secop II"/>
    <s v="FDLSUBA-CPS-213-2020"/>
    <s v="FDLSUBA-CD-129-2020"/>
    <s v="Contratación directa"/>
    <s v="Prestación de servicios profesionales y de apoyo a la gestión"/>
    <s v="Profesional"/>
    <d v="2021-01-18T00:00:00"/>
  </r>
  <r>
    <x v="0"/>
    <s v="214-2020"/>
    <m/>
    <s v="Secop II"/>
    <s v="FDLSUBA-CPS-214-2020"/>
    <s v="FDLSUBA-CD-130-2020"/>
    <s v="Contratación directa"/>
    <s v="Prestación de servicios profesionales y de apoyo a la gestión"/>
    <s v="Profesional"/>
    <m/>
  </r>
  <r>
    <x v="0"/>
    <s v="215-2020"/>
    <m/>
    <s v="Secop II"/>
    <s v="FDLSUBACPS-215-2020"/>
    <s v="FDLSUBA-CD-131-2020"/>
    <s v="Contratación directa"/>
    <s v="Prestación de servicios profesionales y de apoyo a la gestión"/>
    <s v="Apoyo a la gestión"/>
    <m/>
  </r>
  <r>
    <x v="0"/>
    <s v="216-2020"/>
    <m/>
    <s v="Secop II"/>
    <s v="FDLSUBACPS-216-2020"/>
    <s v="FDLSUBA-CD-132-2020"/>
    <s v="Contratación directa"/>
    <s v="Prestación de servicios profesionales y de apoyo a la gestión"/>
    <s v="Apoyo a la gestión"/>
    <m/>
  </r>
  <r>
    <x v="0"/>
    <s v="217-2020"/>
    <m/>
    <s v="Secop II"/>
    <s v="FDLSUBA-CPS-217-2020"/>
    <s v="FDLSUBA-CD-133-2020"/>
    <s v="Contratación directa"/>
    <s v="Prestación de servicios profesionales y de apoyo a la gestión"/>
    <s v="Profesional"/>
    <m/>
  </r>
  <r>
    <x v="0"/>
    <s v="218-2020"/>
    <m/>
    <s v="Secop II"/>
    <s v="FDLSUBA-CPS-218-2020"/>
    <s v="FDLSUBA-CD-134-2020"/>
    <s v="Contratación directa"/>
    <s v="Prestación de servicios profesionales y de apoyo a la gestión"/>
    <s v="Profesional"/>
    <m/>
  </r>
  <r>
    <x v="0"/>
    <s v="219-2020"/>
    <m/>
    <s v="Secop II"/>
    <s v="FDLSUBACPS-219-2020"/>
    <s v="FDLSUBA-CD-135-2020"/>
    <s v="Contratación directa"/>
    <s v="Prestación de servicios profesionales y de apoyo a la gestión"/>
    <s v="Profesional"/>
    <m/>
  </r>
  <r>
    <x v="0"/>
    <s v="220-2020"/>
    <m/>
    <s v="Secop II"/>
    <s v="FDLSUBACPS-220-2020"/>
    <s v="FDLSUBA-CD-136-2020"/>
    <s v="Contratación directa"/>
    <s v="Prestación de servicios profesionales y de apoyo a la gestión"/>
    <s v="Apoyo a la gestión"/>
    <m/>
  </r>
  <r>
    <x v="0"/>
    <s v="226-2020"/>
    <m/>
    <s v="Secop II"/>
    <s v="FDLSUBA-CPS-226-2020"/>
    <s v="FDLSUBA-CD-142-2020"/>
    <s v="Contratación directa"/>
    <s v="Prestación de servicios profesionales y de apoyo a la gestión"/>
    <s v="Apoyo a la gestión"/>
    <m/>
  </r>
  <r>
    <x v="0"/>
    <s v="222-2020"/>
    <m/>
    <s v="Secop II"/>
    <s v="FDLSUBA-CPS-222-2020"/>
    <s v="FDLSUBA-CD-138-2020"/>
    <s v="Contratación directa"/>
    <s v="Prestación de servicios profesionales y de apoyo a la gestión"/>
    <s v="Profesional"/>
    <m/>
  </r>
  <r>
    <x v="0"/>
    <s v="223-2020"/>
    <m/>
    <s v="Secop II"/>
    <s v="FDLSUBA-CPS-223"/>
    <s v="FDLSUBA-CD-139-2020"/>
    <s v="Contratación directa"/>
    <s v="Prestación de servicios profesionales y de apoyo a la gestión"/>
    <s v="Apoyo a la gestión"/>
    <m/>
  </r>
  <r>
    <x v="0"/>
    <s v="224-2020"/>
    <m/>
    <s v="Secop II"/>
    <s v="FDLSUBA-CPS-224-2020"/>
    <s v="FDLSUBA-CD-140-2020"/>
    <s v="Contratación directa"/>
    <s v="Prestación de servicios profesionales y de apoyo a la gestión"/>
    <s v="Profesional"/>
    <m/>
  </r>
  <r>
    <x v="0"/>
    <s v="225-2020"/>
    <m/>
    <s v="Secop II"/>
    <s v="FDLSUBA-CPS-225-2020"/>
    <s v="FDLSUBA-CD- 141-2020"/>
    <s v="Contratación directa"/>
    <s v="Prestación de servicios profesionales y de apoyo a la gestión"/>
    <s v="Profesional"/>
    <m/>
  </r>
  <r>
    <x v="0"/>
    <s v="231-2020"/>
    <m/>
    <s v="Secop II"/>
    <s v="231-2020"/>
    <s v="FDLSUBA-MC-003-2020"/>
    <s v="Mínima cuantía"/>
    <s v="Prestación de servicios"/>
    <s v="Otro"/>
    <m/>
  </r>
  <r>
    <x v="0"/>
    <s v="227-2020"/>
    <m/>
    <s v="Secop II"/>
    <s v="227-2020"/>
    <s v="FDLSUBA-MC-002-2020"/>
    <s v="Mínima cuantía"/>
    <s v="Compraventa"/>
    <s v="Otro"/>
    <m/>
  </r>
  <r>
    <x v="0"/>
    <s v="228-2020"/>
    <m/>
    <s v="Secop II"/>
    <s v="FDLSUBACPS-228-2020"/>
    <s v="FDLSUBA-CD-143-2020"/>
    <s v="Contratación directa"/>
    <s v="Prestación de servicios profesionales y de apoyo a la gestión"/>
    <s v="Apoyo a la gestión"/>
    <m/>
  </r>
  <r>
    <x v="0"/>
    <s v="229-2020"/>
    <m/>
    <s v="Secop II"/>
    <s v="FDLSUBACPS-229-2020"/>
    <s v="FDLSUBA-CD-144-2020"/>
    <s v="Contratación directa"/>
    <s v="Prestación de servicios profesionales y de apoyo a la gestión"/>
    <s v="Apoyo a la gestión"/>
    <m/>
  </r>
  <r>
    <x v="0"/>
    <s v="230-2020"/>
    <m/>
    <s v="Secop II"/>
    <s v="FDLSUBACPS-230-2020"/>
    <s v="FDLSUBA-CD-145-2020"/>
    <s v="Contratación directa"/>
    <s v="Prestación de servicios profesionales y de apoyo a la gestión"/>
    <s v="Apoyo a la gestión"/>
    <m/>
  </r>
  <r>
    <x v="0"/>
    <s v="236-2020"/>
    <m/>
    <s v="Secop II"/>
    <s v="FDLSUBA-CPS-236-2020"/>
    <s v="FDLSUBA-CD-150-2020"/>
    <s v="Contratación directa"/>
    <s v="Prestación de servicios profesionales y de apoyo a la gestión"/>
    <s v="Profesional"/>
    <m/>
  </r>
  <r>
    <x v="0"/>
    <s v="232-2020"/>
    <m/>
    <s v="Secop II"/>
    <s v="FDLSUBA-CPS-232-2020"/>
    <s v="FDLSUBA-CD-146-2020"/>
    <s v="Contratación directa"/>
    <s v="Prestación de servicios profesionales y de apoyo a la gestión"/>
    <s v="Apoyo a la gestión"/>
    <m/>
  </r>
  <r>
    <x v="0"/>
    <s v="233-2020"/>
    <m/>
    <s v="Secop II"/>
    <s v="FDLSUBACPS-233-2020"/>
    <s v="FDLSUBA-CD-147-2020"/>
    <s v="Contratación directa"/>
    <s v="Prestación de servicios profesionales y de apoyo a la gestión"/>
    <s v="Apoyo a la gestión"/>
    <m/>
  </r>
  <r>
    <x v="0"/>
    <s v="234-2020"/>
    <m/>
    <s v="Secop II"/>
    <s v="FDLSUBACPS-234-2020"/>
    <s v="FDLSUBA-CD-148-2020"/>
    <s v="Contratación directa"/>
    <s v="Prestación de servicios profesionales y de apoyo a la gestión"/>
    <s v="Apoyo a la gestión"/>
    <m/>
  </r>
  <r>
    <x v="0"/>
    <s v="235-2020"/>
    <m/>
    <s v="Secop II"/>
    <s v="FDLSUBA-CPS-235-2020"/>
    <s v="FDLSUBA-CD-149-2020_x000a_"/>
    <s v="Contratación directa"/>
    <s v="Prestación de servicios profesionales y de apoyo a la gestión"/>
    <s v="Profesional"/>
    <m/>
  </r>
  <r>
    <x v="0"/>
    <s v="238-2020"/>
    <m/>
    <s v="Secop II"/>
    <s v="FDLSUBA-CPS-238-2020"/>
    <s v="FDLSUBA-CD-149-2020_x000a_"/>
    <s v="Contratación directa"/>
    <s v="Prestación de servicios profesionales y de apoyo a la gestión"/>
    <s v="Profesional"/>
    <m/>
  </r>
  <r>
    <x v="0"/>
    <s v="189-2020"/>
    <m/>
    <s v="Secop II"/>
    <s v="FDLSUBA-CPS-189-2020"/>
    <s v="_x000a_FDLSUBA-CD-112-2020_x000a_"/>
    <s v="Contratación directa"/>
    <s v="Prestación de servicios profesionales y de apoyo a la gestión"/>
    <s v="Apoyo a la gestión"/>
    <m/>
  </r>
  <r>
    <x v="0"/>
    <s v="237-2020 C1"/>
    <m/>
    <s v="Secop II"/>
    <s v="FDLSUBA-CPS-237-2020"/>
    <s v="FDLSUBA-CD-149-2020"/>
    <s v="Contratación directa"/>
    <s v="Prestación de servicios profesionales y de apoyo a la gestión"/>
    <s v="Profesional"/>
    <d v="2020-12-01T00:00:00"/>
  </r>
  <r>
    <x v="0"/>
    <s v="237-2020"/>
    <m/>
    <s v="Secop II"/>
    <s v="FDLSUBA-CPS-237-2020"/>
    <s v="FDLSUBA-CD-149-2020"/>
    <s v="Contratación directa"/>
    <s v="Prestación de servicios profesionales y de apoyo a la gestión"/>
    <s v="Profesional"/>
    <m/>
  </r>
  <r>
    <x v="0"/>
    <s v="239-2020"/>
    <m/>
    <s v="Secop II"/>
    <s v="FDLSUBA-CPS-239-2020"/>
    <s v="FDLSUBA-CD-151-2020"/>
    <s v="Contratación directa"/>
    <s v="Prestación de servicios profesionales y de apoyo a la gestión"/>
    <s v="Profesional"/>
    <m/>
  </r>
  <r>
    <x v="0"/>
    <s v="240-2020"/>
    <m/>
    <s v="Secop II"/>
    <s v="FDLSUBACPS-240-2020"/>
    <s v="FDLSUBA-CD-152-2020"/>
    <s v="Contratación directa"/>
    <s v="Prestación de servicios profesionales y de apoyo a la gestión"/>
    <s v="Apoyo a la gestión"/>
    <m/>
  </r>
  <r>
    <x v="0"/>
    <s v="241-2020"/>
    <m/>
    <s v="Secop II"/>
    <s v="FDLSUBA-CPS-241-2020"/>
    <s v="FDLSUBA-CD-153-2020"/>
    <s v="Contratación directa"/>
    <s v="Prestación de servicios profesionales y de apoyo a la gestión"/>
    <s v="Apoyo a la gestión"/>
    <m/>
  </r>
  <r>
    <x v="0"/>
    <s v="242-2020"/>
    <m/>
    <s v="Secop II"/>
    <s v="FDLSUBA-242-2020"/>
    <s v="FDLSUBA-CD-153-2020"/>
    <s v="Contratación directa"/>
    <s v="Prestación de servicios profesionales y de apoyo a la gestión"/>
    <s v="Apoyo a la gestión"/>
    <m/>
  </r>
  <r>
    <x v="0"/>
    <s v="243-2020"/>
    <m/>
    <s v="Secop II"/>
    <s v="FDLSUBA-CPS-243-2020"/>
    <s v="FDLSUBA-CD-153-2020"/>
    <s v="Contratación directa"/>
    <s v="Prestación de servicios profesionales y de apoyo a la gestión"/>
    <s v="Apoyo a la gestión"/>
    <m/>
  </r>
  <r>
    <x v="0"/>
    <s v="244-2020"/>
    <m/>
    <s v="Secop II"/>
    <s v="FDLSUBACPS-244-2020"/>
    <s v="FDLSUBA-CD-154-2020"/>
    <s v="Contratación directa"/>
    <s v="Prestación de servicios profesionales y de apoyo a la gestión"/>
    <s v="Apoyo a la gestión"/>
    <m/>
  </r>
  <r>
    <x v="0"/>
    <s v="245-2020"/>
    <m/>
    <s v="Secop II"/>
    <s v="FDLSUBACPS-245-2020"/>
    <s v="FDLSUBA-CD-155-2020"/>
    <s v="Contratación directa"/>
    <s v="Prestación de servicios profesionales y de apoyo a la gestión"/>
    <s v="Profesional"/>
    <m/>
  </r>
  <r>
    <x v="0"/>
    <s v="247-2020"/>
    <m/>
    <s v="Secop II"/>
    <s v="FDLSUBA-CPS-247-2020"/>
    <s v="FDLSUBA-CD-157-2020"/>
    <s v="Contratación directa"/>
    <s v="Prestación de servicios profesionales y de apoyo a la gestión"/>
    <s v="Profesional"/>
    <m/>
  </r>
  <r>
    <x v="0"/>
    <s v="248-2020"/>
    <m/>
    <s v="Secop II"/>
    <s v="FDLSUBA-CPS-248-2020"/>
    <s v="FDLSUBA-CD-157-2020"/>
    <s v="Contratación directa"/>
    <s v="Prestación de servicios profesionales y de apoyo a la gestión"/>
    <s v="Profesional"/>
    <m/>
  </r>
  <r>
    <x v="0"/>
    <s v="249-2020"/>
    <m/>
    <s v="Secop II"/>
    <s v="FDLSUBA-CPS-249-2020"/>
    <s v="FDLSUBA-CD-153-2020"/>
    <s v="Contratación directa"/>
    <s v="Prestación de servicios profesionales y de apoyo a la gestión"/>
    <s v="Apoyo a la gestión"/>
    <m/>
  </r>
  <r>
    <x v="0"/>
    <s v="250-2020"/>
    <m/>
    <s v="Secop II"/>
    <s v="FDLSUBA-CPS-250-2020"/>
    <s v="FDLSUBA-CD-153-2020"/>
    <s v="Contratación directa"/>
    <s v="Prestación de servicios profesionales y de apoyo a la gestión"/>
    <s v="Apoyo a la gestión"/>
    <m/>
  </r>
  <r>
    <x v="0"/>
    <s v="251-2020"/>
    <m/>
    <s v="Secop II"/>
    <s v="FDLSUBA-CPS-251-2020"/>
    <s v="FDLSUBA-CD-153-2020"/>
    <s v="Contratación directa"/>
    <s v="Prestación de servicios profesionales y de apoyo a la gestión"/>
    <s v="Apoyo a la gestión"/>
    <m/>
  </r>
  <r>
    <x v="0"/>
    <s v="252-2020"/>
    <m/>
    <s v="Secop II"/>
    <s v="252-2020"/>
    <s v="FDLSUBA-MC-001-2020"/>
    <s v="Mínima cuantía"/>
    <s v="Suministros"/>
    <s v="Otro"/>
    <m/>
  </r>
  <r>
    <x v="0"/>
    <s v="253-2020"/>
    <m/>
    <s v="Secop II"/>
    <s v="FDLSUBACPS-253-2020"/>
    <s v="FDLSUBA-CD-158-2020_x000a_"/>
    <s v="Contratación directa"/>
    <s v="Prestación de servicios profesionales y de apoyo a la gestión"/>
    <s v="Profesional"/>
    <m/>
  </r>
  <r>
    <x v="0"/>
    <s v="254-2020"/>
    <m/>
    <s v="Secop II"/>
    <s v="CONTRATO DE ARRENDAMIENTO 254 DE 2020"/>
    <s v="FDLSUBA-CD-159-2020"/>
    <s v="Contratación directa"/>
    <s v="Arrendamiento de inmuebles"/>
    <s v="Otro"/>
    <m/>
  </r>
  <r>
    <x v="0"/>
    <s v="255-2020 C1"/>
    <m/>
    <s v="Secop II"/>
    <s v="FDLSUBA-CPS-255-2020"/>
    <s v="FDLSUBA-CD-160-2020"/>
    <s v="Contratación directa"/>
    <s v="Prestación de servicios profesionales y de apoyo a la gestión"/>
    <s v="Profesional"/>
    <d v="2020-10-30T00:00:00"/>
  </r>
  <r>
    <x v="0"/>
    <s v="255-2020"/>
    <m/>
    <s v="Secop II"/>
    <s v="FDLSUBA-CPS-255-2020"/>
    <s v="FDLSUBA-CD-160-2020"/>
    <s v="Contratación directa"/>
    <s v="Prestación de servicios profesionales y de apoyo a la gestión"/>
    <s v="Profesional"/>
    <m/>
  </r>
  <r>
    <x v="0"/>
    <s v="256-2020"/>
    <m/>
    <s v="Secop II"/>
    <s v="FDLSUBA-CPS-256-2020"/>
    <s v="FDLSUBA-CD-161-2020"/>
    <s v="Contratación directa"/>
    <s v="Prestación de servicios profesionales y de apoyo a la gestión"/>
    <s v="Profesional"/>
    <m/>
  </r>
  <r>
    <x v="0"/>
    <s v="257-2020"/>
    <m/>
    <s v="Secop II"/>
    <s v="FDLSUBA-CPS-257-2020"/>
    <s v="FDLSUBA-CD-162-2020"/>
    <s v="Contratación directa"/>
    <s v="Prestación de servicios profesionales y de apoyo a la gestión"/>
    <s v="Apoyo a la gestión"/>
    <m/>
  </r>
  <r>
    <x v="0"/>
    <s v="258-2020"/>
    <m/>
    <s v="Secop II"/>
    <s v="FDLSUBA-CPS-258-2020"/>
    <s v="FDLSUBA-CD-162-2020"/>
    <s v="Contratación directa"/>
    <s v="Prestación de servicios profesionales y de apoyo a la gestión"/>
    <s v="Apoyo a la gestión"/>
    <m/>
  </r>
  <r>
    <x v="0"/>
    <s v="259-2020"/>
    <m/>
    <s v="Secop II"/>
    <s v="FDLSUBA-CPS-259-2020"/>
    <s v="FDLSUBA-CD-162-2020"/>
    <s v="Contratación directa"/>
    <s v="Prestación de servicios profesionales y de apoyo a la gestión"/>
    <s v="Apoyo a la gestión"/>
    <m/>
  </r>
  <r>
    <x v="0"/>
    <s v="260-2020"/>
    <m/>
    <s v="Secop II"/>
    <s v="FDLSUBA-CPS-260-2020"/>
    <s v="FDLSUBA-CD-162-2020"/>
    <s v="Contratación directa"/>
    <s v="Prestación de servicios profesionales y de apoyo a la gestión"/>
    <s v="Apoyo a la gestión"/>
    <m/>
  </r>
  <r>
    <x v="0"/>
    <s v="261-2020"/>
    <m/>
    <s v="Secop II"/>
    <s v="FDLSUBA-CPS-261-2020"/>
    <s v="FDLSUBA-CD-163-2020"/>
    <s v="Contratación directa"/>
    <s v="Prestación de servicios profesionales y de apoyo a la gestión"/>
    <s v="Profesional"/>
    <m/>
  </r>
  <r>
    <x v="0"/>
    <s v="262-2020"/>
    <m/>
    <s v="Secop II"/>
    <s v="FDLSUBA-CPS-262-2020"/>
    <s v="FDLSUBA-CD-164-2020_x000a_"/>
    <s v="Contratación directa"/>
    <s v="Prestación de servicios profesionales y de apoyo a la gestión"/>
    <s v="Apoyo a la gestión"/>
    <m/>
  </r>
  <r>
    <x v="0"/>
    <s v="263-2020"/>
    <s v="  "/>
    <s v="Secop II"/>
    <s v="FDLSUBA-CPS-263-2020"/>
    <s v="FDLSUBA-CD-164-2020_x000a_"/>
    <s v="Contratación directa"/>
    <s v="Prestación de servicios profesionales y de apoyo a la gestión"/>
    <s v="Apoyo a la gestión"/>
    <m/>
  </r>
  <r>
    <x v="0"/>
    <s v="264-2020"/>
    <m/>
    <s v="Secop II"/>
    <s v="FDLSUBA-CPS-264-2020"/>
    <s v="FDLSUBA-CD-164-2020_x000a_"/>
    <s v="Contratación directa"/>
    <s v="Prestación de servicios profesionales y de apoyo a la gestión"/>
    <s v="Apoyo a la gestión"/>
    <m/>
  </r>
  <r>
    <x v="0"/>
    <s v="265-2020"/>
    <m/>
    <s v="Secop II"/>
    <s v="FDLSUBA-CPS-265-2020"/>
    <s v="FDLSUBA-CD-164-2020_x000a_"/>
    <s v="Contratación directa"/>
    <s v="Prestación de servicios profesionales y de apoyo a la gestión"/>
    <s v="Apoyo a la gestión"/>
    <m/>
  </r>
  <r>
    <x v="0"/>
    <s v="268-2020"/>
    <m/>
    <s v="Secop II"/>
    <s v="FDLSUBA-CPS-268-2020"/>
    <s v="FDLSUBA-CD-165-2020"/>
    <s v="Contratación directa"/>
    <s v="Prestación de servicios profesionales y de apoyo a la gestión"/>
    <s v="Profesional"/>
    <m/>
  </r>
  <r>
    <x v="0"/>
    <s v="269-2020"/>
    <m/>
    <s v="Secop II"/>
    <s v="FDLSUBACPS-269-2020"/>
    <s v="FDLSUBA-CD-166-2020"/>
    <s v="Contratación directa"/>
    <s v="Prestación de servicios profesionales y de apoyo a la gestión"/>
    <s v="Profesional"/>
    <m/>
  </r>
  <r>
    <x v="0"/>
    <s v="270-2020"/>
    <m/>
    <s v="Secop II"/>
    <s v="FDLSUBACPS-270-2020"/>
    <s v="FDLSUBA-CD-167-2020"/>
    <s v="Contratación directa"/>
    <s v="Prestación de servicios profesionales y de apoyo a la gestión"/>
    <s v="Apoyo a la gestión"/>
    <m/>
  </r>
  <r>
    <x v="0"/>
    <s v="271-2020"/>
    <m/>
    <s v="Secop II"/>
    <s v="FDLSUBA-CPS-271-2020"/>
    <s v="FDLSUBA-CD-168-2020"/>
    <s v="Contratación directa"/>
    <s v="Prestación de servicios profesionales y de apoyo a la gestión"/>
    <s v="Profesional"/>
    <m/>
  </r>
  <r>
    <x v="0"/>
    <s v="272-2020"/>
    <m/>
    <s v="Secop II"/>
    <s v="FDLSUBA-CPS-272-2020"/>
    <s v="FDLSUBA-CD-165-2020"/>
    <s v="Contratación directa"/>
    <s v="Prestación de servicios profesionales y de apoyo a la gestión"/>
    <s v="Profesional"/>
    <m/>
  </r>
  <r>
    <x v="0"/>
    <s v="273-2020"/>
    <m/>
    <s v="Secop II"/>
    <s v="FDLSUBA-CPS-273-2020"/>
    <s v="FDLSUBA-CD-169-2020"/>
    <s v="Contratación directa"/>
    <s v="Prestación de servicios profesionales y de apoyo a la gestión"/>
    <s v="Profesional"/>
    <m/>
  </r>
  <r>
    <x v="0"/>
    <s v="274-2020"/>
    <m/>
    <s v="Secop II"/>
    <s v="FDLSUBA-CPS-274-2020"/>
    <s v="FDLSUBA-CD-169-2020"/>
    <s v="Contratación directa"/>
    <s v="Prestación de servicios profesionales y de apoyo a la gestión"/>
    <s v="Profesional"/>
    <m/>
  </r>
  <r>
    <x v="0"/>
    <s v="275-2020"/>
    <m/>
    <s v="Secop II"/>
    <s v="FDLSUBA-CPS-275-2020"/>
    <s v="FDLSUBA-CD-170-2020"/>
    <s v="Contratación directa"/>
    <s v="Prestación de servicios profesionales y de apoyo a la gestión"/>
    <s v="Apoyo a la gestión"/>
    <m/>
  </r>
  <r>
    <x v="0"/>
    <s v="276-2020"/>
    <m/>
    <s v="Secop II"/>
    <s v="FDLSUBA-CPS-276-2020"/>
    <s v="FDLSUBA-CD-170-2020"/>
    <s v="Contratación directa"/>
    <s v="Prestación de servicios profesionales y de apoyo a la gestión"/>
    <s v="Apoyo a la gestión"/>
    <m/>
  </r>
  <r>
    <x v="0"/>
    <s v="277-2020"/>
    <m/>
    <s v="Secop II"/>
    <s v="FDLSUBA-CPS-277-2020"/>
    <s v="FDLSUBA-CD-170-2020"/>
    <s v="Contratación directa"/>
    <s v="Prestación de servicios profesionales y de apoyo a la gestión"/>
    <s v="Apoyo a la gestión"/>
    <m/>
  </r>
  <r>
    <x v="0"/>
    <s v="278-2020"/>
    <m/>
    <s v="Secop II"/>
    <s v="FDLSUBA-CPS-278-2020"/>
    <s v="FDLSUBA-CD-171-2020-"/>
    <s v="Contratación directa"/>
    <s v="Prestación de servicios profesionales y de apoyo a la gestión"/>
    <s v="Apoyo a la gestión"/>
    <m/>
  </r>
  <r>
    <x v="0"/>
    <s v="279-2020"/>
    <m/>
    <s v="Secop II"/>
    <s v="FDLCUBA-CPS-279-2020"/>
    <s v=" _x000a_FDLSUBA-CD-172-2020_x000a_"/>
    <s v="Contratación directa"/>
    <s v="Prestación de servicios profesionales y de apoyo a la gestión"/>
    <s v="Apoyo a la gestión"/>
    <m/>
  </r>
  <r>
    <x v="0"/>
    <s v="280-2020"/>
    <m/>
    <s v="Secop II"/>
    <s v="FDLSUBA-CPS-280-2020"/>
    <s v="FDLSUBA-CD-153-2020"/>
    <s v="Contratación directa"/>
    <s v="Prestación de servicios profesionales y de apoyo a la gestión"/>
    <s v="Apoyo a la gestión"/>
    <m/>
  </r>
  <r>
    <x v="0"/>
    <s v="281-2020"/>
    <m/>
    <s v="Secop II"/>
    <s v="FDLSUBA-CPS-281-2020"/>
    <s v="FDLSUBA-CD-153-2020"/>
    <s v="Contratación directa"/>
    <s v="Prestación de servicios profesionales y de apoyo a la gestión"/>
    <s v="Apoyo a la gestión"/>
    <m/>
  </r>
  <r>
    <x v="0"/>
    <s v="282-2020"/>
    <m/>
    <s v="Secop II"/>
    <s v="FDLSUBACPS-282-2020"/>
    <s v="FDLSUBA-CD-173-2020_x0009_"/>
    <s v="Contratación directa"/>
    <s v="Prestación de servicios profesionales y de apoyo a la gestión"/>
    <s v="Profesional"/>
    <m/>
  </r>
  <r>
    <x v="0"/>
    <s v="283-2020"/>
    <m/>
    <s v="Secop II"/>
    <s v="FDLSUBACPS-283-2020"/>
    <s v="FDLSUBA-CD-173-2020_x000a_"/>
    <s v="Contratación directa"/>
    <s v="Prestación de servicios profesionales y de apoyo a la gestión"/>
    <s v="Profesional"/>
    <m/>
  </r>
  <r>
    <x v="0"/>
    <s v="284-2020"/>
    <m/>
    <s v="Secop II"/>
    <s v="FDLSUBACPS-284-2020"/>
    <s v=" _x000a_FDLSUBA-CD-175-2020_x000a_"/>
    <s v="Contratación directa"/>
    <s v="Prestación de servicios profesionales y de apoyo a la gestión"/>
    <s v="Profesional"/>
    <m/>
  </r>
  <r>
    <x v="0"/>
    <s v="285-2020"/>
    <m/>
    <s v="Secop II"/>
    <s v="FDLSUBA-CPS-285-2020"/>
    <s v="FDLSUBA-CD-176-2020"/>
    <s v="Contratación directa"/>
    <s v="Prestación de servicios profesionales y de apoyo a la gestión"/>
    <s v="Apoyo a la gestión"/>
    <m/>
  </r>
  <r>
    <x v="0"/>
    <s v="286-2020"/>
    <m/>
    <s v="Secop II"/>
    <s v="FDLSUBA-CPS-286-2020"/>
    <s v="FDLSUBA-CD-176-2020"/>
    <s v="Contratación directa"/>
    <s v="Prestación de servicios profesionales y de apoyo a la gestión"/>
    <s v="Apoyo a la gestión"/>
    <m/>
  </r>
  <r>
    <x v="0"/>
    <s v="287-2020"/>
    <m/>
    <s v="Secop II"/>
    <s v="FDLSUBA-CPS-287-2020"/>
    <s v="FDLSUBA-CD-176-2020"/>
    <s v="Contratación directa"/>
    <s v="Prestación de servicios profesionales y de apoyo a la gestión"/>
    <s v="Apoyo a la gestión"/>
    <m/>
  </r>
  <r>
    <x v="0"/>
    <s v="288-2020"/>
    <m/>
    <s v="Secop II"/>
    <s v="FDLSUBA-CPS-288-2020."/>
    <s v="FDLSUBA-CD-177-2020"/>
    <s v="Contratación directa"/>
    <s v="Prestación de servicios profesionales y de apoyo a la gestión"/>
    <s v="Apoyo a la gestión"/>
    <m/>
  </r>
  <r>
    <x v="0"/>
    <s v="288-2020"/>
    <m/>
    <s v="Secop II"/>
    <s v="FDLSUBA-CD-288-2020"/>
    <s v="FDLSUBA-CD-288-2020_x0009_"/>
    <s v="Contratación directa"/>
    <s v="Prestación de servicios profesionales y de apoyo a la gestión"/>
    <s v="Apoyo a la gestión"/>
    <m/>
  </r>
  <r>
    <x v="0"/>
    <s v="289-2020"/>
    <m/>
    <s v="Secop II"/>
    <s v="FDLSUBACPS-289-2020"/>
    <s v=" _x000a_FDLSUBA-CD-178-2020_x000a_"/>
    <s v="Contratación directa"/>
    <s v="Prestación de servicios profesionales y de apoyo a la gestión"/>
    <s v="Profesional"/>
    <m/>
  </r>
  <r>
    <x v="0"/>
    <s v="290-2020"/>
    <m/>
    <s v="Secop II"/>
    <s v="FDLSUBACPS-290-2020"/>
    <s v=" _x000a_FDLSUBA-CD-179-2020_x000a_"/>
    <s v="Contratación directa"/>
    <s v="Prestación de servicios profesionales y de apoyo a la gestión"/>
    <s v="Profesional"/>
    <m/>
  </r>
  <r>
    <x v="0"/>
    <s v="291-2020"/>
    <m/>
    <s v="Secop II"/>
    <s v="FDLSUBACPS-291-2020"/>
    <s v="FDLSUBA-CD-180-2020"/>
    <s v="Contratación directa"/>
    <s v="Prestación de servicios profesionales y de apoyo a la gestión"/>
    <s v="Apoyo a la gestión"/>
    <m/>
  </r>
  <r>
    <x v="0"/>
    <s v="292-2020"/>
    <m/>
    <s v="Secop II"/>
    <s v="FDLSUBACPS-292-2020"/>
    <s v="FDLSUBA-CD-181-2020_x000a_"/>
    <s v="Contratación directa"/>
    <s v="Prestación de servicios profesionales y de apoyo a la gestión"/>
    <s v="Apoyo a la gestión"/>
    <m/>
  </r>
  <r>
    <x v="0"/>
    <s v="293-2020"/>
    <m/>
    <s v="Secop II"/>
    <s v="FDLSUBACPS-293-2020"/>
    <s v="FDLSUBA-CD-182-2020"/>
    <s v="Contratación directa"/>
    <s v="Prestación de servicios profesionales y de apoyo a la gestión"/>
    <s v="Profesional"/>
    <m/>
  </r>
  <r>
    <x v="0"/>
    <s v="294-2020"/>
    <m/>
    <s v="Secop II"/>
    <s v="FDLSUBA-CPS-294-2020"/>
    <s v="FDLSUBA-CPS-183-2020"/>
    <s v="Contratación directa"/>
    <s v="Prestación de servicios profesionales y de apoyo a la gestión"/>
    <s v="Profesional"/>
    <m/>
  </r>
  <r>
    <x v="0"/>
    <s v="295-2020"/>
    <m/>
    <s v="Secop II"/>
    <s v="FDLSUBA-CPS-295-2020"/>
    <s v="FDLSUBA-CD-184-2020"/>
    <s v="Contratación directa"/>
    <s v="Prestación de servicios profesionales y de apoyo a la gestión"/>
    <s v="Profesional"/>
    <m/>
  </r>
  <r>
    <x v="0"/>
    <s v="296-2020"/>
    <m/>
    <s v="Secop II"/>
    <s v="FDLSUBA-CPS-296-2020"/>
    <s v="FDLSUBA-CD-185-2020"/>
    <s v="Contratación directa"/>
    <s v="Prestación de servicios profesionales y de apoyo a la gestión"/>
    <s v="Apoyo a la gestión"/>
    <m/>
  </r>
  <r>
    <x v="0"/>
    <s v="297-2020"/>
    <m/>
    <s v="Secop II"/>
    <s v="FDLSUBA-CPS-297-2020"/>
    <s v="FDLSUBA-CD-186-2020"/>
    <s v="Contratación directa"/>
    <s v="Prestación de servicios profesionales y de apoyo a la gestión"/>
    <s v="Profesional"/>
    <m/>
  </r>
  <r>
    <x v="0"/>
    <s v="298-2020"/>
    <m/>
    <s v="Secop II"/>
    <s v="FDLSUBA-CPS-298-2020"/>
    <s v="FDLSUBA-CD-187-2020"/>
    <s v="Contratación directa"/>
    <s v="Prestación de servicios profesionales y de apoyo a la gestión"/>
    <s v="Profesional"/>
    <m/>
  </r>
  <r>
    <x v="0"/>
    <s v="299-2020"/>
    <m/>
    <s v="Secop II"/>
    <s v="FDLSUBA-CPS-299-2020"/>
    <s v="FDLSUBA-CD-149-2020"/>
    <s v="Contratación directa"/>
    <s v="Prestación de servicios profesionales y de apoyo a la gestión"/>
    <s v="Profesional"/>
    <m/>
  </r>
  <r>
    <x v="0"/>
    <s v="300-2020"/>
    <m/>
    <s v="Secop II"/>
    <s v="FDLSUBA-CPS-300-2020"/>
    <s v="FDLSUBA-CD-188-2020"/>
    <s v="Contratación directa"/>
    <s v="Prestación de servicios profesionales y de apoyo a la gestión"/>
    <s v="Apoyo a la gestión"/>
    <m/>
  </r>
  <r>
    <x v="0"/>
    <s v="301-2020"/>
    <m/>
    <s v="Secop II"/>
    <s v="FDLSUBA-CPS-301-2020"/>
    <s v="FDLSUBA-CD-189-2020"/>
    <s v="Contratación directa"/>
    <s v="Prestación de servicios profesionales y de apoyo a la gestión"/>
    <s v="Apoyo a la gestión"/>
    <m/>
  </r>
  <r>
    <x v="0"/>
    <s v="302-2020"/>
    <m/>
    <s v="Secop II"/>
    <s v="FDLSUBA-CPS-302-2020"/>
    <s v="FDLSUBA-CD-189-2020"/>
    <s v="Contratación directa"/>
    <s v="Prestación de servicios profesionales y de apoyo a la gestión"/>
    <s v="Apoyo a la gestión"/>
    <m/>
  </r>
  <r>
    <x v="0"/>
    <s v="303-2020"/>
    <m/>
    <s v="Secop II"/>
    <s v="FDLSUBA-CPS-303-2020"/>
    <s v="FDLSUBA-CD-190-2020_x000a_"/>
    <s v="Contratación directa"/>
    <s v="Prestación de servicios profesionales y de apoyo a la gestión"/>
    <s v="Profesional"/>
    <m/>
  </r>
  <r>
    <x v="0"/>
    <s v="304-2020"/>
    <m/>
    <s v="Secop II"/>
    <s v="FDLSUBA-CPS-304-2020"/>
    <s v="FDLSUBA-CD-191-2020_x000a_"/>
    <s v="Contratación directa"/>
    <s v="Prestación de servicios profesionales y de apoyo a la gestión"/>
    <s v="Profesional"/>
    <m/>
  </r>
  <r>
    <x v="0"/>
    <s v="305-2020"/>
    <m/>
    <s v="Secop II"/>
    <s v="FDLSUBA-CPS-305-2020"/>
    <s v="FDLSUBA-CD-192-2020"/>
    <s v="Contratación directa"/>
    <s v="Prestación de servicios profesionales y de apoyo a la gestión"/>
    <s v="Apoyo a la gestión"/>
    <m/>
  </r>
  <r>
    <x v="0"/>
    <s v="306-2020"/>
    <m/>
    <s v="Secop II"/>
    <s v="FDLSUBA-CPS-306-2020"/>
    <s v="FDLSUBA-CD-193-2020-"/>
    <s v="Contratación directa"/>
    <s v="Prestación de servicios profesionales y de apoyo a la gestión"/>
    <s v="Apoyo a la gestión"/>
    <m/>
  </r>
  <r>
    <x v="0"/>
    <s v="307-2020"/>
    <m/>
    <s v="Secop II"/>
    <s v="FDLSUBA-CPS-307-2020"/>
    <s v="FDLSUBA-CD-194-2020"/>
    <s v="Contratación directa"/>
    <s v="Prestación de servicios profesionales y de apoyo a la gestión"/>
    <s v="Apoyo a la gestión"/>
    <m/>
  </r>
  <r>
    <x v="0"/>
    <s v="308-2020"/>
    <m/>
    <s v="Secop II"/>
    <s v="FDLSUBA-CPS-308-2020"/>
    <s v="FDLSUBA-CD-195-2020"/>
    <s v="Contratación directa"/>
    <s v="Prestación de servicios profesionales y de apoyo a la gestión"/>
    <s v="Profesional"/>
    <m/>
  </r>
  <r>
    <x v="0"/>
    <s v="309-2020"/>
    <m/>
    <s v="Secop II"/>
    <s v="FDLSUBACPS-309-2020"/>
    <s v="FDLSUBA-CD-196-2020_x000a_"/>
    <s v="Contratación directa"/>
    <s v="Prestación de servicios profesionales y de apoyo a la gestión"/>
    <s v="Profesional"/>
    <m/>
  </r>
  <r>
    <x v="0"/>
    <s v="310-2020"/>
    <m/>
    <s v="Secop II"/>
    <s v="FDLSUBACPS-310-2020"/>
    <s v="FDLSUBA-CD-197-2020"/>
    <s v="Contratación directa"/>
    <s v="Prestación de servicios profesionales y de apoyo a la gestión"/>
    <s v="Profesional"/>
    <m/>
  </r>
  <r>
    <x v="0"/>
    <s v="311-2020"/>
    <m/>
    <s v="Secop II"/>
    <s v="FDLSUBACPS-311-2020"/>
    <s v="FDLSUBA-CD-198-2020_x000a_"/>
    <s v="Contratación directa"/>
    <s v="Prestación de servicios profesionales y de apoyo a la gestión"/>
    <s v="Profesional"/>
    <m/>
  </r>
  <r>
    <x v="0"/>
    <s v="312-2020"/>
    <m/>
    <s v="Secop II"/>
    <s v="FDLSUBACPS-312-2020"/>
    <s v="FDLSUBA-CD-199-2020"/>
    <s v="Contratación directa"/>
    <s v="Prestación de servicios profesionales y de apoyo a la gestión"/>
    <s v="Profesional"/>
    <m/>
  </r>
  <r>
    <x v="0"/>
    <s v="313-2020"/>
    <m/>
    <s v="Secop II"/>
    <s v="FDLSUBACPS-313-2020"/>
    <s v=" _x000a_FDLSUBA-CD-200-2020_x000a_"/>
    <s v="Contratación directa"/>
    <s v="Prestación de servicios profesionales y de apoyo a la gestión"/>
    <s v="Profesional"/>
    <m/>
  </r>
  <r>
    <x v="0"/>
    <s v="314-2020"/>
    <m/>
    <s v="Secop II"/>
    <s v="FDLSUBACPS-314-2020"/>
    <s v="FDLSUBA-CD-201-2020"/>
    <s v="Contratación directa"/>
    <s v="Prestación de servicios profesionales y de apoyo a la gestión"/>
    <s v="Apoyo a la gestión"/>
    <m/>
  </r>
  <r>
    <x v="0"/>
    <s v="315-2020"/>
    <m/>
    <s v="Secop II"/>
    <s v="315-2020"/>
    <s v="FDLSUBA-MC-005-2020"/>
    <s v="Mínima cuantía"/>
    <s v="Prestación de servicios"/>
    <s v="Otro"/>
    <m/>
  </r>
  <r>
    <x v="0"/>
    <s v="316-2020"/>
    <m/>
    <s v="Secop II"/>
    <s v="FDLSUBA-CPS-316-2020"/>
    <s v="FDLSUBA-203-2020_x000a_"/>
    <s v="Contratación directa"/>
    <s v="Prestación de servicios profesionales y de apoyo a la gestión"/>
    <s v="Profesional"/>
    <m/>
  </r>
  <r>
    <x v="0"/>
    <s v="317-2020"/>
    <m/>
    <s v="Secop II"/>
    <s v="FDLSUBA-CPS-317-2020"/>
    <s v="FDLSUBA-CD-204-2020"/>
    <s v="Contratación directa"/>
    <s v="Prestación de servicios profesionales y de apoyo a la gestión"/>
    <s v="Apoyo a la gestión"/>
    <m/>
  </r>
  <r>
    <x v="0"/>
    <s v="318-2020"/>
    <m/>
    <s v="Secop II"/>
    <s v="FDLSUBA-CPS-318-2020"/>
    <s v="FDLSUBA-CD-205-2020"/>
    <s v="Contratación directa"/>
    <s v="Prestación de servicios profesionales y de apoyo a la gestión"/>
    <s v="Apoyo a la gestión"/>
    <m/>
  </r>
  <r>
    <x v="0"/>
    <s v="319-2020"/>
    <m/>
    <s v="Secop I"/>
    <s v="FDLSUBACI3192020"/>
    <s v="FDLSUBA-CI-319-2020"/>
    <s v="Contratación directa"/>
    <s v="Convenio interadministrativo"/>
    <s v="Otro"/>
    <m/>
  </r>
  <r>
    <x v="0"/>
    <s v="320-2020"/>
    <m/>
    <s v="Secop I"/>
    <s v="FDLSUBACI3202020"/>
    <s v="FDLSUBA-CI-320-2020"/>
    <s v="Contratación directa"/>
    <s v="Convenio interadministrativo"/>
    <s v="Otro"/>
    <m/>
  </r>
  <r>
    <x v="0"/>
    <s v="322-2020"/>
    <m/>
    <s v="Secop I"/>
    <s v="FDLSUBACI3222020"/>
    <s v="FDLSUBA-CI-322-2020"/>
    <s v="Contratación directa"/>
    <s v="Convenio interadministrativo"/>
    <s v="Otro"/>
    <m/>
  </r>
  <r>
    <x v="0"/>
    <s v="323-2020"/>
    <m/>
    <s v="Secop I"/>
    <s v="FDLSUBACI3232020"/>
    <s v="FDLSUBA-CI-323-2020"/>
    <s v="Contratación directa"/>
    <s v="Convenio interadministrativo"/>
    <s v="Otro"/>
    <m/>
  </r>
  <r>
    <x v="0"/>
    <s v="324-2020"/>
    <m/>
    <s v="Secop II"/>
    <s v="FDLSUBA-CPS-324-2020"/>
    <s v=" _x000a_FDLSUBA-CD-206-2020_x000a_"/>
    <s v="Contratación directa"/>
    <s v="Prestación de servicios profesionales y de apoyo a la gestión"/>
    <s v="Apoyo a la gestión"/>
    <m/>
  </r>
  <r>
    <x v="0"/>
    <s v="325-2020"/>
    <m/>
    <s v="Secop II"/>
    <s v="FDLSUBA-CPS-325-2020"/>
    <s v=" _x000a_FDLSUBA-CD-207-2020_x000a_"/>
    <s v="Contratación directa"/>
    <s v="Prestación de servicios profesionales y de apoyo a la gestión"/>
    <s v="Apoyo a la gestión"/>
    <m/>
  </r>
  <r>
    <x v="0"/>
    <s v="326-2020"/>
    <m/>
    <s v="Secop II"/>
    <s v="FDLSUBA-CPS-326-2020"/>
    <s v=" _x000a_FDLSUBA-CD-208-2020_x000a_"/>
    <s v="Contratación directa"/>
    <s v="Prestación de servicios profesionales y de apoyo a la gestión"/>
    <s v="Apoyo a la gestión"/>
    <m/>
  </r>
  <r>
    <x v="0"/>
    <s v="327-2020"/>
    <m/>
    <s v="Secop II"/>
    <s v="FDLSUBA-CPS-327-2020"/>
    <s v="FDLSUBA-209-2020_x000a_"/>
    <s v="Contratación directa"/>
    <s v="Prestación de servicios profesionales y de apoyo a la gestión"/>
    <s v="Apoyo a la gestión"/>
    <m/>
  </r>
  <r>
    <x v="0"/>
    <s v="330-2020"/>
    <m/>
    <s v="Secop II"/>
    <s v="FDLSUBA-CPS-330-2020"/>
    <s v="FDLSUBA-CD-210-2020"/>
    <s v="Contratación directa"/>
    <s v="Prestación de servicios profesionales y de apoyo a la gestión"/>
    <s v="Profesional"/>
    <m/>
  </r>
  <r>
    <x v="0"/>
    <s v="331-2020"/>
    <m/>
    <s v="Secop II"/>
    <s v="FDLSUBA-CPS-331-2020"/>
    <s v="FDLSUBA-CD-210-2020"/>
    <s v="Contratación directa"/>
    <s v="Prestación de servicios profesionales y de apoyo a la gestión"/>
    <s v="Profesional"/>
    <m/>
  </r>
  <r>
    <x v="0"/>
    <s v="332-2020"/>
    <m/>
    <s v="Secop II"/>
    <s v="FDLSUBA-CPS-332-2020"/>
    <s v="FDLSUBA-CD-210-2020"/>
    <s v="Contratación directa"/>
    <s v="Prestación de servicios profesionales y de apoyo a la gestión"/>
    <s v="Profesional"/>
    <m/>
  </r>
  <r>
    <x v="0"/>
    <s v="333-2020"/>
    <m/>
    <s v="Secop II"/>
    <s v="FDLSUBA-CPS-333-2020"/>
    <s v="FDLSUBA-CD-177-2020_x000a_"/>
    <s v="Contratación directa"/>
    <s v="Prestación de servicios profesionales y de apoyo a la gestión"/>
    <s v="Apoyo a la gestión"/>
    <m/>
  </r>
  <r>
    <x v="0"/>
    <s v="334-2020"/>
    <m/>
    <s v="Secop II"/>
    <s v="FDLSUBACPS-334-2020"/>
    <s v="FDLSUBA-CD-211-2020"/>
    <s v="Contratación directa"/>
    <s v="Prestación de servicios profesionales y de apoyo a la gestión"/>
    <s v="Apoyo a la gestión"/>
    <m/>
  </r>
  <r>
    <x v="0"/>
    <s v="335-2020 C1"/>
    <m/>
    <s v="Secop II"/>
    <s v="FDLSUBACPS-335-2020"/>
    <s v=" _x000a_FDLSUBA-CD-212-2020_x000a_"/>
    <s v="Contratación directa"/>
    <s v="Prestación de servicios profesionales y de apoyo a la gestión"/>
    <s v="Apoyo a la gestión"/>
    <d v="2020-11-30T00:00:00"/>
  </r>
  <r>
    <x v="0"/>
    <s v="335-2020"/>
    <m/>
    <s v="Secop II"/>
    <s v="FDLSUBACPS-335-2020"/>
    <s v=" _x000a_FDLSUBA-CD-212-2020_x000a_"/>
    <s v="Contratación directa"/>
    <s v="Prestación de servicios profesionales y de apoyo a la gestión"/>
    <s v="Apoyo a la gestión"/>
    <m/>
  </r>
  <r>
    <x v="0"/>
    <s v="336-2020"/>
    <m/>
    <s v="Secop II"/>
    <s v="FDLSUBACPS-336-2020"/>
    <s v="FDLSUBA-CD-213-2020"/>
    <s v="Contratación directa"/>
    <s v="Prestación de servicios profesionales y de apoyo a la gestión"/>
    <s v="Apoyo a la gestión"/>
    <m/>
  </r>
  <r>
    <x v="0"/>
    <s v="337-2020"/>
    <m/>
    <s v="Secop II"/>
    <s v="FDLSUBA-CPS-337-2020"/>
    <s v="FDLSUBA-CD-214-2020"/>
    <s v="Contratación directa"/>
    <s v="Prestación de servicios profesionales y de apoyo a la gestión"/>
    <s v="Apoyo a la gestión"/>
    <m/>
  </r>
  <r>
    <x v="0"/>
    <s v="338-2020"/>
    <m/>
    <s v="Secop II"/>
    <s v="FDLSUBA-CPS-338-2020"/>
    <s v="FDLSUBA-CD-214-2020"/>
    <s v="Contratación directa"/>
    <s v="Prestación de servicios profesionales y de apoyo a la gestión"/>
    <s v="Apoyo a la gestión"/>
    <m/>
  </r>
  <r>
    <x v="0"/>
    <s v="339-2020"/>
    <m/>
    <s v="Secop II"/>
    <s v="FDLSUBA-CPS-339-2020"/>
    <s v="FDLSUBA-CD-214-2020"/>
    <s v="Contratación directa"/>
    <s v="Prestación de servicios profesionales y de apoyo a la gestión"/>
    <s v="Apoyo a la gestión"/>
    <m/>
  </r>
  <r>
    <x v="0"/>
    <s v="340-2020"/>
    <m/>
    <s v="Secop II"/>
    <s v="FDLSUBA-CPS-340-2020"/>
    <s v="FDLSUBA-CD-214-2020"/>
    <s v="Contratación directa"/>
    <s v="Prestación de servicios profesionales y de apoyo a la gestión"/>
    <s v="Apoyo a la gestión"/>
    <m/>
  </r>
  <r>
    <x v="0"/>
    <s v="341-2020"/>
    <m/>
    <s v="Secop II"/>
    <s v="FDLSUBA-CPS-341-2020"/>
    <s v="FDLSUBA-CD-214-2020"/>
    <s v="Contratación directa"/>
    <s v="Prestación de servicios profesionales y de apoyo a la gestión"/>
    <s v="Apoyo a la gestión"/>
    <m/>
  </r>
  <r>
    <x v="0"/>
    <s v="342-2020"/>
    <m/>
    <s v="Secop II"/>
    <s v="FDLSUBA-CPS-342-2020"/>
    <s v="FDLSUBA-CD-214-2020"/>
    <s v="Contratación directa"/>
    <s v="Prestación de servicios profesionales y de apoyo a la gestión"/>
    <s v="Apoyo a la gestión"/>
    <m/>
  </r>
  <r>
    <x v="0"/>
    <s v="343-2020"/>
    <m/>
    <s v="Secop II"/>
    <s v="FDLSUBA-CPS-343-2020"/>
    <s v=" _x000a_FDLSUBA-CD-215-2020_x000a_"/>
    <s v="Contratación directa"/>
    <s v="Prestación de servicios profesionales y de apoyo a la gestión"/>
    <s v="Profesional"/>
    <m/>
  </r>
  <r>
    <x v="0"/>
    <s v="344-2020"/>
    <m/>
    <s v="Secop II"/>
    <s v="FDLSUBA-CPS-344-2020"/>
    <s v=" _x000a_FDLSUBA-CD-215-2020_x000a_"/>
    <s v="Contratación directa"/>
    <s v="Prestación de servicios profesionales y de apoyo a la gestión"/>
    <s v="Profesional"/>
    <m/>
  </r>
  <r>
    <x v="0"/>
    <s v="345-2020"/>
    <m/>
    <s v="Secop II"/>
    <s v="FDLSUBA-CPS-345-2020"/>
    <s v="FDLSUBA-CD-216-2020"/>
    <s v="Contratación directa"/>
    <s v="Prestación de servicios profesionales y de apoyo a la gestión"/>
    <s v="Apoyo a la gestión"/>
    <m/>
  </r>
  <r>
    <x v="0"/>
    <s v="346-2020"/>
    <m/>
    <s v="Secop II"/>
    <s v="FDLSUBA-CPS-346-2020"/>
    <s v="FDLSUBA-CD-216-2020"/>
    <s v="Contratación directa"/>
    <s v="Prestación de servicios profesionales y de apoyo a la gestión"/>
    <s v="Apoyo a la gestión"/>
    <m/>
  </r>
  <r>
    <x v="0"/>
    <s v="347-2020"/>
    <m/>
    <s v="Secop II"/>
    <s v="FDLSUBA-CPS-347-2020"/>
    <s v="FDLSUBA-CD-216-2020"/>
    <s v="Contratación directa"/>
    <s v="Prestación de servicios profesionales y de apoyo a la gestión"/>
    <s v="Apoyo a la gestión"/>
    <m/>
  </r>
  <r>
    <x v="0"/>
    <s v="349-2020"/>
    <m/>
    <s v="Secop II"/>
    <s v="FDLSUBA-CPS-349-2020"/>
    <s v=" _x000a_FDLSUBA-CD-218-2020_x000a_"/>
    <s v="Contratación directa"/>
    <s v="Prestación de servicios profesionales y de apoyo a la gestión"/>
    <s v="Profesional"/>
    <m/>
  </r>
  <r>
    <x v="0"/>
    <s v="350-2020"/>
    <m/>
    <s v="Secop II"/>
    <s v="FDLSUBA-CPS-350-2020"/>
    <s v="FDLSUBA-CD-219-2020_x000a_"/>
    <s v="Contratación directa"/>
    <s v="Prestación de servicios profesionales y de apoyo a la gestión"/>
    <s v="Apoyo a la gestión"/>
    <m/>
  </r>
  <r>
    <x v="0"/>
    <s v="351-2020"/>
    <m/>
    <s v="Secop II"/>
    <s v="FDLSUBA-CPS-351-2020"/>
    <s v="FDLSUBA-CD-220-2020"/>
    <s v="Contratación directa"/>
    <s v="Prestación de servicios profesionales y de apoyo a la gestión"/>
    <s v="Profesional"/>
    <m/>
  </r>
  <r>
    <x v="0"/>
    <s v="352-2020"/>
    <m/>
    <s v="Secop II"/>
    <s v="FDLSUBA-CPS-352-2020"/>
    <s v="FDLSUBA-CD-221-2020"/>
    <s v="Contratación directa"/>
    <s v="Prestación de servicios profesionales y de apoyo a la gestión"/>
    <s v="Apoyo a la gestión"/>
    <m/>
  </r>
  <r>
    <x v="0"/>
    <s v="353-2020"/>
    <m/>
    <s v="Secop II"/>
    <s v="FDLSUBA-CPS-353-2020"/>
    <s v="FDLSUBA-CD-222-2020"/>
    <s v="Contratación directa"/>
    <s v="Prestación de servicios profesionales y de apoyo a la gestión"/>
    <s v="Apoyo a la gestión"/>
    <m/>
  </r>
  <r>
    <x v="0"/>
    <s v="354-2020"/>
    <m/>
    <s v="Secop II"/>
    <s v="FDLS-CPS-354-2020"/>
    <s v="FDLS-CD-223-2020_x000a_"/>
    <s v="Contratación directa"/>
    <s v="Prestación de servicios profesionales y de apoyo a la gestión"/>
    <s v="Apoyo a la gestión"/>
    <m/>
  </r>
  <r>
    <x v="0"/>
    <s v="355-2020"/>
    <m/>
    <s v="Secop II"/>
    <s v="FDLSUBA-CPS-355-2020"/>
    <s v="FDLSUBA-CD-224-2020"/>
    <s v="Contratación directa"/>
    <s v="Prestación de servicios profesionales y de apoyo a la gestión"/>
    <s v="Apoyo a la gestión"/>
    <m/>
  </r>
  <r>
    <x v="0"/>
    <s v="356-2020"/>
    <m/>
    <s v="Secop II"/>
    <s v="FDLSUBA-CPS-356-2020"/>
    <s v="FDLSUBA-CD-225-2020"/>
    <s v="Contratación directa"/>
    <s v="Prestación de servicios profesionales y de apoyo a la gestión"/>
    <s v="Apoyo a la gestión"/>
    <m/>
  </r>
  <r>
    <x v="0"/>
    <s v="357-2020"/>
    <m/>
    <s v="Secop II"/>
    <s v="FDLSUBA-CPS-357-2020"/>
    <s v="FDLSUBA-CD-177-2020_x000a_"/>
    <s v="Contratación directa"/>
    <s v="Prestación de servicios profesionales y de apoyo a la gestión"/>
    <s v="Apoyo a la gestión"/>
    <m/>
  </r>
  <r>
    <x v="0"/>
    <s v="358-2020"/>
    <m/>
    <s v="Secop II"/>
    <s v="FDLSUBA-CPS-358-2020"/>
    <s v="FDLSUBA-CD-226-2020"/>
    <s v="Contratación directa"/>
    <s v="Prestación de servicios profesionales y de apoyo a la gestión"/>
    <s v="Profesional"/>
    <m/>
  </r>
  <r>
    <x v="0"/>
    <s v="359-2020"/>
    <m/>
    <s v="Secop II"/>
    <s v="FDLSUBA-359-2020"/>
    <s v="FDLSUBA-CD-227-2020"/>
    <s v="Contratación directa"/>
    <s v="Prestación de servicios profesionales y de apoyo a la gestión"/>
    <s v="Profesional"/>
    <m/>
  </r>
  <r>
    <x v="0"/>
    <s v="360-2020"/>
    <m/>
    <s v="Secop II"/>
    <s v="FDLSUBA-360-2020"/>
    <s v="FDLSUBA-CD-227-2020"/>
    <s v="Contratación directa"/>
    <s v="Prestación de servicios profesionales y de apoyo a la gestión"/>
    <s v="Profesional"/>
    <m/>
  </r>
  <r>
    <x v="0"/>
    <s v="361-2020"/>
    <m/>
    <s v="Secop II"/>
    <s v="FDLSUBA-361-2020"/>
    <s v="FDLSUBA-CD-227-2020"/>
    <s v="Contratación directa"/>
    <s v="Prestación de servicios profesionales y de apoyo a la gestión"/>
    <s v="Profesional"/>
    <m/>
  </r>
  <r>
    <x v="0"/>
    <s v="362-2020"/>
    <m/>
    <s v="Secop II"/>
    <s v="FDLSUBA-CPS-362-2020"/>
    <s v="FDLSUBA-CD-228-2020"/>
    <s v="Contratación directa"/>
    <s v="Prestación de servicios profesionales y de apoyo a la gestión"/>
    <s v="Profesional"/>
    <m/>
  </r>
  <r>
    <x v="0"/>
    <s v="363-2020"/>
    <m/>
    <s v="Secop II"/>
    <s v="FDLSUBA-CPS-363-2020"/>
    <s v="FDLSUBA-CD-229-2020"/>
    <s v="Contratación directa"/>
    <s v="Prestación de servicios profesionales y de apoyo a la gestión"/>
    <s v="Profesional"/>
    <m/>
  </r>
  <r>
    <x v="0"/>
    <s v="364-2020"/>
    <m/>
    <s v="Secop II"/>
    <s v="FDLSUBA-CPS-364-2020"/>
    <s v="FDLSUBA-CD-230-2020"/>
    <s v="Contratación directa"/>
    <s v="Prestación de servicios profesionales y de apoyo a la gestión"/>
    <s v="Apoyo a la gestión"/>
    <m/>
  </r>
  <r>
    <x v="0"/>
    <s v="365-2020"/>
    <m/>
    <s v="Secop II"/>
    <s v="FDLSUBA-CPS-365-2020"/>
    <s v="FDLSUBA-CD-231-2020"/>
    <s v="Contratación directa"/>
    <s v="Prestación de servicios profesionales y de apoyo a la gestión"/>
    <s v="Apoyo a la gestión"/>
    <m/>
  </r>
  <r>
    <x v="0"/>
    <s v="366-2020"/>
    <m/>
    <s v="Secop II"/>
    <s v="FLDSUBA-CPS-366-2020"/>
    <s v="FDLSUBA-CD-232-2020"/>
    <s v="Contratación directa"/>
    <s v="Prestación de servicios profesionales y de apoyo a la gestión"/>
    <s v="Apoyo a la gestión"/>
    <m/>
  </r>
  <r>
    <x v="0"/>
    <s v="367-2020 C1"/>
    <m/>
    <s v="Secop II"/>
    <s v="FDLSUBA-CPS-367-2020"/>
    <s v="FDLSUBA-CD-233-2020"/>
    <s v="Contratación directa"/>
    <s v="Prestación de servicios profesionales y de apoyo a la gestión"/>
    <s v="Profesional"/>
    <d v="2020-09-07T00:00:00"/>
  </r>
  <r>
    <x v="0"/>
    <s v="367-2020"/>
    <m/>
    <s v="Secop II"/>
    <s v="FDLSUBA-CPS-367-2020"/>
    <s v="FDLSUBA-CD-233-2020"/>
    <s v="Contratación directa"/>
    <s v="Prestación de servicios profesionales y de apoyo a la gestión"/>
    <s v="Profesional"/>
    <m/>
  </r>
  <r>
    <x v="0"/>
    <s v="368-2020"/>
    <m/>
    <s v="Secop II"/>
    <s v="FDLSUBA-CPS-368-2020"/>
    <s v="FDLSUBA-CD-234-2020_x000a_"/>
    <s v="Contratación directa"/>
    <s v="Prestación de servicios profesionales y de apoyo a la gestión"/>
    <s v="Apoyo a la gestión"/>
    <m/>
  </r>
  <r>
    <x v="0"/>
    <s v="369-2020"/>
    <m/>
    <s v="Secop II"/>
    <s v="FDLSUBA-CPS-369-2020"/>
    <s v="FDLSUBA-CD-235-2020"/>
    <s v="Contratación directa"/>
    <s v="Prestación de servicios profesionales y de apoyo a la gestión"/>
    <s v="Profesional"/>
    <m/>
  </r>
  <r>
    <x v="0"/>
    <s v="370-2020"/>
    <m/>
    <s v="Secop II"/>
    <s v="FDLSUBA-CPS-370-2020"/>
    <s v="FDLSUBA-CD-236-2020"/>
    <s v="Contratación directa"/>
    <s v="Prestación de servicios profesionales y de apoyo a la gestión"/>
    <s v="Apoyo a la gestión"/>
    <m/>
  </r>
  <r>
    <x v="0"/>
    <s v="371-2020"/>
    <m/>
    <s v="Secop II"/>
    <s v="FDLSUBA-CPS-371-2020"/>
    <s v="FDLSUBA-CD-237.2020"/>
    <s v="Contratación directa"/>
    <s v="Prestación de servicios profesionales y de apoyo a la gestión"/>
    <s v="Apoyo a la gestión"/>
    <m/>
  </r>
  <r>
    <x v="0"/>
    <s v="372-2020"/>
    <m/>
    <s v="Secop II"/>
    <s v="FDLSUBA-CPS-372-2020"/>
    <s v="FLDSUBA-CD-238-2020"/>
    <s v="Contratación directa"/>
    <s v="Prestación de servicios profesionales y de apoyo a la gestión"/>
    <s v="Apoyo a la gestión"/>
    <m/>
  </r>
  <r>
    <x v="0"/>
    <s v="373-2020"/>
    <m/>
    <s v="Secop II"/>
    <s v="FDLSUBA-CPS-373-2020"/>
    <s v="FDLSUBA-CD-239-2020 "/>
    <s v="Contratación directa"/>
    <s v="Prestación de servicios profesionales y de apoyo a la gestión"/>
    <s v="Apoyo a la gestión"/>
    <m/>
  </r>
  <r>
    <x v="0"/>
    <s v="374-2020"/>
    <m/>
    <s v="Secop II"/>
    <s v="FDLSUBA-CPS-374-2020"/>
    <s v="FDLSUBA-CD-240-2020"/>
    <s v="Contratación directa"/>
    <s v="Prestación de servicios profesionales y de apoyo a la gestión"/>
    <s v="Profesional"/>
    <m/>
  </r>
  <r>
    <x v="0"/>
    <s v="375-2020"/>
    <m/>
    <s v="Secop II"/>
    <s v="FDLSUBA-CPS-375-2020"/>
    <s v="FDLSUBA-CD-241-2020"/>
    <s v="Contratación directa"/>
    <s v="Prestación de servicios profesionales y de apoyo a la gestión"/>
    <s v="Profesional"/>
    <m/>
  </r>
  <r>
    <x v="0"/>
    <s v="376-2020"/>
    <m/>
    <s v="Secop II"/>
    <s v="FDLSUBA-CPS-376-2020"/>
    <s v="FDLSUBA-CD-242-2020"/>
    <s v="Contratación directa"/>
    <s v="Prestación de servicios profesionales y de apoyo a la gestión"/>
    <s v="Apoyo a la gestión"/>
    <m/>
  </r>
  <r>
    <x v="0"/>
    <s v="377-2020"/>
    <m/>
    <s v="Secop II"/>
    <s v="FDLSUBA-CPS-377-2020"/>
    <s v="FDLSUBA-CD-243-2020"/>
    <s v="Contratación directa"/>
    <s v="Prestación de servicios profesionales y de apoyo a la gestión"/>
    <s v="Profesional"/>
    <m/>
  </r>
  <r>
    <x v="0"/>
    <s v="378-2020"/>
    <m/>
    <s v="Secop II"/>
    <s v="FDLSUBA-CPS-378-2020."/>
    <s v="FDLSUBA-CD-170-2020"/>
    <s v="Contratación directa"/>
    <s v="Prestación de servicios profesionales y de apoyo a la gestión"/>
    <s v="Apoyo a la gestión"/>
    <m/>
  </r>
  <r>
    <x v="0"/>
    <s v="379-2020"/>
    <m/>
    <s v="Secop II"/>
    <s v="FDLSUBA-CPS-379-2020."/>
    <s v="FDLSUBA-CD-244-2020"/>
    <s v="Contratación directa"/>
    <s v="Prestación de servicios profesionales y de apoyo a la gestión"/>
    <s v="Apoyo a la gestión"/>
    <m/>
  </r>
  <r>
    <x v="0"/>
    <s v="380-2020"/>
    <m/>
    <s v="Secop II"/>
    <s v="FDLSUBA-CPS-380-2020"/>
    <s v="FDLSUBA-CD-176-2020"/>
    <s v="Contratación directa"/>
    <s v="Prestación de servicios profesionales y de apoyo a la gestión"/>
    <s v="Apoyo a la gestión"/>
    <m/>
  </r>
  <r>
    <x v="0"/>
    <s v="381-2020"/>
    <m/>
    <s v="Secop II"/>
    <s v="FDLSUBA-CPS-381-2020"/>
    <s v="FDLSUBA-CD-245-2020"/>
    <s v="Contratación directa"/>
    <s v="Prestación de servicios profesionales y de apoyo a la gestión"/>
    <s v="Profesional"/>
    <m/>
  </r>
  <r>
    <x v="0"/>
    <s v="382-2020"/>
    <m/>
    <s v="Secop II"/>
    <s v="FDLSUBACPS-382-2020"/>
    <s v="FDLSUBA-CD-246-2020"/>
    <s v="Contratación directa"/>
    <s v="Prestación de servicios profesionales y de apoyo a la gestión"/>
    <s v="Profesional"/>
    <m/>
  </r>
  <r>
    <x v="0"/>
    <s v="383-2020"/>
    <m/>
    <s v="Secop II"/>
    <s v="FDLSUBACPS-383-2020"/>
    <s v="FDLSUBA-CD-246-2020"/>
    <s v="Contratación directa"/>
    <s v="Prestación de servicios profesionales y de apoyo a la gestión"/>
    <s v="Profesional"/>
    <m/>
  </r>
  <r>
    <x v="0"/>
    <s v="384-2020"/>
    <m/>
    <s v="Secop II"/>
    <s v="FDLSUBACPS-384-2020"/>
    <s v="FDLSUBA-CD-246-2020"/>
    <s v="Contratación directa"/>
    <s v="Prestación de servicios profesionales y de apoyo a la gestión"/>
    <s v="Profesional"/>
    <m/>
  </r>
  <r>
    <x v="0"/>
    <s v="385-2020"/>
    <m/>
    <s v="Secop II"/>
    <s v="FDLSUBACPS-385-2020"/>
    <s v="FDLSUBA-CD-246-2020"/>
    <s v="Contratación directa"/>
    <s v="Prestación de servicios profesionales y de apoyo a la gestión"/>
    <s v="Profesional"/>
    <m/>
  </r>
  <r>
    <x v="0"/>
    <s v="386-2020"/>
    <m/>
    <s v="Secop II"/>
    <s v="FDLSUBACPS-386-2020"/>
    <s v="FDLSUBA-CD-246-2020"/>
    <s v="Contratación directa"/>
    <s v="Prestación de servicios profesionales y de apoyo a la gestión"/>
    <s v="Profesional"/>
    <m/>
  </r>
  <r>
    <x v="0"/>
    <s v="387-2020"/>
    <m/>
    <s v="Secop II"/>
    <s v="FDLSUBA-CPS-387-2020"/>
    <s v="FDLSUBA-CD-247-2020"/>
    <s v="Contratación directa"/>
    <s v="Prestación de servicios profesionales y de apoyo a la gestión"/>
    <s v="Apoyo a la gestión"/>
    <m/>
  </r>
  <r>
    <x v="0"/>
    <s v="388-2020"/>
    <m/>
    <s v="Secop II"/>
    <s v="FDLSUBA-CPS-388-2020"/>
    <s v="FDLSUBA-CD-248-2020_x000a_"/>
    <s v="Contratación directa"/>
    <s v="Prestación de servicios profesionales y de apoyo a la gestión"/>
    <s v="Apoyo a la gestión"/>
    <m/>
  </r>
  <r>
    <x v="0"/>
    <s v="389-2020"/>
    <m/>
    <s v="Secop II"/>
    <s v="FDLSUBA-CPS-389-2020"/>
    <s v="FDLSUBA-CD-249-2020_x000a_"/>
    <s v="Contratación directa"/>
    <s v="Prestación de servicios profesionales y de apoyo a la gestión"/>
    <s v="Profesional"/>
    <m/>
  </r>
  <r>
    <x v="0"/>
    <s v="390-2020"/>
    <m/>
    <s v="Secop II"/>
    <s v="FDLSUBA-CPS-390-2020"/>
    <s v="FDLSUBA-CD-250-2020"/>
    <s v="Contratación directa"/>
    <s v="Prestación de servicios profesionales y de apoyo a la gestión"/>
    <s v="Apoyo a la gestión"/>
    <m/>
  </r>
  <r>
    <x v="0"/>
    <s v="392-2020"/>
    <m/>
    <s v="Secop II"/>
    <s v="FDLSUBA-392-2020"/>
    <s v="FDLSUBA-CD-252-2020"/>
    <s v="Contratación directa"/>
    <s v="Prestación de servicios profesionales y de apoyo a la gestión"/>
    <s v="Apoyo a la gestión"/>
    <m/>
  </r>
  <r>
    <x v="0"/>
    <s v="393-2020"/>
    <m/>
    <s v="Secop II"/>
    <s v="FDLSUBA-CPS-393-2020"/>
    <s v="FDLSUBA-CD-253-2020"/>
    <s v="Contratación directa"/>
    <s v="Prestación de servicios profesionales y de apoyo a la gestión"/>
    <s v="Profesional"/>
    <m/>
  </r>
  <r>
    <x v="0"/>
    <s v="394-2020"/>
    <m/>
    <s v="Secop II"/>
    <s v="FDLSUBACPS-394-2020"/>
    <s v="FDLSUBA-CD-254-2020"/>
    <s v="Contratación directa"/>
    <s v="Prestación de servicios profesionales y de apoyo a la gestión"/>
    <s v="Profesional"/>
    <m/>
  </r>
  <r>
    <x v="0"/>
    <s v="395-2020"/>
    <m/>
    <s v="Secop I"/>
    <s v="FDLSUBACPS3952020"/>
    <s v="FDLSUBA-CPS-395-2020"/>
    <s v="Contratación directa"/>
    <s v="Prestación de servicios"/>
    <s v="Otro"/>
    <m/>
  </r>
  <r>
    <x v="0"/>
    <s v="396-2020"/>
    <m/>
    <s v="Secop II"/>
    <s v="FDLSUBA-CPS-396-2020"/>
    <s v="FDLSUBA-CD-255-2020"/>
    <s v="Contratación directa"/>
    <s v="Prestación de servicios profesionales y de apoyo a la gestión"/>
    <s v="Apoyo a la gestión"/>
    <m/>
  </r>
  <r>
    <x v="0"/>
    <s v="397-2020"/>
    <m/>
    <s v="Secop II"/>
    <s v="FDLSUBA-CPS-397-2020"/>
    <s v="FDLSUBA-CD-255-2020"/>
    <s v="Contratación directa"/>
    <s v="Prestación de servicios profesionales y de apoyo a la gestión"/>
    <s v="Apoyo a la gestión"/>
    <m/>
  </r>
  <r>
    <x v="0"/>
    <s v="398-2020"/>
    <m/>
    <s v="Secop II"/>
    <s v="FDLSUBA-CPS-398-2020"/>
    <s v="FDLSUBA-CD-255-2020"/>
    <s v="Contratación directa"/>
    <s v="Prestación de servicios profesionales y de apoyo a la gestión"/>
    <s v="Apoyo a la gestión"/>
    <m/>
  </r>
  <r>
    <x v="0"/>
    <s v="399-2020"/>
    <m/>
    <s v="Secop II"/>
    <s v="FDLSUBACPS-399-2020"/>
    <s v="FDLSUBA-CD-256-2020"/>
    <s v="Contratación directa"/>
    <s v="Prestación de servicios profesionales y de apoyo a la gestión"/>
    <s v="Apoyo a la gestión"/>
    <m/>
  </r>
  <r>
    <x v="0"/>
    <s v="400-2020"/>
    <m/>
    <s v="Secop II"/>
    <s v="FDLSUBACPS-400-2020"/>
    <s v="FDLSUBA-CD-257-2020"/>
    <s v="Contratación directa"/>
    <s v="Prestación de servicios profesionales y de apoyo a la gestión"/>
    <s v="Apoyo a la gestión"/>
    <m/>
  </r>
  <r>
    <x v="0"/>
    <s v="401-2020"/>
    <m/>
    <s v="Secop II"/>
    <s v="FDLSUBA-CPS-401-2020."/>
    <s v="FDLSUBA-CD-149-2020"/>
    <s v="Contratación directa"/>
    <s v="Prestación de servicios profesionales y de apoyo a la gestión"/>
    <s v="Profesional"/>
    <m/>
  </r>
  <r>
    <x v="0"/>
    <s v="402-2020"/>
    <m/>
    <s v="Secop II"/>
    <s v="402-2020"/>
    <s v="FDLSUBA-MC-004-2020"/>
    <s v="Mínima cuantía"/>
    <s v="Compraventa"/>
    <s v="Otro"/>
    <m/>
  </r>
  <r>
    <x v="0"/>
    <s v="403-2020"/>
    <m/>
    <s v="Secop II"/>
    <s v="FDLSUBA-CPS-403-2020"/>
    <s v="FDLSUBA-CD-258-2020"/>
    <s v="Contratación directa"/>
    <s v="Prestación de servicios profesionales y de apoyo a la gestión"/>
    <s v="Profesional"/>
    <m/>
  </r>
  <r>
    <x v="0"/>
    <s v="404-2020"/>
    <m/>
    <s v="Secop II"/>
    <s v="FDLSUBA-CPS-404-2020"/>
    <s v="FDLSUBA-CD-255-2020"/>
    <s v="Contratación directa"/>
    <s v="Prestación de servicios profesionales y de apoyo a la gestión"/>
    <s v="Apoyo a la gestión"/>
    <m/>
  </r>
  <r>
    <x v="0"/>
    <s v="405-2020"/>
    <m/>
    <s v="Secop II"/>
    <s v="FDLSUBA-CPS-405-2020"/>
    <s v="FDLSUBA-CD-255-2020"/>
    <s v="Contratación directa"/>
    <s v="Prestación de servicios profesionales y de apoyo a la gestión"/>
    <s v="Apoyo a la gestión"/>
    <m/>
  </r>
  <r>
    <x v="0"/>
    <s v="406-2020"/>
    <m/>
    <s v="Secop II"/>
    <s v="FDLSUBA-CPS-406-2020"/>
    <s v="FLSUBA-CD-259-2020"/>
    <s v="Contratación directa"/>
    <s v="Prestación de servicios profesionales y de apoyo a la gestión"/>
    <s v="Apoyo a la gestión"/>
    <m/>
  </r>
  <r>
    <x v="0"/>
    <s v="407-2020"/>
    <m/>
    <s v="Secop II"/>
    <s v="FDLSUBA-CPS-407-2020"/>
    <s v="FDLSUBA-CD-260-2020"/>
    <s v="Contratación directa"/>
    <s v="Prestación de servicios profesionales y de apoyo a la gestión"/>
    <s v="Profesional"/>
    <m/>
  </r>
  <r>
    <x v="0"/>
    <s v="408-2020"/>
    <m/>
    <s v="Secop II"/>
    <s v="FDLSUBA-CPS-408-2020"/>
    <s v="FDLSUBA-CD-261-2020"/>
    <s v="Contratación directa"/>
    <s v="Prestación de servicios profesionales y de apoyo a la gestión"/>
    <s v="Profesional"/>
    <m/>
  </r>
  <r>
    <x v="0"/>
    <s v="409-2020"/>
    <m/>
    <s v="Secop II"/>
    <s v="FDLSUBA-CPS-409-2020"/>
    <s v="FDLSUBA-CD-262-2020"/>
    <s v="Contratación directa"/>
    <s v="Prestación de servicios profesionales y de apoyo a la gestión"/>
    <s v="Profesional"/>
    <m/>
  </r>
  <r>
    <x v="0"/>
    <s v="410-2020"/>
    <m/>
    <s v="Secop II"/>
    <s v="FDLSUBA-CPS-410-2020"/>
    <s v="FDLSUBA-CD-263-2020"/>
    <s v="Contratación directa"/>
    <s v="Prestación de servicios profesionales y de apoyo a la gestión"/>
    <s v="Apoyo a la gestión"/>
    <m/>
  </r>
  <r>
    <x v="0"/>
    <s v="411-2020"/>
    <m/>
    <s v="Secop II"/>
    <s v="FDLSUBA-CPS-411-2020"/>
    <s v="FDLSUBA-CD-263-2020"/>
    <s v="Contratación directa"/>
    <s v="Prestación de servicios profesionales y de apoyo a la gestión"/>
    <s v="Apoyo a la gestión"/>
    <m/>
  </r>
  <r>
    <x v="0"/>
    <s v="412-2020"/>
    <m/>
    <s v="Secop II"/>
    <s v="FDLSUBA-CPS-412-2020"/>
    <s v="FDLSUBA-CD-263-2020"/>
    <s v="Contratación directa"/>
    <s v="Prestación de servicios profesionales y de apoyo a la gestión"/>
    <s v="Apoyo a la gestión"/>
    <m/>
  </r>
  <r>
    <x v="0"/>
    <s v="413-2020"/>
    <m/>
    <s v="Secop II"/>
    <s v="FDLSUBA-CPS-413-2020"/>
    <s v="FDLSUBA-CD-264-2020"/>
    <s v="Contratación directa"/>
    <s v="Prestación de servicios profesionales y de apoyo a la gestión"/>
    <s v="Apoyo a la gestión"/>
    <m/>
  </r>
  <r>
    <x v="0"/>
    <s v="414-2020"/>
    <m/>
    <s v="Secop II"/>
    <s v="FDLSUBA-CPS-414-2020"/>
    <s v="FDLSUBA-CD-264-2020"/>
    <s v="Contratación directa"/>
    <s v="Prestación de servicios profesionales y de apoyo a la gestión"/>
    <s v="Apoyo a la gestión"/>
    <m/>
  </r>
  <r>
    <x v="0"/>
    <s v="415-2020"/>
    <m/>
    <s v="Secop II"/>
    <s v="FDLSUBA-CPS-415-2020"/>
    <s v="FDLSUBA-CD-265-2020"/>
    <s v="Contratación directa"/>
    <s v="Prestación de servicios profesionales y de apoyo a la gestión"/>
    <s v="Apoyo a la gestión"/>
    <m/>
  </r>
  <r>
    <x v="0"/>
    <s v="416-2020"/>
    <m/>
    <s v="Secop II"/>
    <s v="FDLSUBA-CPS-416-2020"/>
    <s v="FDLSUBA-CD-265-2020"/>
    <s v="Contratación directa"/>
    <s v="Prestación de servicios profesionales y de apoyo a la gestión"/>
    <s v="Apoyo a la gestión"/>
    <m/>
  </r>
  <r>
    <x v="0"/>
    <s v="417-2020"/>
    <m/>
    <s v="Secop II"/>
    <s v="FDLSUBA-CPS-417-2020"/>
    <s v="FDLSUBA-CD-243-2020"/>
    <s v="Contratación directa"/>
    <s v="Prestación de servicios profesionales y de apoyo a la gestión"/>
    <s v="Profesional"/>
    <m/>
  </r>
  <r>
    <x v="0"/>
    <s v="418-2020"/>
    <m/>
    <s v="Secop II"/>
    <s v="FDLSUBACPS-418-2020"/>
    <s v="FDLSUBA-CD-266-2020"/>
    <s v="Contratación directa"/>
    <s v="Prestación de servicios profesionales y de apoyo a la gestión"/>
    <s v="Apoyo a la gestión"/>
    <m/>
  </r>
  <r>
    <x v="0"/>
    <s v="419-2020"/>
    <m/>
    <s v="Secop II"/>
    <s v="FDLSUBA-CPS-419-2020"/>
    <s v="FLSUBA-CD-259-2020"/>
    <s v="Contratación directa"/>
    <s v="Prestación de servicios profesionales y de apoyo a la gestión"/>
    <s v="Apoyo a la gestión"/>
    <m/>
  </r>
  <r>
    <x v="0"/>
    <s v="420-2020"/>
    <m/>
    <s v="Secop II"/>
    <s v="FDLSUBA-CPS-420-2020"/>
    <s v="FLSUBA-CD-259-2020"/>
    <s v="Contratación directa"/>
    <s v="Prestación de servicios profesionales y de apoyo a la gestión"/>
    <s v="Apoyo a la gestión"/>
    <m/>
  </r>
  <r>
    <x v="0"/>
    <s v="421-2020"/>
    <m/>
    <s v="Secop II"/>
    <s v="FDLSUBA-CPS-421-2020"/>
    <s v=" _x000a_FDLSUBA-CD-267-2020_x000a_"/>
    <s v="Contratación directa"/>
    <s v="Prestación de servicios profesionales y de apoyo a la gestión"/>
    <s v="Profesional"/>
    <m/>
  </r>
  <r>
    <x v="0"/>
    <s v="422-2020"/>
    <m/>
    <s v="Secop II"/>
    <s v="FDLSUBA-CPS-422-2020"/>
    <s v="FDLSUBA-CD-268-2020"/>
    <s v="Contratación directa"/>
    <s v="Prestación de servicios profesionales y de apoyo a la gestión"/>
    <s v="Profesional"/>
    <m/>
  </r>
  <r>
    <x v="0"/>
    <s v="424-2020"/>
    <m/>
    <s v="Secop II"/>
    <s v="FDLSUBA-CPS-424-2020"/>
    <s v="FDLSUBA-CD-269-2020"/>
    <s v="Contratación directa"/>
    <s v="Prestación de servicios profesionales y de apoyo a la gestión"/>
    <s v="Apoyo a la gestión"/>
    <m/>
  </r>
  <r>
    <x v="0"/>
    <s v="425-2020"/>
    <m/>
    <s v="Secop II"/>
    <s v="FDLSUBA-CPS-425-2020"/>
    <s v="FDLSUBA-CD-270-2020"/>
    <s v="Contratación directa"/>
    <s v="Prestación de servicios profesionales y de apoyo a la gestión"/>
    <s v="Apoyo a la gestión"/>
    <m/>
  </r>
  <r>
    <x v="0"/>
    <s v="426-2020"/>
    <m/>
    <s v="Secop II"/>
    <s v="FDLSUBA-CPS-426-2020"/>
    <s v="FDLSUBA-CD-270-2020"/>
    <s v="Contratación directa"/>
    <s v="Prestación de servicios profesionales y de apoyo a la gestión"/>
    <s v="Apoyo a la gestión"/>
    <m/>
  </r>
  <r>
    <x v="0"/>
    <s v="428-2020"/>
    <m/>
    <s v="Secop II"/>
    <s v="FDLSUBA-CPS-428-2020"/>
    <s v="FDLSUBA-CD-270-2020"/>
    <s v="Contratación directa"/>
    <s v="Prestación de servicios profesionales y de apoyo a la gestión"/>
    <s v="Apoyo a la gestión"/>
    <m/>
  </r>
  <r>
    <x v="0"/>
    <s v="429-2020"/>
    <m/>
    <s v="Secop II"/>
    <s v="FDLSUBA-CPS-429-2020"/>
    <s v="FDLSUBA-CD-270-2020"/>
    <s v="Contratación directa"/>
    <s v="Prestación de servicios profesionales y de apoyo a la gestión"/>
    <s v="Apoyo a la gestión"/>
    <m/>
  </r>
  <r>
    <x v="0"/>
    <s v="430-2020"/>
    <m/>
    <s v="Secop II"/>
    <s v="FDLSUBA-CPS-430-2020"/>
    <s v="FDLSUBA-CD-216-2020"/>
    <s v="Contratación directa"/>
    <s v="Prestación de servicios profesionales y de apoyo a la gestión"/>
    <s v="Apoyo a la gestión"/>
    <m/>
  </r>
  <r>
    <x v="0"/>
    <s v="432-2020"/>
    <m/>
    <s v="Secop II"/>
    <s v="FDLSUBA-CPS-432-2020"/>
    <s v="FDLSUBA-CD-272-2020"/>
    <s v="Contratación directa"/>
    <s v="Prestación de servicios profesionales y de apoyo a la gestión"/>
    <s v="Apoyo a la gestión"/>
    <m/>
  </r>
  <r>
    <x v="0"/>
    <s v="433-2020 C1"/>
    <m/>
    <s v="Secop II"/>
    <s v="FDLSUBACPS-433-2020"/>
    <s v="FDLSUBA-CD-273-2020"/>
    <s v="Contratación directa"/>
    <s v="Prestación de servicios profesionales y de apoyo a la gestión"/>
    <s v="Apoyo a la gestión"/>
    <m/>
  </r>
  <r>
    <x v="0"/>
    <s v="433-2020"/>
    <m/>
    <s v="Secop I"/>
    <s v="Convenio Interadministrativo 433-2020"/>
    <s v="CONVENIO INTERADMINISTRATIVO 433-2020"/>
    <s v="Contratación directa"/>
    <s v="Convenio interadministrativo"/>
    <s v="Otro"/>
    <m/>
  </r>
  <r>
    <x v="0"/>
    <s v="434-2020"/>
    <m/>
    <s v="Secop II"/>
    <s v="FDLSUBA-CPS-434-2020"/>
    <s v="FDLSUBA-CD-274-2020"/>
    <s v="Contratación directa"/>
    <s v="Prestación de servicios profesionales y de apoyo a la gestión"/>
    <s v="Profesional"/>
    <m/>
  </r>
  <r>
    <x v="0"/>
    <s v="435-2020"/>
    <m/>
    <s v="Secop II"/>
    <s v="FDLSUBACPS-435-2020"/>
    <s v="FDLSUBA-CD-275-2020"/>
    <s v="Contratación directa"/>
    <s v="Prestación de servicios profesionales y de apoyo a la gestión"/>
    <s v="Apoyo a la gestión"/>
    <m/>
  </r>
  <r>
    <x v="0"/>
    <s v="436-2020"/>
    <m/>
    <s v="Secop II"/>
    <s v="FDLSUBA-CPS-436-2020"/>
    <s v="FDLSUBA-CD-270-2020"/>
    <s v="Contratación directa"/>
    <s v="Prestación de servicios profesionales y de apoyo a la gestión"/>
    <s v="Apoyo a la gestión"/>
    <m/>
  </r>
  <r>
    <x v="0"/>
    <s v="437-2020"/>
    <m/>
    <s v="Secop II"/>
    <s v="437 de 2020"/>
    <s v="FDLSUBA-SASI -002- 2020"/>
    <s v="Selección abreviada subasta inversa"/>
    <s v="Suministros"/>
    <s v="Otro"/>
    <m/>
  </r>
  <r>
    <x v="0"/>
    <s v="438-2020"/>
    <m/>
    <s v="Secop II"/>
    <s v="438-2020"/>
    <s v="FDLS-MC-006-2020"/>
    <s v="Mínima cuantía"/>
    <s v="Suministros"/>
    <s v="Otro"/>
    <m/>
  </r>
  <r>
    <x v="0"/>
    <s v="439-2020"/>
    <m/>
    <s v="Secop II"/>
    <s v="439-2020"/>
    <s v="FDLS-MC-007-2020"/>
    <s v="Mínima cuantía"/>
    <s v="Prestación de servicios"/>
    <s v="Otro"/>
    <m/>
  </r>
  <r>
    <x v="0"/>
    <s v="441-2020"/>
    <m/>
    <s v="Secop II"/>
    <s v="FDLSUBA-CPS-441-2020"/>
    <s v="FDLSUBA-CD-277-2020"/>
    <s v="Contratación directa"/>
    <s v="Prestación de servicios profesionales y de apoyo a la gestión"/>
    <s v="Apoyo a la gestión"/>
    <m/>
  </r>
  <r>
    <x v="0"/>
    <s v="443-2020"/>
    <m/>
    <s v="Secop II"/>
    <s v="FDLSUBACPS-443-2020"/>
    <s v="FDLSUBA-279-2010"/>
    <s v="Contratación directa"/>
    <s v="Prestación de servicios profesionales y de apoyo a la gestión"/>
    <s v="Apoyo a la gestión"/>
    <m/>
  </r>
  <r>
    <x v="0"/>
    <s v="444-2020"/>
    <m/>
    <s v="Secop II"/>
    <s v="FDLSUBA-CPS-444-2020"/>
    <s v="FDLSUBA-CD-280-2020"/>
    <s v="Contratación directa"/>
    <s v="Prestación de servicios profesionales y de apoyo a la gestión"/>
    <s v="Apoyo a la gestión"/>
    <m/>
  </r>
  <r>
    <x v="0"/>
    <s v="445-2020"/>
    <m/>
    <s v="Secop II"/>
    <s v="FDLSUBACPS-445-2020"/>
    <s v="FDLSUBA-CD-281-2020"/>
    <s v="Contratación directa"/>
    <s v="Prestación de servicios profesionales y de apoyo a la gestión"/>
    <s v="Apoyo a la gestión"/>
    <m/>
  </r>
  <r>
    <x v="0"/>
    <s v="446-2020"/>
    <m/>
    <s v="Secop II"/>
    <s v="FDLSUBACPS-446-2020"/>
    <s v=" _x000a_FDLSUBA-282-2020"/>
    <s v="Contratación directa"/>
    <s v="Prestación de servicios profesionales y de apoyo a la gestión"/>
    <s v="Apoyo a la gestión"/>
    <m/>
  </r>
  <r>
    <x v="0"/>
    <s v="447-2020"/>
    <m/>
    <s v="Secop II"/>
    <s v="FDLSUBA-CPS-447-2020"/>
    <s v="FDLSUBA-CD-283-2020"/>
    <s v="Contratación directa"/>
    <s v="Prestación de servicios profesionales y de apoyo a la gestión"/>
    <s v="Profesional"/>
    <m/>
  </r>
  <r>
    <x v="0"/>
    <s v="448-2020"/>
    <m/>
    <s v="Secop II"/>
    <s v="FDLSUBACPS-448-2020"/>
    <s v="FDLS-CD-284-2020."/>
    <s v="Contratación directa"/>
    <s v="Prestación de servicios profesionales y de apoyo a la gestión"/>
    <s v="Apoyo a la gestión"/>
    <m/>
  </r>
  <r>
    <x v="0"/>
    <s v="449-2020"/>
    <m/>
    <s v="Secop II"/>
    <s v="FDLSUBA-CPS-449-2020"/>
    <s v="FDLSUBA-CD-285-2020"/>
    <s v="Contratación directa"/>
    <s v="Prestación de servicios profesionales y de apoyo a la gestión"/>
    <s v="Profesional"/>
    <m/>
  </r>
  <r>
    <x v="0"/>
    <s v="450-2020"/>
    <m/>
    <s v="Secop II"/>
    <s v="FDLSUBACPS-450-2020"/>
    <s v="FDLSUBA-CD-286-2020"/>
    <s v="Contratación directa"/>
    <s v="Prestación de servicios profesionales y de apoyo a la gestión"/>
    <s v="Profesional"/>
    <m/>
  </r>
  <r>
    <x v="0"/>
    <s v="451-2020"/>
    <m/>
    <s v="Secop II"/>
    <s v="FDLSUBA-MC 451 2020"/>
    <s v="FDLSUBA-MC008-2020"/>
    <s v="Mínima cuantía"/>
    <s v="Suministros"/>
    <s v="Otro"/>
    <m/>
  </r>
  <r>
    <x v="0"/>
    <s v="452-2020"/>
    <m/>
    <s v="Secop II"/>
    <s v="FDLSUBACPS-452-2020"/>
    <s v="FDLSUBA-287-2020"/>
    <s v="Contratación directa"/>
    <s v="Prestación de servicios profesionales y de apoyo a la gestión"/>
    <s v="Apoyo a la gestión"/>
    <m/>
  </r>
  <r>
    <x v="0"/>
    <s v="455-2020"/>
    <m/>
    <s v="Secop II"/>
    <s v="FDLSUBA CD 455- 2020"/>
    <s v="FDLSUBA CD 290- 2020 "/>
    <s v="Contratación directa"/>
    <s v="Prestación de servicios profesionales y de apoyo a la gestión"/>
    <s v="Profesional"/>
    <m/>
  </r>
  <r>
    <x v="0"/>
    <s v="456-2020"/>
    <m/>
    <s v="Secop II"/>
    <s v="FDLSUBA-CPS-456-2020"/>
    <s v="FDLSUBA-CD-291-2020"/>
    <s v="Contratación directa"/>
    <s v="Prestación de servicios profesionales y de apoyo a la gestión"/>
    <s v="Profesional"/>
    <m/>
  </r>
  <r>
    <x v="0"/>
    <s v="457-2020"/>
    <m/>
    <s v="Secop II"/>
    <s v="FDLSUBA-CPS-457-2020"/>
    <s v="FDLSUBA-CD-292-2020"/>
    <s v="Contratación directa"/>
    <s v="Prestación de servicios profesionales y de apoyo a la gestión"/>
    <s v="Profesional"/>
    <m/>
  </r>
  <r>
    <x v="0"/>
    <s v="458-2020"/>
    <m/>
    <s v="Secop II"/>
    <s v="FDLSUBA-CPS-458-2020"/>
    <s v="FDLSUBA-CD-293-2020"/>
    <s v="Contratación directa"/>
    <s v="Prestación de servicios profesionales y de apoyo a la gestión"/>
    <s v="Apoyo a la gestión"/>
    <m/>
  </r>
  <r>
    <x v="0"/>
    <s v="459-2020"/>
    <m/>
    <s v="Secop II"/>
    <s v="FDLS-459-2020"/>
    <s v="FDLSUBA-SAMC-003- 2020"/>
    <s v="Selección abreviada menor cuantía"/>
    <s v="Suministros"/>
    <s v="Otro"/>
    <m/>
  </r>
  <r>
    <x v="0"/>
    <s v="460-2020"/>
    <m/>
    <s v="Secop II"/>
    <s v="CONTRATO DE COMPRAVENTA No. 460 DE 2020"/>
    <s v="FDLSUBA-SASI- 003- 2020"/>
    <s v="Selección abreviada subasta inversa"/>
    <s v="Compraventa"/>
    <s v="Otro"/>
    <m/>
  </r>
  <r>
    <x v="0"/>
    <s v="461-2020"/>
    <m/>
    <s v="Secop II"/>
    <s v="FDLSUBACPS-461-2020"/>
    <s v="FDLSUBA-CD-294-2020"/>
    <s v="Contratación directa"/>
    <s v="Prestación de servicios profesionales y de apoyo a la gestión"/>
    <s v="Apoyo a la gestión"/>
    <m/>
  </r>
  <r>
    <x v="0"/>
    <s v="462-2020"/>
    <m/>
    <s v="Secop II"/>
    <s v="FDLSUBACPS-462-2020"/>
    <s v="FDLSUBA-CD-295-2020"/>
    <s v="Contratación directa"/>
    <s v="Prestación de servicios profesionales y de apoyo a la gestión"/>
    <s v="Apoyo a la gestión"/>
    <m/>
  </r>
  <r>
    <x v="0"/>
    <s v="463-2020"/>
    <m/>
    <s v="Secop II"/>
    <s v="FDLSUBACPS-463-2020"/>
    <s v=" _x000a_FDLSUBA-CD-296-2020"/>
    <s v="Contratación directa"/>
    <s v="Prestación de servicios profesionales y de apoyo a la gestión"/>
    <s v="Apoyo a la gestión"/>
    <m/>
  </r>
  <r>
    <x v="0"/>
    <s v="464-2020"/>
    <m/>
    <s v="Secop II"/>
    <s v="FDLSUBACPS-464-2020"/>
    <s v="FDLSUBA-CD-297-2020_x000a_"/>
    <s v="Contratación directa"/>
    <s v="Prestación de servicios profesionales y de apoyo a la gestión"/>
    <s v="Profesional"/>
    <m/>
  </r>
  <r>
    <x v="0"/>
    <s v="465-2020"/>
    <m/>
    <s v="Secop II"/>
    <s v="FDLSUBACPS-465-2020"/>
    <s v=" _x000a_FDLSUBA-CD-298-2020_x000a_"/>
    <s v="Contratación directa"/>
    <s v="Prestación de servicios profesionales y de apoyo a la gestión"/>
    <s v="Profesional"/>
    <m/>
  </r>
  <r>
    <x v="0"/>
    <s v="466-2020"/>
    <m/>
    <s v="Secop II"/>
    <s v="FDLSUBA-CPS-466-2020"/>
    <s v="FDLSUBA-CD-299-2020_x000a_"/>
    <s v="Contratación directa"/>
    <s v="Prestación de servicios profesionales y de apoyo a la gestión"/>
    <s v="Apoyo a la gestión"/>
    <m/>
  </r>
  <r>
    <x v="0"/>
    <s v="467-2020"/>
    <m/>
    <s v="Secop II"/>
    <s v="FDLSUBA-CPS-467-2020"/>
    <s v="FDLSUBA-CD-299-2020"/>
    <s v="Contratación directa"/>
    <s v="Prestación de servicios profesionales y de apoyo a la gestión"/>
    <s v="Apoyo a la gestión"/>
    <m/>
  </r>
  <r>
    <x v="0"/>
    <s v="468-2020"/>
    <m/>
    <s v="Secop II"/>
    <s v="FDLSUBA-CPS-468-2020"/>
    <s v="FDLSUBA-CD-299-2020"/>
    <s v="Contratación directa"/>
    <s v="Prestación de servicios profesionales y de apoyo a la gestión"/>
    <s v="Apoyo a la gestión"/>
    <m/>
  </r>
  <r>
    <x v="0"/>
    <s v="469-2020"/>
    <m/>
    <s v="Secop II"/>
    <s v="FDLSUBA-469-2020"/>
    <s v="FDLS-MC-011-2020"/>
    <s v="Mínima cuantía"/>
    <s v="Prestación de servicios"/>
    <s v="Otro"/>
    <m/>
  </r>
  <r>
    <x v="0"/>
    <s v="470-2020"/>
    <m/>
    <s v="Secop II"/>
    <s v="FDLSUBA-CD-470-2020"/>
    <s v="FDLSUBA-CD-300-2020"/>
    <s v="Contratación directa"/>
    <s v="Arrendamiento de inmuebles"/>
    <s v="Otro"/>
    <m/>
  </r>
  <r>
    <x v="0"/>
    <s v="471-2020"/>
    <m/>
    <s v="Secop II"/>
    <s v="CONTRATO DE CONSULTORÍA No. 471 DE 2020"/>
    <s v="FDLSUBA-CMA-006-2020"/>
    <s v="Concurso de méritos"/>
    <s v="Consultoría"/>
    <s v="Otro"/>
    <m/>
  </r>
  <r>
    <x v="0"/>
    <s v="472-2020"/>
    <m/>
    <s v="Secop II"/>
    <s v="FDLSUBA-472-2020"/>
    <s v="FDLS-MC-012-2020"/>
    <s v="Mínima cuantía"/>
    <s v="Suministros"/>
    <s v="Otro"/>
    <m/>
  </r>
  <r>
    <x v="0"/>
    <s v="473-2020"/>
    <m/>
    <s v="Secop II"/>
    <s v="FDLSUBA-473-2020"/>
    <s v="FDLSUBA-CMA-002-2020"/>
    <s v="Concurso de méritos"/>
    <s v="Consultoría"/>
    <s v="Otro"/>
    <m/>
  </r>
  <r>
    <x v="0"/>
    <s v="474-2020"/>
    <m/>
    <s v="Secop II"/>
    <s v="FDLSUBA-CPS-474-2020"/>
    <s v="FDLSUBA-CD-301-2020"/>
    <s v="Contratación directa"/>
    <s v="Prestación de servicios profesionales y de apoyo a la gestión"/>
    <s v="Apoyo a la gestión"/>
    <m/>
  </r>
  <r>
    <x v="0"/>
    <s v="475-2020"/>
    <m/>
    <s v="Secop II"/>
    <s v="FDLSUBA-CPS-475-2020"/>
    <s v="FDLSUBA-CD-301-2020_x000a_"/>
    <s v="Contratación directa"/>
    <s v="Prestación de servicios profesionales y de apoyo a la gestión"/>
    <s v="Apoyo a la gestión"/>
    <m/>
  </r>
  <r>
    <x v="0"/>
    <s v="476-2020"/>
    <m/>
    <s v="Secop II"/>
    <s v="FDLSUBA-476-2020"/>
    <s v="FDLSUBA SAMC 007 - 2020"/>
    <s v="Selección abreviada menor cuantía"/>
    <s v="Prestación de servicios"/>
    <s v="Otro"/>
    <m/>
  </r>
  <r>
    <x v="0"/>
    <s v="477-2020"/>
    <m/>
    <s v="Secop II"/>
    <s v="FDLSUBA-CPS-477-2020"/>
    <s v="FDLSUBA-LP-004-2020"/>
    <s v="Licitación pública"/>
    <s v="Prestación de servicios"/>
    <s v="Otro"/>
    <m/>
  </r>
  <r>
    <x v="0"/>
    <s v="478-2020"/>
    <m/>
    <s v="Secop II"/>
    <s v="FDLSUBA-478-2020"/>
    <s v="FDLSUBA-MC-009-2020."/>
    <s v="Mínima cuantía"/>
    <s v="Interventoría"/>
    <s v="Otro"/>
    <m/>
  </r>
  <r>
    <x v="0"/>
    <s v="479-2020"/>
    <m/>
    <s v="Secop II"/>
    <s v="479-2020"/>
    <s v="FDLSUBA-SASI-004-2020"/>
    <s v="Selección abreviada subasta inversa"/>
    <s v="Suministros"/>
    <s v="Otro"/>
    <m/>
  </r>
  <r>
    <x v="0"/>
    <s v="480-2020"/>
    <m/>
    <s v="Secop II"/>
    <s v="CONTRATO DE SUMINISTRO No. 480 DE 2020"/>
    <s v="FDLSUBA-SASI-006-2020"/>
    <s v="Selección abreviada subasta inversa"/>
    <s v="Suministros"/>
    <s v="Otro"/>
    <m/>
  </r>
  <r>
    <x v="0"/>
    <s v="481-2020"/>
    <m/>
    <s v="Secop II"/>
    <s v="FDLSUBA-481-2020"/>
    <s v="FDLSUBA-MC-014-2020"/>
    <s v="Mínima cuantía"/>
    <s v="Suministros"/>
    <s v="Otro"/>
    <m/>
  </r>
  <r>
    <x v="0"/>
    <s v="482-2020"/>
    <m/>
    <s v="Secop II"/>
    <s v="FDLSUBA-482-2020"/>
    <s v="FDLSUBA-SASI -005- 2020."/>
    <s v="Selección abreviada subasta inversa"/>
    <s v="Suministros"/>
    <s v="Otro"/>
    <m/>
  </r>
  <r>
    <x v="0"/>
    <s v="483-2020"/>
    <m/>
    <s v="Secop II"/>
    <s v="CONTRATO No. 483 DE 2020"/>
    <s v="FDLSUBA SAMC 004-2020"/>
    <s v="Selección abreviada menor cuantía"/>
    <s v="Contrato de obra"/>
    <s v="Otro"/>
    <m/>
  </r>
  <r>
    <x v="0"/>
    <s v="484-2020"/>
    <m/>
    <s v="Secop II"/>
    <s v="CONTRATO DE OBRA No. 484 DE 2020"/>
    <s v="FDLSUBA-LP-002-2020"/>
    <s v="Licitación pública"/>
    <s v="Contrato de obra"/>
    <s v="Otro"/>
    <m/>
  </r>
  <r>
    <x v="0"/>
    <s v="485-2020"/>
    <m/>
    <s v="Secop II"/>
    <s v="FDLSUBA-LP-485-2020"/>
    <s v="FDLSUBA-LP-001-2020"/>
    <s v="Licitación pública"/>
    <s v="Contrato de obra"/>
    <s v="Otro"/>
    <m/>
  </r>
  <r>
    <x v="0"/>
    <s v="486-2020"/>
    <m/>
    <s v="Secop II"/>
    <s v="FDLSUBA-LP-487-2020"/>
    <s v="FDLSUBA-LP-003-2020"/>
    <s v="Licitación pública"/>
    <s v="Contrato de obra"/>
    <s v="Otro"/>
    <m/>
  </r>
  <r>
    <x v="0"/>
    <s v="487-2020"/>
    <m/>
    <s v="Secop II"/>
    <s v="FDLSUBA-CMA-487-2020"/>
    <s v="FDLSUBA-LP-003-2020"/>
    <s v="Concurso de méritos"/>
    <s v="Interventoría"/>
    <s v="Otro"/>
    <m/>
  </r>
  <r>
    <x v="0"/>
    <s v="488-2020"/>
    <m/>
    <s v="Secop II"/>
    <s v="FDLSUBA-CMA-488-2020"/>
    <s v="FDLSUBA-CMA-004-2020"/>
    <s v="Concurso de méritos"/>
    <s v="Interventoría"/>
    <s v="Otro"/>
    <m/>
  </r>
  <r>
    <x v="0"/>
    <s v="489-2020"/>
    <m/>
    <s v="Secop II"/>
    <s v="CONTRATO DE INTERVENTORÍA No. 489 DE 2020"/>
    <s v="FDLSUBA-CMA-005-2020"/>
    <s v="Concurso de méritos"/>
    <s v="Interventoría"/>
    <s v="Otro"/>
    <m/>
  </r>
  <r>
    <x v="0"/>
    <s v="46293-2020"/>
    <m/>
    <s v="Tienda virtual"/>
    <s v="Orden de compra 46293"/>
    <s v="No aplica"/>
    <s v="Orden de Compra"/>
    <s v="Orden de Compra"/>
    <s v="Orden de Compra"/>
    <m/>
  </r>
  <r>
    <x v="0"/>
    <s v="49954-2020"/>
    <m/>
    <s v="Tienda virtual"/>
    <s v="Orden de Compra 49954"/>
    <s v="No aplica"/>
    <s v="Orden de Compra"/>
    <s v="Orden de Compra"/>
    <s v="Orden de Compra"/>
    <m/>
  </r>
  <r>
    <x v="0"/>
    <s v="49962-2020"/>
    <m/>
    <s v="Tienda virtual"/>
    <s v="Orden de compra 49962"/>
    <s v="No aplica"/>
    <s v="Orden de Compra"/>
    <s v="Orden de Compra"/>
    <s v="Orden de Compra"/>
    <m/>
  </r>
  <r>
    <x v="0"/>
    <s v="51629-2020"/>
    <m/>
    <s v="Tienda virtual"/>
    <s v="Orden de compra 51629"/>
    <s v="No aplica"/>
    <s v="Orden de Compra"/>
    <s v="Orden de Compra"/>
    <s v="Orden de Compra"/>
    <m/>
  </r>
  <r>
    <x v="0"/>
    <s v="55219-2020"/>
    <m/>
    <s v="Tienda virtual"/>
    <s v="Orden de compra 55219"/>
    <s v="No aplica"/>
    <s v="Orden de Compra"/>
    <s v="Orden de Compra"/>
    <s v="Orden de Compra"/>
    <m/>
  </r>
  <r>
    <x v="0"/>
    <s v="53239-2020"/>
    <m/>
    <s v="Tienda virtual"/>
    <s v="Orden de compra 53239"/>
    <s v="No aplica"/>
    <s v="Orden de Compra"/>
    <s v="Orden de Compra"/>
    <s v="Orden de Compra"/>
    <m/>
  </r>
  <r>
    <x v="0"/>
    <s v="62143-2020"/>
    <m/>
    <s v="Tienda virtual"/>
    <s v="Orden de compra 62143"/>
    <s v="No aplica"/>
    <s v="Orden de Compra"/>
    <s v="Orden de Compra"/>
    <s v="Orden de Compra"/>
    <m/>
  </r>
  <r>
    <x v="0"/>
    <s v="62579-2020"/>
    <m/>
    <s v="Tienda virtual"/>
    <s v="Orden de compra 62579"/>
    <s v="No aplica"/>
    <s v="Orden de Compra"/>
    <s v="Orden de Compra"/>
    <s v="Orden de Compra"/>
    <m/>
  </r>
  <r>
    <x v="0"/>
    <s v="62581-2020"/>
    <m/>
    <s v="Tienda virtual"/>
    <s v="Orden de compra 62581"/>
    <s v="No aplica"/>
    <s v="Orden de Compra"/>
    <s v="Orden de Compra"/>
    <s v="Orden de Compra"/>
    <m/>
  </r>
  <r>
    <x v="0"/>
    <s v="62590-2020"/>
    <m/>
    <s v="Tienda virtual"/>
    <s v="Orden de compra 62590"/>
    <s v="No aplica"/>
    <s v="Orden de Compra"/>
    <s v="Orden de Compra"/>
    <s v="Orden de Compra"/>
    <m/>
  </r>
  <r>
    <x v="0"/>
    <s v="63160-2020"/>
    <m/>
    <s v="Tienda virtual"/>
    <s v="Orden de compra 63160"/>
    <s v="No aplica"/>
    <s v="Orden de Compra"/>
    <s v="Orden de Compra"/>
    <s v="Orden de Compra"/>
    <m/>
  </r>
  <r>
    <x v="0"/>
    <s v="63164-2020"/>
    <m/>
    <s v="Tienda virtual"/>
    <s v="Orden de compra 63164"/>
    <s v="No aplica"/>
    <s v="Orden de Compra"/>
    <s v="Orden de Compra"/>
    <s v="Orden de Compra"/>
    <m/>
  </r>
  <r>
    <x v="0"/>
    <s v="63179-2020"/>
    <m/>
    <s v="Tienda virtual"/>
    <s v="Orden de Compra 63179"/>
    <s v="No aplica"/>
    <s v="Orden de Compra"/>
    <s v="Orden de Compra"/>
    <s v="Orden de Compra"/>
    <m/>
  </r>
  <r>
    <x v="0"/>
    <s v="63180-2020"/>
    <m/>
    <s v="Tienda virtual"/>
    <s v="Orden de Compra 63180"/>
    <s v="No aplica"/>
    <s v="Orden de Compra"/>
    <s v="Orden de Compra"/>
    <s v="Orden de Compra"/>
    <m/>
  </r>
  <r>
    <x v="0"/>
    <s v="63250-2020"/>
    <m/>
    <s v="Tienda virtual"/>
    <s v="Orden de compra 63250"/>
    <s v="No aplica"/>
    <s v="Orden de Compra"/>
    <s v="Orden de Compra"/>
    <s v="Orden de Compra"/>
    <m/>
  </r>
  <r>
    <x v="1"/>
    <s v="001-2021"/>
    <m/>
    <s v="Secop II"/>
    <s v="FDLSUBA-CPS-001-2021"/>
    <s v="FDLSUBA-CD-001-2021"/>
    <s v="Contratación directa"/>
    <s v="Prestación de servicios profesionales y de apoyo a la gestión"/>
    <s v="Apoyo a la gestión"/>
    <m/>
  </r>
  <r>
    <x v="1"/>
    <s v="002-2021"/>
    <m/>
    <s v="Secop II"/>
    <s v="FDLSUBA-CPS-002-2021"/>
    <s v="FDLSUBA-CD-002-2021"/>
    <s v="Contratación directa"/>
    <s v="Prestación de servicios profesionales y de apoyo a la gestión"/>
    <s v="Apoyo a la gestión"/>
    <m/>
  </r>
  <r>
    <x v="1"/>
    <s v="003-2021"/>
    <m/>
    <s v="Secop II"/>
    <s v="FDLSUBA-CPS-003-2021"/>
    <s v="FDLSUBA-CD-003-2021"/>
    <s v="Contratación directa"/>
    <s v="Prestación de servicios profesionales y de apoyo a la gestión"/>
    <s v="Apoyo a la gestión"/>
    <m/>
  </r>
  <r>
    <x v="1"/>
    <s v="004-2021"/>
    <m/>
    <s v="Secop II"/>
    <s v="FDLSUBA-CPS-004 -2021"/>
    <s v="FDLSUBA-CD-004-2021"/>
    <s v="Contratación directa"/>
    <s v="Prestación de servicios profesionales y de apoyo a la gestión"/>
    <s v="Apoyo a la gestión"/>
    <m/>
  </r>
  <r>
    <x v="1"/>
    <s v="005-2021"/>
    <m/>
    <s v="Secop II"/>
    <s v="FDLSUBACPS-05-2021"/>
    <s v="FDLSUBACPS-05-2021"/>
    <s v="Contratación directa"/>
    <s v="Prestación de servicios profesionales y de apoyo a la gestión"/>
    <s v="Apoyo a la gestión"/>
    <m/>
  </r>
  <r>
    <x v="1"/>
    <s v="006-2021"/>
    <m/>
    <s v="Secop II"/>
    <s v="FDLSUBACPS-06-2021"/>
    <s v="FDLSUBACPS-06-2021"/>
    <s v="Contratación directa"/>
    <s v="Prestación de servicios profesionales y de apoyo a la gestión"/>
    <s v="Profesional"/>
    <m/>
  </r>
  <r>
    <x v="1"/>
    <s v="007-2021"/>
    <m/>
    <s v="Secop II"/>
    <s v="FDLSUBA-CPS-007-2021"/>
    <s v="FDLSUBA-CD-007-2021"/>
    <s v="Contratación directa"/>
    <s v="Prestación de servicios profesionales y de apoyo a la gestión"/>
    <s v="Profesional"/>
    <m/>
  </r>
  <r>
    <x v="1"/>
    <s v="008-2021"/>
    <m/>
    <s v="Secop II"/>
    <s v="FDLSUBA-CPS-008-2021"/>
    <s v="FDLSUBA-CD-008-2021"/>
    <s v="Contratación directa"/>
    <s v="Prestación de servicios profesionales y de apoyo a la gestión"/>
    <s v="Apoyo a la gestión"/>
    <m/>
  </r>
  <r>
    <x v="1"/>
    <s v="009-2021"/>
    <m/>
    <s v="Secop II"/>
    <s v="FDLSUBA-009-2021"/>
    <s v="FDLSUBA-CD-009-2021"/>
    <s v="Contratación directa"/>
    <s v="Prestación de servicios profesionales y de apoyo a la gestión"/>
    <s v="Apoyo a la gestión"/>
    <m/>
  </r>
  <r>
    <x v="1"/>
    <s v="010-2021"/>
    <m/>
    <s v="Secop II"/>
    <s v="FDLSUBA-010-2021"/>
    <s v="FDLSUBA-CD-010-2021"/>
    <s v="Contratación directa"/>
    <s v="Prestación de servicios profesionales y de apoyo a la gestión"/>
    <s v="Apoyo a la gestión"/>
    <m/>
  </r>
  <r>
    <x v="1"/>
    <s v="011-2021"/>
    <m/>
    <s v="Secop II"/>
    <s v="FDLSUBA-CPS-11-2021"/>
    <s v="FDLSUBA-CPS-11-2021"/>
    <s v="Contratación directa"/>
    <s v="Prestación de servicios profesionales y de apoyo a la gestión"/>
    <s v="Profesional"/>
    <m/>
  </r>
  <r>
    <x v="1"/>
    <s v="012-2021"/>
    <m/>
    <s v="Secop II"/>
    <s v="FDLSUBA-CPS-012-2021"/>
    <s v="FDLSUBA-CD-012-2021"/>
    <s v="Contratación directa"/>
    <s v="Prestación de servicios profesionales y de apoyo a la gestión"/>
    <s v="Apoyo a la gestión"/>
    <m/>
  </r>
  <r>
    <x v="1"/>
    <s v="013-2021"/>
    <m/>
    <s v="Secop II"/>
    <s v="FDLSUBA-CPS-013-2021"/>
    <s v="FDLSUBA-CD-013-2021"/>
    <s v="Contratación directa"/>
    <s v="Prestación de servicios profesionales y de apoyo a la gestión"/>
    <s v="Apoyo a la gestión"/>
    <m/>
  </r>
  <r>
    <x v="1"/>
    <s v="014-2021"/>
    <m/>
    <s v="Secop II"/>
    <s v="FDLSUBA-CPS-014 -2021"/>
    <s v="FDLSUBA-CD-014-2021"/>
    <s v="Contratación directa"/>
    <s v="Prestación de servicios profesionales y de apoyo a la gestión"/>
    <s v="Apoyo a la gestión"/>
    <m/>
  </r>
  <r>
    <x v="1"/>
    <s v="015-2021"/>
    <m/>
    <s v="Secop II"/>
    <s v="FDLSUBACPS-15-2021"/>
    <s v="FDLSUBACPS-15-2021"/>
    <s v="Contratación directa"/>
    <s v="Prestación de servicios profesionales y de apoyo a la gestión"/>
    <s v="Apoyo a la gestión"/>
    <m/>
  </r>
  <r>
    <x v="1"/>
    <s v="016-2021"/>
    <m/>
    <s v="Secop II"/>
    <s v="FDLSUBACPS-16-2021"/>
    <s v="FDLSUBACPS-16-2021"/>
    <s v="Contratación directa"/>
    <s v="Prestación de servicios profesionales y de apoyo a la gestión"/>
    <s v="Apoyo a la gestión"/>
    <m/>
  </r>
  <r>
    <x v="1"/>
    <s v="017-2021"/>
    <m/>
    <s v="Secop II"/>
    <s v="FDLSUBA-CPS-017-2021"/>
    <s v="FDLSUBA-CPS-017-2021"/>
    <s v="Contratación directa"/>
    <s v="Prestación de servicios profesionales y de apoyo a la gestión"/>
    <s v="Apoyo a la gestión"/>
    <m/>
  </r>
  <r>
    <x v="1"/>
    <s v="018-2021"/>
    <m/>
    <s v="Secop II"/>
    <s v="FDLSUBA-CPS-018-2021"/>
    <s v="FDLSUBA-CPS-018-2021"/>
    <s v="Contratación directa"/>
    <s v="Prestación de servicios profesionales y de apoyo a la gestión"/>
    <s v="Apoyo a la gestión"/>
    <m/>
  </r>
  <r>
    <x v="1"/>
    <s v="019-2021"/>
    <m/>
    <s v="Secop II"/>
    <s v="FDLSUBA-019-2021"/>
    <s v="FDLSUBA-CD-019-2021"/>
    <s v="Contratación directa"/>
    <s v="Prestación de servicios profesionales y de apoyo a la gestión"/>
    <s v="Profesional"/>
    <m/>
  </r>
  <r>
    <x v="1"/>
    <s v="020-2021"/>
    <m/>
    <s v="Secop II"/>
    <s v="FDLSUBA-020-2021"/>
    <s v="FDLSUBA-CD-020-2021"/>
    <s v="Contratación directa"/>
    <s v="Prestación de servicios profesionales y de apoyo a la gestión"/>
    <s v="Profesional"/>
    <m/>
  </r>
  <r>
    <x v="1"/>
    <s v="021-2021"/>
    <m/>
    <s v="Secop II"/>
    <s v="FDLSUBA-CPS-021-2021"/>
    <s v="FDLSUBA-CD-021-2021"/>
    <s v="Contratación directa"/>
    <s v="Prestación de servicios profesionales y de apoyo a la gestión"/>
    <s v="Apoyo a la gestión"/>
    <m/>
  </r>
  <r>
    <x v="1"/>
    <s v="022-2021"/>
    <m/>
    <s v="Secop II"/>
    <s v="FDLSUBA-CPS-022-2021"/>
    <s v="FDLSUBA-CPS-022-2021"/>
    <s v="Contratación directa"/>
    <s v="Prestación de servicios profesionales y de apoyo a la gestión"/>
    <s v="Apoyo a la gestión"/>
    <m/>
  </r>
  <r>
    <x v="1"/>
    <s v="023-2021"/>
    <m/>
    <s v="Secop II"/>
    <s v="FDLSUBA-CPS-023-2021"/>
    <s v="FDLSUBA-CD-023-2021"/>
    <s v="Contratación directa"/>
    <s v="Prestación de servicios profesionales y de apoyo a la gestión"/>
    <s v="Apoyo a la gestión"/>
    <m/>
  </r>
  <r>
    <x v="1"/>
    <s v="024-2021"/>
    <m/>
    <s v="Secop II"/>
    <s v="FDLSUBA-CPS-024 -2021"/>
    <s v="FDLSUBA-CD-024-2021"/>
    <s v="Contratación directa"/>
    <s v="Prestación de servicios profesionales y de apoyo a la gestión"/>
    <s v="Apoyo a la gestión"/>
    <m/>
  </r>
  <r>
    <x v="1"/>
    <s v="025-2021"/>
    <m/>
    <s v="Secop II"/>
    <s v="FDLSUBA-CPS-025-2021"/>
    <s v="FDLSUBA-CPS-025-2021"/>
    <s v="Contratación directa"/>
    <s v="Prestación de servicios profesionales y de apoyo a la gestión"/>
    <s v="Apoyo a la gestión"/>
    <m/>
  </r>
  <r>
    <x v="1"/>
    <s v="026-2021"/>
    <m/>
    <s v="Secop II"/>
    <s v="FDLSUBA-CPS-026-2021"/>
    <s v="FDLSUBA-CPS-026-2021"/>
    <s v="Contratación directa"/>
    <s v="Prestación de servicios profesionales y de apoyo a la gestión"/>
    <s v="Apoyo a la gestión"/>
    <m/>
  </r>
  <r>
    <x v="1"/>
    <s v="027-2021"/>
    <m/>
    <s v="Secop II"/>
    <s v="FDLSUBA-027-2021"/>
    <s v="FDLSUBA-CD-027-2021"/>
    <s v="Contratación directa"/>
    <s v="Prestación de servicios profesionales y de apoyo a la gestión"/>
    <s v="Apoyo a la gestión"/>
    <m/>
  </r>
  <r>
    <x v="1"/>
    <s v="028-2021"/>
    <m/>
    <s v="Secop II"/>
    <s v="FDLSUBA-028-2021"/>
    <s v="FDLSUBA-CD-028-2021"/>
    <s v="Contratación directa"/>
    <s v="Prestación de servicios profesionales y de apoyo a la gestión"/>
    <s v="Apoyo a la gestión"/>
    <m/>
  </r>
  <r>
    <x v="1"/>
    <s v="029-2021"/>
    <m/>
    <s v="Secop II"/>
    <s v="FDLSUBACPS-029-2021"/>
    <s v="FDLSUBACPS-29-2021"/>
    <s v="Contratación directa"/>
    <s v="Prestación de servicios profesionales y de apoyo a la gestión"/>
    <s v="Profesional"/>
    <m/>
  </r>
  <r>
    <x v="1"/>
    <s v="030-2021"/>
    <m/>
    <s v="Secop II"/>
    <s v="FDLSUBACPS-30-2021"/>
    <s v="FDLSUBACPS-30-2021"/>
    <s v="Contratación directa"/>
    <s v="Prestación de servicios profesionales y de apoyo a la gestión"/>
    <s v="Profesional"/>
    <m/>
  </r>
  <r>
    <x v="1"/>
    <s v="031-2021"/>
    <m/>
    <s v="Secop II"/>
    <s v="FDLSUBA-CPS-031-2021"/>
    <s v="FDLSUBA-CPS-031-2021"/>
    <s v="Contratación directa"/>
    <s v="Prestación de servicios profesionales y de apoyo a la gestión"/>
    <s v="Profesional"/>
    <m/>
  </r>
  <r>
    <x v="1"/>
    <s v="032-2021"/>
    <m/>
    <s v="Secop II"/>
    <s v="FDLSUBA-CPS-032-2021"/>
    <s v="FDLSUBA-CD-032-2021"/>
    <s v="Contratación directa"/>
    <s v="Prestación de servicios profesionales y de apoyo a la gestión"/>
    <s v="Profesional"/>
    <m/>
  </r>
  <r>
    <x v="1"/>
    <s v="033-2021"/>
    <m/>
    <s v="Secop II"/>
    <s v="FDLSUBA-CPS-033-2021"/>
    <s v="FDLSUBA-CPS-033-2021"/>
    <s v="Contratación directa"/>
    <s v="Prestación de servicios profesionales y de apoyo a la gestión"/>
    <s v="Profesional"/>
    <m/>
  </r>
  <r>
    <x v="1"/>
    <s v="034-2021"/>
    <m/>
    <s v="Secop II"/>
    <s v="FDLSUBA-CPS-034-2021"/>
    <s v="FDLSUBA-CPS-034-2021"/>
    <s v="Contratación directa"/>
    <s v="Prestación de servicios profesionales y de apoyo a la gestión"/>
    <s v="Profesional"/>
    <m/>
  </r>
  <r>
    <x v="1"/>
    <s v="035-2021"/>
    <m/>
    <s v="Secop II"/>
    <s v="FDLSUBA-CPS-35-2021"/>
    <s v="FDLSUBA-CPS-35-2021"/>
    <s v="Contratación directa"/>
    <s v="Prestación de servicios profesionales y de apoyo a la gestión"/>
    <s v="Profesional"/>
    <m/>
  </r>
  <r>
    <x v="1"/>
    <s v="036-2021"/>
    <m/>
    <s v="Secop II"/>
    <s v="FDLSUBA-0036-2021"/>
    <s v="FDLSUBA-CPS-036-2021"/>
    <s v="Contratación directa"/>
    <s v="Prestación de servicios profesionales y de apoyo a la gestión"/>
    <s v="Profesional"/>
    <m/>
  </r>
  <r>
    <x v="1"/>
    <s v="037-2021"/>
    <m/>
    <s v="Secop II"/>
    <s v="FDLSUBA-CPS-037-2021"/>
    <s v="FDLSUBA-CD-037-2021"/>
    <s v="Contratación directa"/>
    <s v="Prestación de servicios profesionales y de apoyo a la gestión"/>
    <s v="Profesional"/>
    <m/>
  </r>
  <r>
    <x v="1"/>
    <s v="038-2021"/>
    <m/>
    <s v="Secop II"/>
    <s v="FDLSUBA-CPS-038-2021"/>
    <s v="FDLSUBA-CPS-038-2021"/>
    <s v="Contratación directa"/>
    <s v="Prestación de servicios profesionales y de apoyo a la gestión"/>
    <s v="Profesional"/>
    <m/>
  </r>
  <r>
    <x v="1"/>
    <s v="039-2021"/>
    <m/>
    <s v="Secop II"/>
    <s v="FDLSUBA-039-2021"/>
    <s v="FDLSUBA-CPS-039-2021"/>
    <s v="Contratación directa"/>
    <s v="Prestación de servicios profesionales y de apoyo a la gestión"/>
    <s v="Profesional"/>
    <m/>
  </r>
  <r>
    <x v="1"/>
    <s v="040-2021"/>
    <m/>
    <s v="Secop II"/>
    <s v="FDLSUBA-CPS-40-2021"/>
    <s v="FDLSUBA-CPS-40-2021"/>
    <s v="Contratación directa"/>
    <s v="Prestación de servicios profesionales y de apoyo a la gestión"/>
    <s v="Profesional"/>
    <m/>
  </r>
  <r>
    <x v="1"/>
    <s v="041-2021"/>
    <m/>
    <s v="Secop II"/>
    <s v="FDLSUBA-CPS-041-2021"/>
    <s v="FDLSUBA-CPS-041-2021"/>
    <s v="Contratación directa"/>
    <s v="Prestación de servicios profesionales y de apoyo a la gestión"/>
    <s v="Profesional"/>
    <m/>
  </r>
  <r>
    <x v="1"/>
    <s v="042-2021"/>
    <m/>
    <s v="Secop II"/>
    <s v="FDLSUBA-CPS-042 -2021"/>
    <s v="FDLSUBA-CD-042-2021"/>
    <s v="Contratación directa"/>
    <s v="Prestación de servicios profesionales y de apoyo a la gestión"/>
    <s v="Profesional"/>
    <m/>
  </r>
  <r>
    <x v="1"/>
    <s v="043-2021"/>
    <m/>
    <s v="Secop II"/>
    <s v="FDLSUBA-CPS-43-2021"/>
    <s v="FDLSUBA-CPS-043-2021"/>
    <s v="Contratación directa"/>
    <s v="Prestación de servicios profesionales y de apoyo a la gestión"/>
    <s v="Profesional"/>
    <m/>
  </r>
  <r>
    <x v="1"/>
    <s v="044-2021"/>
    <m/>
    <s v="Secop II"/>
    <s v="FDLSUBA-044-2021"/>
    <s v="FDLSUBA-CPS-044-2021"/>
    <s v="Contratación directa"/>
    <s v="Prestación de servicios profesionales y de apoyo a la gestión"/>
    <s v="Profesional"/>
    <m/>
  </r>
  <r>
    <x v="1"/>
    <s v="045-2021"/>
    <m/>
    <s v="Secop II"/>
    <s v="FDLSUBA-CPS-45-2021"/>
    <s v="FDLSUBA-CPS-45-2021"/>
    <s v="Contratación directa"/>
    <s v="Prestación de servicios profesionales y de apoyo a la gestión"/>
    <s v="Apoyo a la gestión"/>
    <m/>
  </r>
  <r>
    <x v="1"/>
    <s v="046-2021"/>
    <m/>
    <s v="Secop II"/>
    <s v="FDLSUBA-CPS-046-2021"/>
    <s v="FDLSUBA-CPS-046-2021"/>
    <s v="Contratación directa"/>
    <s v="Prestación de servicios profesionales y de apoyo a la gestión"/>
    <s v="Apoyo a la gestión"/>
    <m/>
  </r>
  <r>
    <x v="1"/>
    <s v="047-2021"/>
    <m/>
    <s v="Secop II"/>
    <s v="FDLSUBA-CPS-047 -2021"/>
    <s v="FDLSUBA-CD-047-2021"/>
    <s v="Contratación directa"/>
    <s v="Prestación de servicios profesionales y de apoyo a la gestión"/>
    <s v="Profesional"/>
    <m/>
  </r>
  <r>
    <x v="1"/>
    <s v="048-2021"/>
    <m/>
    <s v="Secop II"/>
    <s v="FDLSUBA-CPS-048-2021"/>
    <s v="FDLSUBA-CPS-048-2021"/>
    <s v="Contratación directa"/>
    <s v="Prestación de servicios profesionales y de apoyo a la gestión"/>
    <s v="Profesional"/>
    <m/>
  </r>
  <r>
    <x v="1"/>
    <s v="049-2021"/>
    <m/>
    <s v="Secop II"/>
    <s v="FDLSUBA-049-2021"/>
    <s v="FDLSUBA-CPS-049-2021"/>
    <s v="Contratación directa"/>
    <s v="Prestación de servicios profesionales y de apoyo a la gestión"/>
    <s v="Apoyo a la gestión"/>
    <m/>
  </r>
  <r>
    <x v="1"/>
    <s v="050-2021"/>
    <m/>
    <s v="Secop II"/>
    <s v="FDLSUBA-CPS-50-2021"/>
    <s v="FDLSUBA-CPS-50-2021"/>
    <s v="Contratación directa"/>
    <s v="Prestación de servicios profesionales y de apoyo a la gestión"/>
    <s v="Profesional"/>
    <m/>
  </r>
  <r>
    <x v="1"/>
    <s v="051-2021"/>
    <m/>
    <s v="Secop II"/>
    <s v="FDLSUBA-CPS-51-2021"/>
    <s v="FDLSUBA-CPS-51-2021"/>
    <s v="Contratación directa"/>
    <s v="Prestación de servicios profesionales y de apoyo a la gestión"/>
    <s v="Profesional"/>
    <m/>
  </r>
  <r>
    <x v="1"/>
    <s v="052-2021"/>
    <m/>
    <s v="Secop II"/>
    <s v="FDLSUBACPS-52-2021"/>
    <s v="FDLSUBA-CPS-052-2021"/>
    <s v="Contratación directa"/>
    <s v="Prestación de servicios profesionales y de apoyo a la gestión"/>
    <s v="Profesional"/>
    <m/>
  </r>
  <r>
    <x v="1"/>
    <s v="053-2021"/>
    <m/>
    <s v="Secop II"/>
    <s v="FDLSUBA-CPS-053-2021"/>
    <s v="FDLSUBA-CPS-053-2021"/>
    <s v="Contratación directa"/>
    <s v="Prestación de servicios profesionales y de apoyo a la gestión"/>
    <s v="Profesional"/>
    <m/>
  </r>
  <r>
    <x v="1"/>
    <s v="054-2021"/>
    <m/>
    <s v="Secop II"/>
    <s v="FDLSUBA-CPS-54-2021"/>
    <s v="FDLSUBA-CPS-54-2021"/>
    <s v="Contratación directa"/>
    <s v="Prestación de servicios profesionales y de apoyo a la gestión"/>
    <s v="Profesional"/>
    <m/>
  </r>
  <r>
    <x v="1"/>
    <s v="055-2021"/>
    <m/>
    <s v="Secop II"/>
    <s v="FDLSUBA-CPS-055-2021"/>
    <s v="FDLSUBA-CPS-055-2021"/>
    <s v="Contratación directa"/>
    <s v="Prestación de servicios profesionales y de apoyo a la gestión"/>
    <s v="Apoyo a la gestión"/>
    <m/>
  </r>
  <r>
    <x v="1"/>
    <s v="056-2021"/>
    <m/>
    <s v="Secop II"/>
    <s v="FDLSUBA-056-2021"/>
    <s v="FDLSUBA-CPS-056-2021"/>
    <s v="Contratación directa"/>
    <s v="Prestación de servicios profesionales y de apoyo a la gestión"/>
    <s v="Apoyo a la gestión"/>
    <m/>
  </r>
  <r>
    <x v="1"/>
    <s v="057-2021"/>
    <m/>
    <s v="Secop II"/>
    <s v="FDLSUBA-CPS-57-2021"/>
    <s v="FDLSUBA-CPS-57-2021"/>
    <s v="Contratación directa"/>
    <s v="Prestación de servicios profesionales y de apoyo a la gestión"/>
    <s v="Apoyo a la gestión"/>
    <m/>
  </r>
  <r>
    <x v="1"/>
    <s v="058-2021"/>
    <m/>
    <s v="Secop II"/>
    <s v="FDLSUBACPS-58-2021"/>
    <s v="FDLSUBA-CPS-058-2021"/>
    <s v="Contratación directa"/>
    <s v="Prestación de servicios profesionales y de apoyo a la gestión"/>
    <s v="Apoyo a la gestión"/>
    <m/>
  </r>
  <r>
    <x v="1"/>
    <s v="059-2021"/>
    <m/>
    <s v="Secop II"/>
    <s v="FDLSUBACPS-59-2021"/>
    <s v="FDLSUBA-CPS-059-2021"/>
    <s v="Contratación directa"/>
    <s v="Prestación de servicios profesionales y de apoyo a la gestión"/>
    <s v="Apoyo a la gestión"/>
    <m/>
  </r>
  <r>
    <x v="1"/>
    <s v="060-2021"/>
    <m/>
    <s v="Secop II"/>
    <s v="FDLSUBA-CPS-060-2021"/>
    <s v="FDLSUBA-CPS-060-2021"/>
    <s v="Contratación directa"/>
    <s v="Prestación de servicios profesionales y de apoyo a la gestión"/>
    <s v="Apoyo a la gestión"/>
    <m/>
  </r>
  <r>
    <x v="1"/>
    <s v="061-2021"/>
    <m/>
    <s v="Secop II"/>
    <s v="FDLSUBA-CPS-061-2021 SUSCRITO"/>
    <s v="FDLSUBA-CD-061-2021"/>
    <s v="Contratación directa"/>
    <s v="Prestación de servicios profesionales y de apoyo a la gestión"/>
    <s v="Apoyo a la gestión"/>
    <m/>
  </r>
  <r>
    <x v="1"/>
    <s v="062-2021"/>
    <m/>
    <s v="Secop II"/>
    <s v="FDLSUBA-CPS-062-2021"/>
    <s v="FDLSUBA-CPS-062-2021"/>
    <s v="Contratación directa"/>
    <s v="Prestación de servicios profesionales y de apoyo a la gestión"/>
    <s v="Apoyo a la gestión"/>
    <m/>
  </r>
  <r>
    <x v="1"/>
    <s v="063-2021"/>
    <m/>
    <s v="Secop II"/>
    <s v="FDLSUBA-CPS-063-2021"/>
    <s v="FDLSUBA-CPS-063-2021"/>
    <s v="Contratación directa"/>
    <s v="Prestación de servicios profesionales y de apoyo a la gestión"/>
    <s v="Apoyo a la gestión"/>
    <m/>
  </r>
  <r>
    <x v="1"/>
    <s v="064-2021"/>
    <m/>
    <s v="Secop II"/>
    <s v="FDLSUBA-CPS-64-2021"/>
    <s v="FDLSUBA-CPS-64-2021"/>
    <s v="Contratación directa"/>
    <s v="Prestación de servicios profesionales y de apoyo a la gestión"/>
    <s v="Apoyo a la gestión"/>
    <m/>
  </r>
  <r>
    <x v="1"/>
    <s v="065-2021"/>
    <m/>
    <s v="Secop II"/>
    <s v="FDLSUBA-CPS-065-2021"/>
    <s v="FDLSUBA-CPS-065-2021"/>
    <s v="Contratación directa"/>
    <s v="Prestación de servicios profesionales y de apoyo a la gestión"/>
    <s v="Apoyo a la gestión"/>
    <m/>
  </r>
  <r>
    <x v="1"/>
    <s v="066-2021"/>
    <m/>
    <s v="Secop II"/>
    <s v="FDLSUBACPS-66-2021"/>
    <s v="FDLSUBA-CPS-066-2021"/>
    <s v="Contratación directa"/>
    <s v="Prestación de servicios profesionales y de apoyo a la gestión"/>
    <s v="Apoyo a la gestión"/>
    <m/>
  </r>
  <r>
    <x v="1"/>
    <s v="067-2021"/>
    <m/>
    <s v="Secop II"/>
    <s v="FDLSUBA-CPS-067-2021"/>
    <s v="FDLSUBA-CPS-067-2021"/>
    <s v="Contratación directa"/>
    <s v="Prestación de servicios profesionales y de apoyo a la gestión"/>
    <s v="Apoyo a la gestión"/>
    <m/>
  </r>
  <r>
    <x v="1"/>
    <s v="068-2021"/>
    <m/>
    <s v="Secop II"/>
    <s v="FDLSUBA-CPS-068-2021"/>
    <s v="FDLSUBA-CD-068-2021"/>
    <s v="Contratación directa"/>
    <s v="Prestación de servicios profesionales y de apoyo a la gestión"/>
    <s v="Apoyo a la gestión"/>
    <m/>
  </r>
  <r>
    <x v="1"/>
    <s v="069-2021"/>
    <m/>
    <s v="Secop II"/>
    <s v="FDLSUBA-CPS-069-2021"/>
    <s v="FDLSUBA-CPS- 069-2021"/>
    <s v="Contratación directa"/>
    <s v="Prestación de servicios profesionales y de apoyo a la gestión"/>
    <s v="Apoyo a la gestión"/>
    <m/>
  </r>
  <r>
    <x v="1"/>
    <s v="070-2021"/>
    <m/>
    <s v="Secop II"/>
    <s v="CO1.PCCNTR.2204438"/>
    <s v="FDLSUBA-CPS-070-2021"/>
    <s v="Contratación directa"/>
    <s v="Prestación de servicios profesionales y de apoyo a la gestión"/>
    <s v="Apoyo a la gestión"/>
    <m/>
  </r>
  <r>
    <x v="1"/>
    <s v="071-2021"/>
    <m/>
    <s v="Secop II"/>
    <s v="FDLSUBA-CPS-71-2021"/>
    <s v="FDLSUBA-CPS-71-2021"/>
    <s v="Contratación directa"/>
    <s v="Prestación de servicios profesionales y de apoyo a la gestión"/>
    <s v="Apoyo a la gestión"/>
    <m/>
  </r>
  <r>
    <x v="1"/>
    <s v="072-2021"/>
    <m/>
    <s v="Secop II"/>
    <s v="FDLSUBA-CPS-072-2021"/>
    <s v="FDLSUBA-CPS-072-2021"/>
    <s v="Contratación directa"/>
    <s v="Prestación de servicios profesionales y de apoyo a la gestión"/>
    <s v="Apoyo a la gestión"/>
    <m/>
  </r>
  <r>
    <x v="1"/>
    <s v="073-2021"/>
    <m/>
    <s v="Secop II"/>
    <s v="FDLSUBACPS-73-2021"/>
    <s v="FDLSUBA-CPS-073-2021"/>
    <s v="Contratación directa"/>
    <s v="Prestación de servicios profesionales y de apoyo a la gestión"/>
    <s v="Apoyo a la gestión"/>
    <m/>
  </r>
  <r>
    <x v="1"/>
    <s v="074-2021"/>
    <m/>
    <s v="Secop II"/>
    <s v="FDLSUBA-CPS-074-2021"/>
    <s v="FDLSUBA-CPS-074-2021"/>
    <s v="Contratación directa"/>
    <s v="Prestación de servicios profesionales y de apoyo a la gestión"/>
    <s v="Profesional"/>
    <m/>
  </r>
  <r>
    <x v="1"/>
    <s v="075-2021"/>
    <m/>
    <s v="Secop II"/>
    <s v="FDLSUBA-CPS-075-2021"/>
    <s v="FDLSUBA-CD-075-2021"/>
    <s v="Contratación directa"/>
    <s v="Prestación de servicios profesionales y de apoyo a la gestión"/>
    <s v="Apoyo a la gestión"/>
    <m/>
  </r>
  <r>
    <x v="1"/>
    <s v="076-2021"/>
    <m/>
    <s v="Secop II"/>
    <s v="FDLSUBA-CPS-076-2021"/>
    <s v="FDLSUBA-CPS-076-2021"/>
    <s v="Contratación directa"/>
    <s v="Prestación de servicios profesionales y de apoyo a la gestión"/>
    <s v="Profesional"/>
    <m/>
  </r>
  <r>
    <x v="1"/>
    <s v="077-2021"/>
    <m/>
    <s v="Secop II"/>
    <s v="FDLSUBA-077-2021"/>
    <s v="FDLSUBA-CPS-077-2021"/>
    <s v="Contratación directa"/>
    <s v="Prestación de servicios profesionales y de apoyo a la gestión"/>
    <s v="Profesional"/>
    <m/>
  </r>
  <r>
    <x v="1"/>
    <s v="078-2021"/>
    <m/>
    <s v="Secop II"/>
    <s v="FDLSUBA-CPS-78-2021"/>
    <s v="FDLSUBA-CPS-78-2021"/>
    <s v="Contratación directa"/>
    <s v="Prestación de servicios profesionales y de apoyo a la gestión"/>
    <s v="Profesional"/>
    <m/>
  </r>
  <r>
    <x v="1"/>
    <s v="079-2021"/>
    <m/>
    <s v="Secop II"/>
    <s v="FDLSUBA-079-2021"/>
    <s v="FDLSUBA-CPS-079-2021"/>
    <s v="Contratación directa"/>
    <s v="Prestación de servicios profesionales y de apoyo a la gestión"/>
    <s v="Profesional"/>
    <m/>
  </r>
  <r>
    <x v="1"/>
    <s v="080-2021"/>
    <m/>
    <s v="Secop II"/>
    <s v="FDLSUBACPS-80-2021"/>
    <s v="FDLSUBA-CPS-080-2021"/>
    <s v="Contratación directa"/>
    <s v="Prestación de servicios profesionales y de apoyo a la gestión"/>
    <s v="Profesional"/>
    <m/>
  </r>
  <r>
    <x v="1"/>
    <s v="081-2021"/>
    <m/>
    <s v="Secop II"/>
    <s v="FDLSUBA-CPS-081-2021"/>
    <s v="FDLSUBA-CPS-081-2021"/>
    <s v="Contratación directa"/>
    <s v="Prestación de servicios profesionales y de apoyo a la gestión"/>
    <s v="Profesional"/>
    <m/>
  </r>
  <r>
    <x v="1"/>
    <s v="082-2021"/>
    <m/>
    <s v="Secop II"/>
    <s v="FDLSUBA-CPS-082-2021"/>
    <s v="FDLSUBA-CD-082-2021"/>
    <s v="Contratación directa"/>
    <s v="Prestación de servicios profesionales y de apoyo a la gestión"/>
    <s v="Profesional"/>
    <m/>
  </r>
  <r>
    <x v="1"/>
    <s v="083-2021"/>
    <m/>
    <s v="Secop II"/>
    <s v="FDLSUBA-CPS-083-2021"/>
    <s v="FDLSUBA-CPS-083-2021"/>
    <s v="Contratación directa"/>
    <s v="Prestación de servicios profesionales y de apoyo a la gestión"/>
    <s v="Profesional"/>
    <m/>
  </r>
  <r>
    <x v="1"/>
    <s v="084-2021"/>
    <m/>
    <s v="Secop II"/>
    <s v="FDLSUBA-084-2021"/>
    <s v="FDLSUBA-CPS-084-2021"/>
    <s v="Contratación directa"/>
    <s v="Prestación de servicios profesionales y de apoyo a la gestión"/>
    <s v="Profesional"/>
    <m/>
  </r>
  <r>
    <x v="1"/>
    <s v="085-2021"/>
    <m/>
    <s v="Secop II"/>
    <s v="FDLSUBA-CPS-85-2021"/>
    <s v="FDLSUBA-CPS-85-2021"/>
    <s v="Contratación directa"/>
    <s v="Prestación de servicios profesionales y de apoyo a la gestión"/>
    <s v="Apoyo a la gestión"/>
    <m/>
  </r>
  <r>
    <x v="1"/>
    <s v="086-2021"/>
    <m/>
    <s v="Secop II"/>
    <s v="FDLSUBA-CPS-086 -2021"/>
    <s v="FDLSUBA-CD-086-2021"/>
    <s v="Contratación directa"/>
    <s v="Prestación de servicios profesionales y de apoyo a la gestión"/>
    <s v="Apoyo a la gestión"/>
    <m/>
  </r>
  <r>
    <x v="1"/>
    <s v="087-2021"/>
    <m/>
    <s v="Secop II"/>
    <s v="FDLSUBA-CPS-087-2021"/>
    <s v="FDLSUBA-CPS-087-2021"/>
    <s v="Contratación directa"/>
    <s v="Prestación de servicios profesionales y de apoyo a la gestión"/>
    <s v="Profesional"/>
    <m/>
  </r>
  <r>
    <x v="1"/>
    <s v="088-2021"/>
    <m/>
    <s v="Secop II"/>
    <s v="FDLSUBA-CPS-088-2021"/>
    <s v="FDLSUBA-CPS-088-2021"/>
    <s v="Contratación directa"/>
    <s v="Prestación de servicios profesionales y de apoyo a la gestión"/>
    <s v="Apoyo a la gestión"/>
    <m/>
  </r>
  <r>
    <x v="1"/>
    <s v="089-2021"/>
    <m/>
    <s v="Secop II"/>
    <s v="FDLSUBA-CPS-89-2021"/>
    <s v="FDLSUBA-CPS-89.-2021"/>
    <s v="Contratación directa"/>
    <s v="Prestación de servicios profesionales y de apoyo a la gestión"/>
    <s v="Profesional"/>
    <m/>
  </r>
  <r>
    <x v="1"/>
    <s v="090-2021"/>
    <m/>
    <s v="Secop II"/>
    <s v="FDLSUBA-CPS-090-2021"/>
    <s v="FDLSUBA-CPS-090-2021"/>
    <s v="Contratación directa"/>
    <s v="Prestación de servicios profesionales y de apoyo a la gestión"/>
    <s v="Apoyo a la gestión"/>
    <m/>
  </r>
  <r>
    <x v="1"/>
    <s v="091-2021"/>
    <m/>
    <s v="Secop II"/>
    <s v="FDLSUBA-CPS-91-2021"/>
    <s v="FDLSUBA-CPS-91-2021"/>
    <s v="Contratación directa"/>
    <s v="Prestación de servicios profesionales y de apoyo a la gestión"/>
    <s v="Profesional"/>
    <m/>
  </r>
  <r>
    <x v="1"/>
    <s v="092-2021"/>
    <m/>
    <s v="Secop II"/>
    <s v="FDLSUBA-CPS-092-2021"/>
    <s v="FDLSUBA-CPS-092-2021"/>
    <s v="Contratación directa"/>
    <s v="Prestación de servicios profesionales y de apoyo a la gestión"/>
    <s v="Apoyo a la gestión"/>
    <m/>
  </r>
  <r>
    <x v="1"/>
    <s v="093-2021"/>
    <m/>
    <s v="Secop II"/>
    <s v="FDLSUBA-CPS-093-2021"/>
    <s v="FDLSUBA-CPS-093-2021"/>
    <s v="Contratación directa"/>
    <s v="Prestación de servicios profesionales y de apoyo a la gestión"/>
    <s v="Apoyo a la gestión"/>
    <m/>
  </r>
  <r>
    <x v="1"/>
    <s v="094-2021"/>
    <m/>
    <s v="Secop II"/>
    <s v="FDLSUBA-CPS-094-2021"/>
    <s v="FDLSUBA-CD-94"/>
    <s v="Contratación directa"/>
    <s v="Prestación de servicios profesionales y de apoyo a la gestión"/>
    <s v="Apoyo a la gestión"/>
    <m/>
  </r>
  <r>
    <x v="1"/>
    <s v="095-2021"/>
    <m/>
    <s v="Secop II"/>
    <s v="FDLSUBA-CPS-095-2021"/>
    <s v="FDLSUBA-CD-95-2021"/>
    <s v="Contratación directa"/>
    <s v="Prestación de servicios profesionales y de apoyo a la gestión"/>
    <s v="Apoyo a la gestión"/>
    <m/>
  </r>
  <r>
    <x v="1"/>
    <s v="096-2021"/>
    <m/>
    <s v="Secop II"/>
    <s v="FDLSUBA-CPS-096-2021"/>
    <s v="FDLSUBA-CPS-096-2021"/>
    <s v="Contratación directa"/>
    <s v="Prestación de servicios profesionales y de apoyo a la gestión"/>
    <s v="Apoyo a la gestión"/>
    <m/>
  </r>
  <r>
    <x v="1"/>
    <s v="097-2021"/>
    <m/>
    <s v="Secop II"/>
    <s v="FDLSUBA-CPS-97-2021"/>
    <s v="FDLSUBA-CPS-97-2021"/>
    <s v="Contratación directa"/>
    <s v="Prestación de servicios profesionales y de apoyo a la gestión"/>
    <s v="Profesional"/>
    <m/>
  </r>
  <r>
    <x v="1"/>
    <s v="098-2021"/>
    <m/>
    <s v="Secop II"/>
    <s v="FDLSUBA-098-2021"/>
    <s v="FDLSUBA-CPS-098-2021"/>
    <s v="Contratación directa"/>
    <s v="Prestación de servicios profesionales y de apoyo a la gestión"/>
    <s v="Profesional"/>
    <m/>
  </r>
  <r>
    <x v="1"/>
    <s v="099-2021"/>
    <m/>
    <s v="Secop II"/>
    <s v="FDLSUBACPS-99-2021"/>
    <s v="FDLSUBA-CPS-099-2021"/>
    <s v="Contratación directa"/>
    <s v="Prestación de servicios profesionales y de apoyo a la gestión"/>
    <s v="Profesional"/>
    <m/>
  </r>
  <r>
    <x v="1"/>
    <s v="100-2021"/>
    <m/>
    <s v="Secop II"/>
    <s v="FDLSUBACPS-100-2021"/>
    <s v="FDLSUBACPS-100-2021"/>
    <s v="Contratación directa"/>
    <s v="Prestación de servicios profesionales y de apoyo a la gestión"/>
    <s v="Profesional"/>
    <m/>
  </r>
  <r>
    <x v="1"/>
    <s v="101-2021"/>
    <m/>
    <s v="Secop II"/>
    <s v="FDLSUBA-CPS-101-2021"/>
    <s v="FDLSUBA-CPS-101-2021"/>
    <s v="Contratación directa"/>
    <s v="Prestación de servicios profesionales y de apoyo a la gestión"/>
    <s v="Apoyo a la gestión"/>
    <m/>
  </r>
  <r>
    <x v="1"/>
    <s v="102-2021"/>
    <m/>
    <s v="Secop II"/>
    <s v="FDLSUBA-CPS-102-2021"/>
    <s v="FDLSUBA-CD-102-2021"/>
    <s v="Contratación directa"/>
    <s v="Prestación de servicios profesionales y de apoyo a la gestión"/>
    <s v="Apoyo a la gestión"/>
    <m/>
  </r>
  <r>
    <x v="1"/>
    <s v="103-2021"/>
    <m/>
    <s v="Secop II"/>
    <s v="FDLSUBA-CPS-103-2021"/>
    <s v="FDLSUBA-CPS-103-2021"/>
    <s v="Contratación directa"/>
    <s v="Prestación de servicios profesionales y de apoyo a la gestión"/>
    <s v="Apoyo a la gestión"/>
    <m/>
  </r>
  <r>
    <x v="1"/>
    <s v="104-2021"/>
    <m/>
    <s v="Secop II"/>
    <s v="FDLSUBA-CPS-104-2021"/>
    <s v="FDLSUBA-CPS-104-2021"/>
    <s v="Contratación directa"/>
    <s v="Prestación de servicios profesionales y de apoyo a la gestión"/>
    <s v="Profesional"/>
    <m/>
  </r>
  <r>
    <x v="1"/>
    <s v="105-2021"/>
    <m/>
    <s v="Secop II"/>
    <s v="FDLSUBA-105-2021"/>
    <s v="FDLSUBA-CPS-105-2021"/>
    <s v="Contratación directa"/>
    <s v="Prestación de servicios profesionales y de apoyo a la gestión"/>
    <s v="Profesional"/>
    <m/>
  </r>
  <r>
    <x v="1"/>
    <s v="106-2021"/>
    <m/>
    <s v="Secop II"/>
    <s v="FDLSUBACPS-106-2021"/>
    <s v="FDLSUBA-CPS-106-2021"/>
    <s v="Contratación directa"/>
    <s v="Prestación de servicios profesionales y de apoyo a la gestión"/>
    <s v="Profesional"/>
    <m/>
  </r>
  <r>
    <x v="1"/>
    <s v="107-2021"/>
    <m/>
    <s v="Secop II"/>
    <s v="FDLSUBA-CPS-107-2021"/>
    <s v="FDLSUBA-CPS-107-2021"/>
    <s v="Contratación directa"/>
    <s v="Prestación de servicios profesionales y de apoyo a la gestión"/>
    <s v="Profesional"/>
    <m/>
  </r>
  <r>
    <x v="1"/>
    <s v="108-2021"/>
    <m/>
    <s v="Secop II"/>
    <s v="FDLSUBA-CPS-108-2021"/>
    <s v="FDLSUBA-CPS-108-2021"/>
    <s v="Contratación directa"/>
    <s v="Prestación de servicios profesionales y de apoyo a la gestión"/>
    <s v="Apoyo a la gestión"/>
    <m/>
  </r>
  <r>
    <x v="1"/>
    <s v="109-2021"/>
    <m/>
    <s v="Secop II"/>
    <s v="FDLSUBA-CPS-109-2021"/>
    <s v="FDLSUBA-CD-109-2021"/>
    <s v="Contratación directa"/>
    <s v="Prestación de servicios profesionales y de apoyo a la gestión"/>
    <s v="Apoyo a la gestión"/>
    <m/>
  </r>
  <r>
    <x v="1"/>
    <s v="110-2021"/>
    <m/>
    <s v="Secop II"/>
    <s v="FDLSUBA-CPS-110-2021"/>
    <s v="FDLSUBA-CPS-110-2021"/>
    <s v="Contratación directa"/>
    <s v="Prestación de servicios profesionales y de apoyo a la gestión"/>
    <s v="Profesional"/>
    <m/>
  </r>
  <r>
    <x v="1"/>
    <s v="111-2021"/>
    <m/>
    <s v="Secop II"/>
    <s v="FDLS-CPS-111-2021"/>
    <s v="FDLSUBA-CPS-111-2021"/>
    <s v="Contratación directa"/>
    <s v="Prestación de servicios profesionales y de apoyo a la gestión"/>
    <s v="Apoyo a la gestión"/>
    <m/>
  </r>
  <r>
    <x v="1"/>
    <s v="112-2021"/>
    <m/>
    <s v="Secop II"/>
    <s v=". FDLSUBA-112-2021"/>
    <s v="FDLSUBA-112-2021"/>
    <s v="Contratación directa"/>
    <s v="Prestación de servicios profesionales y de apoyo a la gestión"/>
    <s v="Apoyo a la gestión"/>
    <m/>
  </r>
  <r>
    <x v="1"/>
    <s v="113-2021"/>
    <m/>
    <s v="Secop II"/>
    <s v="FDLSUBACPS-113-2021"/>
    <s v="FDLSUBA-CPS-113-2021"/>
    <s v="Contratación directa"/>
    <s v="Prestación de servicios profesionales y de apoyo a la gestión"/>
    <s v="Apoyo a la gestión"/>
    <m/>
  </r>
  <r>
    <x v="1"/>
    <s v="114-2021"/>
    <m/>
    <s v="Secop II"/>
    <s v="FDLSUBA-CPS-114-2021"/>
    <s v="FDLSUBA-CPS-114-2021"/>
    <s v="Contratación directa"/>
    <s v="Prestación de servicios profesionales y de apoyo a la gestión"/>
    <s v="Apoyo a la gestión"/>
    <m/>
  </r>
  <r>
    <x v="1"/>
    <s v="115-2021"/>
    <m/>
    <s v="Secop II"/>
    <s v="FDLSUBA-CPS-115-2021"/>
    <s v="FDLSUBA-CPS-115-2021"/>
    <s v="Contratación directa"/>
    <s v="Prestación de servicios profesionales y de apoyo a la gestión"/>
    <s v="Apoyo a la gestión"/>
    <m/>
  </r>
  <r>
    <x v="1"/>
    <s v="116-2021"/>
    <m/>
    <s v="Secop II"/>
    <s v="FDLSUBA-CPS-116 -2021"/>
    <s v="FDLSUBA-CD-116-2021"/>
    <s v="Contratación directa"/>
    <s v="Prestación de servicios profesionales y de apoyo a la gestión"/>
    <s v="Apoyo a la gestión"/>
    <m/>
  </r>
  <r>
    <x v="1"/>
    <s v="117-2021"/>
    <m/>
    <s v="Secop II"/>
    <s v="FDLSUBA-CPS-117-2021"/>
    <s v="FDLSUBA-CPS-117-2021"/>
    <s v="Contratación directa"/>
    <s v="Prestación de servicios profesionales y de apoyo a la gestión"/>
    <s v="Apoyo a la gestión"/>
    <m/>
  </r>
  <r>
    <x v="1"/>
    <s v="118-2021"/>
    <m/>
    <s v="Secop II"/>
    <s v="FDLSUBA-CPS-118-2021"/>
    <s v="FDLSUBA-CPS-118-2021"/>
    <s v="Contratación directa"/>
    <s v="Prestación de servicios profesionales y de apoyo a la gestión"/>
    <s v="Profesional"/>
    <m/>
  </r>
  <r>
    <x v="1"/>
    <s v="119-2021"/>
    <m/>
    <s v="Secop II"/>
    <s v="FDLSUBA-119-2021"/>
    <s v="FDLSUBA-CPS-119-2021"/>
    <s v="Contratación directa"/>
    <s v="Prestación de servicios profesionales y de apoyo a la gestión"/>
    <s v="Apoyo a la gestión"/>
    <m/>
  </r>
  <r>
    <x v="1"/>
    <s v="120-2021"/>
    <m/>
    <s v="Secop II"/>
    <s v="FDLSUBA-CD-120-2021"/>
    <s v="FDLSUBA-CD-120-2021"/>
    <s v="Contratación directa"/>
    <s v="Convenio interadministrativo"/>
    <s v="Otro"/>
    <m/>
  </r>
  <r>
    <x v="1"/>
    <s v="121-2021"/>
    <m/>
    <s v="Secop II"/>
    <s v="FDLSUBA-CPS-121-2021"/>
    <s v="FDLSUBA-CPS-121-2021"/>
    <s v="Contratación directa"/>
    <s v="Prestación de servicios profesionales y de apoyo a la gestión"/>
    <s v="Apoyo a la gestión"/>
    <m/>
  </r>
  <r>
    <x v="1"/>
    <s v="122-2021"/>
    <m/>
    <s v="Secop II"/>
    <s v="FDLSUBA-CPS-122-2021"/>
    <s v="FDLSUBA-CD-122-2021."/>
    <s v="Contratación directa"/>
    <s v="Prestación de servicios profesionales y de apoyo a la gestión"/>
    <s v="Profesional"/>
    <m/>
  </r>
  <r>
    <x v="1"/>
    <s v="123-2021"/>
    <m/>
    <s v="Secop II"/>
    <s v="FDLSUBA-CPS-123-2021"/>
    <s v="FDLSUBA-CPS-123-2021"/>
    <s v="Contratación directa"/>
    <s v="Prestación de servicios profesionales y de apoyo a la gestión"/>
    <s v="Profesional"/>
    <m/>
  </r>
  <r>
    <x v="1"/>
    <s v="124-2021"/>
    <m/>
    <s v="Secop II"/>
    <s v="FDLSUBA-124-2021"/>
    <s v="FDLSUBA-CPS-124-2021"/>
    <s v="Contratación directa"/>
    <s v="Prestación de servicios profesionales y de apoyo a la gestión"/>
    <s v="Apoyo a la gestión"/>
    <m/>
  </r>
  <r>
    <x v="1"/>
    <s v="125-2021"/>
    <m/>
    <s v="Secop II"/>
    <s v="FDLSUBACPS-125-2021"/>
    <s v="FDLSUBA-CPS-125-2021"/>
    <s v="Contratación directa"/>
    <s v="Prestación de servicios profesionales y de apoyo a la gestión"/>
    <s v="Profesional"/>
    <m/>
  </r>
  <r>
    <x v="1"/>
    <s v="127-2021"/>
    <m/>
    <s v="Secop II"/>
    <s v="FDLSUBA-CPS-127-2021"/>
    <s v="FDLSUBA-CD -127-2021"/>
    <s v="Contratación directa"/>
    <s v="Prestación de servicios profesionales y de apoyo a la gestión"/>
    <s v="Profesional"/>
    <m/>
  </r>
  <r>
    <x v="1"/>
    <s v="128-2021"/>
    <m/>
    <s v="Secop II"/>
    <s v="FDLSUBA-CPS-128-2021"/>
    <s v="FDLSUBA-CPS-128-2021"/>
    <s v="Contratación directa"/>
    <s v="Prestación de servicios profesionales y de apoyo a la gestión"/>
    <s v="Profesional"/>
    <m/>
  </r>
  <r>
    <x v="1"/>
    <s v="129-2021"/>
    <m/>
    <s v="Secop II"/>
    <s v="FDLSUBA-CPS-129-2021"/>
    <s v="FDLSUBA-CPS-129-2021"/>
    <s v="Contratación directa"/>
    <s v="Prestación de servicios profesionales y de apoyo a la gestión"/>
    <s v="Profesional"/>
    <m/>
  </r>
  <r>
    <x v="1"/>
    <s v="130-2021"/>
    <m/>
    <s v="Secop II"/>
    <s v="FDLSUBACPS-130-2021"/>
    <s v="FDLSUBA-CPS-130-2021"/>
    <s v="Contratación directa"/>
    <s v="Prestación de servicios profesionales y de apoyo a la gestión"/>
    <s v="Profesional"/>
    <m/>
  </r>
  <r>
    <x v="1"/>
    <s v="131-2021"/>
    <m/>
    <s v="Secop II"/>
    <s v="FDLSUBA-131-2021"/>
    <s v="FDLSUBA-CPS-131-2021"/>
    <s v="Contratación directa"/>
    <s v="Prestación de servicios profesionales y de apoyo a la gestión"/>
    <s v="Apoyo a la gestión"/>
    <m/>
  </r>
  <r>
    <x v="1"/>
    <s v="132-2021"/>
    <m/>
    <s v="Secop II"/>
    <s v="FDLSUBA-CPS-132-2021"/>
    <s v="FDLSUBA-CPS-132-2021"/>
    <s v="Contratación directa"/>
    <s v="Prestación de servicios profesionales y de apoyo a la gestión"/>
    <s v="Apoyo a la gestión"/>
    <m/>
  </r>
  <r>
    <x v="1"/>
    <s v="133-2021"/>
    <m/>
    <s v="Secop II"/>
    <s v="FDLSUBA-CPS-133-2021"/>
    <s v="FDLSUBA-CD-133-2021"/>
    <s v="Contratación directa"/>
    <s v="Prestación de servicios profesionales y de apoyo a la gestión"/>
    <s v="Apoyo a la gestión"/>
    <m/>
  </r>
  <r>
    <x v="1"/>
    <s v="134-2021"/>
    <m/>
    <s v="Secop II"/>
    <s v="FDLSUBA-CPS-134-2021"/>
    <s v="FDLSUBA-CPS-134-2021"/>
    <s v="Contratación directa"/>
    <s v="Prestación de servicios profesionales y de apoyo a la gestión"/>
    <s v="Apoyo a la gestión"/>
    <m/>
  </r>
  <r>
    <x v="1"/>
    <s v="135-2021"/>
    <m/>
    <s v="Secop II"/>
    <s v="FDLSUBA-CPS-135-2021"/>
    <s v="FDLSUBA-CPS-135-2021"/>
    <s v="Contratación directa"/>
    <s v="Prestación de servicios profesionales y de apoyo a la gestión"/>
    <s v="Apoyo a la gestión"/>
    <m/>
  </r>
  <r>
    <x v="1"/>
    <s v="136-2021"/>
    <m/>
    <s v="Secop II"/>
    <s v="FDLSUBA-136-2021"/>
    <s v="FDLSUBA-CPS-136-2021"/>
    <s v="Contratación directa"/>
    <s v="Prestación de servicios profesionales y de apoyo a la gestión"/>
    <s v="Profesional"/>
    <m/>
  </r>
  <r>
    <x v="1"/>
    <s v="137-2021"/>
    <m/>
    <s v="Secop II"/>
    <s v="FDLSUBACPS-137-2021"/>
    <s v="FDLSUBA-CPS-137-2021"/>
    <s v="Contratación directa"/>
    <s v="Prestación de servicios profesionales y de apoyo a la gestión"/>
    <s v="Profesional"/>
    <m/>
  </r>
  <r>
    <x v="1"/>
    <s v="138-2021"/>
    <m/>
    <s v="Secop II"/>
    <s v="FDLSUBA-CPS-138-2021"/>
    <s v="FDLSUBA-CPS-138-2021"/>
    <s v="Contratación directa"/>
    <s v="Prestación de servicios profesionales y de apoyo a la gestión"/>
    <s v="Profesional"/>
    <m/>
  </r>
  <r>
    <x v="1"/>
    <s v="139-2021"/>
    <m/>
    <s v="Secop II"/>
    <s v="FDLSUBA-CPS-139-2021"/>
    <s v="FDLSUBA-CD-139-2021"/>
    <s v="Contratación directa"/>
    <s v="Prestación de servicios profesionales y de apoyo a la gestión"/>
    <s v="Profesional"/>
    <m/>
  </r>
  <r>
    <x v="1"/>
    <s v="140-2021"/>
    <m/>
    <s v="Secop II"/>
    <s v="FDLSUBA-CPS-140-2021"/>
    <s v="FDLSUBA-CPS-140-2021"/>
    <s v="Contratación directa"/>
    <s v="Prestación de servicios profesionales y de apoyo a la gestión"/>
    <s v="Profesional"/>
    <m/>
  </r>
  <r>
    <x v="1"/>
    <s v="142-2021"/>
    <m/>
    <s v="Secop II"/>
    <s v="FDLSUBA-142-2021"/>
    <s v="FDLSUBA-CPS-142-2021"/>
    <s v="Contratación directa"/>
    <s v="Prestación de servicios profesionales y de apoyo a la gestión"/>
    <s v="Apoyo a la gestión"/>
    <m/>
  </r>
  <r>
    <x v="1"/>
    <s v="143-2021"/>
    <m/>
    <s v="Secop II"/>
    <s v="FDLSUBACPS-143-2021"/>
    <s v="FDLSUBA-CPS-143-2021"/>
    <s v="Contratación directa"/>
    <s v="Prestación de servicios profesionales y de apoyo a la gestión"/>
    <s v="Apoyo a la gestión"/>
    <m/>
  </r>
  <r>
    <x v="1"/>
    <s v="144-2021"/>
    <m/>
    <s v="Secop II"/>
    <s v="FDLSUBA-CPS-144-2021"/>
    <s v="FDLSUBA-CPS-144-2021"/>
    <s v="Contratación directa"/>
    <s v="Prestación de servicios profesionales y de apoyo a la gestión"/>
    <s v="Profesional"/>
    <m/>
  </r>
  <r>
    <x v="1"/>
    <s v="145-2021"/>
    <m/>
    <s v="Secop II"/>
    <s v="FDLSUBA-CPS-145-2021"/>
    <s v="FDLSUBA-CPS-145-2021"/>
    <s v="Contratación directa"/>
    <s v="Prestación de servicios profesionales y de apoyo a la gestión"/>
    <s v="Apoyo a la gestión"/>
    <m/>
  </r>
  <r>
    <x v="1"/>
    <s v="146-2021"/>
    <m/>
    <s v="Secop II"/>
    <s v="FDLSUBA-CPS-146-2021"/>
    <s v="FDLSUBA-CPS-146-2021"/>
    <s v="Contratación directa"/>
    <s v="Prestación de servicios profesionales y de apoyo a la gestión"/>
    <s v="Apoyo a la gestión"/>
    <m/>
  </r>
  <r>
    <x v="1"/>
    <s v="147-2021"/>
    <m/>
    <s v="Secop II"/>
    <s v="FDLSUBA-CPS-147-2021"/>
    <s v="FDLSUBA-CPS-147-2021"/>
    <s v="Contratación directa"/>
    <s v="Prestación de servicios profesionales y de apoyo a la gestión"/>
    <s v="Apoyo a la gestión"/>
    <m/>
  </r>
  <r>
    <x v="1"/>
    <s v="148-2021"/>
    <m/>
    <s v="Secop II"/>
    <s v="FDLSUBA-CPS-148-2021"/>
    <s v="FDLSUBA-CPS-148-2021"/>
    <s v="Contratación directa"/>
    <s v="Prestación de servicios profesionales y de apoyo a la gestión"/>
    <s v="Profesional"/>
    <m/>
  </r>
  <r>
    <x v="1"/>
    <s v="149-2021"/>
    <m/>
    <s v="Secop II"/>
    <s v="FDLSUBACPS-149-2021"/>
    <s v="FDLSUBA-CPS-149-2021"/>
    <s v="Contratación directa"/>
    <s v="Prestación de servicios profesionales y de apoyo a la gestión"/>
    <s v="Apoyo a la gestión"/>
    <m/>
  </r>
  <r>
    <x v="1"/>
    <s v="150-2021"/>
    <m/>
    <s v="Secop II"/>
    <s v="FDLSUBA-CPS-150-2021"/>
    <s v="FDLSUBA-CPS-150-2021"/>
    <s v="Contratación directa"/>
    <s v="Prestación de servicios profesionales y de apoyo a la gestión"/>
    <s v="Apoyo a la gestión"/>
    <m/>
  </r>
  <r>
    <x v="1"/>
    <s v="151-2021"/>
    <m/>
    <s v="Secop II"/>
    <s v="FDLSUBA-CPS-151-2021"/>
    <s v="FDLSUBA-CPS-151-2021"/>
    <s v="Contratación directa"/>
    <s v="Prestación de servicios profesionales y de apoyo a la gestión"/>
    <s v="Apoyo a la gestión"/>
    <m/>
  </r>
  <r>
    <x v="1"/>
    <s v="152-2021"/>
    <m/>
    <s v="Secop II"/>
    <s v="FDLSUBA-152-2021"/>
    <s v="FDLSUBA-CPS-152-2021"/>
    <s v="Contratación directa"/>
    <s v="Prestación de servicios profesionales y de apoyo a la gestión"/>
    <s v="Apoyo a la gestión"/>
    <m/>
  </r>
  <r>
    <x v="1"/>
    <s v="153-2021"/>
    <m/>
    <s v="Secop II"/>
    <s v="FDLSUBA-CPS-153-2021"/>
    <s v="FDLSUBA-CD-153-2021"/>
    <s v="Contratación directa"/>
    <s v="Prestación de servicios profesionales y de apoyo a la gestión"/>
    <s v="Profesional"/>
    <m/>
  </r>
  <r>
    <x v="1"/>
    <s v="154-2021"/>
    <m/>
    <s v="Secop II"/>
    <s v="FDLSUBA-CPS-154-2021"/>
    <s v="FDLSUBA-CPS-154-2021"/>
    <s v="Contratación directa"/>
    <s v="Prestación de servicios profesionales y de apoyo a la gestión"/>
    <s v="Profesional"/>
    <m/>
  </r>
  <r>
    <x v="1"/>
    <s v="155-2021"/>
    <m/>
    <s v="Secop II"/>
    <s v="FDLSUBA-CPS-155-2021"/>
    <s v="FDLSUBA-CPS-155-2021"/>
    <s v="Contratación directa"/>
    <s v="Prestación de servicios profesionales y de apoyo a la gestión"/>
    <s v="Profesional"/>
    <m/>
  </r>
  <r>
    <x v="1"/>
    <s v="156-2021"/>
    <m/>
    <s v="Secop II"/>
    <s v="FDLSUBA-CPS-156-2021"/>
    <s v="FDLSUBA-CPS-156-2021"/>
    <s v="Contratación directa"/>
    <s v="Prestación de servicios profesionales y de apoyo a la gestión"/>
    <s v="Profesional"/>
    <m/>
  </r>
  <r>
    <x v="1"/>
    <s v="157-2021"/>
    <m/>
    <s v="Secop II"/>
    <s v="FDLSUBACPS-157-2021"/>
    <s v="FDLSUBA-CPS-157-2021"/>
    <s v="Contratación directa"/>
    <s v="Prestación de servicios profesionales y de apoyo a la gestión"/>
    <s v="Profesional"/>
    <m/>
  </r>
  <r>
    <x v="1"/>
    <s v="158-2021"/>
    <m/>
    <s v="Secop II"/>
    <s v="FDLSUBA-CPS-158-2021"/>
    <s v="FDLSUBA-CPS-158-2021"/>
    <s v="Contratación directa"/>
    <s v="Prestación de servicios profesionales y de apoyo a la gestión"/>
    <s v="Profesional"/>
    <m/>
  </r>
  <r>
    <x v="1"/>
    <s v="159-2021"/>
    <m/>
    <s v="Secop II"/>
    <s v="FDLSUBA-CPS-159-2021"/>
    <s v="FDLSUBA-CPS-159-2021"/>
    <s v="Contratación directa"/>
    <s v="Prestación de servicios profesionales y de apoyo a la gestión"/>
    <s v="Apoyo a la gestión"/>
    <m/>
  </r>
  <r>
    <x v="1"/>
    <s v="160-2021"/>
    <m/>
    <s v="Secop II"/>
    <s v="FDLSUBA-CPS-160-2021"/>
    <s v="FDLSUBA-CPS-160-2021"/>
    <s v="Contratación directa"/>
    <s v="Prestación de servicios profesionales y de apoyo a la gestión"/>
    <s v="Apoyo a la gestión"/>
    <m/>
  </r>
  <r>
    <x v="1"/>
    <s v="161-2021"/>
    <m/>
    <s v="Secop II"/>
    <s v="FDLSUBA-CPS-161-2021"/>
    <s v="FDLSUBA-CD-161-2021"/>
    <s v="Contratación directa"/>
    <s v="Prestación de servicios profesionales y de apoyo a la gestión"/>
    <s v="Apoyo a la gestión"/>
    <m/>
  </r>
  <r>
    <x v="1"/>
    <s v="162-2021"/>
    <m/>
    <s v="Secop II"/>
    <s v="FDLSUBA-CPS-162-2021"/>
    <s v="FDLSUBA-CPS-162-2021"/>
    <s v="Contratación directa"/>
    <s v="Prestación de servicios profesionales y de apoyo a la gestión"/>
    <s v="Profesional"/>
    <m/>
  </r>
  <r>
    <x v="1"/>
    <s v="163-2021"/>
    <m/>
    <s v="Secop II"/>
    <s v="FDLSUBA-CPS-163-2021"/>
    <s v="FDLSUBA-CPS-163-2021"/>
    <s v="Contratación directa"/>
    <s v="Prestación de servicios profesionales y de apoyo a la gestión"/>
    <s v="Apoyo a la gestión"/>
    <m/>
  </r>
  <r>
    <x v="1"/>
    <s v="164-2021"/>
    <m/>
    <s v="Secop II"/>
    <s v="FDLSUBA-CPS-164-2021"/>
    <s v="FDLSUBA-CPS-164-2021"/>
    <s v="Contratación directa"/>
    <s v="Prestación de servicios profesionales y de apoyo a la gestión"/>
    <s v="Apoyo a la gestión"/>
    <m/>
  </r>
  <r>
    <x v="1"/>
    <s v="165-2021"/>
    <m/>
    <s v="Secop II"/>
    <s v="FDLSUBACPS-165-2021"/>
    <s v="FDLSUBA-CPS-165-2021"/>
    <s v="Contratación directa"/>
    <s v="Prestación de servicios profesionales y de apoyo a la gestión"/>
    <s v="Apoyo a la gestión"/>
    <m/>
  </r>
  <r>
    <x v="1"/>
    <s v="166-2021"/>
    <m/>
    <s v="Secop II"/>
    <s v="FDLSUBA-CPS-166-2021"/>
    <s v="FDLSUBA-CPS-166-2021"/>
    <s v="Contratación directa"/>
    <s v="Prestación de servicios profesionales y de apoyo a la gestión"/>
    <s v="Apoyo a la gestión"/>
    <m/>
  </r>
  <r>
    <x v="1"/>
    <s v="167-2021"/>
    <m/>
    <s v="Secop II"/>
    <s v="FDLSUBA-CPS-167-2021"/>
    <s v="FDLSUBA-CPS-167-2021"/>
    <s v="Contratación directa"/>
    <s v="Prestación de servicios profesionales y de apoyo a la gestión"/>
    <s v="Apoyo a la gestión"/>
    <m/>
  </r>
  <r>
    <x v="1"/>
    <s v="168-2021"/>
    <m/>
    <s v="Secop II"/>
    <s v="FDLSUBA-168-2021"/>
    <s v="FDLSUBA-CPS-168-2021"/>
    <s v="Contratación directa"/>
    <s v="Prestación de servicios profesionales y de apoyo a la gestión"/>
    <s v="Apoyo a la gestión"/>
    <m/>
  </r>
  <r>
    <x v="1"/>
    <s v="169-2021"/>
    <m/>
    <s v="Secop II"/>
    <s v="FDLSUBA-CPS-169-2021"/>
    <s v="FDLSUBA-CD-169-2021"/>
    <s v="Contratación directa"/>
    <s v="Prestación de servicios profesionales y de apoyo a la gestión"/>
    <s v="Apoyo a la gestión"/>
    <m/>
  </r>
  <r>
    <x v="1"/>
    <s v="170-2021"/>
    <m/>
    <s v="Secop II"/>
    <s v="FDLSUBA-CPS-170-2021"/>
    <s v="FDLSUBA-CPS-170-2021"/>
    <s v="Contratación directa"/>
    <s v="Prestación de servicios profesionales y de apoyo a la gestión"/>
    <s v="Apoyo a la gestión"/>
    <m/>
  </r>
  <r>
    <x v="1"/>
    <s v="171-2021"/>
    <m/>
    <s v="Secop II"/>
    <s v="FDLSUBA-CPS-171-2021"/>
    <s v="FDLSUBA-CPS-171-2021"/>
    <s v="Contratación directa"/>
    <s v="Prestación de servicios profesionales y de apoyo a la gestión"/>
    <s v="Apoyo a la gestión"/>
    <m/>
  </r>
  <r>
    <x v="1"/>
    <s v="172-2021"/>
    <m/>
    <s v="Secop II"/>
    <s v="FDLSUBA-CPS-172-2021"/>
    <s v="FDLSUBA-CPS-172-2021"/>
    <s v="Contratación directa"/>
    <s v="Prestación de servicios profesionales y de apoyo a la gestión"/>
    <s v="Apoyo a la gestión"/>
    <m/>
  </r>
  <r>
    <x v="1"/>
    <s v="173-2021"/>
    <m/>
    <s v="Secop II"/>
    <s v="FDLSUBA-CPS-173-2021"/>
    <s v="FDLSUBA-CPS-173-2021"/>
    <s v="Contratación directa"/>
    <s v="Prestación de servicios profesionales y de apoyo a la gestión"/>
    <s v="Apoyo a la gestión"/>
    <m/>
  </r>
  <r>
    <x v="1"/>
    <s v="174-2021"/>
    <m/>
    <s v="Secop II"/>
    <s v="FDLSUBA-CPS-174-2021"/>
    <s v="FDLSUBA-CPS-174-2021"/>
    <s v="Contratación directa"/>
    <s v="Prestación de servicios profesionales y de apoyo a la gestión"/>
    <s v="Apoyo a la gestión"/>
    <m/>
  </r>
  <r>
    <x v="1"/>
    <s v="175-2021"/>
    <m/>
    <s v="Secop II"/>
    <s v="FDLSUBA-CPS-175-2021"/>
    <s v="FDLSUBA-CPS-175-2021"/>
    <s v="Contratación directa"/>
    <s v="Prestación de servicios profesionales y de apoyo a la gestión"/>
    <s v="Apoyo a la gestión"/>
    <m/>
  </r>
  <r>
    <x v="1"/>
    <s v="176-2021"/>
    <m/>
    <s v="Secop II"/>
    <s v="FDLSUBA-CPS-176-2021"/>
    <s v="FDLSUBA-CPS-176-2021"/>
    <s v="Contratación directa"/>
    <s v="Prestación de servicios profesionales y de apoyo a la gestión"/>
    <s v="Apoyo a la gestión"/>
    <m/>
  </r>
  <r>
    <x v="1"/>
    <s v="177-2021"/>
    <m/>
    <s v="Secop II"/>
    <s v="FDLSUBA-CPS-177-2021"/>
    <s v="FDLSUBA-CD-177-2021"/>
    <s v="Contratación directa"/>
    <s v="Prestación de servicios profesionales y de apoyo a la gestión"/>
    <s v="Apoyo a la gestión"/>
    <m/>
  </r>
  <r>
    <x v="1"/>
    <s v="178-2021"/>
    <m/>
    <s v="Secop II"/>
    <s v="FDLSUBA-CPS-178-2021"/>
    <s v="FDLSUBA-CPS-178-2021"/>
    <s v="Contratación directa"/>
    <s v="Prestación de servicios profesionales y de apoyo a la gestión"/>
    <s v="Profesional"/>
    <m/>
  </r>
  <r>
    <x v="1"/>
    <s v="179-2021"/>
    <m/>
    <s v="Secop II"/>
    <s v="FDLSUBA-CPS-179-2021"/>
    <s v="FDLSUBA-CPS-179-2021"/>
    <s v="Contratación directa"/>
    <s v="Prestación de servicios profesionales y de apoyo a la gestión"/>
    <s v="Apoyo a la gestión"/>
    <m/>
  </r>
  <r>
    <x v="1"/>
    <s v="180-2021"/>
    <m/>
    <s v="Secop II"/>
    <s v="FDLSUBA-CPS-180-2021"/>
    <s v="FDLSUBA-CPS-180-2021"/>
    <s v="Contratación directa"/>
    <s v="Prestación de servicios profesionales y de apoyo a la gestión"/>
    <s v="Apoyo a la gestión"/>
    <m/>
  </r>
  <r>
    <x v="1"/>
    <s v="181-2021"/>
    <m/>
    <s v="Secop II"/>
    <s v="FDLSUBA-181-2021"/>
    <s v="FDLSUBA-CD-181-2021"/>
    <s v="Contratación directa"/>
    <s v="Arrendamiento de inmuebles"/>
    <s v="Otro"/>
    <m/>
  </r>
  <r>
    <x v="1"/>
    <s v="183-2021"/>
    <m/>
    <s v="Secop II"/>
    <s v="FDLSUBA-CPS-183-2021"/>
    <s v="FDLSUBA-CPS-183-2021"/>
    <s v="Contratación directa"/>
    <s v="Prestación de servicios profesionales y de apoyo a la gestión"/>
    <s v="Profesional"/>
    <m/>
  </r>
  <r>
    <x v="1"/>
    <s v="184-2021"/>
    <m/>
    <s v="Secop II"/>
    <s v="FDLSUBA-CPS-184-2021"/>
    <s v="FDLSUBA-CPS-184-2021"/>
    <s v="Contratación directa"/>
    <s v="Prestación de servicios profesionales y de apoyo a la gestión"/>
    <s v="Apoyo a la gestión"/>
    <m/>
  </r>
  <r>
    <x v="1"/>
    <s v="185-2021"/>
    <m/>
    <s v="Secop II"/>
    <s v="FDLSUBA-CPS-185-2021"/>
    <s v="FDLSUBA-CPS-185-2021"/>
    <s v="Contratación directa"/>
    <s v="Prestación de servicios profesionales y de apoyo a la gestión"/>
    <s v="Profesional"/>
    <m/>
  </r>
  <r>
    <x v="1"/>
    <s v="186-2021"/>
    <m/>
    <s v="Secop II"/>
    <s v="FDLSUBA-CPS-186-2021"/>
    <s v="FDLSUBA-CPS-186-2021"/>
    <s v="Contratación directa"/>
    <s v="Prestación de servicios profesionales y de apoyo a la gestión"/>
    <s v="Apoyo a la gestión"/>
    <m/>
  </r>
  <r>
    <x v="1"/>
    <s v="187-2021"/>
    <m/>
    <s v="Secop II"/>
    <s v="FDLSUBA-CPS-187-2021"/>
    <s v="FDLSUBA-CPS-187-2021"/>
    <s v="Contratación directa"/>
    <s v="Prestación de servicios profesionales y de apoyo a la gestión"/>
    <s v="Profesional"/>
    <m/>
  </r>
  <r>
    <x v="1"/>
    <s v="188-2021"/>
    <m/>
    <s v="Secop II"/>
    <s v="188-2021CPS-AG(54888)"/>
    <s v="FDLSCD-188-2021(54888)"/>
    <s v="Contratación directa"/>
    <s v="Prestación de servicios profesionales y de apoyo a la gestión"/>
    <s v="Apoyo a la gestión"/>
    <m/>
  </r>
  <r>
    <x v="1"/>
    <s v="189-2021"/>
    <m/>
    <s v="Secop II"/>
    <s v="189-2021-CPS-AG(56358)"/>
    <s v="FDLSUBA-CD-189-2021"/>
    <s v="Contratación directa"/>
    <s v="Prestación de servicios profesionales y de apoyo a la gestión"/>
    <s v="Apoyo a la gestión"/>
    <m/>
  </r>
  <r>
    <x v="1"/>
    <s v="190-2021"/>
    <m/>
    <s v="Secop II"/>
    <s v="FDLSUBA-CPS-190-2021"/>
    <s v="FDLSUBA-CD-190-2021"/>
    <s v="Contratación directa"/>
    <s v="Prestación de servicios profesionales y de apoyo a la gestión"/>
    <s v="Apoyo a la gestión"/>
    <m/>
  </r>
  <r>
    <x v="1"/>
    <s v="191-2021"/>
    <m/>
    <s v="Secop II"/>
    <s v="FDLSUBA-CPS-191-2021"/>
    <s v="FDLSUBA-CPS-191-2021"/>
    <s v="Contratación directa"/>
    <s v="Prestación de servicios profesionales y de apoyo a la gestión"/>
    <s v="Apoyo a la gestión"/>
    <m/>
  </r>
  <r>
    <x v="1"/>
    <s v="192-2021"/>
    <m/>
    <s v="Secop II"/>
    <s v="FDLSUBA-CPS-192-2021"/>
    <s v="FDLSUBA-CD-192-2021"/>
    <s v="Contratación directa"/>
    <s v="Prestación de servicios profesionales y de apoyo a la gestión"/>
    <s v="Apoyo a la gestión"/>
    <m/>
  </r>
  <r>
    <x v="1"/>
    <s v="193-2021"/>
    <m/>
    <s v="Secop II"/>
    <s v="FDLSUBA-CPS-193-2021"/>
    <s v="FDLSUBA-CD-193-2021"/>
    <s v="Contratación directa"/>
    <s v="Prestación de servicios profesionales y de apoyo a la gestión"/>
    <s v="Apoyo a la gestión"/>
    <m/>
  </r>
  <r>
    <x v="1"/>
    <s v="194-2021"/>
    <m/>
    <s v="Secop II"/>
    <s v="194-2021CPS-AG(56393)"/>
    <s v="FDLS-CD-194-2021(56393)"/>
    <s v="Contratación directa"/>
    <s v="Prestación de servicios profesionales y de apoyo a la gestión"/>
    <s v="Apoyo a la gestión"/>
    <m/>
  </r>
  <r>
    <x v="1"/>
    <s v="195-2021"/>
    <m/>
    <s v="Secop II"/>
    <s v="FDLSUBA-CD-195-2021"/>
    <s v="FDLSUBA-CD-195-2021"/>
    <s v="Contratación directa"/>
    <s v="Prestación de servicios profesionales y de apoyo a la gestión"/>
    <s v="Apoyo a la gestión"/>
    <m/>
  </r>
  <r>
    <x v="1"/>
    <s v="196-2021"/>
    <m/>
    <s v="Secop II"/>
    <s v="196-2021CPS-P(56309)"/>
    <s v="FDLS-CD-196-2021(56309)"/>
    <s v="Contratación directa"/>
    <s v="Prestación de servicios profesionales y de apoyo a la gestión"/>
    <s v="Profesional"/>
    <m/>
  </r>
  <r>
    <x v="1"/>
    <s v="197-2021"/>
    <m/>
    <s v="Secop II"/>
    <s v="197-2021-CPS-P(56246)"/>
    <s v="FDLSUBA-CD-197-2021(56246)"/>
    <s v="Contratación directa"/>
    <s v="Prestación de servicios profesionales y de apoyo a la gestión"/>
    <s v="Profesional"/>
    <m/>
  </r>
  <r>
    <x v="1"/>
    <s v="198-2021"/>
    <m/>
    <s v="Secop II"/>
    <s v="198-2021-CPS-P(55104)"/>
    <s v="FDLSCD-198-2021(55104)"/>
    <s v="Contratación directa"/>
    <s v="Prestación de servicios profesionales y de apoyo a la gestión"/>
    <s v="Profesional"/>
    <m/>
  </r>
  <r>
    <x v="1"/>
    <s v="199-2021"/>
    <m/>
    <s v="Secop II"/>
    <s v="199-2021CPS-AG(54888)"/>
    <s v="FDLSCD-199-2021(54888)"/>
    <s v="Contratación directa"/>
    <s v="Prestación de servicios profesionales y de apoyo a la gestión"/>
    <s v="Apoyo a la gestión"/>
    <m/>
  </r>
  <r>
    <x v="1"/>
    <s v="200-2021"/>
    <m/>
    <s v="Secop II"/>
    <s v="200-2021CPS-P (56310)"/>
    <s v="FDLSCD-200-2021(56310)"/>
    <s v="Contratación directa"/>
    <s v="Prestación de servicios profesionales y de apoyo a la gestión"/>
    <s v="Profesional"/>
    <m/>
  </r>
  <r>
    <x v="1"/>
    <s v="201-2021"/>
    <m/>
    <s v="Secop II"/>
    <s v="201-2021CPS-AG(54876)"/>
    <s v="FDLSCD-201-2021(54876)"/>
    <s v="Contratación directa"/>
    <s v="Prestación de servicios profesionales y de apoyo a la gestión"/>
    <s v="Apoyo a la gestión"/>
    <m/>
  </r>
  <r>
    <x v="1"/>
    <s v="202-2021"/>
    <m/>
    <s v="Secop II"/>
    <s v="202-2021CPS-P(54930)"/>
    <s v="FDLSCD-202-2021(54930)"/>
    <s v="Contratación directa"/>
    <s v="Prestación de servicios profesionales y de apoyo a la gestión"/>
    <s v="Profesional"/>
    <m/>
  </r>
  <r>
    <x v="1"/>
    <s v="203-2021"/>
    <m/>
    <s v="Secop II"/>
    <s v="203-2021CPS-P(56493)"/>
    <s v="FDLSCD-203-2021(56493)"/>
    <s v="Contratación directa"/>
    <s v="Prestación de servicios profesionales y de apoyo a la gestión"/>
    <s v="Profesional"/>
    <m/>
  </r>
  <r>
    <x v="1"/>
    <s v="204-2021"/>
    <m/>
    <s v="Secop II"/>
    <s v="204-2021CPS-P(54909)"/>
    <s v="FDLSCD-204-2021(54909)"/>
    <s v="Contratación directa"/>
    <s v="Prestación de servicios profesionales y de apoyo a la gestión"/>
    <s v="Profesional"/>
    <m/>
  </r>
  <r>
    <x v="1"/>
    <s v="205-2021"/>
    <m/>
    <s v="Secop II"/>
    <s v="205-2021CPS-P(56246)"/>
    <s v="FDLSCD-205-2021 (56246)"/>
    <s v="Contratación directa"/>
    <s v="Prestación de servicios profesionales y de apoyo a la gestión"/>
    <s v="Profesional"/>
    <m/>
  </r>
  <r>
    <x v="1"/>
    <s v="206-2021"/>
    <m/>
    <s v="Secop II"/>
    <s v="206-2021CPS-AG(56512)"/>
    <s v="FDLSCD-206-2021(56512)"/>
    <s v="Contratación directa"/>
    <s v="Prestación de servicios profesionales y de apoyo a la gestión"/>
    <s v="Apoyo a la gestión"/>
    <m/>
  </r>
  <r>
    <x v="1"/>
    <s v="207-2021"/>
    <m/>
    <s v="Secop II"/>
    <s v="207-2021CPS-AG(57091)"/>
    <s v="FDLSCD-207-2021(57091)"/>
    <s v="Contratación directa"/>
    <s v="Prestación de servicios profesionales y de apoyo a la gestión"/>
    <s v="Apoyo a la gestión"/>
    <m/>
  </r>
  <r>
    <x v="1"/>
    <s v="208-2021"/>
    <m/>
    <s v="Secop II"/>
    <s v="208-2021CPS-AG(57091)"/>
    <s v="FDLSCD-208-2021(57091)"/>
    <s v="Contratación directa"/>
    <s v="Prestación de servicios profesionales y de apoyo a la gestión"/>
    <s v="Apoyo a la gestión"/>
    <m/>
  </r>
  <r>
    <x v="1"/>
    <s v="209-2021"/>
    <m/>
    <s v="Secop II"/>
    <s v="209-2021CPS-AG(57091)"/>
    <s v="FDLSCD-209-2021(57091)"/>
    <s v="Contratación directa"/>
    <s v="Prestación de servicios profesionales y de apoyo a la gestión"/>
    <s v="Apoyo a la gestión"/>
    <m/>
  </r>
  <r>
    <x v="1"/>
    <s v="210-2021"/>
    <m/>
    <s v="Secop II"/>
    <s v="210-2021CPS-AG(57091)"/>
    <s v="FDLSCD-210-2021(57091)"/>
    <s v="Contratación directa"/>
    <s v="Prestación de servicios profesionales y de apoyo a la gestión"/>
    <s v="Apoyo a la gestión"/>
    <m/>
  </r>
  <r>
    <x v="1"/>
    <s v="211-2021"/>
    <m/>
    <s v="Secop II"/>
    <s v="211-2021CPS-P(57377)"/>
    <s v="FDLSCD-211-2021(57377)"/>
    <s v="Contratación directa"/>
    <s v="Prestación de servicios profesionales y de apoyo a la gestión"/>
    <s v="Profesional"/>
    <m/>
  </r>
  <r>
    <x v="1"/>
    <s v="212-2021"/>
    <m/>
    <s v="Secop II"/>
    <s v="212-2021CPS-AG(57376)"/>
    <s v="FDLSCD-212-2021(57376)"/>
    <s v="Contratación directa"/>
    <s v="Prestación de servicios profesionales y de apoyo a la gestión"/>
    <s v="Apoyo a la gestión"/>
    <m/>
  </r>
  <r>
    <x v="1"/>
    <s v="213-2021"/>
    <m/>
    <s v="Secop II"/>
    <s v="213-2021CPS-P(57252)"/>
    <s v="FDLSCD-213-2021(57252)"/>
    <s v="Contratación directa"/>
    <s v="Prestación de servicios profesionales y de apoyo a la gestión"/>
    <s v="Profesional"/>
    <m/>
  </r>
  <r>
    <x v="1"/>
    <s v="214-2021"/>
    <m/>
    <s v="Secop II"/>
    <s v="214-2021CPS-P(56966)"/>
    <s v="FDLSCD-214-2021(56966)"/>
    <s v="Contratación directa"/>
    <s v="Prestación de servicios profesionales y de apoyo a la gestión"/>
    <s v="Profesional"/>
    <m/>
  </r>
  <r>
    <x v="1"/>
    <s v="215-2021"/>
    <m/>
    <s v="Secop II"/>
    <s v="215-2021CPS-P(56902)"/>
    <s v="FDLSCD-215-2021(56902)"/>
    <s v="Contratación directa"/>
    <s v="Prestación de servicios profesionales y de apoyo a la gestión"/>
    <s v="Profesional"/>
    <m/>
  </r>
  <r>
    <x v="1"/>
    <s v="216-2021"/>
    <m/>
    <s v="Secop II"/>
    <s v="216-2021CPS-P(56902)"/>
    <s v="FDLSCD-216-2021(56902)"/>
    <s v="Contratación directa"/>
    <s v="Prestación de servicios profesionales y de apoyo a la gestión"/>
    <s v="Profesional"/>
    <m/>
  </r>
  <r>
    <x v="1"/>
    <s v="217-2021"/>
    <m/>
    <s v="Secop II"/>
    <s v="217-2021CPS-P(57369)"/>
    <s v="FDLSCD-217-2021(57369)"/>
    <s v="Contratación directa"/>
    <s v="Prestación de servicios profesionales y de apoyo a la gestión"/>
    <s v="Profesional"/>
    <m/>
  </r>
  <r>
    <x v="1"/>
    <s v="218-2021"/>
    <m/>
    <s v="Secop II"/>
    <s v="218-2021CPS-P(56574)"/>
    <s v="FDLSCD-218-2021(56574)"/>
    <s v="Contratación directa"/>
    <s v="Prestación de servicios profesionales y de apoyo a la gestión"/>
    <s v="Profesional"/>
    <m/>
  </r>
  <r>
    <x v="1"/>
    <s v="219-2021"/>
    <m/>
    <s v="Secop II"/>
    <s v="219-2021CPS-P(54930)"/>
    <s v="FDLSCD-219-2021(54930)"/>
    <s v="Contratación directa"/>
    <s v="Prestación de servicios profesionales y de apoyo a la gestión"/>
    <s v="Profesional"/>
    <m/>
  </r>
  <r>
    <x v="1"/>
    <s v="220-2021"/>
    <m/>
    <s v="Secop II"/>
    <s v="220-2021CPS-P(57259)"/>
    <s v="FDLSCD-220-2021(57259)"/>
    <s v="Contratación directa"/>
    <s v="Prestación de servicios profesionales y de apoyo a la gestión"/>
    <s v="Profesional"/>
    <m/>
  </r>
  <r>
    <x v="1"/>
    <s v="221-2021"/>
    <m/>
    <s v="Secop II"/>
    <s v="221-2021CPS-AG(54795)"/>
    <s v="FDLS-CD-221-2021(54795)"/>
    <s v="Contratación directa"/>
    <s v="Prestación de servicios profesionales y de apoyo a la gestión"/>
    <s v="Apoyo a la gestión"/>
    <m/>
  </r>
  <r>
    <x v="1"/>
    <s v="222-2021"/>
    <m/>
    <s v="Secop II"/>
    <s v="222-2021CPS-AG(56965)"/>
    <s v="FDLSCD-222-2021(56965)"/>
    <s v="Contratación directa"/>
    <s v="Prestación de servicios profesionales y de apoyo a la gestión"/>
    <s v="Apoyo a la gestión"/>
    <m/>
  </r>
  <r>
    <x v="1"/>
    <s v="223-2021"/>
    <m/>
    <s v="Secop II"/>
    <s v="223-2021CPS-P(57350)"/>
    <s v="FDLSCD-223-2021(57350)"/>
    <s v="Contratación directa"/>
    <s v="Prestación de servicios profesionales y de apoyo a la gestión"/>
    <s v="Profesional"/>
    <m/>
  </r>
  <r>
    <x v="1"/>
    <s v="224-2021"/>
    <m/>
    <s v="Secop II"/>
    <s v="224-2021CPS-P(54930)"/>
    <s v="FDLSCD-224-2021(54930)"/>
    <s v="Contratación directa"/>
    <s v="Prestación de servicios profesionales y de apoyo a la gestión"/>
    <s v="Profesional"/>
    <m/>
  </r>
  <r>
    <x v="1"/>
    <s v="225-2021"/>
    <m/>
    <s v="Secop II"/>
    <s v="225-2021CPS-P(55065)"/>
    <s v="FDLSCD-225-2021(55065)"/>
    <s v="Contratación directa"/>
    <s v="Prestación de servicios profesionales y de apoyo a la gestión"/>
    <s v="Profesional"/>
    <m/>
  </r>
  <r>
    <x v="1"/>
    <s v="226-2021"/>
    <m/>
    <s v="Secop II"/>
    <s v="226-2021CPS-AG(54796)"/>
    <s v="FDLSCD-226-2021(54796)"/>
    <s v="Contratación directa"/>
    <s v="Prestación de servicios profesionales y de apoyo a la gestión"/>
    <s v="Apoyo a la gestión"/>
    <m/>
  </r>
  <r>
    <x v="1"/>
    <s v="227-2021"/>
    <m/>
    <s v="Secop II"/>
    <s v="227-2021CPS-AG (56510)"/>
    <s v="FDLSCD-227-2021 (56510)"/>
    <s v="Contratación directa"/>
    <s v="Prestación de servicios profesionales y de apoyo a la gestión"/>
    <s v="Apoyo a la gestión"/>
    <m/>
  </r>
  <r>
    <x v="1"/>
    <s v="228-2021"/>
    <m/>
    <s v="Secop II"/>
    <s v="228-2021CPSP(56270)"/>
    <s v="FDLSCD-228-2021(56270)"/>
    <s v="Contratación directa"/>
    <s v="Prestación de servicios profesionales y de apoyo a la gestión"/>
    <s v="Apoyo a la gestión"/>
    <m/>
  </r>
  <r>
    <x v="1"/>
    <s v="229-2021"/>
    <m/>
    <s v="Secop II"/>
    <s v="229-2021CPS-P(56963)"/>
    <s v="FDLSCD-229-2021(56963)"/>
    <s v="Contratación directa"/>
    <s v="Prestación de servicios profesionales y de apoyo a la gestión"/>
    <s v="Profesional"/>
    <m/>
  </r>
  <r>
    <x v="1"/>
    <s v="230-2021"/>
    <m/>
    <s v="Secop II"/>
    <s v="230-2021CPS-AG(56349)"/>
    <s v="FDLSCD-230-2021(56349)"/>
    <s v="Contratación directa"/>
    <s v="Prestación de servicios profesionales y de apoyo a la gestión"/>
    <s v="Apoyo a la gestión"/>
    <m/>
  </r>
  <r>
    <x v="1"/>
    <s v="231-2021"/>
    <m/>
    <s v="Secop II"/>
    <s v="231-2021CPS-P(56501)"/>
    <s v="FDLSCD-231-2021(56501)"/>
    <s v="Contratación directa"/>
    <s v="Prestación de servicios profesionales y de apoyo a la gestión"/>
    <s v="Profesional"/>
    <m/>
  </r>
  <r>
    <x v="1"/>
    <s v="232-2021"/>
    <m/>
    <s v="Secop II"/>
    <s v="232-2021CPS-P(57639)"/>
    <s v="232-2021CPS-P(57639)"/>
    <s v="Contratación directa"/>
    <s v="Prestación de servicios profesionales y de apoyo a la gestión"/>
    <s v="Profesional"/>
    <m/>
  </r>
  <r>
    <x v="1"/>
    <s v="233-2021"/>
    <m/>
    <s v="Secop II"/>
    <s v="233-2021CPS-P(57640)"/>
    <s v="FDLSCD-233-2021(57640)"/>
    <s v="Contratación directa"/>
    <s v="Prestación de servicios profesionales y de apoyo a la gestión"/>
    <s v="Profesional"/>
    <m/>
  </r>
  <r>
    <x v="1"/>
    <s v="234-2021"/>
    <m/>
    <s v="Secop II"/>
    <s v="234-2021CPS-AG(57352)"/>
    <s v="FDLSCD-234-2021(57352)"/>
    <s v="Contratación directa"/>
    <s v="Prestación de servicios profesionales y de apoyo a la gestión"/>
    <s v="Apoyo a la gestión"/>
    <m/>
  </r>
  <r>
    <x v="1"/>
    <s v="235-2021"/>
    <m/>
    <s v="Secop II"/>
    <s v="235-2021CPS-P(54933)"/>
    <s v="FDLSCD-235-2021(54933)"/>
    <s v="Contratación directa"/>
    <s v="Prestación de servicios profesionales y de apoyo a la gestión"/>
    <s v="Profesional"/>
    <m/>
  </r>
  <r>
    <x v="1"/>
    <s v="236-2021"/>
    <m/>
    <s v="Secop II"/>
    <s v="236-2021CPS-P(57253)"/>
    <s v="236FDLSCD-236-2021(57253)"/>
    <s v="Contratación directa"/>
    <s v="Prestación de servicios profesionales y de apoyo a la gestión"/>
    <s v="Profesional"/>
    <m/>
  </r>
  <r>
    <x v="1"/>
    <s v="237-2021"/>
    <m/>
    <s v="Secop II"/>
    <s v="237-2021CPSP(56509)"/>
    <s v="FDLSCD-237-2021(56509)"/>
    <s v="Contratación directa"/>
    <s v="Prestación de servicios profesionales y de apoyo a la gestión"/>
    <s v="Profesional"/>
    <m/>
  </r>
  <r>
    <x v="1"/>
    <s v="238-2021"/>
    <m/>
    <s v="Secop II"/>
    <s v="FDLSMC-238-2021(57121)"/>
    <s v="FDLSMC-001-2021(57121)"/>
    <s v="Mínima cuantía"/>
    <s v="Prestación de servicios"/>
    <s v="Otro"/>
    <m/>
  </r>
  <r>
    <x v="1"/>
    <s v="239-2021"/>
    <m/>
    <s v="Secop II"/>
    <s v="239-2021CPS-P(54893)"/>
    <s v="FDLSCD-238-2021(54893)"/>
    <s v="Contratación directa"/>
    <s v="Prestación de servicios profesionales y de apoyo a la gestión"/>
    <s v="Profesional"/>
    <m/>
  </r>
  <r>
    <x v="1"/>
    <s v="240-2021"/>
    <m/>
    <s v="Secop II"/>
    <s v="240-2021CPS-AG(54893)"/>
    <s v="FDLSCD-239-2021(54889)"/>
    <s v="Contratación directa"/>
    <s v="Prestación de servicios profesionales y de apoyo a la gestión"/>
    <s v="Apoyo a la gestión"/>
    <m/>
  </r>
  <r>
    <x v="1"/>
    <s v="241-2021"/>
    <m/>
    <s v="Secop II"/>
    <s v="241-2021CPS-P(56648)"/>
    <s v="FDLSCD-240-2021(56648)"/>
    <s v="Contratación directa"/>
    <s v="Prestación de servicios profesionales y de apoyo a la gestión"/>
    <s v="Profesional"/>
    <m/>
  </r>
  <r>
    <x v="1"/>
    <s v="242-2021"/>
    <m/>
    <s v="Secop II"/>
    <s v="242-2021CPS-P(56394)"/>
    <s v="FDLSCD-241-2021(56394)"/>
    <s v="Contratación directa"/>
    <s v="Prestación de servicios profesionales y de apoyo a la gestión"/>
    <s v="Profesional"/>
    <m/>
  </r>
  <r>
    <x v="1"/>
    <s v="243-2021"/>
    <m/>
    <s v="Secop II"/>
    <s v="243-2021CPS-AG(54922)"/>
    <s v="FDLSCD-242-2021(54922)"/>
    <s v="Contratación directa"/>
    <s v="Prestación de servicios profesionales y de apoyo a la gestión"/>
    <s v="Apoyo a la gestión"/>
    <m/>
  </r>
  <r>
    <x v="1"/>
    <s v="244-2021"/>
    <m/>
    <s v="Secop II"/>
    <s v="244-2021CPS-P(55106)"/>
    <s v="FDLSCD-243-2021(55106)"/>
    <s v="Contratación directa"/>
    <s v="Prestación de servicios profesionales y de apoyo a la gestión"/>
    <s v="Profesional"/>
    <m/>
  </r>
  <r>
    <x v="1"/>
    <s v="245-2021"/>
    <m/>
    <s v="Secop II"/>
    <s v="245-2021CPS-P(54930)"/>
    <s v="FDLSCD-244-2021(54930)"/>
    <s v="Contratación directa"/>
    <s v="Prestación de servicios profesionales y de apoyo a la gestión"/>
    <s v="Profesional"/>
    <m/>
  </r>
  <r>
    <x v="1"/>
    <s v="246-2021"/>
    <m/>
    <s v="Secop II"/>
    <s v="246-2021CPS-P(55102)"/>
    <s v="FDLSCD-245-2021(55102)"/>
    <s v="Contratación directa"/>
    <s v="Prestación de servicios profesionales y de apoyo a la gestión"/>
    <s v="Profesional"/>
    <m/>
  </r>
  <r>
    <x v="1"/>
    <s v="247-2021"/>
    <m/>
    <s v="Secop II"/>
    <s v="247-2021CPS-P(56396)"/>
    <s v="FDLSCD-246-2021(56396)"/>
    <s v="Contratación directa"/>
    <s v="Prestación de servicios profesionales y de apoyo a la gestión"/>
    <s v="Profesional"/>
    <m/>
  </r>
  <r>
    <x v="1"/>
    <s v="248-2021"/>
    <m/>
    <s v="Secop II"/>
    <s v="248-2021CPS-P(54933)"/>
    <s v="FDLSCD-247-2021(54933)"/>
    <s v="Contratación directa"/>
    <s v="Prestación de servicios profesionales y de apoyo a la gestión"/>
    <s v="Profesional"/>
    <m/>
  </r>
  <r>
    <x v="1"/>
    <s v="249-2021"/>
    <m/>
    <s v="Secop II"/>
    <s v="249-2021CPS-AG(54922)"/>
    <s v="249-2021CPS-AG(54922)"/>
    <s v="Contratación directa"/>
    <s v="Prestación de servicios profesionales y de apoyo a la gestión"/>
    <s v="Apoyo a la gestión"/>
    <m/>
  </r>
  <r>
    <x v="1"/>
    <s v="250-2021"/>
    <m/>
    <s v="Secop II"/>
    <s v="250-2021CPS-AG(56326)"/>
    <s v="FDLSCD-249-2021(56326)"/>
    <s v="Contratación directa"/>
    <s v="Prestación de servicios profesionales y de apoyo a la gestión"/>
    <s v="Apoyo a la gestión"/>
    <m/>
  </r>
  <r>
    <x v="1"/>
    <s v="251-2021"/>
    <m/>
    <s v="Secop II"/>
    <s v="251-2021CPS-P(56337)"/>
    <s v="FDLSCD-250-2021(56337)"/>
    <s v="Contratación directa"/>
    <s v="Prestación de servicios profesionales y de apoyo a la gestión"/>
    <s v="Profesional"/>
    <m/>
  </r>
  <r>
    <x v="1"/>
    <s v="252-2021"/>
    <m/>
    <s v="Secop II"/>
    <s v="252-2021CPS-P(54930)"/>
    <s v="FDLSCD-251-2021(54930)"/>
    <s v="Contratación directa"/>
    <s v="Prestación de servicios profesionales y de apoyo a la gestión"/>
    <s v="Profesional"/>
    <m/>
  </r>
  <r>
    <x v="1"/>
    <s v="253-2021"/>
    <m/>
    <s v="Secop II"/>
    <s v="253-2021CPS-AG(56263)"/>
    <s v="FDLSCD-252-2021(56263)"/>
    <s v="Contratación directa"/>
    <s v="Prestación de servicios profesionales y de apoyo a la gestión"/>
    <s v="Apoyo a la gestión"/>
    <m/>
  </r>
  <r>
    <x v="1"/>
    <s v="254-2021"/>
    <m/>
    <s v="Secop II"/>
    <s v="254-2021CPS-P(55106)"/>
    <s v="FDLSCD-253-2021(55106)"/>
    <s v="Contratación directa"/>
    <s v="Prestación de servicios profesionales y de apoyo a la gestión"/>
    <s v="Profesional"/>
    <m/>
  </r>
  <r>
    <x v="1"/>
    <s v="255-2021"/>
    <m/>
    <s v="Secop II"/>
    <s v="255-2021CPS-AG(56965)"/>
    <s v="FDLSCD-254-2021(56965)"/>
    <s v="Contratación directa"/>
    <s v="Prestación de servicios profesionales y de apoyo a la gestión"/>
    <s v="Apoyo a la gestión"/>
    <m/>
  </r>
  <r>
    <x v="1"/>
    <s v="256-2021"/>
    <m/>
    <s v="Secop II"/>
    <s v="256-2021CPS-P(56550)"/>
    <s v="FDLSCD-255-2021(56550)"/>
    <s v="Contratación directa"/>
    <s v="Prestación de servicios profesionales y de apoyo a la gestión"/>
    <s v="Profesional"/>
    <m/>
  </r>
  <r>
    <x v="1"/>
    <s v="257-2021"/>
    <m/>
    <s v="Secop II"/>
    <s v="CONTRATO DE INTERMEDIACIÓN DE SEGUROS No. 257 DE 2021"/>
    <s v="FDLSUBA-CMA-001-2021"/>
    <s v="Concurso de méritos"/>
    <s v="Consultoría"/>
    <s v="Otro"/>
    <m/>
  </r>
  <r>
    <x v="1"/>
    <s v="258-2021"/>
    <m/>
    <s v="Secop II"/>
    <s v="258-2021CPS-AG(57091)"/>
    <s v="FDLSCD-256-2021(57091)"/>
    <s v="Contratación directa"/>
    <s v="Prestación de servicios profesionales y de apoyo a la gestión"/>
    <s v="Apoyo a la gestión"/>
    <m/>
  </r>
  <r>
    <x v="1"/>
    <s v="259-2021"/>
    <m/>
    <s v="Secop I"/>
    <n v="259"/>
    <s v="COMODATO 257"/>
    <s v="Contratación directa"/>
    <s v="Comodato"/>
    <s v="Otro"/>
    <m/>
  </r>
  <r>
    <x v="1"/>
    <s v="260-2021"/>
    <m/>
    <s v="Secop I"/>
    <n v="260"/>
    <s v="COMODATO 258"/>
    <s v="Contratación directa"/>
    <s v="Comodato"/>
    <s v="Otro"/>
    <m/>
  </r>
  <r>
    <x v="1"/>
    <s v="261-2021"/>
    <m/>
    <s v="Secop I"/>
    <n v="261"/>
    <s v="COMODATO 259"/>
    <s v="Contratación directa"/>
    <s v="Comodato"/>
    <s v="Otro"/>
    <m/>
  </r>
  <r>
    <x v="1"/>
    <s v="262-2021"/>
    <m/>
    <s v="Secop I"/>
    <n v="262"/>
    <s v="COMODATO 260"/>
    <s v="Contratación directa"/>
    <s v="Comodato"/>
    <s v="Otro"/>
    <m/>
  </r>
  <r>
    <x v="1"/>
    <s v="263-2021"/>
    <m/>
    <s v="Secop I"/>
    <n v="263"/>
    <s v="COMODATO 261"/>
    <s v="Contratación directa"/>
    <s v="Comodato"/>
    <s v="Otro"/>
    <m/>
  </r>
  <r>
    <x v="1"/>
    <s v="264-2021"/>
    <m/>
    <s v="Secop I"/>
    <n v="264"/>
    <s v=" COMODATO 262"/>
    <s v="Contratación directa"/>
    <s v="Comodato"/>
    <s v="Otro"/>
    <m/>
  </r>
  <r>
    <x v="1"/>
    <s v="265-2021"/>
    <m/>
    <s v="Secop I"/>
    <n v="265"/>
    <s v=" COMODATO 263"/>
    <s v="Contratación directa"/>
    <s v="Comodato"/>
    <s v="Otro"/>
    <m/>
  </r>
  <r>
    <x v="1"/>
    <s v="266-2021"/>
    <m/>
    <s v="Secop I"/>
    <n v="266"/>
    <s v="COMODATO 264"/>
    <s v="Contratación directa"/>
    <s v="Comodato"/>
    <s v="Otro"/>
    <m/>
  </r>
  <r>
    <x v="1"/>
    <s v="267-2021"/>
    <m/>
    <s v="Secop I"/>
    <n v="267"/>
    <s v="COMODATO 265"/>
    <s v="Contratación directa"/>
    <s v="Comodato"/>
    <s v="Otro"/>
    <m/>
  </r>
  <r>
    <x v="1"/>
    <s v="268-2021"/>
    <m/>
    <s v="Secop I"/>
    <n v="268"/>
    <s v=" COMODATO 266"/>
    <s v="Contratación directa"/>
    <s v="Comodato"/>
    <s v="Otro"/>
    <m/>
  </r>
  <r>
    <x v="1"/>
    <s v="269-2021"/>
    <m/>
    <s v="Secop I"/>
    <n v="269"/>
    <s v=" COMODATO 267"/>
    <s v="Contratación directa"/>
    <s v="Comodato"/>
    <s v="Otro"/>
    <m/>
  </r>
  <r>
    <x v="1"/>
    <s v="270-2021"/>
    <m/>
    <s v="Secop II"/>
    <s v="270-2021CPS-P(56506)"/>
    <s v="FDLSCD-268-2021(56506)"/>
    <s v="Contratación directa"/>
    <s v="Prestación de servicios profesionales y de apoyo a la gestión"/>
    <s v="Profesional"/>
    <m/>
  </r>
  <r>
    <x v="1"/>
    <s v="271-2021"/>
    <m/>
    <s v="Secop II"/>
    <s v="271-2021CPS-P-(58042)"/>
    <s v="FDLSCD-269-2021-(58042) "/>
    <s v="Contratación directa"/>
    <s v="Prestación de servicios profesionales y de apoyo a la gestión"/>
    <s v="Profesional"/>
    <m/>
  </r>
  <r>
    <x v="1"/>
    <s v="272-2021"/>
    <m/>
    <s v="Secop II"/>
    <s v="272-2021CPS-AG(56393)"/>
    <s v="FDLSCD-270-2021(56393)"/>
    <s v="Contratación directa"/>
    <s v="Prestación de servicios profesionales y de apoyo a la gestión"/>
    <s v="Apoyo a la gestión"/>
    <m/>
  </r>
  <r>
    <x v="1"/>
    <s v="273-2021"/>
    <m/>
    <s v="Secop II"/>
    <s v="273-2021CPS-P(56498)"/>
    <s v="FDLSCD-271-2021(56498)"/>
    <s v="Contratación directa"/>
    <s v="Prestación de servicios profesionales y de apoyo a la gestión"/>
    <s v="Profesional"/>
    <m/>
  </r>
  <r>
    <x v="1"/>
    <s v="274-2021"/>
    <m/>
    <s v="Secop II"/>
    <s v="274-2021SASI(57447)"/>
    <s v="FDLSSASI-1-2021(57447)"/>
    <s v="Selección abreviada subasta inversa"/>
    <s v="Prestación de servicios"/>
    <s v="Otro"/>
    <m/>
  </r>
  <r>
    <x v="1"/>
    <s v="275-2021"/>
    <m/>
    <s v="Secop II"/>
    <s v="275-2021CPS-AG(56510)"/>
    <s v="FDLSCD-272-2021(56510)"/>
    <s v="Contratación directa"/>
    <s v="Prestación de servicios profesionales y de apoyo a la gestión"/>
    <s v="Apoyo a la gestión"/>
    <m/>
  </r>
  <r>
    <x v="1"/>
    <s v="276-2021"/>
    <m/>
    <s v="Secop II"/>
    <s v="276-2021CPS-AG(56517)"/>
    <s v="FDLSCD-273-2021 (56517)"/>
    <s v="Contratación directa"/>
    <s v="Prestación de servicios profesionales y de apoyo a la gestión"/>
    <s v="Apoyo a la gestión"/>
    <m/>
  </r>
  <r>
    <x v="1"/>
    <s v="277-2021"/>
    <m/>
    <s v="Secop II"/>
    <s v="277-2021MC(58067)"/>
    <s v="FDLSMC-2-2021(58067)"/>
    <s v="Mínima cuantía"/>
    <s v="Prestación de servicios"/>
    <s v="Otro"/>
    <m/>
  </r>
  <r>
    <x v="1"/>
    <s v="278-2021"/>
    <m/>
    <s v="Secop I"/>
    <n v="278"/>
    <s v="COMODATO 274"/>
    <s v="Contratación directa"/>
    <s v="Comodato"/>
    <s v="Otro"/>
    <m/>
  </r>
  <r>
    <x v="1"/>
    <s v="279-2021"/>
    <m/>
    <s v="Secop I"/>
    <n v="279"/>
    <s v="COMODATO 275"/>
    <s v="Contratación directa"/>
    <s v="Comodato"/>
    <s v="Otro"/>
    <m/>
  </r>
  <r>
    <x v="1"/>
    <s v="280-2021"/>
    <m/>
    <s v="Secop II"/>
    <s v="280-2021CPS-P(58357)"/>
    <s v="FDLSCD-274-2021 (58357)"/>
    <s v="Contratación directa"/>
    <s v="Prestación de servicios profesionales y de apoyo a la gestión"/>
    <s v="Profesional"/>
    <m/>
  </r>
  <r>
    <x v="1"/>
    <s v="281-2021"/>
    <m/>
    <s v="Secop II"/>
    <s v="281-2021CPS-AG(58355)"/>
    <s v="FDLSCD-275-2021(58355)"/>
    <s v="Contratación directa"/>
    <s v="Prestación de servicios profesionales y de apoyo a la gestión"/>
    <s v="Apoyo a la gestión"/>
    <m/>
  </r>
  <r>
    <x v="1"/>
    <s v="282-2021"/>
    <m/>
    <s v="Secop II"/>
    <s v="282-2021CPS-P (58354)"/>
    <s v="FDLSCD-276-2021(58354)"/>
    <s v="Contratación directa"/>
    <s v="Prestación de servicios profesionales y de apoyo a la gestión"/>
    <s v="Profesional"/>
    <m/>
  </r>
  <r>
    <x v="1"/>
    <s v="283-2021"/>
    <m/>
    <s v="Secop II"/>
    <s v="283-2021CPS-AG (58352)"/>
    <s v="FDLSCD-277-2021(58352)"/>
    <s v="Contratación directa"/>
    <s v="Prestación de servicios profesionales y de apoyo a la gestión"/>
    <s v="Apoyo a la gestión"/>
    <m/>
  </r>
  <r>
    <x v="1"/>
    <s v="284-2021"/>
    <m/>
    <s v="Secop II"/>
    <s v="284-2021MC(58562)"/>
    <s v="FDLSMC-3-2021(58562)"/>
    <s v="Mínima cuantía"/>
    <s v="Seguros"/>
    <s v="Otro"/>
    <m/>
  </r>
  <r>
    <x v="1"/>
    <s v="285-2021"/>
    <m/>
    <s v="Secop II"/>
    <s v="285-2021MC(58562)"/>
    <s v="FDLSMC-3-2021(58562)"/>
    <s v="Mínima cuantía"/>
    <s v="Seguros"/>
    <s v="Otro"/>
    <m/>
  </r>
  <r>
    <x v="1"/>
    <s v="286-2021"/>
    <m/>
    <s v="Secop II"/>
    <s v="286-2021CPS-AG(57839)"/>
    <s v="FDLSCD-278-2021(57839)"/>
    <s v="Contratación directa"/>
    <s v="Prestación de servicios profesionales y de apoyo a la gestión"/>
    <s v="Apoyo a la gestión"/>
    <m/>
  </r>
  <r>
    <x v="1"/>
    <s v="287-2021"/>
    <m/>
    <s v="Secop I"/>
    <n v="287"/>
    <s v=" COMODATO 287"/>
    <s v="Contratación directa"/>
    <s v="Comodato"/>
    <s v="Otro"/>
    <m/>
  </r>
  <r>
    <x v="1"/>
    <s v="288-2021"/>
    <m/>
    <s v="Secop II"/>
    <s v="288-2021CPS-P(58348)"/>
    <s v="FDLSCD-280-2021(58348)"/>
    <s v="Contratación directa"/>
    <s v="Prestación de servicios profesionales y de apoyo a la gestión"/>
    <s v="Profesional"/>
    <m/>
  </r>
  <r>
    <x v="1"/>
    <s v="290-2021"/>
    <m/>
    <s v="Secop II"/>
    <s v="290-2021CPS-P(58409)"/>
    <s v="FDLSCD-282-2021(58409)"/>
    <s v="Contratación directa"/>
    <s v="Prestación de servicios profesionales y de apoyo a la gestión"/>
    <s v="Profesional"/>
    <m/>
  </r>
  <r>
    <x v="1"/>
    <s v="291-2021"/>
    <m/>
    <s v="Secop II"/>
    <s v="291-2021CPS-P(58424)"/>
    <s v="FDLSCD-283-2021(58424)"/>
    <s v="Contratación directa"/>
    <s v="Prestación de servicios profesionales y de apoyo a la gestión"/>
    <s v="Profesional"/>
    <m/>
  </r>
  <r>
    <x v="1"/>
    <s v="292-2021"/>
    <m/>
    <s v="Secop II"/>
    <s v="292-2021CPS-P(58344)"/>
    <s v="FDLSCD-284-2021(58344)"/>
    <s v="Contratación directa"/>
    <s v="Prestación de servicios profesionales y de apoyo a la gestión"/>
    <s v="Profesional"/>
    <m/>
  </r>
  <r>
    <x v="1"/>
    <s v="293-2021"/>
    <m/>
    <s v="Secop I"/>
    <n v="293"/>
    <s v="COMODATO 285"/>
    <s v="Contratación directa"/>
    <s v="Comodato"/>
    <s v="Otro"/>
    <m/>
  </r>
  <r>
    <x v="1"/>
    <s v="294-2021"/>
    <m/>
    <s v="Secop I"/>
    <n v="294"/>
    <s v="COMODATO 286"/>
    <s v="Contratación directa"/>
    <s v="Comodato"/>
    <s v="Otro"/>
    <m/>
  </r>
  <r>
    <x v="1"/>
    <s v="295-2021"/>
    <m/>
    <s v="Secop I"/>
    <n v="295"/>
    <s v="COMODATO 287"/>
    <s v="Contratación directa"/>
    <s v="Comodato"/>
    <s v="Otro"/>
    <m/>
  </r>
  <r>
    <x v="1"/>
    <s v="296-2021"/>
    <m/>
    <s v="Secop I"/>
    <n v="296"/>
    <s v="COMODATO 288"/>
    <s v="Contratación directa"/>
    <s v="Comodato"/>
    <s v="Otro"/>
    <m/>
  </r>
  <r>
    <x v="1"/>
    <s v="297-2021"/>
    <m/>
    <s v="Secop I"/>
    <n v="297"/>
    <s v="COMODATO 289"/>
    <s v="Contratación directa"/>
    <s v="Comodato"/>
    <s v="Otro"/>
    <m/>
  </r>
  <r>
    <x v="1"/>
    <s v="298-2021"/>
    <m/>
    <s v="Secop II"/>
    <s v="298-2021CPS-P(58434)"/>
    <s v="FDLSCD-290-2021(58434) "/>
    <s v="Contratación directa"/>
    <s v="Prestación de servicios profesionales y de apoyo a la gestión"/>
    <s v="Profesional"/>
    <m/>
  </r>
  <r>
    <x v="1"/>
    <s v="299-2021"/>
    <m/>
    <s v="Secop II"/>
    <s v="299-2021CPS-AG(58792)"/>
    <s v="FDLSCD-291-2021(58792)"/>
    <s v="Contratación directa"/>
    <s v="Prestación de servicios profesionales y de apoyo a la gestión"/>
    <s v="Apoyo a la gestión"/>
    <m/>
  </r>
  <r>
    <x v="1"/>
    <s v="300-2021"/>
    <m/>
    <s v="Secop II"/>
    <s v="300-2021CPS-P(58436)"/>
    <s v="FDLSCD-292-2021(58436)"/>
    <s v="Contratación directa"/>
    <s v="Prestación de servicios profesionales y de apoyo a la gestión"/>
    <s v="Profesional"/>
    <m/>
  </r>
  <r>
    <x v="1"/>
    <s v="301-2021"/>
    <m/>
    <s v="Secop II"/>
    <s v="301-2021CPS-AG(58793)"/>
    <s v="FDLSCD-293-2021(58793)"/>
    <s v="Contratación directa"/>
    <s v="Prestación de servicios profesionales y de apoyo a la gestión"/>
    <s v="Apoyo a la gestión"/>
    <m/>
  </r>
  <r>
    <x v="1"/>
    <s v="302-2021"/>
    <m/>
    <s v="Secop II"/>
    <s v="302-2021CPS-AG(58793)"/>
    <s v="FDLSCD-294-2021(58793)"/>
    <s v="Contratación directa"/>
    <s v="Prestación de servicios profesionales y de apoyo a la gestión"/>
    <s v="Apoyo a la gestión"/>
    <m/>
  </r>
  <r>
    <x v="1"/>
    <s v="303-2021"/>
    <m/>
    <s v="Secop II"/>
    <s v="303-2021CPS-P(58431)"/>
    <s v="FDLSCD-295-2021(58431)"/>
    <s v="Contratación directa"/>
    <s v="Prestación de servicios profesionales y de apoyo a la gestión"/>
    <s v="Profesional"/>
    <m/>
  </r>
  <r>
    <x v="1"/>
    <s v="304-2021"/>
    <m/>
    <s v="Secop II"/>
    <s v="304-2021MC(58667)"/>
    <s v="FDLSMC-4-2021(58667)"/>
    <s v="Mínima cuantía"/>
    <s v="Suministros"/>
    <s v="Otro"/>
    <m/>
  </r>
  <r>
    <x v="1"/>
    <s v="305-2021"/>
    <m/>
    <s v="Secop II"/>
    <s v="305-2021CPS-AG(53444)"/>
    <s v="FDLSCD-296-2021 (53444)"/>
    <s v="Contratación directa"/>
    <s v="Prestación de servicios profesionales y de apoyo a la gestión"/>
    <s v="Apoyo a la gestión"/>
    <m/>
  </r>
  <r>
    <x v="1"/>
    <s v="306-2021"/>
    <m/>
    <s v="Secop II"/>
    <s v="306-2021CPS-AG(58444)"/>
    <s v="FDLSCD-297-2021(58444)"/>
    <s v="Contratación directa"/>
    <s v="Prestación de servicios profesionales y de apoyo a la gestión"/>
    <s v="Apoyo a la gestión"/>
    <m/>
  </r>
  <r>
    <x v="1"/>
    <s v="307-2021"/>
    <m/>
    <s v="Secop II"/>
    <s v="307-2021CPS-AG(58444)"/>
    <s v="FDLSCD-298-2021 (58444)"/>
    <s v="Contratación directa"/>
    <s v="Prestación de servicios profesionales y de apoyo a la gestión"/>
    <s v="Apoyo a la gestión"/>
    <m/>
  </r>
  <r>
    <x v="1"/>
    <s v="308-2021"/>
    <m/>
    <s v="Secop II"/>
    <s v="308-2021CPS-AG(58444)"/>
    <s v="FDLSCD-299-2021 (58444)"/>
    <s v="Contratación directa"/>
    <s v="Prestación de servicios profesionales y de apoyo a la gestión"/>
    <s v="Apoyo a la gestión"/>
    <m/>
  </r>
  <r>
    <x v="1"/>
    <s v="309-2021"/>
    <m/>
    <s v="Secop II"/>
    <s v="309-2021CPS-P(58445)"/>
    <s v="FDLSCD-300-2021(58445) "/>
    <s v="Contratación directa"/>
    <s v="Prestación de servicios profesionales y de apoyo a la gestión"/>
    <s v="Profesional"/>
    <m/>
  </r>
  <r>
    <x v="1"/>
    <s v="310-2021"/>
    <m/>
    <s v="Secop II"/>
    <s v="310-2021CPS-P(58790)"/>
    <s v="FDLSCD-301-2021(58790)"/>
    <s v="Contratación directa"/>
    <s v="Prestación de servicios profesionales y de apoyo a la gestión"/>
    <s v="Profesional"/>
    <m/>
  </r>
  <r>
    <x v="1"/>
    <s v="311-2021"/>
    <m/>
    <s v="Secop I"/>
    <n v="311"/>
    <s v="COMODATO 302"/>
    <s v="Contratación directa"/>
    <s v="Comodato"/>
    <s v="Otro"/>
    <m/>
  </r>
  <r>
    <x v="1"/>
    <s v="312-2021"/>
    <m/>
    <s v="Secop II"/>
    <s v="312-2021CPS-AG(58444)"/>
    <s v="FDLSCD-303-2021(58444)"/>
    <s v="Contratación directa"/>
    <s v="Prestación de servicios profesionales y de apoyo a la gestión"/>
    <s v="Apoyo a la gestión"/>
    <m/>
  </r>
  <r>
    <x v="1"/>
    <s v="313-2021"/>
    <m/>
    <s v="Secop II"/>
    <s v="313-2021CPS-P(58940)"/>
    <s v="FDLSCD-304-2021(58940)"/>
    <s v="Contratación directa"/>
    <s v="Prestación de servicios profesionales y de apoyo a la gestión"/>
    <s v="Profesional"/>
    <m/>
  </r>
  <r>
    <x v="1"/>
    <s v="314-2021"/>
    <m/>
    <s v="Secop I"/>
    <n v="3142021"/>
    <s v="FDLSCI-305-2021"/>
    <s v="Contratación directa"/>
    <s v="Convenio interadministrativo"/>
    <s v="Otro"/>
    <m/>
  </r>
  <r>
    <x v="1"/>
    <s v="315-2021"/>
    <m/>
    <s v="Secop II"/>
    <s v="315-2021SAMC(58524)"/>
    <s v="FDLSSAMC-2-2021(58524)"/>
    <s v="Selección abreviada menor cuantía"/>
    <s v="Suministros"/>
    <s v="Otro"/>
    <m/>
  </r>
  <r>
    <x v="1"/>
    <s v="316-2021"/>
    <m/>
    <s v="Secop II"/>
    <s v="316-2021CPS-AG(58415)"/>
    <s v="FDLSCD-306-2021(58415)"/>
    <s v="Contratación directa"/>
    <s v="Prestación de servicios profesionales y de apoyo a la gestión"/>
    <s v="Apoyo a la gestión"/>
    <m/>
  </r>
  <r>
    <x v="1"/>
    <s v="317-2021"/>
    <m/>
    <s v="Secop II"/>
    <s v="317-2021SAMC(58876)"/>
    <s v="FDLSSAMC-3-2021(58876)"/>
    <s v="Selección abreviada menor cuantía"/>
    <s v="Seguros"/>
    <s v="Otro"/>
    <m/>
  </r>
  <r>
    <x v="1"/>
    <s v="318-2021"/>
    <m/>
    <s v="Secop I"/>
    <n v="318"/>
    <s v="COMODATO 307"/>
    <s v="Contratación directa"/>
    <s v="Comodato"/>
    <s v="Otro"/>
    <m/>
  </r>
  <r>
    <x v="1"/>
    <s v="319-2021"/>
    <m/>
    <s v="Secop I"/>
    <n v="319"/>
    <s v="COMODATO 308"/>
    <s v="Contratación directa"/>
    <s v="Comodato"/>
    <s v="Otro"/>
    <m/>
  </r>
  <r>
    <x v="1"/>
    <s v="320-2021"/>
    <m/>
    <s v="Secop I"/>
    <n v="320"/>
    <s v="FDLSCI-309-2021"/>
    <s v="Contratación directa"/>
    <s v="Convenio interadministrativo"/>
    <s v="Otro"/>
    <m/>
  </r>
  <r>
    <x v="1"/>
    <s v="321-2021"/>
    <m/>
    <s v="Secop II"/>
    <s v="321-2021CPS-AG(58728)"/>
    <s v="FDLSCD-310-2021 (58728)"/>
    <s v="Contratación directa"/>
    <s v="Prestación de servicios profesionales y de apoyo a la gestión"/>
    <s v="Apoyo a la gestión"/>
    <m/>
  </r>
  <r>
    <x v="1"/>
    <s v="322-2021"/>
    <m/>
    <s v="Secop II"/>
    <s v="322-2021CPS-AG(59726)"/>
    <s v="FDLSCD-311-2021(59726)"/>
    <s v="Contratación directa"/>
    <s v="Prestación de servicios profesionales y de apoyo a la gestión"/>
    <s v="Apoyo a la gestión"/>
    <m/>
  </r>
  <r>
    <x v="1"/>
    <s v="323-2021"/>
    <m/>
    <s v="Secop II"/>
    <s v="323-2021CPS-P (59268)"/>
    <s v="FDLSCD-312-2021 (59268)"/>
    <s v="Contratación directa"/>
    <s v="Prestación de servicios profesionales y de apoyo a la gestión"/>
    <s v="Profesional"/>
    <m/>
  </r>
  <r>
    <x v="1"/>
    <s v="324-2021"/>
    <m/>
    <s v="Secop II"/>
    <s v="324-2021CPS-P(58410)"/>
    <s v="FDLSCD-313-2021(58410)"/>
    <s v="Contratación directa"/>
    <s v="Prestación de servicios profesionales y de apoyo a la gestión"/>
    <s v="Profesional"/>
    <m/>
  </r>
  <r>
    <x v="1"/>
    <s v="325-2021"/>
    <m/>
    <s v="Secop II"/>
    <s v="325-2021CPS-P(59281)"/>
    <s v="FDLSCD-314-2021(59281)"/>
    <s v="Contratación directa"/>
    <s v="Prestación de servicios profesionales y de apoyo a la gestión"/>
    <s v="Profesional"/>
    <m/>
  </r>
  <r>
    <x v="1"/>
    <s v="326-2021"/>
    <m/>
    <s v="Secop II"/>
    <s v="326-2021CPS-P (58430)"/>
    <s v="FDLSCD-315-2021 (58430)"/>
    <s v="Contratación directa"/>
    <s v="Prestación de servicios profesionales y de apoyo a la gestión"/>
    <s v="Profesional"/>
    <m/>
  </r>
  <r>
    <x v="1"/>
    <s v="327-2021"/>
    <m/>
    <s v="Secop II"/>
    <s v="327-2021SAMC(58917)"/>
    <s v="FDLSSAMC-4-2021(58917)"/>
    <s v="Selección abreviada menor cuantía"/>
    <s v="Suministros"/>
    <s v="Otro"/>
    <m/>
  </r>
  <r>
    <x v="1"/>
    <s v="328-2021"/>
    <m/>
    <s v="Secop I"/>
    <s v="328-2021"/>
    <s v="FDLSCI-316-2021"/>
    <s v="Contratación directa"/>
    <s v="Convenio interadministrativo"/>
    <s v="Otro"/>
    <m/>
  </r>
  <r>
    <x v="1"/>
    <s v="329-2021"/>
    <m/>
    <s v="Secop II"/>
    <s v="329-2021CPS-P(59280)"/>
    <s v="FDLSCD-317-2021 (59280)"/>
    <s v="Contratación directa"/>
    <s v="Prestación de servicios profesionales y de apoyo a la gestión"/>
    <s v="Profesional"/>
    <m/>
  </r>
  <r>
    <x v="1"/>
    <s v="330-2021"/>
    <m/>
    <s v="Secop II"/>
    <s v="330-2021CPS-AG(59726)"/>
    <s v="FDLSCD-318-2021(59726)"/>
    <s v="Contratación directa"/>
    <s v="Prestación de servicios profesionales y de apoyo a la gestión"/>
    <s v="Apoyo a la gestión"/>
    <m/>
  </r>
  <r>
    <x v="1"/>
    <s v="331-2021"/>
    <m/>
    <s v="Secop I"/>
    <s v="331-2021"/>
    <s v="FDLSCI-319-2021"/>
    <s v="Contratación directa"/>
    <s v="Convenio interadministrativo"/>
    <s v="Otro"/>
    <m/>
  </r>
  <r>
    <x v="1"/>
    <s v="332-2021"/>
    <m/>
    <s v="Secop II"/>
    <s v="332-2021"/>
    <s v="FDLSCI-320-2021(59944)"/>
    <s v="Contratación directa"/>
    <s v="Convenio de cooperación"/>
    <s v="Otro"/>
    <m/>
  </r>
  <r>
    <x v="1"/>
    <s v="333-2021"/>
    <m/>
    <s v="Secop II"/>
    <s v="333-2021CPS-AG(59726)"/>
    <s v="FDLSCD-321-2021(59726)"/>
    <s v="Contratación directa"/>
    <s v="Prestación de servicios profesionales y de apoyo a la gestión"/>
    <s v="Apoyo a la gestión"/>
    <m/>
  </r>
  <r>
    <x v="1"/>
    <s v="334-2021"/>
    <m/>
    <s v="Secop II"/>
    <s v="334-2021CPS-P (59763)"/>
    <s v="FDLSCD-322-2021 (59763)"/>
    <s v="Contratación directa"/>
    <s v="Prestación de servicios profesionales y de apoyo a la gestión"/>
    <s v="Profesional"/>
    <m/>
  </r>
  <r>
    <x v="1"/>
    <s v="335-2021"/>
    <m/>
    <s v="Secop II"/>
    <s v="335-2021"/>
    <s v="FDLSCI-323-2021(59896)"/>
    <s v="Contratación directa"/>
    <s v="Convenio interadministrativo"/>
    <s v="Otro"/>
    <m/>
  </r>
  <r>
    <x v="1"/>
    <s v="336-2021"/>
    <m/>
    <s v="Secop II"/>
    <s v="336 de 2021"/>
    <s v="FDLSAMC-5-2021 (59050)"/>
    <s v="Selección abreviada menor cuantía"/>
    <s v="Prestación de servicios"/>
    <s v="Otro"/>
    <m/>
  </r>
  <r>
    <x v="1"/>
    <s v="337-2021"/>
    <m/>
    <s v="Secop II"/>
    <s v="337-2021CPS-AG(60168)"/>
    <s v="FDLSCD-324-2021 (60168)"/>
    <s v="Contratación directa"/>
    <s v="Prestación de servicios profesionales y de apoyo a la gestión"/>
    <s v="Apoyo a la gestión"/>
    <m/>
  </r>
  <r>
    <x v="1"/>
    <s v="338-2021"/>
    <m/>
    <s v="Secop II"/>
    <s v="338-2021CPS-AG(59726)"/>
    <s v="FDLSCD-325-2021 (59726)"/>
    <s v="Contratación directa"/>
    <s v="Prestación de servicios profesionales y de apoyo a la gestión"/>
    <s v="Apoyo a la gestión"/>
    <m/>
  </r>
  <r>
    <x v="1"/>
    <s v="339-2021"/>
    <m/>
    <s v="Secop II"/>
    <s v="339-2021CPS-P(59910)"/>
    <s v="FDLSCD-326-2021(59910)"/>
    <s v="Contratación directa"/>
    <s v="Prestación de servicios profesionales y de apoyo a la gestión"/>
    <s v="Profesional"/>
    <m/>
  </r>
  <r>
    <x v="1"/>
    <s v="340-2021"/>
    <m/>
    <s v="Secop II"/>
    <s v="340-2021CPS-AG(59726)"/>
    <s v="FDLSCD-328-2021(59726)"/>
    <s v="Contratación directa"/>
    <s v="Prestación de servicios profesionales y de apoyo a la gestión"/>
    <s v="Apoyo a la gestión"/>
    <m/>
  </r>
  <r>
    <x v="1"/>
    <s v="341-2021"/>
    <m/>
    <s v="Secop II"/>
    <s v="341-2021CPS-AG(60055)"/>
    <s v="FDLSCD-329-2021(60055)"/>
    <s v="Contratación directa"/>
    <s v="Prestación de servicios profesionales y de apoyo a la gestión"/>
    <s v="Apoyo a la gestión"/>
    <m/>
  </r>
  <r>
    <x v="1"/>
    <s v="342-2021"/>
    <m/>
    <s v="Secop II"/>
    <s v="342-2021CPS-P(59324)"/>
    <s v="FDLSCD-330-2021(59324)"/>
    <s v="Contratación directa"/>
    <s v="Prestación de servicios profesionales y de apoyo a la gestión"/>
    <s v="Profesional"/>
    <m/>
  </r>
  <r>
    <x v="1"/>
    <s v="343-2021"/>
    <m/>
    <s v="Secop II"/>
    <s v="343-2021CPS-P(60863)"/>
    <s v="FDLSCD-331-2021(60863)"/>
    <s v="Contratación directa"/>
    <s v="Prestación de servicios profesionales y de apoyo a la gestión"/>
    <s v="Profesional"/>
    <m/>
  </r>
  <r>
    <x v="1"/>
    <s v="345-2021"/>
    <m/>
    <s v="Secop II"/>
    <s v="FDLSCI-345-2021(60315)"/>
    <s v="FDLSCI-332-2021(60315)"/>
    <s v="Contratación directa"/>
    <s v="Convenio interadministrativo"/>
    <s v="Otro"/>
    <m/>
  </r>
  <r>
    <x v="1"/>
    <s v="346-2021"/>
    <m/>
    <s v="Secop II"/>
    <s v="FDLSMC-346-2021(60295)"/>
    <s v="FDLSMC-5-2021(60295)"/>
    <s v="Mínima cuantía"/>
    <s v="Compraventa"/>
    <s v="Otro"/>
    <m/>
  </r>
  <r>
    <x v="1"/>
    <s v="347-2021"/>
    <m/>
    <s v="Secop II"/>
    <s v="FDLSSAMC-347-2021(59789)"/>
    <s v="FDLSSAMC-6-2021(59789)"/>
    <s v="Selección abreviada menor cuantía"/>
    <s v="Contrato de obra"/>
    <s v="Otro"/>
    <m/>
  </r>
  <r>
    <x v="1"/>
    <s v="348-2021"/>
    <m/>
    <s v="Secop II"/>
    <s v="348-2021CPS-AG (60427)"/>
    <s v="FDLSCD-333-2021(60427)"/>
    <s v="Contratación directa"/>
    <s v="Prestación de servicios profesionales y de apoyo a la gestión"/>
    <s v="Apoyo a la gestión"/>
    <m/>
  </r>
  <r>
    <x v="1"/>
    <s v="349-2021"/>
    <m/>
    <s v="Secop II"/>
    <s v="349-2021CPS-AG (60260)"/>
    <s v="FDLSCD-334-2021 (60260)"/>
    <s v="Contratación directa"/>
    <s v="Prestación de servicios profesionales y de apoyo a la gestión"/>
    <s v="Apoyo a la gestión"/>
    <m/>
  </r>
  <r>
    <x v="1"/>
    <s v="350-2021"/>
    <m/>
    <s v="Secop II"/>
    <s v="350-2021CPS-AG (60260)"/>
    <s v="FDLSCD-335-2021 (60260)"/>
    <s v="Contratación directa"/>
    <s v="Prestación de servicios profesionales y de apoyo a la gestión"/>
    <s v="Apoyo a la gestión"/>
    <m/>
  </r>
  <r>
    <x v="1"/>
    <s v="351-2021"/>
    <m/>
    <s v="Secop II"/>
    <s v="351-2021CPS-AG (60260)"/>
    <s v="FDLSCD-336-2021 (60260)"/>
    <s v="Contratación directa"/>
    <s v="Prestación de servicios profesionales y de apoyo a la gestión"/>
    <s v="Apoyo a la gestión"/>
    <m/>
  </r>
  <r>
    <x v="1"/>
    <s v="352-2021"/>
    <m/>
    <s v="Secop II"/>
    <s v="352-2021CPS-AG (60260)"/>
    <s v="FDLSCD-337-2021 (60260)"/>
    <s v="Contratación directa"/>
    <s v="Prestación de servicios profesionales y de apoyo a la gestión"/>
    <s v="Apoyo a la gestión"/>
    <m/>
  </r>
  <r>
    <x v="1"/>
    <s v="354-2021"/>
    <m/>
    <s v="Secop II"/>
    <s v="FDLSMC-354-2021(60517)"/>
    <s v="FDLSMC-7-2021(60517)"/>
    <s v="Mínima cuantía"/>
    <s v="Compraventa"/>
    <s v="Otro"/>
    <m/>
  </r>
  <r>
    <x v="1"/>
    <s v="355-2021"/>
    <m/>
    <s v="Secop II"/>
    <s v="355-2021CPS-AG(60574)"/>
    <s v="FDLSCD-339-2021(60574)"/>
    <s v="Contratación directa"/>
    <s v="Prestación de servicios profesionales y de apoyo a la gestión"/>
    <s v="Apoyo a la gestión"/>
    <m/>
  </r>
  <r>
    <x v="1"/>
    <s v="356-2021"/>
    <m/>
    <s v="Secop II"/>
    <s v="356-2021CPS-AG(60574)"/>
    <s v="FDLSCD-340-2021(60574)"/>
    <s v="Contratación directa"/>
    <s v="Prestación de servicios profesionales y de apoyo a la gestión"/>
    <s v="Apoyo a la gestión"/>
    <m/>
  </r>
  <r>
    <x v="1"/>
    <s v="357-2021"/>
    <m/>
    <s v="Secop II"/>
    <s v="357-2021CPS-AG(60574)"/>
    <s v="FDLSCD-341-2021(60574)"/>
    <s v="Contratación directa"/>
    <s v="Prestación de servicios profesionales y de apoyo a la gestión"/>
    <s v="Apoyo a la gestión"/>
    <m/>
  </r>
  <r>
    <x v="1"/>
    <s v="358-2021"/>
    <m/>
    <s v="Secop II"/>
    <s v="358-2021CPS-AG(60574)"/>
    <s v="FDLSCD-342-2021(60574)"/>
    <s v="Contratación directa"/>
    <s v="Prestación de servicios profesionales y de apoyo a la gestión"/>
    <s v="Apoyo a la gestión"/>
    <m/>
  </r>
  <r>
    <x v="1"/>
    <s v="359-2021"/>
    <m/>
    <s v="Secop II"/>
    <s v="359-2021CPS-AG(60574)"/>
    <s v="FDLSCD-343-2021(60574)"/>
    <s v="Contratación directa"/>
    <s v="Prestación de servicios profesionales y de apoyo a la gestión"/>
    <s v="Apoyo a la gestión"/>
    <m/>
  </r>
  <r>
    <x v="1"/>
    <s v="360-2021"/>
    <m/>
    <s v="Secop II"/>
    <s v="360-2021CPS-P(60412)"/>
    <s v="FDLSCD-344-2021(60412)"/>
    <s v="Contratación directa"/>
    <s v="Prestación de servicios profesionales y de apoyo a la gestión"/>
    <s v="Profesional"/>
    <m/>
  </r>
  <r>
    <x v="1"/>
    <s v="361-2021"/>
    <m/>
    <s v="Secop II"/>
    <s v="361-2021CPS-AG(60701)"/>
    <s v="FDLSCD-345-2021(60701)"/>
    <s v="Contratación directa"/>
    <s v="Prestación de servicios profesionales y de apoyo a la gestión"/>
    <s v="Apoyo a la gestión"/>
    <m/>
  </r>
  <r>
    <x v="1"/>
    <s v="362-2021"/>
    <m/>
    <s v="Secop II"/>
    <s v="362-2021CPS-P(60699)"/>
    <s v="FDLSCD-346-2021(60699)"/>
    <s v="Contratación directa"/>
    <s v="Prestación de servicios profesionales y de apoyo a la gestión"/>
    <s v="Profesional"/>
    <m/>
  </r>
  <r>
    <x v="1"/>
    <s v="363-2021"/>
    <m/>
    <s v="Secop II"/>
    <s v="363-2021CPS-AG(60463)"/>
    <s v="FDLSCD-347-2021 (60463)"/>
    <s v="Contratación directa"/>
    <s v="Prestación de servicios profesionales y de apoyo a la gestión"/>
    <s v="Apoyo a la gestión"/>
    <m/>
  </r>
  <r>
    <x v="1"/>
    <s v="364-2021"/>
    <m/>
    <s v="Secop II"/>
    <s v="364-2021CPS-AG (60463)"/>
    <s v="FDLSCD-348-2021 (60463)"/>
    <s v="Contratación directa"/>
    <s v="Prestación de servicios profesionales y de apoyo a la gestión"/>
    <s v="Apoyo a la gestión"/>
    <m/>
  </r>
  <r>
    <x v="1"/>
    <s v="365-2021"/>
    <m/>
    <s v="Secop II"/>
    <s v="365-2021CPS-AG (60463)"/>
    <s v="FDLSCD-349-2021 (60463)"/>
    <s v="Contratación directa"/>
    <s v="Prestación de servicios profesionales y de apoyo a la gestión"/>
    <s v="Apoyo a la gestión"/>
    <m/>
  </r>
  <r>
    <x v="1"/>
    <s v="366-2021"/>
    <m/>
    <s v="Secop II"/>
    <s v="366-2021CPS-AG (60463)"/>
    <s v="FDLSCD-350-2021 (60463)"/>
    <s v="Contratación directa"/>
    <s v="Prestación de servicios profesionales y de apoyo a la gestión"/>
    <s v="Apoyo a la gestión"/>
    <m/>
  </r>
  <r>
    <x v="1"/>
    <s v="367-2021"/>
    <m/>
    <s v="Secop II"/>
    <s v="367-2021CPS-AG(60463)"/>
    <s v="FDLSCD-351-2021 (60463)"/>
    <s v="Contratación directa"/>
    <s v="Prestación de servicios profesionales y de apoyo a la gestión"/>
    <s v="Apoyo a la gestión"/>
    <m/>
  </r>
  <r>
    <x v="1"/>
    <s v="368-2021"/>
    <m/>
    <s v="Secop II"/>
    <s v="368-2021CPS-AG(60463)"/>
    <s v="FDLSCD-352-2021 (60463)"/>
    <s v="Contratación directa"/>
    <s v="Prestación de servicios profesionales y de apoyo a la gestión"/>
    <s v="Apoyo a la gestión"/>
    <m/>
  </r>
  <r>
    <x v="1"/>
    <s v="369-2021"/>
    <m/>
    <s v="Secop II"/>
    <s v="369-2021CPS-AG(60453)"/>
    <s v="FDLSCD-353-2021 (60463)"/>
    <s v="Contratación directa"/>
    <s v="Prestación de servicios profesionales y de apoyo a la gestión"/>
    <s v="Apoyo a la gestión"/>
    <m/>
  </r>
  <r>
    <x v="1"/>
    <s v="370-2021"/>
    <m/>
    <s v="Secop II"/>
    <s v="370-2021CPS-AG (60463)"/>
    <s v="FDLSCD-354-2021 (60463)"/>
    <s v="Contratación directa"/>
    <s v="Prestación de servicios profesionales y de apoyo a la gestión"/>
    <s v="Apoyo a la gestión"/>
    <m/>
  </r>
  <r>
    <x v="1"/>
    <s v="371-2021"/>
    <m/>
    <s v="Secop II"/>
    <s v="FDLSMC-371-2021(60457)"/>
    <s v="FDLSMC-6-2021(60457)"/>
    <s v="Mínima cuantía"/>
    <s v="Prestación de servicios"/>
    <s v="Otro"/>
    <m/>
  </r>
  <r>
    <x v="1"/>
    <s v="372-2021"/>
    <m/>
    <s v="Secop II"/>
    <s v="FDLSCI-372-2021(61060)"/>
    <s v="FDLSCI-355-2021(61060)"/>
    <s v="Contratación directa"/>
    <s v="Convenio interadministrativo"/>
    <s v="Otro"/>
    <m/>
  </r>
  <r>
    <x v="1"/>
    <s v="373-2021"/>
    <m/>
    <s v="Secop II"/>
    <s v="373-2021CPS-P(60615)"/>
    <s v="FDLSCD-356-2021 (60615)"/>
    <s v="Contratación directa"/>
    <s v="Prestación de servicios profesionales y de apoyo a la gestión"/>
    <s v="Profesional"/>
    <m/>
  </r>
  <r>
    <x v="1"/>
    <s v="374-2021"/>
    <m/>
    <s v="Secop II"/>
    <s v="374-2021CPS-P(60171)"/>
    <s v="FDLSCD-357-2021(60171)"/>
    <s v="Contratación directa"/>
    <s v="Prestación de servicios profesionales y de apoyo a la gestión"/>
    <s v="Profesional"/>
    <m/>
  </r>
  <r>
    <x v="1"/>
    <s v="375-2021"/>
    <m/>
    <s v="Secop II"/>
    <s v="375-2021CPS-AG (60463)"/>
    <s v="FDLSCD-358-2021(60463)"/>
    <s v="Contratación directa"/>
    <s v="Prestación de servicios profesionales y de apoyo a la gestión"/>
    <s v="Apoyo a la gestión"/>
    <m/>
  </r>
  <r>
    <x v="1"/>
    <s v="376-2021"/>
    <m/>
    <s v="Secop II"/>
    <s v="376-2021CPS-AG(60463)"/>
    <s v="FDLSCD-359-2021(60463)"/>
    <s v="Contratación directa"/>
    <s v="Prestación de servicios profesionales y de apoyo a la gestión"/>
    <s v="Apoyo a la gestión"/>
    <m/>
  </r>
  <r>
    <x v="1"/>
    <s v="377-2021"/>
    <m/>
    <s v="Secop II"/>
    <s v="377-2021CPS-AG(60463)"/>
    <s v="FDLSCD-360-2021(60463)"/>
    <s v="Contratación directa"/>
    <s v="Prestación de servicios profesionales y de apoyo a la gestión"/>
    <s v="Apoyo a la gestión"/>
    <m/>
  </r>
  <r>
    <x v="1"/>
    <s v="378-2021"/>
    <m/>
    <s v="Secop II"/>
    <s v="378-2021CPS-AG (60463)"/>
    <s v="FDLSCD-361-2021(60463)"/>
    <s v="Contratación directa"/>
    <s v="Prestación de servicios profesionales y de apoyo a la gestión"/>
    <s v="Apoyo a la gestión"/>
    <m/>
  </r>
  <r>
    <x v="1"/>
    <s v="379-2021"/>
    <m/>
    <s v="Secop II"/>
    <s v="379-2021CPS-P (61132)"/>
    <s v="FDLSCD-362-2021 (61132)"/>
    <s v="Contratación directa"/>
    <s v="Prestación de servicios profesionales y de apoyo a la gestión"/>
    <s v="Profesional"/>
    <m/>
  </r>
  <r>
    <x v="1"/>
    <s v="380-2021"/>
    <m/>
    <s v="Secop II"/>
    <s v="380-2021CPS-AG (60463)"/>
    <s v="FDLSCD-367-2021(60415)"/>
    <s v="Contratación directa"/>
    <s v="Prestación de servicios profesionales y de apoyo a la gestión"/>
    <s v="Apoyo a la gestión"/>
    <m/>
  </r>
  <r>
    <x v="1"/>
    <s v="381-2021"/>
    <m/>
    <s v="Secop II"/>
    <s v="381-2021CPS-AG(60416)"/>
    <s v="FDLSCD-364-2021(60416"/>
    <s v="Contratación directa"/>
    <s v="Prestación de servicios profesionales y de apoyo a la gestión"/>
    <s v="Apoyo a la gestión"/>
    <m/>
  </r>
  <r>
    <x v="1"/>
    <s v="382-2021"/>
    <m/>
    <s v="Secop II"/>
    <s v="382-2021CPS-P (60415)"/>
    <s v="FDLSCD-365-2021 (60415)"/>
    <s v="Contratación directa"/>
    <s v="Prestación de servicios profesionales y de apoyo a la gestión"/>
    <s v="Profesional"/>
    <m/>
  </r>
  <r>
    <x v="1"/>
    <s v="383-2021"/>
    <m/>
    <s v="Secop II"/>
    <s v="383-2021CPS-P (60415)"/>
    <s v="FDLSCD-366-2021(60415)"/>
    <s v="Contratación directa"/>
    <s v="Prestación de servicios profesionales y de apoyo a la gestión"/>
    <s v="Profesional"/>
    <m/>
  </r>
  <r>
    <x v="1"/>
    <s v="384-2021"/>
    <m/>
    <s v="Secop II"/>
    <s v="384-2021CPS-AG (60463)"/>
    <s v="FDLSCD-363-2021 (60463)"/>
    <s v="Contratación directa"/>
    <s v="Prestación de servicios profesionales y de apoyo a la gestión"/>
    <s v="Apoyo a la gestión"/>
    <m/>
  </r>
  <r>
    <x v="1"/>
    <s v="385-2021"/>
    <m/>
    <s v="Secop II"/>
    <s v="385-2021CPS-P (60415)"/>
    <s v="FDLSCD-368-2021 (60415)"/>
    <s v="Contratación directa"/>
    <s v="Prestación de servicios profesionales y de apoyo a la gestión"/>
    <s v="Profesional"/>
    <m/>
  </r>
  <r>
    <x v="1"/>
    <s v="386-2021"/>
    <s v="No aplica"/>
    <s v="Secop II"/>
    <s v="386-2021-COMODATO"/>
    <s v="FDLSCDC-369-2021"/>
    <s v="Contratación directa"/>
    <s v="Comodato"/>
    <s v="Otro"/>
    <m/>
  </r>
  <r>
    <x v="1"/>
    <s v="387-2021"/>
    <m/>
    <s v="Secop II"/>
    <s v="387-2021-COMODATO"/>
    <s v="FDLSCDC-370-2021"/>
    <s v="Contratación directa"/>
    <s v="Comodato"/>
    <s v="Otro"/>
    <m/>
  </r>
  <r>
    <x v="1"/>
    <s v="388-2021"/>
    <m/>
    <s v="Secop II"/>
    <s v="388-2021-COMODATO"/>
    <s v="FDLSCDC-371-2021"/>
    <s v="Contratación directa"/>
    <s v="Comodato"/>
    <s v="Otro"/>
    <m/>
  </r>
  <r>
    <x v="1"/>
    <s v="390-2021"/>
    <m/>
    <s v="Secop II"/>
    <s v="390-2021-COMODATO"/>
    <s v="FDLSCDC-373-2021"/>
    <s v="Contratación directa"/>
    <s v="Comodato"/>
    <s v="Otro"/>
    <m/>
  </r>
  <r>
    <x v="1"/>
    <s v="391-2021"/>
    <m/>
    <s v="Secop II"/>
    <s v="391-2021-COMODATO"/>
    <s v="FDLSCDC-374-2021"/>
    <s v="Contratación directa"/>
    <s v="Comodato"/>
    <s v="Otro"/>
    <m/>
  </r>
  <r>
    <x v="1"/>
    <s v="392-2021"/>
    <m/>
    <s v="Secop II"/>
    <s v="392-2021CPS-P(61028)"/>
    <s v="FDLSCD-375-2021(61028)"/>
    <s v="Contratación directa"/>
    <s v="Prestación de servicios profesionales y de apoyo a la gestión"/>
    <s v="Profesional"/>
    <m/>
  </r>
  <r>
    <x v="1"/>
    <s v="393-2021"/>
    <m/>
    <s v="Secop II"/>
    <s v="393-2021CPS-AG(61257)"/>
    <s v="FDLSCD-376-2021(61257)"/>
    <s v="Contratación directa"/>
    <s v="Prestación de servicios profesionales y de apoyo a la gestión"/>
    <s v="Apoyo a la gestión"/>
    <m/>
  </r>
  <r>
    <x v="1"/>
    <s v="394-2021"/>
    <m/>
    <s v="Secop II"/>
    <s v="394-2021CPS-P (61251)"/>
    <s v="FDLSCD-377-2021 (61251)"/>
    <s v="Contratación directa"/>
    <s v="Prestación de servicios profesionales y de apoyo a la gestión"/>
    <s v="Profesional"/>
    <m/>
  </r>
  <r>
    <x v="1"/>
    <s v="395-2021"/>
    <m/>
    <s v="Secop II"/>
    <s v="395-2021CPS-P(60876)"/>
    <s v="FDLSCD-378-2021(60876)"/>
    <s v="Contratación directa"/>
    <s v="Prestación de servicios profesionales y de apoyo a la gestión"/>
    <s v="Profesional"/>
    <m/>
  </r>
  <r>
    <x v="1"/>
    <s v="396-2021"/>
    <m/>
    <s v="Secop II"/>
    <s v="396-2021CPS-P(60876)"/>
    <s v="FDLSCD-379-2021(60876)"/>
    <s v="Contratación directa"/>
    <s v="Prestación de servicios profesionales y de apoyo a la gestión"/>
    <s v="Profesional"/>
    <m/>
  </r>
  <r>
    <x v="1"/>
    <s v="397-2021"/>
    <m/>
    <s v="Secop II"/>
    <s v="397-2021CPS-P(60879)"/>
    <s v="FDLSCD-380-2021(60879)"/>
    <s v="Contratación directa"/>
    <s v="Prestación de servicios profesionales y de apoyo a la gestión"/>
    <s v="Profesional"/>
    <m/>
  </r>
  <r>
    <x v="1"/>
    <s v="398-2021"/>
    <m/>
    <s v="Secop II"/>
    <s v="398-2021CPS-P(60876)"/>
    <s v="FDLSCD-381-2021(60876)"/>
    <s v="Contratación directa"/>
    <s v="Prestación de servicios profesionales y de apoyo a la gestión"/>
    <s v="Profesional"/>
    <m/>
  </r>
  <r>
    <x v="1"/>
    <s v="399-2021"/>
    <m/>
    <s v="Secop II"/>
    <s v="399-2021CPS-P (60876)"/>
    <s v="FDLSCD-382-2021 (60876)"/>
    <s v="Contratación directa"/>
    <s v="Prestación de servicios profesionales y de apoyo a la gestión"/>
    <s v="Profesional"/>
    <m/>
  </r>
  <r>
    <x v="1"/>
    <s v="400-2021"/>
    <m/>
    <s v="Secop II"/>
    <s v="400-2021CPS-P (60414)"/>
    <s v="FDLSCD-383-2021 (60414)"/>
    <s v="Contratación directa"/>
    <s v="Prestación de servicios profesionales y de apoyo a la gestión"/>
    <s v="Profesional"/>
    <m/>
  </r>
  <r>
    <x v="1"/>
    <s v="401-2021"/>
    <m/>
    <s v="Secop II"/>
    <s v="401-2021CPS-P (60878)"/>
    <s v="FDLSCD-384-2021 (60878)"/>
    <s v="Contratación directa"/>
    <s v="Prestación de servicios profesionales y de apoyo a la gestión"/>
    <s v="Profesional"/>
    <m/>
  </r>
  <r>
    <x v="1"/>
    <s v="402-2021"/>
    <m/>
    <s v="Secop II"/>
    <s v="402-2021CPS-P (60878)"/>
    <s v="FDLSCD-385-2021 (60878)"/>
    <s v="Contratación directa"/>
    <s v="Prestación de servicios profesionales y de apoyo a la gestión"/>
    <s v="Profesional"/>
    <m/>
  </r>
  <r>
    <x v="1"/>
    <s v="403-2021"/>
    <m/>
    <s v="Secop II"/>
    <s v="403-2021CPS-P (60878)"/>
    <s v="FDLSCD-386-2021 (60878)"/>
    <s v="Contratación directa"/>
    <s v="Prestación de servicios profesionales y de apoyo a la gestión"/>
    <s v="Profesional"/>
    <m/>
  </r>
  <r>
    <x v="1"/>
    <s v="404-2021"/>
    <m/>
    <s v="Secop II"/>
    <s v="404-2021CPS-P (60878)"/>
    <s v="FDLSCD-387-2021 (60878)"/>
    <s v="Contratación directa"/>
    <s v="Prestación de servicios profesionales y de apoyo a la gestión"/>
    <s v="Profesional"/>
    <m/>
  </r>
  <r>
    <x v="1"/>
    <s v="405-2021"/>
    <m/>
    <s v="Secop II"/>
    <s v="405-2021CPS-P (60878)"/>
    <s v="FDLSCD-388-2021 (60878)"/>
    <s v="Contratación directa"/>
    <s v="Prestación de servicios profesionales y de apoyo a la gestión"/>
    <s v="Profesional"/>
    <m/>
  </r>
  <r>
    <x v="1"/>
    <s v="406-2021"/>
    <m/>
    <s v="Secop II"/>
    <s v="406-2021CPS-P(60879)"/>
    <s v="FDLSCD-389-2021(60879)"/>
    <s v="Contratación directa"/>
    <s v="Prestación de servicios profesionales y de apoyo a la gestión"/>
    <s v="Profesional"/>
    <m/>
  </r>
  <r>
    <x v="1"/>
    <s v="407-2021"/>
    <m/>
    <s v="Secop II"/>
    <s v="407-2021CPS-P(60879)"/>
    <s v="FDLSCD-390-2021(60879)"/>
    <s v="Contratación directa"/>
    <s v="Prestación de servicios profesionales y de apoyo a la gestión"/>
    <s v="Profesional"/>
    <m/>
  </r>
  <r>
    <x v="1"/>
    <s v="408-2021"/>
    <m/>
    <s v="Secop II"/>
    <s v="408-2021CPS-P(60879)"/>
    <s v="FDLSCD-391-2021(60879)"/>
    <s v="Contratación directa"/>
    <s v="Prestación de servicios profesionales y de apoyo a la gestión"/>
    <s v="Profesional"/>
    <m/>
  </r>
  <r>
    <x v="1"/>
    <s v="410-2021"/>
    <m/>
    <s v="Secop II"/>
    <s v="410-2021CPS-P(60879)"/>
    <s v="FDLSCD-393-2021(60879)"/>
    <s v="Contratación directa"/>
    <s v="Prestación de servicios profesionales y de apoyo a la gestión"/>
    <s v="Profesional"/>
    <m/>
  </r>
  <r>
    <x v="1"/>
    <s v="411-2021"/>
    <m/>
    <s v="Secop II"/>
    <s v="411-2021CPS-P(60879)"/>
    <s v="FDLSCD-394-2021(60879)"/>
    <s v="Contratación directa"/>
    <s v="Prestación de servicios profesionales y de apoyo a la gestión"/>
    <s v="Profesional"/>
    <m/>
  </r>
  <r>
    <x v="1"/>
    <s v="412-2021"/>
    <m/>
    <s v="Secop II"/>
    <s v="412-2021CPS-P (60879)"/>
    <s v="FDLSCD-395-2021(60879)"/>
    <s v="Contratación directa"/>
    <s v="Prestación de servicios profesionales y de apoyo a la gestión"/>
    <s v="Profesional"/>
    <m/>
  </r>
  <r>
    <x v="1"/>
    <s v="413-2021"/>
    <m/>
    <s v="Secop II"/>
    <s v="413-2021CPS-P (60879)"/>
    <s v="FDLSCD-396-2021(60879)"/>
    <s v="Contratación directa"/>
    <s v="Prestación de servicios profesionales y de apoyo a la gestión"/>
    <s v="Profesional"/>
    <m/>
  </r>
  <r>
    <x v="1"/>
    <s v="414-2021"/>
    <m/>
    <s v="Secop II"/>
    <s v="414-2021CPS-P(60879)"/>
    <s v="FDLSCD-397-2021(60879)"/>
    <s v="Contratación directa"/>
    <s v="Prestación de servicios profesionales y de apoyo a la gestión"/>
    <s v="Profesional"/>
    <m/>
  </r>
  <r>
    <x v="1"/>
    <s v="415-2021"/>
    <m/>
    <s v="Secop II"/>
    <s v="415-2021CPS-P(60879)"/>
    <s v="FDLSCD-398-2021(60879)."/>
    <s v="Contratación directa"/>
    <s v="Prestación de servicios profesionales y de apoyo a la gestión"/>
    <s v="Profesional"/>
    <m/>
  </r>
  <r>
    <x v="1"/>
    <s v="416-2021"/>
    <m/>
    <s v="Secop II"/>
    <s v="416-2021CPS-P(60879)"/>
    <s v="FDLSCD-399-2021(60879)"/>
    <s v="Contratación directa"/>
    <s v="Prestación de servicios profesionales y de apoyo a la gestión"/>
    <s v="Profesional"/>
    <m/>
  </r>
  <r>
    <x v="1"/>
    <s v="417-2021"/>
    <m/>
    <s v="Secop II"/>
    <s v="417-2021CPS-P(60879)"/>
    <s v="FDLSCD-400-2021(60879)"/>
    <s v="Contratación directa"/>
    <s v="Prestación de servicios profesionales y de apoyo a la gestión"/>
    <s v="Profesional"/>
    <m/>
  </r>
  <r>
    <x v="1"/>
    <s v="418-2021"/>
    <m/>
    <s v="Secop II"/>
    <s v="418-2021CPS-P(60879)"/>
    <s v="FDLSCD-401-2021(60879)"/>
    <s v="Contratación directa"/>
    <s v="Prestación de servicios profesionales y de apoyo a la gestión"/>
    <s v="Profesional"/>
    <m/>
  </r>
  <r>
    <x v="1"/>
    <s v="419-2021"/>
    <m/>
    <s v="Secop II"/>
    <s v="419-2021CPS-P(60879)"/>
    <s v="FDLSCD-402-2021(60879)"/>
    <s v="Contratación directa"/>
    <s v="Prestación de servicios profesionales y de apoyo a la gestión"/>
    <s v="Profesional"/>
    <m/>
  </r>
  <r>
    <x v="1"/>
    <s v="420-2021"/>
    <m/>
    <s v="Secop II"/>
    <s v="420-2021CPS-P(60880)"/>
    <s v="FDLSCD-403-2021(60880)"/>
    <s v="Contratación directa"/>
    <s v="Prestación de servicios profesionales y de apoyo a la gestión"/>
    <s v="Profesional"/>
    <m/>
  </r>
  <r>
    <x v="1"/>
    <s v="421-2021"/>
    <m/>
    <s v="Secop II"/>
    <s v="421-2021CPS-P(60880)"/>
    <s v="FDLSCD-404-2021(60880)"/>
    <s v="Contratación directa"/>
    <s v="Prestación de servicios profesionales y de apoyo a la gestión"/>
    <s v="Profesional"/>
    <m/>
  </r>
  <r>
    <x v="1"/>
    <s v="422-2021"/>
    <m/>
    <s v="Secop II"/>
    <s v="422-2021CPS-P(60881)"/>
    <s v="FDLSCD-405-2021(60881)"/>
    <s v="Contratación directa"/>
    <s v="Prestación de servicios profesionales y de apoyo a la gestión"/>
    <s v="Profesional"/>
    <m/>
  </r>
  <r>
    <x v="1"/>
    <s v="423-2021"/>
    <m/>
    <s v="Secop II"/>
    <s v="423-2021CPS-P(60881)"/>
    <s v="FDLSCD-406-2021(60881)"/>
    <s v="Contratación directa"/>
    <s v="Prestación de servicios profesionales y de apoyo a la gestión"/>
    <s v="Profesional"/>
    <m/>
  </r>
  <r>
    <x v="1"/>
    <s v="424-2021"/>
    <m/>
    <s v="Secop II"/>
    <s v="424-2021CPS-P(60882)"/>
    <s v="FDLSCS-407-2021(60882)"/>
    <s v="Contratación directa"/>
    <s v="Prestación de servicios profesionales y de apoyo a la gestión"/>
    <s v="Profesional"/>
    <m/>
  </r>
  <r>
    <x v="1"/>
    <s v="425-2021"/>
    <m/>
    <s v="Secop II"/>
    <s v="425-2021PS(60598)"/>
    <s v="FDLSSAMC-9-2021(60598)"/>
    <s v="Selección abreviada menor cuantía"/>
    <s v="Prestación de servicios"/>
    <s v="Otro"/>
    <m/>
  </r>
  <r>
    <x v="1"/>
    <s v="426-2021"/>
    <m/>
    <s v="Secop II"/>
    <s v="FDLSAMC-426-2021(60445)"/>
    <s v="FDLSSAMC-8-2021(60445)"/>
    <s v="Selección abreviada menor cuantía"/>
    <s v="Prestación de servicios"/>
    <s v="Otro"/>
    <m/>
  </r>
  <r>
    <x v="1"/>
    <s v="427-2021"/>
    <m/>
    <s v="Secop II"/>
    <s v="FDLSSAM-427-2021(60579)"/>
    <s v="FDLSSAMC-10-2021(60579)"/>
    <s v="Selección abreviada menor cuantía"/>
    <s v="Compraventa"/>
    <s v="Otro"/>
    <m/>
  </r>
  <r>
    <x v="1"/>
    <s v="428-2021"/>
    <m/>
    <s v="Secop I"/>
    <s v="4282021CIIDT331"/>
    <s v="FDLSCI-408-2021(IDT-331)"/>
    <s v="Contratación directa"/>
    <s v="Convenio interadministrativo"/>
    <s v="Otro"/>
    <m/>
  </r>
  <r>
    <x v="1"/>
    <s v="429-2021"/>
    <m/>
    <s v="Secop I"/>
    <s v="4292021CIIDRD002590"/>
    <s v="FDLSCI-409-2021(IDRD-002590)"/>
    <s v="Contratación directa"/>
    <s v="Convenio interadministrativo"/>
    <s v="Otro"/>
    <m/>
  </r>
  <r>
    <x v="1"/>
    <s v="430-2021"/>
    <m/>
    <s v="Secop II"/>
    <s v="430-2021SUM(60757)"/>
    <s v="FDLSSASI-2-2021(60757)"/>
    <s v="Selección abreviada subasta inversa"/>
    <s v="Suministros"/>
    <s v="Otro"/>
    <m/>
  </r>
  <r>
    <x v="1"/>
    <s v="431-2021"/>
    <m/>
    <s v="Secop II"/>
    <s v="431-2021SUM(60757)"/>
    <s v="FDLSSASI-2-2021(60757)"/>
    <s v="Selección abreviada subasta inversa"/>
    <s v="Suministros"/>
    <s v="Otro"/>
    <m/>
  </r>
  <r>
    <x v="1"/>
    <s v="432-2021"/>
    <m/>
    <s v="Secop II"/>
    <s v="432-2021CPS-AG (61645)"/>
    <s v="FDLSCD-410-2021 (61645)."/>
    <s v="Contratación directa"/>
    <s v="Prestación de servicios profesionales y de apoyo a la gestión"/>
    <s v="Apoyo a la gestión"/>
    <m/>
  </r>
  <r>
    <x v="1"/>
    <s v="433-2021"/>
    <m/>
    <s v="Secop II"/>
    <s v="433-2021CPS-P (61695)"/>
    <s v="FDLSCD-411-2021 (61695)"/>
    <s v="Contratación directa"/>
    <s v="Prestación de servicios profesionales y de apoyo a la gestión"/>
    <s v="Profesional"/>
    <m/>
  </r>
  <r>
    <x v="1"/>
    <s v="434-2021"/>
    <m/>
    <s v="Secop II"/>
    <s v="434-2021CPS-P (60882)"/>
    <s v="FDLSCD-412-2021 (60882)"/>
    <s v="Contratación directa"/>
    <s v="Prestación de servicios profesionales y de apoyo a la gestión"/>
    <s v="Profesional"/>
    <m/>
  </r>
  <r>
    <x v="1"/>
    <s v="435-2021"/>
    <m/>
    <s v="Secop II"/>
    <s v="435-2021CPS-P (60415)"/>
    <s v="FDLSCD-413-2021 (60415)"/>
    <s v="Contratación directa"/>
    <s v="Prestación de servicios profesionales y de apoyo a la gestión"/>
    <s v="Profesional"/>
    <m/>
  </r>
  <r>
    <x v="1"/>
    <s v="436-2021"/>
    <m/>
    <s v="Secop II"/>
    <s v="436-2021CPS-P (60878)"/>
    <s v="FDLSCD-414-2021 (60878)"/>
    <s v="Contratación directa"/>
    <s v="Prestación de servicios profesionales y de apoyo a la gestión"/>
    <s v="Profesional"/>
    <m/>
  </r>
  <r>
    <x v="1"/>
    <s v="437-2021"/>
    <m/>
    <s v="Secop II"/>
    <s v="437-2021-COMODATO"/>
    <s v="FDLSCDC-415-2021"/>
    <s v="Contratación directa"/>
    <s v="Comodato"/>
    <s v="Otro"/>
    <m/>
  </r>
  <r>
    <x v="1"/>
    <s v="438-2021"/>
    <m/>
    <s v="Secop II"/>
    <s v="438-2021"/>
    <s v="FDLSCI-416-2021 (61451)"/>
    <s v="Contratación directa"/>
    <s v="Convenio de cooperación"/>
    <s v="Otro"/>
    <m/>
  </r>
  <r>
    <x v="1"/>
    <s v="439-2021"/>
    <m/>
    <s v="Secop II"/>
    <s v="439-2021SUM(60462)"/>
    <s v="FDLSSAMC-7-2021(60462)"/>
    <s v="Selección abreviada menor cuantía"/>
    <s v="Suministros"/>
    <s v="Otro"/>
    <m/>
  </r>
  <r>
    <x v="1"/>
    <s v="440-2021"/>
    <m/>
    <s v="Secop II"/>
    <s v="440-2021CPS-AG(60701)"/>
    <s v="FDLSCD-417-2021(60701)"/>
    <s v="Contratación directa"/>
    <s v="Prestación de servicios profesionales y de apoyo a la gestión"/>
    <s v="Apoyo a la gestión"/>
    <m/>
  </r>
  <r>
    <x v="1"/>
    <s v="441-2021"/>
    <m/>
    <s v="Secop II"/>
    <s v="FDLSMC-441-2021(62153)"/>
    <s v="FDLSMC-8-2021(62153)"/>
    <s v="Mínima cuantía"/>
    <s v="Prestación de servicios"/>
    <s v="Otro"/>
    <m/>
  </r>
  <r>
    <x v="1"/>
    <s v="442-2021"/>
    <m/>
    <s v="Secop II"/>
    <s v="442-2021CPS-AG (62247)"/>
    <s v="FDLSCD-418-2021 (62247)"/>
    <s v="Contratación directa"/>
    <s v="Prestación de servicios profesionales y de apoyo a la gestión"/>
    <s v="Apoyo a la gestión"/>
    <m/>
  </r>
  <r>
    <x v="1"/>
    <s v="443-2021"/>
    <m/>
    <s v="Secop II"/>
    <s v="443-2021CPS-AG (62247)"/>
    <s v="FDLSCD-419-2021(62247)"/>
    <s v="Contratación directa"/>
    <s v="Prestación de servicios profesionales y de apoyo a la gestión"/>
    <s v="Apoyo a la gestión"/>
    <m/>
  </r>
  <r>
    <x v="1"/>
    <s v="444-2021"/>
    <m/>
    <s v="Secop II"/>
    <s v="444-2021CPS-AG (62248)"/>
    <s v="FDLSCD-420-2021 (62248)"/>
    <s v="Contratación directa"/>
    <s v="Prestación de servicios profesionales y de apoyo a la gestión"/>
    <s v="Apoyo a la gestión"/>
    <m/>
  </r>
  <r>
    <x v="1"/>
    <s v="445-2021"/>
    <m/>
    <s v="Secop II"/>
    <s v="445-2021CPS-AG (60883)"/>
    <s v="FDLSCD-421-2021(60883)"/>
    <s v="Contratación directa"/>
    <s v="Prestación de servicios profesionales y de apoyo a la gestión"/>
    <s v="Apoyo a la gestión"/>
    <m/>
  </r>
  <r>
    <x v="1"/>
    <s v="446-2021"/>
    <m/>
    <s v="Secop II"/>
    <s v="446-2021CPS-AG (60884)"/>
    <s v="FDLSCD-422-2021(60884)"/>
    <s v="Contratación directa"/>
    <s v="Prestación de servicios profesionales y de apoyo a la gestión"/>
    <s v="Apoyo a la gestión"/>
    <m/>
  </r>
  <r>
    <x v="1"/>
    <s v="447-2021"/>
    <m/>
    <s v="Secop II"/>
    <s v="447-2021CPS-P (60876)"/>
    <s v="FDLSCD-423-2021 (60876)"/>
    <s v="Contratación directa"/>
    <s v="Prestación de servicios profesionales y de apoyo a la gestión"/>
    <s v="Profesional"/>
    <m/>
  </r>
  <r>
    <x v="1"/>
    <s v="448-2021"/>
    <m/>
    <s v="Secop II"/>
    <s v="448-2021CPS-P(61527)"/>
    <s v="FDLSCD-424-2021 (61527)"/>
    <s v="Contratación directa"/>
    <s v="Prestación de servicios profesionales y de apoyo a la gestión"/>
    <s v="Profesional"/>
    <m/>
  </r>
  <r>
    <x v="1"/>
    <s v="449-2021"/>
    <m/>
    <s v="Secop II"/>
    <s v="449-2021CPS-P(60879)"/>
    <s v="FDLSCD-425-2021(60879)"/>
    <s v="Contratación directa"/>
    <s v="Prestación de servicios profesionales y de apoyo a la gestión"/>
    <s v="Profesional"/>
    <m/>
  </r>
  <r>
    <x v="1"/>
    <s v="450-2021"/>
    <m/>
    <s v="Secop II"/>
    <s v="CO1.PCCNTR.2908987"/>
    <s v="FDLSCD-426-2021(60901)"/>
    <s v="Contratación directa"/>
    <s v="Prestación de servicios profesionales y de apoyo a la gestión"/>
    <s v="Apoyo a la gestión"/>
    <m/>
  </r>
  <r>
    <x v="1"/>
    <s v="451-2021"/>
    <m/>
    <s v="Secop II"/>
    <s v="451-2021CPS-AG(61881)"/>
    <s v="FDLSCD-427-2021 (61881)"/>
    <s v="Contratación directa"/>
    <s v="Prestación de servicios profesionales y de apoyo a la gestión"/>
    <s v="Apoyo a la gestión"/>
    <m/>
  </r>
  <r>
    <x v="1"/>
    <s v="452-2021"/>
    <m/>
    <s v="Secop II"/>
    <s v="452-2021CPS-P(60876)"/>
    <s v="FDLSCD-428-2021(60876)"/>
    <s v="Contratación directa"/>
    <s v="Prestación de servicios profesionales y de apoyo a la gestión"/>
    <s v="Profesional"/>
    <m/>
  </r>
  <r>
    <x v="1"/>
    <s v="453-2021"/>
    <m/>
    <s v="Secop II"/>
    <s v="453-2021PS (61447)"/>
    <s v="FDLSSAMC-12-2021 (61447)"/>
    <s v="Selección abreviada menor cuantía"/>
    <s v="Prestación de servicios"/>
    <s v="Otro"/>
    <m/>
  </r>
  <r>
    <x v="1"/>
    <s v="454-2021"/>
    <m/>
    <s v="Secop II"/>
    <s v="454-2021CPS-P (60971)"/>
    <s v="FDLSCD-429-2021 (60971)"/>
    <s v="Contratación directa"/>
    <s v="Prestación de servicios profesionales y de apoyo a la gestión"/>
    <s v="Profesional"/>
    <m/>
  </r>
  <r>
    <x v="1"/>
    <s v="455-2021"/>
    <m/>
    <s v="Secop II"/>
    <s v="455-2021SUM(61653)"/>
    <s v="FDLSSASI-3-2021(61653)"/>
    <s v="Selección abreviada subasta inversa"/>
    <s v="Suministros"/>
    <s v="Otro"/>
    <m/>
  </r>
  <r>
    <x v="1"/>
    <s v="456-2021"/>
    <m/>
    <s v="Secop II"/>
    <s v="456-2021CPS-P(61895)"/>
    <s v="FDLSCD-430-2021(61895)"/>
    <s v="Contratación directa"/>
    <s v="Prestación de servicios profesionales y de apoyo a la gestión"/>
    <s v="Profesional"/>
    <m/>
  </r>
  <r>
    <x v="1"/>
    <s v="457-2021"/>
    <m/>
    <s v="Secop II"/>
    <s v="FDLSMC-457-2021(62708)"/>
    <s v="FDLSMC-9-2021(62708)"/>
    <s v="Mínima cuantía"/>
    <s v="Prestación de servicios"/>
    <s v="Otro"/>
    <m/>
  </r>
  <r>
    <x v="1"/>
    <s v="458-2021"/>
    <m/>
    <s v="Secop II"/>
    <s v="FDLSCI-458-2021(62826)"/>
    <s v="FDLSCI-431-2021(62826)"/>
    <s v="Contratación directa"/>
    <s v="Convenio interadministrativo"/>
    <s v="Otro"/>
    <m/>
  </r>
  <r>
    <x v="1"/>
    <s v="459-2021"/>
    <m/>
    <s v="Secop II"/>
    <s v="459-2021 CPS - AG (61443)"/>
    <s v="FDLSCD-432-2021 (61443)"/>
    <s v="Contratación directa"/>
    <s v="Prestación de servicios profesionales y de apoyo a la gestión"/>
    <s v="Apoyo a la gestión"/>
    <m/>
  </r>
  <r>
    <x v="1"/>
    <s v="460-2021"/>
    <m/>
    <s v="Secop II"/>
    <s v="460-2021-CPS-AG(61443)"/>
    <s v="FDLSCD-433-2021-(61443)"/>
    <s v="Contratación directa"/>
    <s v="Prestación de servicios profesionales y de apoyo a la gestión"/>
    <s v="Apoyo a la gestión"/>
    <m/>
  </r>
  <r>
    <x v="1"/>
    <s v="461-2021"/>
    <m/>
    <s v="Secop II"/>
    <s v="461-2021CPS-AG(61443)"/>
    <s v="FDLSCD-434-2021 (61527)"/>
    <s v="Contratación directa"/>
    <s v="Prestación de servicios profesionales y de apoyo a la gestión"/>
    <s v="Apoyo a la gestión"/>
    <m/>
  </r>
  <r>
    <x v="1"/>
    <s v="462-2021"/>
    <m/>
    <s v="Secop II"/>
    <s v="462-2021CPS-AG (61443)"/>
    <s v="FDLSCD-435-2021 (61443)"/>
    <s v="Contratación directa"/>
    <s v="Prestación de servicios profesionales y de apoyo a la gestión"/>
    <s v="Apoyo a la gestión"/>
    <m/>
  </r>
  <r>
    <x v="1"/>
    <s v="463-2021"/>
    <m/>
    <s v="Secop II"/>
    <s v="463-2021CPS-AG (61444)"/>
    <s v="FDLSCD-436-2021(61444)"/>
    <s v="Contratación directa"/>
    <s v="Prestación de servicios profesionales y de apoyo a la gestión"/>
    <s v="Apoyo a la gestión"/>
    <m/>
  </r>
  <r>
    <x v="1"/>
    <s v="464-2021"/>
    <m/>
    <s v="Secop II"/>
    <s v="464-2021PS(60604)"/>
    <s v="FDLSSAMC-11-2021(60604)"/>
    <s v="Selección abreviada menor cuantía"/>
    <s v="Prestación de servicios"/>
    <s v="Otro"/>
    <m/>
  </r>
  <r>
    <x v="1"/>
    <s v="465-2021"/>
    <m/>
    <s v="Secop II"/>
    <s v="465-2021PS (60793)"/>
    <s v="FDLSLP-1-2021(60793)"/>
    <s v="Licitación pública"/>
    <s v="Prestación de servicios"/>
    <s v="Otro"/>
    <m/>
  </r>
  <r>
    <x v="1"/>
    <s v="466-2021"/>
    <m/>
    <s v="Secop II"/>
    <s v="FDLSUM-466-2021(62720)"/>
    <s v="FDLSMC-10-2021(62720)"/>
    <s v="Mínima cuantía"/>
    <s v="Suministros"/>
    <s v="Otro"/>
    <m/>
  </r>
  <r>
    <x v="1"/>
    <s v="467-2021"/>
    <m/>
    <s v="Secop II"/>
    <s v="467-2021CPS-AG (61444)"/>
    <s v="FDLSCD-437-2021 (61444)"/>
    <s v="Contratación directa"/>
    <s v="Prestación de servicios profesionales y de apoyo a la gestión"/>
    <s v="Apoyo a la gestión"/>
    <m/>
  </r>
  <r>
    <x v="1"/>
    <s v="468-2021"/>
    <m/>
    <s v="Secop II"/>
    <s v="468-2021CPS-AG (61444)"/>
    <s v="FDLSCD-438-2021 (61444)"/>
    <s v="Contratación directa"/>
    <s v="Prestación de servicios profesionales y de apoyo a la gestión"/>
    <s v="Apoyo a la gestión"/>
    <m/>
  </r>
  <r>
    <x v="1"/>
    <s v="469-2021"/>
    <m/>
    <s v="Secop II"/>
    <s v="469-2021CPS-AG(61444)"/>
    <s v="FDLSCD-439-2021 (61444)"/>
    <s v="Contratación directa"/>
    <s v="Prestación de servicios profesionales y de apoyo a la gestión"/>
    <s v="Apoyo a la gestión"/>
    <m/>
  </r>
  <r>
    <x v="1"/>
    <s v="470-2021"/>
    <m/>
    <s v="Secop II"/>
    <s v="470-2021CPS-P(61875)"/>
    <s v="FDLSCD-440-2021(61875)"/>
    <s v="Contratación directa"/>
    <s v="Prestación de servicios profesionales y de apoyo a la gestión"/>
    <s v="Profesional"/>
    <m/>
  </r>
  <r>
    <x v="1"/>
    <s v="471-2021"/>
    <m/>
    <s v="Secop II"/>
    <s v="471-2021CPS-AG(61444)"/>
    <s v="FDLSCD-441-2021(61444)"/>
    <s v="Contratación directa"/>
    <s v="Prestación de servicios profesionales y de apoyo a la gestión"/>
    <s v="Apoyo a la gestión"/>
    <m/>
  </r>
  <r>
    <x v="1"/>
    <s v="472-2021"/>
    <m/>
    <s v="Secop II"/>
    <s v="472-2021CPS-AG(61444)"/>
    <s v="FDLSCD-442-2021 (61444)"/>
    <s v="Contratación directa"/>
    <s v="Prestación de servicios profesionales y de apoyo a la gestión"/>
    <s v="Apoyo a la gestión"/>
    <m/>
  </r>
  <r>
    <x v="1"/>
    <s v="473-2021"/>
    <m/>
    <s v="Secop II"/>
    <s v="473-2021CPS-AG(61444)"/>
    <s v="FDLSCD-443-2021(61444)"/>
    <s v="Contratación directa"/>
    <s v="Prestación de servicios profesionales y de apoyo a la gestión"/>
    <s v="Apoyo a la gestión"/>
    <m/>
  </r>
  <r>
    <x v="1"/>
    <s v="474-2021"/>
    <m/>
    <s v="Secop II"/>
    <s v="474-2021CPS-AG(61444)"/>
    <s v="FDLSCD-444-2021 (61444)"/>
    <s v="Contratación directa"/>
    <s v="Prestación de servicios profesionales y de apoyo a la gestión"/>
    <s v="Apoyo a la gestión"/>
    <m/>
  </r>
  <r>
    <x v="1"/>
    <s v="475-2021"/>
    <m/>
    <s v="Secop II"/>
    <s v="475-2021CPS-AG(61444)"/>
    <s v="FDLSCD-445-2021 (61444)"/>
    <s v="Contratación directa"/>
    <s v="Prestación de servicios profesionales y de apoyo a la gestión"/>
    <s v="Apoyo a la gestión"/>
    <m/>
  </r>
  <r>
    <x v="1"/>
    <s v="476-2021"/>
    <m/>
    <s v="Secop II"/>
    <s v="476-2021PS(61769)"/>
    <s v="FDLSSAMC-13-2021(61769) "/>
    <s v="Selección abreviada menor cuantía"/>
    <s v="Prestación de servicios"/>
    <s v="Otro"/>
    <m/>
  </r>
  <r>
    <x v="1"/>
    <s v="477-2021"/>
    <m/>
    <s v="Secop II"/>
    <s v="477-2021PS(62541)"/>
    <s v="FDLSSAMC-14-2021(62541)"/>
    <s v="Selección abreviada menor cuantía"/>
    <s v="Prestación de servicios"/>
    <s v="Otro"/>
    <m/>
  </r>
  <r>
    <x v="1"/>
    <s v="478-2021"/>
    <m/>
    <s v="Secop II"/>
    <s v="478-2021-COMODATO"/>
    <s v="FDLSCDC-446-2021"/>
    <s v="Contratación directa"/>
    <s v="Comodato"/>
    <s v="Otro"/>
    <m/>
  </r>
  <r>
    <x v="1"/>
    <s v="479-2021"/>
    <m/>
    <s v="Secop II"/>
    <s v="479-2021SUM(62537)"/>
    <s v="FDLSSASI-4-2021(62537)"/>
    <s v="Selección abreviada subasta inversa"/>
    <s v="Suministros"/>
    <s v="Otro"/>
    <m/>
  </r>
  <r>
    <x v="1"/>
    <s v="480-2021"/>
    <m/>
    <s v="Secop II"/>
    <s v="480-2021PS (61548)"/>
    <s v="FDLS – LP - 002 DE 2021 (61548)"/>
    <s v="Licitación pública"/>
    <s v="Prestación de servicios"/>
    <s v="Otro"/>
    <m/>
  </r>
  <r>
    <x v="1"/>
    <s v="481-2021"/>
    <m/>
    <s v="Secop II"/>
    <s v="481-2021CPS-AG (61444)"/>
    <s v="FDLSCD-447-2021(61444)"/>
    <s v="Contratación directa"/>
    <s v="Prestación de servicios profesionales y de apoyo a la gestión"/>
    <s v="Apoyo a la gestión"/>
    <m/>
  </r>
  <r>
    <x v="1"/>
    <s v="482-2021"/>
    <m/>
    <s v="Secop II"/>
    <s v="482-2021CPS-P(61647)"/>
    <s v="FDLSCD-448-2021(61647)"/>
    <s v="Contratación directa"/>
    <s v="Prestación de servicios profesionales y de apoyo a la gestión"/>
    <s v="Profesional"/>
    <m/>
  </r>
  <r>
    <x v="1"/>
    <s v="483-2021"/>
    <m/>
    <s v="Secop II"/>
    <s v="483-2021CPS-AG(61444)"/>
    <s v="FDLSCD-449-2021(61644)"/>
    <s v="Contratación directa"/>
    <s v="Prestación de servicios profesionales y de apoyo a la gestión"/>
    <s v="Apoyo a la gestión"/>
    <m/>
  </r>
  <r>
    <x v="1"/>
    <s v="484-2021"/>
    <m/>
    <s v="Secop II"/>
    <s v="484-2021-COMODATO"/>
    <s v="FDLSCDC-450-2021"/>
    <s v="Contratación directa"/>
    <s v="Comodato"/>
    <s v="Otro"/>
    <m/>
  </r>
  <r>
    <x v="1"/>
    <s v="485-2021"/>
    <m/>
    <s v="Secop II"/>
    <s v="485-2021CPS-P(63432)"/>
    <s v="FDLSCD-451-2021 (63432)"/>
    <s v="Contratación directa"/>
    <s v="Prestación de servicios profesionales y de apoyo a la gestión"/>
    <s v="Profesional"/>
    <m/>
  </r>
  <r>
    <x v="1"/>
    <s v="486-2021"/>
    <m/>
    <s v="Secop II"/>
    <s v="486-2021CPS-P(63557)"/>
    <s v="FDLSCD-452-2021-(63557)"/>
    <s v="Contratación directa"/>
    <s v="Prestación de servicios profesionales y de apoyo a la gestión"/>
    <s v="Profesional"/>
    <m/>
  </r>
  <r>
    <x v="1"/>
    <s v="487-2021"/>
    <m/>
    <s v="Secop II"/>
    <s v="487-2021CPS-P-(63675)"/>
    <s v="FDLSCD-453-2021-(63675)"/>
    <s v="Contratación directa"/>
    <s v="Prestación de servicios profesionales y de apoyo a la gestión"/>
    <s v="Profesional"/>
    <m/>
  </r>
  <r>
    <x v="1"/>
    <s v="488-2021"/>
    <m/>
    <s v="Secop II"/>
    <s v="488-2021CPS-AG(63676)"/>
    <s v="FDLSCD-454-2021(63676)"/>
    <s v="Contratación directa"/>
    <s v="Prestación de servicios profesionales y de apoyo a la gestión"/>
    <s v="Apoyo a la gestión"/>
    <m/>
  </r>
  <r>
    <x v="1"/>
    <s v="489-2021"/>
    <m/>
    <s v="Secop II"/>
    <s v="489-2021CPS-AG (63835)"/>
    <s v="FDLSCD-455-2021(63835)"/>
    <s v="Contratación directa"/>
    <s v="Prestación de servicios profesionales y de apoyo a la gestión"/>
    <s v="Apoyo a la gestión"/>
    <m/>
  </r>
  <r>
    <x v="1"/>
    <s v="490-2021"/>
    <m/>
    <s v="Secop II"/>
    <s v="CONTRATO DE COMPRAVENTA 490 - 2021"/>
    <s v="FDLSSASI-5-2021(62608)"/>
    <s v="Selección abreviada subasta inversa"/>
    <s v="Compraventa"/>
    <s v="Otro"/>
    <m/>
  </r>
  <r>
    <x v="1"/>
    <s v="491-2021"/>
    <m/>
    <s v="Secop II"/>
    <s v="FDLSMC-491-2021(63573)"/>
    <s v="FDLSMC-11-2021(63573)"/>
    <s v="Mínima cuantía"/>
    <s v="Prestación de servicios"/>
    <s v="Otro"/>
    <m/>
  </r>
  <r>
    <x v="1"/>
    <s v="492-2021"/>
    <m/>
    <s v="Secop II"/>
    <s v="FDLS-CPS 492-2021 (61690)"/>
    <s v="FDLSLP- 3-2021(61690)"/>
    <s v="Licitación pública"/>
    <s v="Suministros"/>
    <s v="Otro"/>
    <m/>
  </r>
  <r>
    <x v="1"/>
    <s v="493-2021"/>
    <m/>
    <s v="Secop II"/>
    <s v="493-2021CV(62611)"/>
    <s v="FDLSSASI-6-2021(62611)"/>
    <s v="Selección abreviada subasta inversa"/>
    <s v="Compraventa"/>
    <s v="Otro"/>
    <m/>
  </r>
  <r>
    <x v="1"/>
    <s v="494-2021"/>
    <m/>
    <s v="Secop II"/>
    <s v="494-2021CV(62611)"/>
    <s v="FDLSSASI-6-2021(62611)"/>
    <s v="Selección abreviada subasta inversa"/>
    <s v="Compraventa"/>
    <s v="Otro"/>
    <m/>
  </r>
  <r>
    <x v="1"/>
    <s v="495-2021"/>
    <m/>
    <s v="Secop II"/>
    <s v="FDLSCI-495-2021(64126)"/>
    <s v="FDLSCI-456-2021(64126)"/>
    <s v="Contratación directa"/>
    <s v="Convenio interadministrativo"/>
    <s v="Otro"/>
    <m/>
  </r>
  <r>
    <x v="1"/>
    <s v="496-2021"/>
    <m/>
    <s v="Secop II"/>
    <s v="496-2021CPS-P(63715)"/>
    <s v="FDLSCD-457-2021(63715)"/>
    <s v="Contratación directa"/>
    <s v="Prestación de servicios profesionales y de apoyo a la gestión"/>
    <s v="Profesional"/>
    <m/>
  </r>
  <r>
    <x v="1"/>
    <s v="497-2021"/>
    <m/>
    <s v="Secop II"/>
    <s v="497-2021CPS-P (63712)"/>
    <s v="FDLSCD-458-2021 (63712)"/>
    <s v="Contratación directa"/>
    <s v="Prestación de servicios profesionales y de apoyo a la gestión"/>
    <s v="Profesional"/>
    <m/>
  </r>
  <r>
    <x v="1"/>
    <s v="498-2021"/>
    <m/>
    <s v="Secop II"/>
    <s v="498-2021CPS-P(62601)"/>
    <s v="FDLSCD-459-2021(62601)"/>
    <s v="Contratación directa"/>
    <s v="Prestación de servicios profesionales y de apoyo a la gestión"/>
    <s v="Profesional"/>
    <m/>
  </r>
  <r>
    <x v="1"/>
    <s v="499-2021"/>
    <m/>
    <s v="Secop II"/>
    <s v="499-2021CPS-P (62606)"/>
    <s v="FDLSCD-460-2021-(62606)"/>
    <s v="Contratación directa"/>
    <s v="Prestación de servicios profesionales y de apoyo a la gestión"/>
    <s v="Profesional"/>
    <m/>
  </r>
  <r>
    <x v="1"/>
    <s v="500-2021"/>
    <m/>
    <s v="Secop II"/>
    <s v="500-2021CI(64530)"/>
    <s v="FDLSCI-461-2021(64530)"/>
    <s v="Contratación directa"/>
    <s v="Convenio interadministrativo"/>
    <s v="Otro"/>
    <m/>
  </r>
  <r>
    <x v="1"/>
    <s v="501-2021"/>
    <m/>
    <s v="Secop II"/>
    <s v="501-2021-CPS-AG(63905)"/>
    <s v="FDLSCD-462-2021(63905)"/>
    <s v="Contratación directa"/>
    <s v="Prestación de servicios profesionales y de apoyo a la gestión"/>
    <s v="Apoyo a la gestión"/>
    <m/>
  </r>
  <r>
    <x v="1"/>
    <s v="502-2021"/>
    <m/>
    <s v="Secop II"/>
    <s v="502-2021CI(64364)"/>
    <s v="FDLSCI-463-2021(64364)"/>
    <s v="Contratación directa"/>
    <s v="Convenio interadministrativo"/>
    <s v="Otro"/>
    <m/>
  </r>
  <r>
    <x v="1"/>
    <s v="503-2021"/>
    <m/>
    <s v="Secop II"/>
    <s v="503-2021CPS-AG-(63982)"/>
    <s v="FDLSCD-464-2021(63982)"/>
    <s v="Contratación directa"/>
    <s v="Prestación de servicios profesionales y de apoyo a la gestión"/>
    <s v="Apoyo a la gestión"/>
    <m/>
  </r>
  <r>
    <x v="1"/>
    <s v="504-2021"/>
    <m/>
    <s v="Secop II"/>
    <s v="504-2021CI(64623)"/>
    <s v="FDLSCI-465-2021(64623)"/>
    <s v="Contratación directa"/>
    <s v="Convenio interadministrativo"/>
    <s v="Otro"/>
    <m/>
  </r>
  <r>
    <x v="1"/>
    <s v="505-2021"/>
    <m/>
    <s v="Secop II"/>
    <s v="505-2021-CPS-P(63932)"/>
    <s v="FDLSCD-466-2021(63932)"/>
    <s v="Contratación directa"/>
    <s v="Prestación de servicios profesionales y de apoyo a la gestión"/>
    <s v="Profesional"/>
    <m/>
  </r>
  <r>
    <x v="1"/>
    <s v="506-2021"/>
    <m/>
    <s v="Secop II"/>
    <s v="506-2021-CPS-P(63932)"/>
    <s v="FDLSCD-467-2021(63932"/>
    <s v="Contratación directa"/>
    <s v="Prestación de servicios profesionales y de apoyo a la gestión"/>
    <s v="Profesional"/>
    <m/>
  </r>
  <r>
    <x v="1"/>
    <s v="507-2021"/>
    <m/>
    <s v="Secop II"/>
    <s v="507-2021CPS-AG(61895)"/>
    <s v="FDLSCD-468-2021(61895)"/>
    <s v="Contratación directa"/>
    <s v="Prestación de servicios profesionales y de apoyo a la gestión"/>
    <s v="Apoyo a la gestión"/>
    <m/>
  </r>
  <r>
    <x v="1"/>
    <s v="508-2021"/>
    <m/>
    <s v="Secop II"/>
    <s v="508-2021CV(62799)"/>
    <s v="FDLSSASI-7-2021(62799)"/>
    <s v="Selección abreviada subasta inversa"/>
    <s v="Compraventa"/>
    <s v="Otro"/>
    <m/>
  </r>
  <r>
    <x v="1"/>
    <s v="509-2021"/>
    <m/>
    <s v="Secop II"/>
    <s v="509-2021CV(62799)"/>
    <s v="FDLSSASI-7-2021(62799)"/>
    <s v="Selección abreviada subasta inversa"/>
    <s v="Compraventa"/>
    <s v="Otro"/>
    <m/>
  </r>
  <r>
    <x v="1"/>
    <s v="510-2021"/>
    <m/>
    <s v="Secop II"/>
    <s v="510-2021PS(63104)"/>
    <s v="FDLSSAMC-15-2021(63104)"/>
    <s v="Selección abreviada menor cuantía"/>
    <s v="Prestación de servicios"/>
    <s v="Otro"/>
    <m/>
  </r>
  <r>
    <x v="1"/>
    <s v="511-2021"/>
    <m/>
    <s v="Secop II"/>
    <s v="511-2021CPS-P(62606)"/>
    <s v="FDLSCD-469-2021(62606)"/>
    <s v="Contratación directa"/>
    <s v="Prestación de servicios profesionales y de apoyo a la gestión"/>
    <s v="Profesional"/>
    <m/>
  </r>
  <r>
    <x v="1"/>
    <s v="512-2021"/>
    <m/>
    <s v="Secop II"/>
    <s v="512-2021CPS-P (63932)"/>
    <s v="FDLSCD-470-2021 (63932)"/>
    <s v="Contratación directa"/>
    <s v="Prestación de servicios profesionales y de apoyo a la gestión"/>
    <s v="Profesional"/>
    <m/>
  </r>
  <r>
    <x v="1"/>
    <s v="513-2021"/>
    <m/>
    <s v="Secop II"/>
    <s v="513-2021CPS"/>
    <s v="FDLSSAMC-16-2021"/>
    <s v="Selección abreviada menor cuantía"/>
    <s v="Prestación de servicios"/>
    <s v="Otro"/>
    <m/>
  </r>
  <r>
    <x v="1"/>
    <s v="515-2021"/>
    <m/>
    <s v="Secop I"/>
    <s v="5152021PS63126"/>
    <s v="FDLSCMA-2-2021(63126)"/>
    <s v="Concurso de méritos"/>
    <s v="Prestación de servicios"/>
    <s v="Otro"/>
    <m/>
  </r>
  <r>
    <x v="1"/>
    <s v="516-2021"/>
    <m/>
    <s v="Secop I"/>
    <s v="5162021PS63126"/>
    <s v="FDLSCMA-3-2021(63379)"/>
    <s v="Concurso de méritos"/>
    <s v="Consultoría"/>
    <s v="Otro"/>
    <m/>
  </r>
  <r>
    <x v="1"/>
    <s v="517-2021"/>
    <m/>
    <s v="Secop II"/>
    <s v="517-2021CPS-AG(65056)"/>
    <s v="FDLSCD-472-2021(65056)"/>
    <s v="Contratación directa"/>
    <s v="Prestación de servicios profesionales y de apoyo a la gestión"/>
    <s v="Apoyo a la gestión"/>
    <m/>
  </r>
  <r>
    <x v="1"/>
    <s v="518-2021"/>
    <m/>
    <s v="Secop II"/>
    <s v="518-2021CV(63427)"/>
    <s v="FDLSSASI-8-2021(63427)"/>
    <s v="Selección abreviada subasta inversa"/>
    <s v="Prestación de servicios"/>
    <s v="Otro"/>
    <m/>
  </r>
  <r>
    <x v="1"/>
    <s v="519-2021"/>
    <m/>
    <s v="Secop II"/>
    <s v="519-2021PS(63138)"/>
    <s v="FDLSLP-5-2021(63138)"/>
    <s v="Licitación pública"/>
    <s v="Prestación de servicios"/>
    <s v="Otro"/>
    <m/>
  </r>
  <r>
    <x v="1"/>
    <s v="521-2021"/>
    <m/>
    <s v="Secop II"/>
    <s v="521-2021SUM(64014)"/>
    <s v="FDLSSASI-11-2021(64014)"/>
    <s v="Selección abreviada subasta inversa"/>
    <s v="Suministros"/>
    <s v="Otro"/>
    <m/>
  </r>
  <r>
    <x v="1"/>
    <s v="522-2021"/>
    <m/>
    <s v="Secop II"/>
    <s v="522-2021CPS-P (64805)"/>
    <s v="FDLSCD-474-2021(64805)"/>
    <s v="Contratación directa"/>
    <s v="Prestación de servicios profesionales y de apoyo a la gestión"/>
    <s v="Profesional"/>
    <m/>
  </r>
  <r>
    <x v="1"/>
    <s v="523-2021"/>
    <m/>
    <s v="Secop II"/>
    <s v="523-2021-COMODATO"/>
    <s v="FDLSCDC-475-2021"/>
    <s v="Contratación directa"/>
    <s v="Comodato"/>
    <s v="Otro"/>
    <m/>
  </r>
  <r>
    <x v="1"/>
    <s v="524-2021"/>
    <m/>
    <s v="Secop II"/>
    <s v="CPS 524-2021"/>
    <s v="FDLSLP-004-2021 (63203)"/>
    <s v="Licitación pública"/>
    <s v="Prestación de servicios"/>
    <s v="Otro"/>
    <m/>
  </r>
  <r>
    <x v="1"/>
    <s v="525-2021"/>
    <m/>
    <s v="Secop II"/>
    <s v="525-2021SUM(64002)"/>
    <s v="FDLSSASI-10-2021(64002)"/>
    <s v="Selección abreviada subasta inversa"/>
    <s v="Suministros"/>
    <s v="Otro"/>
    <m/>
  </r>
  <r>
    <x v="1"/>
    <s v="526-2021"/>
    <m/>
    <s v="Secop II"/>
    <s v="526-2021PS(63470)"/>
    <s v="FDLSLP-9-2021(63470)"/>
    <s v="Licitación pública"/>
    <s v="Prestación de servicios"/>
    <s v="Otro"/>
    <m/>
  </r>
  <r>
    <x v="1"/>
    <s v="527-2021"/>
    <m/>
    <s v="Secop II"/>
    <s v="527-2021PS(63746)"/>
    <s v="FDLSLP-7-2021 (63746)"/>
    <s v="Licitación pública"/>
    <s v="Prestación de servicios"/>
    <s v="Otro"/>
    <m/>
  </r>
  <r>
    <x v="1"/>
    <s v="528-2021"/>
    <m/>
    <s v="Secop II"/>
    <s v="528-2021PS(64151)"/>
    <s v="FDLSLP-12-2021(64151)"/>
    <s v="Licitación pública"/>
    <s v="Prestación de servicios"/>
    <s v="Otro"/>
    <m/>
  </r>
  <r>
    <x v="1"/>
    <s v="529-2021"/>
    <m/>
    <s v="Secop II"/>
    <s v="529-2021PS(63597)"/>
    <s v="LICITACIÓN PÚBLICA FDLS-6-2021(63597)"/>
    <s v="Licitación pública"/>
    <s v="Prestación de servicios"/>
    <s v="Otro"/>
    <m/>
  </r>
  <r>
    <x v="1"/>
    <s v="530-2021"/>
    <m/>
    <s v="Secop II"/>
    <s v="530-2021PS (63213)"/>
    <s v="FDLSLP-08-2021 (6313)"/>
    <s v="Licitación pública"/>
    <s v="Prestación de servicios"/>
    <s v="Otro"/>
    <m/>
  </r>
  <r>
    <x v="1"/>
    <s v="532-2021"/>
    <m/>
    <s v="Secop II"/>
    <s v="532-2021CV(63617)"/>
    <s v="FDLSSASI-9-2021(63617)"/>
    <s v="Selección abreviada subasta inversa"/>
    <s v="Compraventa"/>
    <s v="Otro"/>
    <m/>
  </r>
  <r>
    <x v="1"/>
    <s v="533-2021"/>
    <m/>
    <s v="Secop II"/>
    <s v="533-2021CV(63617)"/>
    <s v="FDLSSASI-9-2021(63617)"/>
    <s v="Selección abreviada subasta inversa"/>
    <s v="Compraventa"/>
    <s v="Otro"/>
    <m/>
  </r>
  <r>
    <x v="1"/>
    <s v="534-2021"/>
    <m/>
    <s v="Secop II"/>
    <s v="FDLSMC-534-2021(68210)"/>
    <s v="FDLSMC-13-2021(68210)"/>
    <s v="Mínima cuantía"/>
    <s v="Prestación de servicios"/>
    <s v="Otro"/>
    <m/>
  </r>
  <r>
    <x v="1"/>
    <s v="535-2021"/>
    <m/>
    <s v="Secop II"/>
    <s v="535-2021PS(66970)"/>
    <s v="FDLSMC-14-2021(66970)"/>
    <s v="Mínima cuantía"/>
    <s v="Prestación de servicios"/>
    <s v="Otro"/>
    <m/>
  </r>
  <r>
    <x v="1"/>
    <s v="536-2021"/>
    <m/>
    <s v="Secop II"/>
    <s v="536-2021SUM(65390)"/>
    <s v="FDLSSASI-12-2021(65390)"/>
    <s v="Selección abreviada subasta inversa"/>
    <s v="Suministros"/>
    <s v="Otro"/>
    <m/>
  </r>
  <r>
    <x v="1"/>
    <s v="537-2021"/>
    <m/>
    <s v="Secop II"/>
    <s v="537-2021PS(65378)"/>
    <s v="FDLSSAMC-17-2021(65378)"/>
    <s v="Selección abreviada menor cuantía"/>
    <s v="Prestación de servicios"/>
    <s v="Otro"/>
    <m/>
  </r>
  <r>
    <x v="1"/>
    <s v="538-2021"/>
    <m/>
    <s v="Secop II"/>
    <s v="538 -2021CPS(64256)"/>
    <s v="FDLSLP-13-2021(64256)"/>
    <s v="Licitación pública"/>
    <s v="Prestación de servicios"/>
    <s v="Otro"/>
    <m/>
  </r>
  <r>
    <x v="1"/>
    <s v="539-2021"/>
    <m/>
    <s v="Secop II"/>
    <s v="539-2021SUM(65069)"/>
    <s v="FDLSSAMC-18-2021 (65069)"/>
    <s v="Selección abreviada menor cuantía"/>
    <s v="Suministros"/>
    <s v="Otro"/>
    <m/>
  </r>
  <r>
    <x v="1"/>
    <s v="540-2021"/>
    <m/>
    <s v="Secop II"/>
    <s v="FDLSMC-540-2021(68250)"/>
    <s v="FDLSMC-15-2021(68250)"/>
    <s v="Mínima cuantía"/>
    <s v="Compraventa"/>
    <s v="Otro"/>
    <m/>
  </r>
  <r>
    <x v="1"/>
    <s v="541-2021"/>
    <m/>
    <s v="Secop II"/>
    <s v="541-2021CO(63290)"/>
    <s v="FDLSLP-10-2021(63290)"/>
    <s v="Licitación pública"/>
    <s v="Contrato de obra"/>
    <s v="Otro"/>
    <m/>
  </r>
  <r>
    <x v="1"/>
    <s v="542-2021"/>
    <m/>
    <s v="Secop II"/>
    <s v="542-2021CO(63681)"/>
    <s v="FDLSLP-11-2021(63681)"/>
    <s v="Licitación pública"/>
    <s v="Contrato de obra"/>
    <s v="Otro"/>
    <m/>
  </r>
  <r>
    <x v="1"/>
    <s v="543-2021"/>
    <m/>
    <s v="Secop II"/>
    <s v="543-2021PS(69159)"/>
    <s v="FDLSCD-477-2021(69159)"/>
    <s v="Contratación directa"/>
    <s v="Prestación de servicios"/>
    <s v="Otro"/>
    <m/>
  </r>
  <r>
    <x v="1"/>
    <s v="544-2021"/>
    <m/>
    <s v="Secop II"/>
    <s v="544-2021CMA(64169)"/>
    <s v="FDLSCMA-5-2021(64169)"/>
    <s v="Concurso de méritos"/>
    <s v="Interventoría"/>
    <s v="Otro"/>
    <m/>
  </r>
  <r>
    <x v="1"/>
    <s v="545-2021"/>
    <m/>
    <s v="Secop II"/>
    <s v="545-2021CMA(64598)"/>
    <s v="FDLSCMA-6-2021(64598)"/>
    <s v="Concurso de méritos"/>
    <s v="Interventoría"/>
    <s v="Otro"/>
    <m/>
  </r>
  <r>
    <x v="1"/>
    <s v="83925-2021"/>
    <m/>
    <s v="Tienda virtual"/>
    <s v="Orden de Compra 83925-2021"/>
    <s v="No aplica"/>
    <s v="Orden de Compra"/>
    <s v="Orden de Compra"/>
    <s v="Orden de Compra"/>
    <m/>
  </r>
  <r>
    <x v="1"/>
    <s v="83924-2021"/>
    <m/>
    <s v="Tienda virtual"/>
    <s v="Orden de Compra 83924-2021"/>
    <s v="No aplica"/>
    <s v="Orden de Compra"/>
    <s v="Orden de Compra"/>
    <s v="Orden de Compra"/>
    <m/>
  </r>
  <r>
    <x v="1"/>
    <s v="83922-2021"/>
    <m/>
    <s v="Tienda virtual"/>
    <s v="Orden de Compra 83922-2021"/>
    <s v="No aplica"/>
    <s v="Orden de Compra"/>
    <s v="Orden de Compra"/>
    <s v="Orden de Compra"/>
    <m/>
  </r>
  <r>
    <x v="1"/>
    <s v="83919-2021"/>
    <m/>
    <s v="Tienda virtual"/>
    <s v="Orden de Compra 83919-2021"/>
    <s v="No aplica"/>
    <s v="Orden de Compra"/>
    <s v="Orden de Compra"/>
    <s v="Orden de Compra"/>
    <m/>
  </r>
  <r>
    <x v="1"/>
    <s v="83918-2021"/>
    <m/>
    <s v="Tienda virtual"/>
    <s v="Orden de Compra 83918-2021"/>
    <s v="No aplica"/>
    <s v="Orden de Compra"/>
    <s v="Orden de Compra"/>
    <s v="Orden de Compra"/>
    <m/>
  </r>
  <r>
    <x v="1"/>
    <s v="83916-2021"/>
    <m/>
    <s v="Tienda virtual"/>
    <s v="Orden de Compra 83916-2021"/>
    <s v="No aplica"/>
    <s v="Orden de Compra"/>
    <s v="Orden de Compra"/>
    <s v="Orden de Compra"/>
    <m/>
  </r>
  <r>
    <x v="1"/>
    <s v="67570-2021"/>
    <m/>
    <s v="Tienda virtual"/>
    <s v="Orden de Compra 67570-2021"/>
    <s v="No aplica"/>
    <s v="Orden de Compra"/>
    <s v="Orden de Compra"/>
    <s v="Orden de Compra"/>
    <m/>
  </r>
  <r>
    <x v="1"/>
    <s v="67722-2021"/>
    <m/>
    <s v="Tienda virtual"/>
    <s v="Orden de Compra 67722-2021"/>
    <s v="No aplica"/>
    <s v="Orden de Compra"/>
    <s v="Orden de Compra"/>
    <s v="Orden de Compra"/>
    <m/>
  </r>
  <r>
    <x v="1"/>
    <s v="68065-2021"/>
    <m/>
    <s v="Tienda virtual"/>
    <s v="Orden de Compra 68065-2021"/>
    <s v="No aplica"/>
    <s v="Orden de Compra"/>
    <s v="Orden de Compra"/>
    <s v="Orden de Compra"/>
    <m/>
  </r>
  <r>
    <x v="1"/>
    <s v="68066-2021"/>
    <m/>
    <s v="Tienda virtual"/>
    <s v="Orden de Compra 68066-2021"/>
    <s v="No aplica"/>
    <s v="Orden de Compra"/>
    <s v="Orden de Compra"/>
    <s v="Orden de Compra"/>
    <m/>
  </r>
  <r>
    <x v="1"/>
    <s v="70706-2021"/>
    <m/>
    <s v="Tienda virtual"/>
    <s v="Orden de Compra 70706-2021"/>
    <s v="No aplica"/>
    <s v="Orden de Compra"/>
    <s v="Orden de Compra"/>
    <s v="Orden de Compra"/>
    <m/>
  </r>
  <r>
    <x v="1"/>
    <s v="70707-2021"/>
    <m/>
    <s v="Tienda virtual"/>
    <s v="Orden de Compra 70707-2021"/>
    <s v="No aplica"/>
    <s v="Orden de Compra"/>
    <s v="Orden de Compra"/>
    <s v="Orden de Compra"/>
    <m/>
  </r>
  <r>
    <x v="1"/>
    <s v="76261-2021"/>
    <m/>
    <s v="Tienda virtual"/>
    <s v="Orden de Compra 76261-2021"/>
    <s v="No aplica"/>
    <s v="Orden de Compra"/>
    <s v="Orden de Compra"/>
    <s v="Orden de Compra"/>
    <m/>
  </r>
  <r>
    <x v="1"/>
    <s v="77595-2021"/>
    <m/>
    <s v="Tienda virtual"/>
    <s v="Orden de Compra 77595-2021"/>
    <s v="No aplica"/>
    <s v="Orden de Compra"/>
    <s v="Orden de Compra"/>
    <s v="Orden de Compra"/>
    <m/>
  </r>
  <r>
    <x v="1"/>
    <s v="78889-2021"/>
    <m/>
    <s v="Tienda virtual"/>
    <s v="Orden de Compra 78889-2021"/>
    <s v="No aplica"/>
    <s v="Orden de Compra"/>
    <s v="Orden de Compra"/>
    <s v="Orden de Compra"/>
    <m/>
  </r>
  <r>
    <x v="1"/>
    <s v="80396-2021"/>
    <m/>
    <s v="Tienda virtual"/>
    <s v="Orden de Compra 80396-2021"/>
    <s v="No aplica"/>
    <s v="Orden de Compra"/>
    <s v="Orden de Compra"/>
    <s v="Orden de Compra"/>
    <m/>
  </r>
  <r>
    <x v="1"/>
    <s v="80398-2021"/>
    <m/>
    <s v="Tienda virtual"/>
    <s v="Orden de Compra 80398-2021"/>
    <s v="No aplica"/>
    <s v="Orden de Compra"/>
    <s v="Orden de Compra"/>
    <s v="Orden de Compra"/>
    <m/>
  </r>
  <r>
    <x v="1"/>
    <s v="80399-2021"/>
    <m/>
    <s v="Tienda virtual"/>
    <s v="Orden de Compra 80399-2021"/>
    <s v="No aplica"/>
    <s v="Orden de Compra"/>
    <s v="Orden de Compra"/>
    <s v="Orden de Compra"/>
    <m/>
  </r>
  <r>
    <x v="1"/>
    <s v="80404-2021"/>
    <m/>
    <s v="Tienda virtual"/>
    <s v="Orden de Compra 80404-2021"/>
    <s v="No aplica"/>
    <s v="Orden de Compra"/>
    <s v="Orden de Compra"/>
    <s v="Orden de Compra"/>
    <m/>
  </r>
  <r>
    <x v="1"/>
    <s v="80405-2021"/>
    <m/>
    <s v="Tienda virtual"/>
    <s v="Orden de Compra 80405-2021"/>
    <s v="No aplica"/>
    <s v="Orden de Compra"/>
    <s v="Orden de Compra"/>
    <s v="Orden de Compra"/>
    <m/>
  </r>
  <r>
    <x v="1"/>
    <s v="80407-2021"/>
    <m/>
    <s v="Tienda virtual"/>
    <s v="Orden de Compra 80407-2021"/>
    <s v="No aplica"/>
    <s v="Orden de Compra"/>
    <s v="Orden de Compra"/>
    <s v="Orden de Compra"/>
    <m/>
  </r>
  <r>
    <x v="1"/>
    <s v="80408-2021"/>
    <m/>
    <s v="Tienda virtual"/>
    <s v="Orden de Compra 80408-2021"/>
    <s v="No aplica"/>
    <s v="Orden de Compra"/>
    <s v="Orden de Compra"/>
    <s v="Orden de Compra"/>
    <m/>
  </r>
  <r>
    <x v="1"/>
    <s v="80412-2021"/>
    <m/>
    <s v="Tienda virtual"/>
    <s v="Orden de Compra 80412-2021"/>
    <s v="No aplica"/>
    <s v="Orden de Compra"/>
    <s v="Orden de Compra"/>
    <s v="Orden de Compra"/>
    <m/>
  </r>
  <r>
    <x v="1"/>
    <s v="80413-2021"/>
    <m/>
    <s v="Tienda virtual"/>
    <s v="Orden de Compra 80413-2021"/>
    <s v="No aplica"/>
    <s v="Orden de Compra"/>
    <s v="Orden de Compra"/>
    <s v="Orden de Compra"/>
    <m/>
  </r>
  <r>
    <x v="1"/>
    <s v="80607-2021"/>
    <m/>
    <s v="Tienda virtual"/>
    <s v="Orden de Compra 80607-2021"/>
    <s v="No aplica"/>
    <s v="Orden de Compra"/>
    <s v="Orden de Compra"/>
    <s v="Orden de Compra"/>
    <m/>
  </r>
  <r>
    <x v="1"/>
    <s v="80890-2021"/>
    <m/>
    <s v="Tienda virtual"/>
    <s v="Orden de Compra 80890-2021"/>
    <s v="No aplica"/>
    <s v="Orden de Compra"/>
    <s v="Orden de Compra"/>
    <s v="Orden de Compra"/>
    <m/>
  </r>
  <r>
    <x v="2"/>
    <s v="001-2022"/>
    <m/>
    <s v="Secop II"/>
    <s v="001-2022CPS-P(66464)"/>
    <s v="FDLSUBACD-001-2022(66464)"/>
    <s v="Contratación directa"/>
    <s v="Prestación de servicios profesionales y de apoyo a la gestión"/>
    <s v="Profesional"/>
    <m/>
  </r>
  <r>
    <x v="2"/>
    <s v="002-2022"/>
    <m/>
    <s v="Secop II"/>
    <s v="002-2022CPS-P(66464)"/>
    <s v="FDLSUBACD-002-2022(66464)"/>
    <s v="Contratación directa"/>
    <s v="Prestación de servicios profesionales y de apoyo a la gestión"/>
    <s v="Profesional"/>
    <m/>
  </r>
  <r>
    <x v="2"/>
    <s v="003-2022"/>
    <m/>
    <s v="Secop II"/>
    <s v="003-2022CPS-P(66464)"/>
    <s v="FDLSUBACD-003-2022(66464)"/>
    <s v="Contratación directa"/>
    <s v="Prestación de servicios profesionales y de apoyo a la gestión"/>
    <s v="Profesional"/>
    <m/>
  </r>
  <r>
    <x v="2"/>
    <s v="004-2022"/>
    <m/>
    <s v="Secop II"/>
    <s v="004-2022CPS-P(66441)"/>
    <s v="FDLSUBACD-004-2022(66441)"/>
    <s v="Contratación directa"/>
    <s v="Prestación de servicios profesionales y de apoyo a la gestión"/>
    <s v="Profesional"/>
    <m/>
  </r>
  <r>
    <x v="2"/>
    <s v="005-2022"/>
    <m/>
    <s v="Secop II"/>
    <s v="005-2022CPS-P(66464)"/>
    <s v="FDLSUBACD-005-2022(66464)"/>
    <s v="Contratación directa"/>
    <s v="Prestación de servicios profesionales y de apoyo a la gestión"/>
    <s v="Profesional"/>
    <m/>
  </r>
  <r>
    <x v="2"/>
    <s v="006-2022"/>
    <m/>
    <s v="Secop II"/>
    <s v="006-2022CPS-P(66464)"/>
    <s v="FDLSUBACD-006-2022(66464)"/>
    <s v="Contratación directa"/>
    <s v="Prestación de servicios profesionales y de apoyo a la gestión"/>
    <s v="Profesional"/>
    <m/>
  </r>
  <r>
    <x v="2"/>
    <s v="007-2022"/>
    <m/>
    <s v="Secop II"/>
    <s v="007-2022CPS-P(66464)"/>
    <s v="FDLSUBACD-007-2022(66464)"/>
    <s v="Contratación directa"/>
    <s v="Prestación de servicios profesionales y de apoyo a la gestión"/>
    <s v="Profesional"/>
    <m/>
  </r>
  <r>
    <x v="2"/>
    <s v="008-2022"/>
    <m/>
    <s v="Secop II"/>
    <s v="008-2022CPS-P(66464)"/>
    <s v="FDLSUBACD-008-2022(66464)"/>
    <s v="Contratación directa"/>
    <s v="Prestación de servicios profesionales y de apoyo a la gestión"/>
    <s v="Profesional"/>
    <m/>
  </r>
  <r>
    <x v="2"/>
    <s v="009-2022"/>
    <m/>
    <s v="Secop II"/>
    <s v="009-2022CPS-P(66464)"/>
    <s v="FDLSUBACD-009-2022(66464)"/>
    <s v="Contratación directa"/>
    <s v="Prestación de servicios profesionales y de apoyo a la gestión"/>
    <s v="Profesional"/>
    <m/>
  </r>
  <r>
    <x v="2"/>
    <s v="010-2022"/>
    <m/>
    <s v="Secop II"/>
    <s v="010-2022CPS-P(68082) 011-2022CPS-P(68082)"/>
    <s v="FDLSUBACD-010-2022(68082)"/>
    <s v="Contratación directa"/>
    <s v="Prestación de servicios profesionales y de apoyo a la gestión"/>
    <s v="Profesional"/>
    <m/>
  </r>
  <r>
    <x v="2"/>
    <s v="011-2022"/>
    <m/>
    <s v="Secop II"/>
    <s v="CO1.PCCNTR.3221588"/>
    <s v="FDLSUBACD-011-2022(68082)"/>
    <s v="Contratación directa"/>
    <s v="Prestación de servicios profesionales y de apoyo a la gestión"/>
    <s v="Profesional"/>
    <m/>
  </r>
  <r>
    <x v="2"/>
    <s v="012-2022"/>
    <m/>
    <s v="Secop II"/>
    <s v="012-2022CPS-AG(66466)"/>
    <s v="FDLSUBACD-012-2022(66466)"/>
    <s v="Contratación directa"/>
    <s v="Prestación de servicios profesionales y de apoyo a la gestión"/>
    <s v="Apoyo a la gestión"/>
    <m/>
  </r>
  <r>
    <x v="2"/>
    <s v="013-2022"/>
    <m/>
    <s v="Secop II"/>
    <s v="013-2022CPS-AG(66466)"/>
    <s v="FDLSUBACD-013-2022(66466)"/>
    <s v="Contratación directa"/>
    <s v="Prestación de servicios profesionales y de apoyo a la gestión"/>
    <s v="Apoyo a la gestión"/>
    <m/>
  </r>
  <r>
    <x v="2"/>
    <s v="014-2022"/>
    <m/>
    <s v="Secop II"/>
    <s v="014-2022CPS-P(66464)"/>
    <s v="FDLSUBACD-014-2022(66464)"/>
    <s v="Contratación directa"/>
    <s v="Prestación de servicios profesionales y de apoyo a la gestión"/>
    <s v="Profesional"/>
    <m/>
  </r>
  <r>
    <x v="2"/>
    <s v="015-2022"/>
    <m/>
    <s v="Secop II"/>
    <s v="015-2022CPS-AG(66430)"/>
    <s v="FDLSUBACD-015-2022(66430)"/>
    <s v="Contratación directa"/>
    <s v="Prestación de servicios profesionales y de apoyo a la gestión"/>
    <s v="Apoyo a la gestión"/>
    <m/>
  </r>
  <r>
    <x v="2"/>
    <s v="016-2022"/>
    <m/>
    <s v="Secop II"/>
    <s v="016-2022CPS-P(68157)"/>
    <s v="FDLSUBACD-016-2022(68157)"/>
    <s v="Contratación directa"/>
    <s v="Prestación de servicios profesionales y de apoyo a la gestión"/>
    <s v="Profesional"/>
    <m/>
  </r>
  <r>
    <x v="2"/>
    <s v="017-2022"/>
    <m/>
    <s v="Secop II"/>
    <s v="017-2022CPS-P(68446)"/>
    <s v="FDLSUBACD-017-2022(68446)"/>
    <s v="Contratación directa"/>
    <s v="Prestación de servicios profesionales y de apoyo a la gestión"/>
    <s v="Profesional"/>
    <m/>
  </r>
  <r>
    <x v="2"/>
    <s v="018-2022"/>
    <m/>
    <s v="Secop II"/>
    <s v="018-2022CPS-P(68446)"/>
    <s v="FDLSUBACD-018-2022(68449)"/>
    <s v="Contratación directa"/>
    <s v="Prestación de servicios profesionales y de apoyo a la gestión"/>
    <s v="Profesional"/>
    <m/>
  </r>
  <r>
    <x v="2"/>
    <s v="019-2022"/>
    <m/>
    <s v="Secop II"/>
    <s v="019-2022CPS-AG(68050)"/>
    <s v="FDLSUBACD-019-2022(68050)"/>
    <s v="Contratación directa"/>
    <s v="Prestación de servicios profesionales y de apoyo a la gestión"/>
    <s v="Apoyo a la gestión"/>
    <m/>
  </r>
  <r>
    <x v="2"/>
    <s v="020-2022"/>
    <m/>
    <s v="Secop II"/>
    <s v="020-2022CPS-P(68052)"/>
    <s v="FDLSUBACD-020-2022(68052)"/>
    <s v="Contratación directa"/>
    <s v="Prestación de servicios profesionales y de apoyo a la gestión"/>
    <s v="Profesional"/>
    <m/>
  </r>
  <r>
    <x v="2"/>
    <s v="021-2022"/>
    <m/>
    <s v="Secop II"/>
    <s v="021-2022CPS-P(68079)"/>
    <s v="FDLSUBACD-021-2022(68079)"/>
    <s v="Contratación directa"/>
    <s v="Prestación de servicios profesionales y de apoyo a la gestión"/>
    <s v="Profesional"/>
    <m/>
  </r>
  <r>
    <x v="2"/>
    <s v="022-2022"/>
    <m/>
    <s v="Secop II"/>
    <s v="022-2022CPS-P(68079)"/>
    <s v="FDLSUBACD-022-2022(68079)"/>
    <s v="Contratación directa"/>
    <s v="Prestación de servicios profesionales y de apoyo a la gestión"/>
    <s v="Profesional"/>
    <m/>
  </r>
  <r>
    <x v="2"/>
    <s v="023-2022"/>
    <m/>
    <s v="Secop II"/>
    <s v="023-2022CPS-P(68079)"/>
    <s v="FDLSUBACD-023-20222(68079)"/>
    <s v="Contratación directa"/>
    <s v="Prestación de servicios profesionales y de apoyo a la gestión"/>
    <s v="Profesional"/>
    <m/>
  </r>
  <r>
    <x v="2"/>
    <s v="024-2022"/>
    <m/>
    <s v="Secop II"/>
    <s v="024-2022CPSP(68445)"/>
    <s v="FDLSUBACD-024-2022(68445)"/>
    <s v="Contratación directa"/>
    <s v="Prestación de servicios profesionales y de apoyo a la gestión"/>
    <s v="Profesional"/>
    <m/>
  </r>
  <r>
    <x v="2"/>
    <s v="025-2022"/>
    <m/>
    <s v="Secop II"/>
    <s v="025-2022CPSP(68445)"/>
    <s v="FDLSUBACD-025-2022(68445)"/>
    <s v="Contratación directa"/>
    <s v="Prestación de servicios profesionales y de apoyo a la gestión"/>
    <s v="Profesional"/>
    <m/>
  </r>
  <r>
    <x v="2"/>
    <s v="026-2022"/>
    <m/>
    <s v="Secop II"/>
    <s v="026-2022CPSP(68450)"/>
    <s v="FDLSUBACD-026-2022(68450)"/>
    <s v="Contratación directa"/>
    <s v="Prestación de servicios profesionales y de apoyo a la gestión"/>
    <s v="Profesional"/>
    <m/>
  </r>
  <r>
    <x v="2"/>
    <s v="027-2022"/>
    <m/>
    <s v="Secop II"/>
    <s v="027-2022CPSAG(68081)"/>
    <s v="FDLSUBACD-027-2022(68081)"/>
    <s v="Contratación directa"/>
    <s v="Prestación de servicios profesionales y de apoyo a la gestión"/>
    <s v="Apoyo a la gestión"/>
    <m/>
  </r>
  <r>
    <x v="2"/>
    <s v="028-2022"/>
    <m/>
    <s v="Secop II"/>
    <s v="028-2022CPS-P(68462)"/>
    <s v="FDLSUBACD-028-2022(68462)"/>
    <s v="Contratación directa"/>
    <s v="Prestación de servicios profesionales y de apoyo a la gestión"/>
    <s v="Profesional"/>
    <m/>
  </r>
  <r>
    <x v="2"/>
    <s v="029-2022"/>
    <m/>
    <s v="Secop II"/>
    <s v="029-2022CPS-P(68439)"/>
    <s v="FDLSUBACD-029-2022(68439)"/>
    <s v="Contratación directa"/>
    <s v="Prestación de servicios profesionales y de apoyo a la gestión"/>
    <s v="Profesional"/>
    <m/>
  </r>
  <r>
    <x v="2"/>
    <s v="030-2022"/>
    <m/>
    <s v="Secop II"/>
    <s v="030-2022CPS-P(68214)"/>
    <s v="FDLSUBACD-030-2022(68214)"/>
    <s v="Contratación directa"/>
    <s v="Prestación de servicios profesionales y de apoyo a la gestión"/>
    <s v="Profesional"/>
    <m/>
  </r>
  <r>
    <x v="2"/>
    <s v="031-2022"/>
    <m/>
    <s v="Secop II"/>
    <s v="031-2022CPS-P(68213)"/>
    <s v="FDLSUBACD-031-2022(68213)"/>
    <s v="Contratación directa"/>
    <s v="Prestación de servicios profesionales y de apoyo a la gestión"/>
    <s v="Profesional"/>
    <m/>
  </r>
  <r>
    <x v="2"/>
    <s v="032-2022"/>
    <m/>
    <s v="Secop II"/>
    <s v="032-2022CPS-AG(68216)"/>
    <s v="FDLSUBACD-032-2022(68216)"/>
    <s v="Contratación directa"/>
    <s v="Prestación de servicios profesionales y de apoyo a la gestión"/>
    <s v="Apoyo a la gestión"/>
    <m/>
  </r>
  <r>
    <x v="2"/>
    <s v="033-2022"/>
    <m/>
    <s v="Secop II"/>
    <s v="033-2022CPS-P(68430)"/>
    <s v="FDLSUBACD-033-2022(68430)"/>
    <s v="Contratación directa"/>
    <s v="Prestación de servicios profesionales y de apoyo a la gestión"/>
    <s v="Profesional"/>
    <m/>
  </r>
  <r>
    <x v="2"/>
    <s v="034-2022"/>
    <m/>
    <s v="Secop II"/>
    <s v="034-2022CPS-P(68430)"/>
    <s v="FDLSUBACD-034-2022(68430)"/>
    <s v="Contratación directa"/>
    <s v="Prestación de servicios profesionales y de apoyo a la gestión"/>
    <s v="Profesional"/>
    <m/>
  </r>
  <r>
    <x v="2"/>
    <s v="035-2022"/>
    <m/>
    <s v="Secop II"/>
    <s v="035-2022CPS-P(68103)"/>
    <s v="FDLSUBACD-035-2022(68103)"/>
    <s v="Contratación directa"/>
    <s v="Prestación de servicios profesionales y de apoyo a la gestión"/>
    <s v="Profesional"/>
    <m/>
  </r>
  <r>
    <x v="2"/>
    <s v="036-2022"/>
    <m/>
    <s v="Secop II"/>
    <s v="036-2022CPS-P(68467)"/>
    <s v="FDLSUBACD-036-2022(68467)"/>
    <s v="Contratación directa"/>
    <s v="Prestación de servicios profesionales y de apoyo a la gestión"/>
    <s v="Profesional"/>
    <m/>
  </r>
  <r>
    <x v="2"/>
    <s v="037-2022"/>
    <m/>
    <s v="Secop II"/>
    <s v="037-2022CPS-AG(68220)"/>
    <s v="FDLSUBACD-037-2022(68220)"/>
    <s v="Contratación directa"/>
    <s v="Prestación de servicios profesionales y de apoyo a la gestión"/>
    <s v="Apoyo a la gestión"/>
    <m/>
  </r>
  <r>
    <x v="2"/>
    <s v="038-2022"/>
    <m/>
    <s v="Secop II"/>
    <s v="038-2022CPS-P(68221)"/>
    <s v="FDLSUBACD-038-2022(68221)"/>
    <s v="Contratación directa"/>
    <s v="Prestación de servicios profesionales y de apoyo a la gestión"/>
    <s v="Profesional"/>
    <m/>
  </r>
  <r>
    <x v="2"/>
    <s v="039-2022"/>
    <m/>
    <s v="Secop II"/>
    <s v="039-2022CPS-P(68451)"/>
    <s v="FDLSUBACD-039-2022(68451)"/>
    <s v="Contratación directa"/>
    <s v="Prestación de servicios profesionales y de apoyo a la gestión"/>
    <s v="Profesional"/>
    <m/>
  </r>
  <r>
    <x v="2"/>
    <s v="040-2022"/>
    <m/>
    <s v="Secop II"/>
    <s v="040-2022CPS-P(68453)"/>
    <s v="FDLSUBACD-040-2022(68453)"/>
    <s v="Contratación directa"/>
    <s v="Prestación de servicios profesionales y de apoyo a la gestión"/>
    <s v="Profesional"/>
    <m/>
  </r>
  <r>
    <x v="2"/>
    <s v="041-2022"/>
    <m/>
    <s v="Secop II"/>
    <s v="041-2022CPS-P(66489)"/>
    <s v="FDLSUBACD-041-2022(66489)"/>
    <s v="Contratación directa"/>
    <s v="Prestación de servicios profesionales y de apoyo a la gestión"/>
    <s v="Profesional"/>
    <m/>
  </r>
  <r>
    <x v="2"/>
    <s v="042-2022"/>
    <m/>
    <s v="Secop II"/>
    <s v="042-2022CPS-P(68223)"/>
    <s v="FDLSUBACD-042-2022(68223)"/>
    <s v="Contratación directa"/>
    <s v="Prestación de servicios profesionales y de apoyo a la gestión"/>
    <s v="Profesional"/>
    <m/>
  </r>
  <r>
    <x v="2"/>
    <s v="043-2022"/>
    <m/>
    <s v="Secop II"/>
    <s v="043-2022CPS-P(68223)"/>
    <s v="FDLSUBACD-043-2022(68223)"/>
    <s v="Contratación directa"/>
    <s v="Prestación de servicios profesionales y de apoyo a la gestión"/>
    <s v="Profesional"/>
    <m/>
  </r>
  <r>
    <x v="2"/>
    <s v="044-2022"/>
    <m/>
    <s v="Secop II"/>
    <s v="044-2022CPS-AG(68224)"/>
    <s v="FDLSUBACD-044-2022(68224)"/>
    <s v="Contratación directa"/>
    <s v="Prestación de servicios profesionales y de apoyo a la gestión"/>
    <s v="Apoyo a la gestión"/>
    <m/>
  </r>
  <r>
    <x v="2"/>
    <s v="045-2022"/>
    <m/>
    <s v="Secop II"/>
    <s v="045-2022CPS-AG(68224)"/>
    <s v="FDLSUBACD-045-2022(68224)"/>
    <s v="Contratación directa"/>
    <s v="Prestación de servicios profesionales y de apoyo a la gestión"/>
    <s v="Apoyo a la gestión"/>
    <m/>
  </r>
  <r>
    <x v="2"/>
    <s v="046-2022"/>
    <m/>
    <s v="Secop II"/>
    <s v="046-2022CPS-P(66846)"/>
    <s v="FDLSUBACD-046-2022(66846)"/>
    <s v="Contratación directa"/>
    <s v="Prestación de servicios profesionales y de apoyo a la gestión"/>
    <s v="Profesional"/>
    <m/>
  </r>
  <r>
    <x v="2"/>
    <s v="047-2022"/>
    <m/>
    <s v="Secop II"/>
    <s v="047-2022CPS-P(66842)"/>
    <s v="FDLSUBACD-047-2022(66842)"/>
    <s v="Contratación directa"/>
    <s v="Prestación de servicios profesionales y de apoyo a la gestión"/>
    <s v="Profesional"/>
    <m/>
  </r>
  <r>
    <x v="2"/>
    <s v="048-2022"/>
    <m/>
    <s v="Secop II"/>
    <s v="048-2022CPS-AG(66838)"/>
    <s v="FDLSUBACD-048-2022(66838)"/>
    <s v="Contratación directa"/>
    <s v="Prestación de servicios profesionales y de apoyo a la gestión"/>
    <s v="Apoyo a la gestión"/>
    <m/>
  </r>
  <r>
    <x v="2"/>
    <s v="049-2022"/>
    <m/>
    <s v="Secop II"/>
    <s v="049-2022CPS-AG(66838)"/>
    <s v="FDLSUBACD-049-2022(66838)"/>
    <s v="Contratación directa"/>
    <s v="Prestación de servicios profesionales y de apoyo a la gestión"/>
    <s v="Apoyo a la gestión"/>
    <m/>
  </r>
  <r>
    <x v="2"/>
    <s v="050-2022"/>
    <m/>
    <s v="Secop II"/>
    <s v="050-2022CPS-P(67180)"/>
    <s v="FDLSUBACD-050-2022(67180)"/>
    <s v="Contratación directa"/>
    <s v="Prestación de servicios profesionales y de apoyo a la gestión"/>
    <s v="Profesional"/>
    <m/>
  </r>
  <r>
    <x v="2"/>
    <s v="051-2022"/>
    <m/>
    <s v="Secop II"/>
    <s v="FDLSUBACD-051-2022(66838)"/>
    <s v="FDLSUBACD-051-2022(66838)"/>
    <s v="Contratación directa"/>
    <s v="Prestación de servicios profesionales y de apoyo a la gestión"/>
    <s v="Apoyo a la gestión"/>
    <m/>
  </r>
  <r>
    <x v="2"/>
    <s v="052-2022"/>
    <m/>
    <s v="Secop II"/>
    <s v="052-2022CPS-P(66787)"/>
    <s v="FDLSUBACD-052-2022(66787)"/>
    <s v="Contratación directa"/>
    <s v="Prestación de servicios profesionales y de apoyo a la gestión"/>
    <s v="Profesional"/>
    <m/>
  </r>
  <r>
    <x v="2"/>
    <s v="053-2022"/>
    <m/>
    <s v="Secop II"/>
    <s v="053-2022CPS-P(66787)"/>
    <s v="FDLSUBACD-053-2022(66787)"/>
    <s v="Contratación directa"/>
    <s v="Prestación de servicios profesionales y de apoyo a la gestión"/>
    <s v="Profesional"/>
    <m/>
  </r>
  <r>
    <x v="2"/>
    <s v="054-2022"/>
    <m/>
    <s v="Secop II"/>
    <s v="054-2022CPS-P(66787)"/>
    <s v="FDLSUBACD-054-2022(66787)"/>
    <s v="Contratación directa"/>
    <s v="Prestación de servicios profesionales y de apoyo a la gestión"/>
    <s v="Profesional"/>
    <m/>
  </r>
  <r>
    <x v="2"/>
    <s v="055-2022"/>
    <m/>
    <s v="Secop II"/>
    <s v="055-2022CPS-P(66771)"/>
    <s v="FDLSUBACD-055-2022(66771)"/>
    <s v="Contratación directa"/>
    <s v="Prestación de servicios profesionales y de apoyo a la gestión"/>
    <s v="Profesional"/>
    <m/>
  </r>
  <r>
    <x v="2"/>
    <s v="056-2022"/>
    <m/>
    <s v="Secop II"/>
    <s v="056-2022CPS-P(66726)"/>
    <s v="FDLSUBACD-056-2022(66726)"/>
    <s v="Contratación directa"/>
    <s v="Prestación de servicios profesionales y de apoyo a la gestión"/>
    <s v="Profesional"/>
    <m/>
  </r>
  <r>
    <x v="2"/>
    <s v="057-2022"/>
    <m/>
    <s v="Secop II"/>
    <s v="FDLSUBACD-057-2022(66707)"/>
    <s v="FDLSUBACD-057-2022(66707)"/>
    <s v="Contratación directa"/>
    <s v="Prestación de servicios profesionales y de apoyo a la gestión"/>
    <s v="Profesional"/>
    <m/>
  </r>
  <r>
    <x v="2"/>
    <s v="058-2022"/>
    <m/>
    <s v="Secop II"/>
    <s v="058-2022CPS-P(66707)"/>
    <s v="FDLSUBACD-058-2022(66707)"/>
    <s v="Contratación directa"/>
    <s v="Prestación de servicios profesionales y de apoyo a la gestión"/>
    <s v="Profesional"/>
    <m/>
  </r>
  <r>
    <x v="2"/>
    <s v="059-2022"/>
    <m/>
    <s v="Secop II"/>
    <s v="059-2022CPS-P(66651)"/>
    <s v="FDLSUBACD-059-2022(66651)"/>
    <s v="Contratación directa"/>
    <s v="Prestación de servicios profesionales y de apoyo a la gestión"/>
    <s v="Profesional"/>
    <m/>
  </r>
  <r>
    <x v="2"/>
    <s v="060-2022"/>
    <m/>
    <s v="Secop II"/>
    <s v="060-2022CPS-P(66544)"/>
    <s v="FDLSUBACD-060-2022(66544)"/>
    <s v="Contratación directa"/>
    <s v="Prestación de servicios profesionales y de apoyo a la gestión"/>
    <s v="Profesional"/>
    <m/>
  </r>
  <r>
    <x v="2"/>
    <s v="061-2022"/>
    <m/>
    <s v="Secop II"/>
    <s v="061-2022CPS-P(66490)"/>
    <s v="FDLSUBACD-061-2022(66490)"/>
    <s v="Contratación directa"/>
    <s v="Prestación de servicios profesionales y de apoyo a la gestión"/>
    <s v="Profesional"/>
    <m/>
  </r>
  <r>
    <x v="2"/>
    <s v="062-2022"/>
    <m/>
    <s v="Secop II"/>
    <s v="062-2022CPS-P(68085)"/>
    <s v="FDLSUBACD-062-2022(68085)"/>
    <s v="Contratación directa"/>
    <s v="Prestación de servicios profesionales y de apoyo a la gestión"/>
    <s v="Profesional"/>
    <m/>
  </r>
  <r>
    <x v="2"/>
    <s v="063-2022 C1"/>
    <m/>
    <s v="Secop II"/>
    <s v="063-2022CPS-P(68103)"/>
    <s v=" FDLSUBACD-063-2022(68103)"/>
    <s v="Contratación directa"/>
    <s v="Prestación de servicios profesionales y de apoyo a la gestión"/>
    <s v="Profesional"/>
    <d v="2022-09-02T00:00:00"/>
  </r>
  <r>
    <x v="2"/>
    <s v="063-2022"/>
    <m/>
    <s v="Secop II"/>
    <s v="063-2022CPS-P(68103)"/>
    <s v=" FDLSUBACD-063-2022(68103)"/>
    <s v="Contratación directa"/>
    <s v="Prestación de servicios profesionales y de apoyo a la gestión"/>
    <s v="Profesional"/>
    <m/>
  </r>
  <r>
    <x v="2"/>
    <s v="064-2022"/>
    <m/>
    <s v="Secop II"/>
    <s v="064-2022CPS-AG(68072)"/>
    <s v="FDLSUBACD-064-2022(66316)"/>
    <s v="Contratación directa"/>
    <s v="Prestación de servicios profesionales y de apoyo a la gestión"/>
    <s v="Apoyo a la gestión"/>
    <m/>
  </r>
  <r>
    <x v="2"/>
    <s v="065-2022"/>
    <m/>
    <s v="Secop II"/>
    <s v="065-2022CPS-P(66316)"/>
    <s v="FDLSUBACD-065-2022(68072)"/>
    <s v="Contratación directa"/>
    <s v="Prestación de servicios profesionales y de apoyo a la gestión"/>
    <s v="Profesional"/>
    <m/>
  </r>
  <r>
    <x v="2"/>
    <s v="066-2022"/>
    <m/>
    <s v="Secop II"/>
    <s v="066-2022CPS-AG(66423)"/>
    <s v="FDLSUBACD-066-2022(66423)"/>
    <s v="Contratación directa"/>
    <s v="Prestación de servicios profesionales y de apoyo a la gestión"/>
    <s v="Apoyo a la gestión"/>
    <m/>
  </r>
  <r>
    <x v="2"/>
    <s v="068-2022"/>
    <m/>
    <s v="Secop II"/>
    <s v="068-2022CPS-P(66420)"/>
    <s v="FDLSUBACD-068-2022(66420)"/>
    <s v="Contratación directa"/>
    <s v="Prestación de servicios profesionales y de apoyo a la gestión"/>
    <s v="Profesional"/>
    <m/>
  </r>
  <r>
    <x v="2"/>
    <s v="069-2022"/>
    <m/>
    <s v="Secop II"/>
    <s v="069-2022CPS-AG(66412)"/>
    <s v="FDLSUBACD-069-2022(66412)"/>
    <s v="Contratación directa"/>
    <s v="Prestación de servicios profesionales y de apoyo a la gestión"/>
    <s v="Apoyo a la gestión"/>
    <m/>
  </r>
  <r>
    <x v="2"/>
    <s v="070-2022"/>
    <m/>
    <s v="Secop II"/>
    <s v="070-2022CPS-AG(66412)"/>
    <s v="FDLSUBACD-070-2022(66412)"/>
    <s v="Contratación directa"/>
    <s v="Prestación de servicios profesionales y de apoyo a la gestión"/>
    <s v="Apoyo a la gestión"/>
    <m/>
  </r>
  <r>
    <x v="2"/>
    <s v="071-2022"/>
    <m/>
    <s v="Secop II"/>
    <s v="071-2022CPS-AG(66412)"/>
    <s v="FDLSUBACD-071-2022(66412)"/>
    <s v="Contratación directa"/>
    <s v="Prestación de servicios profesionales y de apoyo a la gestión"/>
    <s v="Apoyo a la gestión"/>
    <m/>
  </r>
  <r>
    <x v="2"/>
    <s v="072-2022"/>
    <m/>
    <s v="Secop II"/>
    <s v="072-2022CPS-AG(66412)"/>
    <s v="FDLSUBACD-072-2022(66412)"/>
    <s v="Contratación directa"/>
    <s v="Prestación de servicios profesionales y de apoyo a la gestión"/>
    <s v="Apoyo a la gestión"/>
    <m/>
  </r>
  <r>
    <x v="2"/>
    <s v="073-2022"/>
    <m/>
    <s v="Secop II"/>
    <s v="073-2022CPS-AG(66412)"/>
    <s v="FDLSUBACD-73-2022(66412)"/>
    <s v="Contratación directa"/>
    <s v="Prestación de servicios profesionales y de apoyo a la gestión"/>
    <s v="Apoyo a la gestión"/>
    <m/>
  </r>
  <r>
    <x v="2"/>
    <s v="074-2022"/>
    <m/>
    <s v="Secop II"/>
    <s v="074-2022CPS-AG(66412)"/>
    <s v="FDLSUBACD-74-2022(66412)"/>
    <s v="Contratación directa"/>
    <s v="Prestación de servicios profesionales y de apoyo a la gestión"/>
    <s v="Apoyo a la gestión"/>
    <m/>
  </r>
  <r>
    <x v="2"/>
    <s v="075-2022"/>
    <m/>
    <s v="Secop II"/>
    <s v="075-2022CPS-AG(66412)"/>
    <s v="FDLSUBACD-75-2022(66412)"/>
    <s v="Contratación directa"/>
    <s v="Prestación de servicios profesionales y de apoyo a la gestión"/>
    <s v="Apoyo a la gestión"/>
    <m/>
  </r>
  <r>
    <x v="2"/>
    <s v="076-2022"/>
    <m/>
    <s v="Secop II"/>
    <s v="076-2022CPS-AG(66412)"/>
    <s v="FDLSUBACD-76-2022(66412)"/>
    <s v="Contratación directa"/>
    <s v="Prestación de servicios profesionales y de apoyo a la gestión"/>
    <s v="Apoyo a la gestión"/>
    <m/>
  </r>
  <r>
    <x v="2"/>
    <s v="077-2022"/>
    <m/>
    <s v="Secop II"/>
    <s v="077-2022CPS-AG(66412)"/>
    <s v="FDLSUBACD-77-2022(66412)"/>
    <s v="Contratación directa"/>
    <s v="Prestación de servicios profesionales y de apoyo a la gestión"/>
    <s v="Apoyo a la gestión"/>
    <m/>
  </r>
  <r>
    <x v="2"/>
    <s v="078-2022"/>
    <m/>
    <s v="Secop II"/>
    <s v="078-2022CPS-AG(66412)"/>
    <s v="FDLSUBACD-78-2022(66412)"/>
    <s v="Contratación directa"/>
    <s v="Prestación de servicios profesionales y de apoyo a la gestión"/>
    <s v="Apoyo a la gestión"/>
    <m/>
  </r>
  <r>
    <x v="2"/>
    <s v="079-2022"/>
    <m/>
    <s v="Secop II"/>
    <s v="079-2022CPS-AG(66412"/>
    <s v="FDLSUBACD-79-2022(66412)"/>
    <s v="Contratación directa"/>
    <s v="Prestación de servicios profesionales y de apoyo a la gestión"/>
    <s v="Apoyo a la gestión"/>
    <m/>
  </r>
  <r>
    <x v="2"/>
    <s v="080-2022"/>
    <m/>
    <s v="Secop II"/>
    <s v="080-2022CPS-AG(66410)"/>
    <s v="FDLSUBACD-080-2022(66412)"/>
    <s v="Contratación directa"/>
    <s v="Prestación de servicios profesionales y de apoyo a la gestión"/>
    <s v="Apoyo a la gestión"/>
    <m/>
  </r>
  <r>
    <x v="2"/>
    <s v="081-2022"/>
    <m/>
    <s v="Secop II"/>
    <s v="081-2022CPS-AG(66410)"/>
    <s v="FDLSUBACD-081-2022(66410)"/>
    <s v="Contratación directa"/>
    <s v="Prestación de servicios profesionales y de apoyo a la gestión"/>
    <s v="Apoyo a la gestión"/>
    <m/>
  </r>
  <r>
    <x v="2"/>
    <s v="082-2022"/>
    <m/>
    <s v="Secop II"/>
    <s v="082-2022CPS-AG(66410)"/>
    <s v="FDLSUBACD-082-2022(66410)"/>
    <s v="Contratación directa"/>
    <s v="Prestación de servicios profesionales y de apoyo a la gestión"/>
    <s v="Apoyo a la gestión"/>
    <m/>
  </r>
  <r>
    <x v="2"/>
    <s v="083-2022"/>
    <m/>
    <s v="Secop II"/>
    <s v="083-2022CPS-AG(66410)"/>
    <s v="FDLSUBACD-083-2022(66410)"/>
    <s v="Contratación directa"/>
    <s v="Prestación de servicios profesionales y de apoyo a la gestión"/>
    <s v="Apoyo a la gestión"/>
    <m/>
  </r>
  <r>
    <x v="2"/>
    <s v="084-2022"/>
    <m/>
    <s v="Secop II"/>
    <s v="084-2022CPS-P(66377)"/>
    <s v="FDLSUBACD-084-2022(66377)"/>
    <s v="Contratación directa"/>
    <s v="Prestación de servicios profesionales y de apoyo a la gestión"/>
    <s v="Profesional"/>
    <m/>
  </r>
  <r>
    <x v="2"/>
    <s v="085-2022 C1"/>
    <m/>
    <s v="Secop II"/>
    <s v="085-2022CPS-P(67178)"/>
    <s v="FDLSUBACD-085-2022(67178)"/>
    <s v="Contratación directa"/>
    <s v="Prestación de servicios profesionales y de apoyo a la gestión"/>
    <s v="Profesional"/>
    <d v="2022-10-05T00:00:00"/>
  </r>
  <r>
    <x v="2"/>
    <s v="085-2022"/>
    <m/>
    <s v="Secop II"/>
    <s v="085-2022CPS-P(67178)"/>
    <s v="FDLSUBACD-085-2022(67178)"/>
    <s v="Contratación directa"/>
    <s v="Prestación de servicios profesionales y de apoyo a la gestión"/>
    <s v="Profesional"/>
    <m/>
  </r>
  <r>
    <x v="2"/>
    <s v="086-2022"/>
    <m/>
    <s v="Secop II"/>
    <s v="086-2022CPS-P(67180)"/>
    <s v="FDLSUBACD-086-2022(67180)"/>
    <s v="Contratación directa"/>
    <s v="Prestación de servicios profesionales y de apoyo a la gestión"/>
    <s v="Profesional"/>
    <m/>
  </r>
  <r>
    <x v="2"/>
    <s v="087-2022"/>
    <m/>
    <s v="Secop II"/>
    <s v="087-2022CPS-P(67180)"/>
    <s v="FDLSUBACD-087-2022(67180)"/>
    <s v="Contratación directa"/>
    <s v="Prestación de servicios profesionales y de apoyo a la gestión"/>
    <s v="Profesional"/>
    <m/>
  </r>
  <r>
    <x v="2"/>
    <s v="088-2022"/>
    <m/>
    <s v="Secop II"/>
    <s v="088-2022CPS-P(67188)"/>
    <s v="FDLSUBACD-088-2022(67188)"/>
    <s v="Contratación directa"/>
    <s v="Prestación de servicios profesionales y de apoyo a la gestión"/>
    <s v="Profesional"/>
    <m/>
  </r>
  <r>
    <x v="2"/>
    <s v="089-2022"/>
    <m/>
    <s v="Secop II"/>
    <s v="089-2022CPS-P (67191)"/>
    <s v="FDLSUBACD-089-2022(67191)"/>
    <s v="Contratación directa"/>
    <s v="Prestación de servicios profesionales y de apoyo a la gestión"/>
    <s v="Profesional"/>
    <m/>
  </r>
  <r>
    <x v="2"/>
    <s v="090-2022"/>
    <m/>
    <s v="Secop II"/>
    <s v="090-2022CPS-AG(66974)."/>
    <s v="FDLSUBACD-090-2022(66974)."/>
    <s v="Contratación directa"/>
    <s v="Prestación de servicios profesionales y de apoyo a la gestión"/>
    <s v="Apoyo a la gestión"/>
    <m/>
  </r>
  <r>
    <x v="2"/>
    <s v="091-2022"/>
    <m/>
    <s v="Secop II"/>
    <s v="091-2022CPS-AG(66974)"/>
    <s v="FDLSUBACD-091-2022(66974)"/>
    <s v="Contratación directa"/>
    <s v="Prestación de servicios profesionales y de apoyo a la gestión"/>
    <s v="Apoyo a la gestión"/>
    <m/>
  </r>
  <r>
    <x v="2"/>
    <s v="092-2022"/>
    <m/>
    <s v="Secop II"/>
    <s v="092-2022CPS-AG (66974)"/>
    <s v="FDLSUBACD-092-2022(66974)"/>
    <s v="Contratación directa"/>
    <s v="Prestación de servicios profesionales y de apoyo a la gestión"/>
    <s v="Apoyo a la gestión"/>
    <m/>
  </r>
  <r>
    <x v="2"/>
    <s v="093-2022"/>
    <m/>
    <s v="Secop II"/>
    <s v="093-2022CPS-AG(66974)"/>
    <s v="FDLSUBACD-093-2022(66974)"/>
    <s v="Contratación directa"/>
    <s v="Prestación de servicios profesionales y de apoyo a la gestión"/>
    <s v="Apoyo a la gestión"/>
    <m/>
  </r>
  <r>
    <x v="2"/>
    <s v="094-2022"/>
    <m/>
    <s v="Secop II"/>
    <s v="094-2022CPS-AG(66974)"/>
    <s v="FDLSUBACD-094-2022(66974)"/>
    <s v="Contratación directa"/>
    <s v="Prestación de servicios profesionales y de apoyo a la gestión"/>
    <s v="Apoyo a la gestión"/>
    <m/>
  </r>
  <r>
    <x v="2"/>
    <s v="095-2022"/>
    <m/>
    <s v="Secop II"/>
    <s v="095-2022CPS-AG(66974)"/>
    <s v="FDLSUBACD-095-2022(66974)"/>
    <s v="Contratación directa"/>
    <s v="Prestación de servicios profesionales y de apoyo a la gestión"/>
    <s v="Apoyo a la gestión"/>
    <m/>
  </r>
  <r>
    <x v="2"/>
    <s v="096-2022"/>
    <m/>
    <s v="Secop II"/>
    <s v="096-2022CPS-AG(66974)"/>
    <s v="FDLSUBACD-096-2022(66974)"/>
    <s v="Contratación directa"/>
    <s v="Prestación de servicios profesionales y de apoyo a la gestión"/>
    <s v="Apoyo a la gestión"/>
    <m/>
  </r>
  <r>
    <x v="2"/>
    <s v="097-2022"/>
    <m/>
    <s v="Secop II"/>
    <s v="097-2022CPS-AG(66974)"/>
    <s v="FDLSUBACD-097-2022(66974)"/>
    <s v="Contratación directa"/>
    <s v="Prestación de servicios profesionales y de apoyo a la gestión"/>
    <s v="Apoyo a la gestión"/>
    <m/>
  </r>
  <r>
    <x v="2"/>
    <s v="098-2022"/>
    <m/>
    <s v="Secop II"/>
    <s v="098-2022CPS-AG(66974)"/>
    <s v="FDLSUBACD-098-2022(66974)"/>
    <s v="Contratación directa"/>
    <s v="Prestación de servicios profesionales y de apoyo a la gestión"/>
    <s v="Apoyo a la gestión"/>
    <m/>
  </r>
  <r>
    <x v="2"/>
    <s v="099-2022"/>
    <m/>
    <s v="Secop II"/>
    <s v="099-2022CPS-AG(66974)"/>
    <s v="FDLSUBACD-099-2022(66974)"/>
    <s v="Contratación directa"/>
    <s v="Prestación de servicios profesionales y de apoyo a la gestión"/>
    <s v="Apoyo a la gestión"/>
    <m/>
  </r>
  <r>
    <x v="2"/>
    <s v="100-2022"/>
    <m/>
    <s v="Secop II"/>
    <s v="100-2022CPS-AG(66974)"/>
    <s v="FDLSUBACD-100-2022(66974)"/>
    <s v="Contratación directa"/>
    <s v="Prestación de servicios profesionales y de apoyo a la gestión"/>
    <s v="Apoyo a la gestión"/>
    <m/>
  </r>
  <r>
    <x v="2"/>
    <s v="101-2022"/>
    <m/>
    <s v="Secop II"/>
    <s v="101-2022CPS-AG(66974)"/>
    <s v="FDLSUBACD-101-2022(66974)"/>
    <s v="Contratación directa"/>
    <s v="Prestación de servicios profesionales y de apoyo a la gestión"/>
    <s v="Apoyo a la gestión"/>
    <m/>
  </r>
  <r>
    <x v="2"/>
    <s v="102-2022"/>
    <m/>
    <s v="Secop II"/>
    <s v="102-2022CPS-AG(66974)"/>
    <s v="FDLSUBACD-102-2022(66974)"/>
    <s v="Contratación directa"/>
    <s v="Prestación de servicios profesionales y de apoyo a la gestión"/>
    <s v="Apoyo a la gestión"/>
    <m/>
  </r>
  <r>
    <x v="2"/>
    <s v="103-2022"/>
    <m/>
    <s v="Secop II"/>
    <s v="103-2022CPS-AG(66974)"/>
    <s v="FDLSUBACD-103-2022(66974)"/>
    <s v="Contratación directa"/>
    <s v="Prestación de servicios profesionales y de apoyo a la gestión"/>
    <s v="Apoyo a la gestión"/>
    <m/>
  </r>
  <r>
    <x v="2"/>
    <s v="104-2022"/>
    <m/>
    <s v="Secop II"/>
    <s v="104-2022CPS-AG(66974)"/>
    <s v="FDLSUBACD-104-2022(66974)"/>
    <s v="Contratación directa"/>
    <s v="Prestación de servicios profesionales y de apoyo a la gestión"/>
    <s v="Apoyo a la gestión"/>
    <m/>
  </r>
  <r>
    <x v="2"/>
    <s v="105-2022"/>
    <m/>
    <s v="Secop II"/>
    <s v="105-2022CPS-AG(66974)"/>
    <s v="FDLSUBACD-105-2022(66974)"/>
    <s v="Contratación directa"/>
    <s v="Prestación de servicios profesionales y de apoyo a la gestión"/>
    <s v="Apoyo a la gestión"/>
    <m/>
  </r>
  <r>
    <x v="2"/>
    <s v="106-2022"/>
    <m/>
    <s v="Secop II"/>
    <s v="106-2022CPS-AG(66974)"/>
    <s v="FDLSUBACD-106-2022(66974)"/>
    <s v="Contratación directa"/>
    <s v="Prestación de servicios profesionales y de apoyo a la gestión"/>
    <s v="Apoyo a la gestión"/>
    <m/>
  </r>
  <r>
    <x v="2"/>
    <s v="107-2022"/>
    <m/>
    <s v="Secop II"/>
    <s v="107-2022CPS-AG(66974)"/>
    <s v="FDLSUBACD-107-2022(66974)"/>
    <s v="Contratación directa"/>
    <s v="Prestación de servicios profesionales y de apoyo a la gestión"/>
    <s v="Apoyo a la gestión"/>
    <m/>
  </r>
  <r>
    <x v="2"/>
    <s v="108-2022"/>
    <m/>
    <s v="Secop II"/>
    <s v="108-2022CPS-AG(66974)"/>
    <s v="FDLSUBACD-108-2022(66974)"/>
    <s v="Contratación directa"/>
    <s v="Prestación de servicios profesionales y de apoyo a la gestión"/>
    <s v="Apoyo a la gestión"/>
    <m/>
  </r>
  <r>
    <x v="2"/>
    <s v="109-2022"/>
    <m/>
    <s v="Secop II"/>
    <s v="109-2022CPS-AG(66974)"/>
    <s v="FDLSUBACD-109-2022(66974)"/>
    <s v="Contratación directa"/>
    <s v="Prestación de servicios profesionales y de apoyo a la gestión"/>
    <s v="Apoyo a la gestión"/>
    <m/>
  </r>
  <r>
    <x v="2"/>
    <s v="110-2022"/>
    <m/>
    <s v="Secop II"/>
    <s v="110-2022CPS-P(67168)"/>
    <s v="FDLSUBACD-110-2022(67168)"/>
    <s v="Contratación directa"/>
    <s v="Prestación de servicios profesionales y de apoyo a la gestión"/>
    <s v="Profesional"/>
    <m/>
  </r>
  <r>
    <x v="2"/>
    <s v="111-2022"/>
    <m/>
    <s v="Secop II"/>
    <s v="111-2022CPS-P(67168)"/>
    <s v="FDLSUBACD-111-2022(67168)"/>
    <s v="Contratación directa"/>
    <s v="Prestación de servicios profesionales y de apoyo a la gestión"/>
    <s v="Profesional"/>
    <m/>
  </r>
  <r>
    <x v="2"/>
    <s v="112-2022"/>
    <m/>
    <s v="Secop II"/>
    <s v="112-2022CPS-P(67168)"/>
    <s v="FDLSUBACD-112-2022(67168)"/>
    <s v="Contratación directa"/>
    <s v="Prestación de servicios profesionales y de apoyo a la gestión"/>
    <s v="Profesional"/>
    <m/>
  </r>
  <r>
    <x v="2"/>
    <s v="113-2022"/>
    <m/>
    <s v="Secop II"/>
    <s v="113-2022CPS-P(67171)"/>
    <s v="FDLSUBACD-113-2022(67171)"/>
    <s v="Contratación directa"/>
    <s v="Prestación de servicios profesionales y de apoyo a la gestión"/>
    <s v="Profesional"/>
    <m/>
  </r>
  <r>
    <x v="2"/>
    <s v="114-2022"/>
    <m/>
    <s v="Secop II"/>
    <s v="114-2022CPS-AG(67170)"/>
    <s v="FDLSUBACD-114-2022(67170)"/>
    <s v="Contratación directa"/>
    <s v="Prestación de servicios profesionales y de apoyo a la gestión"/>
    <s v="Apoyo a la gestión"/>
    <m/>
  </r>
  <r>
    <x v="2"/>
    <s v="115-2022"/>
    <m/>
    <s v="Secop II"/>
    <s v="115-2022CPS-AG(67170)"/>
    <s v="FDLSUBACD-115-2022(67170)"/>
    <s v="Contratación directa"/>
    <s v="Prestación de servicios profesionales y de apoyo a la gestión"/>
    <s v="Apoyo a la gestión"/>
    <m/>
  </r>
  <r>
    <x v="2"/>
    <s v="116-2022"/>
    <m/>
    <s v="Secop II"/>
    <s v="116-2022CPS-AG(67170)"/>
    <s v="FDLSUBACD-116-2022(67170)"/>
    <s v="Contratación directa"/>
    <s v="Prestación de servicios profesionales y de apoyo a la gestión"/>
    <s v="Apoyo a la gestión"/>
    <m/>
  </r>
  <r>
    <x v="2"/>
    <s v="117-2022"/>
    <m/>
    <s v="Secop II"/>
    <s v="117-2022CPS-P(68079)"/>
    <s v="FDLSUBACD-117-2022(68079)"/>
    <s v="Contratación directa"/>
    <s v="Prestación de servicios profesionales y de apoyo a la gestión"/>
    <s v="Profesional"/>
    <m/>
  </r>
  <r>
    <x v="2"/>
    <s v="118-2022"/>
    <m/>
    <s v="Secop II"/>
    <s v="118-2022CPS-P(67176)"/>
    <s v="FDLSUBACD-118-2022(67176)"/>
    <s v="Contratación directa"/>
    <s v="Prestación de servicios profesionales y de apoyo a la gestión"/>
    <s v="Profesional"/>
    <m/>
  </r>
  <r>
    <x v="2"/>
    <s v="119-2022"/>
    <m/>
    <s v="Secop II"/>
    <s v="119-2022CPS-P(67193)"/>
    <s v="FDLSUBACD-119-2022(67193)"/>
    <s v="Contratación directa"/>
    <s v="Prestación de servicios profesionales y de apoyo a la gestión"/>
    <s v="Profesional"/>
    <m/>
  </r>
  <r>
    <x v="2"/>
    <s v="120-2022"/>
    <m/>
    <s v="Secop II"/>
    <s v="120-2022CPS-P(67186)"/>
    <s v="FDLSUBACD-120-2022(67186)"/>
    <s v="Contratación directa"/>
    <s v="Prestación de servicios profesionales y de apoyo a la gestión"/>
    <s v="Profesional"/>
    <m/>
  </r>
  <r>
    <x v="2"/>
    <s v="121-2022"/>
    <m/>
    <s v="Secop II"/>
    <s v="121-2022CPS-P(67183)"/>
    <s v="FDLSUBACD-121-2022(67183)"/>
    <s v="Contratación directa"/>
    <s v="Prestación de servicios profesionales y de apoyo a la gestión"/>
    <s v="Profesional"/>
    <m/>
  </r>
  <r>
    <x v="2"/>
    <s v="122-2022"/>
    <m/>
    <s v="Secop II"/>
    <s v="122-2022CPS-AG(66273)"/>
    <s v="FDLSUBACD-122-2022(66273)"/>
    <s v="Contratación directa"/>
    <s v="Prestación de servicios profesionales y de apoyo a la gestión"/>
    <s v="Apoyo a la gestión"/>
    <m/>
  </r>
  <r>
    <x v="2"/>
    <s v="123-2022"/>
    <m/>
    <s v="Secop II"/>
    <s v="123-2022CPS-AG(66273)"/>
    <s v="FDLSUBACD-123-2022(66273)"/>
    <s v="Contratación directa"/>
    <s v="Prestación de servicios profesionales y de apoyo a la gestión"/>
    <s v="Apoyo a la gestión"/>
    <m/>
  </r>
  <r>
    <x v="2"/>
    <s v="124-2022"/>
    <m/>
    <s v="Secop II"/>
    <s v="124-2022CPS-AG(69132)"/>
    <s v="FDLSUBACD-124-2022(69132)"/>
    <s v="Contratación directa"/>
    <s v="Prestación de servicios profesionales y de apoyo a la gestión"/>
    <s v="Apoyo a la gestión"/>
    <m/>
  </r>
  <r>
    <x v="2"/>
    <s v="125-2022"/>
    <m/>
    <s v="Secop II"/>
    <s v="125-2022CPS-P(68434)"/>
    <s v="FDLSUBACD-125-2022(68434)"/>
    <s v="Contratación directa"/>
    <s v="Prestación de servicios profesionales y de apoyo a la gestión"/>
    <s v="Profesional"/>
    <m/>
  </r>
  <r>
    <x v="2"/>
    <s v="126-2022"/>
    <m/>
    <s v="Secop II"/>
    <s v="126-2022CPS-P(69633)"/>
    <s v="FDLSUBACD-126-2022(69633)"/>
    <s v="Contratación directa"/>
    <s v="Prestación de servicios profesionales y de apoyo a la gestión"/>
    <s v="Profesional"/>
    <m/>
  </r>
  <r>
    <x v="2"/>
    <s v="127-2022"/>
    <m/>
    <s v="Secop II"/>
    <s v="127-2022CPS-P(66277)"/>
    <s v="FDLSUBACD-127-2022(66277)"/>
    <s v="Contratación directa"/>
    <s v="Prestación de servicios profesionales y de apoyo a la gestión"/>
    <s v="Profesional"/>
    <m/>
  </r>
  <r>
    <x v="2"/>
    <s v="128-2022"/>
    <m/>
    <s v="Secop II"/>
    <s v="128-2022CPS-P(68438)"/>
    <s v="FDLSUBACD-128-2022(68438)"/>
    <s v="Contratación directa"/>
    <s v="Prestación de servicios profesionales y de apoyo a la gestión"/>
    <s v="Profesional"/>
    <m/>
  </r>
  <r>
    <x v="2"/>
    <s v="129-2022"/>
    <m/>
    <s v="Secop II"/>
    <s v="129-2022CPS-P(68218)"/>
    <s v="FDLSUBACD-129-2022(68218)"/>
    <s v="Contratación directa"/>
    <s v="Prestación de servicios profesionales y de apoyo a la gestión"/>
    <s v="Profesional"/>
    <m/>
  </r>
  <r>
    <x v="2"/>
    <s v="130-2022"/>
    <m/>
    <s v="Secop II"/>
    <s v="130-2022CPS-AG(69171)"/>
    <s v="FDLSUBACD-130-2022(69171)"/>
    <s v="Contratación directa"/>
    <s v="Prestación de servicios profesionales y de apoyo a la gestión"/>
    <s v="Apoyo a la gestión"/>
    <m/>
  </r>
  <r>
    <x v="2"/>
    <s v="132-2022"/>
    <m/>
    <s v="Secop II"/>
    <s v="132-2022CPS-AG(66279)"/>
    <s v="FDLSUBACD-132-2022(66279)"/>
    <s v="Contratación directa"/>
    <s v="Prestación de servicios profesionales y de apoyo a la gestión"/>
    <s v="Apoyo a la gestión"/>
    <m/>
  </r>
  <r>
    <x v="2"/>
    <s v="133-2022"/>
    <m/>
    <s v="Secop II"/>
    <s v="133-2022CPS-AG(66279)"/>
    <s v="FDLSUBACD-133-2022(66279)"/>
    <s v="Contratación directa"/>
    <s v="Prestación de servicios profesionales y de apoyo a la gestión"/>
    <s v="Apoyo a la gestión"/>
    <m/>
  </r>
  <r>
    <x v="2"/>
    <s v="134-2022"/>
    <m/>
    <s v="Secop II"/>
    <s v="134-2022CPS-AG(66279)"/>
    <s v="FDLSUBACD-134-2022(66279)"/>
    <s v="Contratación directa"/>
    <s v="Prestación de servicios profesionales y de apoyo a la gestión"/>
    <s v="Apoyo a la gestión"/>
    <m/>
  </r>
  <r>
    <x v="2"/>
    <s v="135-2022"/>
    <m/>
    <s v="Secop II"/>
    <s v="135-2022CPS-AG(66279)"/>
    <s v="FDLSUBACD-135-2022(66279)"/>
    <s v="Contratación directa"/>
    <s v="Prestación de servicios profesionales y de apoyo a la gestión"/>
    <s v="Apoyo a la gestión"/>
    <m/>
  </r>
  <r>
    <x v="2"/>
    <s v="136-2022"/>
    <m/>
    <s v="Secop II"/>
    <s v="136-2022CPS-AG(66279)"/>
    <s v="FDLSUBACD-136-2022(66279)"/>
    <s v="Contratación directa"/>
    <s v="Prestación de servicios profesionales y de apoyo a la gestión"/>
    <s v="Apoyo a la gestión"/>
    <m/>
  </r>
  <r>
    <x v="2"/>
    <s v="137-2022"/>
    <m/>
    <s v="Secop II"/>
    <s v="137-2022CPS-AG(66279)"/>
    <s v="FDLSUBACD-137-2022(66279)"/>
    <s v="Contratación directa"/>
    <s v="Prestación de servicios profesionales y de apoyo a la gestión"/>
    <s v="Apoyo a la gestión"/>
    <m/>
  </r>
  <r>
    <x v="2"/>
    <s v="138-2022"/>
    <m/>
    <s v="Secop II"/>
    <s v="138-2022CPS-AG(66279)"/>
    <s v="FDLSUBACD-138-2022(66279)"/>
    <s v="Contratación directa"/>
    <s v="Prestación de servicios profesionales y de apoyo a la gestión"/>
    <s v="Apoyo a la gestión"/>
    <m/>
  </r>
  <r>
    <x v="2"/>
    <s v="139-2022"/>
    <m/>
    <s v="Secop II"/>
    <s v="139-2022CPS-AG(66279)"/>
    <s v="FDLSUBACD-139-2022(66279)"/>
    <s v="Contratación directa"/>
    <s v="Prestación de servicios profesionales y de apoyo a la gestión"/>
    <s v="Apoyo a la gestión"/>
    <m/>
  </r>
  <r>
    <x v="2"/>
    <s v="140-2022"/>
    <m/>
    <s v="Secop II"/>
    <s v="140-2022CPS-AG(66280)"/>
    <s v="FDLSUBACD-140-2022(66280)"/>
    <s v="Contratación directa"/>
    <s v="Prestación de servicios profesionales y de apoyo a la gestión"/>
    <s v="Apoyo a la gestión"/>
    <m/>
  </r>
  <r>
    <x v="2"/>
    <s v="141-2022"/>
    <m/>
    <s v="Secop II"/>
    <s v="141-2022CPS-AG(66280)"/>
    <s v="FDLSUBACD-141-2022(66280)"/>
    <s v="Contratación directa"/>
    <s v="Prestación de servicios profesionales y de apoyo a la gestión"/>
    <s v="Apoyo a la gestión"/>
    <m/>
  </r>
  <r>
    <x v="2"/>
    <s v="142-2022"/>
    <m/>
    <s v="Secop II"/>
    <s v="142-2022CPS-AG(66280)"/>
    <s v="FDLSUBACD-142-2022(66280)"/>
    <s v="Contratación directa"/>
    <s v="Prestación de servicios profesionales y de apoyo a la gestión"/>
    <s v="Apoyo a la gestión"/>
    <m/>
  </r>
  <r>
    <x v="2"/>
    <s v="143-2022"/>
    <m/>
    <s v="Secop II"/>
    <s v="143-2022CPS-P(66306)"/>
    <s v="FDLSUBACD-143-2022(66306)"/>
    <s v="Contratación directa"/>
    <s v="Prestación de servicios profesionales y de apoyo a la gestión"/>
    <s v="Profesional"/>
    <m/>
  </r>
  <r>
    <x v="2"/>
    <s v="144-2022"/>
    <m/>
    <s v="Secop II"/>
    <s v="144-2022CPS-AG(66309)"/>
    <s v="FDLSUBACD-144-2022(66309)"/>
    <s v="Contratación directa"/>
    <s v="Prestación de servicios profesionales y de apoyo a la gestión"/>
    <s v="Apoyo a la gestión"/>
    <m/>
  </r>
  <r>
    <x v="2"/>
    <s v="145-2022"/>
    <m/>
    <s v="Secop II"/>
    <s v="145-2022CPS-AG(66309)"/>
    <s v="FDLSUBACD-145-2022(66309)"/>
    <s v="Contratación directa"/>
    <s v="Prestación de servicios profesionales y de apoyo a la gestión"/>
    <s v="Apoyo a la gestión"/>
    <m/>
  </r>
  <r>
    <x v="2"/>
    <s v="146-2022"/>
    <m/>
    <s v="Secop II"/>
    <s v="146-2022CPS-P(66783)"/>
    <s v="FDLSUBACD-146-2022(66783)"/>
    <s v="Contratación directa"/>
    <s v="Prestación de servicios profesionales y de apoyo a la gestión"/>
    <s v="Profesional"/>
    <m/>
  </r>
  <r>
    <x v="2"/>
    <s v="147-2022"/>
    <m/>
    <s v="Secop II"/>
    <s v="147-2022CPS-AG(66338)"/>
    <s v="FDLSUBACD-147-2022(66338)"/>
    <s v="Contratación directa"/>
    <s v="Prestación de servicios profesionales y de apoyo a la gestión"/>
    <s v="Apoyo a la gestión"/>
    <m/>
  </r>
  <r>
    <x v="2"/>
    <s v="148-2022"/>
    <m/>
    <s v="Secop II"/>
    <s v="148-2022CPS-AG(66338)"/>
    <s v="FDLSUBACD-148-2022(66338)"/>
    <s v="Contratación directa"/>
    <s v="Prestación de servicios profesionales y de apoyo a la gestión"/>
    <s v="Apoyo a la gestión"/>
    <m/>
  </r>
  <r>
    <x v="2"/>
    <s v="149-2022 C1"/>
    <m/>
    <s v="Secop II"/>
    <s v="149-2022CPS-P(68103)"/>
    <s v="FDLSUBACD-149-2022(68103)"/>
    <s v="Contratación directa"/>
    <s v="Prestación de servicios profesionales y de apoyo a la gestión"/>
    <s v="Profesional"/>
    <d v="2022-03-01T00:00:00"/>
  </r>
  <r>
    <x v="2"/>
    <s v="149-2022"/>
    <m/>
    <s v="Secop II"/>
    <s v="149-2022CPS-P(68103)"/>
    <s v="FDLSUBACD-149-2022(68103)"/>
    <s v="Contratación directa"/>
    <s v="Prestación de servicios profesionales y de apoyo a la gestión"/>
    <s v="Profesional"/>
    <m/>
  </r>
  <r>
    <x v="2"/>
    <s v="150-2022"/>
    <m/>
    <s v="Secop II"/>
    <s v="150-2022CPS-P(68116)"/>
    <s v="FDLSUBACD-150-2022(68116)"/>
    <s v="Contratación directa"/>
    <s v="Prestación de servicios profesionales y de apoyo a la gestión"/>
    <s v="Profesional"/>
    <m/>
  </r>
  <r>
    <x v="2"/>
    <s v="151-2022"/>
    <m/>
    <s v="Secop II"/>
    <s v="151-2022CPS-AG(66338)"/>
    <s v="FDLSUBACD-151-2022(66338)"/>
    <s v="Contratación directa"/>
    <s v="Prestación de servicios profesionales y de apoyo a la gestión"/>
    <s v="Apoyo a la gestión"/>
    <m/>
  </r>
  <r>
    <x v="2"/>
    <s v="152-2022"/>
    <m/>
    <s v="Secop II"/>
    <s v="152-2022CPS-AG(66338)"/>
    <s v="FDLSUBACD-152-2022(66338)"/>
    <s v="Contratación directa"/>
    <s v="Prestación de servicios profesionales y de apoyo a la gestión"/>
    <s v="Apoyo a la gestión"/>
    <m/>
  </r>
  <r>
    <x v="2"/>
    <s v="153-2022"/>
    <m/>
    <s v="Secop II"/>
    <s v="153-2022CPS-AG(66338)"/>
    <s v="FDLSUBACD-153-2022(66338)"/>
    <s v="Contratación directa"/>
    <s v="Prestación de servicios profesionales y de apoyo a la gestión"/>
    <s v="Apoyo a la gestión"/>
    <m/>
  </r>
  <r>
    <x v="2"/>
    <s v="154-2022"/>
    <m/>
    <s v="Secop II"/>
    <s v="154-2022CPS-AG(66362)"/>
    <s v="FDLSUBACD-154-2022(66362)"/>
    <s v="Contratación directa"/>
    <s v="Prestación de servicios profesionales y de apoyo a la gestión"/>
    <s v="Apoyo a la gestión"/>
    <m/>
  </r>
  <r>
    <x v="2"/>
    <s v="155-2022"/>
    <m/>
    <s v="Secop II"/>
    <s v="155-2022CPS-P(66145)"/>
    <s v="FDLSUBACD-155-2022(66145)"/>
    <s v="Contratación directa"/>
    <s v="Prestación de servicios profesionales y de apoyo a la gestión"/>
    <s v="Profesional"/>
    <m/>
  </r>
  <r>
    <x v="2"/>
    <s v="156-2022"/>
    <m/>
    <s v="Secop II"/>
    <s v="156-2022CPS-P(69175)"/>
    <s v="FDLSUBACD-156-2022(69175)"/>
    <s v="Contratación directa"/>
    <s v="Prestación de servicios profesionales y de apoyo a la gestión"/>
    <s v="Profesional"/>
    <m/>
  </r>
  <r>
    <x v="2"/>
    <s v="157-2022"/>
    <m/>
    <s v="Secop II"/>
    <s v="157-2022-CPS-P(66463)"/>
    <s v="FDLSUBACD-157-2022(66463)"/>
    <s v="Contratación directa"/>
    <s v="Prestación de servicios profesionales y de apoyo a la gestión"/>
    <s v="Profesional"/>
    <m/>
  </r>
  <r>
    <x v="2"/>
    <s v="158-2022"/>
    <m/>
    <s v="Secop II"/>
    <s v="158-2022-CPS-P(67166)"/>
    <s v="FDLSUBACD-158-2022(67166)"/>
    <s v="Contratación directa"/>
    <s v="Prestación de servicios profesionales y de apoyo a la gestión"/>
    <s v="Profesional"/>
    <m/>
  </r>
  <r>
    <x v="2"/>
    <s v="159-2022"/>
    <m/>
    <s v="Secop II"/>
    <s v="159-2022-CPS-P(66762)"/>
    <s v="FDLSUBACD-159-2022(66762)"/>
    <s v="Contratación directa"/>
    <s v="Prestación de servicios profesionales y de apoyo a la gestión"/>
    <s v="Profesional"/>
    <m/>
  </r>
  <r>
    <x v="2"/>
    <s v="160-2022 C1"/>
    <m/>
    <s v="Secop II"/>
    <s v="160-2022-CPS-P(66476)"/>
    <s v="FDLSUBACD-160-2022(66476)"/>
    <s v="Contratación directa"/>
    <s v="Prestación de servicios profesionales y de apoyo a la gestión"/>
    <s v="Profesional"/>
    <d v="2022-10-31T00:00:00"/>
  </r>
  <r>
    <x v="2"/>
    <s v="160-2022"/>
    <m/>
    <s v="Secop II"/>
    <s v="160-2022-CPS-P(66476)"/>
    <s v="FDLSUBACD-160-2022(66476)"/>
    <s v="Contratación directa"/>
    <s v="Prestación de servicios profesionales y de apoyo a la gestión"/>
    <s v="Profesional"/>
    <m/>
  </r>
  <r>
    <x v="2"/>
    <s v="161-2022"/>
    <m/>
    <s v="Secop II"/>
    <s v="161-2022-CPS-P(66476)"/>
    <s v="FDLSUBACD-161-2022(66476)"/>
    <s v="Contratación directa"/>
    <s v="Prestación de servicios profesionales y de apoyo a la gestión"/>
    <s v="Profesional"/>
    <m/>
  </r>
  <r>
    <x v="2"/>
    <s v="162-2022"/>
    <m/>
    <s v="Secop II"/>
    <s v="162-2022-CPS-AG(66480)"/>
    <s v="FDLSUBACD-162-2022(66480)"/>
    <s v="Contratación directa"/>
    <s v="Prestación de servicios profesionales y de apoyo a la gestión"/>
    <s v="Apoyo a la gestión"/>
    <m/>
  </r>
  <r>
    <x v="2"/>
    <s v="163-2022"/>
    <m/>
    <s v="Secop II"/>
    <s v="163-2022CPS-AG(66480)"/>
    <s v="FDLSUBACD-163-2022(66480)"/>
    <s v="Contratación directa"/>
    <s v="Prestación de servicios profesionales y de apoyo a la gestión"/>
    <s v="Apoyo a la gestión"/>
    <m/>
  </r>
  <r>
    <x v="2"/>
    <s v="164-2022"/>
    <m/>
    <s v="Secop II"/>
    <s v="164-2022CPS-AG(66487)"/>
    <s v="FDLSUBACD-164-2022(66487)"/>
    <s v="Contratación directa"/>
    <s v="Prestación de servicios profesionales y de apoyo a la gestión"/>
    <s v="Apoyo a la gestión"/>
    <m/>
  </r>
  <r>
    <x v="2"/>
    <s v="165-2022"/>
    <m/>
    <s v="Secop II"/>
    <s v="165-2022CPS-AG(66487)"/>
    <s v="FDLSUBACD-165-2022(66487)"/>
    <s v="Contratación directa"/>
    <s v="Prestación de servicios profesionales y de apoyo a la gestión"/>
    <s v="Apoyo a la gestión"/>
    <m/>
  </r>
  <r>
    <x v="2"/>
    <s v="166-2022"/>
    <m/>
    <s v="Secop II"/>
    <s v="166-2022CPS-AG(66487)"/>
    <s v="FDLSUBACD-166-2022(66487)"/>
    <s v="Contratación directa"/>
    <s v="Prestación de servicios profesionales y de apoyo a la gestión"/>
    <s v="Apoyo a la gestión"/>
    <m/>
  </r>
  <r>
    <x v="2"/>
    <s v="167-2022"/>
    <m/>
    <s v="Secop II"/>
    <s v="167-2022CPS-AG(66487)"/>
    <s v="FDLSUBACD-167-2022(66487)"/>
    <s v="Contratación directa"/>
    <s v="Prestación de servicios profesionales y de apoyo a la gestión"/>
    <s v="Apoyo a la gestión"/>
    <m/>
  </r>
  <r>
    <x v="2"/>
    <s v="168-2022"/>
    <m/>
    <s v="Secop II"/>
    <s v="168-2022CPS-AG(66488)"/>
    <s v="FDDLSUBACD-168-2022(66488)"/>
    <s v="Contratación directa"/>
    <s v="Prestación de servicios profesionales y de apoyo a la gestión"/>
    <s v="Apoyo a la gestión"/>
    <m/>
  </r>
  <r>
    <x v="2"/>
    <s v="169-2022"/>
    <m/>
    <s v="Secop II"/>
    <s v="169-2022CPS-P(69364)"/>
    <s v="FDLSUBACD-169-2022(69364)"/>
    <s v="Contratación directa"/>
    <s v="Prestación de servicios profesionales y de apoyo a la gestión"/>
    <s v="Profesional"/>
    <m/>
  </r>
  <r>
    <x v="2"/>
    <s v="170-2022"/>
    <m/>
    <s v="Secop II"/>
    <s v="170-2022CPS-P(71004)"/>
    <s v="FDLSUBACD-170-2022(71004)"/>
    <s v="Contratación directa"/>
    <s v="Prestación de servicios profesionales y de apoyo a la gestión"/>
    <s v="Profesional"/>
    <m/>
  </r>
  <r>
    <x v="2"/>
    <s v="171-2022"/>
    <m/>
    <s v="Secop II"/>
    <s v="171-2022CPS-P(68136)"/>
    <s v="FDLSUBACD-171-2022(68136)"/>
    <s v="Contratación directa"/>
    <s v="Prestación de servicios profesionales y de apoyo a la gestión"/>
    <s v="Profesional"/>
    <m/>
  </r>
  <r>
    <x v="2"/>
    <s v="172-2022"/>
    <m/>
    <s v="Secop II"/>
    <s v="172-2022CPS-P(68136)"/>
    <s v="FDLSUBACD-172-2022(68136)"/>
    <s v="Contratación directa"/>
    <s v="Prestación de servicios profesionales y de apoyo a la gestión"/>
    <s v="Profesional"/>
    <m/>
  </r>
  <r>
    <x v="2"/>
    <s v="173-2022"/>
    <m/>
    <s v="Secop II"/>
    <s v="173-2022CPS-P(68136)"/>
    <s v="FDLSUBACD-173-2022(68136)"/>
    <s v="Contratación directa"/>
    <s v="Prestación de servicios profesionales y de apoyo a la gestión"/>
    <s v="Profesional"/>
    <m/>
  </r>
  <r>
    <x v="2"/>
    <s v="174-2022"/>
    <m/>
    <s v="Secop II"/>
    <s v="174-2022CPS-P(68136)"/>
    <s v="FDLSUBACD-174-2022(68136)"/>
    <s v="Contratación directa"/>
    <s v="Prestación de servicios profesionales y de apoyo a la gestión"/>
    <s v="Profesional"/>
    <m/>
  </r>
  <r>
    <x v="2"/>
    <s v="175-2022"/>
    <m/>
    <s v="Secop II"/>
    <s v="175-2022CPS-P(68136)"/>
    <s v="FDLSUBACD-175-2022(68136)"/>
    <s v="Contratación directa"/>
    <s v="Prestación de servicios profesionales y de apoyo a la gestión"/>
    <s v="Profesional"/>
    <m/>
  </r>
  <r>
    <x v="2"/>
    <s v="176-2022"/>
    <m/>
    <s v="Secop II"/>
    <s v="176-2022CPS-P(69388)"/>
    <s v="FDLSUBACD-176-2022(69388)"/>
    <s v="Contratación directa"/>
    <s v="Prestación de servicios profesionales y de apoyo a la gestión"/>
    <s v="Profesional"/>
    <m/>
  </r>
  <r>
    <x v="2"/>
    <s v="177-2022"/>
    <m/>
    <s v="Secop II"/>
    <s v="177-2022CPS-P(69389)"/>
    <s v="FDLSUBACD-177-2022(69389)"/>
    <s v="Contratación directa"/>
    <s v="Prestación de servicios profesionales y de apoyo a la gestión"/>
    <s v="Profesional"/>
    <m/>
  </r>
  <r>
    <x v="2"/>
    <s v="178-2022"/>
    <m/>
    <s v="Secop II"/>
    <s v="178-2022CPS-AG(68144)"/>
    <s v="FDLSUBACD-178-2022(68144)"/>
    <s v="Contratación directa"/>
    <s v="Prestación de servicios profesionales y de apoyo a la gestión"/>
    <s v="Apoyo a la gestión"/>
    <m/>
  </r>
  <r>
    <x v="2"/>
    <s v="179-2022"/>
    <m/>
    <s v="Secop II"/>
    <s v="179-2022CPS-AG(66740)"/>
    <s v="FDLSUBACD-179-2022(66740)"/>
    <s v="Contratación directa"/>
    <s v="Prestación de servicios profesionales y de apoyo a la gestión"/>
    <s v="Apoyo a la gestión"/>
    <m/>
  </r>
  <r>
    <x v="2"/>
    <s v="180-2022"/>
    <m/>
    <s v="Secop II"/>
    <s v="180-2022CPS-AG(66740)"/>
    <s v="FDLSUBACD-180-2022(66740)"/>
    <s v="Contratación directa"/>
    <s v="Prestación de servicios profesionales y de apoyo a la gestión"/>
    <s v="Apoyo a la gestión"/>
    <m/>
  </r>
  <r>
    <x v="2"/>
    <s v="181-2022"/>
    <m/>
    <s v="Secop II"/>
    <s v="181-2022CPS-P(69345)"/>
    <s v="FDLSUBACD-181-2022(69345)"/>
    <s v="Contratación directa"/>
    <s v="Prestación de servicios profesionales y de apoyo a la gestión"/>
    <s v="Profesional"/>
    <m/>
  </r>
  <r>
    <x v="2"/>
    <s v="182-2022"/>
    <m/>
    <s v="Secop II"/>
    <s v="182-2022CPS-AG(66740)"/>
    <s v="FDLSUBACD-182-2022(66740)"/>
    <s v="Contratación directa"/>
    <s v="Prestación de servicios profesionales y de apoyo a la gestión"/>
    <s v="Apoyo a la gestión"/>
    <m/>
  </r>
  <r>
    <x v="2"/>
    <s v="183-2022"/>
    <m/>
    <s v="Secop II"/>
    <s v="183-2022CPS-AG(66740)"/>
    <s v="FDLSUBACD-183-2022(66740)"/>
    <s v="Contratación directa"/>
    <s v="Prestación de servicios profesionales y de apoyo a la gestión"/>
    <s v="Apoyo a la gestión"/>
    <m/>
  </r>
  <r>
    <x v="2"/>
    <s v="184-2022"/>
    <m/>
    <s v="Secop II"/>
    <s v="184-2022CPS-AG(66740)"/>
    <s v="FDLSUBACD-184-2022(66740)"/>
    <s v="Contratación directa"/>
    <s v="Prestación de servicios profesionales y de apoyo a la gestión"/>
    <s v="Apoyo a la gestión"/>
    <m/>
  </r>
  <r>
    <x v="2"/>
    <s v="185-2022"/>
    <m/>
    <s v="Secop II"/>
    <s v="185-2022CPS-AG(66740)"/>
    <s v="FDLSUBACD-185-2022(66740)"/>
    <s v="Contratación directa"/>
    <s v="Prestación de servicios profesionales y de apoyo a la gestión"/>
    <s v="Apoyo a la gestión"/>
    <m/>
  </r>
  <r>
    <x v="2"/>
    <s v="186-2022"/>
    <m/>
    <s v="Secop II"/>
    <s v="186-2022CPS-AG(66740)"/>
    <s v="FDLSUBACD-186-2022(66740)"/>
    <s v="Contratación directa"/>
    <s v="Prestación de servicios profesionales y de apoyo a la gestión"/>
    <s v="Apoyo a la gestión"/>
    <m/>
  </r>
  <r>
    <x v="2"/>
    <s v="187-2022"/>
    <m/>
    <s v="Secop II"/>
    <s v="187-2022CPS-AG (66740)"/>
    <s v="FDLSUBACD-187-2022(66740)"/>
    <s v="Contratación directa"/>
    <s v="Prestación de servicios profesionales y de apoyo a la gestión"/>
    <s v="Apoyo a la gestión"/>
    <m/>
  </r>
  <r>
    <x v="2"/>
    <s v="188-2022"/>
    <m/>
    <s v="Secop II"/>
    <s v="188-2022CPS-AG(66740)"/>
    <s v="FDLSUBACD-188-2022(66740)"/>
    <s v="Contratación directa"/>
    <s v="Prestación de servicios profesionales y de apoyo a la gestión"/>
    <s v="Apoyo a la gestión"/>
    <m/>
  </r>
  <r>
    <x v="2"/>
    <s v="189-2022"/>
    <m/>
    <s v="Secop II"/>
    <s v="189-2022CPS-P(66754)"/>
    <s v="FDLSUBACD-189-2022(66740)"/>
    <s v="Contratación directa"/>
    <s v="Prestación de servicios profesionales y de apoyo a la gestión"/>
    <s v="Profesional"/>
    <m/>
  </r>
  <r>
    <x v="2"/>
    <s v="190-2022"/>
    <m/>
    <s v="Secop II"/>
    <s v="190-2022CPS-P(66754)"/>
    <s v="FDLSUBACD-190-2022(66740)"/>
    <s v="Contratación directa"/>
    <s v="Prestación de servicios profesionales y de apoyo a la gestión"/>
    <s v="Profesional"/>
    <m/>
  </r>
  <r>
    <x v="2"/>
    <s v="191-2022"/>
    <m/>
    <s v="Secop II"/>
    <s v="191-2022CPS-P(66754)"/>
    <s v="FDLSUBACD-191-2022(66740)"/>
    <s v="Contratación directa"/>
    <s v="Prestación de servicios profesionales y de apoyo a la gestión"/>
    <s v="Profesional"/>
    <m/>
  </r>
  <r>
    <x v="2"/>
    <s v="192-2022"/>
    <m/>
    <s v="Secop II"/>
    <s v="192-2022CPS-P(66754)"/>
    <s v="FDLSUBACD-192-2022(66740)"/>
    <s v="Contratación directa"/>
    <s v="Prestación de servicios profesionales y de apoyo a la gestión"/>
    <s v="Profesional"/>
    <m/>
  </r>
  <r>
    <x v="2"/>
    <s v="193-2022"/>
    <m/>
    <s v="Secop II"/>
    <s v="193-2022CPS-P(66754)"/>
    <s v="FDLSUBACD-193-2022(66754)"/>
    <s v="Contratación directa"/>
    <s v="Prestación de servicios profesionales y de apoyo a la gestión"/>
    <s v="Profesional"/>
    <m/>
  </r>
  <r>
    <x v="2"/>
    <s v="194-2022"/>
    <m/>
    <s v="Secop II"/>
    <s v="194-2022CPS-P(66754)"/>
    <s v="FDLSUBACD-194-2022(66754)"/>
    <s v="Contratación directa"/>
    <s v="Prestación de servicios profesionales y de apoyo a la gestión"/>
    <s v="Profesional"/>
    <m/>
  </r>
  <r>
    <x v="2"/>
    <s v="195-2022"/>
    <m/>
    <s v="Secop II"/>
    <s v="195-2022CPSP(70994)"/>
    <s v="FDLSUBACD195-2022(70994)"/>
    <s v="Contratación directa"/>
    <s v="Prestación de servicios profesionales y de apoyo a la gestión"/>
    <s v="Profesional"/>
    <m/>
  </r>
  <r>
    <x v="2"/>
    <s v="196-2022"/>
    <m/>
    <s v="Secop II"/>
    <s v="196-2022CPS-P(66762)"/>
    <s v="FDLSUBACD-196-2022(66762)"/>
    <s v="Contratación directa"/>
    <s v="Prestación de servicios profesionales y de apoyo a la gestión"/>
    <s v="Profesional"/>
    <m/>
  </r>
  <r>
    <x v="2"/>
    <s v="197-2022"/>
    <m/>
    <s v="Secop II"/>
    <s v="197-2022CPS-P(66762)"/>
    <s v="FDLSUBACD-197-2022(66762)"/>
    <s v="Contratación directa"/>
    <s v="Prestación de servicios profesionales y de apoyo a la gestión"/>
    <s v="Profesional"/>
    <m/>
  </r>
  <r>
    <x v="2"/>
    <s v="198-2022"/>
    <n v="69651"/>
    <s v="Secop II"/>
    <s v="198-2022-CPS-P(69651)"/>
    <s v="FDLSUBACD-198-2022(69651)"/>
    <s v="Contratación directa"/>
    <s v="Prestación de servicios profesionales y de apoyo a la gestión"/>
    <s v="Profesional"/>
    <m/>
  </r>
  <r>
    <x v="2"/>
    <s v="199-2022"/>
    <m/>
    <s v="Secop II"/>
    <s v="199-2022CPS-P(66762)"/>
    <s v="FDLSUBACD-199-2022(66762)"/>
    <s v="Contratación directa"/>
    <s v="Prestación de servicios profesionales y de apoyo a la gestión"/>
    <s v="Profesional"/>
    <m/>
  </r>
  <r>
    <x v="2"/>
    <s v="200-2022"/>
    <m/>
    <s v="Secop II"/>
    <s v="200-2022CPS-P(66762)"/>
    <s v="FDLSUBACD-200-2022(66762)"/>
    <s v="Contratación directa"/>
    <s v="Prestación de servicios profesionales y de apoyo a la gestión"/>
    <s v="Profesional"/>
    <m/>
  </r>
  <r>
    <x v="2"/>
    <s v="201-2022"/>
    <m/>
    <s v="Secop II"/>
    <s v="201-2022CPS-P(66762)"/>
    <s v="FDLSUBACD-201-2022 (66762)"/>
    <s v="Contratación directa"/>
    <s v="Prestación de servicios profesionales y de apoyo a la gestión"/>
    <s v="Profesional"/>
    <m/>
  </r>
  <r>
    <x v="2"/>
    <s v="202-2022"/>
    <m/>
    <s v="Secop II"/>
    <s v="202-2022CPS-P(66762)"/>
    <s v="FDLSUBACD-202-2022(66762)"/>
    <s v="Contratación directa"/>
    <s v="Prestación de servicios profesionales y de apoyo a la gestión"/>
    <s v="Profesional"/>
    <m/>
  </r>
  <r>
    <x v="2"/>
    <s v="203-2022"/>
    <m/>
    <s v="Secop II"/>
    <s v="203-2022CPS-AG(69267)"/>
    <s v="FDLSUBACD-203-2022(69267)"/>
    <s v="Contratación directa"/>
    <s v="Prestación de servicios profesionales y de apoyo a la gestión"/>
    <s v="Apoyo a la gestión"/>
    <m/>
  </r>
  <r>
    <x v="2"/>
    <s v="204-2022"/>
    <m/>
    <s v="Secop II"/>
    <s v="204-2022CPS-AG(692679)"/>
    <s v="FDLSUBACD-204-2022(69267)"/>
    <s v="Contratación directa"/>
    <s v="Prestación de servicios profesionales y de apoyo a la gestión"/>
    <s v="Apoyo a la gestión"/>
    <m/>
  </r>
  <r>
    <x v="2"/>
    <s v="205-2022"/>
    <m/>
    <s v="Secop II"/>
    <s v="205-2022CPS-AG(69274)"/>
    <s v="FDLSUBACD-205-2022(69275)"/>
    <s v="Contratación directa"/>
    <s v="Prestación de servicios profesionales y de apoyo a la gestión"/>
    <s v="Apoyo a la gestión"/>
    <m/>
  </r>
  <r>
    <x v="2"/>
    <s v="206-2022"/>
    <m/>
    <s v="Secop II"/>
    <s v="206-2022CPS-AG(69275)"/>
    <s v="FDLSUBACD-206-2022(69275)"/>
    <s v="Contratación directa"/>
    <s v="Prestación de servicios profesionales y de apoyo a la gestión"/>
    <s v="Apoyo a la gestión"/>
    <m/>
  </r>
  <r>
    <x v="2"/>
    <s v="207-2022"/>
    <m/>
    <s v="Secop II"/>
    <s v="207-2022CPS-AG(69275)"/>
    <s v="FDLSUBACD-207-2022(69275)"/>
    <s v="Contratación directa"/>
    <s v="Prestación de servicios profesionales y de apoyo a la gestión"/>
    <s v="Apoyo a la gestión"/>
    <m/>
  </r>
  <r>
    <x v="2"/>
    <s v="208-2022"/>
    <m/>
    <s v="Secop II"/>
    <s v="208-2022CPS-AG(69275)"/>
    <s v="FDLSUBACD-208-2022(69275)"/>
    <s v="Contratación directa"/>
    <s v="Prestación de servicios profesionales y de apoyo a la gestión"/>
    <s v="Apoyo a la gestión"/>
    <m/>
  </r>
  <r>
    <x v="2"/>
    <s v="209-2022"/>
    <m/>
    <s v="Secop II"/>
    <s v="209-2022CPS-AG(69275)"/>
    <s v="FDLSUBACD-209-2022(69275)"/>
    <s v="Contratación directa"/>
    <s v="Prestación de servicios profesionales y de apoyo a la gestión"/>
    <s v="Apoyo a la gestión"/>
    <m/>
  </r>
  <r>
    <x v="2"/>
    <s v="210-2022"/>
    <m/>
    <s v="Secop II"/>
    <s v="210-2022CPS-AG(69275)"/>
    <s v="FDLSUBACD-210-2022(69275)"/>
    <s v="Contratación directa"/>
    <s v="Prestación de servicios profesionales y de apoyo a la gestión"/>
    <s v="Apoyo a la gestión"/>
    <m/>
  </r>
  <r>
    <x v="2"/>
    <s v="211-2022"/>
    <m/>
    <s v="Secop II"/>
    <s v="211-2022CPS-AG(66838)"/>
    <s v="FDLSUBACD-211-2022(66838)"/>
    <s v="Contratación directa"/>
    <s v="Prestación de servicios profesionales y de apoyo a la gestión"/>
    <s v="Apoyo a la gestión"/>
    <m/>
  </r>
  <r>
    <x v="2"/>
    <s v="212-2022"/>
    <m/>
    <s v="Secop II"/>
    <s v="212-2022CPS-P(66783)"/>
    <s v="FDLSUBACD-212-2022(66783)"/>
    <s v="Contratación directa"/>
    <s v="Prestación de servicios profesionales y de apoyo a la gestión"/>
    <s v="Profesional"/>
    <m/>
  </r>
  <r>
    <x v="2"/>
    <s v="213-2022"/>
    <m/>
    <s v="Secop II"/>
    <s v="213-2022CPS-AG(70961)"/>
    <s v="FDLSUBACD-213-2022(70961)"/>
    <s v="Contratación directa"/>
    <s v="Prestación de servicios profesionales y de apoyo a la gestión"/>
    <s v="Apoyo a la gestión"/>
    <m/>
  </r>
  <r>
    <x v="2"/>
    <s v="214-2022"/>
    <m/>
    <s v="Secop II"/>
    <s v="214-2022CPS-P(66783)"/>
    <s v="FDLSUBACD-214-2022(66783)"/>
    <s v="Contratación directa"/>
    <s v="Prestación de servicios profesionales y de apoyo a la gestión"/>
    <s v="Profesional"/>
    <m/>
  </r>
  <r>
    <x v="2"/>
    <s v="215-2022"/>
    <m/>
    <s v="Secop II"/>
    <s v="215-2022CPS-P(69238)"/>
    <s v="FDLSUBACD-215-2022(69238)"/>
    <s v="Contratación directa"/>
    <s v="Prestación de servicios profesionales y de apoyo a la gestión"/>
    <s v="Profesional"/>
    <m/>
  </r>
  <r>
    <x v="2"/>
    <s v="216-2022"/>
    <m/>
    <s v="Secop II"/>
    <s v="216-2022CPS-P(69239)"/>
    <s v="FDLSUBACD-216-2022(69239)"/>
    <s v="Contratación directa"/>
    <s v="Prestación de servicios profesionales y de apoyo a la gestión"/>
    <s v="Profesional"/>
    <m/>
  </r>
  <r>
    <x v="2"/>
    <s v="217-2022"/>
    <m/>
    <s v="Secop II"/>
    <s v="217-2022CPS-P(66783)"/>
    <s v="FDLSUBACD-217-2022(66783)"/>
    <s v="Contratación directa"/>
    <s v="Prestación de servicios profesionales y de apoyo a la gestión"/>
    <s v="Profesional"/>
    <m/>
  </r>
  <r>
    <x v="2"/>
    <s v="218-2022"/>
    <m/>
    <s v="Secop II"/>
    <s v="218-2022CPS-P(66783)"/>
    <s v="FDLSUBACD-218-2022(66783)"/>
    <s v="Contratación directa"/>
    <s v="Prestación de servicios profesionales y de apoyo a la gestión"/>
    <s v="Profesional"/>
    <m/>
  </r>
  <r>
    <x v="2"/>
    <s v="219-2022"/>
    <m/>
    <s v="Secop II"/>
    <s v="219-2022CPS-P(66783)"/>
    <s v="FDLSUBACD-219-2022(66783)"/>
    <s v="Contratación directa"/>
    <s v="Prestación de servicios profesionales y de apoyo a la gestión"/>
    <s v="Profesional"/>
    <m/>
  </r>
  <r>
    <x v="2"/>
    <s v="220-2022"/>
    <m/>
    <s v="Secop II"/>
    <s v="220-2022CPS-P(66783)"/>
    <s v="FDLSUBACD-220-2022(66783)"/>
    <s v="Contratación directa"/>
    <s v="Prestación de servicios profesionales y de apoyo a la gestión"/>
    <s v="Profesional"/>
    <m/>
  </r>
  <r>
    <x v="2"/>
    <s v="221-2022"/>
    <m/>
    <s v="Secop II"/>
    <s v="221-2022CPS-P(66783)"/>
    <s v="FDLSUBACD-221-2022(66783)"/>
    <s v="Contratación directa"/>
    <s v="Prestación de servicios profesionales y de apoyo a la gestión"/>
    <s v="Profesional"/>
    <m/>
  </r>
  <r>
    <x v="2"/>
    <s v="222-2022"/>
    <m/>
    <s v="Secop II"/>
    <s v="222-2022CPS-P(66783)"/>
    <s v="FDLSUBACD-222-2022(66783)"/>
    <s v="Contratación directa"/>
    <s v="Prestación de servicios profesionales y de apoyo a la gestión"/>
    <s v="Profesional"/>
    <m/>
  </r>
  <r>
    <x v="2"/>
    <s v="223-2022"/>
    <m/>
    <s v="Secop II"/>
    <s v="223-2022CPS-P(66783)"/>
    <s v="FDLSUBACD-223-2022(66783)"/>
    <s v="Contratación directa"/>
    <s v="Prestación de servicios profesionales y de apoyo a la gestión"/>
    <s v="Profesional"/>
    <m/>
  </r>
  <r>
    <x v="2"/>
    <s v="224-2022"/>
    <m/>
    <s v="Secop II"/>
    <s v="224-2022CPS-P(66783)"/>
    <s v="FDLSUBACD-224-2022(66783)"/>
    <s v="Contratación directa"/>
    <s v="Prestación de servicios profesionales y de apoyo a la gestión"/>
    <s v="Profesional"/>
    <m/>
  </r>
  <r>
    <x v="2"/>
    <s v="225-2022"/>
    <m/>
    <s v="Secop II"/>
    <s v="225-2022CPS-P(66783)"/>
    <s v="FDLSUBACD-225-2022(66783)"/>
    <s v="Contratación directa"/>
    <s v="Prestación de servicios profesionales y de apoyo a la gestión"/>
    <s v="Profesional"/>
    <m/>
  </r>
  <r>
    <x v="2"/>
    <s v="226-2022"/>
    <m/>
    <s v="Secop II"/>
    <s v="FDLSUBACD-226-2022(66783)"/>
    <s v="FDLSUBACD-226-2022(66783)"/>
    <s v="Contratación directa"/>
    <s v="Prestación de servicios profesionales y de apoyo a la gestión"/>
    <s v="Apoyo a la gestión"/>
    <m/>
  </r>
  <r>
    <x v="2"/>
    <s v="227-2022"/>
    <m/>
    <s v="Secop II"/>
    <s v="227-2022CPS-P(68219)."/>
    <s v="FDLSUBACD-227-2022(68219)."/>
    <s v="Contratación directa"/>
    <s v="Prestación de servicios profesionales y de apoyo a la gestión"/>
    <s v="Profesional"/>
    <m/>
  </r>
  <r>
    <x v="2"/>
    <s v="228-2022"/>
    <m/>
    <s v="Secop II"/>
    <s v="228-2022CPS-P(66783)"/>
    <s v="FDLSUBACD-228-2022(66783)"/>
    <s v="Contratación directa"/>
    <s v="Prestación de servicios profesionales y de apoyo a la gestión"/>
    <s v="Profesional"/>
    <m/>
  </r>
  <r>
    <x v="2"/>
    <s v="229-2022"/>
    <m/>
    <s v="Secop II"/>
    <s v="229-2022CPS-P(66783)"/>
    <s v="FDLSUBACD-229-2022(66783)"/>
    <s v="Contratación directa"/>
    <s v="Prestación de servicios profesionales y de apoyo a la gestión"/>
    <s v="Profesional"/>
    <m/>
  </r>
  <r>
    <x v="2"/>
    <s v="230-2022"/>
    <m/>
    <s v="Secop II"/>
    <s v="230-2022CPS-P(66783)"/>
    <s v="FDLSUBACD-230-2022(66783)"/>
    <s v="Contratación directa"/>
    <s v="Prestación de servicios profesionales y de apoyo a la gestión"/>
    <s v="Profesional"/>
    <m/>
  </r>
  <r>
    <x v="2"/>
    <s v="231-2022"/>
    <m/>
    <s v="Secop II"/>
    <s v="231-2022CPS-P(66783)"/>
    <s v="FDLSUBACD-231-2022(66783)"/>
    <s v="Contratación directa"/>
    <s v="Prestación de servicios profesionales y de apoyo a la gestión"/>
    <s v="Profesional"/>
    <m/>
  </r>
  <r>
    <x v="2"/>
    <s v="232-2022"/>
    <m/>
    <s v="Secop II"/>
    <s v="232-2022CPS-P(66783)"/>
    <s v="FDLSUBACD-232-2022(66783)"/>
    <s v="Contratación directa"/>
    <s v="Prestación de servicios profesionales y de apoyo a la gestión"/>
    <s v="Profesional"/>
    <m/>
  </r>
  <r>
    <x v="2"/>
    <s v="233-2022"/>
    <m/>
    <s v="Secop II"/>
    <s v="233-2022CPS-P(66783)"/>
    <s v="FDLSUBA-CD-233-2022(66783)"/>
    <s v="Contratación directa"/>
    <s v="Prestación de servicios profesionales y de apoyo a la gestión"/>
    <s v="Profesional"/>
    <m/>
  </r>
  <r>
    <x v="2"/>
    <s v="234-2022"/>
    <m/>
    <s v="Secop II"/>
    <s v="234-2022CPS-P(69629)"/>
    <s v="FDLSUBACD-234-2022(69629)"/>
    <s v="Contratación directa"/>
    <s v="Prestación de servicios profesionales y de apoyo a la gestión"/>
    <s v="Profesional"/>
    <m/>
  </r>
  <r>
    <x v="2"/>
    <s v="235-2022"/>
    <m/>
    <s v="Secop II"/>
    <s v="235-2022CPS-P(66783)"/>
    <s v="FDLSUBA-CD-235-2022(66783)"/>
    <s v="Contratación directa"/>
    <s v="Prestación de servicios profesionales y de apoyo a la gestión"/>
    <s v="Profesional"/>
    <m/>
  </r>
  <r>
    <x v="2"/>
    <s v="236-2022"/>
    <m/>
    <s v="Secop II"/>
    <s v="236-2022CPS-P(69341)"/>
    <s v="FDLSUBACD-236-2022(69341)"/>
    <s v="Contratación directa"/>
    <s v="Prestación de servicios profesionales y de apoyo a la gestión"/>
    <s v="Profesional"/>
    <m/>
  </r>
  <r>
    <x v="2"/>
    <s v="237-2022"/>
    <m/>
    <s v="Secop II"/>
    <s v="237-2022CPS-P(69238)"/>
    <s v="FDLSUBACD-237-2022(69238)"/>
    <s v="Contratación directa"/>
    <s v="Prestación de servicios profesionales y de apoyo a la gestión"/>
    <s v="Profesional"/>
    <m/>
  </r>
  <r>
    <x v="2"/>
    <s v="238-2022"/>
    <m/>
    <s v="Secop II"/>
    <s v="238-2022CPS-P(69345)"/>
    <s v="FDLSUBACS-238-2022(69345)"/>
    <s v="Contratación directa"/>
    <s v="Prestación de servicios profesionales y de apoyo a la gestión"/>
    <s v="Profesional"/>
    <m/>
  </r>
  <r>
    <x v="2"/>
    <s v="239-2022"/>
    <m/>
    <s v="Secop II"/>
    <s v="239-2022CPS-P(69233)"/>
    <s v="FLDSUBACD-239-2022(69233)"/>
    <s v="Contratación directa"/>
    <s v="Prestación de servicios profesionales y de apoyo a la gestión"/>
    <s v="Profesional"/>
    <m/>
  </r>
  <r>
    <x v="2"/>
    <s v="240-2022"/>
    <m/>
    <s v="Secop II"/>
    <s v="240-2022CPS-P(69233)"/>
    <s v="FDLSUBACD-240-2022(69233)"/>
    <s v="Contratación directa"/>
    <s v="Prestación de servicios profesionales y de apoyo a la gestión"/>
    <s v="Profesional"/>
    <m/>
  </r>
  <r>
    <x v="2"/>
    <s v="241-2022"/>
    <m/>
    <s v="Secop II"/>
    <s v="241-2022CPS-P(69233)"/>
    <s v="FDLSUBACD-241-2022(69233)"/>
    <s v="Contratación directa"/>
    <s v="Prestación de servicios profesionales y de apoyo a la gestión"/>
    <s v="Profesional"/>
    <m/>
  </r>
  <r>
    <x v="2"/>
    <s v="242-2022"/>
    <m/>
    <s v="Secop II"/>
    <s v="242-2022CPS-P(69233)"/>
    <s v="FDLSUBACD-242-2022(69233)"/>
    <s v="Contratación directa"/>
    <s v="Prestación de servicios profesionales y de apoyo a la gestión"/>
    <s v="Profesional"/>
    <m/>
  </r>
  <r>
    <x v="2"/>
    <s v="243-2022"/>
    <m/>
    <s v="Secop II"/>
    <s v="243-2022CPS-P(69233)"/>
    <s v="FDLSUBACD-243-2022(69233)"/>
    <s v="Contratación directa"/>
    <s v="Prestación de servicios profesionales y de apoyo a la gestión"/>
    <s v="Profesional"/>
    <m/>
  </r>
  <r>
    <x v="2"/>
    <s v="244-2022"/>
    <m/>
    <s v="Secop II"/>
    <s v="244-2022CPS-P(69233)"/>
    <s v="FDLSUBACD-244-2022(69233)"/>
    <s v="Contratación directa"/>
    <s v="Prestación de servicios profesionales y de apoyo a la gestión"/>
    <s v="Profesional"/>
    <m/>
  </r>
  <r>
    <x v="2"/>
    <s v="245-2022"/>
    <m/>
    <s v="Secop II"/>
    <s v="245-2022CPS-AG(66974)"/>
    <s v="FDLSUBACD-245-2022(66974)"/>
    <s v="Contratación directa"/>
    <s v="Prestación de servicios profesionales y de apoyo a la gestión"/>
    <s v="Apoyo a la gestión"/>
    <m/>
  </r>
  <r>
    <x v="2"/>
    <s v="246-2022"/>
    <m/>
    <s v="Secop II"/>
    <s v="246-2022CPS-P(69233)"/>
    <s v="FDLSUBACD-246-2022(69233)"/>
    <s v="Contratación directa"/>
    <s v="Prestación de servicios profesionales y de apoyo a la gestión"/>
    <s v="Profesional"/>
    <m/>
  </r>
  <r>
    <x v="2"/>
    <s v="247-2022"/>
    <m/>
    <s v="Secop II"/>
    <s v="247-2022CPS-P(69233)"/>
    <s v="FDLSUBACD-247-2022(69233)"/>
    <s v="Contratación directa"/>
    <s v="Prestación de servicios profesionales y de apoyo a la gestión"/>
    <s v="Profesional"/>
    <m/>
  </r>
  <r>
    <x v="2"/>
    <s v="248-2022"/>
    <m/>
    <s v="Secop II"/>
    <s v="248-2022CPS-P(69233)"/>
    <s v="FDLSUBACD-248-2022(69233)"/>
    <s v="Contratación directa"/>
    <s v="Prestación de servicios profesionales y de apoyo a la gestión"/>
    <s v="Profesional"/>
    <m/>
  </r>
  <r>
    <x v="2"/>
    <s v="249-2022"/>
    <m/>
    <s v="Secop II"/>
    <s v="249-2022CPS-P(69233)"/>
    <s v="FDLSUBACD-249-2022(69233)"/>
    <s v="Contratación directa"/>
    <s v="Prestación de servicios profesionales y de apoyo a la gestión"/>
    <s v="Profesional"/>
    <m/>
  </r>
  <r>
    <x v="2"/>
    <s v="250-2022"/>
    <m/>
    <s v="Secop II"/>
    <s v="250-2022CPS-P(69254)"/>
    <s v="FDLSUBACD-250-2022(69233)"/>
    <s v="Contratación directa"/>
    <s v="Prestación de servicios profesionales y de apoyo a la gestión"/>
    <s v="Profesional"/>
    <m/>
  </r>
  <r>
    <x v="2"/>
    <s v="251-2022"/>
    <m/>
    <s v="Secop II"/>
    <s v="251-2022CPS-P(69254)"/>
    <s v="FDLSUBACD-251-2022(69254)"/>
    <s v="Contratación directa"/>
    <s v="Prestación de servicios profesionales y de apoyo a la gestión"/>
    <s v="Profesional"/>
    <m/>
  </r>
  <r>
    <x v="2"/>
    <s v="252-2022"/>
    <m/>
    <s v="Secop II"/>
    <s v="252-2022CPS-P(69254)"/>
    <s v="FDLSUBACD-252-2022(69233)"/>
    <s v="Contratación directa"/>
    <s v="Prestación de servicios profesionales y de apoyo a la gestión"/>
    <s v="Profesional"/>
    <m/>
  </r>
  <r>
    <x v="2"/>
    <s v="253-2022"/>
    <m/>
    <s v="Secop II"/>
    <s v="253-2022CPS-P(69356)"/>
    <s v="FDLSUBACD-253-2022(69356)"/>
    <s v="Contratación directa"/>
    <s v="Prestación de servicios profesionales y de apoyo a la gestión"/>
    <s v="Profesional"/>
    <m/>
  </r>
  <r>
    <x v="2"/>
    <s v="254-2022"/>
    <m/>
    <s v="Secop II"/>
    <s v="254-2022CPS-AG(69445)"/>
    <s v="FDLSUBACD-254-2022(69445)"/>
    <s v="Contratación directa"/>
    <s v="Prestación de servicios profesionales y de apoyo a la gestión"/>
    <s v="Apoyo a la gestión"/>
    <m/>
  </r>
  <r>
    <x v="2"/>
    <s v="255-2022"/>
    <m/>
    <s v="Secop II"/>
    <s v="255-2022CPS-P(69460)"/>
    <s v="FDLSUBACD-255-2022(69460)"/>
    <s v="Contratación directa"/>
    <s v="Prestación de servicios profesionales y de apoyo a la gestión"/>
    <s v="Profesional"/>
    <m/>
  </r>
  <r>
    <x v="2"/>
    <s v="256-2022"/>
    <m/>
    <s v="Secop II"/>
    <s v="256-2022CPS-P(69442)"/>
    <s v="FDLSUBACD-256-2022(69442)"/>
    <s v="Contratación directa"/>
    <s v="Prestación de servicios profesionales y de apoyo a la gestión"/>
    <s v="Profesional"/>
    <m/>
  </r>
  <r>
    <x v="2"/>
    <s v="257-2022"/>
    <m/>
    <s v="Secop II"/>
    <s v="257-2022CPS-P(69470)"/>
    <s v="FDLSUBACD-257-2022(69470)"/>
    <s v="Contratación directa"/>
    <s v="Prestación de servicios profesionales y de apoyo a la gestión"/>
    <s v="Profesional"/>
    <m/>
  </r>
  <r>
    <x v="2"/>
    <s v="258-2022"/>
    <m/>
    <s v="Secop II"/>
    <s v="258-2022CPS-AG(69649)"/>
    <s v="FDLSUBACD-258-2022(69649)"/>
    <s v="Contratación directa"/>
    <s v="Prestación de servicios profesionales y de apoyo a la gestión"/>
    <s v="Apoyo a la gestión"/>
    <m/>
  </r>
  <r>
    <x v="2"/>
    <s v="259-2022"/>
    <m/>
    <s v="Secop II"/>
    <s v="259-2022CPS-P(69641"/>
    <s v="FDLSUBACD-259-2022(69641)"/>
    <s v="Contratación directa"/>
    <s v="Prestación de servicios profesionales y de apoyo a la gestión"/>
    <s v="Profesional"/>
    <m/>
  </r>
  <r>
    <x v="2"/>
    <s v="260-2022"/>
    <m/>
    <s v="Secop II"/>
    <s v="260-2022CPS-P(69644)"/>
    <s v="FDLSUBACD-260-2022(69644)"/>
    <s v="Contratación directa"/>
    <s v="Prestación de servicios profesionales y de apoyo a la gestión"/>
    <s v="Profesional"/>
    <m/>
  </r>
  <r>
    <x v="2"/>
    <s v="261-2022"/>
    <m/>
    <s v="Secop II"/>
    <s v="261-2022CPS-P(66491)"/>
    <s v="FDLSUBACD-261-2022(66491)"/>
    <s v="Contratación directa"/>
    <s v="Prestación de servicios profesionales y de apoyo a la gestión"/>
    <s v="Profesional"/>
    <m/>
  </r>
  <r>
    <x v="2"/>
    <s v="262-2022"/>
    <m/>
    <s v="Secop II"/>
    <s v="262-2022CPS-P(66491)"/>
    <s v="FDLSUBACD-262-2022(66491)"/>
    <s v="Contratación directa"/>
    <s v="Prestación de servicios profesionales y de apoyo a la gestión"/>
    <s v="Profesional"/>
    <m/>
  </r>
  <r>
    <x v="2"/>
    <s v="263-2022"/>
    <m/>
    <s v="Secop II"/>
    <s v="263-2022CPS-P(66491)"/>
    <s v="FDLSUBACD-263-2022(66491)"/>
    <s v="Contratación directa"/>
    <s v="Prestación de servicios profesionales y de apoyo a la gestión"/>
    <s v="Profesional"/>
    <m/>
  </r>
  <r>
    <x v="2"/>
    <s v="264-2022"/>
    <m/>
    <s v="Secop II"/>
    <s v="264-2022CPS-P(66491)"/>
    <s v="FDLSUBACD-264-2022(66491)"/>
    <s v="Contratación directa"/>
    <s v="Prestación de servicios profesionales y de apoyo a la gestión"/>
    <s v="Profesional"/>
    <m/>
  </r>
  <r>
    <x v="2"/>
    <s v="265-2022"/>
    <m/>
    <s v="Secop II"/>
    <s v="265-2022CPS-P(68215)"/>
    <s v="FDLSUBACD-265-2022(68215)"/>
    <s v="Contratación directa"/>
    <s v="Prestación de servicios profesionales y de apoyo a la gestión"/>
    <s v="Profesional"/>
    <m/>
  </r>
  <r>
    <x v="2"/>
    <s v="266-2022"/>
    <m/>
    <s v="Secop II"/>
    <s v="266-2022CPS-P(69645)"/>
    <s v="FDLSUBACD-266-2022(69645)"/>
    <s v="Contratación directa"/>
    <s v="Prestación de servicios profesionales y de apoyo a la gestión"/>
    <s v="Profesional"/>
    <m/>
  </r>
  <r>
    <x v="2"/>
    <s v="267-2022"/>
    <m/>
    <s v="Secop II"/>
    <s v="267-2022CPS-P(66537)"/>
    <s v="FDLSUBACD-267-2022(66537)"/>
    <s v="Contratación directa"/>
    <s v="Prestación de servicios profesionales y de apoyo a la gestión"/>
    <s v="Profesional"/>
    <m/>
  </r>
  <r>
    <x v="2"/>
    <s v="268-2022"/>
    <m/>
    <s v="Secop II"/>
    <s v="268-2022CPS-AG(68429)"/>
    <s v="FDLSUBACD-268-2022(68429)"/>
    <s v="Contratación directa"/>
    <s v="Prestación de servicios profesionales y de apoyo a la gestión"/>
    <s v="Apoyo a la gestión"/>
    <m/>
  </r>
  <r>
    <x v="2"/>
    <s v="269-2022"/>
    <m/>
    <s v="Secop II"/>
    <s v="269-2022CPS-P(66542)"/>
    <s v="FDLSUBACD-269-2022(66542)"/>
    <s v="Contratación directa"/>
    <s v="Prestación de servicios profesionales y de apoyo a la gestión"/>
    <s v="Profesional"/>
    <m/>
  </r>
  <r>
    <x v="2"/>
    <s v="270-2022"/>
    <m/>
    <s v="Secop II"/>
    <s v="270-2022CPS-P(66655)"/>
    <s v="FDLSUBACD-270-2022(66655)"/>
    <s v="Contratación directa"/>
    <s v="Prestación de servicios profesionales y de apoyo a la gestión"/>
    <s v="Profesional"/>
    <m/>
  </r>
  <r>
    <x v="2"/>
    <s v="271-2022"/>
    <m/>
    <s v="Secop II"/>
    <s v="271-2022CPS-P(66667)"/>
    <s v="FDLSUBACD-271-2022(66667)"/>
    <s v="Contratación directa"/>
    <s v="Prestación de servicios profesionales y de apoyo a la gestión"/>
    <s v="Profesional"/>
    <m/>
  </r>
  <r>
    <x v="2"/>
    <s v="272-2022"/>
    <m/>
    <s v="Secop II"/>
    <s v="272-2022CPS-P(68430)"/>
    <s v="FDLSUBACD-272-2022(68430)"/>
    <s v="Contratación directa"/>
    <s v="Prestación de servicios profesionales y de apoyo a la gestión"/>
    <s v="Profesional"/>
    <m/>
  </r>
  <r>
    <x v="2"/>
    <s v="273-2022"/>
    <m/>
    <s v="Secop II"/>
    <s v="273-2022CPS-P(66696)"/>
    <s v="FDLSUBACD-273-2022(66696)"/>
    <s v="Contratación directa"/>
    <s v="Prestación de servicios profesionales y de apoyo a la gestión"/>
    <s v="Profesional"/>
    <m/>
  </r>
  <r>
    <x v="2"/>
    <s v="274-2022"/>
    <m/>
    <s v="Secop II"/>
    <s v="274-2022CPS-AG(66720)"/>
    <s v="FDLSUBACD-274-2022(66720)"/>
    <s v="Contratación directa"/>
    <s v="Prestación de servicios profesionales y de apoyo a la gestión"/>
    <s v="Apoyo a la gestión"/>
    <m/>
  </r>
  <r>
    <x v="2"/>
    <s v="275-2022"/>
    <m/>
    <s v="Secop II"/>
    <s v="275-2022CPS-P(66979)"/>
    <s v="FDLSUBACD-275-2022(66979)"/>
    <s v="Contratación directa"/>
    <s v="Prestación de servicios profesionales y de apoyo a la gestión"/>
    <s v="Profesional"/>
    <m/>
  </r>
  <r>
    <x v="2"/>
    <s v="276-2022"/>
    <m/>
    <s v="Secop II"/>
    <s v="276-2022CPS-AG(69648)"/>
    <s v="FDLSUBACD-276-2022(69648)"/>
    <s v="Contratación directa"/>
    <s v="Prestación de servicios profesionales y de apoyo a la gestión"/>
    <s v="Apoyo a la gestión"/>
    <m/>
  </r>
  <r>
    <x v="2"/>
    <s v="277-2022"/>
    <m/>
    <s v="Secop II"/>
    <s v="277-2022CPS-P(69500)"/>
    <s v="FDLSUBACD-277-2022(69500)"/>
    <s v="Contratación directa"/>
    <s v="Prestación de servicios profesionales y de apoyo a la gestión"/>
    <s v="Profesional"/>
    <m/>
  </r>
  <r>
    <x v="2"/>
    <s v="278-2022"/>
    <m/>
    <s v="Secop II"/>
    <s v="278-2022CPS-P(66783)"/>
    <s v="FDLSUBACD-278-2022(66783)"/>
    <s v="Contratación directa"/>
    <s v="Prestación de servicios profesionales y de apoyo a la gestión"/>
    <s v="Profesional"/>
    <m/>
  </r>
  <r>
    <x v="2"/>
    <s v="279-2022"/>
    <m/>
    <s v="Secop II"/>
    <s v="279-2022CPS-P(69504)"/>
    <s v="FDLSUBACD-279-2022(69504)"/>
    <s v="Contratación directa"/>
    <s v="Prestación de servicios profesionales y de apoyo a la gestión"/>
    <s v="Profesional"/>
    <m/>
  </r>
  <r>
    <x v="2"/>
    <s v="280-2022"/>
    <m/>
    <s v="Secop II"/>
    <s v="280-2022CPS-P(69505)"/>
    <s v="FDLSUBACD-280-2022(69505)"/>
    <s v="Contratación directa"/>
    <s v="Prestación de servicios profesionales y de apoyo a la gestión"/>
    <s v="Profesional"/>
    <m/>
  </r>
  <r>
    <x v="2"/>
    <s v="281-2022"/>
    <m/>
    <s v="Secop II"/>
    <s v="281-2022CPS-P(69639)"/>
    <s v="FDLSUBACD-281-2022(69639)"/>
    <s v="Contratación directa"/>
    <s v="Prestación de servicios profesionales y de apoyo a la gestión"/>
    <s v="Profesional"/>
    <m/>
  </r>
  <r>
    <x v="2"/>
    <s v="282-2022"/>
    <m/>
    <s v="Secop II"/>
    <s v="282-2022CPS-P(67166)"/>
    <s v="FDLSUBACD-282-2022(67166)"/>
    <s v="Contratación directa"/>
    <s v="Prestación de servicios profesionales y de apoyo a la gestión"/>
    <s v="Profesional"/>
    <m/>
  </r>
  <r>
    <x v="2"/>
    <s v="283-2022"/>
    <m/>
    <s v="Secop II"/>
    <s v="283-2022CPS-P(67166)"/>
    <s v="FDLSUBACD-283-2022(67166)"/>
    <s v="Contratación directa"/>
    <s v="Prestación de servicios profesionales y de apoyo a la gestión"/>
    <s v="Profesional"/>
    <m/>
  </r>
  <r>
    <x v="2"/>
    <s v="284-2022"/>
    <m/>
    <s v="Secop II"/>
    <s v="284-2022CPS-P(67166)"/>
    <s v="FDLSUBACD-284-2022(67166)"/>
    <s v="Contratación directa"/>
    <s v="Prestación de servicios profesionales y de apoyo a la gestión"/>
    <s v="Profesional"/>
    <m/>
  </r>
  <r>
    <x v="2"/>
    <s v="285-2022"/>
    <m/>
    <s v="Secop II"/>
    <s v="285-2022CPS-P(67166)"/>
    <s v="FDLSUBACD-285-2022(67166)"/>
    <s v="Contratación directa"/>
    <s v="Prestación de servicios profesionales y de apoyo a la gestión"/>
    <s v="Profesional"/>
    <m/>
  </r>
  <r>
    <x v="2"/>
    <s v="286-2022"/>
    <m/>
    <s v="Secop II"/>
    <s v="286-2022CPS-P(67166)"/>
    <s v="FDLSUBACD-286-2022(67166)"/>
    <s v="Contratación directa"/>
    <s v="Prestación de servicios profesionales y de apoyo a la gestión"/>
    <s v="Profesional"/>
    <m/>
  </r>
  <r>
    <x v="2"/>
    <s v="287-2022"/>
    <m/>
    <s v="Secop II"/>
    <s v="287-2022CPS-P(67166)"/>
    <s v="FDLSUBACD-287-2022(67166)"/>
    <s v="Contratación directa"/>
    <s v="Prestación de servicios profesionales y de apoyo a la gestión"/>
    <s v="Profesional"/>
    <m/>
  </r>
  <r>
    <x v="2"/>
    <s v="288-2022"/>
    <m/>
    <s v="Secop II"/>
    <s v="288-2022CPS-P(67166)"/>
    <s v="FDLSUBACD-288-2022(67166)"/>
    <s v="Contratación directa"/>
    <s v="Prestación de servicios profesionales y de apoyo a la gestión"/>
    <s v="Profesional"/>
    <m/>
  </r>
  <r>
    <x v="2"/>
    <s v="289-2022"/>
    <m/>
    <s v="Secop II"/>
    <s v="289-2022CPS-P(67166)"/>
    <s v="FDLSUBACD-289-2022(67166)"/>
    <s v="Contratación directa"/>
    <s v="Prestación de servicios profesionales y de apoyo a la gestión"/>
    <s v="Profesional"/>
    <m/>
  </r>
  <r>
    <x v="2"/>
    <s v="290-2022"/>
    <m/>
    <s v="Secop II"/>
    <s v="290-2022CPS-P-(67166)"/>
    <s v="FDLSUBACD-290-2022(67166)"/>
    <s v="Contratación directa"/>
    <s v="Prestación de servicios profesionales y de apoyo a la gestión"/>
    <s v="Profesional"/>
    <m/>
  </r>
  <r>
    <x v="2"/>
    <s v="291-2022"/>
    <m/>
    <s v="Secop II"/>
    <s v="291-2022CPS-P-(69658)"/>
    <s v="FDLSUBACD-291-2022(69658)"/>
    <s v="Contratación directa"/>
    <s v="Prestación de servicios profesionales y de apoyo a la gestión"/>
    <s v="Profesional"/>
    <m/>
  </r>
  <r>
    <x v="2"/>
    <s v="292-2022"/>
    <m/>
    <s v="Secop II"/>
    <s v="292-2022CPS-P(69383)"/>
    <s v="FDLSUBACD-292-2022(69383)"/>
    <s v="Contratación directa"/>
    <s v="Prestación de servicios profesionales y de apoyo a la gestión"/>
    <s v="Profesional"/>
    <m/>
  </r>
  <r>
    <x v="2"/>
    <s v="293-2022"/>
    <m/>
    <s v="Secop II"/>
    <s v="293-2022CPS-P(66783)"/>
    <s v="FDLSUBACD-293-2022(66783)"/>
    <s v="Contratación directa"/>
    <s v="Prestación de servicios profesionales y de apoyo a la gestión"/>
    <s v="Profesional"/>
    <m/>
  </r>
  <r>
    <x v="2"/>
    <s v="294-2022"/>
    <m/>
    <s v="Secop II"/>
    <s v="294-2022CPS-P(69384)"/>
    <s v="FDLSUBACD-294-2022(69384)"/>
    <s v="Contratación directa"/>
    <s v="Prestación de servicios profesionales y de apoyo a la gestión"/>
    <s v="Profesional"/>
    <m/>
  </r>
  <r>
    <x v="2"/>
    <s v="295-2022"/>
    <m/>
    <s v="Secop II"/>
    <s v="295-2022CPS-P(69242)"/>
    <s v="FDLSUBACD-295-2022(69242)"/>
    <s v="Contratación directa"/>
    <s v="Prestación de servicios profesionales y de apoyo a la gestión"/>
    <s v="Profesional"/>
    <m/>
  </r>
  <r>
    <x v="2"/>
    <s v="296-2022"/>
    <m/>
    <s v="Secop II"/>
    <s v="296-2022CARRENDAMIENTO (71137)"/>
    <s v="FDLSUBACD-296-2022 (71137)"/>
    <s v="Contratación directa"/>
    <s v="Arrendamiento de inmuebles"/>
    <s v="Otro"/>
    <m/>
  </r>
  <r>
    <x v="2"/>
    <s v="297-2022"/>
    <m/>
    <s v="Secop II"/>
    <s v="297-2022CPS-AG (69655)"/>
    <s v="FDLSUBACD-297-2022(69655)"/>
    <s v="Contratación directa"/>
    <s v="Prestación de servicios profesionales y de apoyo a la gestión"/>
    <s v="Apoyo a la gestión"/>
    <m/>
  </r>
  <r>
    <x v="2"/>
    <s v="298-2022"/>
    <m/>
    <s v="Secop II"/>
    <s v="298-2022CPS-AG(69655)"/>
    <s v="FDLSUBACD-298-2022(69655)"/>
    <s v="Contratación directa"/>
    <s v="Prestación de servicios profesionales y de apoyo a la gestión"/>
    <s v="Apoyo a la gestión"/>
    <m/>
  </r>
  <r>
    <x v="2"/>
    <s v="299-2022"/>
    <m/>
    <s v="Secop II"/>
    <s v="299-2022CPS-P(69786)"/>
    <s v="FDLSUBACD-299-2022(69786)"/>
    <s v="Contratación directa"/>
    <s v="Prestación de servicios profesionales y de apoyo a la gestión"/>
    <s v="Profesional"/>
    <m/>
  </r>
  <r>
    <x v="2"/>
    <s v="300-2022"/>
    <m/>
    <s v="Secop II"/>
    <s v="300-2022CPS-AG(69653)"/>
    <s v="FDLSUBACD-300-2022(69653)"/>
    <s v="Contratación directa"/>
    <s v="Prestación de servicios profesionales y de apoyo a la gestión"/>
    <s v="Apoyo a la gestión"/>
    <m/>
  </r>
  <r>
    <x v="2"/>
    <s v="301-2022"/>
    <m/>
    <s v="Secop II"/>
    <s v="301-2022CPS-P(69359)"/>
    <s v="FDLSUBACD-301-2022(69359)"/>
    <s v="Contratación directa"/>
    <s v="Prestación de servicios profesionales y de apoyo a la gestión"/>
    <s v="Profesional"/>
    <m/>
  </r>
  <r>
    <x v="2"/>
    <s v="302-2022"/>
    <m/>
    <s v="Secop II"/>
    <s v="302-2022CPS-P(68464)"/>
    <s v="FDLSUBACD-302-2022(68464)"/>
    <s v="Contratación directa"/>
    <s v="Prestación de servicios profesionales y de apoyo a la gestión"/>
    <s v="Profesional"/>
    <m/>
  </r>
  <r>
    <x v="2"/>
    <s v="303-2022"/>
    <m/>
    <s v="Secop II"/>
    <s v="303-2022CPSP(68211)"/>
    <s v="FDLSUBACD-303-2022(68211)"/>
    <s v="Contratación directa"/>
    <s v="Prestación de servicios profesionales y de apoyo a la gestión"/>
    <s v="Apoyo a la gestión"/>
    <m/>
  </r>
  <r>
    <x v="2"/>
    <s v="304-2022"/>
    <m/>
    <s v="Secop II"/>
    <s v="304-2022CPS-P(68211)"/>
    <s v="FDLSUBACD-304-2022(68211)"/>
    <s v="Contratación directa"/>
    <s v="Prestación de servicios profesionales y de apoyo a la gestión"/>
    <s v="Profesional"/>
    <m/>
  </r>
  <r>
    <x v="2"/>
    <s v="305-2022"/>
    <m/>
    <s v="Secop II"/>
    <s v="305-2022CPS-P(68120)"/>
    <s v="FDLSUBACD-305-2022(68120)"/>
    <s v="Contratación directa"/>
    <s v="Prestación de servicios profesionales y de apoyo a la gestión"/>
    <s v="Profesional"/>
    <m/>
  </r>
  <r>
    <x v="2"/>
    <s v="306-2022"/>
    <m/>
    <s v="Secop II"/>
    <s v="306-2022CPS-P(70962)"/>
    <s v="FDLSUBACD-306-2022(70962)"/>
    <s v="Contratación directa"/>
    <s v="Prestación de servicios profesionales y de apoyo a la gestión"/>
    <s v="Profesional"/>
    <m/>
  </r>
  <r>
    <x v="2"/>
    <s v="307-2022"/>
    <m/>
    <s v="Secop II"/>
    <s v="307-2022CPS-AG(71044)"/>
    <s v="FDLSUBACD-307-2022(71044)"/>
    <s v="Contratación directa"/>
    <s v="Prestación de servicios profesionales y de apoyo a la gestión"/>
    <s v="Apoyo a la gestión"/>
    <m/>
  </r>
  <r>
    <x v="2"/>
    <s v="308-2022"/>
    <m/>
    <s v="Secop II"/>
    <s v="308-2022CPS-P(71080)"/>
    <s v="FDLSUBACD-308-2022(71080)"/>
    <s v="Contratación directa"/>
    <s v="Prestación de servicios profesionales y de apoyo a la gestión"/>
    <s v="Profesional"/>
    <m/>
  </r>
  <r>
    <x v="2"/>
    <s v="309-2022"/>
    <m/>
    <s v="Secop II"/>
    <s v="309-2022CPS-P(71120)"/>
    <s v="FDLSUBACD-309-2022 (71120)"/>
    <s v="Contratación directa"/>
    <s v="Prestación de servicios profesionales y de apoyo a la gestión"/>
    <s v="Profesional"/>
    <m/>
  </r>
  <r>
    <x v="2"/>
    <s v="310-2022"/>
    <m/>
    <s v="Secop II"/>
    <s v="310-2022CPS-P(68110)"/>
    <s v="FDLSUBACD-310-2022(68110)"/>
    <s v="Contratación directa"/>
    <s v="Prestación de servicios profesionales y de apoyo a la gestión"/>
    <s v="Profesional"/>
    <m/>
  </r>
  <r>
    <x v="2"/>
    <s v="311-2022"/>
    <m/>
    <s v="Secop II"/>
    <s v="311-2022CPS-P(68113)"/>
    <s v="FDLSUBACD-311-2022(68113)"/>
    <s v="Contratación directa"/>
    <s v="Prestación de servicios profesionales y de apoyo a la gestión"/>
    <s v="Profesional"/>
    <m/>
  </r>
  <r>
    <x v="2"/>
    <s v="312-2022"/>
    <m/>
    <s v="Secop II"/>
    <s v="312-2022CPS-P(68113)"/>
    <s v="FDLSUBACD-312-2022(68113)"/>
    <s v="Contratación directa"/>
    <s v="Prestación de servicios profesionales y de apoyo a la gestión"/>
    <s v="Profesional"/>
    <m/>
  </r>
  <r>
    <x v="2"/>
    <s v="313-2022"/>
    <m/>
    <s v="Secop II"/>
    <s v="313-2022CPS-AG(68128"/>
    <s v="FDLSUBACD-313-2022(68128)"/>
    <s v="Contratación directa"/>
    <s v="Prestación de servicios profesionales y de apoyo a la gestión"/>
    <s v="Apoyo a la gestión"/>
    <m/>
  </r>
  <r>
    <x v="2"/>
    <s v="314-2022"/>
    <m/>
    <s v="Secop II"/>
    <s v="314-2022CPS-P(68046)"/>
    <s v="FDLSUBACD-314-2022(68046)"/>
    <s v="Contratación directa"/>
    <s v="Prestación de servicios profesionales y de apoyo a la gestión"/>
    <s v="Profesional"/>
    <m/>
  </r>
  <r>
    <x v="2"/>
    <s v="315-2022"/>
    <m/>
    <s v="Secop II"/>
    <s v="315-2022CPS-P(68046)"/>
    <s v="FDLSUBACD-315-2022(68046"/>
    <s v="Contratación directa"/>
    <s v="Prestación de servicios profesionales y de apoyo a la gestión"/>
    <s v="Profesional"/>
    <m/>
  </r>
  <r>
    <x v="2"/>
    <s v="316-2022"/>
    <m/>
    <s v="Secop II"/>
    <s v="316-2022CPS-P(66395)"/>
    <s v="FDLSUBACD-316-2022(66395)"/>
    <s v="Contratación directa"/>
    <s v="Prestación de servicios profesionales y de apoyo a la gestión"/>
    <s v="Profesional"/>
    <m/>
  </r>
  <r>
    <x v="2"/>
    <s v="317-2022"/>
    <m/>
    <s v="Secop II"/>
    <s v="317-2022CPS-P(67168)"/>
    <s v="FDLSUBACD-317-2022(67168)"/>
    <s v="Contratación directa"/>
    <s v="Prestación de servicios profesionales y de apoyo a la gestión"/>
    <s v="Profesional"/>
    <m/>
  </r>
  <r>
    <x v="2"/>
    <s v="318-2022"/>
    <m/>
    <s v="Secop II"/>
    <s v="318-2022CPS-AG(66338)"/>
    <s v="FDLSUBACD-318-2022(66338)"/>
    <s v="Contratación directa"/>
    <s v="Prestación de servicios profesionales y de apoyo a la gestión"/>
    <s v="Apoyo a la gestión"/>
    <m/>
  </r>
  <r>
    <x v="2"/>
    <s v="319-2022"/>
    <m/>
    <s v="Secop II"/>
    <s v="319-2022CPS-P(68213)"/>
    <s v="FDLSUBACD-319-2022(68213)"/>
    <s v="Contratación directa"/>
    <s v="Prestación de servicios profesionales y de apoyo a la gestión"/>
    <s v="Profesional"/>
    <m/>
  </r>
  <r>
    <x v="2"/>
    <s v="320-2022"/>
    <m/>
    <s v="Secop II"/>
    <s v="320-2022CPS-P(69170)"/>
    <s v="320-2022CPS-P(69170)_x0009_"/>
    <s v="Contratación directa"/>
    <s v="Prestación de servicios profesionales y de apoyo a la gestión"/>
    <s v="Profesional"/>
    <m/>
  </r>
  <r>
    <x v="2"/>
    <s v="321-2022"/>
    <m/>
    <s v="Secop II"/>
    <s v="321-2022CPS-P(69163)"/>
    <s v="FDLSUBACD-321-2022(69163)"/>
    <s v="Contratación directa"/>
    <s v="Prestación de servicios profesionales y de apoyo a la gestión"/>
    <s v="Profesional"/>
    <m/>
  </r>
  <r>
    <x v="2"/>
    <s v="322-2022"/>
    <m/>
    <s v="Secop II"/>
    <s v="322-2022CPS-AG(66467)"/>
    <s v="FDLSUBACD-322-2022(66467)."/>
    <s v="Contratación directa"/>
    <s v="Prestación de servicios profesionales y de apoyo a la gestión"/>
    <s v="Apoyo a la gestión"/>
    <m/>
  </r>
  <r>
    <x v="2"/>
    <s v="323-2022"/>
    <m/>
    <s v="Secop II"/>
    <s v="323-2022CPS-P(68432)"/>
    <s v="FDLSUBACD-323-2022(68432)"/>
    <s v="Contratación directa"/>
    <s v="Prestación de servicios profesionales y de apoyo a la gestión"/>
    <s v="Profesional"/>
    <m/>
  </r>
  <r>
    <x v="2"/>
    <s v="324-2022"/>
    <m/>
    <s v="Secop II"/>
    <s v="324-2022CPSAG(71266)"/>
    <s v="FDLSUBACD-324-2022(71226)"/>
    <s v="Contratación directa"/>
    <s v="Prestación de servicios profesionales y de apoyo a la gestión"/>
    <s v="Apoyo a la gestión"/>
    <m/>
  </r>
  <r>
    <x v="2"/>
    <s v="325-2022"/>
    <m/>
    <s v="Secop II"/>
    <s v="325-2022CPSAG(66740)"/>
    <s v="FDLSUBACD-325-2022(66740)"/>
    <s v="Contratación directa"/>
    <s v="Prestación de servicios profesionales y de apoyo a la gestión"/>
    <s v="Apoyo a la gestión"/>
    <m/>
  </r>
  <r>
    <x v="2"/>
    <s v="326-2022"/>
    <m/>
    <s v="Secop II"/>
    <s v="326-2022CPS-P(66754)"/>
    <s v="FDLSUBACD-326-2022(66754)"/>
    <s v="Contratación directa"/>
    <s v="Prestación de servicios profesionales y de apoyo a la gestión"/>
    <s v="Profesional"/>
    <m/>
  </r>
  <r>
    <x v="2"/>
    <s v="327-2022"/>
    <m/>
    <s v="Secop II"/>
    <s v="327-2022CPS-AG(69638)"/>
    <s v="FDLSUBA-CD-327-2022(69638)"/>
    <s v="Contratación directa"/>
    <s v="Prestación de servicios profesionales y de apoyo a la gestión"/>
    <s v="Apoyo a la gestión"/>
    <m/>
  </r>
  <r>
    <x v="2"/>
    <s v="328-2022"/>
    <m/>
    <s v="Secop II"/>
    <s v="328-2022CPS-P(66783)"/>
    <s v="FDLSUBACD-328-2022(66783)"/>
    <s v="Contratación directa"/>
    <s v="Prestación de servicios profesionales y de apoyo a la gestión"/>
    <s v="Profesional"/>
    <m/>
  </r>
  <r>
    <x v="2"/>
    <s v="329-2022"/>
    <m/>
    <s v="Secop II"/>
    <s v="329-2022CPS-P(66783)"/>
    <s v="FDLSUBACD-329-2022(66783)"/>
    <s v="Contratación directa"/>
    <s v="Prestación de servicios profesionales y de apoyo a la gestión"/>
    <s v="Profesional"/>
    <m/>
  </r>
  <r>
    <x v="2"/>
    <s v="330-2022"/>
    <m/>
    <s v="Secop II"/>
    <s v="330-2022CPS-P(67166)"/>
    <s v="FDLSUBACD-330-2022(67166)"/>
    <s v="Contratación directa"/>
    <s v="Prestación de servicios profesionales y de apoyo a la gestión"/>
    <s v="Profesional"/>
    <m/>
  </r>
  <r>
    <x v="2"/>
    <s v="331-2022"/>
    <m/>
    <s v="Secop II"/>
    <s v="331-2022CPS-P(68116)"/>
    <s v="FDLSUBACD-331-2022(68116)"/>
    <s v="Contratación directa"/>
    <s v="Prestación de servicios profesionales y de apoyo a la gestión"/>
    <s v="Profesional"/>
    <m/>
  </r>
  <r>
    <x v="2"/>
    <s v="333-2022"/>
    <m/>
    <s v="Secop II"/>
    <s v="333-2022CPS-P(69652)"/>
    <s v="FDLSUBACD-333-2022(69652)"/>
    <s v="Contratación directa"/>
    <s v="Prestación de servicios profesionales y de apoyo a la gestión"/>
    <s v="Profesional"/>
    <m/>
  </r>
  <r>
    <x v="2"/>
    <s v="334-2022"/>
    <m/>
    <s v="Secop II"/>
    <s v="334-2022CPS-AG(69653)"/>
    <s v="FDLSUBACD-334-2022(69653)"/>
    <s v="Contratación directa"/>
    <s v="Prestación de servicios profesionales y de apoyo a la gestión"/>
    <s v="Apoyo a la gestión"/>
    <m/>
  </r>
  <r>
    <x v="2"/>
    <s v="335-2022"/>
    <m/>
    <s v="Secop II"/>
    <s v="335-2022CPS-P(66420)"/>
    <s v="FDLSUBACD-335-2022(66420)"/>
    <s v="Contratación directa"/>
    <s v="Prestación de servicios profesionales y de apoyo a la gestión"/>
    <s v="Profesional"/>
    <m/>
  </r>
  <r>
    <x v="2"/>
    <s v="336-2022"/>
    <m/>
    <s v="Secop II"/>
    <s v="336-2022CPS-P(69239)"/>
    <s v="FDLSUBACD-336-2022(69239)"/>
    <s v="Contratación directa"/>
    <s v="Prestación de servicios profesionales y de apoyo a la gestión"/>
    <s v="Profesional"/>
    <m/>
  </r>
  <r>
    <x v="2"/>
    <s v="337-2022"/>
    <m/>
    <s v="Secop II"/>
    <s v="337-2022CPS-P(68223)"/>
    <s v="FDLSUBACD-337-2022(68223)"/>
    <s v="Contratación directa"/>
    <s v="Prestación de servicios profesionales y de apoyo a la gestión"/>
    <s v="Profesional"/>
    <m/>
  </r>
  <r>
    <x v="2"/>
    <s v="338-2022"/>
    <n v="66463"/>
    <s v="Secop II"/>
    <s v="338-2022CPS-P(66463)"/>
    <s v="338-2022CPS-P(66463)_x0009_"/>
    <s v="Contratación directa"/>
    <s v="Prestación de servicios profesionales y de apoyo a la gestión"/>
    <s v="Profesional"/>
    <m/>
  </r>
  <r>
    <x v="2"/>
    <s v="339-2022"/>
    <m/>
    <s v="Secop II"/>
    <s v="339-2022CPS-AG(66279)"/>
    <s v="FDLSUBACD-339-2022(66279)"/>
    <s v="Contratación directa"/>
    <s v="Prestación de servicios profesionales y de apoyo a la gestión"/>
    <s v="Apoyo a la gestión"/>
    <m/>
  </r>
  <r>
    <x v="2"/>
    <s v="340-2022"/>
    <m/>
    <s v="Secop II"/>
    <s v="340-2022CPS-AG(71342)"/>
    <s v="FDLSUBACD-340-2022(71342)"/>
    <s v="Contratación directa"/>
    <s v="Prestación de servicios profesionales y de apoyo a la gestión"/>
    <s v="Apoyo a la gestión"/>
    <m/>
  </r>
  <r>
    <x v="2"/>
    <s v="341-2022"/>
    <m/>
    <s v="Secop II"/>
    <s v="341-2022CPS-P(71223)"/>
    <s v="FDLSUBACD-341-2022(71223)"/>
    <s v="Contratación directa"/>
    <s v="Prestación de servicios profesionales y de apoyo a la gestión"/>
    <s v="Profesional"/>
    <m/>
  </r>
  <r>
    <x v="2"/>
    <s v="342-2022"/>
    <m/>
    <s v="Secop II"/>
    <s v="342-2022CPS-P(69383)"/>
    <s v="FDLSUBACD-342-2022(69233)"/>
    <s v="Contratación directa"/>
    <s v="Prestación de servicios profesionales y de apoyo a la gestión"/>
    <s v="Profesional"/>
    <m/>
  </r>
  <r>
    <x v="2"/>
    <s v="343-2022"/>
    <m/>
    <s v="Secop II"/>
    <s v="343-2022CPS-P(69383)"/>
    <s v="FDLSUBACD-343-2022(69383)"/>
    <s v="Contratación directa"/>
    <s v="Prestación de servicios profesionales y de apoyo a la gestión"/>
    <s v="Profesional"/>
    <m/>
  </r>
  <r>
    <x v="2"/>
    <s v="344-2022"/>
    <m/>
    <s v="Secop II"/>
    <s v="344-2022CPS-P(71324)"/>
    <s v="FDLSUBACD-344-2022(71324)"/>
    <s v="Contratación directa"/>
    <s v="Prestación de servicios profesionales y de apoyo a la gestión"/>
    <s v="Profesional"/>
    <m/>
  </r>
  <r>
    <x v="2"/>
    <s v="345-2022"/>
    <m/>
    <s v="Secop II"/>
    <s v="345-2022CPS-P(66651)"/>
    <s v="FDLSUBACD-345-2022(66651)"/>
    <s v="Contratación directa"/>
    <s v="Prestación de servicios profesionales y de apoyo a la gestión"/>
    <s v="Profesional"/>
    <m/>
  </r>
  <r>
    <x v="2"/>
    <s v="346-2022"/>
    <m/>
    <s v="Secop II"/>
    <s v="346-2022CPS-AG(66338)"/>
    <s v="FDLSUBACD-346-2022(66338)"/>
    <s v="Contratación directa"/>
    <s v="Prestación de servicios profesionales y de apoyo a la gestión"/>
    <s v="Apoyo a la gestión"/>
    <m/>
  </r>
  <r>
    <x v="2"/>
    <s v="347-2022"/>
    <m/>
    <s v="Secop II"/>
    <s v="347-2022CPS-AG(66412)"/>
    <s v="FDLSUBACD-347-2022(66412)"/>
    <s v="Contratación directa"/>
    <s v="Prestación de servicios profesionales y de apoyo a la gestión"/>
    <s v="Apoyo a la gestión"/>
    <m/>
  </r>
  <r>
    <x v="2"/>
    <s v="348-2022"/>
    <m/>
    <s v="Secop II"/>
    <s v="348-2022CPS-AG(71438)"/>
    <s v="FDLSUBACD-348-2022(71438)"/>
    <s v="Contratación directa"/>
    <s v="Prestación de servicios profesionales y de apoyo a la gestión"/>
    <s v="Apoyo a la gestión"/>
    <m/>
  </r>
  <r>
    <x v="2"/>
    <s v="349-2022"/>
    <m/>
    <s v="Secop II"/>
    <s v="349-2022CPS-P(71003)"/>
    <s v="FDLSUBACD-349-2022(71003)"/>
    <s v="Contratación directa"/>
    <s v="Prestación de servicios profesionales y de apoyo a la gestión"/>
    <s v="Profesional"/>
    <m/>
  </r>
  <r>
    <x v="2"/>
    <s v="350-2022"/>
    <m/>
    <s v="Secop II"/>
    <s v="350-2022CPS-P(68428)"/>
    <s v="FDLSUBACD-350-2022(68428)"/>
    <s v="Contratación directa"/>
    <s v="Prestación de servicios profesionales y de apoyo a la gestión"/>
    <s v="Profesional"/>
    <m/>
  </r>
  <r>
    <x v="2"/>
    <s v="351-2022"/>
    <m/>
    <s v="Secop II"/>
    <s v="351-2022CPS-P(69634)"/>
    <s v="FDLSUBACD-351-2022(69634)"/>
    <s v="Contratación directa"/>
    <s v="Prestación de servicios profesionales y de apoyo a la gestión"/>
    <s v="Profesional"/>
    <m/>
  </r>
  <r>
    <x v="2"/>
    <s v="352-2022"/>
    <m/>
    <s v="Secop II"/>
    <s v="352-2022CPS-P(69438)"/>
    <s v="FDLSUBACD-352-2022(69438)"/>
    <s v="Contratación directa"/>
    <s v="Prestación de servicios profesionales y de apoyo a la gestión"/>
    <s v="Profesional"/>
    <m/>
  </r>
  <r>
    <x v="2"/>
    <s v="353-2022"/>
    <m/>
    <s v="Secop II"/>
    <s v="353-2022CPS-P(71122)"/>
    <s v="FDLSUBACD-353-2022(71122)"/>
    <s v="Contratación directa"/>
    <s v="Prestación de servicios profesionales y de apoyo a la gestión"/>
    <s v="Profesional"/>
    <m/>
  </r>
  <r>
    <x v="2"/>
    <s v="354-2022"/>
    <m/>
    <s v="Secop II"/>
    <s v="FDLSMC-354-2022(71165)"/>
    <s v="FDLSMC-1-2022(71165)"/>
    <s v="Mínima cuantía"/>
    <s v="Seguros"/>
    <s v="Otro"/>
    <m/>
  </r>
  <r>
    <x v="2"/>
    <s v="355-2022"/>
    <m/>
    <s v="Secop II"/>
    <s v="355-2022PS(71543)"/>
    <s v="FDLSSASI-001-2022(71543)"/>
    <s v="Selección abreviada subasta inversa"/>
    <s v="Prestación de servicios"/>
    <s v="Otro"/>
    <m/>
  </r>
  <r>
    <x v="2"/>
    <s v="356-2022"/>
    <m/>
    <s v="Secop II"/>
    <s v="356-2022SUM(71816)"/>
    <s v="FDLSSASI-2-2022(71816)"/>
    <s v="Selección abreviada subasta inversa"/>
    <s v="Suministros"/>
    <s v="Otro"/>
    <m/>
  </r>
  <r>
    <x v="2"/>
    <s v="357-2022"/>
    <m/>
    <s v="Secop II"/>
    <s v="357-2022SUM(72192)"/>
    <s v="FDLSMC-2-2022(72192)"/>
    <s v="Mínima cuantía"/>
    <s v="Suministros"/>
    <s v="Otro"/>
    <m/>
  </r>
  <r>
    <x v="2"/>
    <s v="358-2022"/>
    <m/>
    <s v="Secop II"/>
    <s v="358-2022CINT(71728)"/>
    <s v="FDLSUBA-CMA-1-2022(71728)"/>
    <s v="Concurso de méritos"/>
    <s v="Interventoría"/>
    <s v="Otro"/>
    <m/>
  </r>
  <r>
    <x v="2"/>
    <s v="359-2022"/>
    <m/>
    <s v="Secop II"/>
    <s v="359-2022SUM(71933)"/>
    <s v="FDLSSASI-3-2022(71933) "/>
    <s v="Selección abreviada subasta inversa"/>
    <s v="Suministros"/>
    <s v="Otro"/>
    <m/>
  </r>
  <r>
    <x v="2"/>
    <s v="360-2022"/>
    <m/>
    <s v="Secop II"/>
    <s v="360-2022SUM(71933)"/>
    <s v="FDLSSASI-3-2022(71933) "/>
    <s v="Selección abreviada subasta inversa"/>
    <s v="Suministros"/>
    <s v="Otro"/>
    <m/>
  </r>
  <r>
    <x v="2"/>
    <s v="361-2022"/>
    <m/>
    <s v="Secop II"/>
    <s v="361-2022CO(71662)"/>
    <s v="FDLSLP-2-2022 (71662)"/>
    <s v="Licitación pública"/>
    <s v="Contrato de obra"/>
    <s v="Otro"/>
    <m/>
  </r>
  <r>
    <x v="2"/>
    <s v="362-2022"/>
    <m/>
    <s v="Secop II"/>
    <s v="362-2022C0(71638)"/>
    <s v="FDLSLP-1-2022(71638)"/>
    <s v="Licitación pública"/>
    <s v="Contrato de obra"/>
    <s v="Otro"/>
    <m/>
  </r>
  <r>
    <x v="2"/>
    <s v="363-2022"/>
    <m/>
    <s v="Secop II"/>
    <s v="363-2022CO(71638)"/>
    <s v="FLDLSLP-1-2022(71638)"/>
    <s v="Licitación pública"/>
    <s v="Contrato de obra"/>
    <s v="Otro"/>
    <m/>
  </r>
  <r>
    <x v="2"/>
    <s v="364-2022"/>
    <m/>
    <s v="Secop II"/>
    <s v="364-2022SEG(722121)"/>
    <s v="FDLSSAMC-2-2022(722121)"/>
    <s v="Selección abreviada menor cuantía"/>
    <s v="Seguros"/>
    <s v="Otro"/>
    <m/>
  </r>
  <r>
    <x v="2"/>
    <s v="365-2022"/>
    <m/>
    <s v="Secop II"/>
    <s v="365-2022SUM(72517)"/>
    <s v="FDLSMC-4-2022(72507)"/>
    <s v="Mínima cuantía"/>
    <s v="Suministros"/>
    <s v="Otro"/>
    <m/>
  </r>
  <r>
    <x v="2"/>
    <s v="366-2022"/>
    <m/>
    <s v="Secop II"/>
    <s v="366-2022CV(72517)"/>
    <s v="FDLSMC-5-2022(72517)"/>
    <s v="Mínima cuantía"/>
    <s v="Compraventa"/>
    <s v="Otro"/>
    <m/>
  </r>
  <r>
    <x v="2"/>
    <s v="367-2022"/>
    <m/>
    <s v="Secop II"/>
    <s v="367-2022PS(72373)"/>
    <s v="FDLSMC-3-2022(72373)"/>
    <s v="Mínima cuantía"/>
    <s v="Prestación de servicios"/>
    <s v="Otro"/>
    <m/>
  </r>
  <r>
    <x v="2"/>
    <s v="368-2022"/>
    <m/>
    <s v="Secop II"/>
    <s v="368-2022SUM(72621)"/>
    <s v="FDLSMC-7-2022 (72621)"/>
    <s v="Mínima cuantía"/>
    <s v="Suministros"/>
    <s v="Otro"/>
    <m/>
  </r>
  <r>
    <x v="2"/>
    <s v="369-2022"/>
    <m/>
    <s v="Secop II"/>
    <s v="369 -2022 PS(72571)"/>
    <s v="FDLSMC-6-2022 (72571)"/>
    <s v="Mínima cuantía"/>
    <s v="Prestación de servicios"/>
    <s v="Otro"/>
    <m/>
  </r>
  <r>
    <x v="2"/>
    <s v="370-2022"/>
    <m/>
    <s v="Secop II"/>
    <s v="370-2022CINT(72105)"/>
    <s v="FDLSUBACMA-2-2022(72105)"/>
    <s v="Concurso de méritos"/>
    <s v="Interventoría"/>
    <s v="Otro"/>
    <m/>
  </r>
  <r>
    <x v="2"/>
    <s v="371-2022"/>
    <m/>
    <s v="Secop II"/>
    <s v="371-2022PS(72700)"/>
    <s v="FDLSSAMC-3-2022(72700)"/>
    <s v="Selección abreviada menor cuantía"/>
    <s v="Prestación de servicios"/>
    <s v="Otro"/>
    <m/>
  </r>
  <r>
    <x v="2"/>
    <s v="372-2022"/>
    <m/>
    <s v="Secop II"/>
    <s v="372-2022CPS-P(73278)"/>
    <s v="FDLSUBACD-354-2022(73278)"/>
    <s v="Contratación directa"/>
    <s v="Prestación de servicios profesionales y de apoyo a la gestión"/>
    <s v="Profesional"/>
    <m/>
  </r>
  <r>
    <x v="2"/>
    <s v="373-2022"/>
    <m/>
    <s v="Secop II"/>
    <s v="373-2022CPS-AG(73276)"/>
    <s v="FDLSUBACD-355-2022(73276)"/>
    <s v="Contratación directa"/>
    <s v="Prestación de servicios profesionales y de apoyo a la gestión"/>
    <s v="Apoyo a la gestión"/>
    <m/>
  </r>
  <r>
    <x v="2"/>
    <s v="374-2022"/>
    <m/>
    <s v="Secop I"/>
    <s v="3742022CI73801"/>
    <s v="FDLSUBACD-356-2022(73801)"/>
    <s v="Contratación directa"/>
    <s v="Convenio interadministrativo"/>
    <s v="Otro"/>
    <m/>
  </r>
  <r>
    <x v="2"/>
    <s v="375-2022"/>
    <m/>
    <s v="Secop II"/>
    <s v="375-2022CPS-P(74126)"/>
    <s v="FDLSUBACD-357-2022(74126)"/>
    <s v="Contratación directa"/>
    <s v="Prestación de servicios profesionales y de apoyo a la gestión"/>
    <s v="Profesional"/>
    <m/>
  </r>
  <r>
    <x v="2"/>
    <s v="376-2022"/>
    <m/>
    <s v="Secop II"/>
    <s v="376-2022CPS-AG(74287)"/>
    <s v="FDLSUBACD-358-2022(74287)"/>
    <s v="Contratación directa"/>
    <s v="Prestación de servicios profesionales y de apoyo a la gestión"/>
    <s v="Apoyo a la gestión"/>
    <m/>
  </r>
  <r>
    <x v="2"/>
    <s v="377-2022"/>
    <m/>
    <s v="Secop II"/>
    <s v="377-2022CPS-P(74043)"/>
    <s v="FDLSUBACD-359-2022(74043)"/>
    <s v="Contratación directa"/>
    <s v="Prestación de servicios profesionales y de apoyo a la gestión"/>
    <s v="Profesional"/>
    <m/>
  </r>
  <r>
    <x v="2"/>
    <s v="378-2022"/>
    <m/>
    <s v="Secop II"/>
    <s v="378-2022CPS-P(74130)"/>
    <s v="FDLSUBACD-360-2022(74130)"/>
    <s v="Contratación directa"/>
    <s v="Prestación de servicios profesionales y de apoyo a la gestión"/>
    <s v="Profesional"/>
    <m/>
  </r>
  <r>
    <x v="2"/>
    <s v="379-2022"/>
    <m/>
    <s v="Secop II"/>
    <s v="379-2022CPS-P(74128)"/>
    <s v="FDLSUBACD-361-2022"/>
    <s v="Contratación directa"/>
    <s v="Prestación de servicios profesionales y de apoyo a la gestión"/>
    <s v="Profesional"/>
    <m/>
  </r>
  <r>
    <x v="2"/>
    <s v="380-2022"/>
    <m/>
    <s v="Secop II"/>
    <s v="380-2022CPS-P(74122)"/>
    <s v="FDLSUBACD-362-2022(74122)"/>
    <s v="Contratación directa"/>
    <s v="Prestación de servicios profesionales y de apoyo a la gestión"/>
    <s v="Profesional"/>
    <m/>
  </r>
  <r>
    <x v="2"/>
    <s v="381-2022"/>
    <m/>
    <s v="Secop II"/>
    <s v="381-2022CPS-P(74149)"/>
    <s v="FDLSUBACD-363-2022(74149)"/>
    <s v="Contratación directa"/>
    <s v="Prestación de servicios profesionales y de apoyo a la gestión"/>
    <s v="Profesional"/>
    <m/>
  </r>
  <r>
    <x v="2"/>
    <s v="382-2022"/>
    <m/>
    <s v="Secop II"/>
    <s v="382-2022CPS-P(74135)"/>
    <s v="FDLSUBACD-364-2022(74135)"/>
    <s v="Contratación directa"/>
    <s v="Prestación de servicios profesionales y de apoyo a la gestión"/>
    <s v="Profesional"/>
    <m/>
  </r>
  <r>
    <x v="2"/>
    <s v="383-2022"/>
    <m/>
    <s v="Secop II"/>
    <s v="383-2022CPS-AG(74147)"/>
    <s v="FDLSUBACD-365-2022(74147)"/>
    <s v="Contratación directa"/>
    <s v="Prestación de servicios profesionales y de apoyo a la gestión"/>
    <s v="Apoyo a la gestión"/>
    <m/>
  </r>
  <r>
    <x v="2"/>
    <s v="384-2022"/>
    <m/>
    <s v="Secop II"/>
    <s v="384-2022CPS-P(74146)"/>
    <s v="FDLSUBACD-366-2022(74146)"/>
    <s v="Contratación directa"/>
    <s v="Prestación de servicios profesionales y de apoyo a la gestión"/>
    <s v="Profesional"/>
    <m/>
  </r>
  <r>
    <x v="2"/>
    <s v="385-2022"/>
    <m/>
    <s v="Secop II"/>
    <s v="385-2022CPS-P(74144)"/>
    <s v="FDLSUBACD-367-2022(74144)"/>
    <s v="Contratación directa"/>
    <s v="Prestación de servicios profesionales y de apoyo a la gestión"/>
    <s v="Profesional"/>
    <m/>
  </r>
  <r>
    <x v="2"/>
    <s v="386-2022"/>
    <m/>
    <s v="Secop II"/>
    <s v="386-2022CPS-P(73381)"/>
    <s v="FDLSUBACD-368-2022(73381)"/>
    <s v="Contratación directa"/>
    <s v="Prestación de servicios profesionales y de apoyo a la gestión"/>
    <s v="Profesional"/>
    <m/>
  </r>
  <r>
    <x v="2"/>
    <s v="387-2022"/>
    <m/>
    <s v="Secop II"/>
    <s v="387-2022CPS-P(74142)"/>
    <s v="FDLSUBACD-369-2022(74142)"/>
    <s v="Contratación directa"/>
    <s v="Prestación de servicios profesionales y de apoyo a la gestión"/>
    <s v="Profesional"/>
    <m/>
  </r>
  <r>
    <x v="2"/>
    <s v="388-2022"/>
    <m/>
    <s v="Secop II"/>
    <s v="388-2022CPS-AG(74122)"/>
    <s v="FDLSUBACD-370-2022(74122)"/>
    <s v="Contratación directa"/>
    <s v="Prestación de servicios profesionales y de apoyo a la gestión"/>
    <s v="Apoyo a la gestión"/>
    <m/>
  </r>
  <r>
    <x v="2"/>
    <s v="389-2022"/>
    <m/>
    <s v="Secop II"/>
    <s v="389-2022CPS-P(74148)"/>
    <s v="FDLSUBACD-371-2022(74148)"/>
    <s v="Contratación directa"/>
    <s v="Prestación de servicios profesionales y de apoyo a la gestión"/>
    <s v="Profesional"/>
    <m/>
  </r>
  <r>
    <x v="2"/>
    <s v="390-2022"/>
    <m/>
    <s v="Secop II"/>
    <s v="390-2022CPS-P(74151)"/>
    <s v="FDLSUBACD-372-2022(74151)"/>
    <s v="Contratación directa"/>
    <s v="Prestación de servicios profesionales y de apoyo a la gestión"/>
    <s v="Profesional"/>
    <m/>
  </r>
  <r>
    <x v="2"/>
    <s v="391-2022"/>
    <m/>
    <s v="Secop II"/>
    <s v="391-2022CPS-AG(74152)"/>
    <s v="FDLSUBACD-373-2022(74152)"/>
    <s v="Contratación directa"/>
    <s v="Prestación de servicios profesionales y de apoyo a la gestión"/>
    <s v="Apoyo a la gestión"/>
    <m/>
  </r>
  <r>
    <x v="2"/>
    <s v="392-2022"/>
    <m/>
    <s v="Secop II"/>
    <s v="392-2022CPS-AG(74393)"/>
    <s v="FDLSUBACD-374-2022(74393)"/>
    <s v="Contratación directa"/>
    <s v="Prestación de servicios profesionales y de apoyo a la gestión"/>
    <s v="Apoyo a la gestión"/>
    <m/>
  </r>
  <r>
    <x v="2"/>
    <s v="393-2022"/>
    <m/>
    <s v="Secop II"/>
    <s v="393-2022CPS-AG(74137)"/>
    <s v="FDLSUBACD-375-2022(74137)"/>
    <s v="Contratación directa"/>
    <s v="Prestación de servicios profesionales y de apoyo a la gestión"/>
    <s v="Apoyo a la gestión"/>
    <m/>
  </r>
  <r>
    <x v="2"/>
    <s v="394-2022"/>
    <m/>
    <s v="Secop II"/>
    <s v="394-2022-COMODATO"/>
    <s v="FDLSUBACD-376-2022"/>
    <s v="Contratación directa"/>
    <s v="Comodato"/>
    <s v="Otro"/>
    <m/>
  </r>
  <r>
    <x v="2"/>
    <s v="395-2022"/>
    <m/>
    <s v="Secop II"/>
    <s v="395-2022CPS-P(74757)"/>
    <s v="FDLSUBACD-377-2022(74757)"/>
    <s v="Contratación directa"/>
    <s v="Prestación de servicios profesionales y de apoyo a la gestión"/>
    <s v="Profesional"/>
    <m/>
  </r>
  <r>
    <x v="2"/>
    <s v="396-2022"/>
    <m/>
    <s v="Secop II"/>
    <s v="396-2022CPS-P(74176)"/>
    <s v="FDLSUBACD-378-2022(74176)"/>
    <s v="Contratación directa"/>
    <s v="Prestación de servicios profesionales y de apoyo a la gestión"/>
    <s v="Profesional"/>
    <m/>
  </r>
  <r>
    <x v="2"/>
    <s v="397-2022"/>
    <m/>
    <s v="Secop II"/>
    <s v="397-2022CPS-P(74758)"/>
    <s v="FDLSUBACD-379-2022(74758)"/>
    <s v="Contratación directa"/>
    <s v="Prestación de servicios profesionales y de apoyo a la gestión"/>
    <s v="Profesional"/>
    <m/>
  </r>
  <r>
    <x v="2"/>
    <s v="398-2022"/>
    <m/>
    <s v="Secop II"/>
    <s v="398-2022CPS-P(74371)"/>
    <s v="FDLSUBACD-380-2022(74371)"/>
    <s v="Contratación directa"/>
    <s v="Prestación de servicios profesionales y de apoyo a la gestión"/>
    <s v="Profesional"/>
    <m/>
  </r>
  <r>
    <x v="2"/>
    <s v="399-2022"/>
    <m/>
    <s v="Secop II"/>
    <s v="399-2022CPS-P(74176)"/>
    <s v="FDLSUBACD-381-2022(74176)"/>
    <s v="Contratación directa"/>
    <s v="Prestación de servicios profesionales y de apoyo a la gestión"/>
    <s v="Profesional"/>
    <m/>
  </r>
  <r>
    <x v="2"/>
    <s v="400-2022"/>
    <m/>
    <s v="Secop II"/>
    <s v="400-2022CPS-AG(74283)"/>
    <s v="FDLSUBACD-382-2022(74283)"/>
    <s v="Contratación directa"/>
    <s v="Prestación de servicios profesionales y de apoyo a la gestión"/>
    <s v="Apoyo a la gestión"/>
    <m/>
  </r>
  <r>
    <x v="2"/>
    <s v="401-2022"/>
    <m/>
    <s v="Secop II"/>
    <s v="401-2022CPS-AG(74283)"/>
    <s v="FDLSUBACD-383-2022(74283)"/>
    <s v="Contratación directa"/>
    <s v="Prestación de servicios profesionales y de apoyo a la gestión"/>
    <s v="Apoyo a la gestión"/>
    <m/>
  </r>
  <r>
    <x v="2"/>
    <s v="402-2022"/>
    <m/>
    <s v="Secop II"/>
    <s v="402-2022CPS-AG(74283)"/>
    <s v="FDLSUBACD-384-2022(74283)"/>
    <s v="Contratación directa"/>
    <s v="Prestación de servicios profesionales y de apoyo a la gestión"/>
    <s v="Apoyo a la gestión"/>
    <m/>
  </r>
  <r>
    <x v="2"/>
    <s v="403-2022"/>
    <m/>
    <s v="Secop II"/>
    <s v="403-2022CPS-AG(74283)"/>
    <s v="FDLSUBACD-385-2022(74283)"/>
    <s v="Contratación directa"/>
    <s v="Prestación de servicios profesionales y de apoyo a la gestión"/>
    <s v="Apoyo a la gestión"/>
    <m/>
  </r>
  <r>
    <x v="2"/>
    <s v="404-2022"/>
    <m/>
    <s v="Secop II"/>
    <s v="404-2022CPS-AG-(74438)"/>
    <s v="FDLSUBACD-386(74438)"/>
    <s v="Contratación directa"/>
    <s v="Prestación de servicios profesionales y de apoyo a la gestión"/>
    <s v="Apoyo a la gestión"/>
    <m/>
  </r>
  <r>
    <x v="2"/>
    <s v="405-2022"/>
    <m/>
    <s v="Secop II"/>
    <s v="405-2022CPS-P(74591)"/>
    <s v="FDLSUBACD-387-2022(74591)"/>
    <s v="Contratación directa"/>
    <s v="Prestación de servicios profesionales y de apoyo a la gestión"/>
    <s v="Profesional"/>
    <m/>
  </r>
  <r>
    <x v="2"/>
    <s v="406-2022"/>
    <m/>
    <s v="Secop II"/>
    <s v="406-2022-COMODATO"/>
    <s v="FDLSUBACD-388-2022"/>
    <s v="Contratación directa"/>
    <s v="Comodato"/>
    <s v="Otro"/>
    <m/>
  </r>
  <r>
    <x v="2"/>
    <s v="407-2022"/>
    <m/>
    <s v="Secop II"/>
    <s v="407-2022-COMODATO"/>
    <s v="FDLSUBACD-389-2022"/>
    <s v="Contratación directa"/>
    <s v="Comodato"/>
    <s v="Otro"/>
    <m/>
  </r>
  <r>
    <x v="2"/>
    <s v="408-2022"/>
    <m/>
    <s v="Secop II"/>
    <s v="408-2022-COMODATO"/>
    <s v="FDLSUBACD-390-2022"/>
    <s v="Contratación directa"/>
    <s v="Comodato"/>
    <s v="Otro"/>
    <m/>
  </r>
  <r>
    <x v="2"/>
    <s v="409-2022"/>
    <m/>
    <s v="Secop II"/>
    <s v="409-2022-COMODATO"/>
    <s v="FDLSUBACD-391-2022"/>
    <s v="Contratación directa"/>
    <s v="Comodato"/>
    <s v="Otro"/>
    <m/>
  </r>
  <r>
    <x v="2"/>
    <s v="410-2022"/>
    <m/>
    <s v="Secop II"/>
    <s v="410-2022-COMODATO"/>
    <s v="FDLSUBACD-392-2022"/>
    <s v="Contratación directa"/>
    <s v="Comodato"/>
    <s v="Otro"/>
    <m/>
  </r>
  <r>
    <x v="2"/>
    <s v="411-2022"/>
    <m/>
    <s v="Secop II"/>
    <s v="411-2022-COMODATO"/>
    <s v="FDLSUBACD-393-2022"/>
    <s v="Contratación directa"/>
    <s v="Comodato"/>
    <s v="Otro"/>
    <m/>
  </r>
  <r>
    <x v="2"/>
    <s v="412-2022"/>
    <m/>
    <s v="Secop II"/>
    <s v="412-2022-COMODATO"/>
    <s v="FDLSUBACD-394-2022"/>
    <s v="Contratación directa"/>
    <s v="Comodato"/>
    <s v="Otro"/>
    <m/>
  </r>
  <r>
    <x v="2"/>
    <s v="413-2022"/>
    <m/>
    <s v="Secop II"/>
    <s v="413-2022-COMODATO"/>
    <s v="FDLSUBACD-395-2022"/>
    <s v="Contratación directa"/>
    <s v="Comodato"/>
    <s v="Otro"/>
    <m/>
  </r>
  <r>
    <x v="2"/>
    <s v="414-2022"/>
    <m/>
    <s v="Secop II"/>
    <s v="414-2022CPS-P(74573)"/>
    <s v="FDLSCD-396-2022(74573)"/>
    <s v="Contratación directa"/>
    <s v="Prestación de servicios profesionales y de apoyo a la gestión"/>
    <s v="Profesional"/>
    <m/>
  </r>
  <r>
    <x v="2"/>
    <s v="415-2022"/>
    <m/>
    <s v="Secop II"/>
    <s v="415-2022CPS-P(74125)"/>
    <s v="FDLSUBACD-397-2022(74125)"/>
    <s v="Contratación directa"/>
    <s v="Prestación de servicios profesionales y de apoyo a la gestión"/>
    <s v="Profesional"/>
    <m/>
  </r>
  <r>
    <x v="2"/>
    <s v="416-2022"/>
    <m/>
    <s v="Secop II"/>
    <s v="416-2022CPS-P(74125)"/>
    <s v="FDLSUBACD-398-2022(74125)"/>
    <s v="Contratación directa"/>
    <s v="Prestación de servicios profesionales y de apoyo a la gestión"/>
    <s v="Profesional"/>
    <m/>
  </r>
  <r>
    <x v="2"/>
    <s v="417-2022"/>
    <m/>
    <s v="Secop II"/>
    <s v="417-2022CPS-P(74141)"/>
    <s v="FDLSUBACD-399-2022(74141)"/>
    <s v="Contratación directa"/>
    <s v="Prestación de servicios profesionales y de apoyo a la gestión"/>
    <s v="Profesional"/>
    <m/>
  </r>
  <r>
    <x v="2"/>
    <s v="418-2022"/>
    <m/>
    <s v="Secop II"/>
    <s v="418-2022CPS-P(74431)"/>
    <s v="FDLSUBACD-400-2022(74431)"/>
    <s v="Contratación directa"/>
    <s v="Prestación de servicios profesionales y de apoyo a la gestión"/>
    <s v="Profesional"/>
    <m/>
  </r>
  <r>
    <x v="2"/>
    <s v="419-2022"/>
    <m/>
    <s v="Secop II"/>
    <s v="419-2022CPS-P(74131)"/>
    <s v="FDLSUBACD-401-2022(74131)"/>
    <s v="Contratación directa"/>
    <s v="Prestación de servicios profesionales y de apoyo a la gestión"/>
    <s v="Profesional"/>
    <m/>
  </r>
  <r>
    <x v="2"/>
    <s v="420-2022"/>
    <m/>
    <s v="Secop II"/>
    <s v="420-2022CPS-AG(74137)"/>
    <s v="FDLSUBACD-402-2022(74137)"/>
    <s v="Contratación directa"/>
    <s v="Prestación de servicios profesionales y de apoyo a la gestión"/>
    <s v="Apoyo a la gestión"/>
    <m/>
  </r>
  <r>
    <x v="2"/>
    <s v="421-2022"/>
    <m/>
    <s v="Secop II"/>
    <s v="421-2022PS (72705)"/>
    <s v="LICITACIoN PuBLICA FDLSLP-4-20212(72705)"/>
    <s v="Licitación pública"/>
    <s v="Prestación de servicios"/>
    <s v="Otro"/>
    <m/>
  </r>
  <r>
    <x v="2"/>
    <s v="422-2022"/>
    <m/>
    <s v="Secop II"/>
    <s v="422-2022CPS-AG(74283)"/>
    <s v="FDLSUBACD-403-2022(74283)"/>
    <s v="Contratación directa"/>
    <s v="Prestación de servicios profesionales y de apoyo a la gestión"/>
    <s v="Apoyo a la gestión"/>
    <m/>
  </r>
  <r>
    <x v="2"/>
    <s v="423-2022"/>
    <m/>
    <s v="Secop II"/>
    <s v="423-2022CPS-AG(74966)"/>
    <s v="FDLSUBACD-404-2022(74277)"/>
    <s v="Contratación directa"/>
    <s v="Prestación de servicios profesionales y de apoyo a la gestión"/>
    <s v="Apoyo a la gestión"/>
    <m/>
  </r>
  <r>
    <x v="2"/>
    <s v="424-2022"/>
    <m/>
    <s v="Secop II"/>
    <s v="424-2022CPS-P(74138)"/>
    <s v="FDLSUBACD405-2022(74138)"/>
    <s v="Contratación directa"/>
    <s v="Prestación de servicios profesionales y de apoyo a la gestión"/>
    <s v="Profesional"/>
    <m/>
  </r>
  <r>
    <x v="2"/>
    <s v="425-2022"/>
    <m/>
    <s v="Secop II"/>
    <s v="425-2022CPS-AG(74966)"/>
    <s v="FDLSUBACD-406-2022(74966)"/>
    <s v="Contratación directa"/>
    <s v="Prestación de servicios profesionales y de apoyo a la gestión"/>
    <s v="Apoyo a la gestión"/>
    <m/>
  </r>
  <r>
    <x v="2"/>
    <s v="426-2022"/>
    <m/>
    <s v="Secop II"/>
    <s v="426-2022CPS-AG-(74132)"/>
    <s v="FDLSUBACD-407-2022(74132)"/>
    <s v="Contratación directa"/>
    <s v="Prestación de servicios profesionales y de apoyo a la gestión"/>
    <s v="Apoyo a la gestión"/>
    <m/>
  </r>
  <r>
    <x v="2"/>
    <s v="427-2022"/>
    <m/>
    <s v="Secop II"/>
    <s v="427-2022CPS-P(74129)"/>
    <s v="FDLSUBACD-408-2022(74129)"/>
    <s v="Contratación directa"/>
    <s v="Prestación de servicios profesionales y de apoyo a la gestión"/>
    <s v="Profesional"/>
    <m/>
  </r>
  <r>
    <x v="2"/>
    <s v="428-2022"/>
    <m/>
    <s v="Secop II"/>
    <s v="428-2022PS(73974)"/>
    <s v="FDLSSAMC-5-2022(73974)"/>
    <s v="Selección abreviada menor cuantía"/>
    <s v="Prestación de servicios"/>
    <s v="Otro"/>
    <m/>
  </r>
  <r>
    <x v="2"/>
    <s v="429-2022"/>
    <m/>
    <s v="Secop II"/>
    <s v="429-2022AG(74277)"/>
    <s v="FDLSSACD-409-2022(74277)"/>
    <s v="Contratación directa"/>
    <s v="Prestación de servicios profesionales y de apoyo a la gestión"/>
    <s v="Apoyo a la gestión"/>
    <m/>
  </r>
  <r>
    <x v="2"/>
    <s v="430-2022"/>
    <m/>
    <s v="Secop II"/>
    <s v="430-2022CPS-AG(74277)"/>
    <s v="FDLSUBACD-410-2022(74277)"/>
    <s v="Contratación directa"/>
    <s v="Prestación de servicios profesionales y de apoyo a la gestión"/>
    <s v="Apoyo a la gestión"/>
    <m/>
  </r>
  <r>
    <x v="2"/>
    <s v="431-2022"/>
    <m/>
    <s v="Secop II"/>
    <s v="431-2022CPS-AG-(74283)"/>
    <s v="FDLSUBACD-411-2022(74283)"/>
    <s v="Contratación directa"/>
    <s v="Prestación de servicios profesionales y de apoyo a la gestión"/>
    <s v="Apoyo a la gestión"/>
    <m/>
  </r>
  <r>
    <x v="2"/>
    <s v="432-2022"/>
    <m/>
    <s v="Secop II"/>
    <s v="432-2022CPS-AG(74283)"/>
    <s v="FDLSUBACD-412-2022(74283)"/>
    <s v="Contratación directa"/>
    <s v="Prestación de servicios profesionales y de apoyo a la gestión"/>
    <s v="Apoyo a la gestión"/>
    <m/>
  </r>
  <r>
    <x v="2"/>
    <s v="433-2022"/>
    <m/>
    <s v="Secop II"/>
    <s v="433-2022CPS-AG(74293)"/>
    <s v="FSLSUBACD-413-2022(74293)"/>
    <s v="Contratación directa"/>
    <s v="Prestación de servicios profesionales y de apoyo a la gestión"/>
    <s v="Apoyo a la gestión"/>
    <m/>
  </r>
  <r>
    <x v="2"/>
    <s v="434-2022"/>
    <m/>
    <s v="Secop II"/>
    <s v="434-2022CPS-P(74422)"/>
    <s v="FDLSUBACD-414-2022(74422)"/>
    <s v="Contratación directa"/>
    <s v="Prestación de servicios profesionales y de apoyo a la gestión"/>
    <s v="Profesional"/>
    <m/>
  </r>
  <r>
    <x v="2"/>
    <s v="435-2022"/>
    <m/>
    <s v="Secop II"/>
    <s v="435-2022CPS-P(74603)"/>
    <s v="FDLSUBACD-415-2022(74603)"/>
    <s v="Contratación directa"/>
    <s v="Prestación de servicios profesionales y de apoyo a la gestión"/>
    <s v="Profesional"/>
    <m/>
  </r>
  <r>
    <x v="2"/>
    <s v="436-2022"/>
    <m/>
    <s v="Secop II"/>
    <s v="436-2022CPS-AG(74575)"/>
    <s v="FDLSUBACD-416-2022(74575)"/>
    <s v="Contratación directa"/>
    <s v="Prestación de servicios profesionales y de apoyo a la gestión"/>
    <s v="Apoyo a la gestión"/>
    <m/>
  </r>
  <r>
    <x v="2"/>
    <s v="437-2022"/>
    <m/>
    <s v="Secop II"/>
    <s v="437-2022CPS-P(74591)"/>
    <s v="FDLSUBACD-417-2022(74591)"/>
    <s v="Contratación directa"/>
    <s v="Prestación de servicios profesionales y de apoyo a la gestión"/>
    <s v="Profesional"/>
    <m/>
  </r>
  <r>
    <x v="2"/>
    <s v="438-2022"/>
    <m/>
    <s v="Secop II"/>
    <s v="438-2022CPS-P(74232)"/>
    <s v="FDLSUBACD-418-2022(74232)"/>
    <s v="Contratación directa"/>
    <s v="Prestación de servicios profesionales y de apoyo a la gestión"/>
    <s v="Profesional"/>
    <m/>
  </r>
  <r>
    <x v="2"/>
    <s v="439-2022"/>
    <m/>
    <s v="Secop II"/>
    <s v="439-2022CPS-AG(74293)"/>
    <s v="FDLSUBACD-419-2022(74293)"/>
    <s v="Contratación directa"/>
    <s v="Prestación de servicios profesionales y de apoyo a la gestión"/>
    <s v="Apoyo a la gestión"/>
    <m/>
  </r>
  <r>
    <x v="2"/>
    <s v="440-2022"/>
    <m/>
    <s v="Secop II"/>
    <s v="440-2022CPS-AG(74277)"/>
    <s v="FDLSUBACD-420-2022(74277)"/>
    <s v="Contratación directa"/>
    <s v="Prestación de servicios profesionales y de apoyo a la gestión"/>
    <s v="Apoyo a la gestión"/>
    <m/>
  </r>
  <r>
    <x v="2"/>
    <s v="441-2022"/>
    <m/>
    <s v="Secop II"/>
    <s v="441-2022PS(72889)"/>
    <s v="FDLSUBACMA-3-2022(72889)"/>
    <s v="Concurso de méritos"/>
    <s v="Consultoría"/>
    <s v="Otro"/>
    <m/>
  </r>
  <r>
    <x v="2"/>
    <s v="442-2022"/>
    <m/>
    <s v="Secop II"/>
    <s v="442-2022CPS-P(74426)"/>
    <s v="FDLSUBACD-421-2022(74426)"/>
    <s v="Contratación directa"/>
    <s v="Prestación de servicios profesionales y de apoyo a la gestión"/>
    <s v="Profesional"/>
    <m/>
  </r>
  <r>
    <x v="2"/>
    <s v="443-2022"/>
    <m/>
    <s v="Secop II"/>
    <s v="443-2022CPS-P(75527)"/>
    <s v="FDLSUBACD-422-2022(75527)"/>
    <s v="Contratación directa"/>
    <s v="Prestación de servicios profesionales y de apoyo a la gestión"/>
    <s v="Profesional"/>
    <m/>
  </r>
  <r>
    <x v="2"/>
    <s v="444-2022"/>
    <m/>
    <s v="Secop II"/>
    <s v="444-2022CPS-P(75335)"/>
    <s v="FDLSUBACD-423-2022(75335)"/>
    <s v="Contratación directa"/>
    <s v="Prestación de servicios profesionales y de apoyo a la gestión"/>
    <s v="Profesional"/>
    <m/>
  </r>
  <r>
    <x v="2"/>
    <s v="445-2022"/>
    <m/>
    <s v="Secop II"/>
    <s v="445-2022CONVINT"/>
    <s v="FDLSUBACD-424-2022"/>
    <s v="Contratación directa"/>
    <s v="Convenio interadministrativo"/>
    <s v="Otro"/>
    <m/>
  </r>
  <r>
    <x v="2"/>
    <s v="446-2022"/>
    <m/>
    <s v="Secop II"/>
    <s v="446-2022PS(74398)"/>
    <s v="FDLSSAMC-6-2022(74398) "/>
    <s v="Selección abreviada menor cuantía"/>
    <s v="Prestación de servicios"/>
    <s v="Otro"/>
    <m/>
  </r>
  <r>
    <x v="2"/>
    <s v="447-2022"/>
    <m/>
    <s v="Secop II"/>
    <s v="447-2022CO(73769)"/>
    <s v="FDLSSAMC-4-2022(73769)"/>
    <s v="Selección abreviada menor cuantía"/>
    <s v="Contrato de obra"/>
    <s v="Otro"/>
    <m/>
  </r>
  <r>
    <x v="2"/>
    <s v="448-2022"/>
    <m/>
    <s v="Secop II"/>
    <s v="448-2022CPS-P(75025)"/>
    <s v="FDLSUBACD-425-2022(75025)"/>
    <s v="Contratación directa"/>
    <s v="Prestación de servicios profesionales y de apoyo a la gestión"/>
    <s v="Profesional"/>
    <m/>
  </r>
  <r>
    <x v="2"/>
    <s v="449-2022"/>
    <m/>
    <s v="Secop II"/>
    <s v="449-2022CPS-P(74574)"/>
    <s v="FDLSUBACD-426-2022(74574)"/>
    <s v="Contratación directa"/>
    <s v="Prestación de servicios profesionales y de apoyo a la gestión"/>
    <s v="Profesional"/>
    <m/>
  </r>
  <r>
    <x v="2"/>
    <s v="450-2022"/>
    <m/>
    <s v="Secop II"/>
    <s v="450-2022CPS-P(74394)"/>
    <s v="FDLSUBACD-427-2022(74394)"/>
    <s v="Contratación directa"/>
    <s v="Prestación de servicios profesionales y de apoyo a la gestión"/>
    <s v="Profesional"/>
    <m/>
  </r>
  <r>
    <x v="2"/>
    <s v="451-2022"/>
    <m/>
    <s v="Secop II"/>
    <s v="451-2022CPS-P(74952)"/>
    <s v="FDLSUBACD-428-2022(74952)"/>
    <s v="Contratación directa"/>
    <s v="Prestación de servicios profesionales y de apoyo a la gestión"/>
    <s v="Profesional"/>
    <m/>
  </r>
  <r>
    <x v="2"/>
    <s v="452-2022"/>
    <m/>
    <s v="Secop II"/>
    <s v="452-2022CPS-AG(74366)"/>
    <s v="FDLSUBACD-429-2022(74366)"/>
    <s v="Contratación directa"/>
    <s v="Prestación de servicios profesionales y de apoyo a la gestión"/>
    <s v="Apoyo a la gestión"/>
    <m/>
  </r>
  <r>
    <x v="2"/>
    <s v="453-2022"/>
    <m/>
    <s v="Secop II"/>
    <s v="453-2022CPS-AG(74366)"/>
    <s v="FDLSUBACD-430-2022(74366)"/>
    <s v="Contratación directa"/>
    <s v="Prestación de servicios profesionales y de apoyo a la gestión"/>
    <s v="Apoyo a la gestión"/>
    <m/>
  </r>
  <r>
    <x v="2"/>
    <s v="454-2022"/>
    <m/>
    <s v="Secop II"/>
    <s v="454-2022CPS-P(74608)"/>
    <s v="FDLSUBACD-431-2022(74366)"/>
    <s v="Contratación directa"/>
    <s v="Prestación de servicios profesionales y de apoyo a la gestión"/>
    <s v="Profesional"/>
    <m/>
  </r>
  <r>
    <x v="2"/>
    <s v="455-2022"/>
    <m/>
    <s v="Secop II"/>
    <s v="455-2022CPS-AG(74366)"/>
    <s v="FDLSUBACD-432-2022(74366)"/>
    <s v="Contratación directa"/>
    <s v="Prestación de servicios profesionales y de apoyo a la gestión"/>
    <s v="Apoyo a la gestión"/>
    <m/>
  </r>
  <r>
    <x v="2"/>
    <s v="456-2022"/>
    <m/>
    <s v="Secop II"/>
    <s v="456-2022CPS-P(75476)"/>
    <s v="FDLSUBACD-433-2022(75476)"/>
    <s v="Contratación directa"/>
    <s v="Prestación de servicios profesionales y de apoyo a la gestión"/>
    <s v="Profesional"/>
    <m/>
  </r>
  <r>
    <x v="2"/>
    <s v="457-2022"/>
    <m/>
    <s v="Secop II"/>
    <s v="457-2022CPS-P(75785)"/>
    <s v="FDLSUBACD-434-2022(75785)"/>
    <s v="Contratación directa"/>
    <s v="Prestación de servicios profesionales y de apoyo a la gestión"/>
    <s v="Profesional"/>
    <m/>
  </r>
  <r>
    <x v="2"/>
    <s v="458-2022"/>
    <m/>
    <s v="Secop II"/>
    <s v="458-2022CPS-P(75808)"/>
    <s v="FDLSUBACD-435-2022(75808)"/>
    <s v="Contratación directa"/>
    <s v="Prestación de servicios profesionales y de apoyo a la gestión"/>
    <s v="Profesional"/>
    <m/>
  </r>
  <r>
    <x v="2"/>
    <s v="459-2022"/>
    <m/>
    <s v="Secop II"/>
    <s v="459-2022"/>
    <s v="FDLSUBACD-436-2022(74962)"/>
    <s v="Contratación directa"/>
    <s v="Prestación de servicios profesionales y de apoyo a la gestión"/>
    <s v="Profesional"/>
    <m/>
  </r>
  <r>
    <x v="2"/>
    <s v="460-2022"/>
    <m/>
    <s v="Secop II"/>
    <s v="460-2022-CONVINT(76073)"/>
    <s v="FDLSUBACD-437-2022(76073)"/>
    <s v="Contratación directa"/>
    <s v="Convenio interadministrativo"/>
    <s v="Otro"/>
    <m/>
  </r>
  <r>
    <x v="2"/>
    <s v="461-2022"/>
    <m/>
    <s v="Secop II"/>
    <s v="461-2022PS(75873)"/>
    <s v="FDLSMC-8-2022(75873) "/>
    <s v="Mínima cuantía"/>
    <s v="Prestación de servicios"/>
    <s v="Otro"/>
    <m/>
  </r>
  <r>
    <x v="2"/>
    <s v="462-2022"/>
    <m/>
    <s v="Secop II"/>
    <s v="462-2022-PS(73183)"/>
    <s v="FDLSLP-6-2022(73183)"/>
    <s v="Licitación pública"/>
    <s v="Suministros"/>
    <s v="Otro"/>
    <m/>
  </r>
  <r>
    <x v="2"/>
    <s v="463-2022"/>
    <m/>
    <s v="Secop II"/>
    <s v="463-2022-PS(73183)"/>
    <s v="FDLSLP-6-2022(73183)"/>
    <s v="Licitación pública"/>
    <s v="Suministros"/>
    <s v="Otro"/>
    <m/>
  </r>
  <r>
    <x v="2"/>
    <s v="464-2022"/>
    <m/>
    <s v="Secop II"/>
    <s v="464-2022CPS-P(76434)"/>
    <s v="FDLSUBACD-438-2022(76434)"/>
    <s v="Contratación directa"/>
    <s v="Prestación de servicios profesionales y de apoyo a la gestión"/>
    <s v="Profesional"/>
    <m/>
  </r>
  <r>
    <x v="2"/>
    <s v="465-2022"/>
    <m/>
    <s v="Secop II"/>
    <s v="465-2022CPS-AG (76429)"/>
    <s v="FDLSUBACD-439-2022(76429)"/>
    <s v="Contratación directa"/>
    <s v="Prestación de servicios profesionales y de apoyo a la gestión"/>
    <s v="Apoyo a la gestión"/>
    <m/>
  </r>
  <r>
    <x v="2"/>
    <s v="466-2022"/>
    <m/>
    <s v="Secop II"/>
    <s v="466-2022CPS-AG(76431)"/>
    <s v="FDLSUBACD-440-2022(76431)"/>
    <s v="Contratación directa"/>
    <s v="Prestación de servicios profesionales y de apoyo a la gestión"/>
    <s v="Apoyo a la gestión"/>
    <m/>
  </r>
  <r>
    <x v="2"/>
    <s v="467-2022"/>
    <m/>
    <s v="Secop II"/>
    <s v="467-2022CPS-P(76438)"/>
    <s v="FDLSUBACD-441-2022(76438)"/>
    <s v="Contratación directa"/>
    <s v="Prestación de servicios profesionales y de apoyo a la gestión"/>
    <s v="Profesional"/>
    <m/>
  </r>
  <r>
    <x v="2"/>
    <s v="468-2022"/>
    <m/>
    <s v="Secop II"/>
    <s v="468-2022CPS-SUM(74351)"/>
    <s v="FDLSSASI-4-2022(74351)"/>
    <s v="Selección abreviada subasta inversa"/>
    <s v="Suministros"/>
    <s v="Otro"/>
    <m/>
  </r>
  <r>
    <x v="2"/>
    <s v="469-2022"/>
    <m/>
    <s v="Secop II"/>
    <s v="469-2022-CARRENDAMIENTO(77584)"/>
    <s v="FDLSUBACD-442-2022(77584)"/>
    <s v="Contratación directa"/>
    <s v="Arrendamiento de inmuebles"/>
    <s v="Otro"/>
    <m/>
  </r>
  <r>
    <x v="2"/>
    <s v="470-2022"/>
    <m/>
    <s v="Secop II"/>
    <s v="470-2022-COMODATO"/>
    <s v="FDLSUBACD-443-2022"/>
    <s v="Contratación directa"/>
    <s v="Comodato"/>
    <s v="Otro"/>
    <m/>
  </r>
  <r>
    <x v="2"/>
    <s v="471-2022"/>
    <m/>
    <s v="Secop II"/>
    <s v="471-2022-COMODATO"/>
    <s v="FDLSUBACD-444-2022"/>
    <s v="Contratación directa"/>
    <s v="Comodato"/>
    <s v="Otro"/>
    <m/>
  </r>
  <r>
    <x v="2"/>
    <s v="472-2022"/>
    <m/>
    <s v="Secop II"/>
    <s v="472-2022CPS-P(75738)"/>
    <s v="FDLSUBACD-445-2022(75738)"/>
    <s v="Contratación directa"/>
    <s v="Prestación de servicios profesionales y de apoyo a la gestión"/>
    <s v="Profesional"/>
    <m/>
  </r>
  <r>
    <x v="2"/>
    <s v="473-2022"/>
    <m/>
    <s v="Secop II"/>
    <s v="473-2022CPS-P(77476)"/>
    <s v="FDLSUBACD-446-2022(77476)"/>
    <s v="Contratación directa"/>
    <s v="Prestación de servicios profesionales y de apoyo a la gestión"/>
    <s v="Profesional"/>
    <m/>
  </r>
  <r>
    <x v="2"/>
    <s v="474-2022"/>
    <m/>
    <s v="Secop II"/>
    <s v="474-2022CPS-P(76489)"/>
    <s v="FDLSUBACD-447-2022(76489)"/>
    <s v="Contratación directa"/>
    <s v="Prestación de servicios profesionales y de apoyo a la gestión"/>
    <s v="Profesional"/>
    <m/>
  </r>
  <r>
    <x v="2"/>
    <s v="475-2022"/>
    <m/>
    <s v="Secop II"/>
    <s v="475-2022CPS-P (76429)"/>
    <s v="FDLSUBACD-448-2022(76429)"/>
    <s v="Contratación directa"/>
    <s v="Prestación de servicios profesionales y de apoyo a la gestión"/>
    <s v="Profesional"/>
    <m/>
  </r>
  <r>
    <x v="2"/>
    <s v="476-2022"/>
    <m/>
    <s v="Secop II"/>
    <s v="476-2022CPS-AG(75809)"/>
    <s v="FDLSUBACD-449-2022(75809)"/>
    <s v="Contratación directa"/>
    <s v="Prestación de servicios profesionales y de apoyo a la gestión"/>
    <s v="Apoyo a la gestión"/>
    <m/>
  </r>
  <r>
    <x v="2"/>
    <s v="477-2022"/>
    <m/>
    <s v="Secop II"/>
    <s v="477-2022CPS(75641)"/>
    <s v="FDLSSAMC-7-2022(75641"/>
    <s v="Selección abreviada menor cuantía"/>
    <s v="Prestación de servicios"/>
    <s v="Otro"/>
    <m/>
  </r>
  <r>
    <x v="2"/>
    <s v="478-2022"/>
    <m/>
    <s v="Secop II"/>
    <s v="478-2022CPS-AG(76429)"/>
    <s v="FDLSUBACD-450-2022(76429)"/>
    <s v="Contratación directa"/>
    <s v="Prestación de servicios profesionales y de apoyo a la gestión"/>
    <s v="Apoyo a la gestión"/>
    <m/>
  </r>
  <r>
    <x v="2"/>
    <s v="479-2022"/>
    <m/>
    <s v="Secop II"/>
    <s v="479-2022CPS-P(78070)"/>
    <s v="FDLSUBACD-451-2022(78070)"/>
    <s v="Contratación directa"/>
    <s v="Prestación de servicios profesionales y de apoyo a la gestión"/>
    <s v="Profesional"/>
    <m/>
  </r>
  <r>
    <x v="2"/>
    <s v="480-2022"/>
    <m/>
    <s v="Secop II"/>
    <s v="480-2022CPS-P(77756)"/>
    <s v="FDLSUBACD-452-2022 (77756"/>
    <s v="Contratación directa"/>
    <s v="Prestación de servicios profesionales y de apoyo a la gestión"/>
    <s v="Profesional"/>
    <m/>
  </r>
  <r>
    <x v="2"/>
    <s v="481-2022"/>
    <m/>
    <s v="Secop II"/>
    <s v="481-2022CPS-P(76914)"/>
    <s v="FDLSUBACD-453-2022 (76914)"/>
    <s v="Contratación directa"/>
    <s v="Prestación de servicios profesionales y de apoyo a la gestión"/>
    <s v="Profesional"/>
    <m/>
  </r>
  <r>
    <x v="2"/>
    <s v="482-2022"/>
    <m/>
    <s v="Secop II"/>
    <s v="482-2022-COMODATO"/>
    <s v="FDLSUBACD-454-2022"/>
    <s v="Contratación directa"/>
    <s v="Comodato"/>
    <s v="Otro"/>
    <m/>
  </r>
  <r>
    <x v="2"/>
    <s v="483-2022"/>
    <m/>
    <s v="Secop II"/>
    <s v="483-2022-COMODATO"/>
    <s v="FDLSUBACD-455-2022"/>
    <s v="Contratación directa"/>
    <s v="Comodato"/>
    <s v="Otro"/>
    <m/>
  </r>
  <r>
    <x v="2"/>
    <s v="484-2022"/>
    <m/>
    <s v="Secop II"/>
    <s v="484-2022-COMODATO"/>
    <s v="FDLSUBACD-456-2022"/>
    <s v="Contratación directa"/>
    <s v="Comodato"/>
    <s v="Otro"/>
    <m/>
  </r>
  <r>
    <x v="2"/>
    <s v="485-2022"/>
    <m/>
    <s v="Secop II"/>
    <s v="485-2022-COMODATO"/>
    <s v="FDLSUBACD-457-2022"/>
    <s v="Contratación directa"/>
    <s v="Comodato"/>
    <s v="Otro"/>
    <m/>
  </r>
  <r>
    <x v="2"/>
    <s v="486-2022"/>
    <m/>
    <s v="Secop II"/>
    <s v="486-2022CPS-P(76914)"/>
    <s v="FDLSUBACD-458-2022 (74952)"/>
    <s v="Contratación directa"/>
    <s v="Prestación de servicios profesionales y de apoyo a la gestión"/>
    <s v="Profesional"/>
    <m/>
  </r>
  <r>
    <x v="2"/>
    <s v="487-2022"/>
    <m/>
    <s v="Secop II"/>
    <s v="487-2022CPS-P(76929)"/>
    <s v="FDLSUBACD-459-2022(76929)"/>
    <s v="Contratación directa"/>
    <s v="Prestación de servicios profesionales y de apoyo a la gestión"/>
    <s v="Profesional"/>
    <m/>
  </r>
  <r>
    <x v="2"/>
    <s v="488-2022"/>
    <m/>
    <s v="Secop II"/>
    <s v="488-2022CPS-AG(78707)"/>
    <s v="FDLSUBACD-460-2022(78707)"/>
    <s v="Contratación directa"/>
    <s v="Prestación de servicios profesionales y de apoyo a la gestión"/>
    <s v="Apoyo a la gestión"/>
    <m/>
  </r>
  <r>
    <x v="2"/>
    <s v="489-2022"/>
    <m/>
    <s v="Secop II"/>
    <s v="489-2022CPS-P(78706)"/>
    <s v="FDLSUBACD-461-2022(78706)"/>
    <s v="Contratación directa"/>
    <s v="Prestación de servicios profesionales y de apoyo a la gestión"/>
    <s v="Profesional"/>
    <m/>
  </r>
  <r>
    <x v="2"/>
    <s v="490-2022"/>
    <m/>
    <s v="Secop II"/>
    <s v="490-2022CPS(77954)"/>
    <s v="FDLSMC-10-2022(77954)"/>
    <s v="Mínima cuantía"/>
    <s v="Prestación de servicios"/>
    <s v="Otro"/>
    <m/>
  </r>
  <r>
    <x v="2"/>
    <s v="491-2022"/>
    <m/>
    <s v="Secop II"/>
    <s v="491-2022CPS-P(78709)"/>
    <s v="FDLSUBACD-462-2022(78709)"/>
    <s v="Contratación directa"/>
    <s v="Prestación de servicios profesionales y de apoyo a la gestión"/>
    <s v="Profesional"/>
    <m/>
  </r>
  <r>
    <x v="2"/>
    <s v="492-2022"/>
    <n v="79166"/>
    <s v="Secop II"/>
    <s v="492-2022CPS-P(79166)"/>
    <s v="FDLSUBACD-463-2022(79166)"/>
    <s v="Contratación directa"/>
    <s v="Prestación de servicios profesionales y de apoyo a la gestión"/>
    <s v="Profesional"/>
    <m/>
  </r>
  <r>
    <x v="2"/>
    <s v="493-2022"/>
    <s v="No aplica"/>
    <s v="Secop II"/>
    <s v="493-2022-COMODATO"/>
    <s v="FDLSUBACD-464-2022"/>
    <s v="Contratación directa"/>
    <s v="Comodato"/>
    <s v="Otro"/>
    <m/>
  </r>
  <r>
    <x v="2"/>
    <s v="494-2022"/>
    <s v="No aplica"/>
    <s v="Secop II"/>
    <s v="494-2022-COMODATO"/>
    <s v="FDLSUBACD-465-2022"/>
    <s v="Contratación directa"/>
    <s v="Comodato"/>
    <s v="Otro"/>
    <m/>
  </r>
  <r>
    <x v="2"/>
    <s v="495-2022"/>
    <m/>
    <s v="Secop II"/>
    <s v="495-2022-COMODATO"/>
    <s v="FDLSUBACD-466-2022"/>
    <s v="Contratación directa"/>
    <s v="Comodato"/>
    <s v="Otro"/>
    <m/>
  </r>
  <r>
    <x v="2"/>
    <s v="498-2022"/>
    <s v="No aplica"/>
    <s v="Secop II"/>
    <s v="498-2022-COMODATO"/>
    <s v="FDLSUBACD-469-2022"/>
    <s v="Contratación directa"/>
    <s v="Comodato"/>
    <s v="Otro"/>
    <m/>
  </r>
  <r>
    <x v="2"/>
    <s v="499-2022"/>
    <m/>
    <s v="Secop II"/>
    <s v="499-2022-COMODATO"/>
    <s v="FDLSUBACD-470-2022"/>
    <s v="Contratación directa"/>
    <s v="Comodato"/>
    <s v="Otro"/>
    <m/>
  </r>
  <r>
    <x v="2"/>
    <s v="500-2022"/>
    <s v="No aplica"/>
    <s v="Secop II"/>
    <s v="500-2022-COMODATO"/>
    <s v="FDLSUBACD-471-2022"/>
    <s v="Contratación directa"/>
    <s v="Comodato"/>
    <s v="Otro"/>
    <m/>
  </r>
  <r>
    <x v="2"/>
    <s v="501-2022"/>
    <m/>
    <s v="Secop II"/>
    <s v="501-2022-COMODATO"/>
    <s v="FDLSUBACD-472-2022"/>
    <s v="Contratación directa"/>
    <s v="Comodato"/>
    <s v="Otro"/>
    <m/>
  </r>
  <r>
    <x v="2"/>
    <s v="502-2022"/>
    <m/>
    <s v="Secop II"/>
    <s v="502-2022CPS (76265)"/>
    <s v="FDLSLP-9-2022(76265) "/>
    <s v="Licitación pública"/>
    <s v="Prestación de servicios"/>
    <s v="Otro"/>
    <m/>
  </r>
  <r>
    <x v="2"/>
    <s v="503-2022"/>
    <s v="No aplica"/>
    <s v="Secop II"/>
    <s v="503-2022-COMODATO"/>
    <s v="FDLSUBACD-473-2022"/>
    <s v="Contratación directa"/>
    <s v="Comodato"/>
    <s v="Otro"/>
    <m/>
  </r>
  <r>
    <x v="2"/>
    <s v="504-2022"/>
    <m/>
    <s v="Secop II"/>
    <s v="504-2022-COMODATO"/>
    <s v="FDLSUBACD-474-2022"/>
    <s v="Contratación directa"/>
    <s v="Comodato"/>
    <s v="Otro"/>
    <m/>
  </r>
  <r>
    <x v="2"/>
    <s v="505-2022"/>
    <m/>
    <s v="Secop II"/>
    <s v="505-2022PS(77045)"/>
    <s v="FDLSLP-10-2022(77045) "/>
    <s v="Licitación pública"/>
    <s v="Prestación de servicios"/>
    <s v="Otro"/>
    <m/>
  </r>
  <r>
    <x v="2"/>
    <s v="506-2022"/>
    <m/>
    <s v="Secop II"/>
    <s v="506-2022CONS(78024)"/>
    <s v="FDLSUBACMA-5-2022(78024)"/>
    <s v="Concurso de méritos"/>
    <s v="Consultoría"/>
    <s v="Otro"/>
    <m/>
  </r>
  <r>
    <x v="2"/>
    <s v="507-2022"/>
    <m/>
    <s v="Secop II"/>
    <s v="507-2022PS(77327)"/>
    <s v="FDLSSAMC-8-2022(77327) "/>
    <s v="Selección abreviada menor cuantía"/>
    <s v="Prestación de servicios"/>
    <s v="Otro"/>
    <m/>
  </r>
  <r>
    <x v="2"/>
    <s v="508-2022"/>
    <m/>
    <s v="Secop II"/>
    <s v="508-2022CV(79569)"/>
    <s v="FDLSMC-11-2022(79569)"/>
    <s v="Mínima cuantía"/>
    <s v="Compraventa"/>
    <s v="Otro"/>
    <m/>
  </r>
  <r>
    <x v="2"/>
    <s v="509-2022"/>
    <m/>
    <s v="Secop II"/>
    <s v="509-2022CPS(77767)"/>
    <s v="FDLSLP-11-2022(77767)"/>
    <s v="Licitación pública"/>
    <s v="Prestación de servicios"/>
    <s v="Otro"/>
    <m/>
  </r>
  <r>
    <x v="2"/>
    <s v="510-2022"/>
    <m/>
    <s v="Secop II"/>
    <s v="510-2022PS(73772)"/>
    <s v="FDLSLP-7-2022(73772)"/>
    <s v="Licitación pública"/>
    <s v="Prestación de servicios"/>
    <s v="Otro"/>
    <m/>
  </r>
  <r>
    <x v="2"/>
    <s v="511-2022"/>
    <m/>
    <s v="Secop II"/>
    <s v="FDLSCI-511-2022(80184)"/>
    <s v="FDLSCI-475-2021(801842)"/>
    <s v="Contratación directa"/>
    <s v="Convenio interadministrativo"/>
    <s v="Otro"/>
    <m/>
  </r>
  <r>
    <x v="2"/>
    <s v="512-2022"/>
    <m/>
    <s v="Secop II"/>
    <s v="512-2022CPS-AG(79974)"/>
    <s v="FDLSUBACD-476-2022(79974)"/>
    <s v="Contratación directa"/>
    <s v="Prestación de servicios profesionales y de apoyo a la gestión"/>
    <s v="Apoyo a la gestión"/>
    <m/>
  </r>
  <r>
    <x v="2"/>
    <s v="513-2022"/>
    <m/>
    <s v="Secop I"/>
    <s v="5132022ADCI"/>
    <s v="FDLSUBAADCI-477-2022"/>
    <s v="Contratación directa"/>
    <s v="Prestación de servicios"/>
    <s v="Otro"/>
    <m/>
  </r>
  <r>
    <x v="2"/>
    <s v="514-2022"/>
    <m/>
    <s v="Secop II"/>
    <s v="514-2022CPS-P(80318)"/>
    <s v="FDLSUBACD-478-2022(80318)"/>
    <s v="Contratación directa"/>
    <s v="Prestación de servicios profesionales y de apoyo a la gestión"/>
    <s v="Profesional"/>
    <m/>
  </r>
  <r>
    <x v="2"/>
    <s v="515-2022"/>
    <m/>
    <s v="Secop II"/>
    <s v="515-2022CPS-AG(80202)"/>
    <s v="FDLSUBACD-479-2022(80202)"/>
    <s v="Contratación directa"/>
    <s v="Prestación de servicios profesionales y de apoyo a la gestión"/>
    <s v="Apoyo a la gestión"/>
    <m/>
  </r>
  <r>
    <x v="2"/>
    <s v="516-2022"/>
    <m/>
    <s v="Secop II"/>
    <s v="516-2022CPS-P(79952)"/>
    <s v="FDLSUBACD-480-2022(79952)"/>
    <s v="Contratación directa"/>
    <s v="Prestación de servicios profesionales y de apoyo a la gestión"/>
    <s v="Profesional"/>
    <m/>
  </r>
  <r>
    <x v="2"/>
    <s v="517-2022"/>
    <m/>
    <s v="Secop II"/>
    <s v="517-2022CPS-P(80251)"/>
    <s v="FDLSUBACD-481-2022(80251)"/>
    <s v="Contratación directa"/>
    <s v="Prestación de servicios profesionales y de apoyo a la gestión"/>
    <s v="Profesional"/>
    <m/>
  </r>
  <r>
    <x v="2"/>
    <s v="518-2022"/>
    <m/>
    <s v="Secop II"/>
    <s v="518-2022PS(78928)"/>
    <s v="FDLSSAMC-10-2022(78928)"/>
    <s v="Selección abreviada menor cuantía"/>
    <s v="Prestación de servicios"/>
    <s v="Otro"/>
    <m/>
  </r>
  <r>
    <x v="2"/>
    <s v="519-2022"/>
    <m/>
    <s v="Secop II"/>
    <s v="519-2022CPS-SUM(79080)"/>
    <s v="FDLSSASI-6-2022(79080)"/>
    <s v="Selección abreviada subasta inversa"/>
    <s v="Suministros"/>
    <s v="Otro"/>
    <m/>
  </r>
  <r>
    <x v="2"/>
    <s v="520-2022"/>
    <m/>
    <s v="Secop II"/>
    <s v="520-2022CPS-SUM(79080)"/>
    <s v="FDLSSASI-6-2022(79080)"/>
    <s v="Selección abreviada subasta inversa"/>
    <s v="Suministros"/>
    <s v="Otro"/>
    <m/>
  </r>
  <r>
    <x v="2"/>
    <s v="521-2022"/>
    <m/>
    <s v="Secop II"/>
    <s v="521-2022CO(77953)"/>
    <s v="FDLSLP-12-2022(77953)"/>
    <s v="Licitación pública"/>
    <s v="Contrato de obra"/>
    <s v="Otro"/>
    <m/>
  </r>
  <r>
    <x v="2"/>
    <s v="522-2022"/>
    <m/>
    <s v="Secop II"/>
    <s v="522-2022PS(78233)"/>
    <s v="FDLSLP-13-2022(78233)"/>
    <s v="Licitación pública"/>
    <s v="Prestación de servicios"/>
    <s v="Otro"/>
    <m/>
  </r>
  <r>
    <x v="2"/>
    <s v="523-2022"/>
    <m/>
    <s v="Secop II"/>
    <s v="523-2022CPS-SUM(76422)"/>
    <s v="FDLSSASI-8-2022(76422) "/>
    <s v="Selección abreviada subasta inversa"/>
    <s v="Suministros"/>
    <s v="Otro"/>
    <m/>
  </r>
  <r>
    <x v="2"/>
    <s v="524-2022"/>
    <m/>
    <s v="Secop II"/>
    <s v="524-2022PS(78217)"/>
    <s v="FDLSSAMC-12-2022 (78217)"/>
    <s v="Selección abreviada menor cuantía"/>
    <s v="Contrato de obra"/>
    <s v="Otro"/>
    <m/>
  </r>
  <r>
    <x v="2"/>
    <s v="525-2022"/>
    <m/>
    <s v="Secop II"/>
    <s v="525-2022CPS-P(81467)"/>
    <s v="FDLSUBACD-482-2022(81467)"/>
    <s v="Contratación directa"/>
    <s v="Prestación de servicios profesionales y de apoyo a la gestión"/>
    <s v="Profesional"/>
    <m/>
  </r>
  <r>
    <x v="2"/>
    <s v="526-2022"/>
    <m/>
    <s v="Secop II"/>
    <s v="526-2022PS(78984)"/>
    <s v="FDLSLP-18-2022(78984)"/>
    <s v="Licitación pública"/>
    <s v="Prestación de servicios"/>
    <s v="Otro"/>
    <m/>
  </r>
  <r>
    <x v="2"/>
    <s v="527-2022"/>
    <m/>
    <s v="Secop II"/>
    <s v="527-2022PS(78770)"/>
    <s v="FDLSLP-16-2022(78770)"/>
    <s v="Licitación pública"/>
    <s v="Prestación de servicios"/>
    <s v="Otro"/>
    <m/>
  </r>
  <r>
    <x v="2"/>
    <s v="528-2022"/>
    <m/>
    <s v="Secop II"/>
    <s v="528-2022CV(79513)"/>
    <s v="FDLSSAMC-13-2022(79513)"/>
    <s v="Selección abreviada menor cuantía"/>
    <s v="Compraventa"/>
    <s v="Otro"/>
    <m/>
  </r>
  <r>
    <x v="2"/>
    <s v="529-2022"/>
    <m/>
    <s v="Secop II"/>
    <s v="N° 529 -2022CO(79165)"/>
    <s v="FDLSLP-20-2022(79165)"/>
    <s v="Licitación pública"/>
    <s v="Contrato de obra"/>
    <s v="Otro"/>
    <m/>
  </r>
  <r>
    <x v="2"/>
    <s v="530-2022"/>
    <m/>
    <s v="Secop II"/>
    <s v="530-2022PS(78847)"/>
    <s v="FDLSLP-17-2022(78847)"/>
    <s v="Licitación pública"/>
    <s v="Prestación de servicios"/>
    <s v="Otro"/>
    <m/>
  </r>
  <r>
    <x v="2"/>
    <s v="531-2022"/>
    <s v="No aplica"/>
    <s v="Secop II"/>
    <s v="531-2022-COMODATO"/>
    <s v="FDLSUBACD-482-2022"/>
    <s v="Contratación directa"/>
    <s v="Comodato"/>
    <s v="Otro"/>
    <m/>
  </r>
  <r>
    <x v="2"/>
    <s v="535-2022"/>
    <s v="No aplica"/>
    <s v="Secop II"/>
    <s v="535-2022-COMODATO"/>
    <s v="FDLSUBACD-486-2022"/>
    <s v="Contratación directa"/>
    <s v="Comodato"/>
    <s v="Otro"/>
    <m/>
  </r>
  <r>
    <x v="2"/>
    <s v="536-2022"/>
    <m/>
    <s v="Secop II"/>
    <s v="536-2022CPS(79045)"/>
    <s v="FDLSLP-19-2022(79045)"/>
    <s v="Licitación pública"/>
    <s v="Prestación de servicios"/>
    <s v="Otro"/>
    <m/>
  </r>
  <r>
    <x v="2"/>
    <s v="537-2022"/>
    <m/>
    <s v="Secop II"/>
    <s v="537-2022PS(78806)"/>
    <s v="FDLSLP-14-2022(78806)"/>
    <s v="Licitación pública"/>
    <s v="Prestación de servicios"/>
    <s v="Otro"/>
    <m/>
  </r>
  <r>
    <x v="2"/>
    <s v="538-2022"/>
    <m/>
    <s v="Secop II"/>
    <s v="FDLSCI-538-2022( 84843)"/>
    <s v="FDLSCI-487-2022(84843)"/>
    <s v="Contratación directa"/>
    <s v="Convenio interadministrativo"/>
    <s v="Otro"/>
    <m/>
  </r>
  <r>
    <x v="2"/>
    <s v="539-2022"/>
    <m/>
    <s v="Secop II"/>
    <s v="539-2022PS(78809)"/>
    <s v="FDLSLP-15-2022(78809)"/>
    <s v="Licitación pública"/>
    <s v="Prestación de servicios"/>
    <s v="Otro"/>
    <m/>
  </r>
  <r>
    <x v="2"/>
    <s v="540-2022"/>
    <m/>
    <s v="Secop II"/>
    <s v="540-2022SUM(79949)"/>
    <s v="FDLSSASI-9-2022(79949) "/>
    <s v="Selección abreviada subasta inversa"/>
    <s v="Suministros"/>
    <s v="Otro"/>
    <m/>
  </r>
  <r>
    <x v="2"/>
    <s v="541-2022"/>
    <m/>
    <s v="Secop II"/>
    <s v="541-2022CPS-CV(80344)"/>
    <s v="FDLSSASI-10-2022(80344)"/>
    <s v="Selección abreviada subasta inversa"/>
    <s v="Compraventa"/>
    <s v="Otro"/>
    <m/>
  </r>
  <r>
    <x v="2"/>
    <s v="542-2022"/>
    <m/>
    <s v="Secop II"/>
    <s v="542-2022CPS-CV(80344)"/>
    <s v="FDLSSASI-10-2022(80344)"/>
    <s v="Selección abreviada subasta inversa"/>
    <s v="Compraventa"/>
    <s v="Otro"/>
    <m/>
  </r>
  <r>
    <x v="2"/>
    <s v="543-2022"/>
    <m/>
    <s v="Secop II"/>
    <s v="543-2022CPS(79676)"/>
    <s v="FDLSLP-24-2022(79676)"/>
    <s v="Licitación pública"/>
    <s v="Prestación de servicios"/>
    <s v="Otro"/>
    <m/>
  </r>
  <r>
    <x v="2"/>
    <s v="544-2022"/>
    <m/>
    <s v="Secop II"/>
    <s v="FDLSCI-544-2022 (84831)"/>
    <s v="FDLSCI-488-2022(84831)"/>
    <s v="Contratación directa"/>
    <s v="Convenio interadministrativo"/>
    <s v="Otro"/>
    <m/>
  </r>
  <r>
    <x v="2"/>
    <s v="545-2022"/>
    <m/>
    <s v="Secop II"/>
    <s v="545-2022PS (79367)"/>
    <s v="FDLSLP-21-2022(79367)"/>
    <s v="Licitación pública"/>
    <s v="Prestación de servicios"/>
    <s v="Otro"/>
    <m/>
  </r>
  <r>
    <x v="2"/>
    <s v="546-2022"/>
    <s v="No aplica"/>
    <s v="Secop II"/>
    <s v="546-2022-COMODATO"/>
    <s v="FDLSUBACD-489-2022"/>
    <s v="Contratación directa"/>
    <s v="Comodato"/>
    <s v="Otro"/>
    <m/>
  </r>
  <r>
    <x v="2"/>
    <s v="547-2022"/>
    <m/>
    <s v="Secop II"/>
    <s v="547-2022-COMODATO"/>
    <s v="FDLSUBACD-490-2022"/>
    <s v="Contratación directa"/>
    <s v="Comodato"/>
    <s v="Otro"/>
    <m/>
  </r>
  <r>
    <x v="2"/>
    <s v="548-2022"/>
    <s v="No aplica"/>
    <s v="Secop II"/>
    <s v="548-2022-COMODATO"/>
    <s v="FDLSUBACD-491-2022"/>
    <s v="Contratación directa"/>
    <s v="Comodato"/>
    <s v="Otro"/>
    <m/>
  </r>
  <r>
    <x v="2"/>
    <s v="549-2022"/>
    <m/>
    <s v="Secop II"/>
    <s v="549-2022-COMODATO"/>
    <s v="FDLSUBACD-492-2022"/>
    <s v="Contratación directa"/>
    <s v="Comodato"/>
    <s v="Otro"/>
    <m/>
  </r>
  <r>
    <x v="2"/>
    <s v="550-2022"/>
    <s v="No aplica"/>
    <s v="Secop II"/>
    <s v="550-2022-COMODATO"/>
    <s v="FDLSUBACD-493-2022"/>
    <s v="Contratación directa"/>
    <s v="Comodato"/>
    <s v="Otro"/>
    <m/>
  </r>
  <r>
    <x v="2"/>
    <s v="553-2022"/>
    <s v="No aplica"/>
    <s v="Secop II"/>
    <s v="553-2022-COMODATO"/>
    <s v="FDLSUBACD-496-2022"/>
    <s v="Contratación directa"/>
    <s v="Comodato"/>
    <s v="Otro"/>
    <m/>
  </r>
  <r>
    <x v="2"/>
    <s v="554-2022"/>
    <m/>
    <s v="Secop II"/>
    <s v="554-2022-COMODATO"/>
    <s v="FDLSUBACD-497-2022"/>
    <s v="Contratación directa"/>
    <s v="Comodato"/>
    <s v="Otro"/>
    <m/>
  </r>
  <r>
    <x v="2"/>
    <s v="555-2022"/>
    <m/>
    <s v="Secop II"/>
    <s v="555-2022PS(79361)"/>
    <s v="FDLSSAMC-11-2022(79361)"/>
    <s v="Selección abreviada menor cuantía"/>
    <s v="Prestación de servicios"/>
    <s v="Otro"/>
    <m/>
  </r>
  <r>
    <x v="2"/>
    <s v="556-2022"/>
    <m/>
    <s v="Secop II"/>
    <s v="556-2022CINT(79283)"/>
    <s v="FDLSUBACMA-7-2022(79283) "/>
    <s v="Concurso de méritos"/>
    <s v="Interventoría"/>
    <s v="Otro"/>
    <m/>
  </r>
  <r>
    <x v="2"/>
    <s v="557-2022"/>
    <m/>
    <s v="Secop II"/>
    <s v="557-2022PS(79680)"/>
    <s v="FDLSLP-25-2022(79491)"/>
    <s v="Licitación pública"/>
    <s v="Prestación de servicios"/>
    <s v="Otro"/>
    <m/>
  </r>
  <r>
    <x v="2"/>
    <s v="558-2022"/>
    <m/>
    <s v="Secop II"/>
    <s v="558-2022PS (79491)"/>
    <s v="FDLSLP-23-2022 (79491)"/>
    <s v="Licitación pública"/>
    <s v="Prestación de servicios"/>
    <s v="Otro"/>
    <m/>
  </r>
  <r>
    <x v="2"/>
    <s v="559-2022"/>
    <m/>
    <s v="Secop II"/>
    <s v="559-2022CINT(80546)"/>
    <s v="FDLSUBACMA-8-2022 (80546)"/>
    <s v="Concurso de méritos"/>
    <s v="Interventoría"/>
    <s v="Otro"/>
    <m/>
  </r>
  <r>
    <x v="2"/>
    <s v="560-2022"/>
    <m/>
    <s v="Secop II"/>
    <s v="560-2022PS(80135)"/>
    <s v="FDLSSAMC-14-2022(80135)"/>
    <s v="Selección abreviada menor cuantía"/>
    <s v="Prestación de servicios"/>
    <s v="Otro"/>
    <m/>
  </r>
  <r>
    <x v="2"/>
    <s v="561-2022"/>
    <m/>
    <s v="Secop II"/>
    <s v="561-2022CPS-CV(78307)"/>
    <s v="FDLSSASI-11-2022(78307)"/>
    <s v="Selección abreviada subasta inversa"/>
    <s v="Compraventa"/>
    <s v="Otro"/>
    <m/>
  </r>
  <r>
    <x v="2"/>
    <s v="562-2022"/>
    <n v="80222"/>
    <s v="Secop II"/>
    <s v="562-2022CPS-AG(80222)"/>
    <s v="FDLSUBACD-498-2022(80222)"/>
    <s v="Contratación directa"/>
    <s v="Prestación de servicios profesionales y de apoyo a la gestión"/>
    <s v="Apoyo a la gestión"/>
    <m/>
  </r>
  <r>
    <x v="2"/>
    <s v="563-2022"/>
    <m/>
    <s v="Secop II"/>
    <s v="563-2022CPS-AG (80203)"/>
    <s v="FDLSUBACD-499-2022(80203)"/>
    <s v="Contratación directa"/>
    <s v="Prestación de servicios profesionales y de apoyo a la gestión"/>
    <s v="Apoyo a la gestión"/>
    <m/>
  </r>
  <r>
    <x v="2"/>
    <s v="564-2022"/>
    <m/>
    <s v="Secop II"/>
    <s v="564-2022CPS-AG(80203)"/>
    <s v="FDLSUBACD-500-2022(80203)"/>
    <s v="Contratación directa"/>
    <s v="Prestación de servicios profesionales y de apoyo a la gestión"/>
    <s v="Apoyo a la gestión"/>
    <m/>
  </r>
  <r>
    <x v="2"/>
    <s v="565-2022"/>
    <m/>
    <s v="Secop II"/>
    <s v="565-2022CPS-AG(80203)"/>
    <s v="FDLSUBACD-501-2022(80203)"/>
    <s v="Contratación directa"/>
    <s v="Prestación de servicios profesionales y de apoyo a la gestión"/>
    <s v="Apoyo a la gestión"/>
    <m/>
  </r>
  <r>
    <x v="2"/>
    <s v="566-2022"/>
    <m/>
    <s v="Secop II"/>
    <s v="566-2022-CPS-AG (80203)"/>
    <s v="FDLSUBACD-502-2022(80203)"/>
    <s v="Contratación directa"/>
    <s v="Prestación de servicios profesionales y de apoyo a la gestión"/>
    <s v="Apoyo a la gestión"/>
    <m/>
  </r>
  <r>
    <x v="2"/>
    <s v="567-2022"/>
    <m/>
    <s v="Secop II"/>
    <s v="567-2022-CPS-AG(80209)"/>
    <s v="FDLSUBACD-503-2022(80203)"/>
    <s v="Contratación directa"/>
    <s v="Prestación de servicios profesionales y de apoyo a la gestión"/>
    <s v="Apoyo a la gestión"/>
    <m/>
  </r>
  <r>
    <x v="2"/>
    <s v="568-2022"/>
    <m/>
    <s v="Secop II"/>
    <s v="568-2022-CPS-AG(80209)"/>
    <s v="FDLSUBACD-504-2022(80209)"/>
    <s v="Contratación directa"/>
    <s v="Prestación de servicios profesionales y de apoyo a la gestión"/>
    <s v="Apoyo a la gestión"/>
    <m/>
  </r>
  <r>
    <x v="2"/>
    <s v="569-2022"/>
    <m/>
    <s v="Secop II"/>
    <s v="569-2022CPS-AG (80209)"/>
    <s v="FDLSUBACD-505-2022(80209)"/>
    <s v="Contratación directa"/>
    <s v="Prestación de servicios profesionales y de apoyo a la gestión"/>
    <s v="Apoyo a la gestión"/>
    <m/>
  </r>
  <r>
    <x v="2"/>
    <s v="570-2022"/>
    <m/>
    <s v="Secop II"/>
    <s v="570-2022CPS-AG (80209)"/>
    <s v="FDLSUBACD-506-2022(80209)"/>
    <s v="Contratación directa"/>
    <s v="Prestación de servicios profesionales y de apoyo a la gestión"/>
    <s v="Apoyo a la gestión"/>
    <m/>
  </r>
  <r>
    <x v="2"/>
    <s v="571-2022"/>
    <m/>
    <s v="Secop II"/>
    <s v="571-2022CPS-AG (80203)"/>
    <s v="FDLSUBACD-507-2022(80209)"/>
    <s v="Contratación directa"/>
    <s v="Prestación de servicios profesionales y de apoyo a la gestión"/>
    <s v="Apoyo a la gestión"/>
    <m/>
  </r>
  <r>
    <x v="2"/>
    <s v="572-2022"/>
    <m/>
    <s v="Secop II"/>
    <s v="572-2022CPS-AG(80222)"/>
    <s v="FDLSUBACD-508-2022(80222)"/>
    <s v="Contratación directa"/>
    <s v="Prestación de servicios profesionales y de apoyo a la gestión"/>
    <s v="Apoyo a la gestión"/>
    <m/>
  </r>
  <r>
    <x v="2"/>
    <s v="573-2022"/>
    <m/>
    <s v="Secop II"/>
    <s v="573-2022-CPS-AG(80209)"/>
    <s v="FDLSUBACD-509-2022(80209)"/>
    <s v="Contratación directa"/>
    <s v="Prestación de servicios profesionales y de apoyo a la gestión"/>
    <s v="Apoyo a la gestión"/>
    <m/>
  </r>
  <r>
    <x v="2"/>
    <s v="574-2022"/>
    <m/>
    <s v="Secop II"/>
    <s v="574-2022CONS(81371)"/>
    <s v="FDLSUBACMA-10-2022(81371)"/>
    <s v="Concurso de méritos"/>
    <s v="Consultoría"/>
    <s v="Otro"/>
    <m/>
  </r>
  <r>
    <x v="2"/>
    <s v="576-2022"/>
    <m/>
    <s v="Secop II"/>
    <s v="576-2022CO (80093)"/>
    <s v="FDLSLP-26-2022(80093)"/>
    <s v="Licitación pública"/>
    <s v="Contrato de obra"/>
    <s v="Otro"/>
    <m/>
  </r>
  <r>
    <x v="2"/>
    <s v="577-2022"/>
    <m/>
    <s v="Secop II"/>
    <s v="577-2022CONS(85082)"/>
    <s v="FDLSMC-12-2022(85082)"/>
    <s v="Mínima cuantía"/>
    <s v="Consultoría"/>
    <s v="Otro"/>
    <m/>
  </r>
  <r>
    <x v="2"/>
    <s v="578-2022"/>
    <m/>
    <s v="Secop II"/>
    <s v="578-2022SUM(85079)"/>
    <s v="FDLSMC-13-2022(85079)"/>
    <s v="Selección abreviada subasta inversa"/>
    <s v="Suministros"/>
    <s v="Otro"/>
    <m/>
  </r>
  <r>
    <x v="2"/>
    <s v="85093-2022"/>
    <m/>
    <s v="Tienda virtual"/>
    <s v="Orden de Compra 85093-2022"/>
    <s v="No aplica"/>
    <s v="Orden de Compra"/>
    <s v="Orden de Compra"/>
    <s v="Orden de Compra"/>
    <m/>
  </r>
  <r>
    <x v="2"/>
    <s v="86744-2022"/>
    <m/>
    <s v="Tienda virtual"/>
    <s v="Orden de Compra 86744-2022"/>
    <s v="No aplica"/>
    <s v="Orden de Compra"/>
    <s v="Orden de Compra"/>
    <s v="Orden de Compra"/>
    <m/>
  </r>
  <r>
    <x v="2"/>
    <s v="88882-2022"/>
    <m/>
    <s v="Tienda virtual"/>
    <s v="Orden de Compra 88882-2022"/>
    <s v="No aplica"/>
    <s v="Orden de Compra"/>
    <s v="Orden de Compra"/>
    <s v="Orden de Compra"/>
    <m/>
  </r>
  <r>
    <x v="2"/>
    <s v="89562-2022"/>
    <m/>
    <s v="Tienda virtual"/>
    <s v="Orden de Compra 89562-2022"/>
    <s v="No aplica"/>
    <s v="Orden de Compra"/>
    <s v="Orden de Compra"/>
    <s v="Orden de Compra"/>
    <m/>
  </r>
  <r>
    <x v="2"/>
    <s v="90602-2022"/>
    <m/>
    <s v="Tienda virtual"/>
    <s v="Orden de Compra 90602-2022"/>
    <s v="No aplica"/>
    <s v="Orden de Compra"/>
    <s v="Orden de Compra"/>
    <s v="Orden de Compra"/>
    <m/>
  </r>
  <r>
    <x v="2"/>
    <s v="93794-2022"/>
    <m/>
    <s v="Tienda virtual"/>
    <s v="Orden de Compra 93794-2022"/>
    <s v="No aplica"/>
    <s v="Orden de Compra"/>
    <s v="Orden de Compra"/>
    <s v="Orden de Compra"/>
    <m/>
  </r>
  <r>
    <x v="2"/>
    <s v="94546-2022"/>
    <m/>
    <s v="Tienda virtual"/>
    <s v="Orden de Compra 94546-2022"/>
    <s v="No aplica"/>
    <s v="Orden de Compra"/>
    <s v="Orden de Compra"/>
    <s v="Orden de Compra"/>
    <m/>
  </r>
  <r>
    <x v="2"/>
    <s v="97546-2022"/>
    <m/>
    <s v="Tienda virtual"/>
    <s v="Orden de Compra 97546-2022"/>
    <s v="No aplica"/>
    <s v="Orden de Compra"/>
    <s v="Orden de Compra"/>
    <s v="Orden de Compra"/>
    <m/>
  </r>
  <r>
    <x v="2"/>
    <s v="98121-2022"/>
    <m/>
    <s v="Tienda virtual"/>
    <s v="Orden de Compra 98121-2022"/>
    <s v="No aplica"/>
    <s v="Orden de Compra"/>
    <s v="Orden de Compra"/>
    <s v="Orden de Compra"/>
    <m/>
  </r>
  <r>
    <x v="2"/>
    <s v="99012-2022"/>
    <m/>
    <s v="Tienda virtual"/>
    <s v="Orden de Compra 99012-2022"/>
    <s v="No aplica"/>
    <s v="Orden de Compra"/>
    <s v="Orden de Compra"/>
    <s v="Orden de Compra"/>
    <m/>
  </r>
  <r>
    <x v="2"/>
    <s v="99419-2022"/>
    <m/>
    <s v="Tienda virtual"/>
    <s v="Orden de Compra 99419-2022"/>
    <s v="No aplica"/>
    <s v="Orden de Compra"/>
    <s v="Orden de Compra"/>
    <s v="Orden de Compra"/>
    <m/>
  </r>
  <r>
    <x v="2"/>
    <s v="99670-2022"/>
    <m/>
    <s v="Tienda virtual"/>
    <s v="Orden de Compra 99670-2022"/>
    <s v="No aplica"/>
    <s v="Orden de Compra"/>
    <s v="Orden de Compra"/>
    <s v="Orden de Compra"/>
    <m/>
  </r>
  <r>
    <x v="2"/>
    <s v="101402-2022"/>
    <m/>
    <s v="Tienda virtual"/>
    <s v="Orden de Compra 101402-2022"/>
    <s v="No aplica"/>
    <s v="Orden de Compra"/>
    <s v="Orden de Compra"/>
    <s v="Orden de Compra"/>
    <m/>
  </r>
  <r>
    <x v="3"/>
    <s v="001-2023"/>
    <n v="85872"/>
    <s v="Secop II"/>
    <s v="001-2023CPS-P(85872)"/>
    <s v="FDLSUBACD-001-2023(85872)"/>
    <s v="Contratación directa"/>
    <s v="Prestación de servicios profesionales y de apoyo a la gestión"/>
    <s v="Profesional"/>
    <m/>
  </r>
  <r>
    <x v="3"/>
    <s v="002-2023"/>
    <n v="83727"/>
    <s v="Secop II"/>
    <s v="002-2023CPS-P(83727)"/>
    <s v="FDLSUBACD-002-2023(83727)"/>
    <s v="Contratación directa"/>
    <s v="Prestación de servicios profesionales y de apoyo a la gestión"/>
    <s v="Profesional"/>
    <m/>
  </r>
  <r>
    <x v="3"/>
    <s v="003-2023 C1"/>
    <n v="83898"/>
    <s v="Secop II"/>
    <s v="003-2023CPS-P(83898)"/>
    <s v="FDLSUBACD-003-2023(83898)"/>
    <s v="Contratación directa"/>
    <s v="Prestación de servicios profesionales y de apoyo a la gestión"/>
    <s v="Profesional"/>
    <d v="2023-06-28T00:00:00"/>
  </r>
  <r>
    <x v="3"/>
    <s v="003-2023"/>
    <n v="83898"/>
    <s v="Secop II"/>
    <s v="003-2023CPS-P(83898)"/>
    <s v="FDLSUBACD-003-2023(83898)"/>
    <s v="Contratación directa"/>
    <s v="Prestación de servicios profesionales y de apoyo a la gestión"/>
    <s v="Profesional"/>
    <m/>
  </r>
  <r>
    <x v="3"/>
    <s v="004-2023"/>
    <n v="84000"/>
    <s v="Secop II"/>
    <s v="004-2023CPS-P(84000)"/>
    <s v="FDLSUBACD-004-2023(84000)"/>
    <s v="Contratación directa"/>
    <s v="Prestación de servicios profesionales y de apoyo a la gestión"/>
    <s v="Profesional"/>
    <m/>
  </r>
  <r>
    <x v="3"/>
    <s v="005-2023 C1"/>
    <n v="84186"/>
    <s v="Secop II"/>
    <s v="005-2023CPS-P(84186)"/>
    <s v="FDLSUBACD-005-2023(84186)"/>
    <s v="Contratación directa"/>
    <s v="Prestación de servicios profesionales y de apoyo a la gestión"/>
    <s v="Profesional"/>
    <d v="2024-04-02T00:00:00"/>
  </r>
  <r>
    <x v="3"/>
    <s v="005-2023"/>
    <n v="84186"/>
    <s v="Secop II"/>
    <s v="005-2023CPS-P(84186)"/>
    <s v="FDLSUBACD-005-2023(84186)"/>
    <s v="Contratación directa"/>
    <s v="Prestación de servicios profesionales y de apoyo a la gestión"/>
    <s v="Profesional"/>
    <m/>
  </r>
  <r>
    <x v="3"/>
    <s v="006-2023 C1"/>
    <n v="86113"/>
    <s v="Secop II"/>
    <s v="006-2023CPS-P(86113)"/>
    <s v="FDLSUBACD-006-2023(86113)"/>
    <s v="Contratación directa"/>
    <s v="Prestación de servicios profesionales y de apoyo a la gestión"/>
    <s v="Profesional"/>
    <d v="2023-06-15T00:00:00"/>
  </r>
  <r>
    <x v="3"/>
    <s v="006-2023"/>
    <n v="86113"/>
    <s v="Secop II"/>
    <s v="006-2023CPS-P(86113)"/>
    <s v="FDLSUBACD-006-2023(86113)"/>
    <s v="Contratación directa"/>
    <s v="Prestación de servicios profesionales y de apoyo a la gestión"/>
    <s v="Profesional"/>
    <m/>
  </r>
  <r>
    <x v="3"/>
    <s v="007-2023"/>
    <n v="86068"/>
    <s v="Secop II"/>
    <s v="007-2023CPS-P(86068)"/>
    <s v="FDLSUBACD-007-2023(86068)"/>
    <s v="Contratación directa"/>
    <s v="Prestación de servicios profesionales y de apoyo a la gestión"/>
    <s v="Profesional"/>
    <m/>
  </r>
  <r>
    <x v="3"/>
    <s v="008-2023"/>
    <n v="83633"/>
    <s v="Secop II"/>
    <s v="008-2023CPS-P(83633)"/>
    <s v="FDLSUBACD-008-2023(83633)"/>
    <s v="Contratación directa"/>
    <s v="Prestación de servicios profesionales y de apoyo a la gestión"/>
    <s v="Profesional"/>
    <m/>
  </r>
  <r>
    <x v="3"/>
    <s v="009-2023"/>
    <n v="83828"/>
    <s v="Secop II"/>
    <s v="009-2023CPS-P(83828)"/>
    <s v="FDLSUBACD-009-2023(83828)"/>
    <s v="Contratación directa"/>
    <s v="Prestación de servicios profesionales y de apoyo a la gestión"/>
    <s v="Profesional"/>
    <m/>
  </r>
  <r>
    <x v="3"/>
    <s v="010-2023"/>
    <n v="83691"/>
    <s v="Secop II"/>
    <s v="010-2023CPS-P(83691)"/>
    <s v="FDLSUBACD-010-2023(83691)"/>
    <s v="Contratación directa"/>
    <s v="Prestación de servicios profesionales y de apoyo a la gestión"/>
    <s v="Profesional"/>
    <m/>
  </r>
  <r>
    <x v="3"/>
    <s v="011-2023"/>
    <n v="83812"/>
    <s v="Secop II"/>
    <s v="011-2023CPS-AG(83812)"/>
    <s v="FDLSUBACD-011-2023(83812)"/>
    <s v="Contratación directa"/>
    <s v="Prestación de servicios profesionales y de apoyo a la gestión"/>
    <s v="Apoyo a la gestión"/>
    <m/>
  </r>
  <r>
    <x v="3"/>
    <s v="012-2023"/>
    <n v="85388"/>
    <s v="Secop II"/>
    <s v="012-2023CPS-P(85388)"/>
    <s v="FDLSUBACD-012-2023(85388)"/>
    <s v="Contratación directa"/>
    <s v="Prestación de servicios profesionales y de apoyo a la gestión"/>
    <s v="Profesional"/>
    <m/>
  </r>
  <r>
    <x v="3"/>
    <s v="013-2023"/>
    <n v="83853"/>
    <s v="Secop II"/>
    <s v="013-2023CPS-P(83853)"/>
    <s v="FDLSUBACD-013-2023(83853)"/>
    <s v="Contratación directa"/>
    <s v="Prestación de servicios profesionales y de apoyo a la gestión"/>
    <s v="Profesional"/>
    <m/>
  </r>
  <r>
    <x v="3"/>
    <s v="014-2023"/>
    <n v="83853"/>
    <s v="Secop II"/>
    <s v="014-2023CPS-P(83853)"/>
    <s v="FDLSUBACD-014-2023(83853)"/>
    <s v="Contratación directa"/>
    <s v="Prestación de servicios profesionales y de apoyo a la gestión"/>
    <s v="Profesional"/>
    <m/>
  </r>
  <r>
    <x v="3"/>
    <s v="015-2023"/>
    <n v="85962"/>
    <s v="Secop II"/>
    <s v="015-2023CPS-P(85962)"/>
    <s v="FDLSUBACD-015-2023(85962)"/>
    <s v="Contratación directa"/>
    <s v="Prestación de servicios profesionales y de apoyo a la gestión"/>
    <s v="Profesional"/>
    <m/>
  </r>
  <r>
    <x v="3"/>
    <s v="016-2023"/>
    <n v="85914"/>
    <s v="Secop II"/>
    <s v="016-2023CPS-AG(85914)"/>
    <s v="FDLSUBACD-016-2023(85914)"/>
    <s v="Contratación directa"/>
    <s v="Prestación de servicios profesionales y de apoyo a la gestión"/>
    <s v="Apoyo a la gestión"/>
    <m/>
  </r>
  <r>
    <x v="3"/>
    <s v="017-2023"/>
    <n v="83660"/>
    <s v="Secop II"/>
    <s v="017-2023CPS-P(83660)"/>
    <s v="FDLSUBACD-017-2023(83660)"/>
    <s v="Contratación directa"/>
    <s v="Prestación de servicios profesionales y de apoyo a la gestión"/>
    <s v="Profesional"/>
    <m/>
  </r>
  <r>
    <x v="3"/>
    <s v="018-2023"/>
    <n v="83918"/>
    <s v="Secop II"/>
    <s v="018-2023CPS-P(83918)"/>
    <s v="FDLSUBACD-018-2023(83918)"/>
    <s v="Contratación directa"/>
    <s v="Prestación de servicios profesionales y de apoyo a la gestión"/>
    <s v="Profesional"/>
    <m/>
  </r>
  <r>
    <x v="3"/>
    <s v="019-2023"/>
    <n v="84005"/>
    <s v="Secop II"/>
    <s v="019-2023CPS-P(84005)"/>
    <s v="FDLSUBACD-019-2023(84005)"/>
    <s v="Contratación directa"/>
    <s v="Prestación de servicios profesionales y de apoyo a la gestión"/>
    <s v="Profesional"/>
    <m/>
  </r>
  <r>
    <x v="3"/>
    <s v="020-2023 C1"/>
    <n v="83918"/>
    <s v="Secop II"/>
    <s v="020-2023CPS-P(83918)"/>
    <s v="FDLSUBACD-020-2023(83918)"/>
    <s v="Contratación directa"/>
    <s v="Prestación de servicios profesionales y de apoyo a la gestión"/>
    <s v="Profesional"/>
    <d v="2023-05-09T00:00:00"/>
  </r>
  <r>
    <x v="3"/>
    <s v="020-2023"/>
    <n v="83918"/>
    <s v="Secop II"/>
    <s v="020-2023CPS-P(83918)"/>
    <s v="FDLSUBACD-020-2023(83918)"/>
    <s v="Contratación directa"/>
    <s v="Prestación de servicios profesionales y de apoyo a la gestión"/>
    <s v="Profesional"/>
    <m/>
  </r>
  <r>
    <x v="3"/>
    <s v="021-2023"/>
    <n v="85803"/>
    <s v="Secop II"/>
    <s v="021-2023CPS-P(85803)"/>
    <s v="FDLSUBACD-021-2023(85803)"/>
    <s v="Contratación directa"/>
    <s v="Prestación de servicios profesionales y de apoyo a la gestión"/>
    <s v="Profesional"/>
    <m/>
  </r>
  <r>
    <x v="3"/>
    <s v="022-2023"/>
    <n v="83638"/>
    <s v="Secop II"/>
    <s v="022-2023CPS-P(83638)"/>
    <s v="FDLSUBACD-022-2023(83638)"/>
    <s v="Contratación directa"/>
    <s v="Prestación de servicios profesionales y de apoyo a la gestión"/>
    <s v="Profesional"/>
    <m/>
  </r>
  <r>
    <x v="3"/>
    <s v="023-2023"/>
    <n v="83652"/>
    <s v="Secop II"/>
    <s v="023-2023CPS-P(83652)"/>
    <s v="FDLSUBACD-023-2023(83652)"/>
    <s v="Contratación directa"/>
    <s v="Prestación de servicios profesionales y de apoyo a la gestión"/>
    <s v="Profesional"/>
    <m/>
  </r>
  <r>
    <x v="3"/>
    <s v="024-2023"/>
    <n v="83695"/>
    <s v="Secop II"/>
    <s v="024-2023CPS-P(83695)"/>
    <s v="FDLSUBACD-024-2023(83695)"/>
    <s v="Contratación directa"/>
    <s v="Prestación de servicios profesionales y de apoyo a la gestión"/>
    <s v="Profesional"/>
    <m/>
  </r>
  <r>
    <x v="3"/>
    <s v="025-2023"/>
    <n v="84005"/>
    <s v="Secop II"/>
    <s v="025-2023CPS-P(84005)"/>
    <s v="FDLSUBACD-025-2023(84005)"/>
    <s v="Contratación directa"/>
    <s v="Prestación de servicios profesionales y de apoyo a la gestión"/>
    <s v="Profesional"/>
    <m/>
  </r>
  <r>
    <x v="3"/>
    <s v="026-2023"/>
    <n v="84005"/>
    <s v="Secop II"/>
    <s v="026-2023CPS-P(84005)"/>
    <s v="FDLSUBACD-026-2023(84005)"/>
    <s v="Contratación directa"/>
    <s v="Prestación de servicios profesionales y de apoyo a la gestión"/>
    <s v="Profesional"/>
    <m/>
  </r>
  <r>
    <x v="3"/>
    <s v="027-2023"/>
    <n v="84005"/>
    <s v="Secop II"/>
    <s v="027-2023CPS-P(84005)"/>
    <s v="FDLSUBACD-027-2023(84005)"/>
    <s v="Contratación directa"/>
    <s v="Prestación de servicios profesionales y de apoyo a la gestión"/>
    <s v="Profesional"/>
    <m/>
  </r>
  <r>
    <x v="3"/>
    <s v="028-2023 C1"/>
    <n v="85806"/>
    <s v="Secop II"/>
    <s v="028-2023CPS-P(85806)"/>
    <s v="FDLSUBACD-028-2023(85806)"/>
    <s v="Contratación directa"/>
    <s v="Prestación de servicios profesionales y de apoyo a la gestión"/>
    <s v="Profesional"/>
    <d v="2023-03-11T00:00:00"/>
  </r>
  <r>
    <x v="3"/>
    <s v="028-2023"/>
    <n v="85806"/>
    <s v="Secop II"/>
    <s v="028-2023CPS-P(85806)"/>
    <s v="FDLSUBACD-028-2023(85806)"/>
    <s v="Contratación directa"/>
    <s v="Prestación de servicios profesionales y de apoyo a la gestión"/>
    <s v="Profesional"/>
    <m/>
  </r>
  <r>
    <x v="3"/>
    <s v="029-2023"/>
    <n v="83729"/>
    <s v="Secop II"/>
    <s v="029-2023CPS-P(83729)"/>
    <s v="FDLSUBACD-029-2023(83729)"/>
    <s v="Contratación directa"/>
    <s v="Prestación de servicios profesionales y de apoyo a la gestión"/>
    <s v="Profesional"/>
    <m/>
  </r>
  <r>
    <x v="3"/>
    <s v="030-2023"/>
    <n v="83730"/>
    <s v="Secop II"/>
    <s v="030-2023CPS-AG(83730)"/>
    <s v="FDLSUBACD-030-2023(83730)"/>
    <s v="Contratación directa"/>
    <s v="Prestación de servicios profesionales y de apoyo a la gestión"/>
    <s v="Apoyo a la gestión"/>
    <m/>
  </r>
  <r>
    <x v="3"/>
    <s v="031-2023"/>
    <n v="83676"/>
    <s v="Secop II"/>
    <s v="031-2023CPS-P(83676)"/>
    <s v="FDLSUBACD-031-2023(83676)"/>
    <s v="Contratación directa"/>
    <s v="Prestación de servicios profesionales y de apoyo a la gestión"/>
    <s v="Profesional"/>
    <m/>
  </r>
  <r>
    <x v="3"/>
    <s v="033-2023"/>
    <n v="83716"/>
    <s v="Secop II"/>
    <s v="033-2023-CPS-AG(83716)"/>
    <s v="FDLSUBACD-033-2023(83716)"/>
    <s v="Contratación directa"/>
    <s v="Prestación de servicios profesionales y de apoyo a la gestión"/>
    <s v="Apoyo a la gestión"/>
    <m/>
  </r>
  <r>
    <x v="3"/>
    <s v="034-2023"/>
    <n v="83716"/>
    <s v="Secop II"/>
    <s v="034-2023CPS-AG(83716)"/>
    <s v="FDLSUBACD-034-2023(83716)"/>
    <s v="Contratación directa"/>
    <s v="Prestación de servicios profesionales y de apoyo a la gestión"/>
    <s v="Apoyo a la gestión"/>
    <m/>
  </r>
  <r>
    <x v="3"/>
    <s v="035-2023"/>
    <n v="83736"/>
    <s v="Secop II"/>
    <s v="035-2023CPS-P(83736)"/>
    <s v="FDLSUBACD-035-2023(83736)"/>
    <s v="Contratación directa"/>
    <s v="Prestación de servicios profesionales y de apoyo a la gestión"/>
    <s v="Profesional"/>
    <m/>
  </r>
  <r>
    <x v="3"/>
    <s v="036-2023"/>
    <n v="83907"/>
    <s v="Secop II"/>
    <s v="036-2023CPS-P(83907)"/>
    <s v="FDLSUBACD-036-2023(83907)"/>
    <s v="Contratación directa"/>
    <s v="Prestación de servicios profesionales y de apoyo a la gestión"/>
    <s v="Profesional"/>
    <m/>
  </r>
  <r>
    <x v="3"/>
    <s v="037-2023 C1"/>
    <n v="83902"/>
    <s v="Secop II"/>
    <s v="037-2023CPS-P(83902)"/>
    <s v="FDLSUBACD-037-2023(83902)"/>
    <s v="Contratación directa"/>
    <s v="Prestación de servicios profesionales y de apoyo a la gestión"/>
    <s v="Profesional"/>
    <d v="2023-07-25T00:00:00"/>
  </r>
  <r>
    <x v="3"/>
    <s v="037-2023 C2"/>
    <n v="83902"/>
    <s v="Secop II"/>
    <s v="037-2023CPS-P(83902)"/>
    <s v="FDLSUBACD-037-2023(83902)"/>
    <s v="Contratación directa"/>
    <s v="Prestación de servicios profesionales y de apoyo a la gestión"/>
    <s v="Profesional"/>
    <d v="2023-09-01T00:00:00"/>
  </r>
  <r>
    <x v="3"/>
    <s v="037-2023"/>
    <n v="83902"/>
    <s v="Secop II"/>
    <s v="037-2023CPS-P(83902)"/>
    <s v="FDLSUBACD-037-2023(83902)"/>
    <s v="Contratación directa"/>
    <s v="Prestación de servicios profesionales y de apoyo a la gestión"/>
    <s v="Profesional"/>
    <m/>
  </r>
  <r>
    <x v="3"/>
    <s v="038-2023"/>
    <n v="83841"/>
    <s v="Secop II"/>
    <s v="038-2023CPS-P(83841)"/>
    <s v="FDLSUBACD-038-2023(83841)"/>
    <s v="Contratación directa"/>
    <s v="Prestación de servicios profesionales y de apoyo a la gestión"/>
    <s v="Profesional"/>
    <m/>
  </r>
  <r>
    <x v="3"/>
    <s v="039-2023"/>
    <n v="85793"/>
    <s v="Secop II"/>
    <s v="039-2023CPS-AG(85793)"/>
    <s v="FDLSUBACD-039-2023(85793)"/>
    <s v="Contratación directa"/>
    <s v="Prestación de servicios profesionales y de apoyo a la gestión"/>
    <s v="Apoyo a la gestión"/>
    <m/>
  </r>
  <r>
    <x v="3"/>
    <s v="040-2023"/>
    <n v="85793"/>
    <s v="Secop II"/>
    <s v="040-2023CPS-AG (85793)"/>
    <s v="FDLSUBACD-040-2023(85793)"/>
    <s v="Contratación directa"/>
    <s v="Prestación de servicios profesionales y de apoyo a la gestión"/>
    <s v="Apoyo a la gestión"/>
    <m/>
  </r>
  <r>
    <x v="3"/>
    <s v="041-2023"/>
    <n v="85793"/>
    <s v="Secop II"/>
    <s v="041-2023CPS-AG(85793)"/>
    <s v="FDLSUBACD-041-2023(85793)"/>
    <s v="Contratación directa"/>
    <s v="Prestación de servicios profesionales y de apoyo a la gestión"/>
    <s v="Apoyo a la gestión"/>
    <m/>
  </r>
  <r>
    <x v="3"/>
    <s v="042-2023"/>
    <n v="85793"/>
    <s v="Secop II"/>
    <s v="042-2023CPS-AG(85793)"/>
    <s v="FDLSUBACD-042-2023(85793)"/>
    <s v="Contratación directa"/>
    <s v="Prestación de servicios profesionales y de apoyo a la gestión"/>
    <s v="Apoyo a la gestión"/>
    <m/>
  </r>
  <r>
    <x v="3"/>
    <s v="043-2023"/>
    <n v="85793"/>
    <s v="Secop II"/>
    <s v="043-2023CPS-AG(85793)"/>
    <s v="FDLSUBACD-043-2023(85793)"/>
    <s v="Contratación directa"/>
    <s v="Prestación de servicios profesionales y de apoyo a la gestión"/>
    <s v="Apoyo a la gestión"/>
    <m/>
  </r>
  <r>
    <x v="3"/>
    <s v="044-2023"/>
    <n v="85793"/>
    <s v="Secop II"/>
    <s v="044-2023CPS-AG(85793)"/>
    <s v="FDLSUBACD-044-2023(85793)"/>
    <s v="Contratación directa"/>
    <s v="Prestación de servicios profesionales y de apoyo a la gestión"/>
    <s v="Apoyo a la gestión"/>
    <m/>
  </r>
  <r>
    <x v="3"/>
    <s v="045-2023"/>
    <n v="85793"/>
    <s v="Secop II"/>
    <s v="045-2023CPS-AG(85793)"/>
    <s v="FDLSUBACD-045-2023(85793)"/>
    <s v="Contratación directa"/>
    <s v="Prestación de servicios profesionales y de apoyo a la gestión"/>
    <s v="Apoyo a la gestión"/>
    <m/>
  </r>
  <r>
    <x v="3"/>
    <s v="046-2023"/>
    <n v="85793"/>
    <s v="Secop II"/>
    <s v="046-2023CPS-AG(85793)"/>
    <s v="FDLSUBACD-046-2023(85793)"/>
    <s v="Contratación directa"/>
    <s v="Prestación de servicios profesionales y de apoyo a la gestión"/>
    <s v="Apoyo a la gestión"/>
    <m/>
  </r>
  <r>
    <x v="3"/>
    <s v="047-2023 C1"/>
    <n v="85793"/>
    <s v="Secop II"/>
    <s v="047-2023CPS-AG(85793)"/>
    <s v="FDLSUBACD-047-2023(85793)"/>
    <s v="Contratación directa"/>
    <s v="Prestación de servicios profesionales y de apoyo a la gestión"/>
    <s v="Apoyo a la gestión"/>
    <d v="2023-06-30T00:00:00"/>
  </r>
  <r>
    <x v="3"/>
    <s v="047-2023"/>
    <n v="85793"/>
    <s v="Secop II"/>
    <s v="047-2023CPS-AG(85793)"/>
    <s v="FDLSUBACD-047-2023(85793)"/>
    <s v="Contratación directa"/>
    <s v="Prestación de servicios profesionales y de apoyo a la gestión"/>
    <s v="Apoyo a la gestión"/>
    <m/>
  </r>
  <r>
    <x v="3"/>
    <s v="048-2023"/>
    <n v="85793"/>
    <s v="Secop II"/>
    <s v="048-2023CPS-AG(85793)"/>
    <s v="FDLSUBACD-048-2023(85793)"/>
    <s v="Contratación directa"/>
    <s v="Prestación de servicios profesionales y de apoyo a la gestión"/>
    <s v="Apoyo a la gestión"/>
    <m/>
  </r>
  <r>
    <x v="3"/>
    <s v="049-2023"/>
    <n v="85793"/>
    <s v="Secop II"/>
    <s v="049-2023CPS-AG(85793)"/>
    <s v="FDLSUBACD-049-2023(85793)"/>
    <s v="Contratación directa"/>
    <s v="Prestación de servicios profesionales y de apoyo a la gestión"/>
    <s v="Apoyo a la gestión"/>
    <m/>
  </r>
  <r>
    <x v="3"/>
    <s v="050-2023"/>
    <n v="85793"/>
    <s v="Secop II"/>
    <s v="050-2023CPS-AG(85793)"/>
    <s v="FDLSUBACD-050-2023(85793)"/>
    <s v="Contratación directa"/>
    <s v="Prestación de servicios profesionales y de apoyo a la gestión"/>
    <s v="Apoyo a la gestión"/>
    <m/>
  </r>
  <r>
    <x v="3"/>
    <s v="051-2023"/>
    <n v="85832"/>
    <s v="Secop II"/>
    <s v="051-2023CPS-P(85832)"/>
    <s v="FDLSUBACD-51-2023(85832)"/>
    <s v="Contratación directa"/>
    <s v="Prestación de servicios profesionales y de apoyo a la gestión"/>
    <s v="Profesional"/>
    <m/>
  </r>
  <r>
    <x v="3"/>
    <s v="052-2023"/>
    <n v="86110"/>
    <s v="Secop II"/>
    <s v="052-2023CPS-P(86110)"/>
    <s v="FDLSUBACD-052-2023(86110)"/>
    <s v="Contratación directa"/>
    <s v="Prestación de servicios profesionales y de apoyo a la gestión"/>
    <s v="Profesional"/>
    <m/>
  </r>
  <r>
    <x v="3"/>
    <s v="053-2023"/>
    <n v="84245"/>
    <s v="Secop II"/>
    <s v="053-2023CPS-P(86110)"/>
    <s v="FDLSUBACD-053-2023(84245)"/>
    <s v="Contratación directa"/>
    <s v="Prestación de servicios profesionales y de apoyo a la gestión"/>
    <s v="Profesional"/>
    <m/>
  </r>
  <r>
    <x v="3"/>
    <s v="054-2023"/>
    <n v="84241"/>
    <s v="Secop II"/>
    <s v="054-2023CPS-AG(84241)"/>
    <s v="FDLSUBACD-054-2023(84241)"/>
    <s v="Contratación directa"/>
    <s v="Prestación de servicios profesionales y de apoyo a la gestión"/>
    <s v="Apoyo a la gestión"/>
    <m/>
  </r>
  <r>
    <x v="3"/>
    <s v="055-2023"/>
    <n v="84233"/>
    <s v="Secop II"/>
    <s v="055-2023CPS-AG(84433)"/>
    <s v="FDLSUBACD-055-2023(84233)"/>
    <s v="Contratación directa"/>
    <s v="Prestación de servicios profesionales y de apoyo a la gestión"/>
    <s v="Apoyo a la gestión"/>
    <m/>
  </r>
  <r>
    <x v="3"/>
    <s v="056-2023"/>
    <n v="84233"/>
    <s v="Secop II"/>
    <s v="56-2023CPS-AG(84233)"/>
    <s v="FDLSUBACD-056-2023(84233)"/>
    <s v="Contratación directa"/>
    <s v="Prestación de servicios profesionales y de apoyo a la gestión"/>
    <s v="Apoyo a la gestión"/>
    <m/>
  </r>
  <r>
    <x v="3"/>
    <s v="057-2023"/>
    <n v="86017"/>
    <s v="Secop II"/>
    <s v="057-2023-CPS-AG(86017)"/>
    <s v="FDLSUBACD-057-2023(86017)"/>
    <s v="Contratación directa"/>
    <s v="Prestación de servicios profesionales y de apoyo a la gestión"/>
    <s v="Apoyo a la gestión"/>
    <m/>
  </r>
  <r>
    <x v="3"/>
    <s v="058-2023"/>
    <n v="84235"/>
    <s v="Secop II"/>
    <s v="58-2023CPS-AG(84235)"/>
    <s v="FDLSUBACD-058-2023(84235)"/>
    <s v="Contratación directa"/>
    <s v="Prestación de servicios profesionales y de apoyo a la gestión"/>
    <s v="Apoyo a la gestión"/>
    <m/>
  </r>
  <r>
    <x v="3"/>
    <s v="059-2023"/>
    <n v="84235"/>
    <s v="Secop II"/>
    <s v="059-2023CPS-AG(84235)"/>
    <s v="FDLSUBACD-059-2023(84235)"/>
    <s v="Contratación directa"/>
    <s v="Prestación de servicios profesionales y de apoyo a la gestión"/>
    <s v="Apoyo a la gestión"/>
    <m/>
  </r>
  <r>
    <x v="3"/>
    <s v="060-2023"/>
    <n v="84005"/>
    <s v="Secop II"/>
    <s v="060-2023CPS-P(84005)"/>
    <s v="FDLSUBACD-060-2023(84005)"/>
    <s v="Contratación directa"/>
    <s v="Prestación de servicios profesionales y de apoyo a la gestión"/>
    <s v="Profesional"/>
    <m/>
  </r>
  <r>
    <x v="3"/>
    <s v="061-2023"/>
    <n v="83700"/>
    <s v="Secop II"/>
    <s v="061-2023CPS-AG(83700)"/>
    <s v="FDLSUBACD-061-2023(83700)"/>
    <s v="Contratación directa"/>
    <s v="Prestación de servicios profesionales y de apoyo a la gestión"/>
    <s v="Apoyo a la gestión"/>
    <m/>
  </r>
  <r>
    <x v="3"/>
    <s v="062-2023"/>
    <n v="83700"/>
    <s v="Secop II"/>
    <s v="062-2023CPS-AG(83700)"/>
    <s v="FDLSUBACD-062-2023(83700)"/>
    <s v="Contratación directa"/>
    <s v="Prestación de servicios profesionales y de apoyo a la gestión"/>
    <s v="Apoyo a la gestión"/>
    <m/>
  </r>
  <r>
    <x v="3"/>
    <s v="063-2023"/>
    <n v="83700"/>
    <s v="Secop II"/>
    <s v="063-2023CPS-AG(83700)"/>
    <s v="FDLSUBACD-063-2023(83700)"/>
    <s v="Contratación directa"/>
    <s v="Prestación de servicios profesionales y de apoyo a la gestión"/>
    <s v="Apoyo a la gestión"/>
    <m/>
  </r>
  <r>
    <x v="3"/>
    <s v="064-2023"/>
    <n v="83700"/>
    <s v="Secop II"/>
    <s v="064-2023CPS-AG(83700)"/>
    <s v="FDLSUBACD-064-2023(83700)"/>
    <s v="Contratación directa"/>
    <s v="Prestación de servicios profesionales y de apoyo a la gestión"/>
    <s v="Apoyo a la gestión"/>
    <m/>
  </r>
  <r>
    <x v="3"/>
    <s v="065-2023"/>
    <n v="83700"/>
    <s v="Secop II"/>
    <s v="065-2023CPS-AG(83700)"/>
    <s v="FDLSUBACD-065-2023(83700)"/>
    <s v="Contratación directa"/>
    <s v="Prestación de servicios profesionales y de apoyo a la gestión"/>
    <s v="Apoyo a la gestión"/>
    <m/>
  </r>
  <r>
    <x v="3"/>
    <s v="066-2023"/>
    <n v="83700"/>
    <s v="Secop II"/>
    <s v="066-2023CPS-AG(83700)"/>
    <s v="FDLSUBACD-066-2023(83700)"/>
    <s v="Contratación directa"/>
    <s v="Prestación de servicios profesionales y de apoyo a la gestión"/>
    <s v="Apoyo a la gestión"/>
    <m/>
  </r>
  <r>
    <x v="3"/>
    <s v="067-2023"/>
    <n v="83700"/>
    <s v="Secop II"/>
    <s v="067-2023CPS-AG(83700)"/>
    <s v="FDLSUBACD-067-2023(83700)"/>
    <s v="Contratación directa"/>
    <s v="Prestación de servicios profesionales y de apoyo a la gestión"/>
    <s v="Apoyo a la gestión"/>
    <m/>
  </r>
  <r>
    <x v="3"/>
    <s v="068-2023"/>
    <n v="84005"/>
    <s v="Secop II"/>
    <s v="068-2023CPS-P(84005)"/>
    <s v="FDLSUBACD-068-2023(84005)"/>
    <s v="Contratación directa"/>
    <s v="Prestación de servicios profesionales y de apoyo a la gestión"/>
    <s v="Profesional"/>
    <m/>
  </r>
  <r>
    <x v="3"/>
    <s v="069-2023"/>
    <n v="84005"/>
    <s v="Secop II"/>
    <s v="069-2023CPS-P(84005)"/>
    <s v="FDLSUBACD-069-2023(84005)"/>
    <s v="Contratación directa"/>
    <s v="Prestación de servicios profesionales y de apoyo a la gestión"/>
    <s v="Profesional"/>
    <m/>
  </r>
  <r>
    <x v="3"/>
    <s v="070-2023 C1"/>
    <n v="83924"/>
    <s v="Secop II"/>
    <s v="070-2023CPS-P(83924)"/>
    <s v="FDLSUBACD-070-2023(83924)"/>
    <s v="Contratación directa"/>
    <s v="Prestación de servicios profesionales y de apoyo a la gestión"/>
    <s v="Profesional"/>
    <d v="2023-03-07T00:00:00"/>
  </r>
  <r>
    <x v="3"/>
    <s v="070-2023"/>
    <n v="83924"/>
    <s v="Secop II"/>
    <s v="070-2023CPS-P(83924)"/>
    <s v="FDLSUBACD-070-2023(83924)"/>
    <s v="Contratación directa"/>
    <s v="Prestación de servicios profesionales y de apoyo a la gestión"/>
    <s v="Profesional"/>
    <m/>
  </r>
  <r>
    <x v="3"/>
    <s v="071-2023"/>
    <n v="86070"/>
    <s v="Secop II"/>
    <s v="071-2023CPS-P(86070)"/>
    <s v="FDLSUBACD-071-2023(86070)"/>
    <s v="Contratación directa"/>
    <s v="Prestación de servicios profesionales y de apoyo a la gestión"/>
    <s v="Profesional"/>
    <m/>
  </r>
  <r>
    <x v="3"/>
    <s v="072-2023"/>
    <n v="83911"/>
    <s v="Secop II"/>
    <s v="072-2023CPS-P(83911)"/>
    <s v="FDLSUBACD-072-2023(83911)"/>
    <s v="Contratación directa"/>
    <s v="Prestación de servicios profesionales y de apoyo a la gestión"/>
    <s v="Profesional"/>
    <m/>
  </r>
  <r>
    <x v="3"/>
    <s v="073-2023 C1"/>
    <n v="85793"/>
    <s v="Secop II"/>
    <s v="73-2023CPS-AG-(85793)"/>
    <s v="FDLSUBACD-73-2023(85793)"/>
    <s v="Contratación directa"/>
    <s v="Prestación de servicios profesionales y de apoyo a la gestión"/>
    <s v="Apoyo a la gestión"/>
    <d v="2023-03-12T00:00:00"/>
  </r>
  <r>
    <x v="3"/>
    <s v="073-2023"/>
    <n v="85793"/>
    <s v="Secop II"/>
    <s v="73-2023CPS-AG-(85793)"/>
    <s v="FDLSUBACD-73-2023(85793)"/>
    <s v="Contratación directa"/>
    <s v="Prestación de servicios profesionales y de apoyo a la gestión"/>
    <s v="Apoyo a la gestión"/>
    <m/>
  </r>
  <r>
    <x v="3"/>
    <s v="074-2023"/>
    <n v="83732"/>
    <s v="Secop II"/>
    <s v="074-2023CPS-P(83732)"/>
    <s v="FDLSUBACD-074-2023(83732)"/>
    <s v="Contratación directa"/>
    <s v="Prestación de servicios profesionales y de apoyo a la gestión"/>
    <s v="Profesional"/>
    <m/>
  </r>
  <r>
    <x v="3"/>
    <s v="075-2023"/>
    <n v="84188"/>
    <s v="Secop II"/>
    <s v="075-2023CPS-P(84188)"/>
    <s v="FDLSUBACD-75-2023(84188)"/>
    <s v="Contratación directa"/>
    <s v="Prestación de servicios profesionales y de apoyo a la gestión"/>
    <s v="Profesional"/>
    <m/>
  </r>
  <r>
    <x v="3"/>
    <s v="076-2023"/>
    <n v="84188"/>
    <s v="Secop II"/>
    <s v="076-2023CPS-P-(84188)"/>
    <s v="FDLSUBACD-076-2023(84188)"/>
    <s v="Contratación directa"/>
    <s v="Prestación de servicios profesionales y de apoyo a la gestión"/>
    <s v="Profesional"/>
    <m/>
  </r>
  <r>
    <x v="3"/>
    <s v="077-2023"/>
    <n v="84188"/>
    <s v="Secop II"/>
    <s v="077-2023CPS-P(84188)"/>
    <s v="FDLSUBACD-077-2023(84188)"/>
    <s v="Contratación directa"/>
    <s v="Prestación de servicios profesionales y de apoyo a la gestión"/>
    <s v="Profesional"/>
    <m/>
  </r>
  <r>
    <x v="3"/>
    <s v="078-2023"/>
    <n v="84216"/>
    <s v="Secop II"/>
    <s v="078-2023CPS-AG(84216)"/>
    <s v="FDLSUBACD-078-2023(84216)"/>
    <s v="Contratación directa"/>
    <s v="Prestación de servicios profesionales y de apoyo a la gestión"/>
    <s v="Apoyo a la gestión"/>
    <m/>
  </r>
  <r>
    <x v="3"/>
    <s v="079-2023"/>
    <n v="84216"/>
    <s v="Secop II"/>
    <s v="079-2023CPS-AG(84216)"/>
    <s v="FDLSUBACD-079-2023(84216)"/>
    <s v="Contratación directa"/>
    <s v="Prestación de servicios profesionales y de apoyo a la gestión"/>
    <s v="Apoyo a la gestión"/>
    <m/>
  </r>
  <r>
    <x v="3"/>
    <s v="080-2023"/>
    <n v="84219"/>
    <s v="Secop II"/>
    <s v="080-2023CPS-P(84219)"/>
    <s v="FDLSUBACD-080-2023(84219)"/>
    <s v="Contratación directa"/>
    <s v="Prestación de servicios profesionales y de apoyo a la gestión"/>
    <s v="Profesional"/>
    <m/>
  </r>
  <r>
    <x v="3"/>
    <s v="081-2023"/>
    <n v="84243"/>
    <s v="Secop II"/>
    <s v="081-2023CPS-P(84243)"/>
    <s v="FDLSUBACD-081-2023(84243)"/>
    <s v="Contratación directa"/>
    <s v="Prestación de servicios profesionales y de apoyo a la gestión"/>
    <s v="Profesional"/>
    <m/>
  </r>
  <r>
    <x v="3"/>
    <s v="082-2023"/>
    <n v="84243"/>
    <s v="Secop II"/>
    <s v="082-2023CPS-P(84243)"/>
    <s v="FDLSUBACD-082-2023(84243)"/>
    <s v="Contratación directa"/>
    <s v="Prestación de servicios profesionales y de apoyo a la gestión"/>
    <s v="Profesional"/>
    <m/>
  </r>
  <r>
    <x v="3"/>
    <s v="083-2023"/>
    <n v="84245"/>
    <s v="Secop II"/>
    <s v="083-2023CPS-P(84245)"/>
    <s v="FDLSUBACD-083-2023(84245)"/>
    <s v="Contratación directa"/>
    <s v="Prestación de servicios profesionales y de apoyo a la gestión"/>
    <s v="Profesional"/>
    <m/>
  </r>
  <r>
    <x v="3"/>
    <s v="084-2023"/>
    <n v="86017"/>
    <s v="Secop II"/>
    <s v="084-2023CPS-AG(86017)"/>
    <s v="FDLSUBACD-084-2023(86017)"/>
    <s v="Contratación directa"/>
    <s v="Prestación de servicios profesionales y de apoyo a la gestión"/>
    <s v="Apoyo a la gestión"/>
    <m/>
  </r>
  <r>
    <x v="3"/>
    <s v="085-2023"/>
    <n v="86017"/>
    <s v="Secop II"/>
    <s v="085-2023CPS-AG(86017)"/>
    <s v="FDLSUBA-085-2023(86017)"/>
    <s v="Contratación directa"/>
    <s v="Prestación de servicios profesionales y de apoyo a la gestión"/>
    <s v="Apoyo a la gestión"/>
    <m/>
  </r>
  <r>
    <x v="3"/>
    <s v="086-2023"/>
    <n v="83969"/>
    <s v="Secop II"/>
    <s v="086-2023CPS-P(83969)"/>
    <s v="FDLSUBACD-086-2023(83969)"/>
    <s v="Contratación directa"/>
    <s v="Prestación de servicios profesionales y de apoyo a la gestión"/>
    <s v="Profesional"/>
    <m/>
  </r>
  <r>
    <x v="3"/>
    <s v="087-2023"/>
    <n v="83972"/>
    <s v="Secop II"/>
    <s v="087-2023CPS-AG(83972)"/>
    <s v="FDLSUBACD-087-2023(83972)"/>
    <s v="Contratación directa"/>
    <s v="Prestación de servicios profesionales y de apoyo a la gestión"/>
    <s v="Apoyo a la gestión"/>
    <m/>
  </r>
  <r>
    <x v="3"/>
    <s v="088-2023"/>
    <n v="83972"/>
    <s v="Secop II"/>
    <s v="088-2023CPS-AG(83972)"/>
    <s v="FDLSUBACD-088-2023(83972)"/>
    <s v="Contratación directa"/>
    <s v="Prestación de servicios profesionales y de apoyo a la gestión"/>
    <s v="Apoyo a la gestión"/>
    <m/>
  </r>
  <r>
    <x v="3"/>
    <s v="089-2023"/>
    <n v="83972"/>
    <s v="Secop II"/>
    <s v="089-2023CPS-AG(83972)"/>
    <s v="FDLSUBACD-089-2023(83972)"/>
    <s v="Contratación directa"/>
    <s v="Prestación de servicios profesionales y de apoyo a la gestión"/>
    <s v="Apoyo a la gestión"/>
    <m/>
  </r>
  <r>
    <x v="3"/>
    <s v="090-2023"/>
    <n v="85952"/>
    <s v="Secop II"/>
    <s v="090-2023CPS-P(85952)"/>
    <s v="FDLSUBACD-090-2023(85952)"/>
    <s v="Contratación directa"/>
    <s v="Prestación de servicios profesionales y de apoyo a la gestión"/>
    <s v="Profesional"/>
    <m/>
  </r>
  <r>
    <x v="3"/>
    <s v="091-2023"/>
    <n v="83632"/>
    <s v="Secop II"/>
    <s v="091-2023CPS-AG(83632)"/>
    <s v="FDLSUBA-091-2023(83632)"/>
    <s v="Contratación directa"/>
    <s v="Prestación de servicios profesionales y de apoyo a la gestión"/>
    <s v="Apoyo a la gestión"/>
    <m/>
  </r>
  <r>
    <x v="3"/>
    <s v="092-2023"/>
    <n v="83632"/>
    <s v="Secop II"/>
    <s v="092-2023CPS-AG(83632)"/>
    <s v="FDLSUBACD-092-2023(83632)"/>
    <s v="Contratación directa"/>
    <s v="Prestación de servicios profesionales y de apoyo a la gestión"/>
    <s v="Apoyo a la gestión"/>
    <m/>
  </r>
  <r>
    <x v="3"/>
    <s v="093-2023"/>
    <n v="83632"/>
    <s v="Secop II"/>
    <s v="093-2023CPS-AG(83632)"/>
    <s v="FDLSUBACD-093-2023(83632)"/>
    <s v="Contratación directa"/>
    <s v="Prestación de servicios profesionales y de apoyo a la gestión"/>
    <s v="Apoyo a la gestión"/>
    <m/>
  </r>
  <r>
    <x v="3"/>
    <s v="094-2023"/>
    <n v="84008"/>
    <s v="Secop II"/>
    <s v="94-2023CPS-P(84008)"/>
    <s v="FDLSUBACD-94-2023(84008)"/>
    <s v="Contratación directa"/>
    <s v="Prestación de servicios profesionales y de apoyo a la gestión"/>
    <s v="Profesional"/>
    <m/>
  </r>
  <r>
    <x v="3"/>
    <s v="095-2023"/>
    <n v="83684"/>
    <s v="Secop II"/>
    <s v="095-2023CPS-AG(83684)"/>
    <s v="FDLSUBACD-095-2023(83684)"/>
    <s v="Contratación directa"/>
    <s v="Prestación de servicios profesionales y de apoyo a la gestión"/>
    <s v="Apoyo a la gestión"/>
    <m/>
  </r>
  <r>
    <x v="3"/>
    <s v="096-2023"/>
    <n v="83684"/>
    <s v="Secop II"/>
    <s v="096-2023CPS-AG(83684)"/>
    <s v="FDLSUBACD-096-2023(83684)"/>
    <s v="Contratación directa"/>
    <s v="Prestación de servicios profesionales y de apoyo a la gestión"/>
    <s v="Apoyo a la gestión"/>
    <m/>
  </r>
  <r>
    <x v="3"/>
    <s v="097-2023"/>
    <n v="83698"/>
    <s v="Secop II"/>
    <s v="097-2023CPS-AG(83698)"/>
    <s v="FDLSUBACD-097-2023(83698)"/>
    <s v="Contratación directa"/>
    <s v="Prestación de servicios profesionales y de apoyo a la gestión"/>
    <s v="Apoyo a la gestión"/>
    <m/>
  </r>
  <r>
    <x v="3"/>
    <s v="098-2023"/>
    <n v="83698"/>
    <s v="Secop II"/>
    <s v="098-2023CPS-AG(83698)"/>
    <s v="FDLSUBACD-098-2023(83698)"/>
    <s v="Contratación directa"/>
    <s v="Prestación de servicios profesionales y de apoyo a la gestión"/>
    <s v="Apoyo a la gestión"/>
    <m/>
  </r>
  <r>
    <x v="3"/>
    <s v="099-2023"/>
    <n v="83698"/>
    <s v="Secop II"/>
    <s v="099-2023CPS-AG(83698)"/>
    <s v="FDLSUBACD-099-2023(83698)"/>
    <s v="Contratación directa"/>
    <s v="Prestación de servicios profesionales y de apoyo a la gestión"/>
    <s v="Apoyo a la gestión"/>
    <m/>
  </r>
  <r>
    <x v="3"/>
    <s v="100-2023"/>
    <n v="85793"/>
    <s v="Secop II"/>
    <s v="100-2023CPS-AG(85793)"/>
    <s v="FDLSUBACD-100-2023(85793)"/>
    <s v="Contratación directa"/>
    <s v="Prestación de servicios profesionales y de apoyo a la gestión"/>
    <s v="Apoyo a la gestión"/>
    <m/>
  </r>
  <r>
    <x v="3"/>
    <s v="101-2023"/>
    <n v="83783"/>
    <s v="Secop II"/>
    <s v="101-2023CPS-P(83783)"/>
    <s v="FDLSUBACD-101-2023(83783)"/>
    <s v="Contratación directa"/>
    <s v="Prestación de servicios profesionales y de apoyo a la gestión"/>
    <s v="Profesional"/>
    <m/>
  </r>
  <r>
    <x v="3"/>
    <s v="102-2023 C1"/>
    <n v="83803"/>
    <s v="Secop II"/>
    <s v="102-2023CPS-P(83803)"/>
    <s v="FDLSUBACD-102-2023(83803)"/>
    <s v="Contratación directa"/>
    <s v="Prestación de servicios profesionales y de apoyo a la gestión"/>
    <s v="Profesional"/>
    <d v="2023-06-28T00:00:00"/>
  </r>
  <r>
    <x v="3"/>
    <s v="102-2023"/>
    <n v="83803"/>
    <s v="Secop II"/>
    <s v="102-2023CPS-P(83803)"/>
    <s v="FDLSUBACD-102-2023(83803)"/>
    <s v="Contratación directa"/>
    <s v="Prestación de servicios profesionales y de apoyo a la gestión"/>
    <s v="Profesional"/>
    <m/>
  </r>
  <r>
    <x v="3"/>
    <s v="103-2023"/>
    <n v="83823"/>
    <s v="Secop II"/>
    <s v="103-2023CPS-AG(83823)"/>
    <s v="FDLSUBACD-103-2023(83823)"/>
    <s v="Contratación directa"/>
    <s v="Prestación de servicios profesionales y de apoyo a la gestión"/>
    <s v="Apoyo a la gestión"/>
    <m/>
  </r>
  <r>
    <x v="3"/>
    <s v="104-2023 C1"/>
    <n v="83927"/>
    <s v="Secop II"/>
    <s v="104-2023CPS-P(83927)"/>
    <s v="FDLSUBACD-104-2023(83927)"/>
    <s v="Contratación directa"/>
    <s v="Prestación de servicios profesionales y de apoyo a la gestión"/>
    <s v="Profesional"/>
    <d v="2023-02-16T00:00:00"/>
  </r>
  <r>
    <x v="3"/>
    <s v="104-2023 C2"/>
    <n v="83927"/>
    <s v="Secop II"/>
    <s v="104-2023CPS-P(83927)"/>
    <s v="FDLSUBACD-104-2023(83927)"/>
    <s v="Contratación directa"/>
    <s v="Prestación de servicios profesionales y de apoyo a la gestión"/>
    <s v="Profesional"/>
    <d v="2023-05-09T00:00:00"/>
  </r>
  <r>
    <x v="3"/>
    <s v="104-2023"/>
    <n v="83927"/>
    <s v="Secop II"/>
    <s v="104-2023CPS-P(83927)"/>
    <s v="FDLSUBACD-104-2023(83927)"/>
    <s v="Contratación directa"/>
    <s v="Prestación de servicios profesionales y de apoyo a la gestión"/>
    <s v="Profesional"/>
    <m/>
  </r>
  <r>
    <x v="3"/>
    <s v="105-2023"/>
    <n v="83927"/>
    <s v="Secop II"/>
    <s v="105-2023CPS-P(83927)"/>
    <s v="FDLSUBACD-105-2023(83927)"/>
    <s v="Contratación directa"/>
    <s v="Prestación de servicios profesionales y de apoyo a la gestión"/>
    <s v="Profesional"/>
    <m/>
  </r>
  <r>
    <x v="3"/>
    <s v="106-2023"/>
    <n v="84195"/>
    <s v="Secop II"/>
    <s v="106-2023CPS-AG(84195)"/>
    <s v="FDLSUBACD-106-2023(84195)"/>
    <s v="Contratación directa"/>
    <s v="Prestación de servicios profesionales y de apoyo a la gestión"/>
    <s v="Apoyo a la gestión"/>
    <m/>
  </r>
  <r>
    <x v="3"/>
    <s v="107-2023"/>
    <n v="84195"/>
    <s v="Secop II"/>
    <s v="107-2023 CPS-AG(84195)"/>
    <s v="FDLSUBACD-107-2023(84195)"/>
    <s v="Contratación directa"/>
    <s v="Prestación de servicios profesionales y de apoyo a la gestión"/>
    <s v="Apoyo a la gestión"/>
    <m/>
  </r>
  <r>
    <x v="3"/>
    <s v="108-2023"/>
    <n v="84204"/>
    <s v="Secop II"/>
    <s v="108-2023CPS-P(84204)"/>
    <s v="FDLSUBACD-108-2023(84204)"/>
    <s v="Contratación directa"/>
    <s v="Prestación de servicios profesionales y de apoyo a la gestión"/>
    <s v="Profesional"/>
    <m/>
  </r>
  <r>
    <x v="3"/>
    <s v="109-2023"/>
    <n v="83697"/>
    <s v="Secop II"/>
    <s v="109-2023CPS-AG(83697)"/>
    <s v="FDLSUBACD-109-2023(83697)"/>
    <s v="Contratación directa"/>
    <s v="Prestación de servicios profesionales y de apoyo a la gestión"/>
    <s v="Apoyo a la gestión"/>
    <m/>
  </r>
  <r>
    <x v="3"/>
    <s v="110-2023"/>
    <n v="83694"/>
    <s v="Secop II"/>
    <s v="110-2023CPS-P(83694)"/>
    <s v="FDLSUBACD-110-2023(83694)"/>
    <s v="Contratación directa"/>
    <s v="Prestación de servicios profesionales y de apoyo a la gestión"/>
    <s v="Profesional"/>
    <m/>
  </r>
  <r>
    <x v="3"/>
    <s v="111-2023"/>
    <n v="85823"/>
    <s v="Secop II"/>
    <s v="111-2023CPS-P(85823)"/>
    <s v="FDLSUBACD-111-2023(85823)"/>
    <s v="Contratación directa"/>
    <s v="Prestación de servicios profesionales y de apoyo a la gestión"/>
    <s v="Profesional"/>
    <m/>
  </r>
  <r>
    <x v="3"/>
    <s v="112-2023"/>
    <n v="85885"/>
    <s v="Secop II"/>
    <s v="112-2023CPS-P(85885)"/>
    <s v="FDLSUBACD-112-2023(85885)"/>
    <s v="Contratación directa"/>
    <s v="Prestación de servicios profesionales y de apoyo a la gestión"/>
    <s v="Profesional"/>
    <m/>
  </r>
  <r>
    <x v="3"/>
    <s v="113-2023"/>
    <n v="85885"/>
    <s v="Secop II"/>
    <s v="113-2023CPS-P(85885)"/>
    <s v="FDLSUBACD-113-2023(85885)"/>
    <s v="Contratación directa"/>
    <s v="Prestación de servicios profesionales y de apoyo a la gestión"/>
    <s v="Profesional"/>
    <m/>
  </r>
  <r>
    <x v="3"/>
    <s v="114-2023 C1"/>
    <n v="85403"/>
    <s v="Secop II"/>
    <s v="114-2023CPS-AG(85403)"/>
    <s v="FDLSUBACD-114-2023(85403)"/>
    <s v="Contratación directa"/>
    <s v="Prestación de servicios profesionales y de apoyo a la gestión"/>
    <s v="Apoyo a la gestión"/>
    <d v="2023-03-01T00:00:00"/>
  </r>
  <r>
    <x v="3"/>
    <s v="114-2023"/>
    <n v="85403"/>
    <s v="Secop II"/>
    <s v="114-2023CPS-AG(85403)"/>
    <s v="FDLSUBACD-114-2023(85403)"/>
    <s v="Contratación directa"/>
    <s v="Prestación de servicios profesionales y de apoyo a la gestión"/>
    <s v="Apoyo a la gestión"/>
    <m/>
  </r>
  <r>
    <x v="3"/>
    <s v="115-2023"/>
    <n v="85949"/>
    <s v="Secop II"/>
    <s v="115-2023CPS-P(85949)"/>
    <s v="FDLSUBACD-115-2023(85949)"/>
    <s v="Contratación directa"/>
    <s v="Prestación de servicios profesionales y de apoyo a la gestión"/>
    <s v="Profesional"/>
    <m/>
  </r>
  <r>
    <x v="3"/>
    <s v="116-2023"/>
    <n v="83698"/>
    <s v="Secop II"/>
    <s v="116-2023CPS-AG(83698)"/>
    <s v="FDLSUBACD-116-2023(83698)"/>
    <s v="Contratación directa"/>
    <s v="Prestación de servicios profesionales y de apoyo a la gestión"/>
    <s v="Apoyo a la gestión"/>
    <m/>
  </r>
  <r>
    <x v="3"/>
    <s v="117-2023"/>
    <n v="85567"/>
    <s v="Secop II"/>
    <s v="117-2023CPS-P(85567)"/>
    <s v="FDLSUBACD-117-2023(85567)"/>
    <s v="Contratación directa"/>
    <s v="Prestación de servicios profesionales y de apoyo a la gestión"/>
    <s v="Profesional"/>
    <m/>
  </r>
  <r>
    <x v="3"/>
    <s v="118-2023"/>
    <n v="85867"/>
    <s v="Secop II"/>
    <s v="118-2023CPS-P(85867)"/>
    <s v="FDLSUBACD-118-2023(85867)"/>
    <s v="Contratación directa"/>
    <s v="Prestación de servicios profesionales y de apoyo a la gestión"/>
    <s v="Profesional"/>
    <m/>
  </r>
  <r>
    <x v="3"/>
    <s v="119-2023"/>
    <n v="85873"/>
    <s v="Secop II"/>
    <s v="119-2023CPS-P(85873)"/>
    <s v="FDLSUBACD-119-2023(85873)"/>
    <s v="Contratación directa"/>
    <s v="Prestación de servicios profesionales y de apoyo a la gestión"/>
    <s v="Profesional"/>
    <m/>
  </r>
  <r>
    <x v="3"/>
    <s v="120-2023"/>
    <n v="85399"/>
    <s v="Secop II"/>
    <s v="120-2023 CPS-P(85399)"/>
    <s v="FDLSUBA-120-2023(85399)"/>
    <s v="Contratación directa"/>
    <s v="Prestación de servicios profesionales y de apoyo a la gestión"/>
    <s v="Profesional"/>
    <m/>
  </r>
  <r>
    <x v="3"/>
    <s v="121-2023"/>
    <n v="83833"/>
    <s v="Secop II"/>
    <s v="121-2023-CPS-P(83833)"/>
    <s v="FDLSUBACD-121-2023(83833)"/>
    <s v="Contratación directa"/>
    <s v="Prestación de servicios profesionales y de apoyo a la gestión"/>
    <s v="Profesional"/>
    <m/>
  </r>
  <r>
    <x v="3"/>
    <s v="122-2023"/>
    <n v="85813"/>
    <s v="Secop II"/>
    <s v="122-2023CPS-P(85813)"/>
    <s v="FDLSUBACD-122-2023(85813)"/>
    <s v="Contratación directa"/>
    <s v="Prestación de servicios profesionales y de apoyo a la gestión"/>
    <s v="Profesional"/>
    <m/>
  </r>
  <r>
    <x v="3"/>
    <s v="123-2023"/>
    <n v="85911"/>
    <s v="Secop II"/>
    <s v="123-2023CPS-P(85911)"/>
    <s v="FDLSUBACD-123-2023(85911)"/>
    <s v="Contratación directa"/>
    <s v="Prestación de servicios profesionales y de apoyo a la gestión"/>
    <s v="Profesional"/>
    <m/>
  </r>
  <r>
    <x v="3"/>
    <s v="124-2023"/>
    <n v="83698"/>
    <s v="Secop II"/>
    <s v="124-2023CPS-AG(83698)"/>
    <s v="FDLSUBACD-124-2023(83698)"/>
    <s v="Contratación directa"/>
    <s v="Prestación de servicios profesionales y de apoyo a la gestión"/>
    <s v="Apoyo a la gestión"/>
    <m/>
  </r>
  <r>
    <x v="3"/>
    <s v="125-2023"/>
    <n v="83698"/>
    <s v="Secop II"/>
    <s v="125-2023CPS-AG(83698)"/>
    <s v="FDLSUBACD-125-2023(83698)"/>
    <s v="Contratación directa"/>
    <s v="Prestación de servicios profesionales y de apoyo a la gestión"/>
    <s v="Apoyo a la gestión"/>
    <m/>
  </r>
  <r>
    <x v="3"/>
    <s v="126-2023"/>
    <n v="84245"/>
    <s v="Secop II"/>
    <s v="126-2023CPS -P(84245)"/>
    <s v="FDLSUBACD-126-2023(84245)"/>
    <s v="Contratación directa"/>
    <s v="Prestación de servicios profesionales y de apoyo a la gestión"/>
    <s v="Profesional"/>
    <m/>
  </r>
  <r>
    <x v="3"/>
    <s v="127-2023"/>
    <n v="83777"/>
    <s v="Secop II"/>
    <s v="127-2023CPS-P(83777)"/>
    <s v="FDLSUBACD-127-2023(83777)"/>
    <s v="Contratación directa"/>
    <s v="Prestación de servicios profesionales y de apoyo a la gestión"/>
    <s v="Profesional"/>
    <m/>
  </r>
  <r>
    <x v="3"/>
    <s v="128-2023"/>
    <n v="83823"/>
    <s v="Secop II"/>
    <s v="128-2023 CPS-AG(83823)"/>
    <s v="FDLSUBACD-128-2023(83823)"/>
    <s v="Contratación directa"/>
    <s v="Prestación de servicios profesionales y de apoyo a la gestión"/>
    <s v="Apoyo a la gestión"/>
    <m/>
  </r>
  <r>
    <x v="3"/>
    <s v="129-2023"/>
    <n v="83859"/>
    <s v="Secop II"/>
    <s v="129-2023CPS-P(83859)"/>
    <s v="FDLSUBACD-129-2023(83859)"/>
    <s v="Contratación directa"/>
    <s v="Prestación de servicios profesionales y de apoyo a la gestión"/>
    <s v="Profesional"/>
    <m/>
  </r>
  <r>
    <x v="3"/>
    <s v="130-2023 C1"/>
    <n v="84182"/>
    <s v="Secop II"/>
    <s v="130-2023CPS-P(84182)"/>
    <s v="FDLSUBACD-130-2023(84182)"/>
    <s v="Contratación directa"/>
    <s v="Prestación de servicios profesionales y de apoyo a la gestión"/>
    <s v="Profesional"/>
    <d v="2024-04-15T00:00:00"/>
  </r>
  <r>
    <x v="3"/>
    <s v="130-2023"/>
    <n v="84182"/>
    <s v="Secop II"/>
    <s v="130-2023CPS-P(84182)"/>
    <s v="FDLSUBACD-130-2023(84182)"/>
    <s v="Contratación directa"/>
    <s v="Prestación de servicios profesionales y de apoyo a la gestión"/>
    <s v="Profesional"/>
    <m/>
  </r>
  <r>
    <x v="3"/>
    <s v="131-2023"/>
    <n v="84195"/>
    <s v="Secop II"/>
    <s v="131-2023CPS-AG(84195)"/>
    <s v="FDLSUBACD-131-2023 (84195)"/>
    <s v="Contratación directa"/>
    <s v="Prestación de servicios profesionales y de apoyo a la gestión"/>
    <s v="Apoyo a la gestión"/>
    <s v=" "/>
  </r>
  <r>
    <x v="3"/>
    <s v="132-2023"/>
    <n v="83697"/>
    <s v="Secop II"/>
    <s v="132-2023CPS-AG(83697)"/>
    <s v="FDLSUBACD-132-2023(83697)"/>
    <s v="Contratación directa"/>
    <s v="Prestación de servicios profesionales y de apoyo a la gestión"/>
    <s v="Apoyo a la gestión"/>
    <m/>
  </r>
  <r>
    <x v="3"/>
    <s v="133-2023"/>
    <n v="84204"/>
    <s v="Secop II"/>
    <s v="133-2023CPS-P(84204)"/>
    <s v="FDLSUBACD-133-2023(84204)"/>
    <s v="Contratación directa"/>
    <s v="Prestación de servicios profesionales y de apoyo a la gestión"/>
    <s v="Profesional"/>
    <m/>
  </r>
  <r>
    <x v="3"/>
    <s v="134-2023 C1"/>
    <n v="84204"/>
    <s v="Secop II"/>
    <s v="134-2023CPS-P(84204)"/>
    <s v="FDLSUBACD-134-2023(84204)"/>
    <s v="Contratación directa"/>
    <s v="Prestación de servicios profesionales y de apoyo a la gestión"/>
    <s v="Profesional"/>
    <d v="2023-09-04T00:00:00"/>
  </r>
  <r>
    <x v="3"/>
    <s v="134-2023"/>
    <n v="84204"/>
    <s v="Secop II"/>
    <s v="134-2023CPS-P(84204)"/>
    <s v="FDLSUBACD-134-2023(84204)"/>
    <s v="Contratación directa"/>
    <s v="Prestación de servicios profesionales y de apoyo a la gestión"/>
    <s v="Profesional"/>
    <m/>
  </r>
  <r>
    <x v="3"/>
    <s v="135-2023"/>
    <n v="84005"/>
    <s v="Secop II"/>
    <s v="135-2023CSP-P(84005)"/>
    <s v="FDLSUBACD-135-2023(84005)"/>
    <s v="Contratación directa"/>
    <s v="Prestación de servicios profesionales y de apoyo a la gestión"/>
    <s v="Apoyo a la gestión"/>
    <m/>
  </r>
  <r>
    <x v="3"/>
    <s v="136-2023"/>
    <n v="84005"/>
    <s v="Secop II"/>
    <s v="136-2023CPS-P(84005)"/>
    <s v="FDLSUBACD-136-2023(84005)"/>
    <s v="Contratación directa"/>
    <s v="Prestación de servicios profesionales y de apoyo a la gestión"/>
    <s v="Profesional"/>
    <m/>
  </r>
  <r>
    <x v="3"/>
    <s v="137-2023"/>
    <n v="84005"/>
    <s v="Secop II"/>
    <s v="137-2023CPS-P(84005)"/>
    <s v="FDLSUBACD-137-2023(84005)"/>
    <s v="Contratación directa"/>
    <s v="Prestación de servicios profesionales y de apoyo a la gestión"/>
    <s v="Profesional"/>
    <m/>
  </r>
  <r>
    <x v="3"/>
    <s v="138-2023"/>
    <n v="84005"/>
    <s v="Secop II"/>
    <s v="138-2023CPS-P(84005)"/>
    <s v="FDLSUBACD-138-2023(84005)"/>
    <s v="Contratación directa"/>
    <s v="Prestación de servicios profesionales y de apoyo a la gestión"/>
    <s v="Profesional"/>
    <m/>
  </r>
  <r>
    <x v="3"/>
    <s v="139-2023"/>
    <n v="84231"/>
    <s v="Secop II"/>
    <s v="139-2023CPS-AG(84231)"/>
    <s v="FDLSUBACD-139-2023(84231)"/>
    <s v="Contratación directa"/>
    <s v="Prestación de servicios profesionales y de apoyo a la gestión"/>
    <s v="Apoyo a la gestión"/>
    <m/>
  </r>
  <r>
    <x v="3"/>
    <s v="140-2023 C1"/>
    <n v="84005"/>
    <s v="Secop II"/>
    <s v="140-2023CPS-P(84005)"/>
    <s v="FDLSUBACD-140-2023(84005)"/>
    <s v="Contratación directa"/>
    <s v="Prestación de servicios profesionales y de apoyo a la gestión"/>
    <s v="Profesional"/>
    <d v="2023-08-23T00:00:00"/>
  </r>
  <r>
    <x v="3"/>
    <s v="140-2023"/>
    <n v="84005"/>
    <s v="Secop II"/>
    <s v="140-2023CPS-P(84005)"/>
    <s v="FDLSUBACD-140-2023(84005)"/>
    <s v="Contratación directa"/>
    <s v="Prestación de servicios profesionales y de apoyo a la gestión"/>
    <s v="Profesional"/>
    <m/>
  </r>
  <r>
    <x v="3"/>
    <s v="141-2023"/>
    <n v="84005"/>
    <s v="Secop II"/>
    <s v="141-2023CPS-P(84005)"/>
    <s v="FDLSUBACD-141-2023(84005)"/>
    <s v="Contratación directa"/>
    <s v="Prestación de servicios profesionales y de apoyo a la gestión"/>
    <s v="Profesional"/>
    <m/>
  </r>
  <r>
    <x v="3"/>
    <s v="142-2023"/>
    <n v="83833"/>
    <s v="Secop II"/>
    <s v="142-2023CPS-P(83833)"/>
    <s v="FDLSUBACD-142-2023(83833)"/>
    <s v="Contratación directa"/>
    <s v="Prestación de servicios profesionales y de apoyo a la gestión"/>
    <s v="Profesional"/>
    <m/>
  </r>
  <r>
    <x v="3"/>
    <s v="143-2023"/>
    <n v="85628"/>
    <s v="Secop II"/>
    <s v="143-2023CPS-P(85628)"/>
    <s v="FDLSUBACD-143-2023(85628)"/>
    <s v="Contratación directa"/>
    <s v="Prestación de servicios profesionales y de apoyo a la gestión"/>
    <s v="Profesional"/>
    <m/>
  </r>
  <r>
    <x v="3"/>
    <s v="144-2023"/>
    <n v="85396"/>
    <s v="Secop II"/>
    <s v="144-2023CPS-P(85396)"/>
    <s v="FDLSUBACD-144-2023(85396)"/>
    <s v="Contratación directa"/>
    <s v="Prestación de servicios profesionales y de apoyo a la gestión"/>
    <s v="Profesional"/>
    <m/>
  </r>
  <r>
    <x v="3"/>
    <s v="145-2023"/>
    <n v="84016"/>
    <s v="Secop II"/>
    <s v="145-2023CPS-P(84016)"/>
    <s v="FDLSUBACD-145-2023(84016)"/>
    <s v="Contratación directa"/>
    <s v="Prestación de servicios profesionales y de apoyo a la gestión"/>
    <s v="Profesional"/>
    <m/>
  </r>
  <r>
    <x v="3"/>
    <s v="146-2023"/>
    <n v="85535"/>
    <s v="Secop II"/>
    <s v="146-2023CPS-AG(85535)"/>
    <s v="FDLSUBACD-146-2023(85535)"/>
    <s v="Contratación directa"/>
    <s v="Prestación de servicios profesionales y de apoyo a la gestión"/>
    <s v="Apoyo a la gestión"/>
    <m/>
  </r>
  <r>
    <x v="3"/>
    <s v="147-2023"/>
    <n v="85834"/>
    <s v="Secop II"/>
    <s v="147-2023CPS-P(85834)"/>
    <s v="FDLSUBACD-147-2023(85834)"/>
    <s v="Contratación directa"/>
    <s v="Prestación de servicios profesionales y de apoyo a la gestión"/>
    <s v="Profesional"/>
    <m/>
  </r>
  <r>
    <x v="3"/>
    <s v="148-2023"/>
    <n v="83960"/>
    <s v="Secop II"/>
    <s v="148-2023CPS-P(83690)"/>
    <s v="FDLSUBA-148-2023(83960)"/>
    <s v="Contratación directa"/>
    <s v="Prestación de servicios profesionales y de apoyo a la gestión"/>
    <s v="Profesional"/>
    <m/>
  </r>
  <r>
    <x v="3"/>
    <s v="149-2023"/>
    <n v="83960"/>
    <s v="Secop II"/>
    <s v="149-2023CPS-P(83960)"/>
    <s v="FDLSUBA-149-2023(83960)"/>
    <s v="Contratación directa"/>
    <s v="Prestación de servicios profesionales y de apoyo a la gestión"/>
    <s v="Profesional"/>
    <m/>
  </r>
  <r>
    <x v="3"/>
    <s v="150-2023"/>
    <n v="83960"/>
    <s v="Secop II"/>
    <s v="150-2023CPS-P(83960)"/>
    <s v="FDLSUBACD-150-2023(83960)"/>
    <s v="Contratación directa"/>
    <s v="Prestación de servicios profesionales y de apoyo a la gestión"/>
    <s v="Profesional"/>
    <m/>
  </r>
  <r>
    <x v="3"/>
    <s v="151-2023"/>
    <n v="83710"/>
    <s v="Secop II"/>
    <s v="151-2023CPS-P(83710)"/>
    <s v="FDLSUBACD-151-2023(83710)"/>
    <s v="Contratación directa"/>
    <s v="Prestación de servicios profesionales y de apoyo a la gestión"/>
    <s v="Profesional"/>
    <m/>
  </r>
  <r>
    <x v="3"/>
    <s v="152-2023"/>
    <n v="83708"/>
    <s v="Secop II"/>
    <s v="152-2023CPS-P(83708)"/>
    <s v="FDLSUBACD-152-2023(83708)"/>
    <s v="Contratación directa"/>
    <s v="Prestación de servicios profesionales y de apoyo a la gestión"/>
    <s v="Profesional"/>
    <m/>
  </r>
  <r>
    <x v="3"/>
    <s v="153-2023"/>
    <n v="83707"/>
    <s v="Secop II"/>
    <s v="153-2023CPS-AG(83707)"/>
    <s v="FDLSUBACD-153-2023(83707)"/>
    <s v="Contratación directa"/>
    <s v="Prestación de servicios profesionales y de apoyo a la gestión"/>
    <s v="Apoyo a la gestión"/>
    <m/>
  </r>
  <r>
    <x v="3"/>
    <s v="154-2023"/>
    <n v="83714"/>
    <s v="Secop II"/>
    <s v="154-2023CPS-AG(83714)"/>
    <s v="FDLSUBACD-154-2023(83714)"/>
    <s v="Contratación directa"/>
    <s v="Prestación de servicios profesionales y de apoyo a la gestión"/>
    <s v="Apoyo a la gestión"/>
    <m/>
  </r>
  <r>
    <x v="3"/>
    <s v="155-2023"/>
    <n v="83710"/>
    <s v="Secop II"/>
    <s v="155-2023CPS-P(83710)"/>
    <s v="FDLSUBACD-155-2023(83710)."/>
    <s v="Contratación directa"/>
    <s v="Prestación de servicios profesionales y de apoyo a la gestión"/>
    <s v="Profesional"/>
    <m/>
  </r>
  <r>
    <x v="3"/>
    <s v="156-2023 C1"/>
    <n v="83710"/>
    <s v="Secop II"/>
    <s v="156-2023CPS-P(83710)"/>
    <s v="FDLSUBACD-156-2023(83710)"/>
    <s v="Contratación directa"/>
    <s v="Prestación de servicios profesionales y de apoyo a la gestión"/>
    <s v="Profesional"/>
    <d v="2023-06-10T00:00:00"/>
  </r>
  <r>
    <x v="3"/>
    <s v="156-2023"/>
    <n v="83710"/>
    <s v="Secop II"/>
    <s v="156-2023CPS-P(83710)"/>
    <s v="FDLSUBACD-156-2023(83710)"/>
    <s v="Contratación directa"/>
    <s v="Prestación de servicios profesionales y de apoyo a la gestión"/>
    <s v="Profesional"/>
    <m/>
  </r>
  <r>
    <x v="3"/>
    <s v="157-2023"/>
    <n v="83710"/>
    <s v="Secop II"/>
    <s v="157-2023CPS-P(83710)"/>
    <s v="FDLSUBACD-157-2023(83710)"/>
    <s v="Contratación directa"/>
    <s v="Prestación de servicios profesionales y de apoyo a la gestión"/>
    <s v="Profesional"/>
    <m/>
  </r>
  <r>
    <x v="3"/>
    <s v="158-2023"/>
    <n v="83710"/>
    <s v="Secop II"/>
    <s v="158-2023CPS-P(83710)"/>
    <s v="FDLSUBACD-158-2023(83710)"/>
    <s v="Contratación directa"/>
    <s v="Prestación de servicios profesionales y de apoyo a la gestión"/>
    <s v="Profesional"/>
    <m/>
  </r>
  <r>
    <x v="3"/>
    <s v="159-2023 C1"/>
    <n v="83627"/>
    <s v="Secop II"/>
    <s v="159-2023CPS-AG(83627)"/>
    <s v="FDLSUBACD-159-2023(83627)"/>
    <s v="Contratación directa"/>
    <s v="Prestación de servicios profesionales y de apoyo a la gestión"/>
    <s v="Apoyo a la gestión"/>
    <d v="2023-08-08T00:00:00"/>
  </r>
  <r>
    <x v="3"/>
    <s v="159-2023"/>
    <n v="83627"/>
    <s v="Secop II"/>
    <s v="159-2023CPS-AG(83627)"/>
    <s v="FDLSUBACD-159-2023(83627)"/>
    <s v="Contratación directa"/>
    <s v="Prestación de servicios profesionales y de apoyo a la gestión"/>
    <s v="Apoyo a la gestión"/>
    <m/>
  </r>
  <r>
    <x v="3"/>
    <s v="160-2023 C1"/>
    <n v="83796"/>
    <s v="Secop II"/>
    <s v="160-2023CPS-P(83796)"/>
    <s v="FDLSUBACD-160-2023(83796)"/>
    <s v="Contratación directa"/>
    <s v="Prestación de servicios profesionales y de apoyo a la gestión"/>
    <s v="Profesional"/>
    <d v="2023-08-25T00:00:00"/>
  </r>
  <r>
    <x v="3"/>
    <s v="160-2023"/>
    <n v="83796"/>
    <s v="Secop II"/>
    <s v="160-2023CPS-P(83796)"/>
    <s v="FDLSUBACD-160-2023(83796)"/>
    <s v="Contratación directa"/>
    <s v="Prestación de servicios profesionales y de apoyo a la gestión"/>
    <s v="Profesional"/>
    <m/>
  </r>
  <r>
    <x v="3"/>
    <s v="161-2023"/>
    <n v="83923"/>
    <s v="Secop II"/>
    <s v="161-2023CPS-P(83923)"/>
    <s v="FDLSUBACD-161-2023(83923)"/>
    <s v="Contratación directa"/>
    <s v="Prestación de servicios profesionales y de apoyo a la gestión"/>
    <s v="Profesional"/>
    <m/>
  </r>
  <r>
    <x v="3"/>
    <s v="162-2023"/>
    <n v="83710"/>
    <s v="Secop II"/>
    <s v="162-2023CPS-P(83710)"/>
    <s v="FDLSUBACD-162-2023(83710)"/>
    <s v="Contratación directa"/>
    <s v="Prestación de servicios profesionales y de apoyo a la gestión"/>
    <s v="Profesional"/>
    <m/>
  </r>
  <r>
    <x v="3"/>
    <s v="163-2023"/>
    <n v="83960"/>
    <s v="Secop II"/>
    <s v="163-2023CPS-P(83960)"/>
    <s v="FDLSUBACD-163-2023(83960)"/>
    <s v="Contratación directa"/>
    <s v="Prestación de servicios profesionales y de apoyo a la gestión"/>
    <s v="Profesional"/>
    <m/>
  </r>
  <r>
    <x v="3"/>
    <s v="164-2023"/>
    <n v="84204"/>
    <s v="Secop II"/>
    <s v="164-2023CPS-P(84204)"/>
    <s v="FDLSUBACD-164-2023(84204)"/>
    <s v="Contratación directa"/>
    <s v="Prestación de servicios profesionales y de apoyo a la gestión"/>
    <s v="Profesional"/>
    <m/>
  </r>
  <r>
    <x v="3"/>
    <s v="165-2023"/>
    <n v="83882"/>
    <s v="Secop II"/>
    <s v="165-2023CPS-P(83882)"/>
    <s v="FDLSUBACD-165-2023(83882)"/>
    <s v="Contratación directa"/>
    <s v="Prestación de servicios profesionales y de apoyo a la gestión"/>
    <s v="Profesional"/>
    <m/>
  </r>
  <r>
    <x v="3"/>
    <s v="166-2023"/>
    <n v="83882"/>
    <s v="Secop II"/>
    <s v="166-2023CPS-P(83882)"/>
    <s v="FDLSUBACD-166-2023(83882)"/>
    <s v="Contratación directa"/>
    <s v="Prestación de servicios profesionales y de apoyo a la gestión"/>
    <s v="Profesional"/>
    <m/>
  </r>
  <r>
    <x v="3"/>
    <s v="167-2023"/>
    <n v="86890"/>
    <s v="Secop II"/>
    <s v="167-2023CPS-P(86890)"/>
    <s v="FDLSUBACD-167-2023(86890)"/>
    <s v="Contratación directa"/>
    <s v="Prestación de servicios profesionales y de apoyo a la gestión"/>
    <s v="Profesional"/>
    <m/>
  </r>
  <r>
    <x v="3"/>
    <s v="168-2023"/>
    <n v="83715"/>
    <s v="Secop II"/>
    <s v="168-2023CPS-AG(83715)"/>
    <s v="FDLSUBACD-168-2023(83715)"/>
    <s v="Contratación directa"/>
    <s v="Prestación de servicios profesionales y de apoyo a la gestión"/>
    <s v="Apoyo a la gestión"/>
    <m/>
  </r>
  <r>
    <x v="3"/>
    <s v="169-2023"/>
    <n v="86873"/>
    <s v="Secop II"/>
    <s v="169-2023CPS-AG(86873)"/>
    <s v="FDLSUBACD-169-2023(86873)"/>
    <s v="Contratación directa"/>
    <s v="Prestación de servicios profesionales y de apoyo a la gestión"/>
    <s v="Apoyo a la gestión"/>
    <m/>
  </r>
  <r>
    <x v="3"/>
    <s v="170-2023"/>
    <n v="85838"/>
    <s v="Secop II"/>
    <s v="170-2023CPS-AG(85838)"/>
    <s v="FDLSUBACD-170-2023(85838)"/>
    <s v="Contratación directa"/>
    <s v="Prestación de servicios profesionales y de apoyo a la gestión"/>
    <s v="Apoyo a la gestión"/>
    <m/>
  </r>
  <r>
    <x v="3"/>
    <s v="171-2023"/>
    <n v="85838"/>
    <s v="Secop II"/>
    <s v="171-2023CPS-AG(85838)"/>
    <s v="FDLSUBACD-171-2023(85838)"/>
    <s v="Contratación directa"/>
    <s v="Prestación de servicios profesionales y de apoyo a la gestión"/>
    <s v="Apoyo a la gestión"/>
    <m/>
  </r>
  <r>
    <x v="3"/>
    <s v="172-2023"/>
    <n v="85838"/>
    <s v="Secop II"/>
    <s v="172-2023CPS-AG(85838)"/>
    <s v="FDLSUBACD-172-2023(85838)"/>
    <s v="Contratación directa"/>
    <s v="Prestación de servicios profesionales y de apoyo a la gestión"/>
    <s v="Apoyo a la gestión"/>
    <m/>
  </r>
  <r>
    <x v="3"/>
    <s v="173-2023"/>
    <n v="85838"/>
    <s v="Secop II"/>
    <s v="173-2023CPS-AG(85838)"/>
    <s v="FDLSUBACD-173-2023(85838)"/>
    <s v="Contratación directa"/>
    <s v="Prestación de servicios profesionales y de apoyo a la gestión"/>
    <s v="Apoyo a la gestión"/>
    <m/>
  </r>
  <r>
    <x v="3"/>
    <s v="174-2023"/>
    <n v="85838"/>
    <s v="Secop II"/>
    <s v="174-2023CPS-AG(85838)"/>
    <s v="FDLSUBACD-174-2023(85838)"/>
    <s v="Contratación directa"/>
    <s v="Prestación de servicios profesionales y de apoyo a la gestión"/>
    <s v="Apoyo a la gestión"/>
    <m/>
  </r>
  <r>
    <x v="3"/>
    <s v="175-2023"/>
    <n v="85838"/>
    <s v="Secop II"/>
    <s v="175-2023CPS-AG(85838)"/>
    <s v="FDLSUBACD-175-2023(85838)"/>
    <s v="Contratación directa"/>
    <s v="Prestación de servicios profesionales y de apoyo a la gestión"/>
    <s v="Apoyo a la gestión"/>
    <m/>
  </r>
  <r>
    <x v="3"/>
    <s v="176-2023"/>
    <n v="85838"/>
    <s v="Secop II"/>
    <s v="176-2023CPS-AG(85838)"/>
    <s v="FDLSUBACD-176-2023(85838)"/>
    <s v="Contratación directa"/>
    <s v="Prestación de servicios profesionales y de apoyo a la gestión"/>
    <s v="Apoyo a la gestión"/>
    <m/>
  </r>
  <r>
    <x v="3"/>
    <s v="177-2023"/>
    <n v="85838"/>
    <s v="Secop II"/>
    <s v="177-2023CPS-AG(85838)"/>
    <s v="FDLSUBACD-177-2023(85838)"/>
    <s v="Contratación directa"/>
    <s v="Prestación de servicios profesionales y de apoyo a la gestión"/>
    <s v="Apoyo a la gestión"/>
    <m/>
  </r>
  <r>
    <x v="3"/>
    <s v="178-2023"/>
    <n v="85838"/>
    <s v="Secop II"/>
    <s v="178-2023CPS-AG(85838)"/>
    <s v="FDLSUBACD-178-2023(85838)"/>
    <s v="Contratación directa"/>
    <s v="Prestación de servicios profesionales y de apoyo a la gestión"/>
    <s v="Apoyo a la gestión"/>
    <m/>
  </r>
  <r>
    <x v="3"/>
    <s v="179-2023"/>
    <n v="85838"/>
    <s v="Secop II"/>
    <s v="179-2023CPS-AG(85838)"/>
    <s v="FDLSUBACD-179-2023(85838)"/>
    <s v="Contratación directa"/>
    <s v="Prestación de servicios profesionales y de apoyo a la gestión"/>
    <s v="Apoyo a la gestión"/>
    <m/>
  </r>
  <r>
    <x v="3"/>
    <s v="180-2023"/>
    <n v="85838"/>
    <s v="Secop II"/>
    <s v="180-2023CPS-AG(85838)"/>
    <s v="FDLSUBACD-180-2023(85838)"/>
    <s v="Contratación directa"/>
    <s v="Prestación de servicios profesionales y de apoyo a la gestión"/>
    <s v="Apoyo a la gestión"/>
    <m/>
  </r>
  <r>
    <x v="3"/>
    <s v="181-2023"/>
    <n v="83932"/>
    <s v="Secop II"/>
    <s v="181-2023CPS-AG(83932)"/>
    <s v="FDLSUBACD-181-2023(86955)"/>
    <s v="Contratación directa"/>
    <s v="Prestación de servicios profesionales y de apoyo a la gestión"/>
    <s v="Apoyo a la gestión"/>
    <m/>
  </r>
  <r>
    <x v="3"/>
    <s v="182-2023"/>
    <n v="83846"/>
    <s v="Secop II"/>
    <s v="182-2023CPS-P(83846)"/>
    <s v="FDLSUBACD-182-2023(86955)"/>
    <s v="Contratación directa"/>
    <s v="Prestación de servicios profesionales y de apoyo a la gestión"/>
    <s v="Profesional"/>
    <m/>
  </r>
  <r>
    <x v="3"/>
    <s v="183-2023"/>
    <n v="83846"/>
    <s v="Secop II"/>
    <s v="183-2023CPS-P(83846)"/>
    <s v="FDLSUBACD-183-2023(86955)"/>
    <s v="Contratación directa"/>
    <s v="Prestación de servicios profesionales y de apoyo a la gestión"/>
    <s v="Profesional"/>
    <m/>
  </r>
  <r>
    <x v="3"/>
    <s v="184-2023"/>
    <n v="83734"/>
    <s v="Secop II"/>
    <s v="184-2023CPS-AG(83734)"/>
    <s v="FDLSUBACD-184-2023(86955)"/>
    <s v="Contratación directa"/>
    <s v="Prestación de servicios profesionales y de apoyo a la gestión"/>
    <s v="Apoyo a la gestión"/>
    <m/>
  </r>
  <r>
    <x v="3"/>
    <s v="185-2023"/>
    <n v="85817"/>
    <s v="Secop II"/>
    <s v="185-2023CPS-AG(85817)"/>
    <s v="FDLSUBACD-185-2023(86955)"/>
    <s v="Contratación directa"/>
    <s v="Prestación de servicios profesionales y de apoyo a la gestión"/>
    <s v="Apoyo a la gestión"/>
    <m/>
  </r>
  <r>
    <x v="3"/>
    <s v="186-2023"/>
    <n v="86115"/>
    <s v="Secop II"/>
    <s v="186-2023CPS-P(86115)"/>
    <s v="FDLSUBACD-186-2023(86955)"/>
    <s v="Contratación directa"/>
    <s v="Prestación de servicios profesionales y de apoyo a la gestión"/>
    <s v="Profesional"/>
    <m/>
  </r>
  <r>
    <x v="3"/>
    <s v="187-2023"/>
    <n v="86017"/>
    <s v="Secop II"/>
    <s v="187-2023CPS-AG(86017)"/>
    <s v="FDLSUBACD-187-2023(86017)"/>
    <s v="Contratación directa"/>
    <s v="Prestación de servicios profesionales y de apoyo a la gestión"/>
    <s v="Apoyo a la gestión"/>
    <m/>
  </r>
  <r>
    <x v="3"/>
    <s v="188-2023"/>
    <n v="85891"/>
    <s v="Secop II"/>
    <s v="188-2023CPS-P(85891)"/>
    <s v="FDLSUBACD-188-2023(85891)"/>
    <s v="Contratación directa"/>
    <s v="Prestación de servicios profesionales y de apoyo a la gestión"/>
    <s v="Profesional"/>
    <m/>
  </r>
  <r>
    <x v="3"/>
    <s v="189-2023"/>
    <n v="86955"/>
    <s v="Secop II"/>
    <s v="189-2023CPS-AG(86955)"/>
    <s v="FDLSUBACD-189-2023(86955)"/>
    <s v="Contratación directa"/>
    <s v="Prestación de servicios profesionales y de apoyo a la gestión"/>
    <s v="Apoyo a la gestión"/>
    <m/>
  </r>
  <r>
    <x v="3"/>
    <s v="190-2023"/>
    <n v="83803"/>
    <s v="Secop II"/>
    <s v="190-2023CPS-P(83803)"/>
    <s v="FDLSUBACD-190-2023(83803)"/>
    <s v="Contratación directa"/>
    <s v="Prestación de servicios profesionales y de apoyo a la gestión"/>
    <s v="Profesional"/>
    <m/>
  </r>
  <r>
    <x v="3"/>
    <s v="191-2023"/>
    <n v="86132"/>
    <s v="Secop II"/>
    <s v="191-2023CPS-P(86132)"/>
    <s v="FDLSUBACD-191-2023(86132)"/>
    <s v="Contratación directa"/>
    <s v="Prestación de servicios profesionales y de apoyo a la gestión"/>
    <s v="Profesional"/>
    <m/>
  </r>
  <r>
    <x v="3"/>
    <s v="192-2023"/>
    <n v="83927"/>
    <s v="Secop II"/>
    <s v="192-2023CPS-P(83927)"/>
    <s v="FDLSUBACD-192-2023(83927)"/>
    <s v="Contratación directa"/>
    <s v="Prestación de servicios profesionales y de apoyo a la gestión"/>
    <s v="Profesional"/>
    <m/>
  </r>
  <r>
    <x v="3"/>
    <s v="193-2023"/>
    <n v="86091"/>
    <s v="Secop II"/>
    <s v="193-2023CPS-P(86091)"/>
    <s v="FDLSUBACD-193-2023(86091)"/>
    <s v="Contratación directa"/>
    <s v="Prestación de servicios profesionales y de apoyo a la gestión"/>
    <s v="Profesional"/>
    <m/>
  </r>
  <r>
    <x v="3"/>
    <s v="194-2023"/>
    <n v="85954"/>
    <s v="Secop II"/>
    <s v="194-2023CPS-P(85954)"/>
    <s v="FDLSUBACD-194-2023(85954)"/>
    <s v="Contratación directa"/>
    <s v="Prestación de servicios profesionales y de apoyo a la gestión"/>
    <s v="Profesional"/>
    <m/>
  </r>
  <r>
    <x v="3"/>
    <s v="195-2023"/>
    <n v="86890"/>
    <s v="Secop II"/>
    <s v="195-2023CPS-P(86890)"/>
    <s v="FDLSUBACD-195- 2023(86890)"/>
    <s v="Contratación directa"/>
    <s v="Prestación de servicios profesionales y de apoyo a la gestión"/>
    <s v="Profesional"/>
    <m/>
  </r>
  <r>
    <x v="3"/>
    <s v="196-2023"/>
    <n v="86021"/>
    <s v="Secop II"/>
    <s v="196-2023CPS-P(86021)"/>
    <s v="FDLSUBACD-196-2023(86021)"/>
    <s v="Contratación directa"/>
    <s v="Prestación de servicios profesionales y de apoyo a la gestión"/>
    <s v="Profesional"/>
    <m/>
  </r>
  <r>
    <x v="3"/>
    <s v="197-2023"/>
    <n v="86011"/>
    <s v="Secop II"/>
    <s v="197-2023CPS-P(86011)"/>
    <s v="FDLSUBACD-197-2023-(86011)"/>
    <s v="Contratación directa"/>
    <s v="Prestación de servicios profesionales y de apoyo a la gestión"/>
    <s v="Profesional"/>
    <m/>
  </r>
  <r>
    <x v="3"/>
    <s v="198-2023 C1"/>
    <n v="85901"/>
    <s v="Secop II"/>
    <s v="198-2023CPS-P(85901)"/>
    <s v="FDLSUBACD-198-2023-(85901)"/>
    <s v="Contratación directa"/>
    <s v="Prestación de servicios profesionales y de apoyo a la gestión"/>
    <s v="Profesional"/>
    <d v="2023-03-01T00:00:00"/>
  </r>
  <r>
    <x v="3"/>
    <s v="198-2023 C2"/>
    <n v="85901"/>
    <s v="Secop II"/>
    <s v="198-2023CPS-P(85901)"/>
    <s v="FDLSUBACD-198-2023-(85901)"/>
    <s v="Contratación directa"/>
    <s v="Prestación de servicios profesionales y de apoyo a la gestión"/>
    <s v="Profesional"/>
    <d v="2024-02-01T00:00:00"/>
  </r>
  <r>
    <x v="3"/>
    <s v="198-2023"/>
    <n v="85901"/>
    <s v="Secop II"/>
    <s v="198-2023CPS-P(85901)"/>
    <s v="FDLSUBACD-198-2023-(85901)"/>
    <s v="Contratación directa"/>
    <s v="Prestación de servicios profesionales y de apoyo a la gestión"/>
    <s v="Profesional"/>
    <m/>
  </r>
  <r>
    <x v="3"/>
    <s v="199-2023"/>
    <n v="86011"/>
    <s v="Secop II"/>
    <s v="199-2023CPS-P(86011)"/>
    <s v="FDLSUBACD-199- 2023-(86011)"/>
    <s v="Contratación directa"/>
    <s v="Prestación de servicios profesionales y de apoyo a la gestión"/>
    <s v="Profesional"/>
    <m/>
  </r>
  <r>
    <x v="3"/>
    <s v="200-2023"/>
    <n v="86105"/>
    <s v="Secop II"/>
    <s v="200-2023CPS-P(86105)"/>
    <s v="FDLSUBACD-200-2023-(86105)"/>
    <s v="Contratación directa"/>
    <s v="Prestación de servicios profesionales y de apoyo a la gestión"/>
    <s v="Profesional"/>
    <m/>
  </r>
  <r>
    <x v="3"/>
    <s v="201-2023"/>
    <n v="86105"/>
    <s v="Secop II"/>
    <s v="201-2023CPS-P(86105)"/>
    <s v="FDLSUBACD-201-2023-(86105)"/>
    <s v="Contratación directa"/>
    <s v="Prestación de servicios profesionales y de apoyo a la gestión"/>
    <s v="Profesional"/>
    <m/>
  </r>
  <r>
    <x v="3"/>
    <s v="202-2023"/>
    <n v="86105"/>
    <s v="Secop II"/>
    <s v="202-2023CPS-P(86105)"/>
    <s v="FDLSUBACD-202-2023-(86105)"/>
    <s v="Contratación directa"/>
    <s v="Prestación de servicios profesionales y de apoyo a la gestión"/>
    <s v="Profesional"/>
    <m/>
  </r>
  <r>
    <x v="3"/>
    <s v="203-2023"/>
    <n v="86105"/>
    <s v="Secop II"/>
    <s v="203-2023CPS-P(86105)"/>
    <s v="FDLSUBACD-203-2023-(86105)"/>
    <s v="Contratación directa"/>
    <s v="Prestación de servicios profesionales y de apoyo a la gestión"/>
    <s v="Profesional"/>
    <m/>
  </r>
  <r>
    <x v="3"/>
    <s v="204-2023"/>
    <n v="86105"/>
    <s v="Secop II"/>
    <s v="204-2023CPS-P(86105)"/>
    <s v="FDLSUBACD-204-2023-(86105)"/>
    <s v="Contratación directa"/>
    <s v="Prestación de servicios profesionales y de apoyo a la gestión"/>
    <s v="Profesional"/>
    <m/>
  </r>
  <r>
    <x v="3"/>
    <s v="205-2023"/>
    <n v="86105"/>
    <s v="Secop II"/>
    <s v="205-2023CPS-P(86105)"/>
    <s v="FDLSUBACD-205-2023-(86105)"/>
    <s v="Contratación directa"/>
    <s v="Prestación de servicios profesionales y de apoyo a la gestión"/>
    <s v="Profesional"/>
    <m/>
  </r>
  <r>
    <x v="3"/>
    <s v="206-2023 C1"/>
    <n v="85966"/>
    <s v="Secop II"/>
    <s v="206-2023CPS-P(85966)"/>
    <s v="FDLSUBACD-206-2023-(85966)"/>
    <s v="Contratación directa"/>
    <s v="Prestación de servicios profesionales y de apoyo a la gestión"/>
    <s v="Profesional"/>
    <d v="2023-05-10T00:00:00"/>
  </r>
  <r>
    <x v="3"/>
    <s v="206-2023 C2"/>
    <n v="85966"/>
    <s v="Secop II"/>
    <s v="206-2023CPS-P(85966)"/>
    <s v="FDLSUBACD-206-2023-(85966)"/>
    <s v="Contratación directa"/>
    <s v="Prestación de servicios profesionales y de apoyo a la gestión"/>
    <s v="Profesional"/>
    <d v="2023-10-04T00:00:00"/>
  </r>
  <r>
    <x v="3"/>
    <s v="206-2023"/>
    <n v="85966"/>
    <s v="Secop II"/>
    <s v="206-2023CPS-P(85966)"/>
    <s v="FDLSUBACD-206-2023-(85966)"/>
    <s v="Contratación directa"/>
    <s v="Prestación de servicios profesionales y de apoyo a la gestión"/>
    <s v="Profesional"/>
    <m/>
  </r>
  <r>
    <x v="3"/>
    <s v="207-2023"/>
    <n v="85942"/>
    <s v="Secop II"/>
    <s v="207-2023CPS-P(85942)"/>
    <s v="FDLSUBACD-207-2023-(85942)"/>
    <s v="Contratación directa"/>
    <s v="Prestación de servicios profesionales y de apoyo a la gestión"/>
    <s v="Profesional"/>
    <m/>
  </r>
  <r>
    <x v="3"/>
    <s v="208-2023"/>
    <n v="86037"/>
    <s v="Secop II"/>
    <s v="208-2023CPS-P(886037)"/>
    <s v="FDLSUBACD-208-2023-(86037)"/>
    <s v="Contratación directa"/>
    <s v="Prestación de servicios profesionales y de apoyo a la gestión"/>
    <s v="Profesional"/>
    <m/>
  </r>
  <r>
    <x v="3"/>
    <s v="209-2023"/>
    <n v="86137"/>
    <s v="Secop II"/>
    <s v="209-2023CPS-P(86137)"/>
    <s v="FDLSUBACD-209-2023-(86137)"/>
    <s v="Contratación directa"/>
    <s v="Prestación de servicios profesionales y de apoyo a la gestión"/>
    <s v="Profesional"/>
    <m/>
  </r>
  <r>
    <x v="3"/>
    <s v="210-2023"/>
    <n v="85927"/>
    <s v="Secop II"/>
    <s v="210-2023CPS-P(85927)"/>
    <s v="FDLSUBACD-210-2023-(85927)"/>
    <s v="Contratación directa"/>
    <s v="Prestación de servicios profesionales y de apoyo a la gestión"/>
    <s v="Profesional"/>
    <m/>
  </r>
  <r>
    <x v="3"/>
    <s v="211-2023 C1"/>
    <n v="85927"/>
    <s v="Secop II"/>
    <s v="211-2023CPS-P(85927)"/>
    <s v="FDLSUBACD-211-2023(85927)"/>
    <s v="Contratación directa"/>
    <s v="Prestación de servicios profesionales y de apoyo a la gestión"/>
    <s v="Profesional"/>
    <d v="2023-10-05T00:00:00"/>
  </r>
  <r>
    <x v="3"/>
    <s v="211-2023"/>
    <n v="85927"/>
    <s v="Secop II"/>
    <s v="211-2023CPS-P(85927)"/>
    <s v="FDLSUBACD-211-2023(85927)"/>
    <s v="Contratación directa"/>
    <s v="Prestación de servicios profesionales y de apoyo a la gestión"/>
    <s v="Profesional"/>
    <m/>
  </r>
  <r>
    <x v="3"/>
    <s v="212-2023"/>
    <n v="85917"/>
    <s v="Secop II"/>
    <s v="212-2023CPS-P(85917)"/>
    <s v="FDLSUBACD-212-2023(85917)"/>
    <s v="Contratación directa"/>
    <s v="Prestación de servicios profesionales y de apoyo a la gestión"/>
    <s v="Profesional"/>
    <m/>
  </r>
  <r>
    <x v="3"/>
    <s v="213-2023"/>
    <n v="86888"/>
    <s v="Secop II"/>
    <s v="213-2023CPS-P (86888)"/>
    <s v="FDLSUBACD-213-2023(86888)"/>
    <s v="Contratación directa"/>
    <s v="Prestación de servicios profesionales y de apoyo a la gestión"/>
    <s v="Profesional"/>
    <m/>
  </r>
  <r>
    <x v="3"/>
    <s v="214-2023"/>
    <n v="86885"/>
    <s v="Secop II"/>
    <s v="214-2023CPS-P(86885)"/>
    <s v="FDLSUBACD-214-2023(86885)"/>
    <s v="Contratación directa"/>
    <s v="Prestación de servicios profesionales y de apoyo a la gestión"/>
    <s v="Profesional"/>
    <m/>
  </r>
  <r>
    <x v="3"/>
    <s v="215-2023"/>
    <n v="86885"/>
    <s v="Secop II"/>
    <s v="215-2023CPS-P(86885)"/>
    <s v="FDLSUBACD-215-2023(86885)"/>
    <s v="Contratación directa"/>
    <s v="Prestación de servicios profesionales y de apoyo a la gestión"/>
    <s v="Profesional"/>
    <m/>
  </r>
  <r>
    <x v="3"/>
    <s v="216-2023"/>
    <n v="86123"/>
    <s v="Secop II"/>
    <s v="216-2023CPS-P(86123)"/>
    <s v="FDLSUBACD-216-2023(83123)"/>
    <s v="Contratación directa"/>
    <s v="Prestación de servicios profesionales y de apoyo a la gestión"/>
    <s v="Profesional"/>
    <m/>
  </r>
  <r>
    <x v="3"/>
    <s v="217-2023"/>
    <n v="86128"/>
    <s v="Secop II"/>
    <s v="217-2023CPS-P(86128)"/>
    <s v="FDLSUBACD-217-2023(86128)"/>
    <s v="Contratación directa"/>
    <s v="Prestación de servicios profesionales y de apoyo a la gestión"/>
    <s v="Profesional"/>
    <m/>
  </r>
  <r>
    <x v="3"/>
    <s v="218-2023"/>
    <n v="85994"/>
    <s v="Secop II"/>
    <s v="218-2023CPS-P(85994)"/>
    <s v="FDLSUBACD-218-2023(85994)"/>
    <s v="Contratación directa"/>
    <s v="Prestación de servicios profesionales y de apoyo a la gestión"/>
    <s v="Profesional"/>
    <m/>
  </r>
  <r>
    <x v="3"/>
    <s v="219-2023"/>
    <n v="85994"/>
    <s v="Secop II"/>
    <s v="219-2023CPS-P(85994)"/>
    <s v="FDLSUBACD-219-2023(85994)"/>
    <s v="Contratación directa"/>
    <s v="Prestación de servicios profesionales y de apoyo a la gestión"/>
    <s v="Profesional"/>
    <m/>
  </r>
  <r>
    <x v="3"/>
    <s v="220-2023"/>
    <n v="85994"/>
    <s v="Secop II"/>
    <s v="220-2023CPS-P(85994)"/>
    <s v="FDLSUBACD-220-2023(85994)"/>
    <s v="Contratación directa"/>
    <s v="Prestación de servicios profesionales y de apoyo a la gestión"/>
    <s v="Profesional"/>
    <m/>
  </r>
  <r>
    <x v="3"/>
    <s v="221-2023"/>
    <n v="86134"/>
    <s v="Secop II"/>
    <s v="221-2023-CPS-P(86134)"/>
    <s v="FDLSUBACD-221-2023(86134)"/>
    <s v="Contratación directa"/>
    <s v="Prestación de servicios profesionales y de apoyo a la gestión"/>
    <s v="Profesional"/>
    <m/>
  </r>
  <r>
    <x v="3"/>
    <s v="222-2023"/>
    <n v="83965"/>
    <s v="Secop II"/>
    <s v="222-2023CPS-P(83965)"/>
    <s v="FDLSUBACD-222-2023(83965)"/>
    <s v="Contratación directa"/>
    <s v="Prestación de servicios profesionales y de apoyo a la gestión"/>
    <s v="Profesional"/>
    <m/>
  </r>
  <r>
    <x v="3"/>
    <s v="223-2023"/>
    <n v="83965"/>
    <s v="Secop II"/>
    <s v="223-2023CPS-P(83965)"/>
    <s v="FDLSUBACD-223-2023(83965)"/>
    <s v="Contratación directa"/>
    <s v="Prestación de servicios profesionales y de apoyo a la gestión"/>
    <s v="Profesional"/>
    <m/>
  </r>
  <r>
    <x v="3"/>
    <s v="224-2023"/>
    <n v="83965"/>
    <s v="Secop II"/>
    <s v="224-2023CPS-P(83965)"/>
    <s v="FDLSUBACD-224-2023(83965)"/>
    <s v="Contratación directa"/>
    <s v="Prestación de servicios profesionales y de apoyo a la gestión"/>
    <s v="Profesional"/>
    <m/>
  </r>
  <r>
    <x v="3"/>
    <s v="225-2023"/>
    <n v="83965"/>
    <s v="Secop II"/>
    <s v="225-2023CPS-P(83965)"/>
    <s v="FDLSUBACD-225-2023(83965)"/>
    <s v="Contratación directa"/>
    <s v="Prestación de servicios profesionales y de apoyo a la gestión"/>
    <s v="Profesional"/>
    <m/>
  </r>
  <r>
    <x v="3"/>
    <s v="226-2023"/>
    <n v="83965"/>
    <s v="Secop II"/>
    <s v="226-2023CPS-P(83965)"/>
    <s v="FDLSUBACD-226-2023(83965)"/>
    <s v="Contratación directa"/>
    <s v="Prestación de servicios profesionales y de apoyo a la gestión"/>
    <s v="Profesional"/>
    <m/>
  </r>
  <r>
    <x v="3"/>
    <s v="227-2023"/>
    <n v="83965"/>
    <s v="Secop II"/>
    <s v="227-2023CPS-P(83965)"/>
    <s v="FDLSUBACD-227-2023(83965)"/>
    <s v="Contratación directa"/>
    <s v="Prestación de servicios profesionales y de apoyo a la gestión"/>
    <s v="Profesional"/>
    <m/>
  </r>
  <r>
    <x v="3"/>
    <s v="228-2023"/>
    <n v="83965"/>
    <s v="Secop II"/>
    <s v="228-2023CPS-P(83965)"/>
    <s v="FDLSUBACD-228-2023(83965)"/>
    <s v="Contratación directa"/>
    <s v="Prestación de servicios profesionales y de apoyo a la gestión"/>
    <s v="Profesional"/>
    <m/>
  </r>
  <r>
    <x v="3"/>
    <s v="229-2023"/>
    <n v="83965"/>
    <s v="Secop II"/>
    <s v="229-2023CPS-P(83965)"/>
    <s v="FDLSUBACD-229-2023(83965)"/>
    <s v="Contratación directa"/>
    <s v="Prestación de servicios profesionales y de apoyo a la gestión"/>
    <s v="Profesional"/>
    <m/>
  </r>
  <r>
    <x v="3"/>
    <s v="230-2023"/>
    <n v="83965"/>
    <s v="Secop II"/>
    <s v="230-2023CPS-P(83965)"/>
    <s v="FDLSUBACD-230-2023(83965)"/>
    <s v="Contratación directa"/>
    <s v="Prestación de servicios profesionales y de apoyo a la gestión"/>
    <s v="Profesional"/>
    <m/>
  </r>
  <r>
    <x v="3"/>
    <s v="231-2023"/>
    <n v="83965"/>
    <s v="Secop II"/>
    <s v="231-2023CPS-P(83965)"/>
    <s v="FDLSUBACD-231-2023(83965)"/>
    <s v="Contratación directa"/>
    <s v="Prestación de servicios profesionales y de apoyo a la gestión"/>
    <s v="Profesional"/>
    <m/>
  </r>
  <r>
    <x v="3"/>
    <s v="232-2023"/>
    <n v="83965"/>
    <s v="Secop II"/>
    <s v="232-2023CPS-P(83965)"/>
    <s v="FDLSUBACD-232-2023(83965)"/>
    <s v="Contratación directa"/>
    <s v="Prestación de servicios profesionales y de apoyo a la gestión"/>
    <s v="Profesional"/>
    <m/>
  </r>
  <r>
    <x v="3"/>
    <s v="233-2023"/>
    <n v="83965"/>
    <s v="Secop II"/>
    <s v="233-2023CPS-P(83965)"/>
    <s v="FDLSUBACD-233-2023(83965)"/>
    <s v="Contratación directa"/>
    <s v="Prestación de servicios profesionales y de apoyo a la gestión"/>
    <s v="Profesional"/>
    <m/>
  </r>
  <r>
    <x v="3"/>
    <s v="234-2023"/>
    <n v="83965"/>
    <s v="Secop II"/>
    <s v="234-2023CPS-P(83965)"/>
    <s v="FDLSUBACD-234-2023(83965)"/>
    <s v="Contratación directa"/>
    <s v="Prestación de servicios profesionales y de apoyo a la gestión"/>
    <s v="Profesional"/>
    <m/>
  </r>
  <r>
    <x v="3"/>
    <s v="235-2023"/>
    <n v="86955"/>
    <s v="Secop II"/>
    <s v="235-2023CPS-AG(86955)"/>
    <s v="FDLSUBACD-235-2023(86955)"/>
    <s v="Contratación directa"/>
    <s v="Prestación de servicios profesionales y de apoyo a la gestión"/>
    <s v="Apoyo a la gestión"/>
    <m/>
  </r>
  <r>
    <x v="3"/>
    <s v="236-2023"/>
    <n v="86955"/>
    <s v="Secop II"/>
    <s v="236-2023CPS-AG(86955)"/>
    <s v="FDLSUBACD-236-2023(86955)"/>
    <s v="Contratación directa"/>
    <s v="Prestación de servicios profesionales y de apoyo a la gestión"/>
    <s v="Apoyo a la gestión"/>
    <m/>
  </r>
  <r>
    <x v="3"/>
    <s v="237-2023"/>
    <n v="86955"/>
    <s v="Secop II"/>
    <s v="237-2023CPS-AG(86955)"/>
    <s v="FDLSUBACD-237-2023(86955)"/>
    <s v="Contratación directa"/>
    <s v="Prestación de servicios profesionales y de apoyo a la gestión"/>
    <s v="Apoyo a la gestión"/>
    <m/>
  </r>
  <r>
    <x v="3"/>
    <s v="238-2023"/>
    <n v="86955"/>
    <s v="Secop II"/>
    <s v="238-2023CPS-AG(86955)"/>
    <s v="FDLSUBACD-238-2023(86955)"/>
    <s v="Contratación directa"/>
    <s v="Prestación de servicios profesionales y de apoyo a la gestión"/>
    <s v="Apoyo a la gestión"/>
    <m/>
  </r>
  <r>
    <x v="3"/>
    <s v="239-2023"/>
    <n v="86955"/>
    <s v="Secop II"/>
    <s v="239-2023CPS-AG(86955)"/>
    <s v="FDLSUBACD-239-2023(86955)"/>
    <s v="Contratación directa"/>
    <s v="Prestación de servicios profesionales y de apoyo a la gestión"/>
    <s v="Apoyo a la gestión"/>
    <m/>
  </r>
  <r>
    <x v="3"/>
    <s v="240-2023"/>
    <n v="86955"/>
    <s v="Secop II"/>
    <s v="240-2023CPS-AG(86955)"/>
    <s v="FDLSUBACD-240-2023(86955)"/>
    <s v="Contratación directa"/>
    <s v="Prestación de servicios profesionales y de apoyo a la gestión"/>
    <s v="Apoyo a la gestión"/>
    <m/>
  </r>
  <r>
    <x v="3"/>
    <s v="241-2023"/>
    <n v="86955"/>
    <s v="Secop II"/>
    <s v="241-2023CPS-AG(86955)"/>
    <s v="FDLSUBACD-241-2023(86955)"/>
    <s v="Contratación directa"/>
    <s v="Prestación de servicios profesionales y de apoyo a la gestión"/>
    <s v="Apoyo a la gestión"/>
    <m/>
  </r>
  <r>
    <x v="3"/>
    <s v="242-2023"/>
    <n v="86955"/>
    <s v="Secop II"/>
    <s v="242-2023CPS-AG(86955)"/>
    <s v="FDLSUBACD-242-2023(86955)"/>
    <s v="Contratación directa"/>
    <s v="Prestación de servicios profesionales y de apoyo a la gestión"/>
    <s v="Apoyo a la gestión"/>
    <m/>
  </r>
  <r>
    <x v="3"/>
    <s v="243-2023"/>
    <n v="86881"/>
    <s v="Secop II"/>
    <s v="243-2023CPS-AG(86881)"/>
    <s v="FDLSUBACD-243-2023(86881)"/>
    <s v="Contratación directa"/>
    <s v="Prestación de servicios profesionales y de apoyo a la gestión"/>
    <s v="Apoyo a la gestión"/>
    <m/>
  </r>
  <r>
    <x v="3"/>
    <s v="244-2023"/>
    <n v="86875"/>
    <s v="Secop II"/>
    <s v="244-2023CPS-P(86875)"/>
    <s v="FDLSUBACD-244-2023(86875)"/>
    <s v="Contratación directa"/>
    <s v="Prestación de servicios profesionales y de apoyo a la gestión"/>
    <s v="Profesional"/>
    <m/>
  </r>
  <r>
    <x v="3"/>
    <s v="245-2023"/>
    <n v="83803"/>
    <s v="Secop II"/>
    <s v="245-2023CPS-P(83803)"/>
    <s v="FDLSUBACD-245-2023(83803)"/>
    <s v="Contratación directa"/>
    <s v="Prestación de servicios profesionales y de apoyo a la gestión"/>
    <s v="Profesional"/>
    <m/>
  </r>
  <r>
    <x v="3"/>
    <s v="246-2023"/>
    <n v="83803"/>
    <s v="Secop II"/>
    <s v="246-2023CPS-P(83803)"/>
    <s v="FDLSUBACD-246-2023(83803)"/>
    <s v="Contratación directa"/>
    <s v="Prestación de servicios profesionales y de apoyo a la gestión"/>
    <s v="Profesional"/>
    <m/>
  </r>
  <r>
    <x v="3"/>
    <s v="247-2023 C1"/>
    <n v="83803"/>
    <s v="Secop II"/>
    <s v="247-2023CPS-P(83803)"/>
    <s v="FDLSUBACD-247-2023(83803)"/>
    <s v="Contratación directa"/>
    <s v="Prestación de servicios profesionales y de apoyo a la gestión"/>
    <s v="Profesional"/>
    <d v="2023-06-28T00:00:00"/>
  </r>
  <r>
    <x v="3"/>
    <s v="247-2023"/>
    <n v="83803"/>
    <s v="Secop II"/>
    <s v="247-2023CPS-P(83803)"/>
    <s v="FDLSUBACD-247-2023(83803)"/>
    <s v="Contratación directa"/>
    <s v="Prestación de servicios profesionales y de apoyo a la gestión"/>
    <s v="Profesional"/>
    <m/>
  </r>
  <r>
    <x v="3"/>
    <s v="248-2023"/>
    <n v="83803"/>
    <s v="Secop II"/>
    <s v="248-2023CPS-P(83803)"/>
    <s v="FDLSUBACD-248-2023(83803)"/>
    <s v="Contratación directa"/>
    <s v="Prestación de servicios profesionales y de apoyo a la gestión"/>
    <s v="Profesional"/>
    <m/>
  </r>
  <r>
    <x v="3"/>
    <s v="249-2023"/>
    <n v="86017"/>
    <s v="Secop II"/>
    <s v="249-2023CPS-AG(86017)"/>
    <s v="FDLSUBACD-249-2023(86017)"/>
    <s v="Contratación directa"/>
    <s v="Prestación de servicios profesionales y de apoyo a la gestión"/>
    <s v="Apoyo a la gestión"/>
    <m/>
  </r>
  <r>
    <x v="3"/>
    <s v="250-2023"/>
    <n v="83792"/>
    <s v="Secop II"/>
    <s v="250-2023CPS-P(83792)"/>
    <s v="FDLSUBACD-250-2023(83792)"/>
    <s v="Contratación directa"/>
    <s v="Prestación de servicios profesionales y de apoyo a la gestión"/>
    <s v="Profesional"/>
    <m/>
  </r>
  <r>
    <x v="3"/>
    <s v="251-2023 C1"/>
    <n v="83891"/>
    <s v="Secop II"/>
    <s v="251-2023CPS-AG(83891)"/>
    <s v="FDLSUBACD-251-2023(83891)"/>
    <s v="Contratación directa"/>
    <s v="Prestación de servicios profesionales y de apoyo a la gestión"/>
    <s v="Apoyo a la gestión"/>
    <d v="2023-09-11T00:00:00"/>
  </r>
  <r>
    <x v="3"/>
    <s v="251-2023"/>
    <n v="83891"/>
    <s v="Secop II"/>
    <s v="251-2023CPS-AG(83891)"/>
    <s v="FDLSUBACD-251-2023(83891)"/>
    <s v="Contratación directa"/>
    <s v="Prestación de servicios profesionales y de apoyo a la gestión"/>
    <s v="Apoyo a la gestión"/>
    <m/>
  </r>
  <r>
    <x v="3"/>
    <s v="252-2023"/>
    <n v="86886"/>
    <s v="Secop II"/>
    <s v="252-2023CPS-AG(86886)"/>
    <s v="FDLSUBACD-252-2023(86886)"/>
    <s v="Contratación directa"/>
    <s v="Prestación de servicios profesionales y de apoyo a la gestión"/>
    <s v="Apoyo a la gestión"/>
    <m/>
  </r>
  <r>
    <x v="3"/>
    <s v="253-2023"/>
    <n v="85938"/>
    <s v="Secop II"/>
    <s v="253-2023CPS-P(85938)"/>
    <s v="FDLSUBACD-253-2023(85938)"/>
    <s v="Contratación directa"/>
    <s v="Prestación de servicios profesionales y de apoyo a la gestión"/>
    <s v="Profesional"/>
    <m/>
  </r>
  <r>
    <x v="3"/>
    <s v="254-2023"/>
    <n v="85994"/>
    <s v="Secop II"/>
    <s v="254-2023CPS-P(85994)"/>
    <s v="FDLSUBACD-254-2023(85994)"/>
    <s v="Contratación directa"/>
    <s v="Prestación de servicios profesionales y de apoyo a la gestión"/>
    <s v="Profesional"/>
    <m/>
  </r>
  <r>
    <x v="3"/>
    <s v="255-2023"/>
    <n v="86889"/>
    <s v="Secop II"/>
    <s v="255-2023CPS-P(86889)"/>
    <s v="FDLSUBACD-255-2023(86889)"/>
    <s v="Contratación directa"/>
    <s v="Prestación de servicios profesionales y de apoyo a la gestión"/>
    <s v="Profesional"/>
    <m/>
  </r>
  <r>
    <x v="3"/>
    <s v="256-2023"/>
    <n v="86889"/>
    <s v="Secop II"/>
    <s v="256-2023CPS-P(86889)"/>
    <s v="FDLSUBACD-256-2023(86889)"/>
    <s v="Contratación directa"/>
    <s v="Prestación de servicios profesionales y de apoyo a la gestión"/>
    <s v="Profesional"/>
    <m/>
  </r>
  <r>
    <x v="3"/>
    <s v="257-2023"/>
    <n v="83712"/>
    <s v="Secop II"/>
    <s v="257-2023CPS-P(83712)"/>
    <s v="FDLSUBACD-257-2023(83712)"/>
    <s v="Contratación directa"/>
    <s v="Prestación de servicios profesionales y de apoyo a la gestión"/>
    <s v="Profesional"/>
    <m/>
  </r>
  <r>
    <x v="3"/>
    <s v="258-2023"/>
    <n v="83712"/>
    <s v="Secop II"/>
    <s v="258-2023CPS-P(83712)"/>
    <s v="FDLSUBACD-258-2023(83712)"/>
    <s v="Contratación directa"/>
    <s v="Prestación de servicios profesionales y de apoyo a la gestión"/>
    <s v="Profesional"/>
    <m/>
  </r>
  <r>
    <x v="3"/>
    <s v="259-2023 C1"/>
    <n v="83710"/>
    <s v="Secop II"/>
    <s v="259-2023CPS-P(83710)"/>
    <s v="FDLSUBACD-259-2023(83710)"/>
    <s v="Contratación directa"/>
    <s v="Prestación de servicios profesionales y de apoyo a la gestión"/>
    <s v="Profesional"/>
    <d v="2023-03-01T00:00:00"/>
  </r>
  <r>
    <x v="3"/>
    <s v="259-2023 C2"/>
    <n v="83710"/>
    <s v="Secop II"/>
    <s v="259-2023CPS-P(83710)"/>
    <s v="FDLSUBACD-259-2023(83710)"/>
    <s v="Contratación directa"/>
    <s v="Prestación de servicios profesionales y de apoyo a la gestión"/>
    <s v="Profesional"/>
    <d v="2023-03-29T00:00:00"/>
  </r>
  <r>
    <x v="3"/>
    <s v="259-2023"/>
    <n v="83710"/>
    <s v="Secop II"/>
    <s v="259-2023CPS-P(83710)"/>
    <s v="FDLSUBACD-259-2023(83710)"/>
    <s v="Contratación directa"/>
    <s v="Prestación de servicios profesionales y de apoyo a la gestión"/>
    <s v="Profesional"/>
    <m/>
  </r>
  <r>
    <x v="3"/>
    <s v="260-2023"/>
    <n v="83710"/>
    <s v="Secop II"/>
    <s v="260-2023CPS-P(83710)"/>
    <s v="FDLSUBACD-260-2023(83710)"/>
    <s v="Contratación directa"/>
    <s v="Prestación de servicios profesionales y de apoyo a la gestión"/>
    <s v="Profesional"/>
    <m/>
  </r>
  <r>
    <x v="3"/>
    <s v="261-2023"/>
    <n v="86887"/>
    <s v="Secop II"/>
    <s v="261-2023CPS-AG(86887)"/>
    <s v="FDLSUBACD-261-2023(86887)"/>
    <s v="Contratación directa"/>
    <s v="Prestación de servicios profesionales y de apoyo a la gestión"/>
    <s v="Apoyo a la gestión"/>
    <m/>
  </r>
  <r>
    <x v="3"/>
    <s v="262-2023 C1"/>
    <n v="86888"/>
    <s v="Secop II"/>
    <s v="262-2023CPS-P (86888)"/>
    <s v="FDLSUBACD-262-2023( 86888)"/>
    <s v="Contratación directa"/>
    <s v="Prestación de servicios profesionales y de apoyo a la gestión"/>
    <s v="Profesional"/>
    <d v="2023-03-21T00:00:00"/>
  </r>
  <r>
    <x v="3"/>
    <s v="262-2023"/>
    <n v="86888"/>
    <s v="Secop II"/>
    <s v="262-2023CPS-P (86888)"/>
    <s v="FDLSUBACD-262-2023( 86888)"/>
    <s v="Contratación directa"/>
    <s v="Prestación de servicios profesionales y de apoyo a la gestión"/>
    <s v="Profesional"/>
    <m/>
  </r>
  <r>
    <x v="3"/>
    <s v="263-2023"/>
    <n v="83707"/>
    <s v="Secop II"/>
    <s v="263-2023CPS-AG(83707)"/>
    <s v="FDLSUBACD-263-2023( 83707)"/>
    <s v="Contratación directa"/>
    <s v="Prestación de servicios profesionales y de apoyo a la gestión"/>
    <s v="Apoyo a la gestión"/>
    <m/>
  </r>
  <r>
    <x v="3"/>
    <s v="264-2023"/>
    <n v="86876"/>
    <s v="Secop II"/>
    <s v="264-2023CPS-P(86876)"/>
    <s v="FDLSUBACD-264-2023(86876)"/>
    <s v="Contratación directa"/>
    <s v="Prestación de servicios profesionales y de apoyo a la gestión"/>
    <s v="Profesional"/>
    <m/>
  </r>
  <r>
    <x v="3"/>
    <s v="265-2023 C1"/>
    <n v="86876"/>
    <s v="Secop II"/>
    <s v="265-2023CPS-P(86876)"/>
    <s v="FDLSUBACD-265-2023(86876)"/>
    <s v="Contratación directa"/>
    <s v="Prestación de servicios profesionales y de apoyo a la gestión"/>
    <s v="Profesional"/>
    <d v="2023-06-28T00:00:00"/>
  </r>
  <r>
    <x v="3"/>
    <s v="265-2023"/>
    <n v="86876"/>
    <s v="Secop II"/>
    <s v="265-2023CPS-P(86876)"/>
    <s v="FDLSUBACD-265-2023(86876)"/>
    <s v="Contratación directa"/>
    <s v="Prestación de servicios profesionales y de apoyo a la gestión"/>
    <s v="Profesional"/>
    <m/>
  </r>
  <r>
    <x v="3"/>
    <s v="266-2023"/>
    <n v="86876"/>
    <s v="Secop II"/>
    <s v="266-2023CPS-P(86876)"/>
    <s v="FDLSUBACD-266-2023(86876)"/>
    <s v="Contratación directa"/>
    <s v="Prestación de servicios profesionales y de apoyo a la gestión"/>
    <s v="Profesional"/>
    <m/>
  </r>
  <r>
    <x v="3"/>
    <s v="267-2023"/>
    <n v="86877"/>
    <s v="Secop II"/>
    <s v="267-2023CPS-AG(86877)"/>
    <s v="FDLSUBACD-267-2023(86877)"/>
    <s v="Contratación directa"/>
    <s v="Prestación de servicios profesionales y de apoyo a la gestión"/>
    <s v="Apoyo a la gestión"/>
    <m/>
  </r>
  <r>
    <x v="3"/>
    <s v="268-2023"/>
    <n v="85937"/>
    <s v="Secop II"/>
    <s v="268-2023CPS-AG(85937)"/>
    <s v="FDLSUBACD-268-2023(85937)"/>
    <s v="Contratación directa"/>
    <s v="Prestación de servicios profesionales y de apoyo a la gestión"/>
    <s v="Apoyo a la gestión"/>
    <m/>
  </r>
  <r>
    <x v="3"/>
    <s v="269-2023"/>
    <n v="86882"/>
    <s v="Secop II"/>
    <s v="269-2023CPS-P(86882)"/>
    <s v="FDLSUBACD-269-2023(86882)"/>
    <s v="Contratación directa"/>
    <s v="Prestación de servicios profesionales y de apoyo a la gestión"/>
    <s v="Profesional"/>
    <m/>
  </r>
  <r>
    <x v="3"/>
    <s v="270-2023"/>
    <n v="86881"/>
    <s v="Secop II"/>
    <s v="270-2023CPS-AG(86881)"/>
    <s v="FDLSUBACD-270-2023(86881)"/>
    <s v="Contratación directa"/>
    <s v="Prestación de servicios profesionales y de apoyo a la gestión"/>
    <s v="Apoyo a la gestión"/>
    <m/>
  </r>
  <r>
    <x v="3"/>
    <s v="271-2023"/>
    <n v="86881"/>
    <s v="Secop II"/>
    <s v="271-2023CPS-AG(86881)"/>
    <s v="FDLSUBACD-271-2023(86881)"/>
    <s v="Contratación directa"/>
    <s v="Prestación de servicios profesionales y de apoyo a la gestión"/>
    <s v="Apoyo a la gestión"/>
    <m/>
  </r>
  <r>
    <x v="3"/>
    <s v="272-2023"/>
    <n v="86881"/>
    <s v="Secop II"/>
    <s v="272-2023CPS-AG(86881)"/>
    <s v="FDLSUBACD-272-2023(86881)"/>
    <s v="Contratación directa"/>
    <s v="Prestación de servicios profesionales y de apoyo a la gestión"/>
    <s v="Apoyo a la gestión"/>
    <m/>
  </r>
  <r>
    <x v="3"/>
    <s v="273-2023"/>
    <n v="85838"/>
    <s v="Secop II"/>
    <s v="273-2023CPS-AG(85838)"/>
    <s v="FDLSUBACD-273-2023(85838)"/>
    <s v="Contratación directa"/>
    <s v="Prestación de servicios profesionales y de apoyo a la gestión"/>
    <s v="Apoyo a la gestión"/>
    <m/>
  </r>
  <r>
    <x v="3"/>
    <s v="274-2023"/>
    <n v="83934"/>
    <s v="Secop II"/>
    <s v="274-2023CPS-P(83934)"/>
    <s v="FDLSUBACD-274-2023(83934)"/>
    <s v="Contratación directa"/>
    <s v="Prestación de servicios profesionales y de apoyo a la gestión"/>
    <s v="Profesional"/>
    <m/>
  </r>
  <r>
    <x v="3"/>
    <s v="275-2023"/>
    <n v="83935"/>
    <s v="Secop II"/>
    <s v="275-2023CPS-P(83935)"/>
    <s v="FDLSUBACD-275-2023(83935)"/>
    <s v="Contratación directa"/>
    <s v="Prestación de servicios profesionales y de apoyo a la gestión"/>
    <s v="Profesional"/>
    <m/>
  </r>
  <r>
    <x v="3"/>
    <s v="276-2023 C1"/>
    <n v="85793"/>
    <s v="Secop II"/>
    <s v="276-2023CPS-AG(85793)"/>
    <s v="FDLSUBACD-276-2023(85793)"/>
    <s v="Contratación directa"/>
    <s v="Prestación de servicios profesionales y de apoyo a la gestión"/>
    <s v="Apoyo a la gestión"/>
    <d v="2023-06-07T00:00:00"/>
  </r>
  <r>
    <x v="3"/>
    <s v="276-2023"/>
    <n v="85793"/>
    <s v="Secop II"/>
    <s v="276-2023CPS-AG(85793)"/>
    <s v="FDLSUBACD-276-2023(85793)"/>
    <s v="Contratación directa"/>
    <s v="Prestación de servicios profesionales y de apoyo a la gestión"/>
    <s v="Apoyo a la gestión"/>
    <m/>
  </r>
  <r>
    <x v="3"/>
    <s v="277-2023"/>
    <n v="85793"/>
    <s v="Secop II"/>
    <s v="277-2023CPS-AG(85793)"/>
    <s v="FDLSUBACD-277-2023(85793)"/>
    <s v="Contratación directa"/>
    <s v="Prestación de servicios profesionales y de apoyo a la gestión"/>
    <s v="Apoyo a la gestión"/>
    <m/>
  </r>
  <r>
    <x v="3"/>
    <s v="278-2023"/>
    <n v="85793"/>
    <s v="Secop II"/>
    <s v="278-2023CPS-AG(85793)"/>
    <s v="FDLSUBACD-278-2023(85793"/>
    <s v="Contratación directa"/>
    <s v="Prestación de servicios profesionales y de apoyo a la gestión"/>
    <s v="Apoyo a la gestión"/>
    <m/>
  </r>
  <r>
    <x v="3"/>
    <s v="279-2023"/>
    <n v="85793"/>
    <s v="Secop II"/>
    <s v="279-2023CPS-AG(85793)"/>
    <s v="FDLSUBACD-279-2023(85793)"/>
    <s v="Contratación directa"/>
    <s v="Prestación de servicios profesionales y de apoyo a la gestión"/>
    <s v="Apoyo a la gestión"/>
    <m/>
  </r>
  <r>
    <x v="3"/>
    <s v="280-2023"/>
    <n v="85793"/>
    <s v="Secop II"/>
    <s v="280-2023CPS-AG(85793)"/>
    <s v="FDLSUBACD-280-2023(85793)"/>
    <s v="Contratación directa"/>
    <s v="Prestación de servicios profesionales y de apoyo a la gestión"/>
    <s v="Apoyo a la gestión"/>
    <m/>
  </r>
  <r>
    <x v="3"/>
    <s v="281-2023"/>
    <n v="83918"/>
    <s v="Secop II"/>
    <s v="281-2023CPS-P(83918)"/>
    <s v="FDLSUBACD-281-2023(83918)"/>
    <s v="Contratación directa"/>
    <s v="Prestación de servicios profesionales y de apoyo a la gestión"/>
    <s v="Profesional"/>
    <m/>
  </r>
  <r>
    <x v="3"/>
    <s v="282-2023"/>
    <n v="83710"/>
    <s v="Secop II"/>
    <s v="282-2023CPS-P(83710)"/>
    <s v="FDLSUBACD-282-2023(83710)"/>
    <s v="Contratación directa"/>
    <s v="Prestación de servicios profesionales y de apoyo a la gestión"/>
    <s v="Profesional"/>
    <m/>
  </r>
  <r>
    <x v="3"/>
    <s v="283-2023"/>
    <n v="83965"/>
    <s v="Secop II"/>
    <s v="283-2023CPS-P(83965)"/>
    <s v="FDLSUBACD-283-2023(83965)"/>
    <s v="Contratación directa"/>
    <s v="Prestación de servicios profesionales y de apoyo a la gestión"/>
    <s v="Profesional"/>
    <m/>
  </r>
  <r>
    <x v="3"/>
    <s v="284-2023"/>
    <n v="83965"/>
    <s v="Secop II"/>
    <s v="284-2023CPS-P(83965)"/>
    <s v="FDLSUBACD-284-2023(83965)"/>
    <s v="Contratación directa"/>
    <s v="Prestación de servicios profesionales y de apoyo a la gestión"/>
    <s v="Profesional"/>
    <m/>
  </r>
  <r>
    <x v="3"/>
    <s v="285-2023"/>
    <n v="83965"/>
    <s v="Secop II"/>
    <s v="285-2023CPS-P(83965)"/>
    <s v="FDLSUBACD-285-2023(83965)"/>
    <s v="Contratación directa"/>
    <s v="Prestación de servicios profesionales y de apoyo a la gestión"/>
    <s v="Profesional"/>
    <m/>
  </r>
  <r>
    <x v="3"/>
    <s v="286-2023"/>
    <n v="83698"/>
    <s v="Secop II"/>
    <s v="286-2023CPS-AG(83698)"/>
    <s v="FDLSUBACD-286-2023(83698)"/>
    <s v="Contratación directa"/>
    <s v="Prestación de servicios profesionales y de apoyo a la gestión"/>
    <s v="Apoyo a la gestión"/>
    <m/>
  </r>
  <r>
    <x v="3"/>
    <s v="287-2023"/>
    <n v="85823"/>
    <s v="Secop II"/>
    <s v="287-2023CPS-P(85823)"/>
    <s v="FDLSUBACD-287-2023(85823)"/>
    <s v="Contratación directa"/>
    <s v="Prestación de servicios profesionales y de apoyo a la gestión"/>
    <s v="Profesional"/>
    <m/>
  </r>
  <r>
    <x v="3"/>
    <s v="288-2023"/>
    <n v="83698"/>
    <s v="Secop II"/>
    <s v="288-2023CPS-AG(83698)"/>
    <s v="FDLSUBACD-288-2023(83698)"/>
    <s v="Contratación directa"/>
    <s v="Prestación de servicios profesionales y de apoyo a la gestión"/>
    <s v="Apoyo a la gestión"/>
    <m/>
  </r>
  <r>
    <x v="3"/>
    <s v="289-2023"/>
    <n v="83698"/>
    <s v="Secop II"/>
    <s v="289-2023CPS-AG(83698)"/>
    <s v="FDLSUBACD-289-2023(83698)"/>
    <s v="Contratación directa"/>
    <s v="Prestación de servicios profesionales y de apoyo a la gestión"/>
    <s v="Apoyo a la gestión"/>
    <m/>
  </r>
  <r>
    <x v="3"/>
    <s v="290-2023"/>
    <n v="85797"/>
    <s v="Secop II"/>
    <s v="290-2023CPS-P(85797)"/>
    <s v="FDLSUBACD-290-2023(85797)"/>
    <s v="Contratación directa"/>
    <s v="Prestación de servicios profesionales y de apoyo a la gestión"/>
    <s v="Profesional"/>
    <m/>
  </r>
  <r>
    <x v="3"/>
    <s v="291-2023"/>
    <n v="85793"/>
    <s v="Secop II"/>
    <s v="291-2023CPS-AG(85793)"/>
    <s v="FDLSUBACD-291-2023(85793)"/>
    <s v="Contratación directa"/>
    <s v="Prestación de servicios profesionales y de apoyo a la gestión"/>
    <s v="Apoyo a la gestión"/>
    <m/>
  </r>
  <r>
    <x v="3"/>
    <s v="293-2023 C1"/>
    <n v="86888"/>
    <s v="Secop II"/>
    <s v="293-2023CPS-P(86888)"/>
    <s v="FDLSUBACD-293-2023(86888)"/>
    <s v="Contratación directa"/>
    <s v="Prestación de servicios profesionales y de apoyo a la gestión"/>
    <s v="Profesional"/>
    <d v="2023-06-14T00:00:00"/>
  </r>
  <r>
    <x v="3"/>
    <s v="293-2023 C2"/>
    <n v="86888"/>
    <s v="Secop II"/>
    <s v="293-2023CPS-P(86888)"/>
    <s v="FDLSUBACD-293-2023(86888)"/>
    <s v="Contratación directa"/>
    <s v="Prestación de servicios profesionales y de apoyo a la gestión"/>
    <s v="Profesional"/>
    <d v="2023-07-10T00:00:00"/>
  </r>
  <r>
    <x v="3"/>
    <s v="293-2023"/>
    <n v="86888"/>
    <s v="Secop II"/>
    <s v="293-2023CPS-P(86888)"/>
    <s v="FDLSUBACD-293-2023(86888)"/>
    <s v="Contratación directa"/>
    <s v="Prestación de servicios profesionales y de apoyo a la gestión"/>
    <s v="Profesional"/>
    <m/>
  </r>
  <r>
    <x v="3"/>
    <s v="294-2023 C1"/>
    <n v="85938"/>
    <s v="Secop II"/>
    <s v="294-2023CPS-P(85938)"/>
    <s v="FDLSUBACD-294-2023(85938)"/>
    <s v="Contratación directa"/>
    <s v="Prestación de servicios profesionales y de apoyo a la gestión"/>
    <s v="Profesional"/>
    <d v="2023-02-28T00:00:00"/>
  </r>
  <r>
    <x v="3"/>
    <s v="294-2023"/>
    <n v="85938"/>
    <s v="Secop II"/>
    <s v="294-2023CPS-P(85938)"/>
    <s v="FDLSUBACD-294-2023(85938)"/>
    <s v="Contratación directa"/>
    <s v="Prestación de servicios profesionales y de apoyo a la gestión"/>
    <s v="Profesional"/>
    <m/>
  </r>
  <r>
    <x v="3"/>
    <s v="295-2023"/>
    <n v="83632"/>
    <s v="Secop II"/>
    <s v="295-2023CPS-AG(83632)"/>
    <s v="FDLSUBACD-295-2023(83632)"/>
    <s v="Contratación directa"/>
    <s v="Prestación de servicios profesionales y de apoyo a la gestión"/>
    <s v="Apoyo a la gestión"/>
    <m/>
  </r>
  <r>
    <x v="3"/>
    <s v="296-2023"/>
    <n v="83895"/>
    <s v="Secop II"/>
    <s v="296-2023CPS-AG(83895)"/>
    <s v="FDLSUBACD-296-2023(83895)"/>
    <s v="Contratación directa"/>
    <s v="Prestación de servicios profesionales y de apoyo a la gestión"/>
    <s v="Apoyo a la gestión"/>
    <m/>
  </r>
  <r>
    <x v="3"/>
    <s v="297-2023"/>
    <n v="83710"/>
    <s v="Secop II"/>
    <s v="297-2023CPS-P(83710)"/>
    <s v="FDLSUBACD-297-2023(83710)"/>
    <s v="Contratación directa"/>
    <s v="Prestación de servicios profesionales y de apoyo a la gestión"/>
    <s v="Profesional"/>
    <m/>
  </r>
  <r>
    <x v="3"/>
    <s v="298-2023"/>
    <n v="83710"/>
    <s v="Secop II"/>
    <s v="298-2023CPS-P(83710)"/>
    <s v="FDLSUBACD-298-2023(83710)"/>
    <s v="Contratación directa"/>
    <s v="Prestación de servicios profesionales y de apoyo a la gestión"/>
    <s v="Profesional"/>
    <m/>
  </r>
  <r>
    <x v="3"/>
    <s v="299-2023 C1"/>
    <n v="83860"/>
    <s v="Secop II"/>
    <s v="299-2023CPS-P(83860)"/>
    <s v="FDLSUBACD-299-2023(83860)"/>
    <s v="Contratación directa"/>
    <s v="Prestación de servicios profesionales y de apoyo a la gestión"/>
    <s v="Profesional"/>
    <d v="2023-09-11T00:00:00"/>
  </r>
  <r>
    <x v="3"/>
    <s v="299-2023"/>
    <n v="83860"/>
    <s v="Secop II"/>
    <s v="299-2023CPS-P(83860)"/>
    <s v="FDLSUBACD-299-2023(83860)"/>
    <s v="Contratación directa"/>
    <s v="Prestación de servicios profesionales y de apoyo a la gestión"/>
    <s v="Profesional"/>
    <m/>
  </r>
  <r>
    <x v="3"/>
    <s v="300-2023"/>
    <n v="85982"/>
    <s v="Secop II"/>
    <s v="300-2023CPS-P(85982)"/>
    <s v="FDLSUBACD-300-2023(85982)"/>
    <s v="Contratación directa"/>
    <s v="Prestación de servicios profesionales y de apoyo a la gestión"/>
    <s v="Profesional"/>
    <m/>
  </r>
  <r>
    <x v="3"/>
    <s v="301-2023"/>
    <n v="83707"/>
    <s v="Secop II"/>
    <s v="301-2023CPS-AG(83707)"/>
    <s v="FDLSUBACD-301-2023(83707)"/>
    <s v="Contratación directa"/>
    <s v="Prestación de servicios profesionales y de apoyo a la gestión"/>
    <s v="Apoyo a la gestión"/>
    <m/>
  </r>
  <r>
    <x v="3"/>
    <s v="302-2023"/>
    <n v="83788"/>
    <s v="Secop II"/>
    <s v="302-2023CPS-P(83788)"/>
    <s v="FDLSUBACD-302-2023(83788)"/>
    <s v="Contratación directa"/>
    <s v="Prestación de servicios profesionales y de apoyo a la gestión"/>
    <s v="Profesional"/>
    <m/>
  </r>
  <r>
    <x v="3"/>
    <s v="303-2023"/>
    <n v="85798"/>
    <s v="Secop II"/>
    <s v="303-2023CPS-P(85798)"/>
    <s v="FDLSUBACD-303-2023(85798)"/>
    <s v="Contratación directa"/>
    <s v="Prestación de servicios profesionales y de apoyo a la gestión"/>
    <s v="Profesional"/>
    <m/>
  </r>
  <r>
    <x v="3"/>
    <s v="304-2023"/>
    <n v="86955"/>
    <s v="Secop II"/>
    <s v="304-2023CPS-AG(86955)"/>
    <s v="FDLSUBACD-304-2023(86955)"/>
    <s v="Contratación directa"/>
    <s v="Prestación de servicios profesionales y de apoyo a la gestión"/>
    <s v="Apoyo a la gestión"/>
    <m/>
  </r>
  <r>
    <x v="3"/>
    <s v="305-2023"/>
    <n v="85800"/>
    <s v="Secop II"/>
    <s v="305-2023CPS-P(85800)"/>
    <s v="FDLSUBACD-305-2023(85800)"/>
    <s v="Contratación directa"/>
    <s v="Prestación de servicios profesionales y de apoyo a la gestión"/>
    <s v="Profesional"/>
    <m/>
  </r>
  <r>
    <x v="3"/>
    <s v="306-2023"/>
    <n v="83710"/>
    <s v="Secop II"/>
    <s v="306-2023CPS-P(83710)"/>
    <s v="FDLSUBACD-306-2023(83710)"/>
    <s v="Contratación directa"/>
    <s v="Prestación de servicios profesionales y de apoyo a la gestión"/>
    <s v="Profesional"/>
    <m/>
  </r>
  <r>
    <x v="3"/>
    <s v="307-2023"/>
    <n v="84248"/>
    <s v="Secop II"/>
    <s v="307-2023CPS-AG(84248)"/>
    <s v="FDLSUBACD-307-2023(84248)"/>
    <s v="Contratación directa"/>
    <s v="Prestación de servicios profesionales y de apoyo a la gestión"/>
    <s v="Apoyo a la gestión"/>
    <m/>
  </r>
  <r>
    <x v="3"/>
    <s v="308-2023"/>
    <n v="83729"/>
    <s v="Secop II"/>
    <s v="308-2023CPS-P(83729)"/>
    <s v="FDLSUBACD-308-2023(83729)"/>
    <s v="Contratación directa"/>
    <s v="Prestación de servicios profesionales y de apoyo a la gestión"/>
    <s v="Profesional"/>
    <m/>
  </r>
  <r>
    <x v="3"/>
    <s v="309-2023"/>
    <n v="84243"/>
    <s v="Secop II"/>
    <s v="309-2023CPS-P(84243)"/>
    <s v="FDLSUBACD-309-2023(84243)"/>
    <s v="Contratación directa"/>
    <s v="Prestación de servicios profesionales y de apoyo a la gestión"/>
    <s v="Profesional"/>
    <m/>
  </r>
  <r>
    <x v="3"/>
    <s v="310-2023"/>
    <n v="86072"/>
    <s v="Secop II"/>
    <s v="310-2023CPS-P(86072)"/>
    <s v="FDLSUBACD-310-2023(86072)"/>
    <s v="Contratación directa"/>
    <s v="Prestación de servicios profesionales y de apoyo a la gestión"/>
    <s v="Profesional"/>
    <m/>
  </r>
  <r>
    <x v="3"/>
    <s v="311-2023"/>
    <n v="86072"/>
    <s v="Secop II"/>
    <s v="311-2023CPS-P(86072)"/>
    <s v="FDLSUBACD-311-2023(86072)"/>
    <s v="Contratación directa"/>
    <s v="Prestación de servicios profesionales y de apoyo a la gestión"/>
    <s v="Profesional"/>
    <m/>
  </r>
  <r>
    <x v="3"/>
    <s v="312-2023"/>
    <n v="86072"/>
    <s v="Secop II"/>
    <s v="312-2023CPS-P(86072)"/>
    <s v="FDLSUBACD-312-2023(86072)"/>
    <s v="Contratación directa"/>
    <s v="Prestación de servicios profesionales y de apoyo a la gestión"/>
    <s v="Profesional"/>
    <m/>
  </r>
  <r>
    <x v="3"/>
    <s v="313-2023"/>
    <n v="86072"/>
    <s v="Secop II"/>
    <s v="313-2023CPS-P(86072)"/>
    <s v="FDLSUBACD-313-2023(86072)"/>
    <s v="Contratación directa"/>
    <s v="Prestación de servicios profesionales y de apoyo a la gestión"/>
    <s v="Profesional"/>
    <m/>
  </r>
  <r>
    <x v="3"/>
    <s v="314-2023"/>
    <n v="87244"/>
    <s v="Secop II"/>
    <s v="314-2023CPS-P(87244)"/>
    <s v="FDLSUBACD-314-2023(87244)"/>
    <s v="Contratación directa"/>
    <s v="Prestación de servicios profesionales y de apoyo a la gestión"/>
    <s v="Profesional"/>
    <m/>
  </r>
  <r>
    <x v="3"/>
    <s v="315-2023"/>
    <n v="84204"/>
    <s v="Secop II"/>
    <s v="315-2023CPS-P(84204)"/>
    <s v="FDLSUBACD-315-2023(84204)"/>
    <s v="Contratación directa"/>
    <s v="Prestación de servicios profesionales y de apoyo a la gestión"/>
    <s v="Profesional"/>
    <m/>
  </r>
  <r>
    <x v="3"/>
    <s v="316-2023"/>
    <n v="84204"/>
    <s v="Secop II"/>
    <s v="316-2023CPS-P(84204)"/>
    <s v="FDLSUBACD-316-2023(84204)"/>
    <s v="Contratación directa"/>
    <s v="Prestación de servicios profesionales y de apoyo a la gestión"/>
    <s v="Profesional"/>
    <m/>
  </r>
  <r>
    <x v="3"/>
    <s v="317-2023"/>
    <n v="84204"/>
    <s v="Secop II"/>
    <s v="317-2023CPS-P(84204)"/>
    <s v="FDLSUBACD-317-2023(84204)"/>
    <s v="Contratación directa"/>
    <s v="Prestación de servicios profesionales y de apoyo a la gestión"/>
    <s v="Profesional"/>
    <m/>
  </r>
  <r>
    <x v="3"/>
    <s v="318-2023"/>
    <n v="84244"/>
    <s v="Secop II"/>
    <s v="318-2023CPS-P(84244)"/>
    <s v="FDLSUBACD-318-2023(84244)"/>
    <s v="Contratación directa"/>
    <s v="Prestación de servicios profesionales y de apoyo a la gestión"/>
    <s v="Profesional"/>
    <m/>
  </r>
  <r>
    <x v="3"/>
    <s v="319-2023"/>
    <n v="86072"/>
    <s v="Secop II"/>
    <s v="319-2023CPS-P(86072)"/>
    <s v="FDLSUBACD-319-2023(86072)"/>
    <s v="Contratación directa"/>
    <s v="Prestación de servicios profesionales y de apoyo a la gestión"/>
    <s v="Profesional"/>
    <m/>
  </r>
  <r>
    <x v="3"/>
    <s v="320-2023"/>
    <n v="84005"/>
    <s v="Secop II"/>
    <s v="320-2023CPS-P(84005)"/>
    <s v="FDLSUBACD-320-2023(84005)"/>
    <s v="Contratación directa"/>
    <s v="Prestación de servicios profesionales y de apoyo a la gestión"/>
    <s v="Profesional"/>
    <m/>
  </r>
  <r>
    <x v="3"/>
    <s v="321-2023"/>
    <n v="84005"/>
    <s v="Secop II"/>
    <s v="321-2023CPS-P(84005)"/>
    <s v="FDLSUBACD-321-2023(84005)"/>
    <s v="Contratación directa"/>
    <s v="Prestación de servicios profesionales y de apoyo a la gestión"/>
    <s v="Profesional"/>
    <m/>
  </r>
  <r>
    <x v="3"/>
    <s v="322-2023"/>
    <n v="84005"/>
    <s v="Secop II"/>
    <s v="322-2023CPS-P(84005)"/>
    <s v="FDLSUBACD-322-2023(84005)"/>
    <s v="Contratación directa"/>
    <s v="Prestación de servicios profesionales y de apoyo a la gestión"/>
    <s v="Profesional"/>
    <m/>
  </r>
  <r>
    <x v="3"/>
    <s v="323-2023"/>
    <n v="84005"/>
    <s v="Secop II"/>
    <s v="323-2023CPS-P(84005)"/>
    <s v="FDLSUBACD-323-2023(84005)"/>
    <s v="Contratación directa"/>
    <s v="Prestación de servicios profesionales y de apoyo a la gestión"/>
    <s v="Profesional"/>
    <m/>
  </r>
  <r>
    <x v="3"/>
    <s v="324-2023"/>
    <n v="84005"/>
    <s v="Secop II"/>
    <s v="324-2023CPS-P(84005)"/>
    <s v="FDLSUBACD-324-2023(84005)"/>
    <s v="Contratación directa"/>
    <s v="Prestación de servicios profesionales y de apoyo a la gestión"/>
    <s v="Profesional"/>
    <m/>
  </r>
  <r>
    <x v="3"/>
    <s v="325-2023"/>
    <n v="83700"/>
    <s v="Secop II"/>
    <s v="325-2023CPS-AG(83700)"/>
    <s v="FDLSUBACD-325-2023(83700)"/>
    <s v="Contratación directa"/>
    <s v="Prestación de servicios profesionales y de apoyo a la gestión"/>
    <s v="Apoyo a la gestión"/>
    <m/>
  </r>
  <r>
    <x v="3"/>
    <s v="326-2023"/>
    <n v="84233"/>
    <s v="Secop II"/>
    <s v="326-2023CPS-AG(84233)"/>
    <s v="FDLSUBACD-326-2023(84233)"/>
    <s v="Contratación directa"/>
    <s v="Prestación de servicios profesionales y de apoyo a la gestión"/>
    <s v="Apoyo a la gestión"/>
    <m/>
  </r>
  <r>
    <x v="3"/>
    <s v="327-2023"/>
    <n v="84231"/>
    <s v="Secop II"/>
    <s v="327-2023CPS-AG(84231)"/>
    <s v="FDLSUBACD-327-2023(84231)"/>
    <s v="Contratación directa"/>
    <s v="Prestación de servicios profesionales y de apoyo a la gestión"/>
    <s v="Apoyo a la gestión"/>
    <m/>
  </r>
  <r>
    <x v="3"/>
    <s v="328-2023"/>
    <n v="84016"/>
    <s v="Secop II"/>
    <s v="328-2023CPS-P(84016)"/>
    <s v="FDLSUBACD-328-2023(84016)"/>
    <s v="Contratación directa"/>
    <s v="Prestación de servicios profesionales y de apoyo a la gestión"/>
    <s v="Profesional"/>
    <m/>
  </r>
  <r>
    <x v="3"/>
    <s v="329-2023 C1"/>
    <n v="84016"/>
    <s v="Secop II"/>
    <s v="329-2023CPS-P(84016)"/>
    <s v="FDLSUBACD-329-2023(84016)"/>
    <s v="Contratación directa"/>
    <s v="Prestación de servicios profesionales y de apoyo a la gestión"/>
    <s v="Profesional"/>
    <d v="2023-10-11T00:00:00"/>
  </r>
  <r>
    <x v="3"/>
    <s v="329-2023"/>
    <n v="84016"/>
    <s v="Secop II"/>
    <s v="329-2023CPS-P(84016)"/>
    <s v="FDLSUBACD-329-2023(84016)"/>
    <s v="Contratación directa"/>
    <s v="Prestación de servicios profesionales y de apoyo a la gestión"/>
    <s v="Profesional"/>
    <m/>
  </r>
  <r>
    <x v="3"/>
    <s v="330-2023"/>
    <n v="84016"/>
    <s v="Secop II"/>
    <s v="330-2023CPS-P(84016)"/>
    <s v="FDLSUBACD-330-2023(84016)"/>
    <s v="Contratación directa"/>
    <s v="Prestación de servicios profesionales y de apoyo a la gestión"/>
    <s v="Profesional"/>
    <m/>
  </r>
  <r>
    <x v="3"/>
    <s v="331-2023"/>
    <n v="86077"/>
    <s v="Secop II"/>
    <s v="331-2023CPS-P(86077)"/>
    <s v="FDLSUBACD-331-2023(86077)"/>
    <s v="Contratación directa"/>
    <s v="Prestación de servicios profesionales y de apoyo a la gestión"/>
    <s v="Profesional"/>
    <m/>
  </r>
  <r>
    <x v="3"/>
    <s v="332-2023"/>
    <n v="86077"/>
    <s v="Secop II"/>
    <s v="332-2023CPS-P(86077)"/>
    <s v="FDLSUBACD-332-2023(86077)"/>
    <s v="Contratación directa"/>
    <s v="Prestación de servicios profesionales y de apoyo a la gestión"/>
    <s v="Profesional"/>
    <m/>
  </r>
  <r>
    <x v="3"/>
    <s v="333-2023 C1"/>
    <n v="86077"/>
    <s v="Secop II"/>
    <s v="333-2023CPS-P(86077)"/>
    <s v="FDLSUBACD-333-2023(86077)"/>
    <s v="Contratación directa"/>
    <s v="Prestación de servicios profesionales y de apoyo a la gestión"/>
    <s v="Profesional"/>
    <d v="2023-06-30T00:00:00"/>
  </r>
  <r>
    <x v="3"/>
    <s v="333-2023"/>
    <n v="86077"/>
    <s v="Secop II"/>
    <s v="333-2023CPS-P(86077)"/>
    <s v="FDLSUBACD-333-2023(86077)"/>
    <s v="Contratación directa"/>
    <s v="Prestación de servicios profesionales y de apoyo a la gestión"/>
    <s v="Profesional"/>
    <m/>
  </r>
  <r>
    <x v="3"/>
    <s v="334-2023"/>
    <n v="86035"/>
    <s v="Secop II"/>
    <s v="334-2023CPS-P(86035)"/>
    <s v="FDLSUBACD-334-2023(86035)"/>
    <s v="Contratación directa"/>
    <s v="Prestación de servicios profesionales y de apoyo a la gestión"/>
    <s v="Profesional"/>
    <m/>
  </r>
  <r>
    <x v="3"/>
    <s v="335-2023"/>
    <n v="83965"/>
    <s v="Secop II"/>
    <s v="335-2023CPS-P(83965)"/>
    <s v="FDLSUBACD-335-2023(83965)"/>
    <s v="Contratación directa"/>
    <s v="Prestación de servicios profesionales y de apoyo a la gestión"/>
    <s v="Profesional"/>
    <m/>
  </r>
  <r>
    <x v="3"/>
    <s v="336-2023"/>
    <n v="86841"/>
    <s v="Secop II"/>
    <s v="336-2023CPS-P(83841)"/>
    <s v="FDLSUBACD-336-2023(86841)"/>
    <s v="Contratación directa"/>
    <s v="Prestación de servicios profesionales y de apoyo a la gestión"/>
    <s v="Profesional"/>
    <m/>
  </r>
  <r>
    <x v="3"/>
    <s v="337-2023"/>
    <n v="87269"/>
    <s v="Secop II"/>
    <s v="337-2023-CPS-P(87269)"/>
    <s v="FDLSUBACD-337-2023(87269)"/>
    <s v="Contratación directa"/>
    <s v="Prestación de servicios profesionales y de apoyo a la gestión"/>
    <s v="Profesional"/>
    <m/>
  </r>
  <r>
    <x v="3"/>
    <s v="338-2023"/>
    <n v="87266"/>
    <s v="Secop II"/>
    <s v="338-2023-CPS-P(87266)"/>
    <s v="FDLSUBACD-338-2023(87266)"/>
    <s v="Contratación directa"/>
    <s v="Prestación de servicios profesionales y de apoyo a la gestión"/>
    <s v="Profesional"/>
    <m/>
  </r>
  <r>
    <x v="3"/>
    <s v="339-2023"/>
    <n v="83632"/>
    <s v="Secop II"/>
    <s v="339-2023-CPS-AG(83632)"/>
    <s v="FDLSUBACD-339-2023(83632)"/>
    <s v="Contratación directa"/>
    <s v="Prestación de servicios profesionales y de apoyo a la gestión"/>
    <s v="Apoyo a la gestión"/>
    <m/>
  </r>
  <r>
    <x v="3"/>
    <s v="340-2023"/>
    <n v="87484"/>
    <s v="Secop II"/>
    <s v="340-2023CPS-AG(87484)"/>
    <s v="FDLSUBACD-340-2023(87484)"/>
    <s v="Contratación directa"/>
    <s v="Prestación de servicios profesionales y de apoyo a la gestión"/>
    <s v="Apoyo a la gestión"/>
    <m/>
  </r>
  <r>
    <x v="3"/>
    <s v="341-2023"/>
    <n v="84010"/>
    <s v="Secop II"/>
    <s v="341-2023CPS-P (84010)"/>
    <s v="FDLSUBA-341-2023(84010)"/>
    <s v="Contratación directa"/>
    <s v="Prestación de servicios profesionales y de apoyo a la gestión"/>
    <s v="Profesional"/>
    <m/>
  </r>
  <r>
    <x v="3"/>
    <s v="342-2023"/>
    <n v="85838"/>
    <s v="Secop II"/>
    <s v="342-2023CPS-AG(85838)"/>
    <s v="FDLSUBACD-342-2023(85838)"/>
    <s v="Contratación directa"/>
    <s v="Prestación de servicios profesionales y de apoyo a la gestión"/>
    <s v="Apoyo a la gestión"/>
    <m/>
  </r>
  <r>
    <x v="3"/>
    <s v="343-2023"/>
    <n v="87511"/>
    <s v="Secop II"/>
    <s v="343-2023CPS-P(87511)"/>
    <s v="FDLSUBACD-343-2023(87511)"/>
    <s v="Contratación directa"/>
    <s v="Prestación de servicios profesionales y de apoyo a la gestión"/>
    <s v="Profesional"/>
    <m/>
  </r>
  <r>
    <x v="3"/>
    <s v="344-2023"/>
    <n v="83803"/>
    <s v="Secop II"/>
    <s v="344-2023CPS-P(83803)"/>
    <s v="FDLSUBACD-344-2023(83803)"/>
    <s v="Contratación directa"/>
    <s v="Prestación de servicios profesionales y de apoyo a la gestión"/>
    <s v="Profesional"/>
    <m/>
  </r>
  <r>
    <x v="3"/>
    <s v="345-2023"/>
    <n v="87243"/>
    <s v="Secop II"/>
    <s v="345-2023CPS-P(87243)"/>
    <s v="FDLSUBACD-345-2023(87243)"/>
    <s v="Contratación directa"/>
    <s v="Prestación de servicios profesionales y de apoyo a la gestión"/>
    <s v="Profesional"/>
    <m/>
  </r>
  <r>
    <x v="3"/>
    <s v="346-2023"/>
    <n v="87592"/>
    <s v="Secop II"/>
    <s v="346-2023CPS-P(87592)"/>
    <s v="FDLSUBACD-346-2023(87592)"/>
    <s v="Contratación directa"/>
    <s v="Prestación de servicios profesionales y de apoyo a la gestión"/>
    <s v="Profesional"/>
    <m/>
  </r>
  <r>
    <x v="3"/>
    <s v="347-2023"/>
    <n v="87486"/>
    <s v="Secop II"/>
    <s v="347-2023CPS-P(87486)"/>
    <s v="FDLSUBACD-347-2023(87486)"/>
    <s v="Contratación directa"/>
    <s v="Prestación de servicios profesionales y de apoyo a la gestión"/>
    <s v="Profesional"/>
    <m/>
  </r>
  <r>
    <x v="3"/>
    <s v="348-2023"/>
    <n v="84248"/>
    <s v="Secop II"/>
    <s v="348-2023CPS-AG(84248)"/>
    <s v="FDLSUBACD-348-2023(84248)"/>
    <s v="Contratación directa"/>
    <s v="Prestación de servicios profesionales y de apoyo a la gestión"/>
    <s v="Apoyo a la gestión"/>
    <m/>
  </r>
  <r>
    <x v="3"/>
    <s v="349-2023"/>
    <n v="84005"/>
    <s v="Secop II"/>
    <s v="349-2023CPS-P(84005)"/>
    <s v="FDLSUBACD-349-2023(84005)"/>
    <s v="Contratación directa"/>
    <s v="Prestación de servicios profesionales y de apoyo a la gestión"/>
    <s v="Profesional"/>
    <m/>
  </r>
  <r>
    <x v="3"/>
    <s v="350-2023"/>
    <n v="83788"/>
    <s v="Secop II"/>
    <s v="350-2023CPS-P(83788)"/>
    <s v="FDLSUBACD-350-2023(83788)"/>
    <s v="Contratación directa"/>
    <s v="Prestación de servicios profesionales y de apoyo a la gestión"/>
    <s v="Profesional"/>
    <m/>
  </r>
  <r>
    <x v="3"/>
    <s v="351-2023"/>
    <n v="85838"/>
    <s v="Secop II"/>
    <s v="351-2023CPS-AG(85838)"/>
    <s v="FDLSUBACD-351-2023(85793)"/>
    <s v="Contratación directa"/>
    <s v="Prestación de servicios profesionales y de apoyo a la gestión"/>
    <s v="Apoyo a la gestión"/>
    <m/>
  </r>
  <r>
    <x v="3"/>
    <s v="352-2023"/>
    <n v="84195"/>
    <s v="Secop II"/>
    <s v="352-2023CPS-AG(84195)"/>
    <s v="FDLSUBACD-352-2023(85838)"/>
    <s v="Contratación directa"/>
    <s v="Prestación de servicios profesionales y de apoyo a la gestión"/>
    <s v="Apoyo a la gestión"/>
    <m/>
  </r>
  <r>
    <x v="3"/>
    <s v="353-2023"/>
    <n v="87509"/>
    <s v="Secop II"/>
    <s v="353-2023CPS-P(87509)"/>
    <s v="FDLSUBACD-353-2023(87509)"/>
    <s v="Contratación directa"/>
    <s v="Prestación de servicios profesionales y de apoyo a la gestión"/>
    <s v="Profesional"/>
    <m/>
  </r>
  <r>
    <x v="3"/>
    <s v="354-2023"/>
    <n v="87509"/>
    <s v="Secop II"/>
    <s v="354-2023CPS-P(87509)"/>
    <s v="FDLSUBACD-354-2023(87509)"/>
    <s v="Contratación directa"/>
    <s v="Prestación de servicios profesionales y de apoyo a la gestión"/>
    <s v="Profesional"/>
    <m/>
  </r>
  <r>
    <x v="3"/>
    <s v="355-2023"/>
    <n v="87509"/>
    <s v="Secop II"/>
    <s v="355-2023CPS-P(87509)"/>
    <s v="FDLSUBACD-355-2023(87509)"/>
    <s v="Contratación directa"/>
    <s v="Prestación de servicios profesionales y de apoyo a la gestión"/>
    <s v="Profesional"/>
    <m/>
  </r>
  <r>
    <x v="3"/>
    <s v="356-2023"/>
    <n v="84016"/>
    <s v="Secop II"/>
    <s v="356-2023CPS-P(84016)"/>
    <s v="FDLSUBACD-356-2023(84016)"/>
    <s v="Contratación directa"/>
    <s v="Prestación de servicios profesionales y de apoyo a la gestión"/>
    <s v="Profesional"/>
    <m/>
  </r>
  <r>
    <x v="3"/>
    <s v="357-2023"/>
    <n v="86955"/>
    <s v="Secop II"/>
    <s v="357-2023CPS-AG(86955)"/>
    <s v="FDLSUBACD-357-2023(86955)"/>
    <s v="Contratación directa"/>
    <s v="Prestación de servicios profesionales y de apoyo a la gestión"/>
    <s v="Apoyo a la gestión"/>
    <m/>
  </r>
  <r>
    <x v="3"/>
    <s v="358-2023"/>
    <n v="86955"/>
    <s v="Secop II"/>
    <s v="358-2023CPS-AG(86955)"/>
    <s v="FDLSUBACD-358-2023(86955)"/>
    <s v="Contratación directa"/>
    <s v="Prestación de servicios profesionales y de apoyo a la gestión"/>
    <s v="Apoyo a la gestión"/>
    <m/>
  </r>
  <r>
    <x v="3"/>
    <s v="359-2023"/>
    <n v="86955"/>
    <s v="Secop II"/>
    <s v="359-2023CPS-AG(86955)"/>
    <s v="FDLSUBACD-359-2023(86955)"/>
    <s v="Contratación directa"/>
    <s v="Prestación de servicios profesionales y de apoyo a la gestión"/>
    <s v="Apoyo a la gestión"/>
    <m/>
  </r>
  <r>
    <x v="3"/>
    <s v="360-2023"/>
    <n v="87608"/>
    <s v="Secop II"/>
    <s v="360-2023CPS-AG(87608)"/>
    <s v="FDLSUBACD-360-2023(87608)"/>
    <s v="Contratación directa"/>
    <s v="Prestación de servicios profesionales y de apoyo a la gestión"/>
    <s v="Apoyo a la gestión"/>
    <m/>
  </r>
  <r>
    <x v="3"/>
    <s v="361-2023"/>
    <n v="87608"/>
    <s v="Secop II"/>
    <s v="361-2023CPS-AG(87608)"/>
    <s v="FDLSUBACD-361-2023(87608)"/>
    <s v="Contratación directa"/>
    <s v="Prestación de servicios profesionales y de apoyo a la gestión"/>
    <s v="Apoyo a la gestión"/>
    <m/>
  </r>
  <r>
    <x v="3"/>
    <s v="362-2023"/>
    <n v="84005"/>
    <s v="Secop II"/>
    <s v="362-2023CPS-P(84005)"/>
    <s v="FDLSUBACD-362-2023(84005)"/>
    <s v="Contratación directa"/>
    <s v="Prestación de servicios profesionales y de apoyo a la gestión"/>
    <s v="Profesional"/>
    <m/>
  </r>
  <r>
    <x v="3"/>
    <s v="363-2023"/>
    <n v="86955"/>
    <s v="Secop II"/>
    <s v="363-2023CPS-AG(86955)"/>
    <s v="FDLSUBACD-363-2023(86955)"/>
    <s v="Contratación directa"/>
    <s v="Prestación de servicios profesionales y de apoyo a la gestión"/>
    <s v="Apoyo a la gestión"/>
    <m/>
  </r>
  <r>
    <x v="3"/>
    <s v="364-2023"/>
    <n v="84225"/>
    <s v="Secop II"/>
    <s v="364-2023CPS-AG(84225)"/>
    <s v="FDLSUBACD-364-2023(84225)"/>
    <s v="Contratación directa"/>
    <s v="Prestación de servicios profesionales y de apoyo a la gestión"/>
    <s v="Apoyo a la gestión"/>
    <m/>
  </r>
  <r>
    <x v="3"/>
    <s v="365-2023"/>
    <n v="87502"/>
    <s v="Secop II"/>
    <s v="365-2023CPS-P(87502)"/>
    <s v="FDLSUBACD-365-2023(87502)"/>
    <s v="Contratación directa"/>
    <s v="Prestación de servicios profesionales y de apoyo a la gestión"/>
    <s v="Profesional"/>
    <m/>
  </r>
  <r>
    <x v="3"/>
    <s v="366-2023 C1"/>
    <n v="85994"/>
    <s v="Secop II"/>
    <s v="366-2023CPS-P(85994)"/>
    <s v="FDLSUBACD-366-2023(85994)"/>
    <s v="Contratación directa"/>
    <s v="Prestación de servicios profesionales y de apoyo a la gestión"/>
    <s v="Profesional"/>
    <d v="2023-07-07T00:00:00"/>
  </r>
  <r>
    <x v="3"/>
    <s v="366-2023"/>
    <n v="85994"/>
    <s v="Secop II"/>
    <s v="366-2023CPS-P(85994)"/>
    <s v="FDLSUBACD-366-2023(85994)"/>
    <s v="Contratación directa"/>
    <s v="Prestación de servicios profesionales y de apoyo a la gestión"/>
    <s v="Profesional"/>
    <m/>
  </r>
  <r>
    <x v="3"/>
    <s v="367-2023"/>
    <n v="86955"/>
    <s v="Secop II"/>
    <s v="367-2023CPS-AG(86955)"/>
    <s v="FDLSUBACD-367-2023(86955)"/>
    <s v="Contratación directa"/>
    <s v="Prestación de servicios profesionales y de apoyo a la gestión"/>
    <s v="Apoyo a la gestión"/>
    <m/>
  </r>
  <r>
    <x v="3"/>
    <s v="368-2023"/>
    <n v="86881"/>
    <s v="Secop II"/>
    <s v="368-2023CPS-AG(86881)"/>
    <s v="FDLSUBACD-368-2023(86881)"/>
    <s v="Contratación directa"/>
    <s v="Prestación de servicios profesionales y de apoyo a la gestión"/>
    <s v="Apoyo a la gestión"/>
    <m/>
  </r>
  <r>
    <x v="3"/>
    <s v="369-2023"/>
    <n v="86079"/>
    <s v="Secop II"/>
    <s v="369-2023CPS-P(86079)"/>
    <s v="FDLSUBACD-369-2023(86079)"/>
    <s v="Contratación directa"/>
    <s v="Prestación de servicios profesionales y de apoyo a la gestión"/>
    <s v="Profesional"/>
    <m/>
  </r>
  <r>
    <x v="3"/>
    <s v="370-2023"/>
    <n v="86027"/>
    <s v="Secop II"/>
    <s v="370-2023CPS-P(86027)"/>
    <s v="FDLSUBACD-370-2023(86027)"/>
    <s v="Contratación directa"/>
    <s v="Prestación de servicios profesionales y de apoyo a la gestión"/>
    <s v="Profesional"/>
    <m/>
  </r>
  <r>
    <x v="3"/>
    <s v="371-2023"/>
    <n v="85805"/>
    <s v="Secop II"/>
    <s v="371-2023CPS-P(85805)"/>
    <s v="FDLSUBACD-371-2023(85805)"/>
    <s v="Contratación directa"/>
    <s v="Prestación de servicios profesionales y de apoyo a la gestión"/>
    <s v="Profesional"/>
    <m/>
  </r>
  <r>
    <x v="3"/>
    <s v="372-2023"/>
    <n v="87782"/>
    <s v="Secop II"/>
    <s v="372-2023CPS-AG(87782)"/>
    <s v="FDLSUBACD-372-2023(87782)"/>
    <s v="Contratación directa"/>
    <s v="Prestación de servicios profesionales y de apoyo a la gestión"/>
    <s v="Apoyo a la gestión"/>
    <m/>
  </r>
  <r>
    <x v="3"/>
    <s v="373-2023"/>
    <n v="87782"/>
    <s v="Secop II"/>
    <s v="373-2023CPS-AG(87782)"/>
    <s v="FDLSUBACD-373-2023(87782)"/>
    <s v="Contratación directa"/>
    <s v="Prestación de servicios profesionales y de apoyo a la gestión"/>
    <s v="Apoyo a la gestión"/>
    <m/>
  </r>
  <r>
    <x v="3"/>
    <s v="374-2023"/>
    <n v="83972"/>
    <s v="Secop II"/>
    <s v="374-2023CPS-P(87783)"/>
    <s v="FDLSUBACDP-374-2023(83972)"/>
    <s v="Contratación directa"/>
    <s v="Prestación de servicios profesionales y de apoyo a la gestión"/>
    <s v="Profesional"/>
    <m/>
  </r>
  <r>
    <x v="3"/>
    <s v="375-2023"/>
    <n v="87749"/>
    <s v="Secop II"/>
    <s v="375-2023CPS-AG(87749)"/>
    <s v="FDLSUBACD-375-2023(87749)"/>
    <s v="Contratación directa"/>
    <s v="Prestación de servicios profesionales y de apoyo a la gestión"/>
    <s v="Apoyo a la gestión"/>
    <m/>
  </r>
  <r>
    <x v="3"/>
    <s v="376-2023"/>
    <n v="87749"/>
    <s v="Secop II"/>
    <s v="376-2023CPS-AG(87749)"/>
    <s v="FDLSUBACD-376-2023(87749)"/>
    <s v="Contratación directa"/>
    <s v="Prestación de servicios profesionales y de apoyo a la gestión"/>
    <s v="Apoyo a la gestión"/>
    <m/>
  </r>
  <r>
    <x v="3"/>
    <s v="377-2023"/>
    <n v="83618"/>
    <s v="Secop II"/>
    <s v="377-2023CPS-P(83618)"/>
    <s v="FDLSUBACD-377-2023(83618)"/>
    <s v="Contratación directa"/>
    <s v="Prestación de servicios profesionales y de apoyo a la gestión"/>
    <s v="Profesional"/>
    <m/>
  </r>
  <r>
    <x v="3"/>
    <s v="378-2023 C1"/>
    <n v="84222"/>
    <s v="Secop II"/>
    <s v="378-2023-CPS-P(84222)"/>
    <s v="FDLSUBACD-378-2023(84222)"/>
    <s v="Contratación directa"/>
    <s v="Prestación de servicios profesionales y de apoyo a la gestión"/>
    <s v="Profesional"/>
    <d v="2023-10-09T00:00:00"/>
  </r>
  <r>
    <x v="3"/>
    <s v="378-2023"/>
    <n v="84222"/>
    <s v="Secop II"/>
    <s v="378-2023-CPS-P(84222)"/>
    <s v="FDLSUBACD-378-2023(84222)"/>
    <s v="Contratación directa"/>
    <s v="Prestación de servicios profesionales y de apoyo a la gestión"/>
    <s v="Profesional"/>
    <m/>
  </r>
  <r>
    <x v="3"/>
    <s v="379-2023"/>
    <n v="85838"/>
    <s v="Secop II"/>
    <s v="379-2023CPS-AG(85838)"/>
    <s v="FDLSUBACD-379-2023(85838)"/>
    <s v="Contratación directa"/>
    <s v="Prestación de servicios profesionales y de apoyo a la gestión"/>
    <s v="Apoyo a la gestión"/>
    <m/>
  </r>
  <r>
    <x v="3"/>
    <s v="380-2023"/>
    <n v="85977"/>
    <s v="Secop II"/>
    <s v="380-2023CPS-P(85977)"/>
    <s v="FDLSUBACD-380-2023(85977)"/>
    <s v="Contratación directa"/>
    <s v="Prestación de servicios profesionales y de apoyo a la gestión"/>
    <s v="Profesional"/>
    <m/>
  </r>
  <r>
    <x v="3"/>
    <s v="381-2023"/>
    <n v="86075"/>
    <s v="Secop II"/>
    <s v="381-2023CPS-P(86075)"/>
    <s v="FDLSUBACD-381-2023(86075)"/>
    <s v="Contratación directa"/>
    <s v="Prestación de servicios profesionales y de apoyo a la gestión"/>
    <s v="Profesional"/>
    <m/>
  </r>
  <r>
    <x v="3"/>
    <s v="382-2023"/>
    <n v="86085"/>
    <s v="Secop II"/>
    <s v="382-2023CPS-P(86085)"/>
    <s v="FDLSUBACD-382-2023(86085) "/>
    <s v="Contratación directa"/>
    <s v="Prestación de servicios profesionales y de apoyo a la gestión"/>
    <s v="Profesional"/>
    <m/>
  </r>
  <r>
    <x v="3"/>
    <s v="383-2023 C1"/>
    <n v="87246"/>
    <s v="Secop II"/>
    <s v="383-2023CPS-P(87246)"/>
    <s v="FDLSUBACD-383-2023(87246)"/>
    <s v="Contratación directa"/>
    <s v="Prestación de servicios profesionales y de apoyo a la gestión"/>
    <s v="Profesional"/>
    <d v="2023-03-14T00:00:00"/>
  </r>
  <r>
    <x v="3"/>
    <s v="383-2023"/>
    <n v="87246"/>
    <s v="Secop II"/>
    <s v="383-2023CPS-P(87246)"/>
    <s v="FDLSUBACD-383-2023(87246)"/>
    <s v="Contratación directa"/>
    <s v="Prestación de servicios profesionales y de apoyo a la gestión"/>
    <s v="Profesional"/>
    <m/>
  </r>
  <r>
    <x v="3"/>
    <s v="384-2023"/>
    <n v="87843"/>
    <s v="Secop II"/>
    <s v="384-2023CPS-P(87843)"/>
    <s v="FDLSUBACD-384-2023(87843)"/>
    <s v="Contratación directa"/>
    <s v="Prestación de servicios profesionales y de apoyo a la gestión"/>
    <s v="Profesional"/>
    <m/>
  </r>
  <r>
    <x v="3"/>
    <s v="385-2023"/>
    <n v="86105"/>
    <s v="Secop II"/>
    <s v="385-2023CPS-P(86105)"/>
    <s v="FDLSUBACD-385-2023(86105)"/>
    <s v="Contratación directa"/>
    <s v="Prestación de servicios profesionales y de apoyo a la gestión"/>
    <s v="Profesional"/>
    <m/>
  </r>
  <r>
    <x v="3"/>
    <s v="386-2023"/>
    <n v="84016"/>
    <s v="Secop II"/>
    <s v="386-2023CPS-P(84016)"/>
    <s v="FDLSUBACD-386-2023(84016)"/>
    <s v="Contratación directa"/>
    <s v="Prestación de servicios profesionales y de apoyo a la gestión"/>
    <s v="Profesional"/>
    <m/>
  </r>
  <r>
    <x v="3"/>
    <s v="387-2023"/>
    <n v="87749"/>
    <s v="Secop II"/>
    <s v="387-2023CPS-AG(87749)"/>
    <s v="FDLSUBACD-387-2023(87749)"/>
    <s v="Contratación directa"/>
    <s v="Prestación de servicios profesionales y de apoyo a la gestión"/>
    <s v="Apoyo a la gestión"/>
    <m/>
  </r>
  <r>
    <x v="3"/>
    <s v="388-2023"/>
    <n v="87500"/>
    <s v="Secop II"/>
    <s v="388-2023CPS-AG(87500)"/>
    <s v="FDLSUBACD-388-2023(87500)"/>
    <s v="Contratación directa"/>
    <s v="Prestación de servicios profesionales y de apoyo a la gestión"/>
    <s v="Apoyo a la gestión"/>
    <m/>
  </r>
  <r>
    <x v="3"/>
    <s v="389-2023"/>
    <n v="87641"/>
    <s v="Secop II"/>
    <s v="389-2023CPS-P(87641)"/>
    <s v="FDLSUBACD-389-2023(87641)"/>
    <s v="Contratación directa"/>
    <s v="Prestación de servicios profesionales y de apoyo a la gestión"/>
    <s v="Profesional"/>
    <m/>
  </r>
  <r>
    <x v="3"/>
    <s v="390-2023"/>
    <n v="87647"/>
    <s v="Secop II"/>
    <s v="390-2023CPS-P(87647)"/>
    <s v="FDLSUBACD-390-2023(87647)"/>
    <s v="Contratación directa"/>
    <s v="Prestación de servicios profesionales y de apoyo a la gestión"/>
    <s v="Profesional"/>
    <m/>
  </r>
  <r>
    <x v="3"/>
    <s v="391-2023"/>
    <n v="87637"/>
    <s v="Secop II"/>
    <s v="391-2023CPS-P(87637)"/>
    <s v="FDLSUBACD-391-2023(87637)"/>
    <s v="Contratación directa"/>
    <s v="Prestación de servicios profesionales y de apoyo a la gestión"/>
    <s v="Profesional"/>
    <m/>
  </r>
  <r>
    <x v="3"/>
    <s v="392-2023"/>
    <n v="87402"/>
    <s v="Secop II"/>
    <s v="392-2023PS(87402)"/>
    <s v="FDLSSAMC-1-2023(87402)"/>
    <s v="Selección abreviada menor cuantía"/>
    <s v="Prestación de servicios"/>
    <s v="Otro"/>
    <m/>
  </r>
  <r>
    <x v="3"/>
    <s v="393-2023"/>
    <n v="88380"/>
    <s v="Secop II"/>
    <s v="393-2023CPS-P(88830)"/>
    <s v="FDLSUBACD-392-2023(88830)"/>
    <s v="Contratación directa"/>
    <s v="Prestación de servicios profesionales y de apoyo a la gestión"/>
    <s v="Profesional"/>
    <m/>
  </r>
  <r>
    <x v="3"/>
    <s v="394-2023"/>
    <n v="88376"/>
    <s v="Secop II"/>
    <s v="394-2023CPS-P(88376)"/>
    <s v="FDLSUBACD-393-2023(88376)"/>
    <s v="Contratación directa"/>
    <s v="Prestación de servicios profesionales y de apoyo a la gestión"/>
    <s v="Profesional"/>
    <m/>
  </r>
  <r>
    <x v="3"/>
    <s v="395-2023"/>
    <n v="88034"/>
    <s v="Secop II"/>
    <s v="395-2023CPS-AG(88034)"/>
    <s v="FDLSUBACD-394-2023(88034) "/>
    <s v="Contratación directa"/>
    <s v="Prestación de servicios profesionales y de apoyo a la gestión"/>
    <s v="Apoyo a la gestión"/>
    <m/>
  </r>
  <r>
    <x v="3"/>
    <s v="396-2023"/>
    <n v="88364"/>
    <s v="Secop II"/>
    <s v="396-2023SUM(88364)"/>
    <s v="FDLSMC-1-2023(88364)"/>
    <s v="Mínima cuantía"/>
    <s v="Suministros"/>
    <s v="Otro"/>
    <m/>
  </r>
  <r>
    <x v="3"/>
    <s v="397-2023"/>
    <n v="87923"/>
    <s v="Secop II"/>
    <s v="397-2023CPS-P(87923)"/>
    <s v="FDLSUBACD-395-2023(87923) "/>
    <s v="Contratación directa"/>
    <s v="Prestación de servicios profesionales y de apoyo a la gestión"/>
    <s v="Profesional"/>
    <m/>
  </r>
  <r>
    <x v="3"/>
    <s v="398-2023"/>
    <n v="83698"/>
    <s v="Secop II"/>
    <s v="398-2023CPS-AG(83698)"/>
    <s v="FDLSUBACD-396-2023(83698)"/>
    <s v="Contratación directa"/>
    <s v="Prestación de servicios profesionales y de apoyo a la gestión"/>
    <s v="Apoyo a la gestión"/>
    <m/>
  </r>
  <r>
    <x v="3"/>
    <s v="399-2023"/>
    <n v="86955"/>
    <s v="Secop II"/>
    <s v="399-2023CPS-AG(86955)"/>
    <s v="FDLSUBACD-397-2023(86955) "/>
    <s v="Contratación directa"/>
    <s v="Prestación de servicios profesionales y de apoyo a la gestión"/>
    <s v="Apoyo a la gestión"/>
    <m/>
  </r>
  <r>
    <x v="3"/>
    <s v="400-2023"/>
    <n v="86955"/>
    <s v="Secop II"/>
    <s v="400-2023CPS-AG(86955)"/>
    <s v="FDLSUBACD-398-2023(86955) "/>
    <s v="Contratación directa"/>
    <s v="Prestación de servicios profesionales y de apoyo a la gestión"/>
    <s v="Apoyo a la gestión"/>
    <m/>
  </r>
  <r>
    <x v="3"/>
    <s v="401-2023"/>
    <n v="83927"/>
    <s v="Secop II"/>
    <s v="401-2023CPS-P(83927)"/>
    <s v="FDLSUBACD-399-2023(83927)"/>
    <s v="Contratación directa"/>
    <s v="Prestación de servicios profesionales y de apoyo a la gestión"/>
    <s v="Profesional"/>
    <m/>
  </r>
  <r>
    <x v="3"/>
    <s v="402-2023"/>
    <n v="85898"/>
    <s v="Secop II"/>
    <s v="402-2023CPS-AG(85898)"/>
    <s v="FDLSUBACD-400-2023(85898)"/>
    <s v="Contratación directa"/>
    <s v="Prestación de servicios profesionales y de apoyo a la gestión"/>
    <s v="Apoyo a la gestión"/>
    <m/>
  </r>
  <r>
    <x v="3"/>
    <s v="403-2023"/>
    <n v="85793"/>
    <s v="Secop II"/>
    <s v="403-2023CPS-AG(85793)"/>
    <s v="FDLSUBACD-401-2023(85793)"/>
    <s v="Contratación directa"/>
    <s v="Prestación de servicios profesionales y de apoyo a la gestión"/>
    <s v="Apoyo a la gestión"/>
    <m/>
  </r>
  <r>
    <x v="3"/>
    <s v="404-2023"/>
    <n v="84008"/>
    <s v="Secop II"/>
    <s v="404-2023CPS-P(84008)"/>
    <s v="FDLSUBACD-402-2023(84008) "/>
    <s v="Contratación directa"/>
    <s v="Prestación de servicios profesionales y de apoyo a la gestión"/>
    <s v="Profesional"/>
    <m/>
  </r>
  <r>
    <x v="3"/>
    <s v="405-2023"/>
    <n v="88054"/>
    <s v="Secop II"/>
    <s v="405-2023SEG(88054)"/>
    <s v="FDLSSAMC-2-2023"/>
    <s v="Selección abreviada menor cuantía"/>
    <s v="Seguros"/>
    <s v="Otro"/>
    <m/>
  </r>
  <r>
    <x v="3"/>
    <s v="406-2023"/>
    <n v="85938"/>
    <s v="Secop II"/>
    <s v="406-2023CPS-P(85938)"/>
    <s v="FDLSUBACD-403-2023(85938) "/>
    <s v="Contratación directa"/>
    <s v="Prestación de servicios profesionales y de apoyo a la gestión"/>
    <s v="Profesional"/>
    <m/>
  </r>
  <r>
    <x v="3"/>
    <s v="407-2023"/>
    <n v="88628"/>
    <s v="Secop II"/>
    <s v="407-2023CPS-P(88628)"/>
    <s v="FDLSUBACD-404-2023(88628)"/>
    <s v="Contratación directa"/>
    <s v="Prestación de servicios profesionales y de apoyo a la gestión"/>
    <s v="Profesional"/>
    <m/>
  </r>
  <r>
    <x v="3"/>
    <s v="408-2023"/>
    <n v="84233"/>
    <s v="Secop II"/>
    <s v="408-2023CPS-AG(84233)"/>
    <s v="FDLSUBACD-405-2023(84233)"/>
    <s v="Contratación directa"/>
    <s v="Prestación de servicios profesionales y de apoyo a la gestión"/>
    <s v="Apoyo a la gestión"/>
    <m/>
  </r>
  <r>
    <x v="3"/>
    <s v="409-2023"/>
    <n v="87108"/>
    <s v="Secop II"/>
    <s v="409-2023PS(87108)"/>
    <s v="FDLSLP-01-2023(87108)"/>
    <s v="Licitación pública"/>
    <s v="Prestación de servicios"/>
    <s v="Otro"/>
    <m/>
  </r>
  <r>
    <x v="3"/>
    <s v="410-2023"/>
    <n v="85838"/>
    <s v="Secop II"/>
    <s v="410-2023CPS-AG(85838)"/>
    <s v="FDLSUBACD-406-2023(85838)"/>
    <s v="Contratación directa"/>
    <s v="Prestación de servicios profesionales y de apoyo a la gestión"/>
    <s v="Apoyo a la gestión"/>
    <m/>
  </r>
  <r>
    <x v="3"/>
    <s v="411-2023"/>
    <n v="85838"/>
    <s v="Secop II"/>
    <s v="411-2023CPS-AG(85838)"/>
    <s v="FDLSUBACD-407-2023(85838)"/>
    <s v="Contratación directa"/>
    <s v="Prestación de servicios profesionales y de apoyo a la gestión"/>
    <s v="Apoyo a la gestión"/>
    <m/>
  </r>
  <r>
    <x v="3"/>
    <s v="412-2023"/>
    <n v="85535"/>
    <s v="Secop II"/>
    <s v="412-2023CPS-AG(86955)"/>
    <s v="FDLSUBACD-408-2023(86955) "/>
    <s v="Contratación directa"/>
    <s v="Prestación de servicios profesionales y de apoyo a la gestión"/>
    <s v="Apoyo a la gestión"/>
    <m/>
  </r>
  <r>
    <x v="3"/>
    <s v="413-2023"/>
    <n v="89065"/>
    <s v="Secop I"/>
    <s v="413-2023-CONVINT(89065)"/>
    <s v="FDLSUBACD-409-2023(89065)"/>
    <s v="Contratación directa"/>
    <s v="Convenio interadministrativo"/>
    <s v="Otro"/>
    <m/>
  </r>
  <r>
    <x v="3"/>
    <s v="414-2023"/>
    <n v="88982"/>
    <s v="Secop II"/>
    <s v="414-2023CPS-AG(88982)"/>
    <s v="FDLSUBACD-410-2023(88982)"/>
    <s v="Contratación directa"/>
    <s v="Prestación de servicios profesionales y de apoyo a la gestión"/>
    <s v="Apoyo a la gestión"/>
    <m/>
  </r>
  <r>
    <x v="3"/>
    <s v="415-2023"/>
    <n v="88982"/>
    <s v="Secop II"/>
    <s v="415-2023CPS-AG(88982)"/>
    <s v="FDLSUBACD-411-2023(88982)"/>
    <s v="Contratación directa"/>
    <s v="Prestación de servicios profesionales y de apoyo a la gestión"/>
    <s v="Apoyo a la gestión"/>
    <m/>
  </r>
  <r>
    <x v="3"/>
    <s v="416-2023"/>
    <n v="88982"/>
    <s v="Secop II"/>
    <s v="416-2023CPS-AG(88982)"/>
    <s v="FDLSUBACD-412-2023(88982)"/>
    <s v="Contratación directa"/>
    <s v="Prestación de servicios profesionales y de apoyo a la gestión"/>
    <s v="Apoyo a la gestión"/>
    <m/>
  </r>
  <r>
    <x v="3"/>
    <s v="417-2023"/>
    <n v="88982"/>
    <s v="Secop II"/>
    <s v="417-2023CPS-AG(88982)"/>
    <s v="FDLSUBACD-413-2023(88982)"/>
    <s v="Contratación directa"/>
    <s v="Prestación de servicios profesionales y de apoyo a la gestión"/>
    <s v="Apoyo a la gestión"/>
    <m/>
  </r>
  <r>
    <x v="3"/>
    <s v="418-2023"/>
    <n v="88982"/>
    <s v="Secop II"/>
    <s v="418-2023CPS-AG(88982)"/>
    <s v="FDLSUBACD-414-2023(88982)"/>
    <s v="Contratación directa"/>
    <s v="Prestación de servicios profesionales y de apoyo a la gestión"/>
    <s v="Apoyo a la gestión"/>
    <m/>
  </r>
  <r>
    <x v="3"/>
    <s v="419-2023"/>
    <n v="88982"/>
    <s v="Secop II"/>
    <s v="419-2023CPS-AG(88982)"/>
    <s v="FDLSUBACD-415-2023(88982)"/>
    <s v="Contratación directa"/>
    <s v="Prestación de servicios profesionales y de apoyo a la gestión"/>
    <s v="Apoyo a la gestión"/>
    <m/>
  </r>
  <r>
    <x v="3"/>
    <s v="420-2023"/>
    <n v="88982"/>
    <s v="Secop II"/>
    <s v="420-2023CPS-AG(88982)"/>
    <s v="FDLSUBACD-416-2023(88982)"/>
    <s v="Contratación directa"/>
    <s v="Prestación de servicios profesionales y de apoyo a la gestión"/>
    <s v="Apoyo a la gestión"/>
    <m/>
  </r>
  <r>
    <x v="3"/>
    <s v="421-2023"/>
    <n v="88982"/>
    <s v="Secop II"/>
    <s v="421-2023CPS-AG(88982)"/>
    <s v="FDLCSUBACD-417-2023(88982)"/>
    <s v="Contratación directa"/>
    <s v="Prestación de servicios profesionales y de apoyo a la gestión"/>
    <s v="Apoyo a la gestión"/>
    <m/>
  </r>
  <r>
    <x v="3"/>
    <s v="422-2023"/>
    <n v="88982"/>
    <s v="Secop II"/>
    <s v="422-2023CPS-AG(88982)"/>
    <s v="FDLSUBACD-418-2023(88982)"/>
    <s v="Contratación directa"/>
    <s v="Prestación de servicios profesionales y de apoyo a la gestión"/>
    <s v="Apoyo a la gestión"/>
    <m/>
  </r>
  <r>
    <x v="3"/>
    <s v="423-2023"/>
    <n v="89048"/>
    <s v="Secop II"/>
    <s v="423-2023CPS-AG(89048)"/>
    <s v="FDLSUBACD-419-2023(89048) "/>
    <s v="Contratación directa"/>
    <s v="Prestación de servicios profesionales y de apoyo a la gestión"/>
    <s v="Apoyo a la gestión"/>
    <m/>
  </r>
  <r>
    <x v="3"/>
    <s v="424-2023"/>
    <n v="88874"/>
    <s v="Secop II"/>
    <s v="424-2023CPS-P(88874)"/>
    <s v="FDLSUBACD-420-2023(88874)"/>
    <s v="Contratación directa"/>
    <s v="Prestación de servicios profesionales y de apoyo a la gestión"/>
    <s v="Profesional"/>
    <m/>
  </r>
  <r>
    <x v="3"/>
    <s v="425-2023"/>
    <n v="85567"/>
    <s v="Secop II"/>
    <s v="425-2023CPS-P(85567)"/>
    <s v="FDLSUBACD-421-2023(85567)"/>
    <s v="Contratación directa"/>
    <s v="Prestación de servicios profesionales y de apoyo a la gestión"/>
    <s v="Profesional"/>
    <m/>
  </r>
  <r>
    <x v="3"/>
    <s v="426-2023"/>
    <n v="87257"/>
    <s v="Secop II"/>
    <s v="426-2023CPS-AG(87257)"/>
    <s v="FDLSUBACD-422-2023(87257) "/>
    <s v="Contratación directa"/>
    <s v="Prestación de servicios profesionales y de apoyo a la gestión"/>
    <s v="Apoyo a la gestión"/>
    <m/>
  </r>
  <r>
    <x v="3"/>
    <s v="427-2023"/>
    <n v="85567"/>
    <s v="Secop II"/>
    <s v="427-2023CPS-P(855667)"/>
    <s v="FDLSUBACD-423-2023(85567) "/>
    <s v="Contratación directa"/>
    <s v="Prestación de servicios profesionales y de apoyo a la gestión"/>
    <s v="Profesional"/>
    <m/>
  </r>
  <r>
    <x v="3"/>
    <s v="428-2023"/>
    <n v="88982"/>
    <s v="Secop II"/>
    <s v="428-2023CPS-P(88982)"/>
    <s v="FDLSUBACD-424-2023(88982)"/>
    <s v="Contratación directa"/>
    <s v="Prestación de servicios profesionales y de apoyo a la gestión"/>
    <s v="Profesional"/>
    <m/>
  </r>
  <r>
    <x v="3"/>
    <s v="429-2023"/>
    <s v="No aplica"/>
    <s v="Secop I"/>
    <s v="429-2023ADCI"/>
    <s v="FDLSUBAADCI-425-2023"/>
    <s v="Contratación directa"/>
    <s v="Convenio interadministrativo"/>
    <s v="Otro"/>
    <m/>
  </r>
  <r>
    <x v="3"/>
    <s v="430-2023"/>
    <n v="85535"/>
    <s v="Secop II"/>
    <s v="430-2023CPS-AG(85535)"/>
    <s v="FDLSUBACD-426-2023(85535)"/>
    <s v="Contratación directa"/>
    <s v="Prestación de servicios profesionales y de apoyo a la gestión"/>
    <s v="Apoyo a la gestión"/>
    <m/>
  </r>
  <r>
    <x v="3"/>
    <s v="431-2023"/>
    <n v="86011"/>
    <s v="Secop II"/>
    <s v="431-2023CPS-P(86011)"/>
    <s v="FDLSUBACD-427-2023(86011)"/>
    <s v="Contratación directa"/>
    <s v="Prestación de servicios profesionales y de apoyo a la gestión"/>
    <s v="Profesional"/>
    <m/>
  </r>
  <r>
    <x v="3"/>
    <s v="432-2023"/>
    <s v="No aplica"/>
    <s v="Secop II"/>
    <s v="432-2023-COMODATO"/>
    <s v="FDLSUBACD-428-2023"/>
    <s v="Contratación directa"/>
    <s v="Comodato"/>
    <s v="Otro"/>
    <m/>
  </r>
  <r>
    <x v="3"/>
    <s v="433-2023"/>
    <n v="87637"/>
    <s v="Secop II"/>
    <s v="433-2023CPS-P(87637)"/>
    <s v="FDLSUBACD-429-2023(87637)"/>
    <s v="Contratación directa"/>
    <s v="Prestación de servicios profesionales y de apoyo a la gestión"/>
    <s v="Profesional"/>
    <m/>
  </r>
  <r>
    <x v="3"/>
    <s v="434-2023"/>
    <n v="84231"/>
    <s v="Secop II"/>
    <s v="434-2023CPS-AG(84231)"/>
    <s v="FDLSUBACD-430-2023(84231) "/>
    <s v="Contratación directa"/>
    <s v="Prestación de servicios profesionales y de apoyo a la gestión"/>
    <s v="Apoyo a la gestión"/>
    <m/>
  </r>
  <r>
    <x v="3"/>
    <s v="435-2023"/>
    <n v="84231"/>
    <s v="Secop II"/>
    <s v="435-2023CPS-AG(84231)"/>
    <s v="FDLSUBACD-431-2023(84231)"/>
    <s v="Contratación directa"/>
    <s v="Prestación de servicios profesionales y de apoyo a la gestión"/>
    <s v="Apoyo a la gestión"/>
    <m/>
  </r>
  <r>
    <x v="3"/>
    <s v="436-2023"/>
    <n v="87919"/>
    <s v="Secop II"/>
    <s v="436-2023CPS-P(87919)"/>
    <s v="FDLSUBACD-432-2023(87919)"/>
    <s v="Contratación directa"/>
    <s v="Prestación de servicios profesionales y de apoyo a la gestión"/>
    <s v="Profesional"/>
    <m/>
  </r>
  <r>
    <x v="3"/>
    <s v="437-2023"/>
    <s v="No aplica"/>
    <s v="Secop II"/>
    <s v="437-2023-COMODATO"/>
    <s v="FDLSUBACD-433-2023"/>
    <s v="Contratación directa"/>
    <s v="Comodato"/>
    <s v="Otro"/>
    <m/>
  </r>
  <r>
    <x v="3"/>
    <s v="438-2023"/>
    <s v="No aplica"/>
    <s v="Secop II"/>
    <s v="438-2023-COMODATO"/>
    <s v="FDLSUBACD-434-2023"/>
    <s v="Contratación directa"/>
    <s v="Comodato"/>
    <s v="Otro"/>
    <m/>
  </r>
  <r>
    <x v="3"/>
    <s v="439-2023"/>
    <s v="No aplica"/>
    <s v="Secop II"/>
    <s v="439-2023-COMODATO"/>
    <s v="FDLSUBACD-435-2023"/>
    <s v="Contratación directa"/>
    <s v="Comodato"/>
    <s v="Otro"/>
    <m/>
  </r>
  <r>
    <x v="3"/>
    <s v="440-2023"/>
    <n v="87498"/>
    <s v="Secop II"/>
    <s v="440-2023CPS-AG(87498)"/>
    <s v="FDLSUBACD-436-2023(87498)"/>
    <s v="Contratación directa"/>
    <s v="Prestación de servicios profesionales y de apoyo a la gestión"/>
    <s v="Apoyo a la gestión"/>
    <m/>
  </r>
  <r>
    <x v="3"/>
    <s v="441-2023"/>
    <n v="88693"/>
    <s v="Secop II"/>
    <s v="441-2023 CPS-P(88693)"/>
    <s v="FDLSUBACD-437-2023(88693)"/>
    <s v="Contratación directa"/>
    <s v="Prestación de servicios profesionales y de apoyo a la gestión"/>
    <s v="Profesional"/>
    <m/>
  </r>
  <r>
    <x v="3"/>
    <s v="442-2023"/>
    <n v="89242"/>
    <s v="Secop II"/>
    <s v="442-2023CPS-AG(89242)"/>
    <s v="FDLSUBACD-438-2023(89842)"/>
    <s v="Contratación directa"/>
    <s v="Prestación de servicios profesionales y de apoyo a la gestión"/>
    <s v="Apoyo a la gestión"/>
    <m/>
  </r>
  <r>
    <x v="3"/>
    <s v="443-2023"/>
    <n v="88041"/>
    <s v="Secop II"/>
    <s v="443-2023CPS-P(88041)"/>
    <s v="FDLSUBACD-439-2023"/>
    <s v="Contratación directa"/>
    <s v="Prestación de servicios profesionales y de apoyo a la gestión"/>
    <s v="Profesional"/>
    <m/>
  </r>
  <r>
    <x v="3"/>
    <s v="444-2023"/>
    <n v="88324"/>
    <s v="Secop II"/>
    <s v="444-2023SUM(88324)"/>
    <s v="FDLSSAMC-3-2023(88324)"/>
    <s v="Selección abreviada menor cuantía"/>
    <s v="Prestación de servicios"/>
    <s v="Otro"/>
    <m/>
  </r>
  <r>
    <x v="3"/>
    <s v="445-2023"/>
    <n v="89180"/>
    <s v="Secop II"/>
    <s v="445-2023CPS-AG(89180)"/>
    <s v="FDLSUBACD-440-2023(89180)"/>
    <s v="Contratación directa"/>
    <s v="Prestación de servicios profesionales y de apoyo a la gestión"/>
    <s v="Apoyo a la gestión"/>
    <m/>
  </r>
  <r>
    <x v="3"/>
    <s v="446-2023"/>
    <n v="89180"/>
    <s v="Secop II"/>
    <s v="446-2023CPS-AG(86955)"/>
    <s v="FDLSUBACD-441-2023(85817)"/>
    <s v="Contratación directa"/>
    <s v="Prestación de servicios profesionales y de apoyo a la gestión"/>
    <s v="Apoyo a la gestión"/>
    <m/>
  </r>
  <r>
    <x v="3"/>
    <s v="447-2023"/>
    <n v="85838"/>
    <s v="Secop II"/>
    <s v="447-2023CPS-AG(85838)"/>
    <s v="FDLSUBACD-442-2023(85838)"/>
    <s v="Contratación directa"/>
    <s v="Prestación de servicios profesionales y de apoyo a la gestión"/>
    <s v="Apoyo a la gestión"/>
    <m/>
  </r>
  <r>
    <x v="3"/>
    <s v="448-2023"/>
    <n v="89466"/>
    <s v="Secop II"/>
    <s v="448-2023CPS(89466)"/>
    <s v="FDLSUBACD-443-2023(89466)"/>
    <s v="Contratación directa"/>
    <s v="Prestación de servicios"/>
    <s v="Otro"/>
    <m/>
  </r>
  <r>
    <x v="3"/>
    <s v="449-2023"/>
    <n v="89180"/>
    <s v="Secop II"/>
    <s v="449-2023CPS-AG(89180)"/>
    <s v="FDLSUBACD-444-2023(89180)"/>
    <s v="Contratación directa"/>
    <s v="Prestación de servicios profesionales y de apoyo a la gestión"/>
    <s v="Apoyo a la gestión"/>
    <m/>
  </r>
  <r>
    <x v="3"/>
    <s v="450-2023"/>
    <n v="89189"/>
    <s v="Secop II"/>
    <s v="450-2023CPS-AG(89189)"/>
    <s v="FDLSUBACD-445-2023(89189)"/>
    <s v="Contratación directa"/>
    <s v="Prestación de servicios profesionales y de apoyo a la gestión"/>
    <s v="Apoyo a la gestión"/>
    <m/>
  </r>
  <r>
    <x v="3"/>
    <s v="451-2023"/>
    <n v="89291"/>
    <s v="Secop II"/>
    <s v="451-2023CPS-P(89291)"/>
    <s v="FDLSUBACD-446-2023(89291)"/>
    <s v="Contratación directa"/>
    <s v="Prestación de servicios profesionales y de apoyo a la gestión"/>
    <s v="Profesional"/>
    <m/>
  </r>
  <r>
    <x v="3"/>
    <s v="107629-2023"/>
    <n v="89191"/>
    <s v="Tienda virtual"/>
    <s v="ORDEN DE COMPRA 107629"/>
    <s v="No aplica"/>
    <s v="Orden de Compra"/>
    <s v="Orden de Compra"/>
    <s v="Orden de Compra"/>
    <m/>
  </r>
  <r>
    <x v="3"/>
    <s v="107871-2023"/>
    <n v="89176"/>
    <s v="Tienda virtual"/>
    <s v="ORDEN DE COMPRA 107871"/>
    <s v="No aplica"/>
    <s v="Orden de Compra"/>
    <s v="Orden de Compra"/>
    <s v="Orden de Compra"/>
    <m/>
  </r>
  <r>
    <x v="3"/>
    <s v="107875-2023"/>
    <n v="89075"/>
    <s v="Tienda virtual"/>
    <s v="ORDEN DE COMPRA 107875"/>
    <s v="No aplica"/>
    <s v="Orden de Compra"/>
    <s v="Orden de Compra"/>
    <s v="Orden de Compra"/>
    <m/>
  </r>
  <r>
    <x v="3"/>
    <s v="107876-2023"/>
    <n v="88975"/>
    <s v="Tienda virtual"/>
    <s v="ORDEN DE COMPRA 107876"/>
    <s v="No aplica"/>
    <s v="Orden de Compra"/>
    <s v="Orden de Compra"/>
    <s v="Orden de Compra"/>
    <m/>
  </r>
  <r>
    <x v="3"/>
    <s v="453-2023 C1"/>
    <n v="89291"/>
    <s v="Secop II"/>
    <s v="453-2023CPS-P(89291)"/>
    <s v="FDLSUBACD-448-2023(89291)"/>
    <s v="Contratación directa"/>
    <s v="Prestación de servicios profesionales y de apoyo a la gestión"/>
    <s v="Profesional"/>
    <d v="2023-08-01T00:00:00"/>
  </r>
  <r>
    <x v="3"/>
    <s v="453-2023"/>
    <n v="89291"/>
    <s v="Secop II"/>
    <s v="453-2023CPS-P(89291)"/>
    <s v="FDLSUBACD-448-2023(89291)"/>
    <s v="Contratación directa"/>
    <s v="Prestación de servicios profesionales y de apoyo a la gestión"/>
    <s v="Profesional"/>
    <m/>
  </r>
  <r>
    <x v="3"/>
    <s v="454-2023"/>
    <n v="89291"/>
    <s v="Secop II"/>
    <s v="454-2023CPS-P(89291)"/>
    <s v="FDLSUBACD-449-2023(89291)"/>
    <s v="Contratación directa"/>
    <s v="Prestación de servicios profesionales y de apoyo a la gestión"/>
    <s v="Profesional"/>
    <m/>
  </r>
  <r>
    <x v="3"/>
    <s v="455-2023"/>
    <n v="88647"/>
    <s v="Secop II"/>
    <s v="455-2023CINT(88647)"/>
    <s v="FDLSUBA-CMA-1-2023(88647)"/>
    <s v="Concurso de méritos"/>
    <s v="Interventoría"/>
    <s v="Otro"/>
    <m/>
  </r>
  <r>
    <x v="3"/>
    <s v="456-2023"/>
    <n v="89508"/>
    <s v="Secop II"/>
    <s v="456-2023-CONVINT(89508)"/>
    <s v="FDLSUBACD-450-2023(89508)"/>
    <s v="Contratación directa"/>
    <s v="Convenio interadministrativo"/>
    <s v="Otro"/>
    <m/>
  </r>
  <r>
    <x v="3"/>
    <s v="457-2023"/>
    <n v="87498"/>
    <s v="Secop II"/>
    <s v="457-2023CPS-AG(87498)"/>
    <s v="FDLSUBACD-451-2023(86955)"/>
    <s v="Contratación directa"/>
    <s v="Prestación de servicios profesionales y de apoyo a la gestión"/>
    <s v="Apoyo a la gestión"/>
    <m/>
  </r>
  <r>
    <x v="3"/>
    <s v="458-2023"/>
    <n v="88504"/>
    <s v="Secop II"/>
    <s v="458-2023CPS-P(88504)"/>
    <s v="FDLSUBACD-452-2023(88504)"/>
    <s v="Contratación directa"/>
    <s v="Prestación de servicios profesionales y de apoyo a la gestión"/>
    <s v="Profesional"/>
    <m/>
  </r>
  <r>
    <x v="3"/>
    <s v="459-2023"/>
    <n v="83698"/>
    <s v="Secop II"/>
    <s v="459-2023CPS-AG(83698)"/>
    <s v="FDLSUBACD-453-2023(83698)"/>
    <s v="Contratación directa"/>
    <s v="Prestación de servicios profesionales y de apoyo a la gestión"/>
    <s v="Apoyo a la gestión"/>
    <m/>
  </r>
  <r>
    <x v="3"/>
    <s v="460-2023"/>
    <n v="86314"/>
    <s v="Secop II"/>
    <s v="460-2023CO(86314)"/>
    <s v="FDLSLP-2-2023(86314)"/>
    <s v="Licitación pública"/>
    <s v="Contrato de obra"/>
    <s v="Otro"/>
    <m/>
  </r>
  <r>
    <x v="3"/>
    <s v="461-2023"/>
    <s v="No aplica"/>
    <s v="Secop II"/>
    <s v="461-2023-COMODATO"/>
    <s v="FDLSUBACD-454-2023"/>
    <s v="Contratación directa"/>
    <s v="Comodato"/>
    <s v="Otro"/>
    <m/>
  </r>
  <r>
    <x v="3"/>
    <s v="462-2023"/>
    <s v="No aplica"/>
    <s v="Secop II"/>
    <s v="462-2023-COMODATO"/>
    <s v="FDLSUBACD-455-2023"/>
    <s v="Contratación directa"/>
    <s v="Comodato"/>
    <s v="Otro"/>
    <m/>
  </r>
  <r>
    <x v="3"/>
    <s v="463-2023"/>
    <s v="No aplica"/>
    <s v="Secop II"/>
    <s v="463-2023-COMODATO"/>
    <s v="FDLSUBACD-456-2023"/>
    <s v="Contratación directa"/>
    <s v="Comodato"/>
    <s v="Otro"/>
    <m/>
  </r>
  <r>
    <x v="3"/>
    <s v="464-2023"/>
    <s v="No aplica"/>
    <s v="Secop II"/>
    <s v="464-2023-COMODATO"/>
    <s v="FDLSUBACD-457-2023"/>
    <s v="Contratación directa"/>
    <s v="Comodato"/>
    <s v="Otro"/>
    <m/>
  </r>
  <r>
    <x v="3"/>
    <s v="465-2023"/>
    <s v="No aplica"/>
    <s v="Secop II"/>
    <s v="465-2023-COMODATO"/>
    <s v="FDLSUBACD-458-2023"/>
    <s v="Contratación directa"/>
    <s v="Comodato"/>
    <s v="Otro"/>
    <m/>
  </r>
  <r>
    <x v="3"/>
    <s v="466-2023"/>
    <s v="No aplica"/>
    <s v="Secop II"/>
    <s v="466-2023-COMODATO"/>
    <s v="FDLSUBACD-459-2023"/>
    <s v="Contratación directa"/>
    <s v="Comodato"/>
    <s v="Otro"/>
    <m/>
  </r>
  <r>
    <x v="3"/>
    <s v="467-2023"/>
    <s v="No aplica"/>
    <s v="Secop II"/>
    <s v="467-2023-COMODATO"/>
    <s v="FDLSUBACD-460-2023"/>
    <s v="Contratación directa"/>
    <s v="Comodato"/>
    <s v="Otro"/>
    <m/>
  </r>
  <r>
    <x v="3"/>
    <s v="468-2023"/>
    <s v="No aplica"/>
    <s v="Secop II"/>
    <s v="468-2023-COMODATO"/>
    <s v="FDLSUBACD-461-2023"/>
    <s v="Contratación directa"/>
    <s v="Comodato"/>
    <s v="Otro"/>
    <m/>
  </r>
  <r>
    <x v="3"/>
    <s v="469-2023"/>
    <s v="No aplica"/>
    <s v="Secop II"/>
    <s v="469-2023-COMODATO"/>
    <s v="FDLSUBACD-462-2023"/>
    <s v="Contratación directa"/>
    <s v="Comodato"/>
    <s v="Otro"/>
    <m/>
  </r>
  <r>
    <x v="3"/>
    <s v="470-2023"/>
    <s v="No aplica"/>
    <s v="Secop II"/>
    <s v="470-2023-COMODATO"/>
    <s v="FDLSUBACD-463-2023"/>
    <s v="Contratación directa"/>
    <s v="Comodato"/>
    <s v="Otro"/>
    <m/>
  </r>
  <r>
    <x v="3"/>
    <s v="471-2023"/>
    <s v="No aplica"/>
    <s v="Secop II"/>
    <s v="471-2023-COMODATO"/>
    <s v="FDLSUBACD-464-2023"/>
    <s v="Contratación directa"/>
    <s v="Comodato"/>
    <s v="Otro"/>
    <m/>
  </r>
  <r>
    <x v="3"/>
    <s v="472-2023"/>
    <s v="No aplica"/>
    <s v="Secop II"/>
    <s v="472-2023-COMODATO"/>
    <s v="FDLSUBACD-465-2023"/>
    <s v="Contratación directa"/>
    <s v="Comodato"/>
    <s v="Otro"/>
    <m/>
  </r>
  <r>
    <x v="3"/>
    <s v="473-2023"/>
    <s v="No aplica"/>
    <s v="Secop II"/>
    <s v="473-2023-COMODATO"/>
    <s v="FDLSUBACD-466-2023"/>
    <s v="Contratación directa"/>
    <s v="Comodato"/>
    <s v="Otro"/>
    <m/>
  </r>
  <r>
    <x v="3"/>
    <s v="474-2023"/>
    <s v="No aplica"/>
    <s v="Secop II"/>
    <s v="474-2023-COMODATO"/>
    <s v="FDLSUBACD-467-2023"/>
    <s v="Contratación directa"/>
    <s v="Comodato"/>
    <s v="Otro"/>
    <m/>
  </r>
  <r>
    <x v="3"/>
    <s v="475-2023"/>
    <s v="No aplica"/>
    <s v="Secop II"/>
    <s v="475-2023-COMODATO"/>
    <s v="FDLSUBACD-468-2023"/>
    <s v="Contratación directa"/>
    <s v="Comodato"/>
    <s v="Otro"/>
    <m/>
  </r>
  <r>
    <x v="3"/>
    <s v="476-2023"/>
    <s v="No aplica"/>
    <s v="Secop II"/>
    <s v="476-2023-COMODATO"/>
    <s v="FDLSUBACD-469-2023"/>
    <s v="Contratación directa"/>
    <s v="Comodato"/>
    <s v="Otro"/>
    <m/>
  </r>
  <r>
    <x v="3"/>
    <s v="477-2023"/>
    <s v="No aplica"/>
    <s v="Secop II"/>
    <s v="477-2023-COMODATO"/>
    <s v="FDLSUBACD-470-2023"/>
    <s v="Contratación directa"/>
    <s v="Comodato"/>
    <s v="Otro"/>
    <m/>
  </r>
  <r>
    <x v="3"/>
    <s v="478-2023"/>
    <s v="No aplica"/>
    <s v="Secop II"/>
    <s v="478-2023-COMODATO"/>
    <s v="FDLSUBACD-471-2023"/>
    <s v="Contratación directa"/>
    <s v="Comodato"/>
    <s v="Otro"/>
    <m/>
  </r>
  <r>
    <x v="3"/>
    <s v="479-2023"/>
    <s v="No aplica"/>
    <s v="Secop II"/>
    <s v="479-2023-COMODATO"/>
    <s v="FDLSUBACD-472-2023"/>
    <s v="Contratación directa"/>
    <s v="Comodato"/>
    <s v="Otro"/>
    <m/>
  </r>
  <r>
    <x v="3"/>
    <s v="480-2023"/>
    <s v="No aplica"/>
    <s v="Secop II"/>
    <s v="480-2023-COMODATO"/>
    <s v="FDLSUBACD-473-2023"/>
    <s v="Contratación directa"/>
    <s v="Comodato"/>
    <s v="Otro"/>
    <m/>
  </r>
  <r>
    <x v="3"/>
    <s v="481-2023"/>
    <s v="No aplica"/>
    <s v="Secop II"/>
    <s v="481-2023-COMODATO"/>
    <s v="FDLSUBACD-474-2023"/>
    <s v="Contratación directa"/>
    <s v="Comodato"/>
    <s v="Otro"/>
    <m/>
  </r>
  <r>
    <x v="3"/>
    <s v="482-2023"/>
    <s v="No aplica"/>
    <s v="Secop II"/>
    <s v="482-2023-COMODATO"/>
    <s v="FDLSUBACD-475-2023"/>
    <s v="Contratación directa"/>
    <s v="Comodato"/>
    <s v="Otro"/>
    <m/>
  </r>
  <r>
    <x v="3"/>
    <s v="483-2023"/>
    <n v="89490"/>
    <s v="Secop I"/>
    <s v="483-2023-CONVINT(89490)"/>
    <s v="FDLSUBACD-476-2023(89490)"/>
    <s v="Contratación directa"/>
    <s v="Convenio interadministrativo"/>
    <s v="Otro"/>
    <m/>
  </r>
  <r>
    <x v="3"/>
    <s v="484-2023"/>
    <n v="86302"/>
    <s v="Secop II"/>
    <s v="484-2023CO(86302)"/>
    <s v="FDLSLP-3-2023(86302)"/>
    <s v="Licitación pública"/>
    <s v="Contrato de obra"/>
    <s v="Otro"/>
    <m/>
  </r>
  <r>
    <x v="3"/>
    <s v="108459-2023"/>
    <n v="89307"/>
    <s v="Tienda virtual"/>
    <s v="ORDEN DE COMPRA 108459"/>
    <s v="No aplica"/>
    <s v="Orden de Compra"/>
    <s v="Orden de Compra"/>
    <s v="Orden de Compra"/>
    <m/>
  </r>
  <r>
    <x v="3"/>
    <s v="485-2023"/>
    <n v="86955"/>
    <s v="Secop II"/>
    <s v="485-2023CPS-AG(86955)"/>
    <s v="FDLSUBACD-477-2023-(86955)"/>
    <s v="Contratación directa"/>
    <s v="Prestación de servicios profesionales y de apoyo a la gestión"/>
    <s v="Apoyo a la gestión"/>
    <m/>
  </r>
  <r>
    <x v="3"/>
    <s v="486-2023"/>
    <n v="87492"/>
    <s v="Secop II"/>
    <s v="486-2023CPS-P(87492)"/>
    <s v="FDLSUBACD-478-2023-(87492)"/>
    <s v="Contratación directa"/>
    <s v="Prestación de servicios profesionales y de apoyo a la gestión"/>
    <s v="Profesional"/>
    <m/>
  </r>
  <r>
    <x v="3"/>
    <s v="487-2023"/>
    <n v="87590"/>
    <s v="Secop II"/>
    <s v="487-2023CPS-AG(87590)"/>
    <s v="FDLSUBACD-479-2023(87590)"/>
    <s v="Contratación directa"/>
    <s v="Prestación de servicios profesionales y de apoyo a la gestión"/>
    <s v="Apoyo a la gestión"/>
    <m/>
  </r>
  <r>
    <x v="3"/>
    <s v="488-2023"/>
    <n v="89010"/>
    <s v="Secop II"/>
    <s v="488-2023CPS-P(89010)"/>
    <s v="FDLSUBACD-480-2023(89010)"/>
    <s v="Contratación directa"/>
    <s v="Prestación de servicios profesionales y de apoyo a la gestión"/>
    <s v="Profesional"/>
    <m/>
  </r>
  <r>
    <x v="3"/>
    <s v="489-2023"/>
    <n v="89787"/>
    <s v="Secop II"/>
    <s v="489-2023CPS-P(89787)"/>
    <s v="FDLSUBACD-481-2023-(89787)"/>
    <s v="Contratación directa"/>
    <s v="Prestación de servicios profesionales y de apoyo a la gestión"/>
    <s v="Profesional"/>
    <m/>
  </r>
  <r>
    <x v="3"/>
    <s v="490-2023"/>
    <n v="89818"/>
    <s v="Secop II"/>
    <s v="490-2023CPS-AG(89932)"/>
    <s v="FDLSUBACD-482-2023(89932)"/>
    <s v="Contratación directa"/>
    <s v="Prestación de servicios profesionales y de apoyo a la gestión"/>
    <s v="Apoyo a la gestión"/>
    <m/>
  </r>
  <r>
    <x v="3"/>
    <s v="491-2023"/>
    <n v="85817"/>
    <s v="Secop II"/>
    <s v="491-2023CPS-AG(85817)"/>
    <s v="FDLSUBACD-483-2023(85817)"/>
    <s v="Contratación directa"/>
    <s v="Prestación de servicios profesionales y de apoyo a la gestión"/>
    <s v="Apoyo a la gestión"/>
    <m/>
  </r>
  <r>
    <x v="3"/>
    <s v="492-2023"/>
    <n v="86955"/>
    <s v="Secop II"/>
    <s v="492-2023CPS-AG(86955)"/>
    <s v="FDLSUBACD-484-2023(86955)"/>
    <s v="Contratación directa"/>
    <s v="Prestación de servicios profesionales y de apoyo a la gestión"/>
    <s v="Apoyo a la gestión"/>
    <m/>
  </r>
  <r>
    <x v="3"/>
    <s v="108806-2023"/>
    <n v="88981"/>
    <s v="Tienda virtual"/>
    <s v="ORDEN DE COMPRA 108806"/>
    <s v="No aplica"/>
    <s v="Orden de Compra"/>
    <s v="Orden de Compra"/>
    <s v="Orden de Compra"/>
    <m/>
  </r>
  <r>
    <x v="3"/>
    <s v="493-2023"/>
    <n v="89535"/>
    <s v="Secop II"/>
    <s v="493-2023SEG(89535)"/>
    <s v="FDLSMC-2-2023(89535)"/>
    <s v="Contratación directa"/>
    <s v="Seguros"/>
    <s v="Otro"/>
    <m/>
  </r>
  <r>
    <x v="3"/>
    <s v="494-2023"/>
    <n v="89306"/>
    <s v="Secop II"/>
    <s v="494-2023-CPS(89306)"/>
    <s v="FDLSSAMC-5-2023(89306)"/>
    <s v="Selección abreviada menor cuantía"/>
    <s v="Prestación de servicios"/>
    <s v="Otro"/>
    <m/>
  </r>
  <r>
    <x v="3"/>
    <s v="495-2023"/>
    <n v="89076"/>
    <s v="Secop II"/>
    <s v="495-2023-CV(89076)"/>
    <s v="FDLSSASI-4-2023(89076)"/>
    <s v="Selección abreviada subasta inversa"/>
    <s v="Compraventa"/>
    <s v="Otro"/>
    <m/>
  </r>
  <r>
    <x v="3"/>
    <s v="496-2023"/>
    <n v="88850"/>
    <s v="Secop II"/>
    <s v="496-2023-CPS(88850)"/>
    <s v="FDLSSAMC-4-2023(88850)"/>
    <s v="Selección abreviada menor cuantía"/>
    <s v="Prestación de servicios"/>
    <s v="Otro"/>
    <m/>
  </r>
  <r>
    <x v="3"/>
    <s v="497-2023"/>
    <n v="89351"/>
    <s v="Secop II"/>
    <s v="497-2023-CV(89351)"/>
    <s v="FDLSSAMC-6-2023(89351)"/>
    <s v="Selección abreviada menor cuantía"/>
    <s v="Compraventa"/>
    <s v="Otro"/>
    <m/>
  </r>
  <r>
    <x v="3"/>
    <s v="498-2023"/>
    <n v="89112"/>
    <s v="Secop II"/>
    <s v="498-2023-CINT(89112)"/>
    <s v="FDLSUBA-CMA-2-2023 (89112)"/>
    <s v="Concurso de méritos"/>
    <s v="Interventoría"/>
    <s v="Otro"/>
    <m/>
  </r>
  <r>
    <x v="3"/>
    <s v="499-2023"/>
    <n v="88406"/>
    <s v="Secop II"/>
    <s v="499-2023SUM(88406)"/>
    <s v="FDLSSASI-03-2023(88406)"/>
    <s v="Selección abreviada subasta inversa"/>
    <s v="Suministros"/>
    <s v="Otro"/>
    <m/>
  </r>
  <r>
    <x v="3"/>
    <s v="500-2023"/>
    <n v="88852"/>
    <s v="Secop II"/>
    <s v="500-2023-SUM(88852)"/>
    <s v="FDLSSASI-2-2023(88852)"/>
    <s v="Selección abreviada subasta inversa"/>
    <s v="Suministros"/>
    <s v="Otro"/>
    <m/>
  </r>
  <r>
    <x v="3"/>
    <s v="501-2023"/>
    <n v="83632"/>
    <s v="Secop II"/>
    <s v="501-2023CPS-AG(83632)"/>
    <s v="FDLSUBACD-485-2023(83632)"/>
    <s v="Contratación directa"/>
    <s v="Prestación de servicios profesionales y de apoyo a la gestión"/>
    <s v="Apoyo a la gestión"/>
    <m/>
  </r>
  <r>
    <x v="3"/>
    <s v="502-2023"/>
    <n v="89685"/>
    <s v="Secop II"/>
    <s v="502-2023CPS-P(89685)"/>
    <s v="FDLSUBACD-486-2023(89685)"/>
    <s v="Contratación directa"/>
    <s v="Prestación de servicios profesionales y de apoyo a la gestión"/>
    <s v="Profesional"/>
    <m/>
  </r>
  <r>
    <x v="3"/>
    <s v="503-2023"/>
    <n v="89636"/>
    <s v="Secop II"/>
    <s v="503-2023CPS-AG(89636)"/>
    <s v="FDLSUBACD-487-2023(89636)"/>
    <s v="Contratación directa"/>
    <s v="Prestación de servicios profesionales y de apoyo a la gestión"/>
    <s v="Apoyo a la gestión"/>
    <m/>
  </r>
  <r>
    <x v="3"/>
    <s v="504-2023"/>
    <n v="89962"/>
    <s v="Secop II"/>
    <s v="504-2023CPS-P(89962)"/>
    <s v="FDLSUBACD-488-2023(89962)"/>
    <s v="Contratación directa"/>
    <s v="Prestación de servicios profesionales y de apoyo a la gestión"/>
    <s v="Profesional"/>
    <m/>
  </r>
  <r>
    <x v="3"/>
    <s v="505-2023"/>
    <n v="89636"/>
    <s v="Secop II"/>
    <s v="505-2023CPS-AG(89636)"/>
    <s v="FDLSUBACD-489-2023(89636)"/>
    <s v="Contratación directa"/>
    <s v="Prestación de servicios profesionales y de apoyo a la gestión"/>
    <s v="Apoyo a la gestión"/>
    <m/>
  </r>
  <r>
    <x v="3"/>
    <s v="506-2023"/>
    <n v="90465"/>
    <s v="Secop II"/>
    <s v="506-2023-CONVINT(90465)"/>
    <s v="FDLSUBACD-490-2023(90465)"/>
    <s v="Contratación directa"/>
    <s v="Convenio interadministrativo"/>
    <s v="Otro"/>
    <m/>
  </r>
  <r>
    <x v="3"/>
    <s v="507-2023"/>
    <n v="87782"/>
    <s v="Secop II"/>
    <s v="507-2023CPS-AG(87782)"/>
    <s v="FDLSUBACD-491-2023(87782)"/>
    <s v="Contratación directa"/>
    <s v="Prestación de servicios profesionales y de apoyo a la gestión"/>
    <s v="Apoyo a la gestión"/>
    <m/>
  </r>
  <r>
    <x v="3"/>
    <s v="508-2023"/>
    <n v="88988"/>
    <s v="Secop II"/>
    <s v="508-2023-CPS(88988)"/>
    <s v="FDLSLP-4-2023(88988)"/>
    <s v="Licitación pública"/>
    <s v="Prestación de servicios"/>
    <s v="Otro"/>
    <m/>
  </r>
  <r>
    <x v="3"/>
    <s v="510-2023"/>
    <s v="No aplica"/>
    <s v="Secop II"/>
    <s v="510-2023-CV(90338)"/>
    <s v="FDLSMC-3-2023(90338)"/>
    <s v="Mínima cuantía"/>
    <s v="Compraventa"/>
    <s v="Otro"/>
    <m/>
  </r>
  <r>
    <x v="3"/>
    <s v="110087-2023"/>
    <n v="90346"/>
    <s v="Tienda virtual"/>
    <s v="ORDEN DE COMPRA 110087"/>
    <s v="No aplica"/>
    <s v="Orden de Compra"/>
    <s v="Orden de Compra"/>
    <s v="Orden de Compra"/>
    <m/>
  </r>
  <r>
    <x v="3"/>
    <s v="511-2023"/>
    <s v="No aplica"/>
    <s v="Secop II"/>
    <s v="511-2023-COMODATO"/>
    <s v="FDLSUBACD-492-2023"/>
    <s v="Contratación directa"/>
    <s v="Comodato"/>
    <s v="Otro"/>
    <m/>
  </r>
  <r>
    <x v="3"/>
    <s v="512-2023"/>
    <s v="No aplica"/>
    <s v="Secop II"/>
    <s v="512-2023-COMODATO"/>
    <s v="FDLSUBACD-493-2023"/>
    <s v="Contratación directa"/>
    <s v="Comodato"/>
    <s v="Otro"/>
    <m/>
  </r>
  <r>
    <x v="3"/>
    <s v="513-2023"/>
    <s v="No aplica"/>
    <s v="Secop II"/>
    <s v="513-2023-COMODATO"/>
    <s v="FDLSUBACD-494-2023"/>
    <s v="Contratación directa"/>
    <s v="Comodato"/>
    <s v="Otro"/>
    <m/>
  </r>
  <r>
    <x v="3"/>
    <s v="514-2023"/>
    <s v="No aplica"/>
    <s v="Secop II"/>
    <s v="514-2023-COMODATO"/>
    <s v="FDLSUBACD-495-2023"/>
    <s v="Contratación directa"/>
    <s v="Comodato"/>
    <s v="Otro"/>
    <m/>
  </r>
  <r>
    <x v="3"/>
    <s v="515-2023"/>
    <s v="No aplica"/>
    <s v="Secop II"/>
    <s v="515-2023-COMODATO"/>
    <s v="FDLSUBACD-496-2023"/>
    <s v="Contratación directa"/>
    <s v="Comodato"/>
    <s v="Otro"/>
    <m/>
  </r>
  <r>
    <x v="3"/>
    <s v="516-2023"/>
    <s v="No aplica"/>
    <s v="Secop II"/>
    <s v="516-2023-COMODATO"/>
    <s v="FDLSUBACD-497-2023"/>
    <s v="Contratación directa"/>
    <s v="Comodato"/>
    <s v="Otro"/>
    <m/>
  </r>
  <r>
    <x v="3"/>
    <s v="517-2023"/>
    <s v="No aplica"/>
    <s v="Secop II"/>
    <s v="517-2023-COMODATO"/>
    <s v="FDLSUBACD-498-2023"/>
    <s v="Contratación directa"/>
    <s v="Comodato"/>
    <s v="Otro"/>
    <m/>
  </r>
  <r>
    <x v="3"/>
    <s v="518-2023"/>
    <s v="No aplica"/>
    <s v="Secop II"/>
    <s v="518-2023-COMODATO"/>
    <s v="FDLSUBACD-499-2023"/>
    <s v="Contratación directa"/>
    <s v="Comodato"/>
    <s v="Otro"/>
    <m/>
  </r>
  <r>
    <x v="3"/>
    <s v="519-2023"/>
    <n v="89895"/>
    <s v="Secop II"/>
    <s v="519-2023-CPS(89895)"/>
    <s v="FDLSSAMC-7-2023(89895) "/>
    <s v="Selección abreviada menor cuantía"/>
    <s v="Prestación de servicios"/>
    <s v="Otro"/>
    <m/>
  </r>
  <r>
    <x v="3"/>
    <s v="520-2023"/>
    <n v="89077"/>
    <s v="Secop II"/>
    <s v="520-2023-CO(89077)"/>
    <s v="FDLSLP-5-2023 (89077)"/>
    <s v="Licitación pública"/>
    <s v="Contrato de obra"/>
    <s v="Otro"/>
    <m/>
  </r>
  <r>
    <x v="3"/>
    <s v="521-2023"/>
    <n v="88589"/>
    <s v="Secop II"/>
    <s v="521-2023CO(88589)"/>
    <s v="FDLSLP-6-2023(88589) "/>
    <s v="Licitación pública"/>
    <s v="Contrato de obra"/>
    <s v="Otro"/>
    <m/>
  </r>
  <r>
    <x v="3"/>
    <s v="110366-2023"/>
    <n v="89972"/>
    <s v="Tienda virtual"/>
    <s v="ORDEN DE COMPRA 110366"/>
    <s v="No aplica"/>
    <s v="Orden de Compra"/>
    <s v="Orden de Compra"/>
    <s v="Orden de Compra"/>
    <m/>
  </r>
  <r>
    <x v="3"/>
    <s v="522-2023"/>
    <n v="89353"/>
    <s v="Secop II"/>
    <s v="522-2023PS(89353)"/>
    <s v="FDLSLP-7-2023(89353) "/>
    <s v="Licitación pública"/>
    <s v="Prestación de servicios"/>
    <s v="Otro"/>
    <m/>
  </r>
  <r>
    <x v="3"/>
    <s v="523-2023"/>
    <s v="No aplica"/>
    <s v="Secop II"/>
    <s v="523-2023-COMODATO"/>
    <s v="FDLSUBACD-500-2023"/>
    <s v="Contratación directa"/>
    <s v="Comodato"/>
    <s v="Otro"/>
    <m/>
  </r>
  <r>
    <x v="3"/>
    <s v="524-2023"/>
    <s v="No aplica"/>
    <s v="Secop II"/>
    <s v="524-2023-COMODATO"/>
    <s v="FDLSUBACD-501-2023"/>
    <s v="Contratación directa"/>
    <s v="Comodato"/>
    <s v="Otro"/>
    <m/>
  </r>
  <r>
    <x v="3"/>
    <s v="525-2023"/>
    <s v="No aplica"/>
    <s v="Secop II"/>
    <s v="525-2023-COMODATO"/>
    <s v="FDLSUBACD-502-2023"/>
    <s v="Contratación directa"/>
    <s v="Comodato"/>
    <s v="Otro"/>
    <m/>
  </r>
  <r>
    <x v="3"/>
    <s v="526-2023"/>
    <s v="No aplica"/>
    <s v="Secop II"/>
    <s v="526-2023-COMODATO"/>
    <s v="FDLSUBACD-503-2023"/>
    <s v="Contratación directa"/>
    <s v="Comodato"/>
    <s v="Otro"/>
    <m/>
  </r>
  <r>
    <x v="3"/>
    <s v="527-2023"/>
    <s v="No aplica"/>
    <s v="Secop II"/>
    <s v="527-2023-COMODATO"/>
    <s v="FDLSUBACD-504-2023"/>
    <s v="Contratación directa"/>
    <s v="Comodato"/>
    <s v="Otro"/>
    <m/>
  </r>
  <r>
    <x v="3"/>
    <s v="528-2023"/>
    <n v="89436"/>
    <s v="Secop II"/>
    <s v="528-2023CO(89436)"/>
    <s v="FDLSLP-8-2023(89436)."/>
    <s v="Licitación pública"/>
    <s v="Contrato de obra"/>
    <s v="Otro"/>
    <m/>
  </r>
  <r>
    <x v="3"/>
    <s v="529-2023"/>
    <n v="90003"/>
    <s v="Secop II"/>
    <s v="529-2023CINT(90003)"/>
    <s v="FDLSUBA-CMA-5-2023(90003)"/>
    <s v="Concurso de méritos"/>
    <s v="Interventoría"/>
    <s v="Otro"/>
    <m/>
  </r>
  <r>
    <x v="3"/>
    <s v="530-2023"/>
    <n v="90144"/>
    <s v="Secop II"/>
    <s v="530-2023-CPS-P(44190)"/>
    <s v="FDLSUBACD-505-2023(90144)"/>
    <s v="Contratación directa"/>
    <s v="Prestación de servicios profesionales y de apoyo a la gestión"/>
    <s v="Profesional"/>
    <m/>
  </r>
  <r>
    <x v="3"/>
    <s v="531-2023"/>
    <n v="90144"/>
    <s v="Secop II"/>
    <s v="531-2023CPS-P(90144)"/>
    <s v="FDLSUBACD-506-2023(90144)"/>
    <s v="Contratación directa"/>
    <s v="Prestación de servicios profesionales y de apoyo a la gestión"/>
    <s v="Profesional"/>
    <m/>
  </r>
  <r>
    <x v="3"/>
    <s v="532-2023"/>
    <n v="90151"/>
    <s v="Secop II"/>
    <s v="532-2023CPS-P(90151)"/>
    <s v="FDLSUBACD-507-2023(90151)"/>
    <s v="Contratación directa"/>
    <s v="Prestación de servicios profesionales y de apoyo a la gestión"/>
    <s v="Profesional"/>
    <m/>
  </r>
  <r>
    <x v="3"/>
    <s v="533-2023"/>
    <n v="90151"/>
    <s v="Secop II"/>
    <s v="533-2023CPS-P(90151)"/>
    <s v="FDLSUBACD-508-2023(90151)"/>
    <s v="Contratación directa"/>
    <s v="Prestación de servicios profesionales y de apoyo a la gestión"/>
    <s v="Profesional"/>
    <m/>
  </r>
  <r>
    <x v="3"/>
    <s v="534-2023 C1"/>
    <n v="90151"/>
    <s v="Secop II"/>
    <s v="534-2023CPS-P(90151)"/>
    <s v="FDLSUBACD-509-2023(90151)"/>
    <s v="Contratación directa"/>
    <s v="Prestación de servicios profesionales y de apoyo a la gestión"/>
    <s v="Profesional"/>
    <d v="2023-09-01T00:00:00"/>
  </r>
  <r>
    <x v="3"/>
    <s v="534-2023"/>
    <n v="90151"/>
    <s v="Secop II"/>
    <s v="534-2023CPS-P(90151)"/>
    <s v="FDLSUBACD-509-2023(90151)"/>
    <s v="Contratación directa"/>
    <s v="Prestación de servicios profesionales y de apoyo a la gestión"/>
    <s v="Profesional"/>
    <m/>
  </r>
  <r>
    <x v="3"/>
    <s v="535-2023"/>
    <n v="90152"/>
    <s v="Secop II"/>
    <s v="535-2023CPS-P(90152)"/>
    <s v="FDLSUBACD-510-2023(90152)"/>
    <s v="Contratación directa"/>
    <s v="Prestación de servicios profesionales y de apoyo a la gestión"/>
    <s v="Profesional"/>
    <m/>
  </r>
  <r>
    <x v="3"/>
    <s v="536-2023"/>
    <n v="90152"/>
    <s v="Secop II"/>
    <s v="536-2023CPS-P(90152)"/>
    <s v="FDLSUBACD-511-2023(90152)"/>
    <s v="Contratación directa"/>
    <s v="Prestación de servicios profesionales y de apoyo a la gestión"/>
    <s v="Profesional"/>
    <m/>
  </r>
  <r>
    <x v="3"/>
    <s v="537-2023"/>
    <n v="90152"/>
    <s v="Secop II"/>
    <s v="537-2023CPS-P(90152)"/>
    <s v="FDLSUBACD-512-2023(90152)"/>
    <s v="Contratación directa"/>
    <s v="Prestación de servicios profesionales y de apoyo a la gestión"/>
    <s v="Profesional"/>
    <m/>
  </r>
  <r>
    <x v="3"/>
    <s v="538-2023"/>
    <n v="90650"/>
    <s v="Secop II"/>
    <s v="538-2023CPS-P(90650)"/>
    <s v="FDLSUBACD-513-2023(90650)"/>
    <s v="Contratación directa"/>
    <s v="Prestación de servicios profesionales y de apoyo a la gestión"/>
    <s v="Profesional"/>
    <m/>
  </r>
  <r>
    <x v="3"/>
    <s v="539-2023"/>
    <n v="91146"/>
    <s v="Secop II"/>
    <s v="539-2023CONVINT(91146)"/>
    <s v="FDLSUBACONVINT-514-2023(91146)"/>
    <s v="Contratación directa"/>
    <s v="Convenio interadministrativo"/>
    <s v="Otro"/>
    <m/>
  </r>
  <r>
    <x v="3"/>
    <s v="540-2023"/>
    <n v="91167"/>
    <s v="Secop II"/>
    <s v="540-2023CONVINT(91167)"/>
    <s v="FDLSUBACONVINT-515-2023(91167)"/>
    <s v="Contratación directa"/>
    <s v="Convenio interadministrativo"/>
    <s v="Otro"/>
    <m/>
  </r>
  <r>
    <x v="3"/>
    <s v="541-2023"/>
    <n v="91163"/>
    <s v="Secop II"/>
    <s v="541-2023CONVINT(91163)"/>
    <s v="FDLSUBACONVINT-516-2023(91163)"/>
    <s v="Contratación directa"/>
    <s v="Convenio interadministrativo"/>
    <s v="Otro"/>
    <m/>
  </r>
  <r>
    <x v="3"/>
    <s v="542-2023"/>
    <s v="No aplica"/>
    <s v="Secop II"/>
    <s v="542-2023-COMODATO"/>
    <s v="FDLSUBACD-517-2023"/>
    <s v="Contratación directa"/>
    <s v="Comodato"/>
    <s v="Otro"/>
    <m/>
  </r>
  <r>
    <x v="3"/>
    <s v="543-2023"/>
    <s v="No aplica"/>
    <s v="Secop II"/>
    <s v="543-2023-COMODATO"/>
    <s v="FDLSUBACD-518-2023"/>
    <s v="Contratación directa"/>
    <s v="Comodato"/>
    <s v="Otro"/>
    <m/>
  </r>
  <r>
    <x v="3"/>
    <s v="544-2023"/>
    <s v="No aplica"/>
    <s v="Secop II"/>
    <s v="544-2023-COMODATO"/>
    <s v="FDLSUBACD-519-2023"/>
    <s v="Contratación directa"/>
    <s v="Comodato"/>
    <s v="Otro"/>
    <m/>
  </r>
  <r>
    <x v="3"/>
    <s v="545-2023"/>
    <s v="No aplica"/>
    <s v="Secop II"/>
    <s v="545-2023-COMODATO"/>
    <s v="FDLSUBACD-520-2023"/>
    <s v="Contratación directa"/>
    <s v="Comodato"/>
    <s v="Otro"/>
    <m/>
  </r>
  <r>
    <x v="3"/>
    <s v="546-2023"/>
    <s v="No aplica"/>
    <s v="Secop II"/>
    <s v="546-2023-COMODATO"/>
    <s v="FDLSUBACD-521-2023"/>
    <s v="Contratación directa"/>
    <s v="Comodato"/>
    <s v="Otro"/>
    <m/>
  </r>
  <r>
    <x v="3"/>
    <s v="547-2023"/>
    <s v="No aplica"/>
    <s v="Secop II"/>
    <s v="547-2023-COMODATO"/>
    <s v="FDLSUBACD-522-2023"/>
    <s v="Contratación directa"/>
    <s v="Comodato"/>
    <s v="Otro"/>
    <m/>
  </r>
  <r>
    <x v="3"/>
    <s v="548-2023"/>
    <s v="No aplica"/>
    <s v="Secop II"/>
    <s v="548-2023-COMODATO"/>
    <s v="FDLSUBACD-523-2023"/>
    <s v="Contratación directa"/>
    <s v="Comodato"/>
    <s v="Otro"/>
    <m/>
  </r>
  <r>
    <x v="3"/>
    <s v="549-2023"/>
    <s v="No aplica"/>
    <s v="Secop II"/>
    <s v="549-2023-COMODATO"/>
    <s v="FDLSUBACD-524-2023"/>
    <s v="Contratación directa"/>
    <s v="Comodato"/>
    <s v="Otro"/>
    <m/>
  </r>
  <r>
    <x v="3"/>
    <s v="550-2023"/>
    <s v="No aplica"/>
    <s v="Secop II"/>
    <s v="550-2023-COMODATO"/>
    <s v="FDLSUBACD-525-2023"/>
    <s v="Contratación directa"/>
    <s v="Comodato"/>
    <s v="Otro"/>
    <m/>
  </r>
  <r>
    <x v="3"/>
    <s v="551-2023"/>
    <s v="No aplica"/>
    <s v="Secop II"/>
    <s v="551-2023-COMODATO"/>
    <s v="FDLSUBACD-526-2023"/>
    <s v="Contratación directa"/>
    <s v="Comodato"/>
    <s v="Otro"/>
    <m/>
  </r>
  <r>
    <x v="3"/>
    <s v="552-2023"/>
    <s v="No aplica"/>
    <s v="Secop II"/>
    <s v="552-2023-COMODATO"/>
    <s v="FDLSUBACD-527-2023"/>
    <s v="Contratación directa"/>
    <s v="Comodato"/>
    <s v="Otro"/>
    <m/>
  </r>
  <r>
    <x v="3"/>
    <s v="553-2023"/>
    <s v="No aplica"/>
    <s v="Secop II"/>
    <s v="553-2023-COMODATO"/>
    <s v="FDLSUBACD-528-2023"/>
    <s v="Contratación directa"/>
    <s v="Comodato"/>
    <s v="Otro"/>
    <m/>
  </r>
  <r>
    <x v="3"/>
    <s v="554-2023"/>
    <s v="No aplica"/>
    <s v="Secop II"/>
    <s v="554-2023-COMODATO"/>
    <s v="FDLSUBACD-529-2023"/>
    <s v="Contratación directa"/>
    <s v="Comodato"/>
    <s v="Otro"/>
    <m/>
  </r>
  <r>
    <x v="3"/>
    <s v="555-2023"/>
    <s v="No aplica"/>
    <s v="Secop II"/>
    <s v="555-2023-COMODATO"/>
    <s v="FDLSUBACD-530-2023"/>
    <s v="Contratación directa"/>
    <s v="Comodato"/>
    <s v="Otro"/>
    <m/>
  </r>
  <r>
    <x v="3"/>
    <s v="556-2023"/>
    <s v="No aplica"/>
    <s v="Secop II"/>
    <s v="556-2023-COMODATO."/>
    <s v="FDLSUBACD-531-2023"/>
    <s v="Contratación directa"/>
    <s v="Comodato"/>
    <s v="Otro"/>
    <m/>
  </r>
  <r>
    <x v="3"/>
    <s v="557-2023"/>
    <s v="No aplica"/>
    <s v="Secop II"/>
    <s v="557-2023-COMODATO"/>
    <s v="FDLSUBACD-532-2023"/>
    <s v="Contratación directa"/>
    <s v="Comodato"/>
    <s v="Otro"/>
    <m/>
  </r>
  <r>
    <x v="3"/>
    <s v="558-2023"/>
    <s v="No aplica"/>
    <s v="Secop II"/>
    <s v="558-2023-COMODATO"/>
    <s v="FDLSUBACD-533-2023"/>
    <s v="Contratación directa"/>
    <s v="Comodato"/>
    <s v="Otro"/>
    <m/>
  </r>
  <r>
    <x v="3"/>
    <s v="559-2023"/>
    <s v="No aplica"/>
    <s v="Secop II"/>
    <s v="559-2023-COMODATO"/>
    <s v="FDLSUBACD-534-2023"/>
    <s v="Contratación directa"/>
    <s v="Comodato"/>
    <s v="Otro"/>
    <m/>
  </r>
  <r>
    <x v="3"/>
    <s v="560-2023"/>
    <s v="No aplica"/>
    <s v="Secop II"/>
    <s v="560-2023CONVINT(99115)"/>
    <s v="FDLSUBACONVINT-535-2023(99115)"/>
    <s v="Contratación directa"/>
    <s v="Convenio interadministrativo"/>
    <s v="Otro"/>
    <m/>
  </r>
  <r>
    <x v="3"/>
    <s v="561-2023"/>
    <n v="91148"/>
    <s v="Secop I"/>
    <s v="561-2023CONVINT(91148)"/>
    <s v="FDLSUBACONVINT-536-2023(91148)"/>
    <s v="Contratación directa"/>
    <s v="Convenio interadministrativo"/>
    <s v="Otro"/>
    <m/>
  </r>
  <r>
    <x v="3"/>
    <s v="562-2023"/>
    <n v="91710"/>
    <s v="Secop I"/>
    <s v="562-2023CONINT(91710)"/>
    <s v="FDLSUBACONINT-537-2023(91710)"/>
    <s v="Contratación directa"/>
    <s v="Convenio interadministrativo"/>
    <s v="Otro"/>
    <m/>
  </r>
  <r>
    <x v="3"/>
    <s v="563-2023"/>
    <n v="90848"/>
    <s v="Secop II"/>
    <s v="563-2023-PS(90848)"/>
    <s v="FDLSMC-4-2023(90848)"/>
    <s v="Mínima cuantía"/>
    <s v="Prestación de servicios"/>
    <s v="Otro"/>
    <m/>
  </r>
  <r>
    <x v="3"/>
    <s v="564-2023"/>
    <n v="91164"/>
    <s v="Secop II"/>
    <s v="564-2023CONVINT(91164)"/>
    <s v="FDLSUBACONVINT-538-2023(91164)"/>
    <s v="Contratación directa"/>
    <s v="Convenio interadministrativo"/>
    <s v="Otro"/>
    <m/>
  </r>
  <r>
    <x v="3"/>
    <s v="565-2023"/>
    <s v="No aplica"/>
    <s v="Secop II"/>
    <s v="565-2023-COMODATO"/>
    <s v="FDLSUBACD-539-2023"/>
    <s v="Contratación directa"/>
    <s v="Comodato"/>
    <s v="Otro"/>
    <m/>
  </r>
  <r>
    <x v="3"/>
    <s v="566-2023"/>
    <n v="92154"/>
    <s v="Secop I"/>
    <s v="566-2023CONVINT(92154)"/>
    <s v="FDLSUBACONVINT-540-2023(92154)"/>
    <s v="Contratación directa"/>
    <s v="Convenio interadministrativo"/>
    <s v="Otro"/>
    <m/>
  </r>
  <r>
    <x v="3"/>
    <s v="567-2023"/>
    <n v="91712"/>
    <s v="Secop I"/>
    <s v="567-2023CONVINT(91712)"/>
    <s v="FDLSUBACONVINT-541-2023(91712)"/>
    <s v="Contratación directa"/>
    <s v="Convenio interadministrativo"/>
    <s v="Otro"/>
    <m/>
  </r>
  <r>
    <x v="3"/>
    <s v="568-2023"/>
    <n v="90635"/>
    <s v="Secop II"/>
    <s v="568-2023CPS-AG(90635)"/>
    <s v="FDLSUBACD-542-2023(90635)"/>
    <s v="Contratación directa"/>
    <s v="Prestación de servicios profesionales y de apoyo a la gestión"/>
    <s v="Apoyo a la gestión"/>
    <m/>
  </r>
  <r>
    <x v="3"/>
    <s v="569-2023"/>
    <n v="90635"/>
    <s v="Secop II"/>
    <s v="569-2023CPS-AG(90635)"/>
    <s v="FDLSUBACD-543-2023(90635)"/>
    <s v="Contratación directa"/>
    <s v="Prestación de servicios profesionales y de apoyo a la gestión"/>
    <s v="Apoyo a la gestión"/>
    <m/>
  </r>
  <r>
    <x v="3"/>
    <s v="570-2023"/>
    <n v="90635"/>
    <s v="Secop II"/>
    <s v="570-2023CPS-AG(90635)"/>
    <s v="FDLSUBACD-544-2023(90635)"/>
    <s v="Contratación directa"/>
    <s v="Prestación de servicios profesionales y de apoyo a la gestión"/>
    <s v="Apoyo a la gestión"/>
    <m/>
  </r>
  <r>
    <x v="3"/>
    <s v="571-2023"/>
    <n v="91077"/>
    <s v="Secop II"/>
    <s v="571-2023CPS-AG(91077)"/>
    <s v="FDLSUBACD-545-2023(91077)"/>
    <s v="Contratación directa"/>
    <s v="Prestación de servicios profesionales y de apoyo a la gestión"/>
    <s v="Apoyo a la gestión"/>
    <m/>
  </r>
  <r>
    <x v="3"/>
    <s v="572-2023 C1"/>
    <n v="91554"/>
    <s v="Secop II"/>
    <s v="572-2023CPS-P(91554)"/>
    <s v="FDLSUBACD-546-2023(91554)"/>
    <s v="Contratación directa"/>
    <s v="Prestación de servicios profesionales y de apoyo a la gestión"/>
    <s v="Profesional"/>
    <d v="2023-09-11T00:00:00"/>
  </r>
  <r>
    <x v="3"/>
    <s v="572-2023"/>
    <n v="91554"/>
    <s v="Secop II"/>
    <s v="572-2023CPS-P(91554)"/>
    <s v="FDLSUBACD-546-2023(91554)"/>
    <s v="Contratación directa"/>
    <s v="Prestación de servicios profesionales y de apoyo a la gestión"/>
    <s v="Profesional"/>
    <m/>
  </r>
  <r>
    <x v="3"/>
    <s v="573-2023"/>
    <n v="91999"/>
    <s v="Secop II"/>
    <s v="573-2023CPS-P(91999)"/>
    <s v="FDLSUBACD-547-2023(91999)"/>
    <s v="Contratación directa"/>
    <s v="Prestación de servicios profesionales y de apoyo a la gestión"/>
    <s v="Profesional"/>
    <m/>
  </r>
  <r>
    <x v="3"/>
    <s v="574-2023"/>
    <n v="91116"/>
    <s v="Secop II"/>
    <s v="574-2023CPS-P(91116)"/>
    <s v="FDLSUBACD-548-2023(91116)"/>
    <s v="Contratación directa"/>
    <s v="Prestación de servicios profesionales y de apoyo a la gestión"/>
    <s v="Profesional"/>
    <m/>
  </r>
  <r>
    <x v="3"/>
    <s v="575-2023"/>
    <n v="91993"/>
    <s v="Secop II"/>
    <s v="575-2023CPS-P(91993)"/>
    <s v="FDLSUBACD-549-2023(91993)"/>
    <s v="Contratación directa"/>
    <s v="Prestación de servicios profesionales y de apoyo a la gestión"/>
    <s v="Profesional"/>
    <m/>
  </r>
  <r>
    <x v="3"/>
    <s v="576-2023"/>
    <n v="92097"/>
    <s v="Secop II"/>
    <s v="576-2023CPS-P(92097)"/>
    <s v="FDLSUBACD-550-2023(92097)"/>
    <s v="Contratación directa"/>
    <s v="Prestación de servicios profesionales y de apoyo a la gestión"/>
    <s v="Profesional"/>
    <m/>
  </r>
  <r>
    <x v="3"/>
    <s v="577-2023"/>
    <n v="91996"/>
    <s v="Secop II"/>
    <s v="577-2023CPS-P(91996)"/>
    <s v="FDLSUBACD-551- 2023(91996)"/>
    <s v="Contratación directa"/>
    <s v="Prestación de servicios profesionales y de apoyo a la gestión"/>
    <s v="Profesional"/>
    <m/>
  </r>
  <r>
    <x v="3"/>
    <s v="578-2023"/>
    <s v="No aplica"/>
    <s v="Secop II"/>
    <s v="578-2023-COMODATO"/>
    <s v="FDLSUBACD-552-2023"/>
    <s v="Contratación directa"/>
    <s v="Comodato"/>
    <s v="Otro"/>
    <m/>
  </r>
  <r>
    <x v="3"/>
    <s v="579-2023"/>
    <n v="92282"/>
    <s v="Secop II"/>
    <s v="579-2023CPS-P(92282)"/>
    <s v="FDLSUBACD-553-2023(92282)"/>
    <s v="Contratación directa"/>
    <s v="Prestación de servicios profesionales y de apoyo a la gestión"/>
    <s v="Profesional"/>
    <m/>
  </r>
  <r>
    <x v="3"/>
    <s v="580-2023 C1"/>
    <n v="92289"/>
    <s v="Secop II"/>
    <s v="580-2023-CPS-P(92289)"/>
    <s v="FDLSUBACD-554-2023(92289)"/>
    <s v="Contratación directa"/>
    <s v="Prestación de servicios profesionales y de apoyo a la gestión"/>
    <s v="Profesional"/>
    <d v="2023-09-28T00:00:00"/>
  </r>
  <r>
    <x v="3"/>
    <s v="580-2023"/>
    <n v="92289"/>
    <s v="Secop II"/>
    <s v="580-2023-CPS-P(92289)"/>
    <s v="FDLSUBACD-554-2023(92289)"/>
    <s v="Contratación directa"/>
    <s v="Prestación de servicios profesionales y de apoyo a la gestión"/>
    <s v="Profesional"/>
    <m/>
  </r>
  <r>
    <x v="3"/>
    <s v="581-2023"/>
    <n v="92211"/>
    <s v="Secop II"/>
    <s v="581-2023-CPS-P(92211)"/>
    <s v="FDLSUBACD-555-2023(92211)"/>
    <s v="Contratación directa"/>
    <s v="Prestación de servicios profesionales y de apoyo a la gestión"/>
    <s v="Profesional"/>
    <m/>
  </r>
  <r>
    <x v="3"/>
    <s v="582-2023"/>
    <n v="92276"/>
    <s v="Secop II"/>
    <s v="582-2023CPS-P( 92276)"/>
    <s v="FDLSUBACD-556-2023( 92276)"/>
    <s v="Contratación directa"/>
    <s v="Prestación de servicios profesionales y de apoyo a la gestión"/>
    <s v="Profesional"/>
    <m/>
  </r>
  <r>
    <x v="3"/>
    <s v="583-2023"/>
    <n v="90937"/>
    <s v="Secop II"/>
    <s v="583-2023CPS-AG( 90937)"/>
    <s v="FDLSUBACD-557-2023( 90937)"/>
    <s v="Contratación directa"/>
    <s v="Prestación de servicios profesionales y de apoyo a la gestión"/>
    <s v="Apoyo a la gestión"/>
    <m/>
  </r>
  <r>
    <x v="3"/>
    <s v="584-2023"/>
    <n v="90937"/>
    <s v="Secop II"/>
    <s v="584-2023CPS-AG( 90937)"/>
    <s v="FDLSUBACD- 558-2023( 90937)"/>
    <s v="Contratación directa"/>
    <s v="Prestación de servicios profesionales y de apoyo a la gestión"/>
    <s v="Apoyo a la gestión"/>
    <m/>
  </r>
  <r>
    <x v="3"/>
    <s v="585-2023"/>
    <n v="90937"/>
    <s v="Secop II"/>
    <s v="585-2023CPS-AG( 90937)"/>
    <s v="FDLSUBACD-559-2023( 90937)"/>
    <s v="Contratación directa"/>
    <s v="Prestación de servicios profesionales y de apoyo a la gestión"/>
    <s v="Apoyo a la gestión"/>
    <m/>
  </r>
  <r>
    <x v="3"/>
    <s v="586-2023"/>
    <n v="90937"/>
    <s v="Secop II"/>
    <s v="586-2023CPS-AG( 90937)"/>
    <s v="FDLSUBACD-560-2023( 90937)"/>
    <s v="Contratación directa"/>
    <s v="Prestación de servicios profesionales y de apoyo a la gestión"/>
    <s v="Apoyo a la gestión"/>
    <m/>
  </r>
  <r>
    <x v="3"/>
    <s v="587-2023"/>
    <n v="90937"/>
    <s v="Secop II"/>
    <s v="587-2023CPS-AG( 90937)"/>
    <s v="FDLSUBACD-561-2023( 90937)"/>
    <s v="Contratación directa"/>
    <s v="Prestación de servicios profesionales y de apoyo a la gestión"/>
    <s v="Apoyo a la gestión"/>
    <m/>
  </r>
  <r>
    <x v="3"/>
    <s v="588-2023"/>
    <n v="90937"/>
    <s v="Secop II"/>
    <s v="588-2023CPS-AG(90937)"/>
    <s v="FDLSUBACD-562-2023(90937)"/>
    <s v="Contratación directa"/>
    <s v="Prestación de servicios profesionales y de apoyo a la gestión"/>
    <s v="Apoyo a la gestión"/>
    <m/>
  </r>
  <r>
    <x v="3"/>
    <s v="589-2023"/>
    <n v="92251"/>
    <s v="Secop II"/>
    <s v="589-2023-CPS-AG(92251)"/>
    <s v="FDLSUBACD-563-2023(92251)"/>
    <s v="Contratación directa"/>
    <s v="Prestación de servicios profesionales y de apoyo a la gestión"/>
    <s v="Apoyo a la gestión"/>
    <m/>
  </r>
  <r>
    <x v="3"/>
    <s v="590-2023"/>
    <n v="91525"/>
    <s v="Secop II"/>
    <s v="590-2023-CPS-P(91525)"/>
    <s v="FDLSUBACD-564-2023(91525)"/>
    <s v="Contratación directa"/>
    <s v="Prestación de servicios profesionales y de apoyo a la gestión"/>
    <s v="Profesional"/>
    <m/>
  </r>
  <r>
    <x v="3"/>
    <s v="591-2023"/>
    <n v="92280"/>
    <s v="Secop II"/>
    <s v="591-2023-CPS-AG(92280)"/>
    <s v="FDLSUBACD-565-2023(92280)"/>
    <s v="Contratación directa"/>
    <s v="Prestación de servicios profesionales y de apoyo a la gestión"/>
    <s v="Apoyo a la gestión"/>
    <m/>
  </r>
  <r>
    <x v="3"/>
    <s v="592-2023"/>
    <n v="90886"/>
    <s v="Secop II"/>
    <s v="592-2023-CPS-AG(90886)"/>
    <s v="FDLSUBACD-566-2023(90886)"/>
    <s v="Contratación directa"/>
    <s v="Prestación de servicios profesionales y de apoyo a la gestión"/>
    <s v="Apoyo a la gestión"/>
    <m/>
  </r>
  <r>
    <x v="3"/>
    <s v="593-2023"/>
    <n v="92303"/>
    <s v="Secop II"/>
    <s v="593-2023-CPS-P(92303)"/>
    <s v="FDLSUBACD-567-2023(92303)"/>
    <s v="Contratación directa"/>
    <s v="Prestación de servicios profesionales y de apoyo a la gestión"/>
    <s v="Profesional"/>
    <m/>
  </r>
  <r>
    <x v="3"/>
    <s v="594-2023"/>
    <n v="92290"/>
    <s v="Secop II"/>
    <s v="594-2023-CPS-P(92290)"/>
    <s v="FDLSUBACD-568-2023(92290)"/>
    <s v="Contratación directa"/>
    <s v="Prestación de servicios profesionales y de apoyo a la gestión"/>
    <s v="Profesional"/>
    <m/>
  </r>
  <r>
    <x v="3"/>
    <s v="595-2023"/>
    <n v="90937"/>
    <s v="Secop II"/>
    <s v="595-2023CPS-AG( 90937)"/>
    <s v="FDLSUBACD-569-2023( 90937)"/>
    <s v="Contratación directa"/>
    <s v="Prestación de servicios profesionales y de apoyo a la gestión"/>
    <s v="Apoyo a la gestión"/>
    <m/>
  </r>
  <r>
    <x v="3"/>
    <s v="596-2023"/>
    <n v="91476"/>
    <s v="Secop II"/>
    <s v="596-2023-CPS-AG(91476)"/>
    <s v="FDLSUBACD-570-2023(91476)"/>
    <s v="Contratación directa"/>
    <s v="Prestación de servicios profesionales y de apoyo a la gestión"/>
    <s v="Apoyo a la gestión"/>
    <m/>
  </r>
  <r>
    <x v="3"/>
    <s v="597-2023"/>
    <n v="90937"/>
    <s v="Secop II"/>
    <s v="597-2023-CPS-AG(90937)"/>
    <s v="FDLSUBACD-571-2023(90937)"/>
    <s v="Contratación directa"/>
    <s v="Prestación de servicios profesionales y de apoyo a la gestión"/>
    <s v="Apoyo a la gestión"/>
    <m/>
  </r>
  <r>
    <x v="3"/>
    <s v="598-2023"/>
    <n v="90886"/>
    <s v="Secop II"/>
    <s v="598-2023-CPS-AG(90886)"/>
    <s v="FDLSUBACD-572-2023(90886)"/>
    <s v="Contratación directa"/>
    <s v="Prestación de servicios profesionales y de apoyo a la gestión"/>
    <s v="Apoyo a la gestión"/>
    <m/>
  </r>
  <r>
    <x v="3"/>
    <s v="599-2023"/>
    <n v="92251"/>
    <s v="Secop II"/>
    <s v="599-2023CPS-AG(92251)"/>
    <s v="FDLSUBACD-573-2023(92251)"/>
    <s v="Contratación directa"/>
    <s v="Prestación de servicios profesionales y de apoyo a la gestión"/>
    <s v="Apoyo a la gestión"/>
    <m/>
  </r>
  <r>
    <x v="3"/>
    <s v="600-2023"/>
    <n v="90937"/>
    <s v="Secop II"/>
    <s v="600-2023-CPS-AG(90937)"/>
    <s v="FDLSUBACD-574-2023(90937)"/>
    <s v="Contratación directa"/>
    <s v="Prestación de servicios profesionales y de apoyo a la gestión"/>
    <s v="Apoyo a la gestión"/>
    <m/>
  </r>
  <r>
    <x v="3"/>
    <s v="601-2023 C1"/>
    <n v="90886"/>
    <s v="Secop II"/>
    <s v="601-2023-CPS-AG(90886)"/>
    <s v="FDLSUBACD-575-2023(90886)"/>
    <s v="Contratación directa"/>
    <s v="Prestación de servicios profesionales y de apoyo a la gestión"/>
    <s v="Apoyo a la gestión"/>
    <d v="2023-08-01T00:00:00"/>
  </r>
  <r>
    <x v="3"/>
    <s v="601-2023"/>
    <n v="90886"/>
    <s v="Secop II"/>
    <s v="601-2023-CPS-AG(90886)"/>
    <s v="FDLSUBACD-575-2023(90886)"/>
    <s v="Contratación directa"/>
    <s v="Prestación de servicios profesionales y de apoyo a la gestión"/>
    <s v="Apoyo a la gestión"/>
    <m/>
  </r>
  <r>
    <x v="3"/>
    <s v="602-2023"/>
    <n v="90886"/>
    <s v="Secop II"/>
    <s v="602-2023-CPS-AG(90886)"/>
    <s v="FDLSUBACD-576-2023(90886)"/>
    <s v="Contratación directa"/>
    <s v="Prestación de servicios profesionales y de apoyo a la gestión"/>
    <s v="Apoyo a la gestión"/>
    <m/>
  </r>
  <r>
    <x v="3"/>
    <s v="603-2023"/>
    <n v="90886"/>
    <s v="Secop II"/>
    <s v="603-2023-CPS-AG(90886)"/>
    <s v="FDLSUBACD-577-2023(90886)"/>
    <s v="Contratación directa"/>
    <s v="Prestación de servicios profesionales y de apoyo a la gestión"/>
    <s v="Apoyo a la gestión"/>
    <m/>
  </r>
  <r>
    <x v="3"/>
    <s v="604-2023"/>
    <n v="90937"/>
    <s v="Secop II"/>
    <s v="604-2023-CPS-AG(90937)"/>
    <s v="FDLSUBACD-578-2023(90937)"/>
    <s v="Contratación directa"/>
    <s v="Prestación de servicios profesionales y de apoyo a la gestión"/>
    <s v="Apoyo a la gestión"/>
    <m/>
  </r>
  <r>
    <x v="3"/>
    <s v="605-2023"/>
    <n v="90937"/>
    <s v="Secop II"/>
    <s v="605-2023-CPS-AG(90937)"/>
    <s v="FDLSUBACD-579-2023(90937)"/>
    <s v="Contratación directa"/>
    <s v="Prestación de servicios profesionales y de apoyo a la gestión"/>
    <s v="Apoyo a la gestión"/>
    <m/>
  </r>
  <r>
    <x v="3"/>
    <s v="606-2023"/>
    <n v="90937"/>
    <s v="Secop II"/>
    <s v="606-2023-CPS-AG(90937)"/>
    <s v="FDLSUBACD-580-2023(90937)"/>
    <s v="Contratación directa"/>
    <s v="Prestación de servicios profesionales y de apoyo a la gestión"/>
    <s v="Apoyo a la gestión"/>
    <m/>
  </r>
  <r>
    <x v="3"/>
    <s v="607-2023"/>
    <n v="90937"/>
    <s v="Secop II"/>
    <s v="607-2023-CPS-AG(90937)"/>
    <s v="FDLSUBACD-581-2023(90937)"/>
    <s v="Contratación directa"/>
    <s v="Prestación de servicios profesionales y de apoyo a la gestión"/>
    <s v="Apoyo a la gestión"/>
    <m/>
  </r>
  <r>
    <x v="3"/>
    <s v="608-2023"/>
    <n v="92291"/>
    <s v="Secop II"/>
    <s v="608-2023-CPS-P(92291)"/>
    <s v="FDLSUBACD-582-2023(92291)"/>
    <s v="Contratación directa"/>
    <s v="Prestación de servicios profesionales y de apoyo a la gestión"/>
    <s v="Profesional"/>
    <m/>
  </r>
  <r>
    <x v="3"/>
    <s v="609-2023"/>
    <n v="90467"/>
    <s v="Secop II"/>
    <s v="609-2023-CPS(90467)"/>
    <s v="FDLSSAMC-8-2023(90467)"/>
    <s v="Selección abreviada menor cuantía"/>
    <s v="Prestación de servicios"/>
    <s v="Otro"/>
    <m/>
  </r>
  <r>
    <x v="3"/>
    <s v="610-2023"/>
    <n v="89932"/>
    <s v="Secop II"/>
    <s v="610-2023CINT(89932)"/>
    <s v="FDLSUBA-CMA-8-2023(89932)"/>
    <s v="Concurso de méritos"/>
    <s v="Interventoría"/>
    <s v="Otro"/>
    <m/>
  </r>
  <r>
    <x v="3"/>
    <s v="113013-2023"/>
    <n v="90401"/>
    <s v="Tienda virtual"/>
    <s v="ORDEN DE COMPRA 113013"/>
    <s v="No aplica"/>
    <s v="Orden de Compra"/>
    <s v="Orden de Compra"/>
    <s v="Orden de Compra"/>
    <m/>
  </r>
  <r>
    <x v="3"/>
    <s v="113015-2023"/>
    <n v="90401"/>
    <s v="Tienda virtual"/>
    <s v="ORDEN DE COMPRA 113015"/>
    <s v="No aplica"/>
    <s v="Orden de Compra"/>
    <s v="Orden de Compra"/>
    <s v="Orden de Compra"/>
    <m/>
  </r>
  <r>
    <x v="3"/>
    <s v="113016-2023"/>
    <n v="90401"/>
    <s v="Tienda virtual"/>
    <s v="ORDEN DE COMPRA 113016"/>
    <s v="No aplica"/>
    <s v="Orden de Compra"/>
    <s v="Orden de Compra"/>
    <s v="Orden de Compra"/>
    <m/>
  </r>
  <r>
    <x v="3"/>
    <s v="113017-2023"/>
    <n v="90401"/>
    <s v="Tienda virtual"/>
    <s v="ORDEN DE COMPRA 113017"/>
    <s v="No aplica"/>
    <s v="Orden de Compra"/>
    <s v="Orden de Compra"/>
    <s v="Orden de Compra"/>
    <m/>
  </r>
  <r>
    <x v="3"/>
    <s v="113018-2023"/>
    <n v="90401"/>
    <s v="Tienda virtual"/>
    <s v="ORDEN DE COMPRA 113018"/>
    <s v="No aplica"/>
    <s v="Orden de Compra"/>
    <s v="Orden de Compra"/>
    <s v="Orden de Compra"/>
    <m/>
  </r>
  <r>
    <x v="3"/>
    <s v="113019-2023"/>
    <n v="90401"/>
    <s v="Tienda virtual"/>
    <s v="ORDEN DE COMPRA 113019"/>
    <s v="No aplica"/>
    <s v="Orden de Compra"/>
    <s v="Orden de Compra"/>
    <s v="Orden de Compra"/>
    <m/>
  </r>
  <r>
    <x v="3"/>
    <s v="113020-2023"/>
    <n v="90401"/>
    <s v="Tienda virtual"/>
    <s v="ORDEN DE COMPRA 113020"/>
    <s v="No aplica"/>
    <s v="Orden de Compra"/>
    <s v="Orden de Compra"/>
    <s v="Orden de Compra"/>
    <m/>
  </r>
  <r>
    <x v="3"/>
    <s v="611-2023"/>
    <s v="No aplica"/>
    <s v="Secop II"/>
    <s v="611-2023"/>
    <s v="FDLSUBA-583-2023 DONACION"/>
    <s v="Contratación directa"/>
    <s v="Otros (Transacción - Donaciones)"/>
    <s v="Otro"/>
    <m/>
  </r>
  <r>
    <x v="3"/>
    <s v="113201-2023"/>
    <n v="92439"/>
    <s v="Tienda virtual"/>
    <s v="ORDEN DE COMPRA 113201"/>
    <s v="No aplica"/>
    <s v="Orden de Compra"/>
    <s v="Orden de Compra"/>
    <s v="Orden de Compra"/>
    <m/>
  </r>
  <r>
    <x v="3"/>
    <s v="612-2023"/>
    <n v="90436"/>
    <s v="Secop II"/>
    <s v="612-2023-CINT(89434)"/>
    <s v="FDLSUBA-CMA-9-2023(89434)"/>
    <s v="Concurso de méritos"/>
    <s v="Interventoría"/>
    <s v="Otro"/>
    <m/>
  </r>
  <r>
    <x v="3"/>
    <s v="613-2023"/>
    <n v="90865"/>
    <s v="Secop II"/>
    <s v="613-2023CO(90865)"/>
    <s v="FDLSAMC-9-2023(90865)"/>
    <s v="Selección abreviada menor cuantía"/>
    <s v="Contrato de obra"/>
    <s v="Otro"/>
    <m/>
  </r>
  <r>
    <x v="3"/>
    <s v="113493-2023"/>
    <n v="91709"/>
    <s v="Tienda virtual"/>
    <s v="ORDEN DE COMPRA 113493"/>
    <s v="No aplica"/>
    <s v="Orden de Compra"/>
    <s v="Orden de Compra"/>
    <s v="Orden de Compra"/>
    <m/>
  </r>
  <r>
    <x v="3"/>
    <s v="614-2023"/>
    <n v="90436"/>
    <s v="Secop II"/>
    <s v="614-2023-CINT(90436)"/>
    <s v="FDLSUBA-CMA-7-2023(90436)"/>
    <s v="Concurso de méritos"/>
    <s v="Interventoría"/>
    <s v="Otro"/>
    <m/>
  </r>
  <r>
    <x v="3"/>
    <s v="113923-2023"/>
    <n v="92429"/>
    <s v="Tienda virtual"/>
    <s v="ORDEN DE COMPRA 113923"/>
    <s v="No aplica"/>
    <s v="Orden de Compra"/>
    <s v="Orden de Compra"/>
    <s v="Orden de Compra"/>
    <m/>
  </r>
  <r>
    <x v="3"/>
    <s v="114079-2023"/>
    <n v="92453"/>
    <s v="Tienda virtual"/>
    <s v="ORDEN DE COMPRA 114079"/>
    <s v="No aplica"/>
    <s v="Orden de Compra"/>
    <s v="Orden de Compra"/>
    <s v="Orden de Compra"/>
    <m/>
  </r>
  <r>
    <x v="3"/>
    <s v="114080-2023"/>
    <n v="91711"/>
    <s v="Tienda virtual"/>
    <s v="ORDEN DE COMPRA 114080"/>
    <s v="No aplica"/>
    <s v="Orden de Compra"/>
    <s v="Orden de Compra"/>
    <s v="Orden de Compra"/>
    <m/>
  </r>
  <r>
    <x v="3"/>
    <s v="615-2023"/>
    <n v="90813"/>
    <s v="Secop II"/>
    <s v="615-2023-CPS(90813)"/>
    <s v="FDLSLP-9-2023(90813)"/>
    <s v="Licitación pública"/>
    <s v="Prestación de servicios"/>
    <s v="Otro"/>
    <m/>
  </r>
  <r>
    <x v="3"/>
    <s v="616-2023"/>
    <n v="91713"/>
    <s v="Secop II"/>
    <s v="616-2023-CPS(91713)"/>
    <s v="FDLSSAMC-10-2023(91713) "/>
    <s v="Selección abreviada menor cuantía"/>
    <s v="Prestación de servicios"/>
    <s v="Otro"/>
    <m/>
  </r>
  <r>
    <x v="3"/>
    <s v="617-2023"/>
    <n v="91713"/>
    <s v="Secop II"/>
    <s v="617-2023-CO (91577)"/>
    <s v="FDLSLP-10-2023 (91577) "/>
    <s v="Licitación pública"/>
    <s v="Contrato de obra"/>
    <s v="Otro"/>
    <m/>
  </r>
  <r>
    <x v="3"/>
    <s v="618-2023"/>
    <n v="91364"/>
    <s v="Secop II"/>
    <s v="618-2023-SUM(91364)"/>
    <s v="FDLSUBA-CMA-6-2023(91364)"/>
    <s v="Concurso de méritos"/>
    <s v="Suministros"/>
    <s v="Otro"/>
    <m/>
  </r>
  <r>
    <x v="3"/>
    <s v="619-2023"/>
    <n v="91364"/>
    <s v="Secop II"/>
    <s v="619-2023-SUM(91364)"/>
    <s v="FDLSUBA-CMA-6-2023(91364)"/>
    <s v="Concurso de méritos"/>
    <s v="Suministros"/>
    <s v="Otro"/>
    <m/>
  </r>
  <r>
    <x v="3"/>
    <s v="620-2023"/>
    <n v="63617"/>
    <s v="Secop II"/>
    <s v="532-2021CV(63617)_x0009_"/>
    <s v="No aplica"/>
    <s v="Selección abreviada subasta inversa"/>
    <s v="Otros (Transacción - Donaciones)"/>
    <s v="Otro"/>
    <m/>
  </r>
  <r>
    <x v="3"/>
    <s v="621-2023"/>
    <n v="61653"/>
    <s v="Secop II"/>
    <s v="455-2021SUM(61653)_x0009_"/>
    <s v="No aplica"/>
    <s v="Selección abreviada subasta inversa"/>
    <s v="Otros (Transacción - Donaciones)"/>
    <s v="Otro"/>
    <m/>
  </r>
  <r>
    <x v="3"/>
    <s v="622-2023"/>
    <n v="92419"/>
    <s v="Secop II"/>
    <s v="622-2023CV(92419)"/>
    <s v="FDLSSASI-7-2023(92419)"/>
    <s v="Selección abreviada subasta inversa"/>
    <s v="Compraventa"/>
    <s v="Otro"/>
    <m/>
  </r>
  <r>
    <x v="3"/>
    <s v="623-2023"/>
    <n v="92905"/>
    <s v="Secop II"/>
    <s v="623-2023-PS(92905)"/>
    <s v="FDLSMC-5-2023(92905)"/>
    <s v="Mínima cuantía"/>
    <s v="Prestación de servicios"/>
    <s v="Otro"/>
    <m/>
  </r>
  <r>
    <x v="3"/>
    <s v="115067-2023"/>
    <n v="92455"/>
    <s v="Tienda virtual"/>
    <s v="ORDEN DE COMPRA 115067"/>
    <s v="No aplica"/>
    <s v="Orden de Compra"/>
    <s v="Orden de Compra"/>
    <s v="Orden de Compra"/>
    <m/>
  </r>
  <r>
    <x v="3"/>
    <s v="624-2023"/>
    <n v="91398"/>
    <s v="Secop II"/>
    <s v="624-2023-CPS(91398)"/>
    <s v="FDLSLP-12-2023(91398)"/>
    <s v="Licitación pública"/>
    <s v="Prestación de servicios"/>
    <s v="Otro"/>
    <m/>
  </r>
  <r>
    <x v="3"/>
    <s v="625-2023"/>
    <n v="92556"/>
    <s v="Secop II"/>
    <s v="625-2023SUM(92556)"/>
    <s v="FDLSSASI-8-2023(92556)"/>
    <s v="Selección abreviada subasta inversa"/>
    <s v="Suministros"/>
    <s v="Otro"/>
    <m/>
  </r>
  <r>
    <x v="3"/>
    <s v="626-2023"/>
    <n v="91708"/>
    <s v="Secop II"/>
    <s v="626-2023-CPS(92434)"/>
    <s v="FDLSLP-14-2023(92434) "/>
    <s v="Licitación pública"/>
    <s v="Prestación de servicios"/>
    <s v="Otro"/>
    <m/>
  </r>
  <r>
    <x v="3"/>
    <s v="627-2023"/>
    <n v="91708"/>
    <s v="Secop II"/>
    <s v="627-2023SUM(91708)"/>
    <s v="FDLSSASI-5-2023 (91708)"/>
    <s v="Selección abreviada subasta inversa"/>
    <s v="Suministros"/>
    <s v="Otro"/>
    <m/>
  </r>
  <r>
    <x v="3"/>
    <s v="628-2023"/>
    <n v="91883"/>
    <s v="Secop II"/>
    <s v="CONTRATO 628-2023PS(91883)"/>
    <s v="FDLSLP-13-2023(91833)"/>
    <s v="Licitación pública"/>
    <s v="Prestación de servicios"/>
    <s v="Otro"/>
    <m/>
  </r>
  <r>
    <x v="3"/>
    <s v="629-2023"/>
    <n v="92559"/>
    <s v="Secop II"/>
    <s v="629- 2023CPS (92559)"/>
    <s v="PROCESO FDLSLP-15-2023 (92559)"/>
    <s v="Licitación pública"/>
    <s v="Prestación de servicios"/>
    <s v="Otro"/>
    <m/>
  </r>
  <r>
    <x v="3"/>
    <s v="630-2023"/>
    <n v="92755"/>
    <s v="Secop II"/>
    <s v="630-2023SUM(92755)"/>
    <s v="FDLSSASI-9-2023(92755)"/>
    <s v="Selección abreviada subasta inversa"/>
    <s v="Suministros"/>
    <s v="Otro"/>
    <m/>
  </r>
  <r>
    <x v="3"/>
    <s v="631-2023"/>
    <n v="92755"/>
    <s v="Secop II"/>
    <s v="631-2023SUM(92755)"/>
    <s v="FDLSSASI-9-2023(92755)"/>
    <s v="Selección abreviada subasta inversa"/>
    <s v="Suministros"/>
    <s v="Otro"/>
    <m/>
  </r>
  <r>
    <x v="3"/>
    <s v="632-2023"/>
    <n v="92904"/>
    <s v="Secop II"/>
    <s v="632-2023CSUM(92904)"/>
    <s v="FDLSSASI-10-2023(92904)"/>
    <s v="Selección abreviada subasta inversa"/>
    <s v="Suministros"/>
    <s v="Otro"/>
    <m/>
  </r>
  <r>
    <x v="3"/>
    <s v="633-2023"/>
    <n v="92557"/>
    <s v="Secop II"/>
    <s v="633-2023CINT(92557)"/>
    <s v="FDLSUBA-CMA-10-2023(92557)"/>
    <s v="Concurso de méritos"/>
    <s v="Interventoría"/>
    <s v="Otro"/>
    <m/>
  </r>
  <r>
    <x v="3"/>
    <s v="634-2023"/>
    <n v="92903"/>
    <s v="Secop II"/>
    <s v="634-2023-CPS(92903)"/>
    <s v="FDLSLP-16-2023 (92903) "/>
    <s v="Licitación pública"/>
    <s v="Prestación de servicios"/>
    <s v="Otro"/>
    <m/>
  </r>
  <r>
    <x v="3"/>
    <s v="635-2023"/>
    <s v="No aplica"/>
    <s v="Secop II"/>
    <s v="635-2023-CPS(91578)"/>
    <s v="FDLSSAMC-11-2023(91578)"/>
    <s v="Selección abreviada menor cuantía"/>
    <s v="Prestación de servicios"/>
    <s v="Otro"/>
    <m/>
  </r>
  <r>
    <x v="3"/>
    <s v="636-2023"/>
    <n v="78307"/>
    <s v="Secop II"/>
    <s v="561-2022CPS-CV(78307)"/>
    <s v="FDLSSASI-11-2022(78307)"/>
    <s v="Selección abreviada subasta inversa"/>
    <s v="Otros (Transacción - Donaciones)"/>
    <s v="Otro"/>
    <m/>
  </r>
  <r>
    <x v="3"/>
    <s v="637-2023"/>
    <n v="93726"/>
    <s v="Secop II"/>
    <s v="637-2023PS (93726)"/>
    <s v="FDLSLP-17-2023(93726)"/>
    <s v="Licitación pública"/>
    <s v="Prestación de servicios"/>
    <s v="Otro"/>
    <m/>
  </r>
  <r>
    <x v="3"/>
    <s v="638-2023"/>
    <n v="93728"/>
    <s v="Secop II"/>
    <s v="638-2023-CPS(93728) "/>
    <s v="FDLSLP-18-2023 (93728) "/>
    <s v="Licitación pública"/>
    <s v="Prestación de servicios"/>
    <s v="Otro"/>
    <m/>
  </r>
  <r>
    <x v="3"/>
    <s v="639-2023"/>
    <n v="93787"/>
    <s v="Secop II"/>
    <s v="639-2023PS (93787)"/>
    <s v="FDLSLP-19-2023(93787)"/>
    <s v="Licitación pública"/>
    <s v="Prestación de servicios"/>
    <s v="Otro"/>
    <m/>
  </r>
  <r>
    <x v="3"/>
    <s v="640-2023"/>
    <n v="94015"/>
    <s v="Secop II"/>
    <s v="640-2023CPS-AG(94015)"/>
    <s v="FDLSUBACD-583-2023(94015)"/>
    <s v="Contratación directa"/>
    <s v="Prestación de servicios profesionales y de apoyo a la gestión"/>
    <s v="Apoyo a la gestión"/>
    <m/>
  </r>
  <r>
    <x v="3"/>
    <s v="641-2023"/>
    <n v="94015"/>
    <s v="Secop II"/>
    <s v="641-2023CPS-AG(94015)"/>
    <s v="FDLSUBACD-584-2023(94015)"/>
    <s v="Contratación directa"/>
    <s v="Prestación de servicios profesionales y de apoyo a la gestión"/>
    <s v="Apoyo a la gestión"/>
    <m/>
  </r>
  <r>
    <x v="3"/>
    <s v="642-2023"/>
    <n v="94015"/>
    <s v="Secop II"/>
    <s v="642-2023CPS-AG(94015)"/>
    <s v="FDLSUBACD-585-2023(94015)"/>
    <s v="Contratación directa"/>
    <s v="Prestación de servicios profesionales y de apoyo a la gestión"/>
    <s v="Apoyo a la gestión"/>
    <m/>
  </r>
  <r>
    <x v="3"/>
    <s v="643-2023"/>
    <n v="94015"/>
    <s v="Secop II"/>
    <s v="643-2023CPS-AG(94015)"/>
    <s v="FDLSUBACD-586-2023(94015)"/>
    <s v="Contratación directa"/>
    <s v="Prestación de servicios profesionales y de apoyo a la gestión"/>
    <s v="Apoyo a la gestión"/>
    <m/>
  </r>
  <r>
    <x v="3"/>
    <s v="644-2023"/>
    <n v="94015"/>
    <s v="Secop II"/>
    <s v="644-2023-CPS-AG(94015)"/>
    <s v="FDLSUBACD-587-2023(94015)"/>
    <s v="Contratación directa"/>
    <s v="Prestación de servicios profesionales y de apoyo a la gestión"/>
    <s v="Apoyo a la gestión"/>
    <m/>
  </r>
  <r>
    <x v="3"/>
    <s v="645-2023"/>
    <n v="94015"/>
    <s v="Secop II"/>
    <s v="645-2023CPS-AG (94015)"/>
    <s v="FDLSUBACD-588-2023(94015)"/>
    <s v="Contratación directa"/>
    <s v="Prestación de servicios profesionales y de apoyo a la gestión"/>
    <s v="Apoyo a la gestión"/>
    <m/>
  </r>
  <r>
    <x v="3"/>
    <s v="646-2023"/>
    <n v="94015"/>
    <s v="Secop II"/>
    <s v="646-2023CPS-AG (94015)"/>
    <s v="FDLSUBACD-589-2023(94015)"/>
    <s v="Contratación directa"/>
    <s v="Prestación de servicios profesionales y de apoyo a la gestión"/>
    <s v="Apoyo a la gestión"/>
    <m/>
  </r>
  <r>
    <x v="3"/>
    <s v="647-2023"/>
    <n v="94015"/>
    <s v="Secop II"/>
    <s v="647-2023CPS-AG(94015)"/>
    <s v="FDLSUBACD-590-2023(94015)"/>
    <s v="Contratación directa"/>
    <s v="Prestación de servicios profesionales y de apoyo a la gestión"/>
    <s v="Apoyo a la gestión"/>
    <m/>
  </r>
  <r>
    <x v="3"/>
    <s v="648-2023"/>
    <n v="94015"/>
    <s v="Secop II"/>
    <s v="648-2023CPS-AG(94015)"/>
    <s v="FDLSUBACD-591-2023(94015)"/>
    <s v="Contratación directa"/>
    <s v="Prestación de servicios profesionales y de apoyo a la gestión"/>
    <s v="Apoyo a la gestión"/>
    <m/>
  </r>
  <r>
    <x v="3"/>
    <s v="649-2023"/>
    <s v="No aplica"/>
    <s v="Secop II"/>
    <s v="649-2023CV(93791)"/>
    <s v="FDLSSAMC-13-2023(93791)"/>
    <s v="Selección abreviada menor cuantía"/>
    <s v="Compraventa"/>
    <s v="Otro"/>
    <m/>
  </r>
  <r>
    <x v="3"/>
    <s v="650-2023"/>
    <n v="93790"/>
    <s v="Secop II"/>
    <s v="650 2023-CV (93790) "/>
    <s v="FDLSSASI- 11-2023(93790)"/>
    <s v="Selección abreviada subasta inversa"/>
    <s v="Compraventa"/>
    <s v="Otro"/>
    <m/>
  </r>
  <r>
    <x v="3"/>
    <s v="651-2023"/>
    <n v="94015"/>
    <s v="Secop II"/>
    <s v="651-2023CPS-AG(94015)"/>
    <s v="FDLSUBACD-592-2023(94015)"/>
    <s v="Contratación directa"/>
    <s v="Prestación de servicios profesionales y de apoyo a la gestión"/>
    <s v="Apoyo a la gestión"/>
    <m/>
  </r>
  <r>
    <x v="3"/>
    <s v="652-2023"/>
    <n v="94015"/>
    <s v="Secop II"/>
    <s v="652-2023CPS-AG(94015)"/>
    <s v="FDLSUBACD-593-2023(94015)"/>
    <s v="Contratación directa"/>
    <s v="Prestación de servicios profesionales y de apoyo a la gestión"/>
    <s v="Apoyo a la gestión"/>
    <m/>
  </r>
  <r>
    <x v="3"/>
    <s v="653-2023"/>
    <n v="94015"/>
    <s v="Secop II"/>
    <s v="653-2023CPS-AG(94015)"/>
    <s v="FDLSUBACD-594-2023(94015)"/>
    <s v="Contratación directa"/>
    <s v="Prestación de servicios profesionales y de apoyo a la gestión"/>
    <s v="Apoyo a la gestión"/>
    <m/>
  </r>
  <r>
    <x v="3"/>
    <s v="654-2023"/>
    <n v="93792"/>
    <s v="Secop II"/>
    <s v="654-2023-CPS(93792)"/>
    <s v="FDLSLP-20-2023(93792)"/>
    <s v="Licitación pública"/>
    <s v="Prestación de servicios"/>
    <s v="Otro"/>
    <m/>
  </r>
  <r>
    <x v="3"/>
    <s v="655-2023"/>
    <n v="96524"/>
    <s v="Secop II"/>
    <s v="655-2023CPS-P(96524)"/>
    <s v="FDLSUBACD-595-2023(96524)"/>
    <s v="Contratación directa"/>
    <s v="Prestación de servicios profesionales y de apoyo a la gestión"/>
    <s v="Profesional"/>
    <m/>
  </r>
  <r>
    <x v="3"/>
    <s v="656-2023"/>
    <n v="97241"/>
    <s v="Secop II"/>
    <s v="656-2023CPS-P(97241)"/>
    <s v="FDLSUBACD-596-2023(97241)"/>
    <s v="Contratación directa"/>
    <s v="Prestación de servicios profesionales y de apoyo a la gestión"/>
    <s v="Profesional"/>
    <m/>
  </r>
  <r>
    <x v="3"/>
    <s v="657-2023"/>
    <n v="97235"/>
    <s v="Secop II"/>
    <s v="657-2023-CPS-AG(97235)"/>
    <s v="FDLSUBACD-597-2023(97235)"/>
    <s v="Contratación directa"/>
    <s v="Prestación de servicios profesionales y de apoyo a la gestión"/>
    <s v="Apoyo a la gestión"/>
    <m/>
  </r>
  <r>
    <x v="3"/>
    <s v="658-2023"/>
    <n v="97660"/>
    <s v="Secop II"/>
    <s v="658-2023-CPS-P(97660)"/>
    <s v="FDLSUBACD-598-2023(97660)"/>
    <s v="Contratación directa"/>
    <s v="Prestación de servicios profesionales y de apoyo a la gestión"/>
    <s v="Profesional"/>
    <m/>
  </r>
  <r>
    <x v="3"/>
    <s v="659-2023"/>
    <n v="95861"/>
    <s v="Secop II"/>
    <s v="659-2023-CPS(95861)"/>
    <s v="FDLSSAMC-14-2023(95861)"/>
    <s v="Selección abreviada menor cuantía"/>
    <s v="Prestación de servicios"/>
    <s v="Otro"/>
    <m/>
  </r>
  <r>
    <x v="3"/>
    <s v="660-2023"/>
    <n v="97519"/>
    <s v="Secop II"/>
    <s v="660-2023-CPS-P-(97519)"/>
    <s v="FDLSUBACD-599-2023(97519)"/>
    <s v="Contratación directa"/>
    <s v="Prestación de servicios profesionales y de apoyo a la gestión"/>
    <s v="Profesional"/>
    <m/>
  </r>
  <r>
    <x v="3"/>
    <s v="661-2023"/>
    <n v="97115"/>
    <s v="Secop II"/>
    <s v="661-2023-CPS-P(97115)"/>
    <s v="FDLSUBACD-600-2023(97115)"/>
    <s v="Contratación directa"/>
    <s v="Prestación de servicios profesionales y de apoyo a la gestión"/>
    <s v="Profesional"/>
    <m/>
  </r>
  <r>
    <x v="3"/>
    <s v="662-2023"/>
    <n v="97116"/>
    <s v="Secop II"/>
    <s v="662-2023CPS-P(97116)"/>
    <s v="FDLSUBACD-601-2023(97116)"/>
    <s v="Contratación directa"/>
    <s v="Prestación de servicios profesionales y de apoyo a la gestión"/>
    <s v="Profesional"/>
    <m/>
  </r>
  <r>
    <x v="3"/>
    <s v="663-2023"/>
    <n v="97115"/>
    <s v="Secop II"/>
    <s v="663-2023-CPS-P(97115)"/>
    <s v="FDLSUBACD-602-2023(97115)"/>
    <s v="Contratación directa"/>
    <s v="Prestación de servicios profesionales y de apoyo a la gestión"/>
    <s v="Profesional"/>
    <m/>
  </r>
  <r>
    <x v="3"/>
    <s v="664-2023"/>
    <n v="97115"/>
    <s v="Secop II"/>
    <s v="664-2023-CPS-P(97115)"/>
    <s v="FDLSUBACD-603-2023(97115)"/>
    <s v="Contratación directa"/>
    <s v="Prestación de servicios profesionales y de apoyo a la gestión"/>
    <s v="Profesional"/>
    <m/>
  </r>
  <r>
    <x v="3"/>
    <s v="665-2023"/>
    <n v="97115"/>
    <s v="Secop II"/>
    <s v="665-2023CPS-P(97115)"/>
    <s v="FDLSUBACD-604-2023(97115)"/>
    <s v="Contratación directa"/>
    <s v="Prestación de servicios profesionales y de apoyo a la gestión"/>
    <s v="Profesional"/>
    <m/>
  </r>
  <r>
    <x v="3"/>
    <s v="666-2023"/>
    <n v="97152"/>
    <s v="Secop II"/>
    <s v="666-2023CPS-P(97152)"/>
    <s v="FDLSUBACD-605-2023(97152)"/>
    <s v="Contratación directa"/>
    <s v="Prestación de servicios profesionales y de apoyo a la gestión"/>
    <s v="Profesional"/>
    <m/>
  </r>
  <r>
    <x v="3"/>
    <s v="667-2023"/>
    <n v="97115"/>
    <s v="Secop II"/>
    <s v="667-2023CPS-P(97115)"/>
    <s v="FDLSUBACD-606-2023(97115)"/>
    <s v="Contratación directa"/>
    <s v="Prestación de servicios profesionales y de apoyo a la gestión"/>
    <s v="Profesional"/>
    <m/>
  </r>
  <r>
    <x v="3"/>
    <s v="668-2023"/>
    <n v="97151"/>
    <s v="Secop II"/>
    <s v="668-2023CPS-AG(97151)"/>
    <s v="FDLSUBACD-607-2023(97151)"/>
    <s v="Contratación directa"/>
    <s v="Prestación de servicios profesionales y de apoyo a la gestión"/>
    <s v="Apoyo a la gestión"/>
    <m/>
  </r>
  <r>
    <x v="3"/>
    <s v="669-2023"/>
    <n v="97513"/>
    <s v="Secop II"/>
    <s v="669-2023CPS-CPS-P(97513)"/>
    <s v="FDLSUBACD-608-2023(97513)"/>
    <s v="Contratación directa"/>
    <s v="Prestación de servicios profesionales y de apoyo a la gestión"/>
    <s v="Profesional"/>
    <m/>
  </r>
  <r>
    <x v="3"/>
    <s v="670-2023"/>
    <n v="97115"/>
    <s v="Secop II"/>
    <s v="670-2023-CPS-P(97115)"/>
    <s v="FDLSUBACD-609-2023(97115)"/>
    <s v="Contratación directa"/>
    <s v="Prestación de servicios profesionales y de apoyo a la gestión"/>
    <s v="Profesional"/>
    <m/>
  </r>
  <r>
    <x v="3"/>
    <s v="671-2023"/>
    <n v="97116"/>
    <s v="Secop II"/>
    <s v="671-2023-CPS-P(97116)"/>
    <s v="FDLSUBACD-610-2023-(97116)"/>
    <s v="Contratación directa"/>
    <s v="Prestación de servicios profesionales y de apoyo a la gestión"/>
    <s v="Profesional"/>
    <m/>
  </r>
  <r>
    <x v="3"/>
    <s v="672-2023"/>
    <n v="97152"/>
    <s v="Secop II"/>
    <s v="672-2023-CPS-P(97152)"/>
    <s v="FDLSUBACD -611-2023(97152)"/>
    <s v="Contratación directa"/>
    <s v="Prestación de servicios profesionales y de apoyo a la gestión"/>
    <s v="Profesional"/>
    <m/>
  </r>
  <r>
    <x v="3"/>
    <s v="673-2023"/>
    <n v="95383"/>
    <s v="Secop II"/>
    <s v="673-2023-PS(95383)"/>
    <s v="FDLSMC-8-2023(95383) "/>
    <s v="Mínima cuantía"/>
    <s v="Prestación de servicios"/>
    <s v="Otro"/>
    <m/>
  </r>
  <r>
    <x v="3"/>
    <s v="674-2023"/>
    <n v="97357"/>
    <s v="Secop II"/>
    <s v="674-2023-CPS-P(97357)"/>
    <s v="FDLSUBACD-612-2023(97357)"/>
    <s v="Contratación directa"/>
    <s v="Prestación de servicios profesionales y de apoyo a la gestión"/>
    <s v="Profesional"/>
    <m/>
  </r>
  <r>
    <x v="3"/>
    <s v="675-2023"/>
    <n v="97152"/>
    <s v="Secop II"/>
    <s v="675-2023CPS-P(97152)"/>
    <s v="FDLSUBACD-613-2023 (97152)"/>
    <s v="Contratación directa"/>
    <s v="Prestación de servicios profesionales y de apoyo a la gestión"/>
    <s v="Profesional"/>
    <m/>
  </r>
  <r>
    <x v="3"/>
    <s v="676-2023"/>
    <n v="97115"/>
    <s v="Secop II"/>
    <s v="676-2023-CPS-P(97115)"/>
    <s v="FDLSUBACD-614-2023(97115)"/>
    <s v="Contratación directa"/>
    <s v="Prestación de servicios profesionales y de apoyo a la gestión"/>
    <s v="Profesional"/>
    <m/>
  </r>
  <r>
    <x v="3"/>
    <s v="677-2023"/>
    <n v="97791"/>
    <s v="Secop II"/>
    <s v="677-2023CPS-P(97791)"/>
    <s v="_x0009__x000a_FDLSUBACD-615-2023-(97791)_x000a_"/>
    <s v="Contratación directa"/>
    <s v="Prestación de servicios profesionales y de apoyo a la gestión"/>
    <s v="Profesional"/>
    <m/>
  </r>
  <r>
    <x v="3"/>
    <s v="678-2023"/>
    <n v="97663"/>
    <s v="Secop II"/>
    <s v="678-2023-CPS-P(97663)"/>
    <s v="FDLSUBACD-616-2023(97663)"/>
    <s v="Contratación directa"/>
    <s v="Prestación de servicios profesionales y de apoyo a la gestión"/>
    <s v="Profesional"/>
    <m/>
  </r>
  <r>
    <x v="3"/>
    <s v="679-2023"/>
    <n v="97075"/>
    <s v="Secop II"/>
    <s v="679-2023CPS-P(97075)"/>
    <s v="FDLSUBACD-617-2023(97075)"/>
    <s v="Contratación directa"/>
    <s v="Prestación de servicios profesionales y de apoyo a la gestión"/>
    <s v="Profesional"/>
    <m/>
  </r>
  <r>
    <x v="3"/>
    <s v="680-2023"/>
    <n v="97157"/>
    <s v="Secop II"/>
    <s v="680-2023-CPS-P(97157) "/>
    <s v="FDLSUBACD-618-2023(97157) "/>
    <s v="Contratación directa"/>
    <s v="Prestación de servicios profesionales y de apoyo a la gestión"/>
    <s v="Profesional"/>
    <m/>
  </r>
  <r>
    <x v="3"/>
    <s v="681-2023"/>
    <n v="97028"/>
    <s v="Secop II"/>
    <s v="681-2023-CPS-P(97028)"/>
    <s v="FDLSUBACD-619-2023(97028)"/>
    <s v="Contratación directa"/>
    <s v="Prestación de servicios profesionales y de apoyo a la gestión"/>
    <s v="Profesional"/>
    <m/>
  </r>
  <r>
    <x v="3"/>
    <s v="682-2023"/>
    <n v="97350"/>
    <s v="Secop II"/>
    <s v="682-2023-CPS-P(97350)"/>
    <s v="FDLSUBACD-620-2023(97350)"/>
    <s v="Contratación directa"/>
    <s v="Prestación de servicios profesionales y de apoyo a la gestión"/>
    <s v="Profesional"/>
    <m/>
  </r>
  <r>
    <x v="3"/>
    <s v="683-2023"/>
    <n v="97355"/>
    <s v="Secop II"/>
    <s v="683-2023-CPS-P(97355)"/>
    <s v="FDLSUBACD-621-2023(97355)"/>
    <s v="Contratación directa"/>
    <s v="Prestación de servicios profesionales y de apoyo a la gestión"/>
    <s v="Profesional"/>
    <m/>
  </r>
  <r>
    <x v="3"/>
    <s v="684-2023"/>
    <n v="97356"/>
    <s v="Secop II"/>
    <s v="684-2023-CPS-P(97356)"/>
    <s v="FDLSUBACD-622-2023(97356)"/>
    <s v="Contratación directa"/>
    <s v="Prestación de servicios profesionales y de apoyo a la gestión"/>
    <s v="Profesional"/>
    <m/>
  </r>
  <r>
    <x v="3"/>
    <s v="685-2023 C1"/>
    <n v="97360"/>
    <s v="Secop II"/>
    <s v="685-2023-CPS-P(97360)"/>
    <s v="FDLSUBACD-623-2023(97360)"/>
    <s v="Contratación directa"/>
    <s v="Prestación de servicios profesionales y de apoyo a la gestión"/>
    <s v="Profesional"/>
    <d v="2024-04-17T00:00:00"/>
  </r>
  <r>
    <x v="3"/>
    <s v="685-2023"/>
    <n v="97360"/>
    <s v="Secop II"/>
    <s v="685-2023-CPS-P(97360)"/>
    <s v="FDLSUBACD-623-2023(97360)"/>
    <s v="Contratación directa"/>
    <s v="Prestación de servicios profesionales y de apoyo a la gestión"/>
    <s v="Profesional"/>
    <m/>
  </r>
  <r>
    <x v="3"/>
    <s v="686-2023"/>
    <n v="97093"/>
    <s v="Secop II"/>
    <s v="686-2023-CPS-P (97093)"/>
    <s v="FDLSUBACD-624-2023(97093)"/>
    <s v="Contratación directa"/>
    <s v="Prestación de servicios profesionales y de apoyo a la gestión"/>
    <s v="Profesional"/>
    <m/>
  </r>
  <r>
    <x v="3"/>
    <s v="687-2023"/>
    <n v="97049"/>
    <s v="Secop II"/>
    <s v="687-2023-CPS-AG(97049)"/>
    <s v="FDLSUBACD-625-2023(97049)"/>
    <s v="Contratación directa"/>
    <s v="Prestación de servicios profesionales y de apoyo a la gestión"/>
    <s v="Apoyo a la gestión"/>
    <m/>
  </r>
  <r>
    <x v="3"/>
    <s v="688-2023"/>
    <n v="97094"/>
    <s v="Secop II"/>
    <s v="688-2023CPS-P(97094)"/>
    <s v="FDLSUBACD-626-2023(97094)"/>
    <s v="Contratación directa"/>
    <s v="Prestación de servicios profesionales y de apoyo a la gestión"/>
    <s v="Profesional"/>
    <m/>
  </r>
  <r>
    <x v="3"/>
    <s v="689-2023"/>
    <n v="97089"/>
    <s v="Secop II"/>
    <s v="689-2023-CPS-AG(97089)"/>
    <s v="FDLSUBACD-627-2023(97089)"/>
    <s v="Contratación directa"/>
    <s v="Prestación de servicios profesionales y de apoyo a la gestión"/>
    <s v="Apoyo a la gestión"/>
    <m/>
  </r>
  <r>
    <x v="3"/>
    <s v="690-2023"/>
    <n v="97049"/>
    <s v="Secop II"/>
    <s v="690-2023-CPS-AG(97049)"/>
    <s v="FDLSUBACD-628-2023(97049)"/>
    <s v="Contratación directa"/>
    <s v="Prestación de servicios profesionales y de apoyo a la gestión"/>
    <s v="Apoyo a la gestión"/>
    <m/>
  </r>
  <r>
    <x v="3"/>
    <s v="691-2023"/>
    <n v="97045"/>
    <s v="Secop II"/>
    <s v="691-2023-CPS-AG(97045)"/>
    <s v="FDLSUBACD-629-2023(97045)"/>
    <s v="Contratación directa"/>
    <s v="Prestación de servicios profesionales y de apoyo a la gestión"/>
    <s v="Apoyo a la gestión"/>
    <m/>
  </r>
  <r>
    <x v="3"/>
    <s v="692-2023"/>
    <n v="97045"/>
    <s v="Secop II"/>
    <s v="692-2023CPS-AG(97045)"/>
    <s v="FDLSUBACD-630-2023(97045)"/>
    <s v="Contratación directa"/>
    <s v="Prestación de servicios profesionales y de apoyo a la gestión"/>
    <s v="Apoyo a la gestión"/>
    <m/>
  </r>
  <r>
    <x v="3"/>
    <s v="693-2023"/>
    <n v="97111"/>
    <s v="Secop II"/>
    <s v="693-2023CPS-AG(97111)"/>
    <s v="FDLSUBA-631-2023(97111)"/>
    <s v="Contratación directa"/>
    <s v="Prestación de servicios profesionales y de apoyo a la gestión"/>
    <s v="Apoyo a la gestión"/>
    <m/>
  </r>
  <r>
    <x v="3"/>
    <s v="694-2023"/>
    <n v="97353"/>
    <s v="Secop II"/>
    <s v="694-2023CPS-P(97353)"/>
    <s v="FDLSUBACD-632-2023(97353)"/>
    <s v="Contratación directa"/>
    <s v="Prestación de servicios profesionales y de apoyo a la gestión"/>
    <s v="Profesional"/>
    <m/>
  </r>
  <r>
    <x v="3"/>
    <s v="695-2023"/>
    <n v="97111"/>
    <s v="Secop II"/>
    <s v="695-2023CPS-AG(97111)"/>
    <s v="FDLSUBACD-633-2023(97111)"/>
    <s v="Contratación directa"/>
    <s v="Prestación de servicios profesionales y de apoyo a la gestión"/>
    <s v="Apoyo a la gestión"/>
    <m/>
  </r>
  <r>
    <x v="3"/>
    <s v="696-2023"/>
    <n v="97049"/>
    <s v="Secop II"/>
    <s v="696-2023CPS-AG(97049)"/>
    <s v="FDLSUBACD-634-2023(97049)"/>
    <s v="Contratación directa"/>
    <s v="Prestación de servicios profesionales y de apoyo a la gestión"/>
    <s v="Apoyo a la gestión"/>
    <m/>
  </r>
  <r>
    <x v="3"/>
    <s v="697-2023"/>
    <n v="97049"/>
    <s v="Secop II"/>
    <s v="697-2023CPS-AG(97049)"/>
    <s v="FDLSUBACD-635-2023-(97049)"/>
    <s v="Contratación directa"/>
    <s v="Prestación de servicios profesionales y de apoyo a la gestión"/>
    <s v="Apoyo a la gestión"/>
    <m/>
  </r>
  <r>
    <x v="3"/>
    <s v="698-2023"/>
    <n v="97049"/>
    <s v="Secop II"/>
    <s v="698-2023CPS-AG(97049)"/>
    <s v="FDLSUBACD-636-2023(97049)"/>
    <s v="Contratación directa"/>
    <s v="Prestación de servicios profesionales y de apoyo a la gestión"/>
    <s v="Apoyo a la gestión"/>
    <m/>
  </r>
  <r>
    <x v="3"/>
    <s v="699-2023"/>
    <n v="97111"/>
    <s v="Secop II"/>
    <s v="699-2023-CPS-AG (97111)"/>
    <s v="FDLSUBACD-637-2023-(97111)"/>
    <s v="Contratación directa"/>
    <s v="Prestación de servicios profesionales y de apoyo a la gestión"/>
    <s v="Apoyo a la gestión"/>
    <m/>
  </r>
  <r>
    <x v="3"/>
    <s v="700-2023"/>
    <n v="97045"/>
    <s v="Secop II"/>
    <s v="700-2023-CPS-AG(97045) "/>
    <s v="FDLSUBACD-638-2023-(97045)"/>
    <s v="Contratación directa"/>
    <s v="Prestación de servicios profesionales y de apoyo a la gestión"/>
    <s v="Apoyo a la gestión"/>
    <m/>
  </r>
  <r>
    <x v="3"/>
    <s v="701-2023"/>
    <n v="97037"/>
    <s v="Secop II"/>
    <s v="701-2023CPS-AG(97037)"/>
    <s v="FDLSUBACD-639-2023(97037)"/>
    <s v="Contratación directa"/>
    <s v="Prestación de servicios profesionales y de apoyo a la gestión"/>
    <s v="Apoyo a la gestión"/>
    <m/>
  </r>
  <r>
    <x v="3"/>
    <s v="702-2023"/>
    <n v="97375"/>
    <s v="Secop II"/>
    <s v="702-2023-CPS-P(97375)"/>
    <s v="FDLSUBACD-640-2023(97375)"/>
    <s v="Contratación directa"/>
    <s v="Prestación de servicios profesionales y de apoyo a la gestión"/>
    <s v="Profesional"/>
    <m/>
  </r>
  <r>
    <x v="3"/>
    <s v="703-2023"/>
    <n v="97299"/>
    <s v="Secop II"/>
    <s v="703-2023-CPS-AG(97299)"/>
    <s v="FDLSUBACD-641-2023(97299)"/>
    <s v="Contratación directa"/>
    <s v="Prestación de servicios profesionales y de apoyo a la gestión"/>
    <s v="Apoyo a la gestión"/>
    <m/>
  </r>
  <r>
    <x v="3"/>
    <s v="704-2023"/>
    <n v="97078"/>
    <s v="Secop II"/>
    <s v="704-2023CPS-AG(97078)"/>
    <s v="FDLSUBACD-642-2023(97078)"/>
    <s v="Contratación directa"/>
    <s v="Prestación de servicios profesionales y de apoyo a la gestión"/>
    <s v="Apoyo a la gestión"/>
    <m/>
  </r>
  <r>
    <x v="3"/>
    <s v="705-2023"/>
    <n v="97091"/>
    <s v="Secop II"/>
    <s v="705-2023-CPS-P(97091)"/>
    <s v="FDLSUBACD-643-2023(97091)"/>
    <s v="Contratación directa"/>
    <s v="Prestación de servicios profesionales y de apoyo a la gestión"/>
    <s v="Profesional"/>
    <m/>
  </r>
  <r>
    <x v="3"/>
    <s v="706-2023"/>
    <n v="97088"/>
    <s v="Secop II"/>
    <s v="706-2023-CPS-AG(97088)"/>
    <s v="FDLSUBACD-644-2023(97088)"/>
    <s v="Contratación directa"/>
    <s v="Prestación de servicios profesionales y de apoyo a la gestión"/>
    <s v="Apoyo a la gestión"/>
    <m/>
  </r>
  <r>
    <x v="3"/>
    <s v="707-2023 C1"/>
    <n v="97280"/>
    <s v="Secop II"/>
    <s v="707-2023-CPS-P(97280)"/>
    <s v="FDLSUBACD-645-2023(97280)"/>
    <s v="Contratación directa"/>
    <s v="Prestación de servicios profesionales y de apoyo a la gestión"/>
    <s v="Profesional"/>
    <d v="2024-04-08T00:00:00"/>
  </r>
  <r>
    <x v="3"/>
    <s v="707-2023"/>
    <n v="97280"/>
    <s v="Secop II"/>
    <s v="707-2023-CPS-P(97280)"/>
    <s v="FDLSUBACD-645-2023(97280)"/>
    <s v="Contratación directa"/>
    <s v="Prestación de servicios profesionales y de apoyo a la gestión"/>
    <s v="Profesional"/>
    <m/>
  </r>
  <r>
    <x v="3"/>
    <s v="708-2023"/>
    <n v="97237"/>
    <s v="Secop II"/>
    <s v="708-2023-CSP-AG(97237)"/>
    <s v="FDLSUBACD-646-2023(97237)"/>
    <s v="Contratación directa"/>
    <s v="Prestación de servicios profesionales y de apoyo a la gestión"/>
    <s v="Apoyo a la gestión"/>
    <m/>
  </r>
  <r>
    <x v="3"/>
    <s v="709-2023"/>
    <n v="97166"/>
    <s v="Secop II"/>
    <s v="709-2023-CPS-AG(97166)"/>
    <s v="FDLSUBACD-647-2023(97166)"/>
    <s v="Contratación directa"/>
    <s v="Prestación de servicios profesionales y de apoyo a la gestión"/>
    <s v="Apoyo a la gestión"/>
    <m/>
  </r>
  <r>
    <x v="3"/>
    <s v="710-2023"/>
    <n v="97158"/>
    <s v="Secop II"/>
    <s v="710-2023-CPS-P(97158)"/>
    <s v="FDLSUBACD-648-2023(97158)"/>
    <s v="Contratación directa"/>
    <s v="Prestación de servicios profesionales y de apoyo a la gestión"/>
    <s v="Profesional"/>
    <m/>
  </r>
  <r>
    <x v="3"/>
    <s v="711-2023"/>
    <n v="97280"/>
    <s v="Secop II"/>
    <s v="711-2023-CPS-P(97280)"/>
    <s v="FDLSUBACD-649-2023(97280)"/>
    <s v="Contratación directa"/>
    <s v="Prestación de servicios profesionales y de apoyo a la gestión"/>
    <s v="Profesional"/>
    <m/>
  </r>
  <r>
    <x v="3"/>
    <s v="712-2023"/>
    <n v="97124"/>
    <s v="Secop II"/>
    <s v="712-2023CPS-P(97124)"/>
    <s v="FDLSUBACD-650-2023(97124)"/>
    <s v="Contratación directa"/>
    <s v="Prestación de servicios profesionales y de apoyo a la gestión"/>
    <s v="Profesional"/>
    <m/>
  </r>
  <r>
    <x v="3"/>
    <s v="713-2023"/>
    <n v="97121"/>
    <s v="Secop II"/>
    <s v="713-2023-CPS-P(97121)"/>
    <s v="FDLSUBACD-651-2023(97121)"/>
    <s v="Contratación directa"/>
    <s v="Prestación de servicios profesionales y de apoyo a la gestión"/>
    <s v="Profesional"/>
    <m/>
  </r>
  <r>
    <x v="3"/>
    <s v="714-2023"/>
    <n v="97202"/>
    <s v="Secop II"/>
    <s v="714-2023-CPS-AG(97202)"/>
    <s v="FDLSUBACD-652-2023(97202)"/>
    <s v="Contratación directa"/>
    <s v="Prestación de servicios profesionales y de apoyo a la gestión"/>
    <s v="Apoyo a la gestión"/>
    <m/>
  </r>
  <r>
    <x v="3"/>
    <s v="715-2023"/>
    <n v="97018"/>
    <s v="Secop II"/>
    <s v="715-2023-CPS-P(97018)"/>
    <s v="FDLSUBACD-653-2023(97018)"/>
    <s v="Contratación directa"/>
    <s v="Prestación de servicios profesionales y de apoyo a la gestión"/>
    <s v="Profesional"/>
    <m/>
  </r>
  <r>
    <x v="3"/>
    <s v="716-2023"/>
    <n v="97111"/>
    <s v="Secop II"/>
    <s v="716-2023-CPS-PAG(97111)"/>
    <s v="FDLSUBACD-654-2023(97111)"/>
    <s v="Contratación directa"/>
    <s v="Prestación de servicios profesionales y de apoyo a la gestión"/>
    <s v="Profesional"/>
    <m/>
  </r>
  <r>
    <x v="3"/>
    <s v="717-2023"/>
    <n v="97111"/>
    <s v="Secop II"/>
    <s v="717-2023CPS-AG(97111)"/>
    <s v="FDLSUBACD-655-2023(97111)"/>
    <s v="Contratación directa"/>
    <s v="Prestación de servicios profesionales y de apoyo a la gestión"/>
    <s v="Apoyo a la gestión"/>
    <m/>
  </r>
  <r>
    <x v="3"/>
    <s v="718-2023"/>
    <n v="97119"/>
    <s v="Secop II"/>
    <s v="718-2023-CPS-P(97119)"/>
    <s v="FDLSUBACD-656-2023(97119)"/>
    <s v="Contratación directa"/>
    <s v="Prestación de servicios profesionales y de apoyo a la gestión"/>
    <s v="Profesional"/>
    <m/>
  </r>
  <r>
    <x v="3"/>
    <s v="719-2023"/>
    <n v="97129"/>
    <s v="Secop II"/>
    <s v="719-2023-CPS-AG(97129)"/>
    <s v="FDLSUBACD-657-2023(97129)"/>
    <s v="Contratación directa"/>
    <s v="Prestación de servicios profesionales y de apoyo a la gestión"/>
    <s v="Apoyo a la gestión"/>
    <m/>
  </r>
  <r>
    <x v="3"/>
    <s v="720-2023"/>
    <n v="97129"/>
    <s v="Secop II"/>
    <s v="720-2023-CPS-AG(97129)"/>
    <s v="FDLSUBACD-658-2023(97129)"/>
    <s v="Contratación directa"/>
    <s v="Prestación de servicios profesionales y de apoyo a la gestión"/>
    <s v="Apoyo a la gestión"/>
    <m/>
  </r>
  <r>
    <x v="3"/>
    <s v="721-2023"/>
    <n v="97129"/>
    <s v="Secop II"/>
    <s v="721-2023-CPS-AG(97129)"/>
    <s v="FDLSUBACD-659-2023(97129)"/>
    <s v="Contratación directa"/>
    <s v="Prestación de servicios profesionales y de apoyo a la gestión"/>
    <s v="Apoyo a la gestión"/>
    <m/>
  </r>
  <r>
    <x v="3"/>
    <s v="722-2023"/>
    <n v="97123"/>
    <s v="Secop II"/>
    <s v="722-2023-CPS-AG(97123)"/>
    <s v="FDLSUBACD-660-2023(97123)"/>
    <s v="Contratación directa"/>
    <s v="Prestación de servicios profesionales y de apoyo a la gestión"/>
    <s v="Apoyo a la gestión"/>
    <m/>
  </r>
  <r>
    <x v="3"/>
    <s v="723-2023"/>
    <n v="97117"/>
    <s v="Secop II"/>
    <s v="723-2023-CPS-P(97117)"/>
    <s v="FDLSUBACD-661-2023(97117)"/>
    <s v="Contratación directa"/>
    <s v="Prestación de servicios profesionales y de apoyo a la gestión"/>
    <s v="Profesional"/>
    <m/>
  </r>
  <r>
    <x v="3"/>
    <s v="724-2023"/>
    <n v="97113"/>
    <s v="Secop II"/>
    <s v="724-2023-CPS-P(97113)"/>
    <s v="FDLSUBACD-662-2023(97113)"/>
    <s v="Contratación directa"/>
    <s v="Prestación de servicios profesionales y de apoyo a la gestión"/>
    <s v="Profesional"/>
    <m/>
  </r>
  <r>
    <x v="3"/>
    <s v="725-2023"/>
    <n v="97027"/>
    <s v="Secop II"/>
    <s v="725-2023CPS-P(97027)"/>
    <s v="FDLSUBACD-663-2023(97027)"/>
    <s v="Contratación directa"/>
    <s v="Prestación de servicios profesionales y de apoyo a la gestión"/>
    <s v="Profesional"/>
    <m/>
  </r>
  <r>
    <x v="3"/>
    <s v="726-2023"/>
    <n v="97110"/>
    <s v="Secop II"/>
    <s v="726-2023-CPS-P(97110)"/>
    <s v="FDLSUBACD-664-2023(97110)"/>
    <s v="Contratación directa"/>
    <s v="Prestación de servicios profesionales y de apoyo a la gestión"/>
    <s v="Profesional"/>
    <m/>
  </r>
  <r>
    <x v="3"/>
    <s v="727-2023"/>
    <n v="97108"/>
    <s v="Secop II"/>
    <s v="727-2023-CPS-AG(97108)"/>
    <s v="FDLSUBACD-665-2023(97108)"/>
    <s v="Contratación directa"/>
    <s v="Prestación de servicios profesionales y de apoyo a la gestión"/>
    <s v="Apoyo a la gestión"/>
    <m/>
  </r>
  <r>
    <x v="3"/>
    <s v="728-2023"/>
    <n v="97104"/>
    <s v="Secop II"/>
    <s v="728-2023CPSAG( 97104)"/>
    <s v="FDLSUBACD-666-2023(97104)"/>
    <s v="Contratación directa"/>
    <s v="Prestación de servicios profesionales y de apoyo a la gestión"/>
    <s v="Apoyo a la gestión"/>
    <m/>
  </r>
  <r>
    <x v="3"/>
    <s v="729-2023"/>
    <n v="97101"/>
    <s v="Secop II"/>
    <s v="729-2023-CPS-P(97101)"/>
    <s v="FDLSUBACD-667-2023(97101)"/>
    <s v="Contratación directa"/>
    <s v="Prestación de servicios profesionales y de apoyo a la gestión"/>
    <s v="Profesional"/>
    <m/>
  </r>
  <r>
    <x v="3"/>
    <s v="730-2023"/>
    <n v="97053"/>
    <s v="Secop II"/>
    <s v="730-2023-CPS-AG(97053)"/>
    <s v="FDLSUBACD-668-2023(97053)"/>
    <s v="Contratación directa"/>
    <s v="Prestación de servicios profesionales y de apoyo a la gestión"/>
    <s v="Apoyo a la gestión"/>
    <m/>
  </r>
  <r>
    <x v="3"/>
    <s v="731-2023"/>
    <n v="97097"/>
    <s v="Secop II"/>
    <s v="731-2023CPS-AG(97097)"/>
    <s v="FDLSUBACD-669-2023(97097)"/>
    <s v="Contratación directa"/>
    <s v="Prestación de servicios profesionales y de apoyo a la gestión"/>
    <s v="Apoyo a la gestión"/>
    <m/>
  </r>
  <r>
    <x v="3"/>
    <s v="732-2023"/>
    <n v="97096"/>
    <s v="Secop II"/>
    <s v="732-2023-CPS-P(97096)"/>
    <s v="FDLSUBACD-670-2023(97096)"/>
    <s v="Contratación directa"/>
    <s v="Prestación de servicios profesionales y de apoyo a la gestión"/>
    <s v="Profesional"/>
    <m/>
  </r>
  <r>
    <x v="3"/>
    <s v="733-2023"/>
    <n v="97055"/>
    <s v="Secop II"/>
    <s v="733-2023-CPS-P(97055)"/>
    <s v="FDLSUBACD-671-2023(97055)"/>
    <s v="Contratación directa"/>
    <s v="Prestación de servicios profesionales y de apoyo a la gestión"/>
    <s v="Profesional"/>
    <m/>
  </r>
  <r>
    <x v="3"/>
    <s v="734-2023"/>
    <n v="97114"/>
    <s v="Secop II"/>
    <s v="734-2023-CPS-P(97114) "/>
    <s v="FDLSUBACD-672-2023(97114) "/>
    <s v="Contratación directa"/>
    <s v="Prestación de servicios profesionales y de apoyo a la gestión"/>
    <s v="Apoyo a la gestión"/>
    <m/>
  </r>
  <r>
    <x v="3"/>
    <s v="735-2023"/>
    <n v="97118"/>
    <s v="Secop II"/>
    <s v="735-2023-CPS-AG(97118)"/>
    <s v="FDLSUBACD-673-2023(97118)"/>
    <s v="Contratación directa"/>
    <s v="Prestación de servicios profesionales y de apoyo a la gestión"/>
    <s v="Apoyo a la gestión"/>
    <m/>
  </r>
  <r>
    <x v="3"/>
    <s v="736-2023"/>
    <n v="97118"/>
    <s v="Secop II"/>
    <s v="736-2023CPS-AG(97118)"/>
    <s v="FDLSUBACD-674-2023(97118)"/>
    <s v="Contratación directa"/>
    <s v="Prestación de servicios profesionales y de apoyo a la gestión"/>
    <s v="Apoyo a la gestión"/>
    <m/>
  </r>
  <r>
    <x v="3"/>
    <s v="737-2023"/>
    <n v="97136"/>
    <s v="Secop II"/>
    <s v="737-2023-CPS-AG(97136)"/>
    <s v="FDLSUBACD-675-2023(97136)"/>
    <s v="Contratación directa"/>
    <s v="Prestación de servicios profesionales y de apoyo a la gestión"/>
    <s v="Apoyo a la gestión"/>
    <m/>
  </r>
  <r>
    <x v="3"/>
    <s v="738-2023"/>
    <n v="97136"/>
    <s v="Secop II"/>
    <s v="738-2023-CPS-AG(97136)"/>
    <s v="FDLSUBACD-676-2023(97136)_x0009_"/>
    <s v="Contratación directa"/>
    <s v="Prestación de servicios profesionales y de apoyo a la gestión"/>
    <s v="Apoyo a la gestión"/>
    <m/>
  </r>
  <r>
    <x v="3"/>
    <s v="739-2023"/>
    <n v="97068"/>
    <s v="Secop II"/>
    <s v="739-2023CPS-AG(97068)"/>
    <s v="FDLSUBACD-677-2023(97068)"/>
    <s v="Contratación directa"/>
    <s v="Prestación de servicios profesionales y de apoyo a la gestión"/>
    <s v="Apoyo a la gestión"/>
    <m/>
  </r>
  <r>
    <x v="3"/>
    <s v="740-2023"/>
    <n v="97071"/>
    <s v="Secop II"/>
    <s v="740-2023CPS-AG(97071)"/>
    <s v="FDLSUBACD-678-2023(97071)"/>
    <s v="Contratación directa"/>
    <s v="Prestación de servicios profesionales y de apoyo a la gestión"/>
    <s v="Apoyo a la gestión"/>
    <m/>
  </r>
  <r>
    <x v="3"/>
    <s v="741-2023"/>
    <n v="97102"/>
    <s v="Secop II"/>
    <s v="741-2023CPS-CPS-P (97102)"/>
    <s v="FDLSUBACD-679-2023(97102)"/>
    <s v="Contratación directa"/>
    <s v="Prestación de servicios profesionales y de apoyo a la gestión"/>
    <s v="Profesional"/>
    <m/>
  </r>
  <r>
    <x v="3"/>
    <s v="742-2023"/>
    <n v="97057"/>
    <s v="Secop II"/>
    <s v="742-2023CPS-AG(97057)"/>
    <s v="FDLSUBACD-680-2023(97057)"/>
    <s v="Contratación directa"/>
    <s v="Prestación de servicios profesionales y de apoyo a la gestión"/>
    <s v="Apoyo a la gestión"/>
    <m/>
  </r>
  <r>
    <x v="3"/>
    <s v="743-2023"/>
    <n v="97122"/>
    <s v="Secop II"/>
    <s v="743-2023-CPS-AG(97122)"/>
    <s v="FDLSUBACD-681-2023(97122)"/>
    <s v="Contratación directa"/>
    <s v="Prestación de servicios profesionales y de apoyo a la gestión"/>
    <s v="Apoyo a la gestión"/>
    <m/>
  </r>
  <r>
    <x v="3"/>
    <s v="744-2023"/>
    <n v="97106"/>
    <s v="Secop II"/>
    <s v="744-2023-CPS-P(97106)"/>
    <s v="FDLSUBACD-682-2023(97106)"/>
    <s v="Contratación directa"/>
    <s v="Prestación de servicios profesionales y de apoyo a la gestión"/>
    <s v="Profesional"/>
    <m/>
  </r>
  <r>
    <x v="3"/>
    <s v="745-2023"/>
    <n v="97112"/>
    <s v="Secop II"/>
    <s v="745- 2023-CPS-P(97112)"/>
    <s v="FDLSUBACD-683-2023(97112)"/>
    <s v="Contratación directa"/>
    <s v="Prestación de servicios profesionales y de apoyo a la gestión"/>
    <s v="Apoyo a la gestión"/>
    <m/>
  </r>
  <r>
    <x v="3"/>
    <s v="746-2023"/>
    <n v="97158"/>
    <s v="Secop II"/>
    <s v="746-2023-CPS-P(97158)"/>
    <s v="FDLSUBACD-684-2023(97158)"/>
    <s v="Contratación directa"/>
    <s v="Prestación de servicios profesionales y de apoyo a la gestión"/>
    <s v="Profesional"/>
    <m/>
  </r>
  <r>
    <x v="3"/>
    <s v="747-2023"/>
    <n v="97632"/>
    <s v="Secop II"/>
    <s v="747-2023-CPS-P(97632)"/>
    <s v="FDLSUBACD-685-2023(97632)"/>
    <s v="Contratación directa"/>
    <s v="Prestación de servicios profesionales y de apoyo a la gestión"/>
    <s v="Profesional"/>
    <m/>
  </r>
  <r>
    <x v="3"/>
    <s v="748-2023"/>
    <n v="97362"/>
    <s v="Secop II"/>
    <s v="748-2023-CPS-AG(97362)"/>
    <s v="FDLSUBACD-686-2023(97362)"/>
    <s v="Contratación directa"/>
    <s v="Prestación de servicios profesionales y de apoyo a la gestión"/>
    <s v="Apoyo a la gestión"/>
    <m/>
  </r>
  <r>
    <x v="3"/>
    <s v="749-2023"/>
    <n v="97384"/>
    <s v="Secop II"/>
    <s v="749-2023-CPS-P(97384)"/>
    <s v="FDLSUBACD-687-2023(97384)"/>
    <s v="Contratación directa"/>
    <s v="Prestación de servicios profesionales y de apoyo a la gestión"/>
    <s v="Profesional"/>
    <m/>
  </r>
  <r>
    <x v="3"/>
    <s v="750-2023"/>
    <n v="97374"/>
    <s v="Secop II"/>
    <s v="750-2023-CPS-P(97374) "/>
    <s v="FDLSUBACD-688-2023(97374) "/>
    <s v="Contratación directa"/>
    <s v="Prestación de servicios profesionales y de apoyo a la gestión"/>
    <s v="Profesional"/>
    <m/>
  </r>
  <r>
    <x v="3"/>
    <s v="751-2023"/>
    <n v="97378"/>
    <s v="Secop II"/>
    <s v="751-2023-CPS-P(97378)"/>
    <s v="FDLSUBACD-689-2023(97378)"/>
    <s v="Contratación directa"/>
    <s v="Prestación de servicios profesionales y de apoyo a la gestión"/>
    <s v="Profesional"/>
    <m/>
  </r>
  <r>
    <x v="3"/>
    <s v="752-2023"/>
    <n v="97346"/>
    <s v="Secop II"/>
    <s v="752-2023CPS-P(97346)"/>
    <s v="FDLSUBACD-690-2023(97346)"/>
    <s v="Contratación directa"/>
    <s v="Prestación de servicios profesionales y de apoyo a la gestión"/>
    <s v="Profesional"/>
    <m/>
  </r>
  <r>
    <x v="3"/>
    <s v="753-2023"/>
    <n v="97387"/>
    <s v="Secop II"/>
    <s v="753-2023-CPS-P(97387)"/>
    <s v="FDLSUBACD-691-2023(97387)"/>
    <s v="Contratación directa"/>
    <s v="Prestación de servicios profesionales y de apoyo a la gestión"/>
    <s v="Profesional"/>
    <m/>
  </r>
  <r>
    <x v="3"/>
    <s v="754-2023"/>
    <n v="97319"/>
    <s v="Secop II"/>
    <s v="754-2023-CPS-P(97319)"/>
    <s v="FDLSUBACD-692-2023(97319)_x0009_"/>
    <s v="Contratación directa"/>
    <s v="Prestación de servicios profesionales y de apoyo a la gestión"/>
    <s v="Profesional"/>
    <m/>
  </r>
  <r>
    <x v="3"/>
    <s v="755-2023"/>
    <n v="97080"/>
    <s v="Secop II"/>
    <s v="755-2023-CPS-P(97080)"/>
    <s v="FDLSUBACD-693-2023(97080)"/>
    <s v="Contratación directa"/>
    <s v="Prestación de servicios profesionales y de apoyo a la gestión"/>
    <s v="Profesional"/>
    <m/>
  </r>
  <r>
    <x v="3"/>
    <s v="756-2023"/>
    <n v="97103"/>
    <s v="Secop II"/>
    <s v="756-2023-CPS-AG(97103)"/>
    <s v="FDLSUBACD-694-2023(97103)"/>
    <s v="Contratación directa"/>
    <s v="Prestación de servicios profesionales y de apoyo a la gestión"/>
    <s v="Apoyo a la gestión"/>
    <m/>
  </r>
  <r>
    <x v="3"/>
    <s v="757-2023"/>
    <n v="97107"/>
    <s v="Secop II"/>
    <s v="757-2023-CPS-P(97107) "/>
    <s v="FDLSUBACD-695-2023(97107)"/>
    <s v="Contratación directa"/>
    <s v="Prestación de servicios profesionales y de apoyo a la gestión"/>
    <s v="Profesional"/>
    <m/>
  </r>
  <r>
    <x v="3"/>
    <s v="758-2023"/>
    <n v="97283"/>
    <s v="Secop II"/>
    <s v="758-2023CPS-P(97283)"/>
    <s v="FDLSUBACD-696-2023(97283)"/>
    <s v="Contratación directa"/>
    <s v="Prestación de servicios profesionales y de apoyo a la gestión"/>
    <s v="Profesional"/>
    <m/>
  </r>
  <r>
    <x v="3"/>
    <s v="759-2023"/>
    <n v="97284"/>
    <s v="Secop II"/>
    <s v="759-2023CPS-P(97284)"/>
    <s v="FDLSUBACD-697-2023(97284)"/>
    <s v="Contratación directa"/>
    <s v="Prestación de servicios profesionales y de apoyo a la gestión"/>
    <s v="Apoyo a la gestión"/>
    <m/>
  </r>
  <r>
    <x v="3"/>
    <s v="760-2023"/>
    <n v="97287"/>
    <s v="Secop II"/>
    <s v="760-2023-CPS-P(97287)"/>
    <s v="FDLSUBACD-698-2023(97287)"/>
    <s v="Contratación directa"/>
    <s v="Prestación de servicios profesionales y de apoyo a la gestión"/>
    <s v="Profesional"/>
    <m/>
  </r>
  <r>
    <x v="3"/>
    <s v="761-2023"/>
    <n v="97104"/>
    <s v="Secop II"/>
    <s v="761-2023CPS-AG(97104)"/>
    <s v="FDLSUBACD-699-2023(97104"/>
    <s v="Contratación directa"/>
    <s v="Prestación de servicios profesionales y de apoyo a la gestión"/>
    <s v="Apoyo a la gestión"/>
    <m/>
  </r>
  <r>
    <x v="3"/>
    <s v="762-2023"/>
    <n v="97315"/>
    <s v="Secop II"/>
    <s v="762-2023CPS-P(97315)"/>
    <s v="FDLSUBACD-700-2023(97315)"/>
    <s v="Contratación directa"/>
    <s v="Prestación de servicios profesionales y de apoyo a la gestión"/>
    <s v="Profesional"/>
    <m/>
  </r>
  <r>
    <x v="3"/>
    <s v="763-2023"/>
    <n v="97480"/>
    <s v="Secop II"/>
    <s v="763-2023CPS-P(97480)"/>
    <s v="FDLSUBACD-701-2023(97480)"/>
    <s v="Contratación directa"/>
    <s v="Prestación de servicios profesionales y de apoyo a la gestión"/>
    <s v="Profesional"/>
    <m/>
  </r>
  <r>
    <x v="3"/>
    <s v="764-2023"/>
    <n v="97482"/>
    <s v="Secop II"/>
    <s v="764-2023-CPS-AG(97482)"/>
    <s v="FDLSUBACD-702-2023(97482)"/>
    <s v="Contratación directa"/>
    <s v="Prestación de servicios profesionales y de apoyo a la gestión"/>
    <s v="Apoyo a la gestión"/>
    <m/>
  </r>
  <r>
    <x v="3"/>
    <s v="765-2023"/>
    <n v="97480"/>
    <s v="Secop II"/>
    <s v="765-2023CPS-P(97480)"/>
    <s v="FDLSUBACD-703-2023(97480)"/>
    <s v="Contratación directa"/>
    <s v="Prestación de servicios profesionales y de apoyo a la gestión"/>
    <s v="Profesional"/>
    <m/>
  </r>
  <r>
    <x v="3"/>
    <s v="766-2023"/>
    <n v="97634"/>
    <s v="Secop II"/>
    <s v="766-2023-CPS-AG(97634)"/>
    <s v="FDLSUBACD-704-2023(97634)"/>
    <s v="Contratación directa"/>
    <s v="Prestación de servicios profesionales y de apoyo a la gestión"/>
    <s v="Apoyo a la gestión"/>
    <m/>
  </r>
  <r>
    <x v="3"/>
    <s v="767-2023"/>
    <n v="97346"/>
    <s v="Secop II"/>
    <s v="767-2023CPS-P(97346)"/>
    <s v="FDLSUBACD-705-2023(97346)"/>
    <s v="Contratación directa"/>
    <s v="Prestación de servicios profesionales y de apoyo a la gestión"/>
    <s v="Profesional"/>
    <m/>
  </r>
  <r>
    <x v="3"/>
    <s v="768-2023"/>
    <n v="97332"/>
    <s v="Secop II"/>
    <s v="768-2023CPS-P(97332)"/>
    <s v="FDLSUBACD-706-2023(97332)_x0009_"/>
    <s v="Contratación directa"/>
    <s v="Prestación de servicios profesionales y de apoyo a la gestión"/>
    <s v="Profesional"/>
    <m/>
  </r>
  <r>
    <x v="3"/>
    <s v="769-2023"/>
    <n v="97073"/>
    <s v="Secop II"/>
    <s v="769-2023CPS-P(97073)"/>
    <s v="FDLSUBACD-707-2023(97073)"/>
    <s v="Contratación directa"/>
    <s v="Prestación de servicios profesionales y de apoyo a la gestión"/>
    <s v="Profesional"/>
    <m/>
  </r>
  <r>
    <x v="3"/>
    <s v="770-2023"/>
    <n v="97092"/>
    <s v="Secop II"/>
    <s v="770-2023-CPS-P(97092)"/>
    <s v="FDLSUBACD-708-2023(97092)"/>
    <s v="Contratación directa"/>
    <s v="Prestación de servicios profesionales y de apoyo a la gestión"/>
    <s v="Profesional"/>
    <m/>
  </r>
  <r>
    <x v="3"/>
    <s v="771-2023"/>
    <n v="97069"/>
    <s v="Secop II"/>
    <s v="771-2023-CPS-P(97069)"/>
    <s v="FDLSUBACD-709-2023(97069)"/>
    <s v="Contratación directa"/>
    <s v="Prestación de servicios profesionales y de apoyo a la gestión"/>
    <s v="Profesional"/>
    <m/>
  </r>
  <r>
    <x v="3"/>
    <s v="772-2023"/>
    <n v="97664"/>
    <s v="Secop II"/>
    <s v="772-2023CPS-P(97664)"/>
    <s v="FDLSUBACD-710-2023(97664)"/>
    <s v="Contratación directa"/>
    <s v="Prestación de servicios profesionales y de apoyo a la gestión"/>
    <s v="Profesional"/>
    <m/>
  </r>
  <r>
    <x v="3"/>
    <s v="773-2023"/>
    <n v="97163"/>
    <s v="Secop II"/>
    <s v="773-2023-CPS-AG(97163)"/>
    <s v="FDLSUBACD-711-2023(97163)"/>
    <s v="Contratación directa"/>
    <s v="Prestación de servicios profesionales y de apoyo a la gestión"/>
    <s v="Apoyo a la gestión"/>
    <m/>
  </r>
  <r>
    <x v="3"/>
    <s v="774-2023 C1"/>
    <n v="97278"/>
    <s v="Secop II"/>
    <s v="774-2023-CPS-P(97278)"/>
    <s v="FDLSUBACD-712-2023(97278)"/>
    <s v="Contratación directa"/>
    <s v="Prestación de servicios profesionales y de apoyo a la gestión"/>
    <s v="Profesional"/>
    <d v="2024-04-22T00:00:00"/>
  </r>
  <r>
    <x v="3"/>
    <s v="774-2023"/>
    <n v="97278"/>
    <s v="Secop II"/>
    <s v="774-2023-CPS-P(97278)"/>
    <s v="FDLSUBACD-712-2023(97278)"/>
    <s v="Contratación directa"/>
    <s v="Prestación de servicios profesionales y de apoyo a la gestión"/>
    <s v="Profesional"/>
    <m/>
  </r>
  <r>
    <x v="3"/>
    <s v="775-2023"/>
    <n v="97095"/>
    <s v="Secop II"/>
    <s v="775-2023CPS-P(97095)"/>
    <s v="FDLSUBACD-713-2023(95095)"/>
    <s v="Contratación directa"/>
    <s v="Prestación de servicios profesionales y de apoyo a la gestión"/>
    <s v="Profesional"/>
    <m/>
  </r>
  <r>
    <x v="3"/>
    <s v="776-2023"/>
    <n v="97492"/>
    <s v="Secop II"/>
    <s v="776-2023CPS-P(97492)"/>
    <s v="FDLSUBACD-714-2023(97492)"/>
    <s v="Contratación directa"/>
    <s v="Prestación de servicios profesionales y de apoyo a la gestión"/>
    <s v="Profesional"/>
    <m/>
  </r>
  <r>
    <x v="3"/>
    <s v="777-2023"/>
    <n v="97492"/>
    <s v="Secop II"/>
    <s v="777-2023CPS-P(97492)"/>
    <s v="FDLSUBACD-715-2023(97492)"/>
    <s v="Contratación directa"/>
    <s v="Prestación de servicios profesionales y de apoyo a la gestión"/>
    <s v="Profesional"/>
    <m/>
  </r>
  <r>
    <x v="3"/>
    <s v="778-2023"/>
    <n v="97492"/>
    <s v="Secop II"/>
    <s v="778-2023-CPS-P(97492)"/>
    <s v="FDLSUBACD-716-2023(97492)"/>
    <s v="Contratación directa"/>
    <s v="Prestación de servicios profesionales y de apoyo a la gestión"/>
    <s v="Profesional"/>
    <m/>
  </r>
  <r>
    <x v="3"/>
    <s v="779-2023"/>
    <n v="97492"/>
    <s v="Secop II"/>
    <s v="779-2023CPS-P(97492)"/>
    <s v="FDLSUBACD-717-2023(97492)"/>
    <s v="Contratación directa"/>
    <s v="Prestación de servicios profesionales y de apoyo a la gestión"/>
    <s v="Profesional"/>
    <m/>
  </r>
  <r>
    <x v="3"/>
    <s v="780-2023"/>
    <n v="97492"/>
    <s v="Secop II"/>
    <s v="780-2023-CPS-P(97492)"/>
    <s v="FDLSUBACD-718-2023(97492)"/>
    <s v="Contratación directa"/>
    <s v="Prestación de servicios profesionales y de apoyo a la gestión"/>
    <s v="Profesional"/>
    <m/>
  </r>
  <r>
    <x v="3"/>
    <s v="781-2023"/>
    <n v="97492"/>
    <s v="Secop II"/>
    <s v="781-2023CPS-P(97492)"/>
    <s v="FDLSUBACD-719-2023(97492)"/>
    <s v="Contratación directa"/>
    <s v="Prestación de servicios profesionales y de apoyo a la gestión"/>
    <s v="Profesional"/>
    <m/>
  </r>
  <r>
    <x v="3"/>
    <s v="782-2023"/>
    <n v="97492"/>
    <s v="Secop II"/>
    <s v="782-2023-CPS-P(97492)"/>
    <s v="FDLSUBACD-720-2023(97492)"/>
    <s v="Contratación directa"/>
    <s v="Prestación de servicios profesionales y de apoyo a la gestión"/>
    <s v="Profesional"/>
    <m/>
  </r>
  <r>
    <x v="3"/>
    <s v="783-2023"/>
    <n v="97492"/>
    <s v="Secop II"/>
    <s v="783-2023CPS-P(97492)"/>
    <s v="FDLSUBACD-721-2023(97492)"/>
    <s v="Contratación directa"/>
    <s v="Prestación de servicios profesionales y de apoyo a la gestión"/>
    <s v="Profesional"/>
    <m/>
  </r>
  <r>
    <x v="3"/>
    <s v="784-2023"/>
    <n v="97492"/>
    <s v="Secop II"/>
    <s v="784-2023CPS-P(97492)"/>
    <s v="FDLSUBACD-722-2023(97492)"/>
    <s v="Contratación directa"/>
    <s v="Prestación de servicios profesionales y de apoyo a la gestión"/>
    <s v="Profesional"/>
    <m/>
  </r>
  <r>
    <x v="3"/>
    <s v="785-2023"/>
    <n v="97492"/>
    <s v="Secop II"/>
    <s v="785-2023CPS-P(97492)"/>
    <s v="FDLSUBACD-723-2023(97492)"/>
    <s v="Contratación directa"/>
    <s v="Prestación de servicios profesionales y de apoyo a la gestión"/>
    <s v="Profesional"/>
    <m/>
  </r>
  <r>
    <x v="3"/>
    <s v="786-2023"/>
    <n v="97312"/>
    <s v="Secop II"/>
    <s v="786-2023-CPS-P(97312)"/>
    <s v="FDLSUBACD-724-2023(97312)"/>
    <s v="Contratación directa"/>
    <s v="Prestación de servicios profesionales y de apoyo a la gestión"/>
    <s v="Profesional"/>
    <m/>
  </r>
  <r>
    <x v="3"/>
    <s v="787-2023"/>
    <n v="97507"/>
    <s v="Secop II"/>
    <s v="787-2023-CPS-P(97507)"/>
    <s v="FDLSUBACD-725-2023(97507)"/>
    <s v="Contratación directa"/>
    <s v="Prestación de servicios profesionales y de apoyo a la gestión"/>
    <s v="Profesional"/>
    <m/>
  </r>
  <r>
    <x v="3"/>
    <s v="788-2023"/>
    <n v="97497"/>
    <s v="Secop II"/>
    <s v="788-2023-CPS-P(97497)"/>
    <s v="FDLSUBACD-726-2023(97497)"/>
    <s v="Contratación directa"/>
    <s v="Prestación de servicios profesionales y de apoyo a la gestión"/>
    <s v="Profesional"/>
    <m/>
  </r>
  <r>
    <x v="3"/>
    <s v="789-2023"/>
    <n v="97497"/>
    <s v="Secop II"/>
    <s v="789-2023CPS-P (97479)"/>
    <s v="FDLSUBACD-727-2023(97497)"/>
    <s v="Contratación directa"/>
    <s v="Prestación de servicios profesionales y de apoyo a la gestión"/>
    <s v="Profesional"/>
    <m/>
  </r>
  <r>
    <x v="3"/>
    <s v="790-2023"/>
    <n v="97497"/>
    <s v="Secop II"/>
    <s v="790-2023CPS-P(97479)"/>
    <s v="FDLSUBACD-728-2023(97497)"/>
    <s v="Contratación directa"/>
    <s v="Prestación de servicios profesionales y de apoyo a la gestión"/>
    <s v="Profesional"/>
    <m/>
  </r>
  <r>
    <x v="3"/>
    <s v="791-2023"/>
    <n v="97749"/>
    <s v="Secop II"/>
    <s v="791-2023CPS-AG(97749)"/>
    <s v="FDLSUBACD-729-2023(97749)"/>
    <s v="Contratación directa"/>
    <s v="Prestación de servicios profesionales y de apoyo a la gestión"/>
    <s v="Apoyo a la gestión"/>
    <m/>
  </r>
  <r>
    <x v="3"/>
    <s v="792-2023"/>
    <n v="97305"/>
    <s v="Secop II"/>
    <s v="792-2023CPS-AG(97305)"/>
    <s v="FDLSUBACD-730-2023(97305)"/>
    <s v="Contratación directa"/>
    <s v="Prestación de servicios profesionales y de apoyo a la gestión"/>
    <s v="Apoyo a la gestión"/>
    <m/>
  </r>
  <r>
    <x v="3"/>
    <s v="793-2023"/>
    <n v="97495"/>
    <s v="Secop II"/>
    <s v="793-2023CPS-P(97495)"/>
    <s v="FDLSUBACD-731-2023(97495)"/>
    <s v="Contratación directa"/>
    <s v="Prestación de servicios profesionales y de apoyo a la gestión"/>
    <s v="Profesional"/>
    <m/>
  </r>
  <r>
    <x v="3"/>
    <s v="794-2023"/>
    <n v="97503"/>
    <s v="Secop II"/>
    <s v="794-2023-CPS-P(97503)"/>
    <s v="FDLSUBACD-732-2023(97503)"/>
    <s v="Contratación directa"/>
    <s v="Prestación de servicios profesionales y de apoyo a la gestión"/>
    <s v="Profesional"/>
    <m/>
  </r>
  <r>
    <x v="3"/>
    <s v="795-2023"/>
    <n v="97354"/>
    <s v="Secop II"/>
    <s v="795-2023-CPS-P(97354)"/>
    <s v="FDLSUBACD-733-2023(97354)"/>
    <s v="Contratación directa"/>
    <s v="Prestación de servicios profesionales y de apoyo a la gestión"/>
    <s v="Profesional"/>
    <m/>
  </r>
  <r>
    <x v="3"/>
    <s v="796-2023"/>
    <n v="97348"/>
    <s v="Secop II"/>
    <s v="796-2023-CPS-P(97348)"/>
    <s v="FDLSUBACD-734-2023(97348)"/>
    <s v="Contratación directa"/>
    <s v="Prestación de servicios profesionales y de apoyo a la gestión"/>
    <s v="Profesional"/>
    <m/>
  </r>
  <r>
    <x v="3"/>
    <s v="797-2023"/>
    <n v="97318"/>
    <s v="Secop II"/>
    <s v="797-2023CPS-AG(97318)"/>
    <s v="FDLSUBACD-735-2023(97318)"/>
    <s v="Contratación directa"/>
    <s v="Prestación de servicios profesionales y de apoyo a la gestión"/>
    <s v="Apoyo a la gestión"/>
    <m/>
  </r>
  <r>
    <x v="3"/>
    <s v="798-2023"/>
    <n v="97325"/>
    <s v="Secop II"/>
    <s v="798-2023-CPS-P(97325)"/>
    <s v="FDLSUBACD-736-2023(97325)"/>
    <s v="Contratación directa"/>
    <s v="Prestación de servicios profesionales y de apoyo a la gestión"/>
    <s v="Profesional"/>
    <m/>
  </r>
  <r>
    <x v="3"/>
    <s v="799-2023"/>
    <n v="97367"/>
    <s v="Secop II"/>
    <s v="799-2023CPS-P(97367)"/>
    <s v="FDLSUBACD-737-2023(97367)"/>
    <s v="Contratación directa"/>
    <s v="Prestación de servicios profesionales y de apoyo a la gestión"/>
    <s v="Profesional"/>
    <m/>
  </r>
  <r>
    <x v="3"/>
    <s v="800-2023"/>
    <n v="97494"/>
    <s v="Secop II"/>
    <s v="800-2023CPS-P(97494)"/>
    <s v="FDLSUBACD-738-2023(97494)"/>
    <s v="Contratación directa"/>
    <s v="Prestación de servicios profesionales y de apoyo a la gestión"/>
    <s v="Profesional"/>
    <m/>
  </r>
  <r>
    <x v="3"/>
    <s v="801-2023"/>
    <n v="97368"/>
    <s v="Secop II"/>
    <s v="801-2023CPS-P(97368)"/>
    <s v="FDLSUBACD-739-2023(97368)"/>
    <s v="Contratación directa"/>
    <s v="Prestación de servicios profesionales y de apoyo a la gestión"/>
    <s v="Profesional"/>
    <m/>
  </r>
  <r>
    <x v="3"/>
    <s v="802-2023"/>
    <n v="97483"/>
    <s v="Secop II"/>
    <s v="802-2023-CPS-AG(97483)"/>
    <s v="FDLSUBACD-740-2023(97483)"/>
    <s v="Contratación directa"/>
    <s v="Prestación de servicios profesionales y de apoyo a la gestión"/>
    <s v="Apoyo a la gestión"/>
    <m/>
  </r>
  <r>
    <x v="3"/>
    <s v="803-2023"/>
    <n v="97743"/>
    <s v="Secop II"/>
    <s v="803-2023-CPS-P(97743)"/>
    <s v="FDLSUBACD-741-2023(97743)"/>
    <s v="Contratación directa"/>
    <s v="Prestación de servicios profesionales y de apoyo a la gestión"/>
    <s v="Profesional"/>
    <m/>
  </r>
  <r>
    <x v="3"/>
    <s v="804-2023"/>
    <n v="97741"/>
    <s v="Secop II"/>
    <s v="804-2023-CPS-P(97741)"/>
    <s v="FDLSUBACD-742-2023(97741)"/>
    <s v="Contratación directa"/>
    <s v="Prestación de servicios profesionales y de apoyo a la gestión"/>
    <s v="Profesional"/>
    <m/>
  </r>
  <r>
    <x v="3"/>
    <s v="805-2023 C1"/>
    <n v="97464"/>
    <s v="Secop II"/>
    <s v="805-2023CPS-P(97464)"/>
    <s v="FDLSUBACD-743-2023(97464)"/>
    <s v="Contratación directa"/>
    <s v="Prestación de servicios profesionales y de apoyo a la gestión"/>
    <s v="Profesional"/>
    <d v="2024-01-09T00:00:00"/>
  </r>
  <r>
    <x v="3"/>
    <s v="805-2023"/>
    <n v="97464"/>
    <s v="Secop II"/>
    <s v="805-2023CPS-P(97464)"/>
    <s v="FDLSUBACD-743-2023(97464)"/>
    <s v="Contratación directa"/>
    <s v="Prestación de servicios profesionales y de apoyo a la gestión"/>
    <s v="Profesional"/>
    <m/>
  </r>
  <r>
    <x v="3"/>
    <s v="806-2023"/>
    <n v="97481"/>
    <s v="Secop II"/>
    <s v="806-2023CPS-AG(97481)"/>
    <s v="FDLSUBACD-744-2023(97481)"/>
    <s v="Contratación directa"/>
    <s v="Prestación de servicios profesionales y de apoyo a la gestión"/>
    <s v="Apoyo a la gestión"/>
    <m/>
  </r>
  <r>
    <x v="3"/>
    <s v="807-2023"/>
    <n v="97460"/>
    <s v="Secop II"/>
    <s v="807-2023CPS-P(97460)"/>
    <s v="FDLSUBACD-745-2023(97460)"/>
    <s v="Contratación directa"/>
    <s v="Prestación de servicios profesionales y de apoyo a la gestión"/>
    <s v="Profesional"/>
    <m/>
  </r>
  <r>
    <x v="3"/>
    <s v="808-2023"/>
    <n v="97468"/>
    <s v="Secop II"/>
    <s v="808-2023CPS-P(97468)"/>
    <s v="FDLSUBACD-746-2023(97468)"/>
    <s v="Contratación directa"/>
    <s v="Prestación de servicios profesionales y de apoyo a la gestión"/>
    <s v="Profesional"/>
    <m/>
  </r>
  <r>
    <x v="3"/>
    <s v="809-2023"/>
    <n v="97629"/>
    <s v="Secop II"/>
    <s v="809-2023CPS-P(97629)"/>
    <s v="FDLSUBACD-747-2023(97629)"/>
    <s v="Contratación directa"/>
    <s v="Prestación de servicios profesionales y de apoyo a la gestión"/>
    <s v="Profesional"/>
    <m/>
  </r>
  <r>
    <x v="3"/>
    <s v="810-2023"/>
    <n v="97510"/>
    <s v="Secop II"/>
    <s v="810-2023-CPS-P(97510)"/>
    <s v="FDLSUBACD-748-2023(97510)"/>
    <s v="Contratación directa"/>
    <s v="Prestación de servicios profesionales y de apoyo a la gestión"/>
    <s v="Profesional"/>
    <m/>
  </r>
  <r>
    <x v="3"/>
    <s v="811-2023"/>
    <n v="97510"/>
    <s v="Secop II"/>
    <s v="811-2023CPS-P(97510)"/>
    <s v="FDLSUBACD-749-2023(97510)"/>
    <s v="Contratación directa"/>
    <s v="Prestación de servicios profesionales y de apoyo a la gestión"/>
    <s v="Profesional"/>
    <m/>
  </r>
  <r>
    <x v="3"/>
    <s v="812-2023"/>
    <n v="97510"/>
    <s v="Secop II"/>
    <s v="812-2023-CPS-P(97510)"/>
    <s v="FDLSUBACD-750-2023(97510)"/>
    <s v="Contratación directa"/>
    <s v="Prestación de servicios profesionales y de apoyo a la gestión"/>
    <s v="Profesional"/>
    <m/>
  </r>
  <r>
    <x v="3"/>
    <s v="813-2023"/>
    <n v="97501"/>
    <s v="Secop II"/>
    <s v="813-2023CPS-P(97501)"/>
    <s v="FDLSUBACD-751-2023(97501)"/>
    <s v="Contratación directa"/>
    <s v="Prestación de servicios profesionales y de apoyo a la gestión"/>
    <s v="Profesional"/>
    <m/>
  </r>
  <r>
    <x v="3"/>
    <s v="814-2023"/>
    <n v="97501"/>
    <s v="Secop II"/>
    <s v="814-2023-CPS-P(97501)"/>
    <s v="FDLSUBACD-752-2023(97501)"/>
    <s v="Contratación directa"/>
    <s v="Prestación de servicios profesionales y de apoyo a la gestión"/>
    <s v="Profesional"/>
    <m/>
  </r>
  <r>
    <x v="3"/>
    <s v="815-2023"/>
    <n v="97501"/>
    <s v="Secop II"/>
    <s v="815-2023CPS-P(97501)"/>
    <s v="FDLSUBACD-753-2023(97501)"/>
    <s v="Contratación directa"/>
    <s v="Prestación de servicios profesionales y de apoyo a la gestión"/>
    <s v="Profesional"/>
    <m/>
  </r>
  <r>
    <x v="3"/>
    <s v="816-2023"/>
    <n v="97501"/>
    <s v="Secop II"/>
    <s v="816-2023CPS-P(97501)"/>
    <s v="FDLSUBACD-754-2023(97501)"/>
    <s v="Contratación directa"/>
    <s v="Prestación de servicios profesionales y de apoyo a la gestión"/>
    <s v="Profesional"/>
    <m/>
  </r>
  <r>
    <x v="3"/>
    <s v="817-2023"/>
    <n v="97501"/>
    <s v="Secop II"/>
    <s v="817-2023CPS-P(97501)"/>
    <s v="FDLSUBACD-755-2023(97501)"/>
    <s v="Contratación directa"/>
    <s v="Prestación de servicios profesionales y de apoyo a la gestión"/>
    <s v="Profesional"/>
    <m/>
  </r>
  <r>
    <x v="3"/>
    <s v="818-2023"/>
    <n v="97501"/>
    <s v="Secop II"/>
    <s v="818-2023-CPS-P(97501)"/>
    <s v="FDLSUBACD-756-2023(97501)"/>
    <s v="Contratación directa"/>
    <s v="Prestación de servicios profesionales y de apoyo a la gestión"/>
    <s v="Profesional"/>
    <m/>
  </r>
  <r>
    <x v="3"/>
    <s v="819-2023"/>
    <n v="97321"/>
    <s v="Secop II"/>
    <s v="819-2023-CPS-P(97321)"/>
    <s v="FDLSUBACD-757-2023(97321)"/>
    <s v="Contratación directa"/>
    <s v="Prestación de servicios profesionales y de apoyo a la gestión"/>
    <s v="Profesional"/>
    <m/>
  </r>
  <r>
    <x v="3"/>
    <s v="820-2023"/>
    <n v="97321"/>
    <s v="Secop II"/>
    <s v="820-2023-CPS-P(97321)"/>
    <s v="FDLSUBACD-758-2023(97321"/>
    <s v="Contratación directa"/>
    <s v="Prestación de servicios profesionales y de apoyo a la gestión"/>
    <s v="Profesional"/>
    <m/>
  </r>
  <r>
    <x v="3"/>
    <s v="821-2023"/>
    <n v="97303"/>
    <s v="Secop II"/>
    <s v="821-2023CPS-AG (97303)"/>
    <s v="FDLSUBACD-759-2023(97303)"/>
    <s v="Contratación directa"/>
    <s v="Prestación de servicios profesionales y de apoyo a la gestión"/>
    <s v="Apoyo a la gestión"/>
    <m/>
  </r>
  <r>
    <x v="3"/>
    <s v="822-2023"/>
    <n v="97303"/>
    <s v="Secop II"/>
    <s v="822-2023CPS-AG(97303)"/>
    <s v="FDLSUBACD-760-2023(97303)"/>
    <s v="Contratación directa"/>
    <s v="Prestación de servicios profesionales y de apoyo a la gestión"/>
    <s v="Apoyo a la gestión"/>
    <m/>
  </r>
  <r>
    <x v="3"/>
    <s v="823-2023"/>
    <n v="97303"/>
    <s v="Secop II"/>
    <s v="823-2023CPS-AG(97303)"/>
    <s v="FDLSUBACD-761-2023(97303)"/>
    <s v="Contratación directa"/>
    <s v="Prestación de servicios profesionales y de apoyo a la gestión"/>
    <s v="Apoyo a la gestión"/>
    <m/>
  </r>
  <r>
    <x v="3"/>
    <s v="824-2023"/>
    <n v="97303"/>
    <s v="Secop II"/>
    <s v="824-2023CPS-AG(97303)"/>
    <s v="FDLSUBACD-762-2023(97303)"/>
    <s v="Contratación directa"/>
    <s v="Prestación de servicios profesionales y de apoyo a la gestión"/>
    <s v="Apoyo a la gestión"/>
    <m/>
  </r>
  <r>
    <x v="3"/>
    <s v="825-2023"/>
    <n v="97303"/>
    <s v="Secop II"/>
    <s v="825-2023CPS-AG(97303)"/>
    <s v="FDLSUBACD-763-2023(97303)"/>
    <s v="Contratación directa"/>
    <s v="Prestación de servicios profesionales y de apoyo a la gestión"/>
    <s v="Apoyo a la gestión"/>
    <m/>
  </r>
  <r>
    <x v="3"/>
    <s v="826-2023"/>
    <n v="97317"/>
    <s v="Secop II"/>
    <s v="826-2023-CPS-AG(97317)"/>
    <s v="FDLSUBACD-764-2023(97317)"/>
    <s v="Contratación directa"/>
    <s v="Prestación de servicios profesionales y de apoyo a la gestión"/>
    <s v="Apoyo a la gestión"/>
    <m/>
  </r>
  <r>
    <x v="3"/>
    <s v="827-2023"/>
    <n v="97331"/>
    <s v="Secop II"/>
    <s v="827-2023CPS-P(97331)"/>
    <s v="FDLSUBACD-765-2023(97331)"/>
    <s v="Contratación directa"/>
    <s v="Prestación de servicios profesionales y de apoyo a la gestión"/>
    <s v="Profesional"/>
    <m/>
  </r>
  <r>
    <x v="3"/>
    <s v="828-2023"/>
    <n v="97316"/>
    <s v="Secop II"/>
    <s v="828-2023-CPS-AG(97316)"/>
    <s v="FDLSUBACD-766-2023(97316)"/>
    <s v="Contratación directa"/>
    <s v="Prestación de servicios profesionales y de apoyo a la gestión"/>
    <s v="Apoyo a la gestión"/>
    <m/>
  </r>
  <r>
    <x v="3"/>
    <s v="829-2023"/>
    <n v="97327"/>
    <s v="Secop II"/>
    <s v="829-2023CPS-P(97327)"/>
    <s v="FDLSUBACD-767-2023(97327)"/>
    <s v="Contratación directa"/>
    <s v="Prestación de servicios profesionales y de apoyo a la gestión"/>
    <s v="Profesional"/>
    <m/>
  </r>
  <r>
    <x v="3"/>
    <s v="830-2023"/>
    <n v="97752"/>
    <s v="Secop II"/>
    <s v="830-2023CPS-P(97752)"/>
    <s v="FDLSUBACD-768-2023(97752)"/>
    <s v="Contratación directa"/>
    <s v="Prestación de servicios profesionales y de apoyo a la gestión"/>
    <s v="Profesional"/>
    <m/>
  </r>
  <r>
    <x v="3"/>
    <s v="831-2023"/>
    <n v="97327"/>
    <s v="Secop II"/>
    <s v="831-2023CPS-P(97327)"/>
    <s v="FDLSUBACD-769-2023(97327)"/>
    <s v="Contratación directa"/>
    <s v="Prestación de servicios profesionales y de apoyo a la gestión"/>
    <s v="Profesional"/>
    <m/>
  </r>
  <r>
    <x v="3"/>
    <s v="832-2023"/>
    <n v="97327"/>
    <s v="Secop II"/>
    <s v="832-2023CPS-P(97327)"/>
    <s v="FDLSUBACD-770-2023(97492)"/>
    <s v="Contratación directa"/>
    <s v="Prestación de servicios profesionales y de apoyo a la gestión"/>
    <s v="Profesional"/>
    <m/>
  </r>
  <r>
    <x v="3"/>
    <s v="833-2023"/>
    <n v="97492"/>
    <s v="Secop II"/>
    <s v="833-2023CPS-P(97492)"/>
    <s v="FDLSUBACD-771-2023(97492)"/>
    <s v="Contratación directa"/>
    <s v="Prestación de servicios profesionales y de apoyo a la gestión"/>
    <s v="Profesional"/>
    <m/>
  </r>
  <r>
    <x v="3"/>
    <s v="834-2023"/>
    <n v="97492"/>
    <s v="Secop II"/>
    <s v="834-2023CPS-P(97492)"/>
    <s v="FDLSUBACD-772-2023(97492)"/>
    <s v="Contratación directa"/>
    <s v="Prestación de servicios profesionales y de apoyo a la gestión"/>
    <s v="Profesional"/>
    <m/>
  </r>
  <r>
    <x v="3"/>
    <s v="835-2023"/>
    <n v="99368"/>
    <s v="Secop II"/>
    <s v="835-2023CPS-AG(99368)"/>
    <s v="FDLSUBACD-773-2023(97502)"/>
    <s v="Contratación directa"/>
    <s v="Prestación de servicios profesionales y de apoyo a la gestión"/>
    <s v="Apoyo a la gestión"/>
    <m/>
  </r>
  <r>
    <x v="3"/>
    <s v="836-2023"/>
    <n v="97636"/>
    <s v="Secop II"/>
    <s v="836-2023CPS-P(97636)"/>
    <s v="FDLSUBACD-774-2023(97636)"/>
    <s v="Contratación directa"/>
    <s v="Prestación de servicios profesionales y de apoyo a la gestión"/>
    <s v="Profesional"/>
    <m/>
  </r>
  <r>
    <x v="3"/>
    <s v="837-2023"/>
    <n v="97337"/>
    <s v="Secop II"/>
    <s v="837-2023CPS-P(97337)"/>
    <s v="FDLSUBACD-775-2023(97337)"/>
    <s v="Contratación directa"/>
    <s v="Prestación de servicios profesionales y de apoyo a la gestión"/>
    <s v="Profesional"/>
    <m/>
  </r>
  <r>
    <x v="3"/>
    <s v="838-2023"/>
    <n v="97748"/>
    <s v="Secop II"/>
    <s v="838-2023-CPS-AG(97748)"/>
    <s v="FDLSUBACD-776-2023(97748)"/>
    <s v="Contratación directa"/>
    <s v="Prestación de servicios profesionales y de apoyo a la gestión"/>
    <s v="Apoyo a la gestión"/>
    <m/>
  </r>
  <r>
    <x v="3"/>
    <s v="839-2023"/>
    <n v="97105"/>
    <s v="Secop II"/>
    <s v="839-2023-CPS-AG(97105)"/>
    <s v="FDLSUBACD-777-2023(97105)"/>
    <s v="Contratación directa"/>
    <s v="Prestación de servicios profesionales y de apoyo a la gestión"/>
    <s v="Apoyo a la gestión"/>
    <m/>
  </r>
  <r>
    <x v="3"/>
    <s v="840-2023"/>
    <n v="97099"/>
    <s v="Secop II"/>
    <s v="840-2023-CPS-AG(97099)"/>
    <s v="FDLSUBACD-778-2023(97099)"/>
    <s v="Contratación directa"/>
    <s v="Prestación de servicios profesionales y de apoyo a la gestión"/>
    <s v="Apoyo a la gestión"/>
    <m/>
  </r>
  <r>
    <x v="3"/>
    <s v="841-2023"/>
    <n v="97322"/>
    <s v="Secop II"/>
    <s v="841-2023CPS-AG(97322)"/>
    <s v="FDLSUBACD-779-2023(97322)"/>
    <s v="Contratación directa"/>
    <s v="Prestación de servicios profesionales y de apoyo a la gestión"/>
    <s v="Apoyo a la gestión"/>
    <m/>
  </r>
  <r>
    <x v="3"/>
    <s v="842-2023"/>
    <n v="97334"/>
    <s v="Secop II"/>
    <s v="842-2023-CPS-P(97332)"/>
    <s v="FDLSUBACD-780-2023(97334)"/>
    <s v="Contratación directa"/>
    <s v="Prestación de servicios profesionales y de apoyo a la gestión"/>
    <s v="Profesional"/>
    <m/>
  </r>
  <r>
    <x v="3"/>
    <s v="843-2023"/>
    <n v="97499"/>
    <s v="Secop II"/>
    <s v="843-2023CPS-P(97499)"/>
    <s v="FDLSUBACD-781-2023(97499)"/>
    <s v="Contratación directa"/>
    <s v="Prestación de servicios profesionales y de apoyo a la gestión"/>
    <s v="Profesional"/>
    <m/>
  </r>
  <r>
    <x v="3"/>
    <s v="844-2023"/>
    <n v="97329"/>
    <s v="Secop II"/>
    <s v="844-2023-CPS-P(97329)"/>
    <s v="FDLSUBACD-782-2023(97329)"/>
    <s v="Contratación directa"/>
    <s v="Prestación de servicios profesionales y de apoyo a la gestión"/>
    <s v="Profesional"/>
    <m/>
  </r>
  <r>
    <x v="3"/>
    <s v="845-2023"/>
    <n v="97335"/>
    <s v="Secop II"/>
    <s v="845-2023CPS-P(97335)"/>
    <s v="FDLSUBACD-783-2023(97335)"/>
    <s v="Contratación directa"/>
    <s v="Prestación de servicios profesionales y de apoyo a la gestión"/>
    <s v="Profesional"/>
    <m/>
  </r>
  <r>
    <x v="3"/>
    <s v="846-2023"/>
    <n v="97358"/>
    <s v="Secop II"/>
    <s v="846-2023CPS-P(97358)"/>
    <s v="FDLSUBACD-784-2023(97358)"/>
    <s v="Contratación directa"/>
    <s v="Prestación de servicios profesionales y de apoyo a la gestión"/>
    <s v="Profesional"/>
    <m/>
  </r>
  <r>
    <x v="3"/>
    <s v="847-2023"/>
    <n v="97333"/>
    <s v="Secop II"/>
    <s v="847-203CPS-AG(97333)"/>
    <s v="FDLSUBACD-785-2023(97333)"/>
    <s v="Contratación directa"/>
    <s v="Prestación de servicios profesionales y de apoyo a la gestión"/>
    <s v="Apoyo a la gestión"/>
    <m/>
  </r>
  <r>
    <x v="3"/>
    <s v="848-2023"/>
    <n v="97330"/>
    <s v="Secop II"/>
    <s v="848-2023CPS-AG(97330)"/>
    <s v="FDLSUBACD-786-2023(97330)"/>
    <s v="Contratación directa"/>
    <s v="Prestación de servicios profesionales y de apoyo a la gestión"/>
    <s v="Apoyo a la gestión"/>
    <m/>
  </r>
  <r>
    <x v="3"/>
    <s v="849-2023"/>
    <n v="97501"/>
    <s v="Secop II"/>
    <s v="849-2023CPS-P(97501)"/>
    <s v="FDLSUBACD-787-2023(97501)"/>
    <s v="Contratación directa"/>
    <s v="Prestación de servicios profesionales y de apoyo a la gestión"/>
    <s v="Profesional"/>
    <m/>
  </r>
  <r>
    <x v="3"/>
    <s v="850-2023"/>
    <n v="97316"/>
    <s v="Secop II"/>
    <s v="850-2023-CPS-AG(97316)"/>
    <s v="FDLSUBACD-788-2023(97316)"/>
    <s v="Contratación directa"/>
    <s v="Prestación de servicios profesionales y de apoyo a la gestión"/>
    <s v="Apoyo a la gestión"/>
    <m/>
  </r>
  <r>
    <x v="3"/>
    <s v="851-2023"/>
    <n v="97342"/>
    <s v="Secop II"/>
    <s v="851-2023CPS-AG(97342)"/>
    <s v="FDLSUBACD-789-2023(97342)"/>
    <s v="Contratación directa"/>
    <s v="Prestación de servicios profesionales y de apoyo a la gestión"/>
    <s v="Apoyo a la gestión"/>
    <m/>
  </r>
  <r>
    <x v="3"/>
    <s v="852-2023"/>
    <n v="97492"/>
    <s v="Secop II"/>
    <s v="852-2023CPS-P(97492)"/>
    <s v="FDLSUBACD-790-2023(97492)"/>
    <s v="Contratación directa"/>
    <s v="Prestación de servicios profesionales y de apoyo a la gestión"/>
    <s v="Profesional"/>
    <m/>
  </r>
  <r>
    <x v="3"/>
    <s v="853-2023"/>
    <n v="98823"/>
    <s v="Secop II"/>
    <s v="853-2023CPS-P(98823)"/>
    <s v="FDLSUBACD-791-2023(98823)"/>
    <s v="Contratación directa"/>
    <s v="Prestación de servicios profesionales y de apoyo a la gestión"/>
    <s v="Profesional"/>
    <m/>
  </r>
  <r>
    <x v="3"/>
    <s v="854-2023"/>
    <n v="97163"/>
    <s v="Secop II"/>
    <s v="854-2023-CPS-AG(97163)"/>
    <s v="FDLSUBACD-792-2023(97163)"/>
    <s v="Contratación directa"/>
    <s v="Prestación de servicios profesionales y de apoyo a la gestión"/>
    <s v="Apoyo a la gestión"/>
    <m/>
  </r>
  <r>
    <x v="3"/>
    <s v="855-2023"/>
    <n v="97314"/>
    <s v="Secop II"/>
    <s v="855-2023CPS-P(97314)"/>
    <s v="FDLSUBACD-793-2023(97314)"/>
    <s v="Contratación directa"/>
    <s v="Prestación de servicios profesionales y de apoyo a la gestión"/>
    <s v="Profesional"/>
    <m/>
  </r>
  <r>
    <x v="3"/>
    <s v="856-2023"/>
    <n v="97502"/>
    <s v="Secop II"/>
    <s v="856-2023-CPS-AG(42922)"/>
    <s v="FDLSUBACD-794-2023(42922)"/>
    <s v="Contratación directa"/>
    <s v="Prestación de servicios profesionales y de apoyo a la gestión"/>
    <s v="Apoyo a la gestión"/>
    <m/>
  </r>
  <r>
    <x v="3"/>
    <s v="857-2023"/>
    <n v="97098"/>
    <s v="Secop II"/>
    <s v="857-2023CPS-P(97098)"/>
    <s v="FDLSUBACD-795-2023(97098)"/>
    <s v="Contratación directa"/>
    <s v="Prestación de servicios profesionales y de apoyo a la gestión"/>
    <s v="Profesional"/>
    <m/>
  </r>
  <r>
    <x v="3"/>
    <s v="858-2023"/>
    <n v="97321"/>
    <s v="Secop II"/>
    <s v="858-2023CPS-P(97321)"/>
    <s v="FDLSUBACD-796-2023 (97321)"/>
    <s v="Contratación directa"/>
    <s v="Prestación de servicios profesionales y de apoyo a la gestión"/>
    <s v="Profesional"/>
    <m/>
  </r>
  <r>
    <x v="3"/>
    <s v="859-2023"/>
    <s v="No aplica"/>
    <s v="Secop II"/>
    <s v="859-2023-CPS(94184)"/>
    <s v="FDLSSAMC-16-2023(94184) "/>
    <s v="Selección abreviada menor cuantía"/>
    <s v="Prestación de servicios"/>
    <s v="Otro"/>
    <m/>
  </r>
  <r>
    <x v="3"/>
    <s v="860-2023"/>
    <n v="97316"/>
    <s v="Secop II"/>
    <s v="860-2023CPS-AG(97316)"/>
    <s v="FDLSUBACD-797-2023(97316)"/>
    <s v="Contratación directa"/>
    <s v="Prestación de servicios profesionales y de apoyo a la gestión"/>
    <s v="Apoyo a la gestión"/>
    <m/>
  </r>
  <r>
    <x v="3"/>
    <s v="861-2023"/>
    <n v="97492"/>
    <s v="Secop II"/>
    <s v="861-2023CPS-P(97492)"/>
    <s v="FDLSUBACD-798-2023(97492)"/>
    <s v="Contratación directa"/>
    <s v="Prestación de servicios profesionales y de apoyo a la gestión"/>
    <s v="Profesional"/>
    <m/>
  </r>
  <r>
    <x v="3"/>
    <s v="862-2023"/>
    <n v="97304"/>
    <s v="Secop II"/>
    <s v="862-2023CPS-AG(97304)"/>
    <s v="FDLSUBACD-799-2023(97304)"/>
    <s v="Contratación directa"/>
    <s v="Prestación de servicios profesionales y de apoyo a la gestión"/>
    <s v="Apoyo a la gestión"/>
    <m/>
  </r>
  <r>
    <x v="3"/>
    <s v="863-2023"/>
    <n v="97494"/>
    <s v="Secop II"/>
    <s v="863-2023CPS-P(97494)"/>
    <s v="FDLSUBACD-800-2023(97494)"/>
    <s v="Contratación directa"/>
    <s v="Prestación de servicios profesionales y de apoyo a la gestión"/>
    <s v="Profesional"/>
    <m/>
  </r>
  <r>
    <x v="3"/>
    <s v="864-2023"/>
    <n v="97748"/>
    <s v="Secop II"/>
    <s v="864-2023CPS-AG(97748)"/>
    <s v="FDLSUBACD-801-2023(97748)"/>
    <s v="Contratación directa"/>
    <s v="Prestación de servicios profesionales y de apoyo a la gestión"/>
    <s v="Apoyo a la gestión"/>
    <m/>
  </r>
  <r>
    <x v="3"/>
    <s v="865-2023"/>
    <n v="97164"/>
    <s v="Secop II"/>
    <s v="865-2023CPS-P(97164)"/>
    <s v="FDLSUBACD-802-2023(97164)"/>
    <s v="Contratación directa"/>
    <s v="Prestación de servicios profesionales y de apoyo a la gestión"/>
    <s v="Profesional"/>
    <m/>
  </r>
  <r>
    <x v="3"/>
    <s v="866-2023"/>
    <n v="97363"/>
    <s v="Secop II"/>
    <s v="866-2023CPS-P(97363)"/>
    <s v="FDLSUBACD-803-2023(97363)"/>
    <s v="Contratación directa"/>
    <s v="Prestación de servicios profesionales y de apoyo a la gestión"/>
    <s v="Profesional"/>
    <m/>
  </r>
  <r>
    <x v="3"/>
    <s v="867-2023"/>
    <n v="99360"/>
    <s v="Secop II"/>
    <s v="867-2023CPS-AG(99360)"/>
    <s v="FDLSUBACD-804-2023(99360)"/>
    <s v="Contratación directa"/>
    <s v="Prestación de servicios profesionales y de apoyo a la gestión"/>
    <s v="Apoyo a la gestión"/>
    <m/>
  </r>
  <r>
    <x v="3"/>
    <s v="868-2023"/>
    <n v="97052"/>
    <s v="Secop II"/>
    <s v="868-2023CPS-AG(97052)"/>
    <s v="FDLSUBACD-805-2023-(97052)"/>
    <s v="Contratación directa"/>
    <s v="Prestación de servicios profesionales y de apoyo a la gestión"/>
    <s v="Apoyo a la gestión"/>
    <m/>
  </r>
  <r>
    <x v="3"/>
    <s v="869-2023"/>
    <n v="97305"/>
    <s v="Secop II"/>
    <s v="869-2023CPS-AG(97305)"/>
    <s v="FDLSUBACD-806-2023(91305)"/>
    <s v="Contratación directa"/>
    <s v="Prestación de servicios profesionales y de apoyo a la gestión"/>
    <s v="Apoyo a la gestión"/>
    <m/>
  </r>
  <r>
    <x v="3"/>
    <s v="870-2023"/>
    <n v="97371"/>
    <s v="Secop II"/>
    <s v="870-2023CPS-P(97371)"/>
    <s v="FDLSUBACD-807-2023(97371)"/>
    <s v="Contratación directa"/>
    <s v="Prestación de servicios profesionales y de apoyo a la gestión"/>
    <s v="Profesional"/>
    <m/>
  </r>
  <r>
    <x v="3"/>
    <s v="871-2023"/>
    <n v="97508"/>
    <s v="Secop II"/>
    <s v="871-2023CPS-P(97508)"/>
    <s v="FDLSUBACD-808-2023(97508)"/>
    <s v="Contratación directa"/>
    <s v="Prestación de servicios profesionales y de apoyo a la gestión"/>
    <s v="Profesional"/>
    <m/>
  </r>
  <r>
    <x v="3"/>
    <s v="872-2023"/>
    <n v="97305"/>
    <s v="Secop II"/>
    <s v="872-2023CPS-AG(97305)"/>
    <s v="FDLSUBACD-809-2023(97305)"/>
    <s v="Contratación directa"/>
    <s v="Prestación de servicios profesionales y de apoyo a la gestión"/>
    <s v="Apoyo a la gestión"/>
    <m/>
  </r>
  <r>
    <x v="3"/>
    <s v="873-2023"/>
    <n v="97497"/>
    <s v="Secop II"/>
    <s v="873-2023-CPS-P(97497)"/>
    <s v="FDLSUBACD-810-2023(97497)"/>
    <s v="Contratación directa"/>
    <s v="Prestación de servicios profesionales y de apoyo a la gestión"/>
    <s v="Profesional"/>
    <m/>
  </r>
  <r>
    <x v="3"/>
    <s v="874-2023"/>
    <n v="97158"/>
    <s v="Secop II"/>
    <s v="874-2023-CPS-P(97158)"/>
    <s v="FDLSUBACD-811-2023(97158)"/>
    <s v="Contratación directa"/>
    <s v="Prestación de servicios profesionales y de apoyo a la gestión"/>
    <s v="Profesional"/>
    <m/>
  </r>
  <r>
    <x v="3"/>
    <s v="875-2023"/>
    <n v="97379"/>
    <s v="Secop II"/>
    <s v="875-2023CPS-P(97379)"/>
    <s v="FDLSUBACD-812-2023(97379)"/>
    <s v="Contratación directa"/>
    <s v="Prestación de servicios profesionales y de apoyo a la gestión"/>
    <s v="Profesional"/>
    <m/>
  </r>
  <r>
    <x v="3"/>
    <s v="876-2023"/>
    <n v="95382"/>
    <s v="Secop II"/>
    <s v="876-2023-CO(95382)"/>
    <s v="FDLSSAMC-15-2023(95382)"/>
    <s v="Selección abreviada menor cuantía"/>
    <s v="Contrato de obra"/>
    <s v="Otro"/>
    <m/>
  </r>
  <r>
    <x v="3"/>
    <s v="877-2023"/>
    <n v="95687"/>
    <s v="Secop II"/>
    <s v="877-2023-CV (95867)"/>
    <s v="FDLSLP-21-2023 (95867)"/>
    <s v="Licitación pública"/>
    <s v="Compraventa"/>
    <s v="Otro"/>
    <m/>
  </r>
  <r>
    <x v="3"/>
    <s v="878-2023"/>
    <n v="97303"/>
    <s v="Secop II"/>
    <s v="878-2023CPS-AG(97303)"/>
    <s v="FDLSUBACD-813-2023(97303)"/>
    <s v="Contratación directa"/>
    <s v="Prestación de servicios profesionales y de apoyo a la gestión"/>
    <s v="Apoyo a la gestión"/>
    <m/>
  </r>
  <r>
    <x v="3"/>
    <s v="879-2023"/>
    <n v="97340"/>
    <s v="Secop II"/>
    <s v="879-2023CPS-P(97340)"/>
    <s v="FDLSUBACD-814-2023(97340)"/>
    <s v="Contratación directa"/>
    <s v="Prestación de servicios profesionales y de apoyo a la gestión"/>
    <s v="Profesional"/>
    <m/>
  </r>
  <r>
    <x v="3"/>
    <s v="880-2023"/>
    <n v="97159"/>
    <s v="Secop II"/>
    <s v="880-2023CPS-AG(101985)"/>
    <s v="FDLSUBACD-815-2023(101985)"/>
    <s v="Contratación directa"/>
    <s v="Prestación de servicios profesionales y de apoyo a la gestión"/>
    <s v="Apoyo a la gestión"/>
    <m/>
  </r>
  <r>
    <x v="3"/>
    <s v="881-2023"/>
    <n v="97505"/>
    <s v="Secop II"/>
    <s v="881-2023CPS-P(97505)"/>
    <s v="FDLSUBACD-816-2023(97505)"/>
    <s v="Contratación directa"/>
    <s v="Prestación de servicios profesionales y de apoyo a la gestión"/>
    <s v="Profesional"/>
    <m/>
  </r>
  <r>
    <x v="3"/>
    <s v="882-2023"/>
    <n v="97342"/>
    <s v="Secop II"/>
    <s v="882-2023CPS-AG(97342)"/>
    <s v="FDLSUBACD-817-2023(97342)"/>
    <s v="Contratación directa"/>
    <s v="Prestación de servicios profesionales y de apoyo a la gestión"/>
    <s v="Apoyo a la gestión"/>
    <m/>
  </r>
  <r>
    <x v="3"/>
    <s v="883-2023"/>
    <n v="97305"/>
    <s v="Secop II"/>
    <s v="883-2023CPS-AG(97305)"/>
    <s v="FDLSUBACD-818-2023(97305)"/>
    <s v="Contratación directa"/>
    <s v="Prestación de servicios profesionales y de apoyo a la gestión"/>
    <s v="Apoyo a la gestión"/>
    <m/>
  </r>
  <r>
    <x v="3"/>
    <s v="884-2023"/>
    <n v="97132"/>
    <s v="Secop II"/>
    <s v="884-2023-CPS-AG(97132)"/>
    <s v="FDLSUBACD-819-2023(97132)"/>
    <s v="Contratación directa"/>
    <s v="Prestación de servicios profesionales y de apoyo a la gestión"/>
    <s v="Apoyo a la gestión"/>
    <m/>
  </r>
  <r>
    <x v="3"/>
    <s v="885-2023"/>
    <n v="96520"/>
    <s v="Secop II"/>
    <s v="885-2023-PS(96520)"/>
    <s v="FDLSSAMC-17-2023(96520)"/>
    <s v="Selección abreviada menor cuantía"/>
    <s v="Prestación de servicios"/>
    <s v="Otro"/>
    <m/>
  </r>
  <r>
    <x v="3"/>
    <s v="122489-2023"/>
    <n v="98797"/>
    <s v="Tienda virtual"/>
    <s v="ORDEN DE COMPRA 122498"/>
    <s v="No aplica"/>
    <s v="Orden de Compra"/>
    <s v="Orden de Compra"/>
    <s v="Orden de Compra"/>
    <m/>
  </r>
  <r>
    <x v="3"/>
    <s v="886-2023"/>
    <n v="97342"/>
    <s v="Secop II"/>
    <s v="886-2023CPS-AG(97342)"/>
    <s v="FDLSUBACD-820-2023(97342)"/>
    <s v="Contratación directa"/>
    <s v="Prestación de servicios profesionales y de apoyo a la gestión"/>
    <s v="Apoyo a la gestión"/>
    <m/>
  </r>
  <r>
    <x v="3"/>
    <s v="887-2023"/>
    <n v="97342"/>
    <s v="Secop II"/>
    <s v="887-2023-CPS-AG(97342)"/>
    <s v="FDLSUBACD-821-2023(97342)"/>
    <s v="Contratación directa"/>
    <s v="Prestación de servicios profesionales y de apoyo a la gestión"/>
    <s v="Apoyo a la gestión"/>
    <m/>
  </r>
  <r>
    <x v="3"/>
    <s v="888-2023"/>
    <n v="97492"/>
    <s v="Secop II"/>
    <s v="888-2023-CPS-P(97492)"/>
    <s v="FDLSUBACD-822-2023(97492)"/>
    <s v="Contratación directa"/>
    <s v="Prestación de servicios profesionales y de apoyo a la gestión"/>
    <s v="Profesional"/>
    <m/>
  </r>
  <r>
    <x v="3"/>
    <s v="889-2023"/>
    <n v="97512"/>
    <s v="Secop II"/>
    <s v="889-2023-CPS-P(97512)"/>
    <s v="FDLSUBACD-823-2023(97512)"/>
    <s v="Contratación directa"/>
    <s v="Prestación de servicios profesionales y de apoyo a la gestión"/>
    <s v="Profesional"/>
    <m/>
  </r>
  <r>
    <x v="3"/>
    <s v="890-2023"/>
    <n v="97224"/>
    <s v="Secop II"/>
    <s v="890-2023-CPS-AG(97224)"/>
    <s v="FDLSUBACD-824-2023(97224)"/>
    <s v="Contratación directa"/>
    <s v="Prestación de servicios profesionales y de apoyo a la gestión"/>
    <s v="Apoyo a la gestión"/>
    <m/>
  </r>
  <r>
    <x v="3"/>
    <s v="891-2023"/>
    <n v="97507"/>
    <s v="Secop II"/>
    <s v="891-2023CPS-P(97507)"/>
    <s v="FDLSUBACD-825-2023(97507)"/>
    <s v="Contratación directa"/>
    <s v="Prestación de servicios profesionales y de apoyo a la gestión"/>
    <s v="Profesional"/>
    <m/>
  </r>
  <r>
    <x v="3"/>
    <s v="892-2023"/>
    <n v="97049"/>
    <s v="Secop II"/>
    <s v="892-2023-CPS-AG(101785)"/>
    <s v="FDLSUBACD-826-2023(101785)"/>
    <s v="Contratación directa"/>
    <s v="Prestación de servicios profesionales y de apoyo a la gestión"/>
    <s v="Apoyo a la gestión"/>
    <m/>
  </r>
  <r>
    <x v="3"/>
    <s v="893-2023"/>
    <n v="97359"/>
    <s v="Secop II"/>
    <s v="893-2023CPS-AG(97359)"/>
    <s v="FDLSUBACD-827-2023(97359)"/>
    <s v="Contratación directa"/>
    <s v="Prestación de servicios profesionales y de apoyo a la gestión"/>
    <s v="Apoyo a la gestión"/>
    <m/>
  </r>
  <r>
    <x v="3"/>
    <s v="894-2023"/>
    <n v="97327"/>
    <s v="Secop II"/>
    <s v="894-2023-CPS-P(97327)"/>
    <s v="FDLSUBACD-828-2023(97327)"/>
    <s v="Contratación directa"/>
    <s v="Prestación de servicios profesionales y de apoyo a la gestión"/>
    <s v="Profesional"/>
    <m/>
  </r>
  <r>
    <x v="3"/>
    <s v="895-2023"/>
    <n v="100763"/>
    <s v="Secop II"/>
    <s v="895-2023-CPS-AG(100763)"/>
    <s v="FDLSUBACD-829-2023(100763)"/>
    <s v="Contratación directa"/>
    <s v="Prestación de servicios profesionales y de apoyo a la gestión"/>
    <s v="Apoyo a la gestión"/>
    <m/>
  </r>
  <r>
    <x v="3"/>
    <s v="896-2023"/>
    <n v="97032"/>
    <s v="Secop II"/>
    <s v="896-2023-CPS-AG(10186)"/>
    <s v="FDLSUBACD-830-2023(101806)"/>
    <s v="Contratación directa"/>
    <s v="Prestación de servicios profesionales y de apoyo a la gestión"/>
    <s v="Apoyo a la gestión"/>
    <m/>
  </r>
  <r>
    <x v="3"/>
    <s v="897-2023"/>
    <n v="97342"/>
    <s v="Secop II"/>
    <s v="897-2023-CPS-AG(97342)"/>
    <s v="FDLSUBACD-831-2023(97342)"/>
    <s v="Contratación directa"/>
    <s v="Prestación de servicios profesionales y de apoyo a la gestión"/>
    <s v="Apoyo a la gestión"/>
    <m/>
  </r>
  <r>
    <x v="3"/>
    <s v="123050-2023"/>
    <n v="99021"/>
    <s v="Tienda virtual"/>
    <s v="ORDEN DE COMPRA 123050"/>
    <s v="No aplica"/>
    <s v="Orden de Compra"/>
    <s v="Orden de Compra"/>
    <s v="Orden de Compra"/>
    <m/>
  </r>
  <r>
    <x v="3"/>
    <s v="898-2023"/>
    <n v="96640"/>
    <s v="Secop II"/>
    <s v="898-2023-PS (96640)"/>
    <s v="FDLSSAMC-19-2023(96640)"/>
    <s v="Selección abreviada menor cuantía"/>
    <s v="Prestación de servicios"/>
    <s v="Otro"/>
    <m/>
  </r>
  <r>
    <x v="3"/>
    <s v="899-2023"/>
    <n v="100821"/>
    <s v="Secop II"/>
    <s v="899-2023-SUM(100821)"/>
    <s v=" FDLSMC-14-2023(100821) "/>
    <s v="Mínima cuantía"/>
    <s v="Suministros"/>
    <s v="Otro"/>
    <m/>
  </r>
  <r>
    <x v="3"/>
    <s v="900-2023"/>
    <n v="99214"/>
    <s v="Secop II"/>
    <s v="900-2023-CV(99214)"/>
    <s v="FDLSSAMC-21-2023(99214)"/>
    <s v="Selección abreviada menor cuantía"/>
    <s v="Compraventa"/>
    <s v="Otro"/>
    <m/>
  </r>
  <r>
    <x v="3"/>
    <s v="901-2023"/>
    <n v="101511"/>
    <s v="Secop II"/>
    <s v="901-2023CPS-P(101511)"/>
    <s v="FDLSUBA-832-2023(101511)"/>
    <s v="Contratación directa"/>
    <s v="Prestación de servicios profesionales y de apoyo a la gestión"/>
    <s v="Profesional"/>
    <m/>
  </r>
  <r>
    <x v="3"/>
    <s v="902-2023"/>
    <n v="101639"/>
    <s v="Secop II"/>
    <s v="902-2023CPS-P(101639)"/>
    <s v="FDLSUBA-833-20253(101639)"/>
    <s v="Contratación directa"/>
    <s v="Prestación de servicios profesionales y de apoyo a la gestión"/>
    <s v="Profesional"/>
    <m/>
  </r>
  <r>
    <x v="3"/>
    <s v="903-2023"/>
    <n v="97805"/>
    <s v="Secop II"/>
    <s v="903-2023CO(97805)"/>
    <s v="FDLSLP-22-2023(97805) "/>
    <s v="Licitación pública"/>
    <s v="Contrato de obra"/>
    <s v="Otro"/>
    <m/>
  </r>
  <r>
    <x v="3"/>
    <s v="904-2023"/>
    <n v="98933"/>
    <s v="Secop II"/>
    <s v="904-2023-CINT(98933)"/>
    <s v="FDLSUBA-CMA-11-2023(98933)"/>
    <s v="Concurso de méritos"/>
    <s v="Interventoría"/>
    <s v="Otro"/>
    <m/>
  </r>
  <r>
    <x v="3"/>
    <s v="905-2023"/>
    <n v="98793"/>
    <s v="Secop II"/>
    <s v="905-2023CV(98793)"/>
    <s v="FDLSSASI-12-2023(98793)"/>
    <s v="Selección abreviada subasta inversa"/>
    <s v="Compraventa"/>
    <s v="Otro"/>
    <m/>
  </r>
  <r>
    <x v="3"/>
    <s v="906-2023"/>
    <n v="101505"/>
    <s v="Secop II"/>
    <s v="906-2023CPS-AG(101505)"/>
    <s v="FDLSUBACD-834-2023(101505)"/>
    <s v="Contratación directa"/>
    <s v="Prestación de servicios profesionales y de apoyo a la gestión"/>
    <s v="Apoyo a la gestión"/>
    <m/>
  </r>
  <r>
    <x v="3"/>
    <s v="907-2023"/>
    <n v="101729"/>
    <s v="Secop II"/>
    <s v="907-2023-CPS-AG(101729)"/>
    <s v="FDLSUBA-835-2023(101729)"/>
    <s v="Contratación directa"/>
    <s v="Prestación de servicios profesionales y de apoyo a la gestión"/>
    <s v="Apoyo a la gestión"/>
    <m/>
  </r>
  <r>
    <x v="3"/>
    <s v="908-2023"/>
    <n v="101803"/>
    <s v="Secop II"/>
    <s v="908-2023-CPS-AG(101803)"/>
    <s v="FDLSUBA-836-2023(101803)"/>
    <s v="Contratación directa"/>
    <s v="Prestación de servicios profesionales y de apoyo a la gestión"/>
    <s v="Apoyo a la gestión"/>
    <m/>
  </r>
  <r>
    <x v="3"/>
    <s v="909-2023"/>
    <n v="101797"/>
    <s v="Secop II"/>
    <s v="909-2023-CPS-P(101797)"/>
    <s v="FSLSUBA-837-2023(101797)"/>
    <s v="Contratación directa"/>
    <s v="Prestación de servicios profesionales y de apoyo a la gestión"/>
    <s v="Profesional"/>
    <m/>
  </r>
  <r>
    <x v="3"/>
    <s v="910-2023"/>
    <n v="99368"/>
    <s v="Secop II"/>
    <s v="910-2023-CPS-AG(99368)"/>
    <s v="FDLSUBA-838-2023(99368)"/>
    <s v="Contratación directa"/>
    <s v="Prestación de servicios profesionales y de apoyo a la gestión"/>
    <s v="Apoyo a la gestión"/>
    <m/>
  </r>
  <r>
    <x v="3"/>
    <s v="911-2023"/>
    <n v="99368"/>
    <s v="Secop II"/>
    <s v="911-2023-CPS-AG(99368)"/>
    <s v="FDLSUBA-839-2023(99368)"/>
    <s v="Contratación directa"/>
    <s v="Prestación de servicios profesionales y de apoyo a la gestión"/>
    <s v="Apoyo a la gestión"/>
    <m/>
  </r>
  <r>
    <x v="3"/>
    <s v="912-2023"/>
    <n v="99368"/>
    <s v="Secop II"/>
    <s v="912-2023-CPS-AG(99368)"/>
    <s v="FDLSUBA-840-2023(99368)"/>
    <s v="Contratación directa"/>
    <s v="Prestación de servicios profesionales y de apoyo a la gestión"/>
    <s v="Apoyo a la gestión"/>
    <m/>
  </r>
  <r>
    <x v="3"/>
    <s v="913-2023"/>
    <n v="99368"/>
    <s v="Secop II"/>
    <s v="913-2023-CPS-AG(99368)"/>
    <s v="FDLSUBA-841-2023(99368)"/>
    <s v="Contratación directa"/>
    <s v="Prestación de servicios profesionales y de apoyo a la gestión"/>
    <s v="Apoyo a la gestión"/>
    <m/>
  </r>
  <r>
    <x v="3"/>
    <s v="914-2023"/>
    <n v="99368"/>
    <s v="Secop II"/>
    <s v="914-2023-CPS-AG(99368)"/>
    <s v="FDLSUBA-842-2023(99368)"/>
    <s v="Contratación directa"/>
    <s v="Prestación de servicios profesionales y de apoyo a la gestión"/>
    <s v="Apoyo a la gestión"/>
    <m/>
  </r>
  <r>
    <x v="3"/>
    <s v="915-2023"/>
    <n v="101792"/>
    <s v="Secop II"/>
    <s v="915-2023-CPS-AG(101792)"/>
    <s v="FDLSUBA-843-2023(101792)"/>
    <s v="Contratación directa"/>
    <s v="Prestación de servicios profesionales y de apoyo a la gestión"/>
    <s v="Apoyo a la gestión"/>
    <m/>
  </r>
  <r>
    <x v="3"/>
    <s v="916-2023 C1"/>
    <n v="102031"/>
    <s v="Secop II"/>
    <s v="916-2023-CPS-P(102031)"/>
    <s v="FDLSUBA-844-2023(102031)"/>
    <s v="Contratación directa"/>
    <s v="Prestación de servicios profesionales y de apoyo a la gestión"/>
    <s v="Profesional"/>
    <d v="2024-04-22T00:00:00"/>
  </r>
  <r>
    <x v="3"/>
    <s v="916-2023"/>
    <n v="102031"/>
    <s v="Secop II"/>
    <s v="916-2023-CPS-P(102031)"/>
    <s v="FDLSUBA-844-2023(102031)"/>
    <s v="Contratación directa"/>
    <s v="Prestación de servicios profesionales y de apoyo a la gestión"/>
    <s v="Profesional"/>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616">
  <r>
    <x v="0"/>
    <s v="001-2020"/>
    <m/>
    <s v="Secop II"/>
    <s v="FDLSUBA-CPS-001-2020"/>
    <s v="FDLSUBA-CD-002-2020"/>
    <x v="0"/>
    <x v="0"/>
    <s v="Apoyo a la gestión"/>
    <m/>
    <m/>
    <s v="JENNY ALEXANDRA NORIEGA GOMEZ"/>
    <x v="0"/>
    <m/>
    <n v="1478"/>
    <n v="28980000"/>
    <n v="0"/>
    <n v="0"/>
    <n v="28980000"/>
    <n v="4830000"/>
    <m/>
    <m/>
  </r>
  <r>
    <x v="0"/>
    <s v="002-2020 C1"/>
    <m/>
    <s v="Secop II"/>
    <s v="FDLSUBA-CPS-002-2020"/>
    <s v="FDLSUBA-CD-004-2020"/>
    <x v="0"/>
    <x v="0"/>
    <s v="Profesional"/>
    <d v="2020-12-04T00:00:00"/>
    <m/>
    <s v="ADRIANA MONTEALEGRE RIAÑO"/>
    <x v="1"/>
    <s v="San Juan del Cesar (Guajira)"/>
    <n v="1427"/>
    <n v="54740000"/>
    <n v="0"/>
    <n v="0"/>
    <n v="54740000"/>
    <n v="4830000"/>
    <m/>
    <m/>
  </r>
  <r>
    <x v="0"/>
    <s v="002-2020"/>
    <m/>
    <s v="Secop II"/>
    <s v="FDLSUBA-CPS-002-2020"/>
    <s v="FDLSUBA-CD-004-2020"/>
    <x v="0"/>
    <x v="0"/>
    <s v="Profesional"/>
    <m/>
    <m/>
    <s v="JUAN FELIPE GALINDO NIÑO"/>
    <x v="2"/>
    <s v="Bogotá, D.C."/>
    <n v="1427"/>
    <n v="54740000"/>
    <n v="0"/>
    <n v="0"/>
    <n v="54740000"/>
    <n v="4830000"/>
    <m/>
    <m/>
  </r>
  <r>
    <x v="0"/>
    <s v="003-2020"/>
    <m/>
    <s v="Secop II"/>
    <s v="FDLSUBA-CPS-003-2020"/>
    <s v="FDLSUBA-CD-003-2020"/>
    <x v="0"/>
    <x v="0"/>
    <s v="Profesional"/>
    <m/>
    <m/>
    <s v="GILMA VIVIANA MEJIA PRADA"/>
    <x v="3"/>
    <s v="Bogotá, D.C."/>
    <n v="1427"/>
    <n v="28980000"/>
    <n v="9660000"/>
    <n v="0"/>
    <n v="38640000"/>
    <n v="4830000"/>
    <m/>
    <m/>
  </r>
  <r>
    <x v="0"/>
    <s v="004-2020"/>
    <m/>
    <s v="Secop II"/>
    <s v="FDLSUBA-CPS-004-2020"/>
    <s v="FDLSUBA-CD-005-2020"/>
    <x v="0"/>
    <x v="0"/>
    <s v="Profesional"/>
    <m/>
    <m/>
    <s v="GRESSY SULENA CUESTA GUTIERREZ"/>
    <x v="4"/>
    <m/>
    <n v="1478"/>
    <n v="37800000"/>
    <n v="0"/>
    <n v="0"/>
    <n v="37800000"/>
    <n v="6300000"/>
    <m/>
    <m/>
  </r>
  <r>
    <x v="0"/>
    <s v="005-2020 C1"/>
    <m/>
    <s v="Secop II"/>
    <s v="FDLSUBA-CPS-005-2020"/>
    <s v="FDLSUBA-CD-006-2020"/>
    <x v="0"/>
    <x v="0"/>
    <s v="Profesional"/>
    <d v="2020-02-27T00:00:00"/>
    <m/>
    <s v="CLAUDIA PATRICIA ALVARADO PACHON"/>
    <x v="5"/>
    <s v="Bucaramanga (Santander)"/>
    <n v="1478"/>
    <n v="25200000"/>
    <n v="12600000"/>
    <n v="0"/>
    <n v="37800000"/>
    <n v="6300000"/>
    <m/>
    <m/>
  </r>
  <r>
    <x v="0"/>
    <s v="005-2020"/>
    <m/>
    <s v="Secop II"/>
    <s v="FDLSUBA-CPS-005-2020"/>
    <s v="FDLSUBA-CD-006-2020"/>
    <x v="0"/>
    <x v="0"/>
    <s v="Profesional"/>
    <m/>
    <m/>
    <s v="LORENA LUZ GUERRA ROSADO"/>
    <x v="1"/>
    <m/>
    <n v="1478"/>
    <n v="25200000"/>
    <n v="12600000"/>
    <n v="0"/>
    <n v="37800000"/>
    <n v="6300000"/>
    <m/>
    <m/>
  </r>
  <r>
    <x v="0"/>
    <s v="006-2020"/>
    <m/>
    <s v="Secop II"/>
    <s v="FDLSUBA-CPS-006-2020"/>
    <s v="FDLSUBA-CD-007-2020"/>
    <x v="0"/>
    <x v="0"/>
    <s v="Profesional"/>
    <m/>
    <m/>
    <s v="ERIKA BEATRIZ CUBILLOS QUINTERO"/>
    <x v="6"/>
    <m/>
    <n v="1478"/>
    <n v="16800000"/>
    <n v="8400000"/>
    <n v="0"/>
    <n v="25200000"/>
    <n v="4200000"/>
    <m/>
    <m/>
  </r>
  <r>
    <x v="0"/>
    <s v="007-2020"/>
    <m/>
    <s v="Secop II"/>
    <s v="FDLSUBA-CPS-007-2020"/>
    <s v="FDLSUBA-CD-008-2020"/>
    <x v="0"/>
    <x v="0"/>
    <s v="Profesional"/>
    <m/>
    <m/>
    <s v="JESSICA QUIROZ CAUSIL"/>
    <x v="7"/>
    <s v="Bogotá, D.C."/>
    <n v="1478"/>
    <n v="16800000"/>
    <n v="8400000"/>
    <n v="0"/>
    <n v="25200000"/>
    <n v="4200000"/>
    <m/>
    <m/>
  </r>
  <r>
    <x v="0"/>
    <s v="008-2020"/>
    <m/>
    <s v="Secop II"/>
    <s v="FDLSUBA-CPS-008-2020"/>
    <s v="FDLSUBA-CD-009-2020"/>
    <x v="0"/>
    <x v="0"/>
    <s v="Profesional"/>
    <m/>
    <m/>
    <s v="LADY YESSENIA RIAÑO UPEGUI"/>
    <x v="8"/>
    <m/>
    <n v="1478"/>
    <n v="15480000"/>
    <n v="7740000"/>
    <n v="0"/>
    <n v="23220000"/>
    <n v="3870000"/>
    <m/>
    <m/>
  </r>
  <r>
    <x v="0"/>
    <s v="009-2020"/>
    <m/>
    <s v="Secop II"/>
    <s v="FDLSUBA-CPS-009-2020"/>
    <s v="FDLSUBA-CD-010-2020"/>
    <x v="0"/>
    <x v="0"/>
    <s v="Profesional"/>
    <m/>
    <m/>
    <s v="ELIA TATIANA BARBOSA ALMONACID"/>
    <x v="9"/>
    <s v="Villavicencio (Meta)"/>
    <n v="1478"/>
    <n v="25200000"/>
    <n v="12600000"/>
    <n v="0"/>
    <n v="37800000"/>
    <n v="6300000"/>
    <m/>
    <m/>
  </r>
  <r>
    <x v="0"/>
    <s v="010-2020"/>
    <m/>
    <s v="Secop II"/>
    <s v="FDLSUBA-CPS-010-2020"/>
    <s v="FDLSUBA-CD-011-2020"/>
    <x v="0"/>
    <x v="0"/>
    <s v="Apoyo a la gestión"/>
    <m/>
    <m/>
    <s v="JULY VANESA MEZA SANCHEZ"/>
    <x v="10"/>
    <s v="Bogotá, D.C."/>
    <n v="1481"/>
    <n v="14000000"/>
    <n v="7000000"/>
    <n v="0"/>
    <n v="21000000"/>
    <n v="3500000"/>
    <m/>
    <m/>
  </r>
  <r>
    <x v="0"/>
    <s v="011-2020"/>
    <m/>
    <s v="Secop II"/>
    <s v="FDLSF-CPS-011-2020"/>
    <s v="FDLSUBA-CD-012-2020"/>
    <x v="0"/>
    <x v="0"/>
    <s v="Apoyo a la gestión"/>
    <m/>
    <m/>
    <s v="WASBERG YUSSIF LEMUS FRANCO"/>
    <x v="11"/>
    <s v="Bogotá, D.C."/>
    <n v="1478"/>
    <n v="25200000"/>
    <n v="0"/>
    <n v="0"/>
    <n v="25200000"/>
    <n v="6300000"/>
    <m/>
    <m/>
  </r>
  <r>
    <x v="0"/>
    <s v="012-2020"/>
    <m/>
    <s v="Secop II"/>
    <s v="FDLSF-CD-012-2020"/>
    <s v="FDLSUBA-CD-012-2020"/>
    <x v="0"/>
    <x v="0"/>
    <s v="Apoyo a la gestión"/>
    <m/>
    <m/>
    <s v="ERICK LEANDRO VALBUENA CARDENAS"/>
    <x v="12"/>
    <s v="Bogotá, D.C."/>
    <n v="9001"/>
    <n v="25200000"/>
    <n v="12600000"/>
    <n v="0"/>
    <n v="37800000"/>
    <n v="6300000"/>
    <m/>
    <m/>
  </r>
  <r>
    <x v="0"/>
    <s v="013-2020"/>
    <m/>
    <s v="Secop II"/>
    <s v="FDLSUBA-013-2020"/>
    <s v=" _x000a_FDLSUBA-CD-014-2020_x000a_"/>
    <x v="0"/>
    <x v="0"/>
    <s v="Apoyo a la gestión"/>
    <m/>
    <m/>
    <s v="CRISTIAN DIOKR CARDERON GARCES"/>
    <x v="13"/>
    <s v="Bogotá, D.C."/>
    <n v="1478"/>
    <n v="8800000"/>
    <n v="4400000"/>
    <n v="0"/>
    <n v="13200000"/>
    <n v="2200000"/>
    <m/>
    <m/>
  </r>
  <r>
    <x v="0"/>
    <s v="014-2020"/>
    <m/>
    <s v="Secop II"/>
    <s v="FDLSUBA-CPS-014-2020"/>
    <s v="FDLSUBA-CD-014-2020"/>
    <x v="0"/>
    <x v="0"/>
    <s v="Apoyo a la gestión"/>
    <m/>
    <m/>
    <s v="FRAN BELTRAN MONTERO"/>
    <x v="14"/>
    <m/>
    <n v="1478"/>
    <n v="8800000"/>
    <n v="4400000"/>
    <n v="0"/>
    <n v="13200000"/>
    <n v="2200000"/>
    <m/>
    <m/>
  </r>
  <r>
    <x v="0"/>
    <s v="016-2020"/>
    <m/>
    <s v="Secop II"/>
    <s v="FDLSUBA-CPS-016-2020"/>
    <s v="FDLSUBA-CD-015-2020"/>
    <x v="0"/>
    <x v="0"/>
    <s v="Apoyo a la gestión"/>
    <m/>
    <m/>
    <s v="YUCELLY EDITH RUBIO MOLINA"/>
    <x v="15"/>
    <m/>
    <n v="1481"/>
    <n v="16800000"/>
    <n v="8400000"/>
    <n v="0"/>
    <n v="25200000"/>
    <n v="4200000"/>
    <m/>
    <m/>
  </r>
  <r>
    <x v="0"/>
    <s v="017-2020"/>
    <m/>
    <s v="Secop II"/>
    <s v="FDLSUBA-CPS-017-2020"/>
    <s v="FDLSUBA-CD-012-2020"/>
    <x v="0"/>
    <x v="0"/>
    <s v="Apoyo a la gestión"/>
    <m/>
    <m/>
    <s v="HERLY RESTREPO SOTO"/>
    <x v="16"/>
    <m/>
    <n v="1481"/>
    <n v="25200000"/>
    <n v="12600000"/>
    <n v="0"/>
    <n v="37800000"/>
    <n v="6300000"/>
    <m/>
    <m/>
  </r>
  <r>
    <x v="0"/>
    <s v="018-2020"/>
    <m/>
    <s v="Secop II"/>
    <s v="FDLSUBA-CPS-018-2020"/>
    <s v="_x000a_FDLSUBA-CD-016-2020_x000a_"/>
    <x v="0"/>
    <x v="0"/>
    <s v="Profesional"/>
    <m/>
    <m/>
    <s v="JUAN CARLOS BETANCOURT CARVAJAL"/>
    <x v="17"/>
    <s v="Bogotá, D.C."/>
    <n v="1478"/>
    <n v="16800000"/>
    <n v="8400000"/>
    <n v="0"/>
    <n v="25200000"/>
    <n v="4200000"/>
    <m/>
    <m/>
  </r>
  <r>
    <x v="0"/>
    <s v="019-2020"/>
    <m/>
    <s v="Secop II"/>
    <s v="FDLSUBA-CPS-019-2020"/>
    <s v="FDLSUBA-CD-012-2020"/>
    <x v="0"/>
    <x v="0"/>
    <s v="Apoyo a la gestión"/>
    <m/>
    <m/>
    <s v="ILONA MURCIA IJJASZ"/>
    <x v="18"/>
    <m/>
    <n v="1478"/>
    <n v="25200000"/>
    <n v="12600000"/>
    <n v="0"/>
    <n v="37800000"/>
    <n v="6300000"/>
    <m/>
    <m/>
  </r>
  <r>
    <x v="0"/>
    <s v="020-2020"/>
    <m/>
    <s v="Secop II"/>
    <s v="FLSUBA-CPS-020-2020"/>
    <s v="FDLSUBA-CD-012-2020"/>
    <x v="0"/>
    <x v="0"/>
    <s v="Apoyo a la gestión"/>
    <m/>
    <m/>
    <s v="ESTIBALIZ BAQUERO BORDA"/>
    <x v="19"/>
    <s v="Bogotá, D.C."/>
    <n v="1481"/>
    <n v="25200000"/>
    <n v="12600000"/>
    <n v="0"/>
    <n v="37800000"/>
    <n v="6300000"/>
    <m/>
    <m/>
  </r>
  <r>
    <x v="0"/>
    <s v="021-2020"/>
    <m/>
    <s v="Secop II"/>
    <s v="FDLSUBA-CPS-021-2020"/>
    <s v=" _x000a_FDLSUBA-CD-018-2020_x000a_"/>
    <x v="0"/>
    <x v="0"/>
    <s v="Profesional"/>
    <m/>
    <m/>
    <s v="DANIEL FRANCISCO MATIZ RODRIGUEZ"/>
    <x v="20"/>
    <s v="Bogotá, D.C."/>
    <n v="1481"/>
    <n v="16800000"/>
    <n v="8400000"/>
    <n v="0"/>
    <n v="25200000"/>
    <n v="4200000"/>
    <m/>
    <m/>
  </r>
  <r>
    <x v="0"/>
    <s v="022-2020"/>
    <m/>
    <s v="Secop II"/>
    <s v="FDLSUBA-CPS-022/2020"/>
    <s v="FDLSUBA-CD-019/2020"/>
    <x v="0"/>
    <x v="0"/>
    <s v="Profesional"/>
    <m/>
    <m/>
    <s v="YURY ANDRES SANTOS PETREL"/>
    <x v="21"/>
    <s v="Bogotá, D.C."/>
    <n v="1478"/>
    <n v="29880000"/>
    <n v="14940000"/>
    <n v="0"/>
    <n v="44820000"/>
    <n v="7470000"/>
    <m/>
    <m/>
  </r>
  <r>
    <x v="0"/>
    <s v="023-2020"/>
    <m/>
    <s v="Secop II"/>
    <s v="FDLSUBA-CPS-023-2020"/>
    <s v="FDLSUBA-CD-020-2020_x000a_"/>
    <x v="0"/>
    <x v="0"/>
    <s v="Apoyo a la gestión"/>
    <m/>
    <m/>
    <s v="EDUAR JAMIR LOZANO VERA"/>
    <x v="22"/>
    <s v="Bogotá, D.C."/>
    <n v="1478"/>
    <n v="8800000"/>
    <n v="4400000"/>
    <n v="0"/>
    <n v="13200000"/>
    <n v="2200000"/>
    <m/>
    <m/>
  </r>
  <r>
    <x v="0"/>
    <s v="024-2020"/>
    <m/>
    <s v="Secop II"/>
    <s v="FDLSUBA-CPS-024-2020"/>
    <s v="FDLSUBA-CD-020-2020_x000a_"/>
    <x v="0"/>
    <x v="0"/>
    <s v="Apoyo a la gestión"/>
    <m/>
    <m/>
    <s v="OMAR EDUARDO SUPELANO MARQUEZ"/>
    <x v="23"/>
    <s v="Bogotá, D.C."/>
    <n v="1478"/>
    <n v="8800000"/>
    <n v="4400000"/>
    <n v="0"/>
    <n v="13200000"/>
    <n v="2200000"/>
    <m/>
    <m/>
  </r>
  <r>
    <x v="0"/>
    <s v="025-2020"/>
    <m/>
    <s v="Secop II"/>
    <s v="FDLSUBA-CPS-025-2020"/>
    <s v="FDLSUBA-CD-020-2020_x000a_"/>
    <x v="0"/>
    <x v="0"/>
    <s v="Apoyo a la gestión"/>
    <m/>
    <m/>
    <s v="JOSE LIBARDO CASTAÑEDA SERRANO"/>
    <x v="24"/>
    <s v="Bogotá, D.C."/>
    <n v="1481"/>
    <n v="8800000"/>
    <n v="4400000"/>
    <n v="0"/>
    <n v="13200000"/>
    <n v="2200000"/>
    <m/>
    <m/>
  </r>
  <r>
    <x v="0"/>
    <s v="026-2020"/>
    <m/>
    <s v="Secop II"/>
    <s v="FDLSUBA-CPS-026-2020"/>
    <s v="FDLSUBA-CD-021-2020_x000a_"/>
    <x v="0"/>
    <x v="0"/>
    <s v="Apoyo a la gestión"/>
    <m/>
    <m/>
    <s v="JOHANA PATRICIA ANDRADE HERNANDEZ"/>
    <x v="25"/>
    <s v="Neiva"/>
    <n v="1478"/>
    <n v="25200000"/>
    <n v="12600000"/>
    <n v="0"/>
    <n v="37800000"/>
    <n v="6300000"/>
    <m/>
    <m/>
  </r>
  <r>
    <x v="0"/>
    <s v="027-2020"/>
    <m/>
    <s v="Secop II"/>
    <s v="FDLSUBA-CPS-027-2020"/>
    <s v="FDLSUBA-CD-017-2020"/>
    <x v="0"/>
    <x v="0"/>
    <s v="Apoyo a la gestión"/>
    <m/>
    <m/>
    <s v="DELLY ALEXANDRA HERNÁNDEZ HERNÁNDEZ"/>
    <x v="26"/>
    <s v="Bogotá, D.C."/>
    <n v="1478"/>
    <n v="8800000"/>
    <n v="4400000"/>
    <n v="0"/>
    <n v="13200000"/>
    <n v="2200000"/>
    <m/>
    <m/>
  </r>
  <r>
    <x v="0"/>
    <s v="028-2020"/>
    <m/>
    <s v="Secop II"/>
    <s v="FDLSUBA-028-2020"/>
    <s v="FDLSUBA-CD-015-2020"/>
    <x v="0"/>
    <x v="0"/>
    <s v="Apoyo a la gestión"/>
    <m/>
    <m/>
    <s v="BRYAN JAIR DIAZ DUEÑAS"/>
    <x v="27"/>
    <s v="Mosquera"/>
    <n v="1478"/>
    <n v="16800000"/>
    <n v="0"/>
    <n v="0"/>
    <n v="16800000"/>
    <n v="4200000"/>
    <m/>
    <m/>
  </r>
  <r>
    <x v="0"/>
    <s v="029-2020"/>
    <m/>
    <s v="Secop II"/>
    <s v="FDLSUBA-CD-029-2020"/>
    <s v="FDLSUBA-CD-024-2020"/>
    <x v="0"/>
    <x v="0"/>
    <s v="Apoyo a la gestión"/>
    <m/>
    <m/>
    <s v="BLANCA PILAR SUAREZ CHACON"/>
    <x v="28"/>
    <s v="Bogotá, D.C."/>
    <n v="1478"/>
    <n v="14000000"/>
    <n v="7000000"/>
    <n v="0"/>
    <n v="21000000"/>
    <n v="3500000"/>
    <m/>
    <m/>
  </r>
  <r>
    <x v="0"/>
    <s v="030-2020"/>
    <m/>
    <s v="Secop II"/>
    <s v="FDLSUBA-CPS-030-2020"/>
    <s v="FDLSUBA-CD-019/2020"/>
    <x v="0"/>
    <x v="0"/>
    <s v="Profesional"/>
    <m/>
    <m/>
    <s v="JACQUELINE MARIN PEREZ"/>
    <x v="29"/>
    <s v="Armenia (Quindio)"/>
    <n v="1478"/>
    <n v="29880000"/>
    <n v="14940000"/>
    <n v="0"/>
    <n v="44820000"/>
    <n v="7470000"/>
    <m/>
    <m/>
  </r>
  <r>
    <x v="0"/>
    <s v="031-2020"/>
    <m/>
    <s v="Secop II"/>
    <s v="FDLSUBA-031-2020"/>
    <s v="FDLSUBA-CD-025-2020"/>
    <x v="0"/>
    <x v="0"/>
    <s v="Profesional"/>
    <m/>
    <m/>
    <s v="DIANA PATRICIA ARENAS BLANCO"/>
    <x v="30"/>
    <s v="Bucaramanga (Santander)"/>
    <n v="1478"/>
    <n v="16800000"/>
    <n v="8400000"/>
    <n v="0"/>
    <n v="25200000"/>
    <n v="4200000"/>
    <m/>
    <m/>
  </r>
  <r>
    <x v="0"/>
    <s v="032-2020"/>
    <m/>
    <s v="Secop II"/>
    <s v="FDLSF-CPS-032-2020"/>
    <s v="FDLSUBA-CD-023-2020"/>
    <x v="0"/>
    <x v="0"/>
    <s v="Apoyo a la gestión"/>
    <m/>
    <m/>
    <s v="LUIS ALBERTO PULIDO TOCA"/>
    <x v="31"/>
    <m/>
    <n v="1472"/>
    <n v="16800000"/>
    <n v="8400000"/>
    <n v="0"/>
    <n v="25200000"/>
    <n v="4200000"/>
    <m/>
    <m/>
  </r>
  <r>
    <x v="0"/>
    <s v="033-2020"/>
    <m/>
    <s v="Secop II"/>
    <s v="FDLSUBA-CPS-033-2020"/>
    <s v="FDLSUBA-CD-022-2020"/>
    <x v="0"/>
    <x v="0"/>
    <s v="Profesional"/>
    <m/>
    <m/>
    <s v="EXMELIN HAMID LEMUS FRANCO"/>
    <x v="32"/>
    <s v="Bogotá, D.C."/>
    <n v="1478"/>
    <n v="29880000"/>
    <n v="14940000"/>
    <n v="0"/>
    <n v="44820000"/>
    <n v="7470000"/>
    <m/>
    <m/>
  </r>
  <r>
    <x v="0"/>
    <s v="034-2020"/>
    <m/>
    <s v="Secop II"/>
    <s v="FDLSF-CPS-034-2020"/>
    <s v="FDLSUBA-CD-017-2020"/>
    <x v="0"/>
    <x v="0"/>
    <s v="Apoyo a la gestión"/>
    <m/>
    <m/>
    <s v="LIZBET NAYIBE ESCOBAR AYA"/>
    <x v="33"/>
    <s v="Bogotá, D.C."/>
    <n v="1469"/>
    <n v="8800000"/>
    <n v="0"/>
    <n v="0"/>
    <n v="8800000"/>
    <n v="2200000"/>
    <m/>
    <m/>
  </r>
  <r>
    <x v="0"/>
    <s v="035-2020"/>
    <m/>
    <s v="Secop II"/>
    <s v="FDLSUBA-CPS-035-2020"/>
    <s v="FDLSUBA-CD-028-2020_x000a_"/>
    <x v="0"/>
    <x v="0"/>
    <s v="Apoyo a la gestión"/>
    <m/>
    <m/>
    <s v="DANILO ALFREDO MORRIS MONCADA"/>
    <x v="34"/>
    <s v="Villeta (Cundinamarca)"/>
    <n v="1478"/>
    <n v="25200000"/>
    <n v="0"/>
    <n v="0"/>
    <n v="25200000"/>
    <n v="6300000"/>
    <m/>
    <m/>
  </r>
  <r>
    <x v="0"/>
    <s v="036-2020"/>
    <m/>
    <s v="Secop II"/>
    <s v="FDLSUBA-CPS-036-2020"/>
    <s v="FDLSUBA-CD-017-2020"/>
    <x v="0"/>
    <x v="0"/>
    <s v="Apoyo a la gestión"/>
    <m/>
    <m/>
    <s v="JUAN CAMILO RAMIREZ ZAMBRANO"/>
    <x v="35"/>
    <s v="Bogotá, D.C."/>
    <n v="690"/>
    <n v="8800000"/>
    <n v="4400000"/>
    <n v="0"/>
    <n v="13200000"/>
    <n v="2200000"/>
    <m/>
    <m/>
  </r>
  <r>
    <x v="0"/>
    <s v="037-2020"/>
    <m/>
    <s v="Secop II"/>
    <s v="FDLSUBA-CPS-037-2020"/>
    <s v="FDLSUBA-CD-026-2020"/>
    <x v="0"/>
    <x v="0"/>
    <s v="Profesional"/>
    <m/>
    <m/>
    <s v="YESID BAZURTO BARRAGAN"/>
    <x v="36"/>
    <s v="Neiva"/>
    <n v="1504"/>
    <n v="32000000"/>
    <n v="0"/>
    <n v="0"/>
    <n v="32000000"/>
    <n v="8000000"/>
    <m/>
    <m/>
  </r>
  <r>
    <x v="0"/>
    <s v="038-2020"/>
    <m/>
    <s v="Secop II"/>
    <s v="FDLSUBA-CPS-038-2020"/>
    <s v="FDLSUBA-CD-027-2020"/>
    <x v="0"/>
    <x v="0"/>
    <s v="Profesional"/>
    <m/>
    <m/>
    <s v="AMPARO ADIELA CONTRERAS VILLAMIL"/>
    <x v="37"/>
    <s v="Bogotá, D.C."/>
    <n v="1506"/>
    <n v="25200000"/>
    <n v="0"/>
    <n v="0"/>
    <n v="25200000"/>
    <n v="6300000"/>
    <m/>
    <m/>
  </r>
  <r>
    <x v="0"/>
    <s v="039-2020"/>
    <m/>
    <s v="Secop II"/>
    <s v="FDLSUBA-CPS-039-2020"/>
    <s v="FDLSUBA-CD-017-2020"/>
    <x v="0"/>
    <x v="0"/>
    <s v="Apoyo a la gestión"/>
    <m/>
    <m/>
    <s v="BRAYAN JOSE RODRIGUEZ ROBAYO"/>
    <x v="38"/>
    <s v="Bogotá, D.C."/>
    <n v="1506"/>
    <n v="8800000"/>
    <n v="4400000"/>
    <n v="0"/>
    <n v="13200000"/>
    <n v="2200000"/>
    <m/>
    <m/>
  </r>
  <r>
    <x v="0"/>
    <s v="040-2020"/>
    <m/>
    <s v="Secop II"/>
    <s v="FDLSUBA-CPS-040-2020"/>
    <s v="FDLSUBA-CD-029-2020_x000a_"/>
    <x v="0"/>
    <x v="0"/>
    <s v="Profesional"/>
    <m/>
    <m/>
    <s v="LAURA CATALINA MARTINEZ CASTILLO"/>
    <x v="39"/>
    <s v="Bogotá, D.C."/>
    <n v="1506"/>
    <n v="25200000"/>
    <n v="12600000"/>
    <n v="0"/>
    <n v="37800000"/>
    <n v="6300000"/>
    <m/>
    <m/>
  </r>
  <r>
    <x v="0"/>
    <s v="041-2020"/>
    <m/>
    <s v="Secop II"/>
    <s v="FDLSUBA-041-2020"/>
    <s v="FDLSUBA-CD-029-2020_x000a_"/>
    <x v="0"/>
    <x v="0"/>
    <s v="Profesional"/>
    <m/>
    <m/>
    <s v="JUAN CARLOS TORRES ORTIZ"/>
    <x v="40"/>
    <s v="Bogotá, D.C."/>
    <n v="1478"/>
    <n v="25200000"/>
    <n v="12600000"/>
    <n v="0"/>
    <n v="37800000"/>
    <n v="6300000"/>
    <m/>
    <m/>
  </r>
  <r>
    <x v="0"/>
    <s v="042-2020"/>
    <m/>
    <s v="Secop II"/>
    <s v="FDLSUBA-CPS-042-2020"/>
    <s v="FDLSUBA-CD-030-2020_x000a_"/>
    <x v="0"/>
    <x v="0"/>
    <s v="Profesional"/>
    <m/>
    <m/>
    <s v="JULIE VIVIANA MORALES FIQUITIVA"/>
    <x v="41"/>
    <s v="Cota (Cundinamarca)"/>
    <n v="1478"/>
    <n v="16800000"/>
    <n v="8400000"/>
    <n v="0"/>
    <n v="25200000"/>
    <n v="4200000"/>
    <m/>
    <m/>
  </r>
  <r>
    <x v="0"/>
    <s v="043-2020"/>
    <m/>
    <s v="Secop II"/>
    <s v="FDLSUBA-CPS-043-2020"/>
    <s v="FDLSUBA-CD-022-2020"/>
    <x v="0"/>
    <x v="0"/>
    <s v="Profesional"/>
    <m/>
    <m/>
    <s v="MELVA ALEJANDRA BLANCO BECERRA"/>
    <x v="42"/>
    <m/>
    <n v="1478"/>
    <n v="29880000"/>
    <n v="14940000"/>
    <n v="0"/>
    <n v="44820000"/>
    <n v="7470000"/>
    <m/>
    <m/>
  </r>
  <r>
    <x v="0"/>
    <s v="044-2020"/>
    <m/>
    <s v="Secop II"/>
    <s v="FDLSUBA-CPS-044-2020"/>
    <s v="FDLSUBA-CD-022-2020"/>
    <x v="0"/>
    <x v="0"/>
    <s v="Profesional"/>
    <m/>
    <m/>
    <s v="LUIS FERNANDO HIDALGO ORTIZ"/>
    <x v="43"/>
    <s v="Bogotá, D.C."/>
    <n v="1506"/>
    <n v="29880000"/>
    <n v="14940000"/>
    <n v="0"/>
    <n v="44820000"/>
    <n v="7470000"/>
    <m/>
    <m/>
  </r>
  <r>
    <x v="0"/>
    <s v="045-2020"/>
    <m/>
    <s v="Secop II"/>
    <s v="FDLSUBA-045-2020"/>
    <s v="FDLSUBA-CD-031-2020"/>
    <x v="0"/>
    <x v="0"/>
    <s v="Profesional"/>
    <m/>
    <m/>
    <s v="ZAIRA LORENA CALDERON GARCES"/>
    <x v="44"/>
    <s v="Bogotá, D.C."/>
    <n v="1478"/>
    <n v="16800000"/>
    <n v="8400000"/>
    <n v="0"/>
    <n v="25200000"/>
    <n v="4200000"/>
    <m/>
    <m/>
  </r>
  <r>
    <x v="0"/>
    <s v="046-2020"/>
    <m/>
    <s v="Secop II"/>
    <s v="FDLSUBA-CPS-046-2020"/>
    <s v="FDLSUBA-CD-015-2020"/>
    <x v="0"/>
    <x v="0"/>
    <s v="Apoyo a la gestión"/>
    <m/>
    <m/>
    <s v="JUAN DAVID DIAZ DIAZ"/>
    <x v="45"/>
    <s v="Bogotá, D.C."/>
    <n v="1478"/>
    <n v="16800000"/>
    <n v="8400000"/>
    <n v="0"/>
    <n v="25200000"/>
    <n v="4200000"/>
    <m/>
    <m/>
  </r>
  <r>
    <x v="0"/>
    <s v="047-2020"/>
    <m/>
    <s v="Secop II"/>
    <s v="FDLSUBA-CPS-047-2020"/>
    <s v="FDLSUBA-CD-036-2020"/>
    <x v="0"/>
    <x v="0"/>
    <s v="Profesional"/>
    <m/>
    <m/>
    <s v="MARIA CAMILA CORTES BOHORQUEZ"/>
    <x v="46"/>
    <m/>
    <n v="1478"/>
    <n v="16800000"/>
    <n v="8400000"/>
    <n v="0"/>
    <n v="25200000"/>
    <n v="4200000"/>
    <m/>
    <m/>
  </r>
  <r>
    <x v="0"/>
    <s v="048-2020"/>
    <m/>
    <s v="Secop II"/>
    <s v="FDLSUBA-CPS-048-2020"/>
    <s v="FDLSUBA-CD-038-2020"/>
    <x v="0"/>
    <x v="0"/>
    <s v="Profesional"/>
    <m/>
    <m/>
    <s v="DIANA ZORAIDA ROMERO SALINAS"/>
    <x v="47"/>
    <s v="Bogotá, D.C."/>
    <n v="1478"/>
    <n v="29880000"/>
    <n v="14940000"/>
    <n v="0"/>
    <n v="44820000"/>
    <n v="7470000"/>
    <m/>
    <m/>
  </r>
  <r>
    <x v="0"/>
    <s v="049-2020"/>
    <m/>
    <s v="Secop II"/>
    <s v="FDLSUBA-CPS-049-2020"/>
    <s v="FDLSUBA-CD-037-2020"/>
    <x v="0"/>
    <x v="0"/>
    <s v="Profesional"/>
    <m/>
    <m/>
    <s v="FREDY ARMANDO ORTIZ HERNANDEZ"/>
    <x v="48"/>
    <s v="Engativa"/>
    <n v="1478"/>
    <n v="25200000"/>
    <n v="12600000"/>
    <n v="0"/>
    <n v="37800000"/>
    <n v="6300000"/>
    <m/>
    <m/>
  </r>
  <r>
    <x v="0"/>
    <s v="051-2020"/>
    <m/>
    <s v="Secop II"/>
    <s v="FDLSUBA-CPS-051-2020"/>
    <s v="FDLSUBA-CD-041-2020"/>
    <x v="0"/>
    <x v="0"/>
    <s v="Profesional"/>
    <m/>
    <m/>
    <s v="ANGELICA MARIA DIAZ VILLALOBOS"/>
    <x v="49"/>
    <s v="Villavicencio (Meta)"/>
    <n v="1506"/>
    <n v="25200000"/>
    <n v="12600000"/>
    <n v="0"/>
    <n v="37800000"/>
    <n v="6300000"/>
    <m/>
    <m/>
  </r>
  <r>
    <x v="0"/>
    <s v="052-2020"/>
    <m/>
    <s v="Secop II"/>
    <s v="FDLSUBA-CPS-052-2020"/>
    <s v="FDLSUBA-CD-042-2020"/>
    <x v="0"/>
    <x v="0"/>
    <s v="Apoyo a la gestión"/>
    <m/>
    <m/>
    <s v="ISIDRO TELLEZ BECERRA"/>
    <x v="50"/>
    <s v="Bogotá, D.C."/>
    <n v="8000"/>
    <n v="8800000"/>
    <n v="4400000"/>
    <n v="0"/>
    <n v="13200000"/>
    <n v="2200000"/>
    <m/>
    <m/>
  </r>
  <r>
    <x v="0"/>
    <s v="053-2020"/>
    <m/>
    <s v="Secop II"/>
    <s v="FDLSUBA-CPS-053-2020"/>
    <s v="FDLSUBA-CD-035-2020"/>
    <x v="0"/>
    <x v="0"/>
    <s v="Profesional"/>
    <m/>
    <m/>
    <s v="HENRY LEONARDO DUEÑAS RODRIGUEZ"/>
    <x v="51"/>
    <s v="Bogotá, D.C."/>
    <n v="8000"/>
    <n v="16800000"/>
    <n v="8400000"/>
    <n v="0"/>
    <n v="25200000"/>
    <n v="4200000"/>
    <m/>
    <m/>
  </r>
  <r>
    <x v="0"/>
    <s v="054-2020"/>
    <m/>
    <s v="Secop II"/>
    <s v="FDLSUBA-CPS-054-2020"/>
    <s v="FDLSUBA-CD-035-2020"/>
    <x v="0"/>
    <x v="0"/>
    <s v="Profesional"/>
    <m/>
    <m/>
    <s v="ADRIANA YISEDT BRICEÑO GONZALEZ"/>
    <x v="52"/>
    <s v="Bogotá, D.C."/>
    <n v="1483"/>
    <n v="16800000"/>
    <n v="8400000"/>
    <n v="0"/>
    <n v="25200000"/>
    <n v="4200000"/>
    <m/>
    <m/>
  </r>
  <r>
    <x v="0"/>
    <s v="055-2020"/>
    <m/>
    <s v="Secop II"/>
    <s v="FDLSUBA-CPS-055-2020"/>
    <s v="FDLSUBA-CD-035-2020"/>
    <x v="0"/>
    <x v="0"/>
    <s v="Profesional"/>
    <m/>
    <m/>
    <s v="JERA ANDREA CARDONA CARDONA"/>
    <x v="53"/>
    <s v="Bogotá, D.C."/>
    <n v="1469"/>
    <n v="16800000"/>
    <n v="8400000"/>
    <n v="0"/>
    <n v="25200000"/>
    <n v="4200000"/>
    <m/>
    <m/>
  </r>
  <r>
    <x v="0"/>
    <s v="056-2020"/>
    <m/>
    <s v="Secop II"/>
    <s v="FDLSUBA-CPS-056-2020"/>
    <s v="FDLSUBA-CD-034-2020"/>
    <x v="0"/>
    <x v="0"/>
    <s v="Profesional"/>
    <m/>
    <m/>
    <s v="NATALYA CAROLINA MORENO IBAÑEZ"/>
    <x v="54"/>
    <m/>
    <n v="1506"/>
    <n v="16800000"/>
    <n v="8400000"/>
    <n v="0"/>
    <n v="25200000"/>
    <n v="4200000"/>
    <m/>
    <m/>
  </r>
  <r>
    <x v="0"/>
    <s v="057-2020"/>
    <m/>
    <s v="Secop II"/>
    <s v="FDLSUBA-CPS-057-2020"/>
    <s v="FDLSUBA-CD-043-2020"/>
    <x v="0"/>
    <x v="0"/>
    <s v="Apoyo a la gestión"/>
    <m/>
    <m/>
    <s v="JUAN CARLOS CASTILLO LOPEZ"/>
    <x v="55"/>
    <s v="Bogotá, D.C."/>
    <n v="1504"/>
    <n v="8800000"/>
    <n v="4400000"/>
    <n v="0"/>
    <n v="13200000"/>
    <n v="2200000"/>
    <m/>
    <m/>
  </r>
  <r>
    <x v="0"/>
    <s v="058-2020"/>
    <m/>
    <s v="Secop II"/>
    <s v="FDLSUBA-CPS-058-2020"/>
    <s v="FDLSUBA-CD-048-2020"/>
    <x v="0"/>
    <x v="0"/>
    <s v="Apoyo a la gestión"/>
    <m/>
    <m/>
    <s v="IVONNE ADRIANA LOZANO AFRICANO"/>
    <x v="56"/>
    <s v="Bogotá, D.C."/>
    <n v="1504"/>
    <n v="14000000"/>
    <n v="7000000"/>
    <n v="0"/>
    <n v="21000000"/>
    <n v="3500000"/>
    <m/>
    <m/>
  </r>
  <r>
    <x v="0"/>
    <s v="059-2020"/>
    <m/>
    <s v="Secop II"/>
    <s v="FDLSUBA-CPS-059-2020"/>
    <s v="FDLSUBA-CD-042-2020"/>
    <x v="0"/>
    <x v="0"/>
    <s v="Apoyo a la gestión"/>
    <m/>
    <m/>
    <s v="WILSON ALEXANDER RINCÓN NIVIA"/>
    <x v="57"/>
    <s v="Sogamoso (Boyacá)"/>
    <n v="8000"/>
    <n v="8800000"/>
    <n v="4400000"/>
    <n v="0"/>
    <n v="13200000"/>
    <n v="2200000"/>
    <m/>
    <m/>
  </r>
  <r>
    <x v="0"/>
    <s v="060-2020"/>
    <m/>
    <s v="Secop II"/>
    <s v="FDLSUBA-CPS-060-2020"/>
    <s v="FDLSUBA-CD-050-2020"/>
    <x v="0"/>
    <x v="0"/>
    <s v="Profesional"/>
    <m/>
    <m/>
    <s v="ANGELA MARCELA ROZO MUÑOZ"/>
    <x v="58"/>
    <s v="Bogotá, D.C."/>
    <n v="8000"/>
    <n v="25200000"/>
    <n v="12600000"/>
    <n v="0"/>
    <n v="37800000"/>
    <n v="6300000"/>
    <m/>
    <m/>
  </r>
  <r>
    <x v="0"/>
    <s v="061-2020"/>
    <m/>
    <s v="Secop II"/>
    <s v="FDLSUBA-CPS-061-2020"/>
    <s v="_x000a_FDLSUBA-CD-053-2020_x000a_"/>
    <x v="0"/>
    <x v="0"/>
    <s v="Profesional"/>
    <m/>
    <m/>
    <s v="MARTHA EMILCE VILLAMIL AVILA"/>
    <x v="59"/>
    <s v="Chiquinquira (Boyacá)."/>
    <n v="1427"/>
    <n v="16800000"/>
    <n v="8400000"/>
    <n v="0"/>
    <n v="25200000"/>
    <n v="4200000"/>
    <m/>
    <m/>
  </r>
  <r>
    <x v="0"/>
    <s v="062-2020"/>
    <m/>
    <s v="Secop II"/>
    <s v="FDLSUBA-CPS-062-2020"/>
    <s v=" _x000a_FDLSUBA-CD-051-2020_x000a_"/>
    <x v="0"/>
    <x v="0"/>
    <s v="Apoyo a la gestión"/>
    <m/>
    <m/>
    <s v="LUIS ZAMBRANO CASTELLANOS"/>
    <x v="60"/>
    <s v="Saboyá (Boyacá)"/>
    <n v="1481"/>
    <n v="8800000"/>
    <n v="4400000"/>
    <n v="0"/>
    <n v="13200000"/>
    <n v="2200000"/>
    <m/>
    <m/>
  </r>
  <r>
    <x v="0"/>
    <s v="063-2020"/>
    <m/>
    <s v="Secop II"/>
    <s v="FDLSUBA-CPS-063-2020"/>
    <s v=" _x000a_FDLSUBA-CD-051-2020_x000a_"/>
    <x v="0"/>
    <x v="0"/>
    <s v="Apoyo a la gestión"/>
    <m/>
    <m/>
    <s v="GERMAN SANCHEZ SANCHEZ"/>
    <x v="61"/>
    <s v="Bogotá, D.C."/>
    <n v="1481"/>
    <n v="8800000"/>
    <n v="4400000"/>
    <n v="0"/>
    <n v="13200000"/>
    <n v="2200000"/>
    <m/>
    <m/>
  </r>
  <r>
    <x v="0"/>
    <s v="067-2020"/>
    <m/>
    <s v="Secop II"/>
    <s v="FDLSUBA-CPS-067-2020"/>
    <s v="FDLSUBA-CD-052-2020"/>
    <x v="0"/>
    <x v="0"/>
    <s v="Apoyo a la gestión"/>
    <m/>
    <m/>
    <s v="LEONEL GONZALEZ MORENO"/>
    <x v="62"/>
    <s v="Bogotá, D.C."/>
    <n v="8000"/>
    <n v="8800000"/>
    <n v="4400000"/>
    <n v="0"/>
    <n v="13200000"/>
    <n v="2200000"/>
    <m/>
    <m/>
  </r>
  <r>
    <x v="0"/>
    <s v="068-2020"/>
    <m/>
    <s v="Secop II"/>
    <s v="FDLSUBA-CPS-068-2020"/>
    <s v="FDLSUBA-CD-052-2020"/>
    <x v="0"/>
    <x v="0"/>
    <s v="Apoyo a la gestión"/>
    <m/>
    <m/>
    <s v="FELIPE OTERO"/>
    <x v="63"/>
    <s v="Bogotá, D.C."/>
    <n v="8000"/>
    <n v="8800000"/>
    <n v="4400000"/>
    <n v="0"/>
    <n v="13200000"/>
    <n v="2200000"/>
    <m/>
    <m/>
  </r>
  <r>
    <x v="0"/>
    <s v="069-2020"/>
    <m/>
    <s v="Secop II"/>
    <s v="FDLSUBA-CPS-069-2020"/>
    <s v=" _x000a_FDLSUBA-CD-055-2020_x000a_"/>
    <x v="0"/>
    <x v="0"/>
    <s v="Profesional"/>
    <m/>
    <m/>
    <s v="LUZ ADRIANA VARGAS RENDON"/>
    <x v="64"/>
    <s v="Bogotá, D.C."/>
    <n v="8000"/>
    <n v="16800000"/>
    <n v="8400000"/>
    <n v="0"/>
    <n v="25200000"/>
    <n v="4200000"/>
    <m/>
    <m/>
  </r>
  <r>
    <x v="0"/>
    <s v="070-2020"/>
    <m/>
    <s v="Secop II"/>
    <s v="FDLSUBA-CPS-070-2020"/>
    <s v=" _x000a_FDLSUBA-CD-054-2020_x000a_"/>
    <x v="0"/>
    <x v="0"/>
    <s v="Apoyo a la gestión"/>
    <m/>
    <m/>
    <s v="SONIA PATRICIA MONROY OCHOA"/>
    <x v="65"/>
    <s v="Bogotá, D.C."/>
    <n v="8000"/>
    <n v="8800000"/>
    <n v="4400000"/>
    <n v="0"/>
    <n v="13200000"/>
    <n v="2200000"/>
    <m/>
    <m/>
  </r>
  <r>
    <x v="0"/>
    <s v="071-2020"/>
    <m/>
    <s v="Secop II"/>
    <s v="FDLSUBA-CPS-071-2020"/>
    <s v="FDLSUBA-CD-049-2020"/>
    <x v="0"/>
    <x v="0"/>
    <s v="Profesional"/>
    <m/>
    <m/>
    <s v="CESAR IVAN ROMERO RODRIGUEZ"/>
    <x v="66"/>
    <s v="Bogotá, D.C."/>
    <n v="8000"/>
    <n v="25200000"/>
    <n v="0"/>
    <n v="0"/>
    <n v="25200000"/>
    <n v="4200000"/>
    <m/>
    <m/>
  </r>
  <r>
    <x v="0"/>
    <s v="072-2020"/>
    <m/>
    <s v="Secop II"/>
    <s v="FDLSUBA-CPS-072-2020"/>
    <s v="_x000a_FDLSUBA-CD-033-2020_x000a_"/>
    <x v="0"/>
    <x v="0"/>
    <s v="Profesional"/>
    <m/>
    <m/>
    <s v="DIEGO FELIPE JIMENEZ ZAPATA"/>
    <x v="67"/>
    <s v="Bucaramanga (Santander)."/>
    <n v="8000"/>
    <n v="25200000"/>
    <n v="0"/>
    <n v="0"/>
    <n v="25200000"/>
    <n v="4200000"/>
    <m/>
    <m/>
  </r>
  <r>
    <x v="0"/>
    <s v="073-2020"/>
    <m/>
    <s v="Secop II"/>
    <s v="FDLSUBA-CPS-073-2020"/>
    <s v="_x000a_FDLSUBA-CD-033-2020_x000a_"/>
    <x v="0"/>
    <x v="0"/>
    <s v="Profesional"/>
    <m/>
    <m/>
    <s v="EDWIN DARIO SANCHEZ GONZALEZ"/>
    <x v="68"/>
    <s v="Ubaté (Cundinamarca)"/>
    <n v="8000"/>
    <n v="25200000"/>
    <n v="12600000"/>
    <n v="0"/>
    <n v="37800000"/>
    <n v="6300000"/>
    <m/>
    <m/>
  </r>
  <r>
    <x v="0"/>
    <s v="074-2020"/>
    <m/>
    <s v="Secop II"/>
    <s v="FDLSUBA-CPS-074-2020"/>
    <s v="FDLSUBA-CD-058-2020"/>
    <x v="0"/>
    <x v="0"/>
    <s v="Apoyo a la gestión"/>
    <m/>
    <m/>
    <s v="LIZETH FERNANDA GOMEZ FORERO"/>
    <x v="69"/>
    <s v="Bogotá, D.C."/>
    <n v="8000"/>
    <n v="16800000"/>
    <n v="8400000"/>
    <n v="0"/>
    <n v="25200000"/>
    <n v="4200000"/>
    <m/>
    <m/>
  </r>
  <r>
    <x v="0"/>
    <s v="075-2020"/>
    <m/>
    <s v="Secop II"/>
    <s v="FDLSUBA-CPS-075-2020"/>
    <s v="FDLSUBA-CD-012-2020"/>
    <x v="0"/>
    <x v="0"/>
    <s v="Apoyo a la gestión"/>
    <m/>
    <m/>
    <s v="JORGE ALEJANDRO GONZALEZ LOZANO"/>
    <x v="70"/>
    <s v="Ibague (Tolima)."/>
    <n v="1481"/>
    <n v="25200000"/>
    <n v="0"/>
    <n v="0"/>
    <n v="25200000"/>
    <n v="4200000"/>
    <m/>
    <m/>
  </r>
  <r>
    <x v="0"/>
    <s v="076-2020"/>
    <m/>
    <s v="Secop II"/>
    <s v="FDLSUBA-CPS-056-2020"/>
    <s v="FDLSUBA-CD-035-2020_x0009_"/>
    <x v="0"/>
    <x v="0"/>
    <s v="Profesional"/>
    <m/>
    <m/>
    <s v="NATALYA CAROLINA MORENO IBAÑEZ"/>
    <x v="54"/>
    <m/>
    <n v="1506"/>
    <n v="16800000"/>
    <n v="8400000"/>
    <n v="0"/>
    <n v="25200000"/>
    <n v="4200000"/>
    <m/>
    <m/>
  </r>
  <r>
    <x v="0"/>
    <s v="077-2020"/>
    <m/>
    <s v="Secop II"/>
    <s v="FDLSUBA-CPS-077-2020"/>
    <s v="FDLSUBA-CD-046-2020"/>
    <x v="0"/>
    <x v="0"/>
    <s v="Apoyo a la gestión"/>
    <m/>
    <m/>
    <s v="JULY JOHANA SILVA GUTIERREZ"/>
    <x v="71"/>
    <s v="Bogotá, D.C."/>
    <n v="8000"/>
    <n v="16800000"/>
    <n v="0"/>
    <n v="0"/>
    <n v="16800000"/>
    <n v="4200000"/>
    <m/>
    <m/>
  </r>
  <r>
    <x v="0"/>
    <s v="078-2020"/>
    <m/>
    <s v="Secop II"/>
    <s v="FDLSUBA-CPS-078-2020"/>
    <s v=" _x000a_FDLSUBA-CD-060-2020_x000a_"/>
    <x v="0"/>
    <x v="0"/>
    <s v="Profesional"/>
    <m/>
    <m/>
    <s v="MARTHA SOL MARTINEZ BOBADILLA"/>
    <x v="72"/>
    <s v="Bogotá, D.C."/>
    <n v="8000"/>
    <n v="32000000"/>
    <n v="16000000"/>
    <n v="0"/>
    <n v="48000000"/>
    <n v="8000000"/>
    <m/>
    <m/>
  </r>
  <r>
    <x v="0"/>
    <s v="079-2020"/>
    <m/>
    <s v="Secop II"/>
    <s v="FDLSUBA-CPS-079-2020"/>
    <s v=" _x000a_FDLSUBA-CD-013-2020_x000a_"/>
    <x v="0"/>
    <x v="0"/>
    <s v="Apoyo a la gestión"/>
    <m/>
    <m/>
    <s v="NUBIA YANETH SANCHEZ SANABRIA"/>
    <x v="73"/>
    <s v="Bogotá, D.C."/>
    <n v="1427"/>
    <n v="6000000"/>
    <n v="3000000"/>
    <n v="0"/>
    <n v="9000000"/>
    <n v="1500000"/>
    <m/>
    <m/>
  </r>
  <r>
    <x v="0"/>
    <s v="081-2020"/>
    <m/>
    <s v="Secop II"/>
    <s v="FDLSUBA-CPS-081-2020"/>
    <s v="FDLSUBA-CD-015-2020"/>
    <x v="0"/>
    <x v="0"/>
    <s v="Apoyo a la gestión"/>
    <m/>
    <m/>
    <s v="JUAN ANGEL TRUJILLO CANDELA"/>
    <x v="74"/>
    <s v="La Plata (Huila)"/>
    <n v="1481"/>
    <n v="16800000"/>
    <n v="0"/>
    <n v="0"/>
    <n v="16800000"/>
    <n v="4200000"/>
    <m/>
    <m/>
  </r>
  <r>
    <x v="0"/>
    <s v="083-2020"/>
    <m/>
    <s v="Secop II"/>
    <s v="FDLSUBA-CPS-083-2020"/>
    <s v="FDLSUBA-CD-015-2020"/>
    <x v="0"/>
    <x v="0"/>
    <s v="Apoyo a la gestión"/>
    <m/>
    <m/>
    <s v="CLAUDIA PATRICIA URREGO MORENO"/>
    <x v="75"/>
    <s v="Bogotá, D.C."/>
    <n v="1506"/>
    <n v="16800000"/>
    <n v="0"/>
    <n v="0"/>
    <n v="16800000"/>
    <n v="4200000"/>
    <m/>
    <m/>
  </r>
  <r>
    <x v="0"/>
    <s v="084-2020"/>
    <m/>
    <s v="Secop II"/>
    <s v="FDLSUBA-CPS-084-2020"/>
    <s v="FDLSUBA-CD-015-2020"/>
    <x v="0"/>
    <x v="0"/>
    <s v="Apoyo a la gestión"/>
    <m/>
    <m/>
    <s v="LILIANA PATRICIA ROJAS MOROS"/>
    <x v="76"/>
    <s v="Villavicencio"/>
    <n v="1506"/>
    <n v="16800000"/>
    <n v="0"/>
    <n v="0"/>
    <n v="16800000"/>
    <n v="4200000"/>
    <m/>
    <m/>
  </r>
  <r>
    <x v="0"/>
    <s v="085-2020"/>
    <m/>
    <s v="Secop II"/>
    <s v="FDLSUBA-CPS-085-2020"/>
    <s v=" _x000a_FDLSUBA-CD-062-2020_x000a_"/>
    <x v="0"/>
    <x v="0"/>
    <s v="Profesional"/>
    <m/>
    <m/>
    <s v="FRANCISCO JAVIER ROA MORALES"/>
    <x v="77"/>
    <s v="Paz de Ariporo (Casanare)"/>
    <n v="1506"/>
    <n v="16800000"/>
    <n v="8400000"/>
    <n v="0"/>
    <n v="25200000"/>
    <n v="4200000"/>
    <m/>
    <m/>
  </r>
  <r>
    <x v="0"/>
    <s v="086-2020"/>
    <m/>
    <s v="Secop II"/>
    <s v="FDLSUBA-CPS-086-2020"/>
    <s v="FDLSUBA-CD-015-2020"/>
    <x v="0"/>
    <x v="0"/>
    <s v="Apoyo a la gestión"/>
    <m/>
    <m/>
    <s v="HECTOR DUARTE MENDEZ"/>
    <x v="78"/>
    <s v="Bogotá, D.C."/>
    <n v="1506"/>
    <n v="16800000"/>
    <n v="0"/>
    <n v="0"/>
    <n v="16800000"/>
    <n v="4200000"/>
    <m/>
    <m/>
  </r>
  <r>
    <x v="0"/>
    <s v="087-2020"/>
    <m/>
    <s v="Secop II"/>
    <s v="FDLSUBA-CPS-087-2020"/>
    <s v="FDLSUBA-CD-059-2020"/>
    <x v="0"/>
    <x v="0"/>
    <s v="Apoyo a la gestión"/>
    <m/>
    <m/>
    <s v="JOHN JAIRO TORO RESTREPO"/>
    <x v="79"/>
    <s v="Bogotá, D.C."/>
    <n v="8000"/>
    <n v="14000000"/>
    <n v="7000000"/>
    <n v="0"/>
    <n v="21000000"/>
    <n v="3500000"/>
    <m/>
    <m/>
  </r>
  <r>
    <x v="0"/>
    <s v="088-2020"/>
    <m/>
    <s v="Secop II"/>
    <s v="FDLSUBA-CPS-088-2020"/>
    <s v="FDLSUBA-CD-020-2020"/>
    <x v="0"/>
    <x v="0"/>
    <s v="Apoyo a la gestión"/>
    <m/>
    <m/>
    <s v="JOHANA CAROLINA SOSSA ARANGO"/>
    <x v="80"/>
    <s v="Bogotá, D.C."/>
    <n v="1427"/>
    <n v="8800000"/>
    <n v="0"/>
    <n v="0"/>
    <n v="8800000"/>
    <n v="2200000"/>
    <m/>
    <m/>
  </r>
  <r>
    <x v="0"/>
    <s v="089-2020"/>
    <m/>
    <s v="Secop II"/>
    <s v="FDLSUBA-CPS-089-2020"/>
    <s v="FDLSUBA-CD-015-2020"/>
    <x v="0"/>
    <x v="0"/>
    <s v="Apoyo a la gestión"/>
    <m/>
    <m/>
    <s v="MARCO LEONARDO PEREZ PABLOS"/>
    <x v="81"/>
    <s v="Cucuta (Norte de Santander). "/>
    <n v="1472"/>
    <n v="16800000"/>
    <n v="8400000"/>
    <n v="0"/>
    <n v="25200000"/>
    <n v="4200000"/>
    <m/>
    <m/>
  </r>
  <r>
    <x v="0"/>
    <s v="090-2020"/>
    <m/>
    <s v="Secop II"/>
    <s v="FDLSUBA-CPS-090-2020"/>
    <s v="_x000a_FDLSUBA-CD-032-2020_x000a_"/>
    <x v="0"/>
    <x v="0"/>
    <s v="Profesional"/>
    <m/>
    <m/>
    <s v="OTTO HERNAN BETANCOURT MARTINEZ"/>
    <x v="82"/>
    <s v="Bogotá, D.C."/>
    <n v="690"/>
    <n v="32000000"/>
    <n v="0"/>
    <n v="0"/>
    <n v="32000000"/>
    <n v="8000000"/>
    <m/>
    <m/>
  </r>
  <r>
    <x v="0"/>
    <s v="091-2020"/>
    <m/>
    <s v="Secop II"/>
    <s v="FDLSUBA-CPS-091-2020"/>
    <s v="FDLSUBA-CD-022-2020"/>
    <x v="0"/>
    <x v="0"/>
    <s v="Profesional"/>
    <m/>
    <m/>
    <s v="JOSE JAVIER MELO GARNICA"/>
    <x v="83"/>
    <s v="Bogotá, D.C."/>
    <n v="8000"/>
    <n v="29880000"/>
    <n v="0"/>
    <n v="0"/>
    <n v="29880000"/>
    <n v="7470000"/>
    <m/>
    <m/>
  </r>
  <r>
    <x v="0"/>
    <s v="092-2020"/>
    <m/>
    <s v="Secop II"/>
    <s v="FDLSUBA-CPS-092-2020"/>
    <s v=" _x000a_FDLSUBA-CD-063-2020_x000a_"/>
    <x v="0"/>
    <x v="0"/>
    <s v="Apoyo a la gestión"/>
    <m/>
    <m/>
    <s v="CARLOS JAVIER CASTAÑO ALVARADO"/>
    <x v="84"/>
    <s v="Bogotá, D.C."/>
    <n v="1472"/>
    <n v="14000000"/>
    <n v="7000000"/>
    <n v="0"/>
    <n v="21000000"/>
    <n v="3500000"/>
    <m/>
    <m/>
  </r>
  <r>
    <x v="0"/>
    <s v="093-2020"/>
    <m/>
    <s v="Secop II"/>
    <s v="FDLSUBA-CPS-093-2020"/>
    <s v="FDLSUBA-CD-047-2020"/>
    <x v="0"/>
    <x v="0"/>
    <s v="Profesional"/>
    <m/>
    <m/>
    <s v="KAREM ANGELICA HERRERA SÁNCHEZ"/>
    <x v="85"/>
    <s v="Bogotá, D.C."/>
    <n v="1459"/>
    <n v="16800000"/>
    <n v="8400000"/>
    <n v="0"/>
    <n v="25200000"/>
    <n v="4200000"/>
    <m/>
    <m/>
  </r>
  <r>
    <x v="0"/>
    <s v="094-2020"/>
    <m/>
    <s v="Secop II"/>
    <s v="FDLSUBA-CPS-094-2020"/>
    <s v="FDLSUBA-CD-015-2020"/>
    <x v="0"/>
    <x v="0"/>
    <s v="Apoyo a la gestión"/>
    <m/>
    <m/>
    <s v="MATEO ANDRES FELIPE EMILIO DUQUE CALDERON"/>
    <x v="86"/>
    <s v="Bogotá, D.C."/>
    <n v="8000"/>
    <n v="16800000"/>
    <n v="8400000"/>
    <n v="0"/>
    <n v="25200000"/>
    <n v="4200000"/>
    <m/>
    <m/>
  </r>
  <r>
    <x v="0"/>
    <s v="095-2020"/>
    <m/>
    <s v="Secop II"/>
    <s v="FDLSUBA-CPS-095-2020"/>
    <s v="FDLSUBA-CD-064-2020"/>
    <x v="0"/>
    <x v="0"/>
    <s v="Apoyo a la gestión"/>
    <m/>
    <m/>
    <s v="WILLIAM FELIPE ORDUZ ANDONOFF"/>
    <x v="87"/>
    <s v="Bogotá, D.C."/>
    <n v="8000"/>
    <n v="16800000"/>
    <n v="8400000"/>
    <n v="0"/>
    <n v="25200000"/>
    <n v="4200000"/>
    <m/>
    <m/>
  </r>
  <r>
    <x v="0"/>
    <s v="096-2020"/>
    <m/>
    <s v="Secop II"/>
    <s v="FDLSUBA-CPS-096-2020"/>
    <s v="_x000a_FDLSUBA-CD-065-2020_x000a_"/>
    <x v="0"/>
    <x v="0"/>
    <s v="Apoyo a la gestión"/>
    <m/>
    <m/>
    <s v="BLANCARLIS GUILLEN VILLALOBOS"/>
    <x v="88"/>
    <s v="Chimichagua (Cesar)"/>
    <n v="8000"/>
    <n v="16800000"/>
    <n v="0"/>
    <n v="0"/>
    <n v="16800000"/>
    <n v="4200000"/>
    <m/>
    <m/>
  </r>
  <r>
    <x v="0"/>
    <s v="097-2020"/>
    <m/>
    <s v="Secop II"/>
    <s v="FDLSUBA-CPS-097-2020"/>
    <s v="FDLSUBA-CD-068-2020"/>
    <x v="0"/>
    <x v="0"/>
    <s v="Profesional"/>
    <m/>
    <m/>
    <s v="JOSE JESUS AGUDELO MELO"/>
    <x v="89"/>
    <s v="Bogotá, D.C."/>
    <n v="1472"/>
    <n v="16800000"/>
    <n v="0"/>
    <n v="0"/>
    <n v="16800000"/>
    <n v="4200000"/>
    <m/>
    <m/>
  </r>
  <r>
    <x v="0"/>
    <s v="098-2020"/>
    <m/>
    <s v="Secop II"/>
    <s v="FDLSUBA-CPS-098-2020"/>
    <s v=" _x000a_FDLSUBA-CD-067-2020_x000a_"/>
    <x v="0"/>
    <x v="0"/>
    <s v="Profesional"/>
    <m/>
    <m/>
    <s v="IBETH NATALIA VARGAS RAMOS"/>
    <x v="90"/>
    <m/>
    <n v="8000"/>
    <n v="16800000"/>
    <n v="8400000"/>
    <n v="0"/>
    <n v="25200000"/>
    <n v="4200000"/>
    <m/>
    <m/>
  </r>
  <r>
    <x v="0"/>
    <s v="099-2020"/>
    <m/>
    <s v="Secop II"/>
    <s v="FDLSUBA-CPS-099-2020"/>
    <s v="_x000a_FDLSUBA-CD-069-2020_x000a_"/>
    <x v="0"/>
    <x v="0"/>
    <s v="Profesional"/>
    <m/>
    <m/>
    <s v="RONALD LEONARDO ESPINOSA RAMIREZ"/>
    <x v="91"/>
    <s v="Bogotá, D.C."/>
    <n v="8000"/>
    <n v="29880000"/>
    <n v="0"/>
    <n v="0"/>
    <n v="29880000"/>
    <n v="7470000"/>
    <m/>
    <m/>
  </r>
  <r>
    <x v="0"/>
    <s v="100-2020"/>
    <m/>
    <s v="Secop II"/>
    <s v="FDLSUBA-CD-100-2020"/>
    <s v="FDLSUBA-CD-043-2020"/>
    <x v="0"/>
    <x v="0"/>
    <s v="Apoyo a la gestión"/>
    <m/>
    <m/>
    <s v="WILLIAM OSWALDO RODRIGUEZ MORENO"/>
    <x v="92"/>
    <s v="Bogotá, D.C."/>
    <n v="1506"/>
    <n v="8800000"/>
    <n v="4400000"/>
    <n v="0"/>
    <n v="13200000"/>
    <n v="2200000"/>
    <m/>
    <m/>
  </r>
  <r>
    <x v="0"/>
    <s v="101-2020"/>
    <m/>
    <s v="Secop II"/>
    <s v="FDLSUBA-CPS-101-2020"/>
    <s v=" _x000a_FDLSUBA-CD-067-2020_x000a_"/>
    <x v="0"/>
    <x v="0"/>
    <s v="Profesional"/>
    <m/>
    <m/>
    <s v="SONIA DEL PILAR PEREZ CRISTANCHO"/>
    <x v="93"/>
    <s v="Belen (Boyacá)"/>
    <n v="1481"/>
    <n v="16800000"/>
    <n v="8400000"/>
    <n v="0"/>
    <n v="25200000"/>
    <n v="4200000"/>
    <m/>
    <m/>
  </r>
  <r>
    <x v="0"/>
    <s v="102-2020"/>
    <m/>
    <s v="Secop II"/>
    <s v="FDLSUBA-102-2020"/>
    <s v="_x000a_FDLSUBA-CD-073-2020_x000a_"/>
    <x v="0"/>
    <x v="0"/>
    <s v="Apoyo a la gestión"/>
    <m/>
    <m/>
    <s v="ALBERSI YOLIMA AREVALO MARTINEZ"/>
    <x v="94"/>
    <s v="Bogotá, D.C."/>
    <n v="1481"/>
    <n v="11600000"/>
    <n v="5800000"/>
    <n v="0"/>
    <n v="17400000"/>
    <n v="2900000"/>
    <m/>
    <m/>
  </r>
  <r>
    <x v="0"/>
    <s v="103-2020"/>
    <m/>
    <s v="Secop II"/>
    <s v="FDLSUBA-CPS-103-2020"/>
    <s v="FDLSUBA-CD-074-2020"/>
    <x v="0"/>
    <x v="0"/>
    <s v="Apoyo a la gestión"/>
    <m/>
    <m/>
    <s v="ROSALBA CASTIBLANCO DE FLOREZ"/>
    <x v="95"/>
    <s v="Bogotá, D.C."/>
    <n v="1427"/>
    <n v="14000000"/>
    <n v="7000000"/>
    <n v="0"/>
    <n v="21000000"/>
    <n v="3500000"/>
    <m/>
    <m/>
  </r>
  <r>
    <x v="0"/>
    <s v="104-2020"/>
    <m/>
    <s v="Secop II"/>
    <s v="FDLSUBA-CPS-104-2020"/>
    <s v="FDLSUBA-CD-075-2020"/>
    <x v="0"/>
    <x v="0"/>
    <s v="Apoyo a la gestión"/>
    <m/>
    <m/>
    <s v="JORGE ELIECER BERNAL PEÑA"/>
    <x v="96"/>
    <s v="Bogotá, D.C."/>
    <n v="1427"/>
    <n v="8800000"/>
    <n v="4400000"/>
    <n v="0"/>
    <n v="13200000"/>
    <n v="2200000"/>
    <m/>
    <m/>
  </r>
  <r>
    <x v="0"/>
    <s v="105-2020"/>
    <m/>
    <s v="Secop II"/>
    <s v="FDLSUBA-CPS-105-2020"/>
    <s v="FDLSUBA-CD-76-2020_x000a_"/>
    <x v="0"/>
    <x v="0"/>
    <s v="Apoyo a la gestión"/>
    <m/>
    <m/>
    <s v="NESTOR FABIAN BAUTISTA VEGA"/>
    <x v="97"/>
    <s v="Bogotá, D.C."/>
    <n v="1427"/>
    <n v="25200000"/>
    <n v="12600000"/>
    <n v="0"/>
    <n v="37800000"/>
    <n v="6300000"/>
    <m/>
    <m/>
  </r>
  <r>
    <x v="0"/>
    <s v="106-2020"/>
    <m/>
    <s v="Secop II"/>
    <s v="FDLSUBA-CPS-106-2020"/>
    <s v="FDLSUBA-CD-76-2020"/>
    <x v="0"/>
    <x v="0"/>
    <s v="Apoyo a la gestión"/>
    <m/>
    <m/>
    <s v="SONIA DIAZ GOMEZ"/>
    <x v="98"/>
    <s v="Bogotá, D.C."/>
    <n v="1427"/>
    <n v="25200000"/>
    <n v="12600000"/>
    <n v="0"/>
    <n v="37800000"/>
    <n v="6300000"/>
    <m/>
    <m/>
  </r>
  <r>
    <x v="0"/>
    <s v="106-2020"/>
    <m/>
    <s v="Secop II"/>
    <s v="FDLSUBA-CI-106-2020"/>
    <s v="FLDSUBA-CI-106-2020"/>
    <x v="0"/>
    <x v="1"/>
    <s v="Otro"/>
    <m/>
    <m/>
    <s v="SERVICIOS POSTALES NACIONALES S.A.S"/>
    <x v="99"/>
    <m/>
    <s v="No es CPS P-AG"/>
    <n v="16500000"/>
    <n v="0"/>
    <n v="0"/>
    <n v="16500000"/>
    <m/>
    <m/>
    <m/>
  </r>
  <r>
    <x v="0"/>
    <s v="107-2020"/>
    <m/>
    <s v="Secop II"/>
    <s v="FDLSUBA-CPS-107-2020"/>
    <s v="FDLSUBA-CD-76-2020_x000a_"/>
    <x v="0"/>
    <x v="0"/>
    <s v="Apoyo a la gestión"/>
    <m/>
    <m/>
    <s v="EDGAR OSIRIS QUIJANO GOMEZ"/>
    <x v="100"/>
    <s v="Bogotá, D.C."/>
    <n v="1481"/>
    <n v="25200000"/>
    <n v="0"/>
    <n v="0"/>
    <n v="25200000"/>
    <n v="4200000"/>
    <m/>
    <m/>
  </r>
  <r>
    <x v="0"/>
    <s v="108-2020"/>
    <m/>
    <s v="Secop II"/>
    <s v="FDLSUBA-CPS-108-2020"/>
    <s v=" _x000a_FDLSUBA-CD-072-2020-_x000a_"/>
    <x v="0"/>
    <x v="0"/>
    <s v="Profesional"/>
    <m/>
    <m/>
    <s v="NELSON ACOSTA LINARES"/>
    <x v="101"/>
    <s v="Bogotá, D.C."/>
    <n v="1481"/>
    <n v="25200000"/>
    <n v="0"/>
    <n v="0"/>
    <n v="25200000"/>
    <n v="4200000"/>
    <m/>
    <m/>
  </r>
  <r>
    <x v="0"/>
    <s v="109-2020"/>
    <m/>
    <s v="Secop II"/>
    <s v="FDLSUBA-CPS-109-2020"/>
    <s v=" _x000a_FDLSUBA-CD-013-2020_x000a_"/>
    <x v="0"/>
    <x v="0"/>
    <s v="Apoyo a la gestión"/>
    <m/>
    <m/>
    <s v="JAIRO ALFREDO ORTEGA QUIROZ"/>
    <x v="102"/>
    <s v="Santa Marta"/>
    <n v="1481"/>
    <n v="6000000"/>
    <n v="3000000"/>
    <n v="0"/>
    <n v="9000000"/>
    <n v="1500000"/>
    <m/>
    <m/>
  </r>
  <r>
    <x v="0"/>
    <s v="110-2020"/>
    <m/>
    <s v="Secop II"/>
    <s v="FDLSUBA-CPS-110-2020"/>
    <s v=" _x000a_FDLSUBA-CD-070-2020_x000a_"/>
    <x v="0"/>
    <x v="0"/>
    <s v="Profesional"/>
    <m/>
    <m/>
    <s v="MILTON DAVID BECERRA RAMIREZ"/>
    <x v="103"/>
    <s v="Bogotá, D.C."/>
    <n v="8000"/>
    <n v="16800000"/>
    <n v="8400000"/>
    <n v="0"/>
    <n v="25200000"/>
    <n v="4200000"/>
    <m/>
    <m/>
  </r>
  <r>
    <x v="0"/>
    <s v="112-2020"/>
    <m/>
    <s v="Secop II"/>
    <s v="FDLSUBA-CPS-112-2020"/>
    <s v=" _x000a_FDLSUBA-CD-077-2020_x000a_"/>
    <x v="0"/>
    <x v="0"/>
    <s v="Apoyo a la gestión"/>
    <m/>
    <m/>
    <s v="MARIA DEL MAR ESCOBAR MARTINEZ"/>
    <x v="104"/>
    <s v="Cali"/>
    <n v="8000"/>
    <n v="16800000"/>
    <n v="0"/>
    <n v="0"/>
    <n v="16800000"/>
    <n v="4200000"/>
    <m/>
    <m/>
  </r>
  <r>
    <x v="0"/>
    <s v="113-2020"/>
    <m/>
    <s v="Secop II"/>
    <s v="FDLSUBA-CPS-113-2020"/>
    <s v="FDLSUBA-CD-078-2020_x000a_"/>
    <x v="0"/>
    <x v="0"/>
    <s v="Profesional"/>
    <m/>
    <m/>
    <s v="JENNY CRISTINA SANABRIA MORA"/>
    <x v="105"/>
    <s v="Yopal (Casanare)"/>
    <n v="1481"/>
    <n v="29880000"/>
    <n v="14940000"/>
    <n v="0"/>
    <n v="44820000"/>
    <n v="7470000"/>
    <m/>
    <m/>
  </r>
  <r>
    <x v="0"/>
    <s v="114-2020"/>
    <m/>
    <s v="Secop II"/>
    <s v="FDLSUBA-CPS-114-2020"/>
    <s v=" _x000a_FDLSUBA-CD-018-2020_x000a_"/>
    <x v="0"/>
    <x v="0"/>
    <s v="Profesional"/>
    <m/>
    <m/>
    <s v="LAURA PAOLA AMAYA IBARRA"/>
    <x v="106"/>
    <s v="Bogotá, D.C."/>
    <n v="1481"/>
    <n v="16800000"/>
    <n v="8400000"/>
    <n v="0"/>
    <n v="25200000"/>
    <n v="4200000"/>
    <m/>
    <m/>
  </r>
  <r>
    <x v="0"/>
    <s v="115-2020"/>
    <m/>
    <s v="Secop II"/>
    <s v="FDLSUBA-CPS-115-2020"/>
    <s v=" _x000a_FDLSUBA-CD-062-2020_x000a_"/>
    <x v="0"/>
    <x v="0"/>
    <s v="Profesional"/>
    <m/>
    <m/>
    <s v="ELIUTH GAMBOA MELO"/>
    <x v="107"/>
    <s v="Bogotá, D.C."/>
    <n v="1481"/>
    <n v="16800000"/>
    <n v="0"/>
    <n v="0"/>
    <n v="16800000"/>
    <n v="4200000"/>
    <m/>
    <m/>
  </r>
  <r>
    <x v="0"/>
    <s v="116-2020"/>
    <m/>
    <s v="Secop II"/>
    <s v="FDLSUBA-CPS-116-2020"/>
    <s v="_x000a_FDLSUBA-CD-079-2020_x000a_"/>
    <x v="0"/>
    <x v="0"/>
    <s v="Profesional"/>
    <m/>
    <m/>
    <s v="LUIS ALBERTO MARTINEZ IBARRA"/>
    <x v="108"/>
    <s v="Barranquilla (Atlantico)."/>
    <n v="8000"/>
    <n v="25200000"/>
    <n v="0"/>
    <n v="0"/>
    <n v="25200000"/>
    <n v="4200000"/>
    <m/>
    <m/>
  </r>
  <r>
    <x v="0"/>
    <s v="117-2020"/>
    <m/>
    <s v="Secop II"/>
    <s v="FDLSUBA-CPS-117-2020"/>
    <s v="_x000a_FDLSUBA-CD-080-2020_x000a_"/>
    <x v="0"/>
    <x v="0"/>
    <s v="Apoyo a la gestión"/>
    <m/>
    <m/>
    <s v="CARLOS ANDRES RUEDA PEREZ"/>
    <x v="109"/>
    <s v="Bucaramanga (Santander)."/>
    <n v="8000"/>
    <n v="8800000"/>
    <n v="4400000"/>
    <n v="0"/>
    <n v="13200000"/>
    <n v="2200000"/>
    <m/>
    <m/>
  </r>
  <r>
    <x v="0"/>
    <s v="118-2020"/>
    <m/>
    <s v="Secop II"/>
    <s v="FDLSUBA-CPS-118-2020"/>
    <s v="FDLSUBA-CD-043-2020"/>
    <x v="0"/>
    <x v="0"/>
    <s v="Apoyo a la gestión"/>
    <m/>
    <m/>
    <s v="DAVID FERNANDO NEIRA BARRETO"/>
    <x v="110"/>
    <s v="Bogotá, D.C."/>
    <n v="8000"/>
    <n v="8800000"/>
    <n v="4400000"/>
    <n v="0"/>
    <n v="13200000"/>
    <n v="2200000"/>
    <m/>
    <m/>
  </r>
  <r>
    <x v="0"/>
    <s v="119-2020"/>
    <m/>
    <s v="Secop II"/>
    <s v="FDLSUBA-CPS-119-2020"/>
    <s v="_x000a_FDLSUBA-CD-033-2020_x000a_"/>
    <x v="0"/>
    <x v="0"/>
    <s v="Profesional"/>
    <m/>
    <m/>
    <s v="LUIS EDUARDO RODRIGUEZ REY"/>
    <x v="111"/>
    <s v="Bogotá, D.C."/>
    <n v="8000"/>
    <n v="25200000"/>
    <n v="12600000"/>
    <n v="0"/>
    <n v="37800000"/>
    <n v="6300000"/>
    <m/>
    <m/>
  </r>
  <r>
    <x v="0"/>
    <s v="120-2020"/>
    <m/>
    <s v="Secop II"/>
    <s v="FDLSUBA-CPS-120-2020"/>
    <s v="_x000a_FDLSUBA-CD-033-2020_x000a_"/>
    <x v="0"/>
    <x v="0"/>
    <s v="Profesional"/>
    <m/>
    <m/>
    <s v="PAOLA ANDREA MESA RUBIO"/>
    <x v="112"/>
    <s v="Bogotá, D.C."/>
    <n v="8000"/>
    <n v="25200000"/>
    <n v="12600000"/>
    <n v="0"/>
    <n v="37800000"/>
    <n v="6300000"/>
    <m/>
    <m/>
  </r>
  <r>
    <x v="0"/>
    <s v="121-2020"/>
    <m/>
    <s v="Secop II"/>
    <s v="FDLSUBA-CPS-121-2020"/>
    <s v="FDLSUBA-CD-082-2020_x000a_"/>
    <x v="0"/>
    <x v="0"/>
    <s v="Profesional"/>
    <m/>
    <m/>
    <s v="DANIEL ENRIQUE DIAZ INFANTE"/>
    <x v="113"/>
    <s v="Bogotá, D.C."/>
    <n v="1481"/>
    <n v="25200000"/>
    <n v="12600000"/>
    <n v="0"/>
    <n v="37800000"/>
    <n v="6300000"/>
    <m/>
    <m/>
  </r>
  <r>
    <x v="0"/>
    <s v="122-2020"/>
    <m/>
    <s v="Secop II"/>
    <s v="FDLSUBA-CPS-122-2020"/>
    <s v=" _x000a_FDLSUBA-CD-062-2020_x000a_"/>
    <x v="0"/>
    <x v="0"/>
    <s v="Profesional"/>
    <m/>
    <m/>
    <s v="YELMIS MARIA PINTO DIAZ"/>
    <x v="114"/>
    <s v="Riohacha (La Guajira)"/>
    <n v="1506"/>
    <n v="16800000"/>
    <n v="0"/>
    <n v="0"/>
    <n v="16800000"/>
    <n v="4200000"/>
    <m/>
    <m/>
  </r>
  <r>
    <x v="0"/>
    <s v="123-2020"/>
    <m/>
    <s v="Secop II"/>
    <s v="FDLSUBA-CPS-123-2020"/>
    <s v="FDLSUBA-CD-083-2020_x000a_"/>
    <x v="0"/>
    <x v="0"/>
    <s v="Apoyo a la gestión"/>
    <m/>
    <m/>
    <s v="JOHN JAVIER TORRES PAVA"/>
    <x v="115"/>
    <s v="Bogotá, D.C."/>
    <n v="8000"/>
    <n v="16800000"/>
    <n v="0"/>
    <n v="0"/>
    <n v="16800000"/>
    <n v="4200000"/>
    <m/>
    <m/>
  </r>
  <r>
    <x v="0"/>
    <s v="124-2020"/>
    <m/>
    <s v="Secop II"/>
    <s v="FDLSUBA-CPS-124-2020"/>
    <s v=" _x000a_FDLSUBA-CD-018-2020_x000a_"/>
    <x v="0"/>
    <x v="0"/>
    <s v="Profesional"/>
    <m/>
    <m/>
    <s v="MONICA LORENA CRUZ PINTO"/>
    <x v="116"/>
    <s v="Bogotá, D.C."/>
    <n v="8000"/>
    <n v="16800000"/>
    <n v="8400000"/>
    <n v="0"/>
    <n v="25200000"/>
    <n v="4200000"/>
    <m/>
    <m/>
  </r>
  <r>
    <x v="0"/>
    <s v="125-2020"/>
    <m/>
    <s v="Secop II"/>
    <s v="FDLSUBA-CPS-125-2020"/>
    <s v="FDLSUBA-CD-084-2020"/>
    <x v="0"/>
    <x v="0"/>
    <s v="Apoyo a la gestión"/>
    <m/>
    <m/>
    <s v="SANDRA PATRICIA CRISTANCHO MEJIA"/>
    <x v="117"/>
    <s v="Bogotá, D.C."/>
    <n v="1481"/>
    <n v="14000000"/>
    <n v="7000000"/>
    <n v="0"/>
    <n v="21000000"/>
    <n v="3500000"/>
    <m/>
    <m/>
  </r>
  <r>
    <x v="0"/>
    <s v="126-2020"/>
    <m/>
    <s v="Secop II"/>
    <s v="FDLSUBA-CPS-126-2020"/>
    <s v=" _x000a_FDLSUBA-CD-085-2020_x000a_"/>
    <x v="0"/>
    <x v="0"/>
    <s v="Profesional"/>
    <m/>
    <m/>
    <s v="KAREN ALEJANDRA CASALLAS HERNANDEZ"/>
    <x v="118"/>
    <s v="Bogotá, D.C."/>
    <n v="1469"/>
    <n v="15480000"/>
    <n v="7740000"/>
    <n v="0"/>
    <n v="23220000"/>
    <n v="3832616"/>
    <m/>
    <m/>
  </r>
  <r>
    <x v="0"/>
    <s v="127-2020"/>
    <m/>
    <s v="Secop II"/>
    <s v="FDLSUBA-CPS-127-2020"/>
    <s v=" _x000a_FDLSUBA-CD-062-2020_x000a_"/>
    <x v="0"/>
    <x v="0"/>
    <s v="Profesional"/>
    <m/>
    <m/>
    <s v="JORGE ENRIQUE SASTOQUE HIDALGO"/>
    <x v="119"/>
    <s v="Bogotá, D.C."/>
    <n v="1469"/>
    <n v="16800000"/>
    <n v="0"/>
    <n v="0"/>
    <n v="16800000"/>
    <n v="4200000"/>
    <m/>
    <m/>
  </r>
  <r>
    <x v="0"/>
    <s v="128-2020"/>
    <m/>
    <s v="Secop II"/>
    <s v="FDLSUBA-CPS-128-2020"/>
    <s v="FDLSUBA-CD-020-2020_x000a_"/>
    <x v="0"/>
    <x v="0"/>
    <s v="Apoyo a la gestión"/>
    <m/>
    <m/>
    <s v="ANGGIE ROXANA ESCOBAR GARCIA"/>
    <x v="120"/>
    <s v="Bogotá, D.C."/>
    <n v="1469"/>
    <n v="8800000"/>
    <n v="4400000"/>
    <n v="0"/>
    <n v="13200000"/>
    <n v="2200000"/>
    <m/>
    <m/>
  </r>
  <r>
    <x v="0"/>
    <s v="129-2020"/>
    <m/>
    <s v="Secop II"/>
    <s v="FDLSUBA-CPS-129-2020"/>
    <s v=" _x000a_FDLSUBA-CD-086-2020_x000a_"/>
    <x v="0"/>
    <x v="0"/>
    <s v="Profesional"/>
    <m/>
    <m/>
    <s v="NANCY GABRIELA VARGAS PAJOY"/>
    <x v="121"/>
    <s v="Bogotá, D.C."/>
    <n v="1469"/>
    <n v="32000000"/>
    <n v="16000000"/>
    <n v="0"/>
    <n v="48000000"/>
    <n v="8000000"/>
    <m/>
    <m/>
  </r>
  <r>
    <x v="0"/>
    <s v="130-2020"/>
    <m/>
    <s v="Secop II"/>
    <s v="FDLSUBA-CPS-130-2020"/>
    <s v=" _x000a_FDLSUBA-CD-018-2020_x000a_"/>
    <x v="0"/>
    <x v="0"/>
    <s v="Profesional"/>
    <m/>
    <m/>
    <s v="INDIRA RUIDIAZ CADENA"/>
    <x v="122"/>
    <s v="Guamal (Magdalena)."/>
    <n v="1472"/>
    <n v="16800000"/>
    <n v="8400000"/>
    <n v="0"/>
    <n v="25200000"/>
    <n v="4200000"/>
    <m/>
    <m/>
  </r>
  <r>
    <x v="0"/>
    <s v="131-2020"/>
    <m/>
    <s v="Secop II"/>
    <s v="FDLSUBA-CPS-131-2020."/>
    <s v="FDLSUBA-CD-083-2020"/>
    <x v="0"/>
    <x v="0"/>
    <s v="Apoyo a la gestión"/>
    <m/>
    <m/>
    <s v="CARLOS FELIPE LOZANO RIVERA"/>
    <x v="123"/>
    <s v="Bogotá, D.C."/>
    <n v="1472"/>
    <n v="16800000"/>
    <n v="8400000"/>
    <n v="0"/>
    <n v="25200000"/>
    <n v="4200000"/>
    <m/>
    <m/>
  </r>
  <r>
    <x v="0"/>
    <s v="132-2020"/>
    <m/>
    <s v="Secop II"/>
    <s v="FDLSUBA-CPS-132-2020"/>
    <s v="FDLSUBA-CD-025-2020"/>
    <x v="0"/>
    <x v="0"/>
    <s v="Profesional"/>
    <m/>
    <m/>
    <s v="LIDA LEIVE LEON GALEANO"/>
    <x v="124"/>
    <s v="Bogotá, D.C."/>
    <n v="1481"/>
    <n v="16800000"/>
    <n v="0"/>
    <n v="0"/>
    <n v="16800000"/>
    <n v="4200000"/>
    <m/>
    <m/>
  </r>
  <r>
    <x v="0"/>
    <s v="133-2020"/>
    <m/>
    <s v="Secop II"/>
    <s v="FDLSUBA-CPS-133-2020"/>
    <s v="FDLSUBA-CD-087-2020_x000a_"/>
    <x v="0"/>
    <x v="0"/>
    <s v="Profesional"/>
    <m/>
    <m/>
    <s v="JOSE VICENTE VELASQUEZ BELTRAN"/>
    <x v="125"/>
    <s v="Bogotá, D.C."/>
    <n v="1472"/>
    <n v="25200000"/>
    <n v="12600000"/>
    <n v="0"/>
    <n v="37800000"/>
    <n v="6300000"/>
    <m/>
    <m/>
  </r>
  <r>
    <x v="0"/>
    <s v="134-2020"/>
    <m/>
    <s v="Secop II"/>
    <s v="FDLSUBA-CPS-134-2020."/>
    <s v="FDLSUBA-CD-083-2020_x000a_"/>
    <x v="0"/>
    <x v="0"/>
    <s v="Apoyo a la gestión"/>
    <m/>
    <m/>
    <s v="NICOLAS CAMILO RICAURTE MALDONADO"/>
    <x v="126"/>
    <s v="Bogotá, D.C."/>
    <n v="1481"/>
    <n v="16800000"/>
    <n v="8400000"/>
    <n v="0"/>
    <n v="25200000"/>
    <n v="4200000"/>
    <m/>
    <m/>
  </r>
  <r>
    <x v="0"/>
    <s v="135-2020"/>
    <m/>
    <s v="Secop II"/>
    <s v="FDLSUBA-CPS-135-2020"/>
    <s v="FDLSUBA-CD-075-2020_x000a_"/>
    <x v="0"/>
    <x v="0"/>
    <s v="Apoyo a la gestión"/>
    <m/>
    <m/>
    <s v="OMAR FELIPE SUAREZ CASAS"/>
    <x v="127"/>
    <s v="Bogotá, D.C."/>
    <n v="1506"/>
    <n v="8800000"/>
    <n v="4400000"/>
    <n v="0"/>
    <n v="13200000"/>
    <n v="2200000"/>
    <m/>
    <m/>
  </r>
  <r>
    <x v="0"/>
    <s v="136-2020"/>
    <m/>
    <s v="Secop II"/>
    <s v="FDLSUBA-CPS- 136-2020"/>
    <s v="FDLSUBA-CD-088-2020"/>
    <x v="0"/>
    <x v="0"/>
    <s v="Apoyo a la gestión"/>
    <m/>
    <m/>
    <s v="ANDRES FELIPE TRIVIÑO CASTILLO"/>
    <x v="128"/>
    <s v="Bogotá, D.C."/>
    <n v="1481"/>
    <n v="8800000"/>
    <n v="4400000"/>
    <n v="0"/>
    <n v="13200000"/>
    <n v="2200000"/>
    <m/>
    <m/>
  </r>
  <r>
    <x v="0"/>
    <s v="137-2020"/>
    <m/>
    <s v="Secop II"/>
    <s v="FDLSUBA-CPS-137-2020"/>
    <s v="FDLSUBA-CD-089-2020"/>
    <x v="0"/>
    <x v="0"/>
    <s v="Apoyo a la gestión"/>
    <m/>
    <m/>
    <s v="JHOAN SEBASTIAN JEREZ WILCHES"/>
    <x v="129"/>
    <s v="Bogotá, D.C."/>
    <n v="1481"/>
    <n v="8800000"/>
    <n v="4400000"/>
    <n v="0"/>
    <n v="13200000"/>
    <n v="2200000"/>
    <m/>
    <m/>
  </r>
  <r>
    <x v="0"/>
    <s v="138-2020"/>
    <m/>
    <s v="Secop II"/>
    <s v="FDLSUBA-CPS-138-2020."/>
    <s v="FDLSUBA-CD-025-2020"/>
    <x v="0"/>
    <x v="0"/>
    <s v="Profesional"/>
    <m/>
    <m/>
    <s v="ALVEIRO ANTONIO QUIROZ FERNANDEZ"/>
    <x v="130"/>
    <s v="Magangue ( Bolivar)."/>
    <n v="1481"/>
    <n v="16800000"/>
    <n v="8400000"/>
    <n v="0"/>
    <n v="25200000"/>
    <n v="4200000"/>
    <m/>
    <m/>
  </r>
  <r>
    <x v="0"/>
    <s v="139-2020"/>
    <m/>
    <s v="Secop II"/>
    <s v="FDLSUBA-CPS-139-2020"/>
    <s v="FDLSUBA-CD-083-2020"/>
    <x v="0"/>
    <x v="0"/>
    <s v="Apoyo a la gestión"/>
    <m/>
    <m/>
    <s v="JAIRO ANDRES MAHECHA GARCIA"/>
    <x v="131"/>
    <s v="Bogotá, D.C."/>
    <n v="1481"/>
    <n v="16800000"/>
    <n v="8400000"/>
    <n v="0"/>
    <n v="25200000"/>
    <n v="4200000"/>
    <m/>
    <m/>
  </r>
  <r>
    <x v="0"/>
    <s v="140-2020"/>
    <m/>
    <s v="Secop II"/>
    <s v="FDLSUBA-CPS-140-2020"/>
    <s v="FDLSUBA-CD-090-2020"/>
    <x v="0"/>
    <x v="0"/>
    <s v="Apoyo a la gestión"/>
    <m/>
    <m/>
    <s v="LUZ MARLEN BOHORQUEZ SIERRA"/>
    <x v="132"/>
    <s v="Bogotá, D.C."/>
    <n v="8000"/>
    <n v="14000000"/>
    <n v="0"/>
    <n v="0"/>
    <n v="14000000"/>
    <n v="3500000"/>
    <m/>
    <m/>
  </r>
  <r>
    <x v="0"/>
    <s v="141-2020"/>
    <m/>
    <s v="Secop II"/>
    <s v="FDLSUBA-CPS-141-2020"/>
    <s v="FDLSUBA-CD-091-2020"/>
    <x v="0"/>
    <x v="0"/>
    <s v="Apoyo a la gestión"/>
    <m/>
    <m/>
    <s v="DIANA MARITZA BARRAGAN RAMIREZ"/>
    <x v="133"/>
    <s v="Bogotá, D.C."/>
    <n v="1469"/>
    <n v="8800000"/>
    <n v="4400000"/>
    <n v="0"/>
    <n v="13200000"/>
    <n v="2200000"/>
    <m/>
    <m/>
  </r>
  <r>
    <x v="0"/>
    <s v="142-2020"/>
    <m/>
    <s v="Secop II"/>
    <s v="FDLSUBA-CPS-142-2020"/>
    <s v="FDLSUBA-CD-083-2020"/>
    <x v="0"/>
    <x v="0"/>
    <s v="Apoyo a la gestión"/>
    <m/>
    <m/>
    <s v="NOHORA RESTREPO AGUDELO"/>
    <x v="134"/>
    <s v="Bogotá, D.C."/>
    <n v="1459"/>
    <n v="16800000"/>
    <n v="8400000"/>
    <n v="0"/>
    <n v="25200000"/>
    <n v="4200000"/>
    <m/>
    <m/>
  </r>
  <r>
    <x v="0"/>
    <s v="143-2020"/>
    <m/>
    <s v="Secop II"/>
    <s v="FDLSUBA-CPS-143-2020"/>
    <s v="FDLSUBA-CD-092-2020_x000a_"/>
    <x v="0"/>
    <x v="0"/>
    <s v="Profesional"/>
    <m/>
    <m/>
    <s v="MONICA PATRICIA MARTINEZ"/>
    <x v="135"/>
    <s v="Tuquerres (Nariño)."/>
    <n v="1481"/>
    <n v="29880000"/>
    <n v="14940000"/>
    <n v="0"/>
    <n v="44820000"/>
    <n v="7470000"/>
    <m/>
    <m/>
  </r>
  <r>
    <x v="0"/>
    <s v="144-2020"/>
    <m/>
    <s v="Secop II"/>
    <s v="FDLSUBA-CPS-144-2020"/>
    <s v=" _x000a_FDLSUBA-CD-093-2020_x000a_"/>
    <x v="0"/>
    <x v="0"/>
    <s v="Profesional"/>
    <m/>
    <m/>
    <s v="EDGAR MAURICIO GOMEZ MEDINA"/>
    <x v="136"/>
    <s v="Bogotá, D.C."/>
    <n v="8000"/>
    <n v="16800000"/>
    <n v="8400000"/>
    <n v="0"/>
    <n v="25200000"/>
    <n v="4200000"/>
    <m/>
    <m/>
  </r>
  <r>
    <x v="0"/>
    <s v="145-2020"/>
    <m/>
    <s v="Secop II"/>
    <s v="FDLSUBA-CPS-145-2020."/>
    <s v="FDLSUBA-CD-083-2020"/>
    <x v="0"/>
    <x v="0"/>
    <s v="Apoyo a la gestión"/>
    <m/>
    <m/>
    <s v="FILEMON ALBA BURGOS"/>
    <x v="137"/>
    <s v="Tunja (Boyacá)"/>
    <n v="8000"/>
    <n v="16800000"/>
    <n v="0"/>
    <n v="0"/>
    <n v="16800000"/>
    <n v="4200000"/>
    <m/>
    <m/>
  </r>
  <r>
    <x v="0"/>
    <s v="146-2020"/>
    <m/>
    <s v="Secop II"/>
    <s v="FDLSUBA-CPS-146-2020"/>
    <s v="FDLSUBA-CD-094-2020"/>
    <x v="0"/>
    <x v="0"/>
    <s v="Apoyo a la gestión"/>
    <m/>
    <m/>
    <s v="ANGÉLICA MARÍA CHICA CHARRY"/>
    <x v="138"/>
    <s v="Bogotá, D.C."/>
    <n v="1481"/>
    <n v="7000000"/>
    <n v="3500000"/>
    <n v="0"/>
    <n v="10500000"/>
    <n v="1750000"/>
    <m/>
    <m/>
  </r>
  <r>
    <x v="0"/>
    <s v="147-2020"/>
    <m/>
    <s v="Secop II"/>
    <s v="FDLSUBA-CPS-147-2020"/>
    <s v="FDLSUBA-CD-094-2020"/>
    <x v="0"/>
    <x v="0"/>
    <s v="Apoyo a la gestión"/>
    <m/>
    <m/>
    <s v="FREDY ESTEBAN GARZON TORRES"/>
    <x v="139"/>
    <s v="Bogotá, D.C."/>
    <n v="8000"/>
    <n v="7000000"/>
    <n v="3500000"/>
    <n v="0"/>
    <n v="10500000"/>
    <n v="1750000"/>
    <m/>
    <m/>
  </r>
  <r>
    <x v="0"/>
    <s v="148-2020"/>
    <m/>
    <s v="Secop II"/>
    <s v="FDLSUBA-CPS-148-2020"/>
    <s v="FDLSUBA-CD-094-2020"/>
    <x v="0"/>
    <x v="0"/>
    <s v="Apoyo a la gestión"/>
    <m/>
    <m/>
    <s v="DIEGO ALEJANDRO PATARROYO PINILLA"/>
    <x v="140"/>
    <s v="Bogotá, D.C."/>
    <n v="8000"/>
    <n v="7000000"/>
    <n v="3500000"/>
    <n v="0"/>
    <n v="10500000"/>
    <n v="1750000"/>
    <m/>
    <m/>
  </r>
  <r>
    <x v="0"/>
    <s v="149-2020"/>
    <m/>
    <s v="Secop II"/>
    <s v="FDLSUBA-CPS-149-2020"/>
    <s v="FDLSUBA-CD-095-2020"/>
    <x v="0"/>
    <x v="0"/>
    <s v="Apoyo a la gestión"/>
    <m/>
    <m/>
    <s v="DIEGO ANDRES GONZALEZ RODRIGUEZ"/>
    <x v="141"/>
    <s v="Bogotá, D.C."/>
    <n v="8000"/>
    <n v="16800000"/>
    <n v="8400000"/>
    <n v="0"/>
    <n v="25200000"/>
    <n v="4200000"/>
    <m/>
    <m/>
  </r>
  <r>
    <x v="0"/>
    <s v="150-2020"/>
    <m/>
    <s v="Secop II"/>
    <s v="FDLSUBA-CPS-150-2020."/>
    <s v="FDLSUBA-CD-094-2020_x000a_"/>
    <x v="0"/>
    <x v="0"/>
    <s v="Apoyo a la gestión"/>
    <m/>
    <m/>
    <s v="EVELYN CAROLINA ARIAS TIGREROS"/>
    <x v="142"/>
    <s v="Cali (Valle del Cauca)"/>
    <n v="8000"/>
    <n v="7000000"/>
    <n v="3500000"/>
    <n v="0"/>
    <n v="10500000"/>
    <n v="1750000"/>
    <m/>
    <m/>
  </r>
  <r>
    <x v="0"/>
    <s v="151-2020"/>
    <m/>
    <s v="Secop II"/>
    <s v="FDLSUBA-CPS-151-2020."/>
    <s v="FDLSUBA-CD-094-2020"/>
    <x v="0"/>
    <x v="0"/>
    <s v="Apoyo a la gestión"/>
    <m/>
    <m/>
    <s v="ANDRES GILBERTO CRISTANCHO"/>
    <x v="143"/>
    <s v="Bogotá, D.C."/>
    <n v="8000"/>
    <n v="7000000"/>
    <n v="3500000"/>
    <n v="0"/>
    <n v="10500000"/>
    <n v="1750000"/>
    <m/>
    <m/>
  </r>
  <r>
    <x v="0"/>
    <s v="152-2020"/>
    <m/>
    <s v="Secop II"/>
    <s v="FDLSUBA-CPS-152-2020"/>
    <s v=" _x000a_FDLSUBA-CD-96-2020_x000a_"/>
    <x v="0"/>
    <x v="0"/>
    <s v="Apoyo a la gestión"/>
    <m/>
    <m/>
    <s v="ADRIANA TANGARIFE CARVAJAL"/>
    <x v="144"/>
    <s v="Bogotá, D.C."/>
    <n v="1481"/>
    <n v="25200000"/>
    <n v="0"/>
    <n v="0"/>
    <n v="25200000"/>
    <n v="4200000"/>
    <m/>
    <m/>
  </r>
  <r>
    <x v="0"/>
    <s v="153-2020"/>
    <m/>
    <s v="Secop II"/>
    <s v="FDLSUBA-CPS-153-2020"/>
    <s v=" _x000a_FDLSUBA-CD-96-2020_x000a_"/>
    <x v="0"/>
    <x v="0"/>
    <s v="Apoyo a la gestión"/>
    <m/>
    <m/>
    <s v="JORGE ALFONSO MEDRANO BERMUDEZ"/>
    <x v="145"/>
    <s v="Bogotá, D.C."/>
    <n v="8000"/>
    <n v="25200000"/>
    <n v="0"/>
    <n v="0"/>
    <n v="25200000"/>
    <n v="4200000"/>
    <m/>
    <m/>
  </r>
  <r>
    <x v="0"/>
    <s v="154-2020"/>
    <m/>
    <s v="Secop II"/>
    <s v="FDLSUBA-CPS-154-2020"/>
    <s v=" _x000a_FDLSUBA-CD-96-2020_x000a_"/>
    <x v="0"/>
    <x v="0"/>
    <s v="Apoyo a la gestión"/>
    <m/>
    <m/>
    <s v="SAUL TORRES DUEÑAS"/>
    <x v="146"/>
    <s v="Bogotá, D.C."/>
    <n v="1427"/>
    <n v="25200000"/>
    <n v="0"/>
    <n v="0"/>
    <n v="25200000"/>
    <n v="4200000"/>
    <m/>
    <m/>
  </r>
  <r>
    <x v="0"/>
    <s v="155-2020"/>
    <m/>
    <s v="Secop II"/>
    <s v="FDLSUBA-CPS-155-2020"/>
    <s v=" _x000a_FDLSUBA-CD-96-2020_x000a_"/>
    <x v="0"/>
    <x v="0"/>
    <s v="Apoyo a la gestión"/>
    <m/>
    <m/>
    <s v="JULIO HERNAN GONZALEZ GONZALEZ"/>
    <x v="147"/>
    <s v="Chiquinquira (Boyacá)"/>
    <n v="1481"/>
    <n v="25200000"/>
    <n v="0"/>
    <n v="0"/>
    <n v="25200000"/>
    <n v="4200000"/>
    <m/>
    <m/>
  </r>
  <r>
    <x v="0"/>
    <s v="156-2020"/>
    <m/>
    <s v="Secop II"/>
    <s v="FDLSUBA-CPS-156-2020"/>
    <s v=" _x000a_FDLSUBA-CD-96-2020_x000a_"/>
    <x v="0"/>
    <x v="0"/>
    <s v="Apoyo a la gestión"/>
    <m/>
    <m/>
    <s v="REINALDO PUENTES VASQUEZ"/>
    <x v="148"/>
    <s v="Bogotá, D.C."/>
    <n v="8000"/>
    <n v="25200000"/>
    <n v="0"/>
    <n v="0"/>
    <n v="25200000"/>
    <n v="4200000"/>
    <m/>
    <m/>
  </r>
  <r>
    <x v="0"/>
    <s v="157-2020"/>
    <m/>
    <s v="Secop II"/>
    <s v="FDLSUBA-CPS-157-2020"/>
    <s v=" _x000a_FDLSUBA-CD-96-2020_x000a_"/>
    <x v="0"/>
    <x v="0"/>
    <s v="Apoyo a la gestión"/>
    <m/>
    <m/>
    <s v="IVAN ARTURO VARGAS CUELLAR"/>
    <x v="149"/>
    <s v="Bogotá, D.C."/>
    <n v="1472"/>
    <n v="25200000"/>
    <n v="0"/>
    <n v="0"/>
    <n v="25200000"/>
    <n v="4200000"/>
    <m/>
    <m/>
  </r>
  <r>
    <x v="0"/>
    <s v="159-2020"/>
    <m/>
    <s v="Secop II"/>
    <s v="FDLSUBA-CPS-159-2020."/>
    <s v="FDLSUBA-CD-094-2020"/>
    <x v="0"/>
    <x v="0"/>
    <s v="Apoyo a la gestión"/>
    <m/>
    <m/>
    <s v="JEICER DISNEY GUTIÉRREZ ÁLVAREZ"/>
    <x v="150"/>
    <s v="Fusagasuga (Cundinamarca)"/>
    <n v="8000"/>
    <n v="7000000"/>
    <n v="3500000"/>
    <n v="0"/>
    <n v="10500000"/>
    <n v="4200000"/>
    <m/>
    <m/>
  </r>
  <r>
    <x v="0"/>
    <s v="160-2020"/>
    <m/>
    <s v="Secop II"/>
    <s v="FDLSUBACPS-160-2020"/>
    <s v="FDLSUBA-CD-095-2020_x000a_"/>
    <x v="0"/>
    <x v="0"/>
    <s v="Apoyo a la gestión"/>
    <m/>
    <m/>
    <s v="LOLA ELVIRA FRANCO SAAVEDRA"/>
    <x v="151"/>
    <s v="Bogotá, D.C."/>
    <n v="8000"/>
    <n v="16800000"/>
    <n v="0"/>
    <n v="0"/>
    <n v="16800000"/>
    <n v="4200000"/>
    <m/>
    <m/>
  </r>
  <r>
    <x v="0"/>
    <s v="161-2020"/>
    <m/>
    <s v="Secop II"/>
    <s v="FDLSUBA-CPS-161-2020"/>
    <s v="FDLSUBA-CD-094-2020"/>
    <x v="0"/>
    <x v="0"/>
    <s v="Apoyo a la gestión"/>
    <m/>
    <m/>
    <s v="Paola Andrea Bernal Galeano"/>
    <x v="152"/>
    <m/>
    <n v="8000"/>
    <n v="7000000"/>
    <n v="0"/>
    <n v="0"/>
    <n v="7000000"/>
    <n v="1750000"/>
    <m/>
    <m/>
  </r>
  <r>
    <x v="0"/>
    <s v="162-2020"/>
    <m/>
    <s v="Secop II"/>
    <s v="FDLSUBA-CPS-162-2020"/>
    <s v="FDLSUBA-CD-094-2020_x000a_"/>
    <x v="0"/>
    <x v="0"/>
    <s v="Apoyo a la gestión"/>
    <m/>
    <m/>
    <s v="ALEXEI ZAMORA BENITEZ"/>
    <x v="153"/>
    <s v="Bogotá, D.C."/>
    <n v="8000"/>
    <n v="7000000"/>
    <n v="3500000"/>
    <n v="0"/>
    <n v="10500000"/>
    <n v="1750000"/>
    <m/>
    <m/>
  </r>
  <r>
    <x v="0"/>
    <s v="163-2020"/>
    <m/>
    <s v="Secop II"/>
    <s v="FDLSUBA-CPS-163-2020"/>
    <s v="FDLSUBA-CD-094-2020_x000a_"/>
    <x v="0"/>
    <x v="0"/>
    <s v="Apoyo a la gestión"/>
    <m/>
    <m/>
    <s v="ANA MARIA MEDINA JAIMES"/>
    <x v="154"/>
    <s v="Bogotá, D.C."/>
    <n v="1481"/>
    <n v="7000000"/>
    <n v="3500000"/>
    <n v="0"/>
    <n v="10500000"/>
    <n v="1750000"/>
    <m/>
    <m/>
  </r>
  <r>
    <x v="0"/>
    <s v="164-2020"/>
    <m/>
    <s v="Secop II"/>
    <s v="FDLSUBA-CPS-164-2020"/>
    <s v="FDLSUBA-CD-094-2020"/>
    <x v="0"/>
    <x v="0"/>
    <s v="Apoyo a la gestión"/>
    <m/>
    <m/>
    <s v="JAIDER OSWALDO RODRIGUEZ PINTO"/>
    <x v="155"/>
    <s v="Bogotá, D.C."/>
    <n v="1427"/>
    <n v="7000000"/>
    <n v="3500000"/>
    <n v="0"/>
    <n v="10500000"/>
    <n v="1750000"/>
    <m/>
    <m/>
  </r>
  <r>
    <x v="0"/>
    <s v="165-2020"/>
    <m/>
    <s v="Secop II"/>
    <s v="FDLSUBA-CPS-165-2020"/>
    <s v="FDLSUBA-CD-094-2020_x000a_"/>
    <x v="0"/>
    <x v="0"/>
    <s v="Apoyo a la gestión"/>
    <m/>
    <m/>
    <s v="DIANA MARCELA GALEANO RAMOS"/>
    <x v="156"/>
    <s v="Bogotá, D.C."/>
    <n v="1483"/>
    <n v="7000000"/>
    <n v="3500000"/>
    <n v="0"/>
    <n v="10500000"/>
    <n v="1750000"/>
    <m/>
    <m/>
  </r>
  <r>
    <x v="0"/>
    <s v="166-2020"/>
    <m/>
    <s v="Secop II"/>
    <s v="FDLSUBA-CPS-166-2020"/>
    <s v="FDLSUBA-CD-097-2020"/>
    <x v="0"/>
    <x v="0"/>
    <s v="Apoyo a la gestión"/>
    <m/>
    <m/>
    <s v="JOSE LUIS NOGUERA PEREZ"/>
    <x v="157"/>
    <s v="Bogotá, D.C."/>
    <n v="8000"/>
    <n v="32000000"/>
    <n v="16000000"/>
    <n v="0"/>
    <n v="48000000"/>
    <n v="8000000"/>
    <m/>
    <m/>
  </r>
  <r>
    <x v="0"/>
    <s v="167-2020"/>
    <m/>
    <s v="Secop II"/>
    <s v="FDLSUBA-CPS-167-2020"/>
    <s v="FDLSUBA-CD-098-2020_x000a_"/>
    <x v="0"/>
    <x v="0"/>
    <s v="Apoyo a la gestión"/>
    <m/>
    <m/>
    <s v="HERNAN DAVID CERVERA PABON"/>
    <x v="158"/>
    <s v="Bogotá, D.C."/>
    <n v="8000"/>
    <n v="25200000"/>
    <n v="12600000"/>
    <n v="0"/>
    <n v="37800000"/>
    <n v="6300000"/>
    <m/>
    <m/>
  </r>
  <r>
    <x v="0"/>
    <s v="168-2020"/>
    <m/>
    <s v="Secop I"/>
    <s v="FDLSUBA-CPS-168-2020"/>
    <s v="FDLSUBA-CPS-168-2020"/>
    <x v="0"/>
    <x v="1"/>
    <s v="Otro"/>
    <m/>
    <m/>
    <s v="CRUZ ROJA COLOMBIANA SECCIONAL CUNDINAMARCA Y BOGOTA"/>
    <x v="159"/>
    <m/>
    <s v="No es CPS P-AG"/>
    <n v="8082285934"/>
    <n v="0"/>
    <n v="0"/>
    <n v="8082285934"/>
    <s v="-"/>
    <m/>
    <m/>
  </r>
  <r>
    <x v="0"/>
    <s v="169-2020"/>
    <m/>
    <s v="Secop II"/>
    <s v="FDLSUBA-CPS-169-2020"/>
    <s v="FDLSUBA-CD-099"/>
    <x v="0"/>
    <x v="0"/>
    <s v="Profesional"/>
    <m/>
    <m/>
    <s v="NATALIA ANDREA ARISTIZABAL AMAYA"/>
    <x v="160"/>
    <s v="Bogotá, D.C."/>
    <n v="8000"/>
    <n v="25200000"/>
    <n v="0"/>
    <n v="0"/>
    <n v="25200000"/>
    <n v="4200000"/>
    <m/>
    <m/>
  </r>
  <r>
    <x v="0"/>
    <s v="170-2020"/>
    <m/>
    <s v="Secop II"/>
    <s v="FDLSUBA-CPS-170-2020"/>
    <s v="FDLSUBA-CD-100-2020"/>
    <x v="0"/>
    <x v="0"/>
    <s v="Profesional"/>
    <m/>
    <m/>
    <s v="IVAN DARIO GOMEZ HENAO"/>
    <x v="161"/>
    <s v="Manizalez (Caldas)"/>
    <n v="8000"/>
    <n v="29880000"/>
    <n v="0"/>
    <n v="0"/>
    <n v="29880000"/>
    <n v="7470000"/>
    <m/>
    <m/>
  </r>
  <r>
    <x v="0"/>
    <s v="172-2020"/>
    <m/>
    <s v="Secop II"/>
    <s v="FDLSUBA-CPS-172-2020."/>
    <s v="FDLSUBA-CD-101-2020"/>
    <x v="0"/>
    <x v="0"/>
    <s v="Profesional"/>
    <m/>
    <m/>
    <s v="LUZ DARY BERNAL LOPEZ"/>
    <x v="162"/>
    <s v="Bogotá, D.C."/>
    <n v="8000"/>
    <n v="16800000"/>
    <n v="0"/>
    <n v="0"/>
    <n v="16800000"/>
    <n v="4200000"/>
    <m/>
    <m/>
  </r>
  <r>
    <x v="0"/>
    <s v="173-2020"/>
    <m/>
    <s v="Secop II"/>
    <s v="173-2020"/>
    <s v="FDLSUBA-SASI-001-2020"/>
    <x v="1"/>
    <x v="2"/>
    <s v="Otro"/>
    <m/>
    <m/>
    <s v="UNION TEMPORAL M&amp;L20."/>
    <x v="163"/>
    <m/>
    <s v="No es CPS P-AG"/>
    <n v="497373544"/>
    <n v="248686772"/>
    <n v="0"/>
    <n v="746060316"/>
    <s v="-"/>
    <s v="MEGASEGURIDAD LTDA (55.00%) - LUBECK SECURITY LTDA (45.00%)"/>
    <m/>
  </r>
  <r>
    <x v="0"/>
    <s v="174-2020"/>
    <m/>
    <s v="Secop II"/>
    <s v="FDLSUBA-CPS-174-2020"/>
    <s v="FDLSUBA-CD-102-2020"/>
    <x v="0"/>
    <x v="0"/>
    <s v="Profesional"/>
    <m/>
    <m/>
    <s v="JAVIER LIBARDO SALAZAR ENRIQUEZ"/>
    <x v="164"/>
    <s v="Pasto (Nariño)"/>
    <n v="1506"/>
    <n v="16800000"/>
    <n v="0"/>
    <n v="0"/>
    <n v="16800000"/>
    <n v="4200000"/>
    <m/>
    <m/>
  </r>
  <r>
    <x v="0"/>
    <s v="175-2020"/>
    <m/>
    <s v="Secop II"/>
    <s v="FDLSUBA-CPS-175-2020"/>
    <s v="FDLSUBA-CD-102-2020"/>
    <x v="0"/>
    <x v="0"/>
    <s v="Profesional"/>
    <m/>
    <m/>
    <s v="SANDRA EDITH GALLEGOS GARCIA"/>
    <x v="165"/>
    <s v="Bogotá, D.C."/>
    <n v="1506"/>
    <n v="16800000"/>
    <n v="0"/>
    <n v="0"/>
    <n v="16800000"/>
    <n v="4200000"/>
    <m/>
    <m/>
  </r>
  <r>
    <x v="0"/>
    <s v="176-2020"/>
    <m/>
    <s v="Secop II"/>
    <s v="FDLSUBA-CPS-176-2020"/>
    <s v="FDLSUBA-CD-103-2020"/>
    <x v="0"/>
    <x v="0"/>
    <s v="Profesional"/>
    <m/>
    <m/>
    <s v="ANETH LUCERO SANCHEZ"/>
    <x v="166"/>
    <s v="Bogotá, D.C."/>
    <n v="1469"/>
    <n v="16800000"/>
    <n v="0"/>
    <n v="0"/>
    <n v="16800000"/>
    <n v="4200000"/>
    <m/>
    <m/>
  </r>
  <r>
    <x v="0"/>
    <s v="177-2020"/>
    <m/>
    <s v="Secop II"/>
    <s v="FDLSUBA-CPS-177-2020"/>
    <s v="FDLSUBA-CD-103-2020"/>
    <x v="0"/>
    <x v="0"/>
    <s v="Profesional"/>
    <m/>
    <m/>
    <s v="DIANA CAROLINA VARGAS CAÑON"/>
    <x v="167"/>
    <s v="Bogotá, D.C."/>
    <n v="1427"/>
    <n v="16800000"/>
    <n v="0"/>
    <n v="0"/>
    <n v="16800000"/>
    <n v="4200000"/>
    <m/>
    <m/>
  </r>
  <r>
    <x v="0"/>
    <s v="178-2020"/>
    <m/>
    <s v="Secop II"/>
    <s v="FDLSUBA-CPS-178-2020"/>
    <s v="FDLSUBA-CD-104-2020"/>
    <x v="0"/>
    <x v="0"/>
    <s v="Profesional"/>
    <m/>
    <m/>
    <s v="DAYANA LAGO VANEGAS"/>
    <x v="168"/>
    <s v="Bogotá, D.C."/>
    <n v="1427"/>
    <n v="25200000"/>
    <n v="0"/>
    <n v="0"/>
    <n v="25200000"/>
    <n v="4200000"/>
    <m/>
    <m/>
  </r>
  <r>
    <x v="0"/>
    <s v="179-2020"/>
    <m/>
    <s v="Secop II"/>
    <s v="FDLSUBA-CPS-179"/>
    <s v="FDLSUBA-CD-105-2020"/>
    <x v="0"/>
    <x v="0"/>
    <s v="Apoyo a la gestión"/>
    <m/>
    <m/>
    <s v="CATALINA POSADA ESCOBAR"/>
    <x v="169"/>
    <s v="Bogotá, D.C."/>
    <n v="1427"/>
    <n v="25200000"/>
    <n v="0"/>
    <n v="0"/>
    <n v="25200000"/>
    <n v="4200000"/>
    <m/>
    <m/>
  </r>
  <r>
    <x v="0"/>
    <s v="180-2020"/>
    <m/>
    <s v="Secop II"/>
    <s v="FDLSUBA-CPS-180-2020"/>
    <s v="FDLSUBA-CD-106-2020_x000a_"/>
    <x v="0"/>
    <x v="0"/>
    <s v="Profesional"/>
    <m/>
    <m/>
    <s v="MABEL FERNANDA ORJUELA SANCHEZ"/>
    <x v="170"/>
    <s v="Bogotá, D.C."/>
    <n v="1506"/>
    <n v="29880000"/>
    <n v="0"/>
    <n v="0"/>
    <n v="29880000"/>
    <n v="7470000"/>
    <m/>
    <m/>
  </r>
  <r>
    <x v="0"/>
    <s v="182-2020"/>
    <m/>
    <s v="Secop II"/>
    <s v="FDLSUBA-CPS-182-2020"/>
    <s v="FDLSUBA-CD-105-2020"/>
    <x v="0"/>
    <x v="0"/>
    <s v="Profesional"/>
    <m/>
    <m/>
    <s v="ALEJANDRO MENDOZA CELADA"/>
    <x v="171"/>
    <s v="Bogotá, D.C."/>
    <n v="1506"/>
    <n v="25200000"/>
    <n v="0"/>
    <n v="0"/>
    <n v="25200000"/>
    <n v="4200000"/>
    <m/>
    <m/>
  </r>
  <r>
    <x v="0"/>
    <s v="184-2020"/>
    <m/>
    <s v="Secop II"/>
    <s v="FDLSUBA-CPS-184-2020"/>
    <s v="FDLSUBA-CD-108-2020"/>
    <x v="0"/>
    <x v="0"/>
    <s v="Profesional"/>
    <m/>
    <m/>
    <s v="ANDRES FELIPE ESPINOSA ZULUAGA"/>
    <x v="172"/>
    <s v="Bogotá, D.C."/>
    <n v="8000"/>
    <n v="25200000"/>
    <n v="0"/>
    <n v="0"/>
    <n v="25200000"/>
    <n v="4200000"/>
    <m/>
    <m/>
  </r>
  <r>
    <x v="0"/>
    <s v="185-2020"/>
    <m/>
    <s v="Secop II"/>
    <s v="FDLSUBA-CPS-185-2020"/>
    <s v="FDLSUBA-CD-109-2020"/>
    <x v="0"/>
    <x v="0"/>
    <s v="Profesional"/>
    <m/>
    <m/>
    <s v="JORGE ANDRÉS VARGAS LÓPEZ"/>
    <x v="173"/>
    <s v="Ibagué (Tolima)"/>
    <n v="8000"/>
    <n v="25200000"/>
    <n v="0"/>
    <n v="0"/>
    <n v="25200000"/>
    <n v="4200000"/>
    <m/>
    <m/>
  </r>
  <r>
    <x v="0"/>
    <s v="186-2020"/>
    <m/>
    <s v="Secop I"/>
    <s v="FLDSUBACI1862020"/>
    <s v="FDLSUBA-CI-186-2020"/>
    <x v="0"/>
    <x v="1"/>
    <s v="Otro"/>
    <m/>
    <m/>
    <s v="EMPRESA DE TELECOMUNICACIONES DE BOGOTA SA ESP"/>
    <x v="174"/>
    <m/>
    <s v="No es CPS P-AG"/>
    <n v="38042289"/>
    <n v="0"/>
    <n v="0"/>
    <n v="38042289"/>
    <s v="-"/>
    <m/>
    <m/>
  </r>
  <r>
    <x v="0"/>
    <s v="188-2020"/>
    <m/>
    <s v="Secop II"/>
    <s v="FDLSUBA-CPS-188-2020"/>
    <s v="FDLSUBA-CD-111-2020_x000a_"/>
    <x v="0"/>
    <x v="0"/>
    <s v="Profesional"/>
    <m/>
    <m/>
    <s v="AMPARO ADIELA CONTRERAS VILLAMIL"/>
    <x v="37"/>
    <s v="Bogotá, D.C."/>
    <n v="1506"/>
    <n v="37800000"/>
    <n v="6300000"/>
    <n v="0"/>
    <n v="44100000"/>
    <n v="6300000"/>
    <m/>
    <m/>
  </r>
  <r>
    <x v="0"/>
    <s v="221-2020"/>
    <m/>
    <s v="Secop II"/>
    <s v="FDLCUBA-CPS-221-2020"/>
    <s v="FDLSUBA-CD-137-2020"/>
    <x v="0"/>
    <x v="0"/>
    <s v="Apoyo a la gestión"/>
    <m/>
    <m/>
    <s v="DIANA MILENA MENDIVELSO GARCIA"/>
    <x v="175"/>
    <s v="Bogotá, D.C."/>
    <n v="8000"/>
    <n v="13200000"/>
    <n v="0"/>
    <n v="0"/>
    <n v="13200000"/>
    <n v="2200000"/>
    <m/>
    <m/>
  </r>
  <r>
    <x v="0"/>
    <s v="190-2020"/>
    <m/>
    <s v="Secop II"/>
    <s v="FDLSUBA-CPS-190-2020"/>
    <s v="FDLSUBA-CD-113-2020"/>
    <x v="0"/>
    <x v="0"/>
    <s v="Profesional"/>
    <m/>
    <m/>
    <s v="HUGO FABIAN MUÑOZ TORRES"/>
    <x v="176"/>
    <s v="Bogotá, D.C."/>
    <n v="8000"/>
    <n v="48000000"/>
    <n v="0"/>
    <n v="0"/>
    <n v="48000000"/>
    <n v="6300000"/>
    <m/>
    <m/>
  </r>
  <r>
    <x v="0"/>
    <s v="191-2020"/>
    <m/>
    <s v="Secop II"/>
    <s v="FDLSUBA-CPS-191-2020"/>
    <s v="FDLSUBA-CD-105-2020"/>
    <x v="0"/>
    <x v="0"/>
    <s v="Profesional"/>
    <m/>
    <m/>
    <s v="CAMILA ANDREA BARRIOS OVALLE"/>
    <x v="177"/>
    <s v="Ibagué (Tolima)"/>
    <n v="8000"/>
    <n v="25200000"/>
    <n v="0"/>
    <n v="0"/>
    <n v="25200000"/>
    <n v="4200000"/>
    <m/>
    <m/>
  </r>
  <r>
    <x v="0"/>
    <s v="192-2020"/>
    <m/>
    <s v="Secop II"/>
    <s v="FDLSUBA-CPS-192-2020"/>
    <s v="FDLSUBA-CD-114-2020"/>
    <x v="0"/>
    <x v="0"/>
    <s v="Profesional"/>
    <m/>
    <m/>
    <s v="CESAR IVAN ROMERO RODRIGUEZ"/>
    <x v="66"/>
    <s v="Bogotá, D.C."/>
    <n v="1427"/>
    <n v="37800000"/>
    <n v="5250000"/>
    <n v="0"/>
    <n v="43050000"/>
    <n v="6300000"/>
    <m/>
    <m/>
  </r>
  <r>
    <x v="0"/>
    <s v="193-2020"/>
    <m/>
    <s v="Secop II"/>
    <s v="CONTRATO DE ARRENDAMIENTO No.193-2020"/>
    <s v="FDLSUBA-CD-115-2020"/>
    <x v="0"/>
    <x v="3"/>
    <s v="Otro"/>
    <m/>
    <m/>
    <s v="Inversiones y Construcciones Rodriguez Reyes y Cia S en C"/>
    <x v="178"/>
    <s v="Bogotá, D.C."/>
    <s v="No es CPS P-AG"/>
    <n v="105000000"/>
    <n v="0"/>
    <n v="0"/>
    <n v="105000000"/>
    <s v="-"/>
    <m/>
    <m/>
  </r>
  <r>
    <x v="0"/>
    <s v="194-2020"/>
    <m/>
    <s v="Secop II"/>
    <s v="FDLSUBA-CPS-194-2020"/>
    <s v="FDLSUBA-CD-105-2020"/>
    <x v="0"/>
    <x v="0"/>
    <s v="Profesional"/>
    <m/>
    <m/>
    <s v="FAYDY MAGALLY PATIÑO GÓMEZ"/>
    <x v="179"/>
    <s v="Bogotá, D.C."/>
    <n v="1427"/>
    <n v="25200000"/>
    <n v="11550000"/>
    <n v="0"/>
    <n v="36750000"/>
    <n v="6300000"/>
    <m/>
    <m/>
  </r>
  <r>
    <x v="0"/>
    <s v="195-2020"/>
    <m/>
    <s v="Secop II"/>
    <s v="FDLSUBA-CPS-195-2020"/>
    <s v="FDLSUBA-CD-116-2020"/>
    <x v="0"/>
    <x v="0"/>
    <s v="Apoyo a la gestión"/>
    <m/>
    <m/>
    <s v="GLORIA ASTRID RODRIGUEZ BAQUERO"/>
    <x v="180"/>
    <s v="Bogotá, D.C."/>
    <n v="8000"/>
    <n v="48000000"/>
    <n v="6400000"/>
    <n v="0"/>
    <n v="54400000"/>
    <n v="8000000"/>
    <m/>
    <m/>
  </r>
  <r>
    <x v="0"/>
    <s v="196-2020"/>
    <m/>
    <s v="Secop II"/>
    <s v="FDLSUBA-CPS-196-2020"/>
    <s v="FDLSUBA-CD-117-2020"/>
    <x v="0"/>
    <x v="0"/>
    <s v="Profesional"/>
    <m/>
    <m/>
    <s v="DIANA MARGARITA MARENCO RODRIGUEZ"/>
    <x v="181"/>
    <s v="Campo de la Cruz (Atlántico). "/>
    <n v="1483"/>
    <n v="48000000"/>
    <n v="0"/>
    <n v="0"/>
    <n v="48000000"/>
    <n v="8000000"/>
    <m/>
    <m/>
  </r>
  <r>
    <x v="0"/>
    <s v="197-2020"/>
    <m/>
    <s v="Secop II"/>
    <s v="FDLSUBA-CPS-197-2020."/>
    <s v="FDLSUBA-CD-118-2020"/>
    <x v="0"/>
    <x v="0"/>
    <s v="Apoyo a la gestión"/>
    <m/>
    <m/>
    <s v="JUAN SEBASTIAN MANCERA MANCERA"/>
    <x v="182"/>
    <s v="Bogotá, D.C."/>
    <n v="1481"/>
    <n v="17880000"/>
    <n v="0"/>
    <n v="0"/>
    <n v="17880000"/>
    <n v="2980000"/>
    <m/>
    <m/>
  </r>
  <r>
    <x v="0"/>
    <s v="198-2020"/>
    <m/>
    <s v="Secop II"/>
    <s v="FDLSUBA-CPS-198-2020"/>
    <s v="FDLSUBA-CD-105-2020"/>
    <x v="0"/>
    <x v="0"/>
    <s v="Profesional"/>
    <m/>
    <m/>
    <s v="TATIANA ANDREA MONTOYA POLANCO"/>
    <x v="183"/>
    <s v="Manizales (Caldas)"/>
    <n v="1481"/>
    <n v="25200000"/>
    <n v="9870000"/>
    <n v="0"/>
    <n v="35070000"/>
    <n v="6300000"/>
    <m/>
    <m/>
  </r>
  <r>
    <x v="0"/>
    <s v="199-2020"/>
    <m/>
    <s v="Secop II"/>
    <s v="FDLSUBA-CPS-199-2020"/>
    <s v="FDLSUBA-CD-119-2020"/>
    <x v="0"/>
    <x v="0"/>
    <s v="Apoyo a la gestión"/>
    <m/>
    <m/>
    <s v="ERIKA MERCEDES GOMEZ RIVERA"/>
    <x v="184"/>
    <s v="Bogotá, D.C."/>
    <n v="1481"/>
    <n v="16800000"/>
    <n v="0"/>
    <n v="0"/>
    <n v="16800000"/>
    <n v="4200000"/>
    <m/>
    <m/>
  </r>
  <r>
    <x v="0"/>
    <s v="200-2020"/>
    <m/>
    <s v="Secop II"/>
    <s v="FDLSUBA-CPS-200-2020"/>
    <s v="FDLSUBA-CD-119-2020"/>
    <x v="0"/>
    <x v="0"/>
    <s v="Apoyo a la gestión"/>
    <m/>
    <m/>
    <s v="BLANCA PATRICIA CONTRERAS LOPEZ"/>
    <x v="185"/>
    <s v="Bogotá, D.C."/>
    <n v="1481"/>
    <n v="16800000"/>
    <n v="0"/>
    <n v="0"/>
    <n v="16800000"/>
    <n v="4200000"/>
    <m/>
    <m/>
  </r>
  <r>
    <x v="0"/>
    <s v="201-2020"/>
    <m/>
    <s v="Secop II"/>
    <s v="FDLSUBA-CPS-201-2020"/>
    <s v="FDLSUBA-CD-120-2020"/>
    <x v="0"/>
    <x v="0"/>
    <s v="Apoyo a la gestión"/>
    <m/>
    <m/>
    <s v="DAYANA LORENA ALFONSO ESCOBAR"/>
    <x v="186"/>
    <s v="Bogotá, D.C."/>
    <n v="1481"/>
    <n v="15480000"/>
    <n v="0"/>
    <n v="0"/>
    <n v="15480000"/>
    <n v="3870000"/>
    <m/>
    <m/>
  </r>
  <r>
    <x v="0"/>
    <s v="202-2020"/>
    <m/>
    <s v="Secop II"/>
    <s v="FDLSUBA-CPS-202-2020"/>
    <s v="FDLSUBA-CD-120-2020"/>
    <x v="0"/>
    <x v="0"/>
    <s v="Apoyo a la gestión"/>
    <m/>
    <m/>
    <s v="ELBA JOHANA FUENTES VALBUENA"/>
    <x v="187"/>
    <s v="Bogotá, D.C."/>
    <n v="8000"/>
    <n v="15480000"/>
    <n v="0"/>
    <n v="0"/>
    <n v="15480000"/>
    <n v="3870000"/>
    <m/>
    <m/>
  </r>
  <r>
    <x v="0"/>
    <s v="203-2020"/>
    <m/>
    <s v="Secop II"/>
    <s v="FDLSUBA-CPS-203-2020"/>
    <s v="FDLSUBA-CD-121-2020"/>
    <x v="0"/>
    <x v="0"/>
    <s v="Apoyo a la gestión"/>
    <m/>
    <m/>
    <s v="HERNAN DARIO CRIOLLO ESPINOZA"/>
    <x v="188"/>
    <s v="Popayán (Cauca)"/>
    <n v="1481"/>
    <n v="16800000"/>
    <n v="8400000"/>
    <n v="0"/>
    <n v="25200000"/>
    <n v="4200000"/>
    <m/>
    <m/>
  </r>
  <r>
    <x v="0"/>
    <s v="204-2020"/>
    <m/>
    <s v="Secop II"/>
    <s v="FDLSUBA-CPS-204-2020"/>
    <s v="FDLSUBA-CD-122-2020"/>
    <x v="0"/>
    <x v="0"/>
    <s v="Profesional"/>
    <m/>
    <m/>
    <s v="INGRID KATHERINE MARIN MATEUS"/>
    <x v="189"/>
    <s v="Bogotá, D.C."/>
    <n v="1481"/>
    <n v="16800000"/>
    <n v="6580000"/>
    <n v="0"/>
    <n v="23380000"/>
    <n v="3870000"/>
    <m/>
    <m/>
  </r>
  <r>
    <x v="0"/>
    <s v="205-2020"/>
    <m/>
    <s v="Secop II"/>
    <s v="205-2020"/>
    <s v="FDLSUBA-SAMC-002-2020"/>
    <x v="2"/>
    <x v="2"/>
    <s v="Otro"/>
    <m/>
    <m/>
    <s v="UNION TEMPORAL POR LOS HEROES O UT PLH"/>
    <x v="190"/>
    <m/>
    <s v="No es CPS P-AG"/>
    <n v="195000000"/>
    <n v="0"/>
    <n v="0"/>
    <n v="195000000"/>
    <s v="-"/>
    <s v="E Comerce Global SAS (3.00%) - LA RED (97.00%)"/>
    <m/>
  </r>
  <r>
    <x v="0"/>
    <s v="206-2020"/>
    <m/>
    <s v="Secop II"/>
    <s v="FDLSUBA-CPS-206-2020"/>
    <s v="FDLSUBA-CD-123-2020"/>
    <x v="0"/>
    <x v="0"/>
    <s v="Profesional"/>
    <m/>
    <m/>
    <s v="JEFERSON ALEXANDER GUZMAN NEGRO"/>
    <x v="191"/>
    <s v="Bogotá, D.C."/>
    <n v="1481"/>
    <n v="16800000"/>
    <n v="0"/>
    <n v="0"/>
    <n v="16800000"/>
    <n v="4200000"/>
    <m/>
    <m/>
  </r>
  <r>
    <x v="0"/>
    <s v="207-2020"/>
    <m/>
    <s v="Secop II"/>
    <s v="FDLSUBA-CPS-207-2020"/>
    <s v="FDLSUBA-CPS-124-2020 "/>
    <x v="0"/>
    <x v="0"/>
    <s v="Apoyo a la gestión"/>
    <m/>
    <m/>
    <s v="ADRIANA ISABEL SANDOVAL OTALORA"/>
    <x v="192"/>
    <s v="Nemocón (Cundinarca)."/>
    <n v="1481"/>
    <n v="25200000"/>
    <n v="7770000"/>
    <n v="0"/>
    <n v="32970000"/>
    <n v="6300000"/>
    <m/>
    <m/>
  </r>
  <r>
    <x v="0"/>
    <s v="208-2020"/>
    <m/>
    <s v="Secop II"/>
    <s v="FDLSUBA-CPS-208-2020"/>
    <s v="FDLSUBA-CD-125-2020"/>
    <x v="0"/>
    <x v="0"/>
    <s v="Profesional"/>
    <m/>
    <m/>
    <s v="KAREN GISELLE CELIS BALLESTEROS"/>
    <x v="193"/>
    <s v="Bogotá, D.C."/>
    <n v="8000"/>
    <n v="25200000"/>
    <n v="7980000"/>
    <n v="0"/>
    <n v="33180000"/>
    <n v="6300000"/>
    <m/>
    <m/>
  </r>
  <r>
    <x v="0"/>
    <s v="209-2020"/>
    <m/>
    <s v="Secop II"/>
    <s v="FDLSUBA-CPS-209-2020"/>
    <s v="FDLSUBA-CD-123-2020"/>
    <x v="0"/>
    <x v="0"/>
    <s v="Profesional"/>
    <m/>
    <m/>
    <s v="NATHALIA MOSQUERA PEDREROS"/>
    <x v="194"/>
    <s v="Bogotá, D.C."/>
    <n v="1481"/>
    <n v="16800000"/>
    <n v="5180000"/>
    <n v="0"/>
    <n v="21980000"/>
    <n v="4200000"/>
    <m/>
    <m/>
  </r>
  <r>
    <x v="0"/>
    <s v="210-2020"/>
    <m/>
    <s v="Secop II"/>
    <s v="FDLSUBA-CPS-210-2020"/>
    <s v="FDLSUBA-CD-126-2020"/>
    <x v="0"/>
    <x v="0"/>
    <s v="Apoyo a la gestión"/>
    <m/>
    <m/>
    <s v="CLAUDIA PATRICIA URREGO MORENO"/>
    <x v="75"/>
    <s v="Bogotá, D.C."/>
    <n v="8000"/>
    <n v="21000000"/>
    <n v="4200000"/>
    <n v="0"/>
    <n v="25200000"/>
    <n v="4200000"/>
    <m/>
    <m/>
  </r>
  <r>
    <x v="0"/>
    <s v="211-2020"/>
    <m/>
    <s v="Secop II"/>
    <s v="FDLSUBA-CPS-211-2020"/>
    <s v="FDLSUBA-CD127-2020"/>
    <x v="0"/>
    <x v="0"/>
    <s v="Apoyo a la gestión"/>
    <m/>
    <m/>
    <s v="JOHN JAVIER TORRES PAVA"/>
    <x v="115"/>
    <s v="Bogotá, D.C."/>
    <n v="1481"/>
    <n v="21000000"/>
    <n v="0"/>
    <n v="0"/>
    <n v="21000000"/>
    <n v="4200000"/>
    <m/>
    <m/>
  </r>
  <r>
    <x v="0"/>
    <s v="212-2020"/>
    <m/>
    <s v="Secop II"/>
    <s v="FDLSUBA-CPS-212-2020"/>
    <s v="FDLSUBA-CD-128-2020"/>
    <x v="0"/>
    <x v="0"/>
    <s v="Profesional"/>
    <m/>
    <m/>
    <s v="MARIA ALEJANDRA SALAZAR TAMAYO"/>
    <x v="195"/>
    <s v="Ibague (Tolima)"/>
    <n v="1481"/>
    <n v="37800000"/>
    <n v="0"/>
    <n v="0"/>
    <n v="37800000"/>
    <n v="6300000"/>
    <m/>
    <m/>
  </r>
  <r>
    <x v="0"/>
    <s v="213-2020 C1"/>
    <m/>
    <s v="Secop II"/>
    <s v="FDLSUBA-CPS-213-2020"/>
    <s v="FDLSUBA-CD-129-2020"/>
    <x v="0"/>
    <x v="0"/>
    <s v="Profesional"/>
    <m/>
    <m/>
    <s v="JENNIFER MAYORGA LAMOUROUX"/>
    <x v="196"/>
    <s v="Pereira"/>
    <n v="1481"/>
    <n v="44820000"/>
    <n v="4980000"/>
    <n v="0"/>
    <n v="49800000"/>
    <n v="7470000"/>
    <m/>
    <m/>
  </r>
  <r>
    <x v="0"/>
    <s v="213-2020"/>
    <m/>
    <s v="Secop II"/>
    <s v="FDLSUBA-CPS-213-2020"/>
    <s v="FDLSUBA-CD-129-2020"/>
    <x v="0"/>
    <x v="0"/>
    <s v="Profesional"/>
    <d v="2021-01-18T00:00:00"/>
    <n v="4980000"/>
    <s v="TATIANA VALENCIA SALAZAR "/>
    <x v="197"/>
    <s v="Manizales"/>
    <n v="1481"/>
    <n v="44820000"/>
    <n v="4980000"/>
    <n v="0"/>
    <n v="49800000"/>
    <n v="7470000"/>
    <m/>
    <m/>
  </r>
  <r>
    <x v="0"/>
    <s v="214-2020"/>
    <m/>
    <s v="Secop II"/>
    <s v="FDLSUBA-CPS-214-2020"/>
    <s v="FDLSUBA-CD-130-2020"/>
    <x v="0"/>
    <x v="0"/>
    <s v="Profesional"/>
    <m/>
    <m/>
    <s v="VLADIMIR CASTRO ARDILA"/>
    <x v="198"/>
    <s v="Aguachica (Cesar)"/>
    <n v="1481"/>
    <n v="37800000"/>
    <n v="0"/>
    <n v="0"/>
    <n v="37800000"/>
    <n v="6300000"/>
    <m/>
    <m/>
  </r>
  <r>
    <x v="0"/>
    <s v="215-2020"/>
    <m/>
    <s v="Secop II"/>
    <s v="FDLSUBACPS-215-2020"/>
    <s v="FDLSUBA-CD-131-2020"/>
    <x v="0"/>
    <x v="0"/>
    <s v="Apoyo a la gestión"/>
    <m/>
    <m/>
    <s v="JULY JOHANA SILVA GUTIERREZ"/>
    <x v="71"/>
    <s v="Bogotá, D.C."/>
    <n v="8000"/>
    <n v="21000000"/>
    <n v="0"/>
    <n v="0"/>
    <n v="21000000"/>
    <n v="4200000"/>
    <m/>
    <m/>
  </r>
  <r>
    <x v="0"/>
    <s v="216-2020"/>
    <m/>
    <s v="Secop II"/>
    <s v="FDLSUBACPS-216-2020"/>
    <s v="FDLSUBA-CD-132-2020"/>
    <x v="0"/>
    <x v="0"/>
    <s v="Apoyo a la gestión"/>
    <m/>
    <m/>
    <s v="JUAN SEBASTIAN PULECIO DOMINGUEZ"/>
    <x v="199"/>
    <s v="Bogotá, D.C."/>
    <n v="8000"/>
    <n v="21000000"/>
    <n v="4620000"/>
    <n v="0"/>
    <n v="25620000"/>
    <n v="4200000"/>
    <m/>
    <m/>
  </r>
  <r>
    <x v="0"/>
    <s v="217-2020"/>
    <m/>
    <s v="Secop II"/>
    <s v="FDLSUBA-CPS-217-2020"/>
    <s v="FDLSUBA-CD-133-2020"/>
    <x v="0"/>
    <x v="0"/>
    <s v="Profesional"/>
    <m/>
    <m/>
    <s v="RUBEN DARIO DIAZ ARANGO"/>
    <x v="200"/>
    <s v="Duitama (Boyacá)"/>
    <n v="1469"/>
    <n v="31500000"/>
    <n v="0"/>
    <n v="0"/>
    <n v="31500000"/>
    <n v="6300000"/>
    <m/>
    <m/>
  </r>
  <r>
    <x v="0"/>
    <s v="218-2020"/>
    <m/>
    <s v="Secop II"/>
    <s v="FDLSUBA-CPS-218-2020"/>
    <s v="FDLSUBA-CD-134-2020"/>
    <x v="0"/>
    <x v="0"/>
    <s v="Profesional"/>
    <m/>
    <m/>
    <s v="JHONNY ARLEY BALANTA CRIOLLO"/>
    <x v="201"/>
    <s v="Chaparral (Tolima) "/>
    <n v="1469"/>
    <n v="37350000"/>
    <n v="0"/>
    <n v="0"/>
    <n v="37350000"/>
    <n v="7470000"/>
    <m/>
    <m/>
  </r>
  <r>
    <x v="0"/>
    <s v="219-2020"/>
    <m/>
    <s v="Secop II"/>
    <s v="FDLSUBACPS-219-2020"/>
    <s v="FDLSUBA-CD-135-2020"/>
    <x v="0"/>
    <x v="0"/>
    <s v="Profesional"/>
    <m/>
    <m/>
    <s v="DIEGO FELIPE JIMENEZ ZAPATA"/>
    <x v="67"/>
    <s v="Bucaramanga (Santander)"/>
    <n v="8000"/>
    <n v="31500000"/>
    <n v="0"/>
    <n v="0"/>
    <n v="31500000"/>
    <n v="6300000"/>
    <m/>
    <m/>
  </r>
  <r>
    <x v="0"/>
    <s v="220-2020"/>
    <m/>
    <s v="Secop II"/>
    <s v="FDLSUBACPS-220-2020"/>
    <s v="FDLSUBA-CD-136-2020"/>
    <x v="0"/>
    <x v="0"/>
    <s v="Apoyo a la gestión"/>
    <m/>
    <m/>
    <s v="GERMAN JESUS AMAYA FERNANDEZ"/>
    <x v="202"/>
    <s v="Bogotá, D.C."/>
    <n v="8000"/>
    <n v="8800000"/>
    <n v="4400000"/>
    <n v="0"/>
    <n v="13200000"/>
    <n v="2200000"/>
    <m/>
    <m/>
  </r>
  <r>
    <x v="0"/>
    <s v="226-2020"/>
    <m/>
    <s v="Secop II"/>
    <s v="FDLSUBA-CPS-226-2020"/>
    <s v="FDLSUBA-CD-142-2020"/>
    <x v="0"/>
    <x v="0"/>
    <s v="Apoyo a la gestión"/>
    <m/>
    <m/>
    <s v="ANGELA VIVIANA PINEDA LAGOS"/>
    <x v="203"/>
    <s v="Bogotá, D.C."/>
    <n v="1427"/>
    <n v="8800000"/>
    <n v="4400000"/>
    <n v="0"/>
    <n v="13200000"/>
    <n v="2200000"/>
    <m/>
    <m/>
  </r>
  <r>
    <x v="0"/>
    <s v="222-2020"/>
    <m/>
    <s v="Secop II"/>
    <s v="FDLSUBA-CPS-222-2020"/>
    <s v="FDLSUBA-CD-138-2020"/>
    <x v="0"/>
    <x v="0"/>
    <s v="Profesional"/>
    <m/>
    <m/>
    <s v="JONATAN OVALLE DIAZ"/>
    <x v="204"/>
    <s v="Bogotá, D.C."/>
    <n v="9001"/>
    <n v="19350000"/>
    <n v="0"/>
    <n v="0"/>
    <n v="19350000"/>
    <n v="3870000"/>
    <m/>
    <m/>
  </r>
  <r>
    <x v="0"/>
    <s v="223-2020"/>
    <m/>
    <s v="Secop II"/>
    <s v="FDLSUBA-CPS-223"/>
    <s v="FDLSUBA-CD-139-2020"/>
    <x v="0"/>
    <x v="0"/>
    <s v="Apoyo a la gestión"/>
    <m/>
    <m/>
    <s v="JOHN HANS VALENZUELA TORRES"/>
    <x v="205"/>
    <m/>
    <n v="1506"/>
    <n v="25200000"/>
    <n v="0"/>
    <n v="0"/>
    <n v="25200000"/>
    <n v="4200000"/>
    <m/>
    <m/>
  </r>
  <r>
    <x v="0"/>
    <s v="224-2020"/>
    <m/>
    <s v="Secop II"/>
    <s v="FDLSUBA-CPS-224-2020"/>
    <s v="FDLSUBA-CD-140-2020"/>
    <x v="0"/>
    <x v="0"/>
    <s v="Profesional"/>
    <m/>
    <m/>
    <s v="ELIUTH GAMBOA MELO"/>
    <x v="107"/>
    <s v="Bogotá, D.C."/>
    <n v="1481"/>
    <n v="21000000"/>
    <n v="0"/>
    <n v="0"/>
    <n v="21000000"/>
    <n v="4200000"/>
    <m/>
    <m/>
  </r>
  <r>
    <x v="0"/>
    <s v="225-2020"/>
    <m/>
    <s v="Secop II"/>
    <s v="FDLSUBA-CPS-225-2020"/>
    <s v="FDLSUBA-CD- 141-2020"/>
    <x v="0"/>
    <x v="0"/>
    <s v="Profesional"/>
    <m/>
    <m/>
    <s v="NOHORA SUSANA PEREZ MENDOZA"/>
    <x v="206"/>
    <s v="Cienaga de Oro (Cordoba). "/>
    <n v="8000"/>
    <n v="31500000"/>
    <n v="6720000"/>
    <n v="0"/>
    <n v="38220000"/>
    <n v="6300000"/>
    <m/>
    <m/>
  </r>
  <r>
    <x v="0"/>
    <s v="231-2020"/>
    <m/>
    <s v="Secop II"/>
    <s v="231-2020"/>
    <s v="FDLSUBA-MC-003-2020"/>
    <x v="3"/>
    <x v="2"/>
    <s v="Otro"/>
    <m/>
    <m/>
    <s v="CENTRO CAR 19 LTDA"/>
    <x v="207"/>
    <s v="Bogotá, D.C."/>
    <s v="No es CPS P-AG"/>
    <n v="24000000"/>
    <n v="0"/>
    <n v="0"/>
    <n v="24000000"/>
    <s v="-"/>
    <m/>
    <m/>
  </r>
  <r>
    <x v="0"/>
    <s v="227-2020"/>
    <m/>
    <s v="Secop II"/>
    <s v="227-2020"/>
    <s v="FDLSUBA-MC-002-2020"/>
    <x v="3"/>
    <x v="4"/>
    <s v="Otro"/>
    <m/>
    <m/>
    <s v="INCAV COLOMBIA SAS"/>
    <x v="208"/>
    <s v="Bogotá, D.C."/>
    <s v="No es CPS P-AG"/>
    <n v="12139200"/>
    <n v="0"/>
    <n v="0"/>
    <n v="12139200"/>
    <s v="-"/>
    <m/>
    <m/>
  </r>
  <r>
    <x v="0"/>
    <s v="228-2020"/>
    <m/>
    <s v="Secop II"/>
    <s v="FDLSUBACPS-228-2020"/>
    <s v="FDLSUBA-CD-143-2020"/>
    <x v="0"/>
    <x v="0"/>
    <s v="Apoyo a la gestión"/>
    <m/>
    <m/>
    <s v="DAVID MAURICIO ZACIPA ORDOÑEZ"/>
    <x v="209"/>
    <s v="Bogotá, D.C."/>
    <n v="1506"/>
    <n v="8800000"/>
    <n v="2273333"/>
    <n v="0"/>
    <n v="11073333"/>
    <n v="2200000"/>
    <m/>
    <m/>
  </r>
  <r>
    <x v="0"/>
    <s v="229-2020"/>
    <m/>
    <s v="Secop II"/>
    <s v="FDLSUBACPS-229-2020"/>
    <s v="FDLSUBA-CD-144-2020"/>
    <x v="0"/>
    <x v="0"/>
    <s v="Apoyo a la gestión"/>
    <m/>
    <m/>
    <s v="JUAN CARLOS ARNGO CARDENAS"/>
    <x v="210"/>
    <s v="Bogotá, D.C."/>
    <n v="1483"/>
    <n v="8800000"/>
    <n v="4400000"/>
    <n v="0"/>
    <n v="13200000"/>
    <n v="2200000"/>
    <m/>
    <m/>
  </r>
  <r>
    <x v="0"/>
    <s v="230-2020"/>
    <m/>
    <s v="Secop II"/>
    <s v="FDLSUBACPS-230-2020"/>
    <s v="FDLSUBA-CD-145-2020"/>
    <x v="0"/>
    <x v="0"/>
    <s v="Apoyo a la gestión"/>
    <m/>
    <m/>
    <s v="MARIA ANGELICA HUERTAS GIL"/>
    <x v="211"/>
    <s v="Bogotá, D.C."/>
    <n v="1469"/>
    <n v="8800000"/>
    <n v="2273333"/>
    <n v="0"/>
    <n v="11073333"/>
    <n v="2200000"/>
    <m/>
    <m/>
  </r>
  <r>
    <x v="0"/>
    <s v="236-2020"/>
    <m/>
    <s v="Secop II"/>
    <s v="FDLSUBA-CPS-236-2020"/>
    <s v="FDLSUBA-CD-150-2020"/>
    <x v="0"/>
    <x v="0"/>
    <s v="Profesional"/>
    <m/>
    <m/>
    <s v="NELSON ACOSTA LINARES"/>
    <x v="101"/>
    <s v="Bogotá, D.C."/>
    <n v="1481"/>
    <n v="31500000"/>
    <n v="0"/>
    <n v="0"/>
    <n v="31500000"/>
    <n v="6300000"/>
    <m/>
    <m/>
  </r>
  <r>
    <x v="0"/>
    <s v="232-2020"/>
    <m/>
    <s v="Secop II"/>
    <s v="FDLSUBA-CPS-232-2020"/>
    <s v="FDLSUBA-CD-146-2020"/>
    <x v="0"/>
    <x v="0"/>
    <s v="Apoyo a la gestión"/>
    <m/>
    <m/>
    <s v="WASBERG YUSSIF LEMUS FRANCO"/>
    <x v="11"/>
    <s v="Bogotá, D.C."/>
    <n v="1481"/>
    <n v="37800000"/>
    <n v="0"/>
    <n v="0"/>
    <n v="37800000"/>
    <n v="6300000"/>
    <m/>
    <m/>
  </r>
  <r>
    <x v="0"/>
    <s v="233-2020"/>
    <m/>
    <s v="Secop II"/>
    <s v="FDLSUBACPS-233-2020"/>
    <s v="FDLSUBA-CD-147-2020"/>
    <x v="0"/>
    <x v="0"/>
    <s v="Apoyo a la gestión"/>
    <m/>
    <m/>
    <s v="ANDRES FELIPE RINCON SANCHEZ"/>
    <x v="212"/>
    <s v="Bogotá, D.C."/>
    <n v="1506"/>
    <n v="8800000"/>
    <n v="2273333"/>
    <n v="0"/>
    <n v="11073333"/>
    <n v="2200000"/>
    <m/>
    <m/>
  </r>
  <r>
    <x v="0"/>
    <s v="234-2020"/>
    <m/>
    <s v="Secop II"/>
    <s v="FDLSUBACPS-234-2020"/>
    <s v="FDLSUBA-CD-148-2020"/>
    <x v="0"/>
    <x v="0"/>
    <s v="Apoyo a la gestión"/>
    <m/>
    <m/>
    <s v="NICOLAS GONZALO JIMENEZ CELIS"/>
    <x v="213"/>
    <s v="Bogotá, D.C."/>
    <n v="1481"/>
    <n v="8800000"/>
    <n v="1980000"/>
    <n v="0"/>
    <n v="10780000"/>
    <n v="2200000"/>
    <m/>
    <m/>
  </r>
  <r>
    <x v="0"/>
    <s v="235-2020"/>
    <m/>
    <s v="Secop II"/>
    <s v="FDLSUBA-CPS-235-2020"/>
    <s v="FDLSUBA-CD-149-2020_x000a_"/>
    <x v="0"/>
    <x v="0"/>
    <s v="Profesional"/>
    <m/>
    <m/>
    <s v="GRESSY SULENA CUESTA GUTIERREZ"/>
    <x v="4"/>
    <s v="Bogotá, D.C."/>
    <n v="1506"/>
    <n v="31500000"/>
    <n v="5670000"/>
    <n v="0"/>
    <n v="37170000"/>
    <n v="6300000"/>
    <m/>
    <m/>
  </r>
  <r>
    <x v="0"/>
    <s v="238-2020"/>
    <m/>
    <s v="Secop II"/>
    <s v="FDLSUBA-CPS-238-2020"/>
    <s v="FDLSUBA-CD-149-2020_x000a_"/>
    <x v="0"/>
    <x v="0"/>
    <s v="Profesional"/>
    <m/>
    <m/>
    <s v="ELIA TATIANA BARBOSA ALMONACID"/>
    <x v="9"/>
    <s v="Villavicencio (Meta)"/>
    <n v="8000"/>
    <n v="31500000"/>
    <n v="4410000"/>
    <n v="0"/>
    <n v="35910000"/>
    <n v="6300000"/>
    <m/>
    <m/>
  </r>
  <r>
    <x v="0"/>
    <s v="189-2020"/>
    <m/>
    <s v="Secop II"/>
    <s v="FDLSUBA-CPS-189-2020"/>
    <s v="_x000a_FDLSUBA-CD-112-2020_x000a_"/>
    <x v="0"/>
    <x v="0"/>
    <s v="Apoyo a la gestión"/>
    <m/>
    <m/>
    <s v="OMAR FELIPE SUAREZ CASAS"/>
    <x v="127"/>
    <s v="Bogotá, D.C."/>
    <n v="690"/>
    <n v="10000000"/>
    <n v="0"/>
    <n v="0"/>
    <n v="10000000"/>
    <n v="2500000"/>
    <m/>
    <m/>
  </r>
  <r>
    <x v="0"/>
    <s v="237-2020 C1"/>
    <m/>
    <s v="Secop II"/>
    <s v="FDLSUBA-CPS-237-2020"/>
    <s v="FDLSUBA-CD-149-2020"/>
    <x v="0"/>
    <x v="0"/>
    <s v="Profesional"/>
    <d v="2020-12-01T00:00:00"/>
    <s v="$5.460.000"/>
    <s v="LORENA LUZ GUERRA ROSADO"/>
    <x v="1"/>
    <s v="San Juan del Cesar (Guajira)."/>
    <n v="8000"/>
    <n v="31500000"/>
    <n v="5460000"/>
    <n v="0"/>
    <n v="36960000"/>
    <n v="6300000"/>
    <m/>
    <m/>
  </r>
  <r>
    <x v="0"/>
    <s v="237-2020"/>
    <m/>
    <s v="Secop II"/>
    <s v="FDLSUBA-CPS-237-2020"/>
    <s v="FDLSUBA-CD-149-2020"/>
    <x v="0"/>
    <x v="0"/>
    <s v="Profesional"/>
    <m/>
    <m/>
    <s v="CARLOS ANDRES TRUJILLO LOPEZ"/>
    <x v="214"/>
    <s v="Bogotá, D.C."/>
    <n v="8000"/>
    <n v="31500000"/>
    <n v="5460000"/>
    <n v="0"/>
    <n v="36960000"/>
    <n v="6300000"/>
    <m/>
    <m/>
  </r>
  <r>
    <x v="0"/>
    <s v="239-2020"/>
    <m/>
    <s v="Secop II"/>
    <s v="FDLSUBA-CPS-239-2020"/>
    <s v="FDLSUBA-CD-151-2020"/>
    <x v="0"/>
    <x v="0"/>
    <s v="Profesional"/>
    <m/>
    <m/>
    <s v="LADY YESSENIA RIAÑO UPEGUI"/>
    <x v="8"/>
    <s v="Bogotá, D.C."/>
    <n v="1506"/>
    <n v="19350000"/>
    <n v="3354000"/>
    <n v="0"/>
    <n v="22704000"/>
    <n v="3870000"/>
    <m/>
    <m/>
  </r>
  <r>
    <x v="0"/>
    <s v="240-2020"/>
    <m/>
    <s v="Secop II"/>
    <s v="FDLSUBACPS-240-2020"/>
    <s v="FDLSUBA-CD-152-2020"/>
    <x v="0"/>
    <x v="0"/>
    <s v="Apoyo a la gestión"/>
    <m/>
    <m/>
    <s v="ANTONYS JESUS MEJIA"/>
    <x v="215"/>
    <s v="Nechí (Antioquia)"/>
    <n v="8000"/>
    <n v="17500000"/>
    <n v="0"/>
    <n v="0"/>
    <n v="17500000"/>
    <n v="3500000"/>
    <m/>
    <m/>
  </r>
  <r>
    <x v="0"/>
    <s v="241-2020"/>
    <m/>
    <s v="Secop II"/>
    <s v="FDLSUBA-CPS-241-2020"/>
    <s v="FDLSUBA-CD-153-2020"/>
    <x v="0"/>
    <x v="0"/>
    <s v="Apoyo a la gestión"/>
    <m/>
    <m/>
    <s v="GERMAN ANTONIO MENDIETA MENDIETA"/>
    <x v="216"/>
    <m/>
    <n v="9001"/>
    <n v="21000000"/>
    <n v="0"/>
    <n v="0"/>
    <n v="21000000"/>
    <n v="4200000"/>
    <m/>
    <m/>
  </r>
  <r>
    <x v="0"/>
    <s v="242-2020"/>
    <m/>
    <s v="Secop II"/>
    <s v="FDLSUBA-242-2020"/>
    <s v="FDLSUBA-CD-153-2020"/>
    <x v="0"/>
    <x v="0"/>
    <s v="Apoyo a la gestión"/>
    <m/>
    <m/>
    <s v="ARLID JOHANA ALVAREZ RINCON"/>
    <x v="217"/>
    <m/>
    <n v="8000"/>
    <n v="21000000"/>
    <n v="0"/>
    <n v="0"/>
    <n v="21000000"/>
    <n v="4200000"/>
    <m/>
    <m/>
  </r>
  <r>
    <x v="0"/>
    <s v="243-2020"/>
    <m/>
    <s v="Secop II"/>
    <s v="FDLSUBA-CPS-243-2020"/>
    <s v="FDLSUBA-CD-153-2020"/>
    <x v="0"/>
    <x v="0"/>
    <s v="Apoyo a la gestión"/>
    <m/>
    <m/>
    <s v="ELBA CAROLINA RODRIGUEZ CELY"/>
    <x v="218"/>
    <m/>
    <n v="1506"/>
    <n v="21000000"/>
    <n v="0"/>
    <n v="0"/>
    <n v="21000000"/>
    <n v="4200000"/>
    <m/>
    <m/>
  </r>
  <r>
    <x v="0"/>
    <s v="244-2020"/>
    <m/>
    <s v="Secop II"/>
    <s v="FDLSUBACPS-244-2020"/>
    <s v="FDLSUBA-CD-154-2020"/>
    <x v="0"/>
    <x v="0"/>
    <s v="Apoyo a la gestión"/>
    <m/>
    <m/>
    <s v="JENNY ALEXANDRA NORIEGA GOMEZ"/>
    <x v="0"/>
    <s v="Bogotá, D.C."/>
    <n v="8000"/>
    <n v="21000000"/>
    <n v="0"/>
    <n v="0"/>
    <n v="21000000"/>
    <n v="4200000"/>
    <m/>
    <m/>
  </r>
  <r>
    <x v="0"/>
    <s v="245-2020"/>
    <m/>
    <s v="Secop II"/>
    <s v="FDLSUBACPS-245-2020"/>
    <s v="FDLSUBA-CD-155-2020"/>
    <x v="0"/>
    <x v="0"/>
    <s v="Profesional"/>
    <m/>
    <m/>
    <s v="LYTZA DIAZ GOMEZ"/>
    <x v="219"/>
    <s v="Bogotá, D.C."/>
    <n v="1469"/>
    <n v="21000000"/>
    <n v="0"/>
    <n v="0"/>
    <n v="21000000"/>
    <n v="4200000"/>
    <m/>
    <m/>
  </r>
  <r>
    <x v="0"/>
    <s v="247-2020"/>
    <m/>
    <s v="Secop II"/>
    <s v="FDLSUBA-CPS-247-2020"/>
    <s v="FDLSUBA-CD-157-2020"/>
    <x v="0"/>
    <x v="0"/>
    <s v="Profesional"/>
    <m/>
    <m/>
    <s v="ERIKA BEATRIZ CUBILLOS QUINTERO"/>
    <x v="6"/>
    <s v="Bogotá, D.C."/>
    <n v="1481"/>
    <n v="21000000"/>
    <n v="2520000"/>
    <n v="0"/>
    <n v="23520000"/>
    <n v="4200000"/>
    <m/>
    <m/>
  </r>
  <r>
    <x v="0"/>
    <s v="248-2020"/>
    <m/>
    <s v="Secop II"/>
    <s v="FDLSUBA-CPS-248-2020"/>
    <s v="FDLSUBA-CD-157-2020"/>
    <x v="0"/>
    <x v="0"/>
    <s v="Profesional"/>
    <m/>
    <m/>
    <s v="JESSICA QUIROZ CAUSIL"/>
    <x v="7"/>
    <s v="Bogotá, D.C."/>
    <n v="1469"/>
    <n v="21000000"/>
    <n v="0"/>
    <n v="0"/>
    <n v="21000000"/>
    <n v="4200000"/>
    <m/>
    <m/>
  </r>
  <r>
    <x v="0"/>
    <s v="249-2020"/>
    <m/>
    <s v="Secop II"/>
    <s v="FDLSUBA-CPS-249-2020"/>
    <s v="FDLSUBA-CD-153-2020"/>
    <x v="0"/>
    <x v="0"/>
    <s v="Apoyo a la gestión"/>
    <m/>
    <m/>
    <s v="YESICA PAOLA MAJIN COLLAZOS"/>
    <x v="220"/>
    <s v="Bolivar (Cauca)"/>
    <n v="1481"/>
    <n v="21000000"/>
    <n v="0"/>
    <n v="0"/>
    <n v="21000000"/>
    <n v="4200000"/>
    <m/>
    <m/>
  </r>
  <r>
    <x v="0"/>
    <s v="250-2020"/>
    <m/>
    <s v="Secop II"/>
    <s v="FDLSUBA-CPS-250-2020"/>
    <s v="FDLSUBA-CD-153-2020"/>
    <x v="0"/>
    <x v="0"/>
    <s v="Apoyo a la gestión"/>
    <m/>
    <m/>
    <s v="SANDRA PATRICIA VILLA GARCIA"/>
    <x v="221"/>
    <s v="Bogotá, D.C."/>
    <n v="8000"/>
    <n v="21000000"/>
    <n v="0"/>
    <n v="0"/>
    <n v="21000000"/>
    <n v="4200000"/>
    <m/>
    <m/>
  </r>
  <r>
    <x v="0"/>
    <s v="251-2020"/>
    <m/>
    <s v="Secop II"/>
    <s v="FDLSUBA-CPS-251-2020"/>
    <s v="FDLSUBA-CD-153-2020"/>
    <x v="0"/>
    <x v="0"/>
    <s v="Apoyo a la gestión"/>
    <m/>
    <m/>
    <s v="ANDRES CAMILO HERNANDEZ RAMIREZ"/>
    <x v="222"/>
    <s v="Bogotá, D.C."/>
    <n v="8000"/>
    <n v="21000000"/>
    <n v="0"/>
    <n v="0"/>
    <n v="21000000"/>
    <n v="4200000"/>
    <m/>
    <m/>
  </r>
  <r>
    <x v="0"/>
    <s v="252-2020"/>
    <m/>
    <s v="Secop II"/>
    <s v="252-2020"/>
    <s v="FDLSUBA-MC-001-2020"/>
    <x v="3"/>
    <x v="5"/>
    <s v="Otro"/>
    <m/>
    <m/>
    <s v="EMISOL SAS"/>
    <x v="223"/>
    <s v="Bogotá, D.C."/>
    <s v="No es CPS P-AG"/>
    <n v="12625020"/>
    <n v="0"/>
    <n v="0"/>
    <n v="12625020"/>
    <s v="-"/>
    <m/>
    <m/>
  </r>
  <r>
    <x v="0"/>
    <s v="253-2020"/>
    <m/>
    <s v="Secop II"/>
    <s v="FDLSUBACPS-253-2020"/>
    <s v="FDLSUBA-CD-158-2020_x000a_"/>
    <x v="0"/>
    <x v="0"/>
    <s v="Profesional"/>
    <m/>
    <m/>
    <s v="YELMIS MARIA PINTO DIAZ"/>
    <x v="114"/>
    <s v="Riohacha (La guajira)"/>
    <n v="8000"/>
    <n v="21000000"/>
    <n v="0"/>
    <n v="0"/>
    <n v="21000000"/>
    <n v="4200000"/>
    <m/>
    <m/>
  </r>
  <r>
    <x v="0"/>
    <s v="254-2020"/>
    <m/>
    <s v="Secop II"/>
    <s v="CONTRATO DE ARRENDAMIENTO 254 DE 2020"/>
    <s v="FDLSUBA-CD-159-2020"/>
    <x v="0"/>
    <x v="3"/>
    <s v="Otro"/>
    <m/>
    <m/>
    <s v="CANAAN INVERSIONES SAS"/>
    <x v="224"/>
    <m/>
    <s v="No es CPS P-AG"/>
    <n v="66400000"/>
    <n v="33200000"/>
    <n v="0"/>
    <n v="99600000"/>
    <s v="-"/>
    <m/>
    <m/>
  </r>
  <r>
    <x v="0"/>
    <s v="255-2020 C1"/>
    <m/>
    <s v="Secop II"/>
    <s v="FDLSUBA-CPS-255-2020"/>
    <s v="FDLSUBA-CD-160-2020"/>
    <x v="0"/>
    <x v="0"/>
    <s v="Profesional"/>
    <d v="2020-10-30T00:00:00"/>
    <s v="$21.000.000"/>
    <s v="GABRIELA RODRIGUEZ JIMENEZ"/>
    <x v="225"/>
    <s v="Bogotá, D.C."/>
    <n v="1506"/>
    <n v="21000000"/>
    <n v="1540000"/>
    <n v="0"/>
    <n v="22540000"/>
    <n v="4200000"/>
    <m/>
    <m/>
  </r>
  <r>
    <x v="0"/>
    <s v="255-2020"/>
    <m/>
    <s v="Secop II"/>
    <s v="FDLSUBA-CPS-255-2020"/>
    <s v="FDLSUBA-CD-160-2020"/>
    <x v="0"/>
    <x v="0"/>
    <s v="Profesional"/>
    <m/>
    <m/>
    <s v="JULIE VIVIANA MORALES FIQUITIVA"/>
    <x v="41"/>
    <s v="Cota (Cundinamarca)"/>
    <n v="1506"/>
    <n v="21000000"/>
    <n v="1540000"/>
    <n v="0"/>
    <n v="22540000"/>
    <n v="4200000"/>
    <m/>
    <m/>
  </r>
  <r>
    <x v="0"/>
    <s v="256-2020"/>
    <m/>
    <s v="Secop II"/>
    <s v="FDLSUBA-CPS-256-2020"/>
    <s v="FDLSUBA-CD-161-2020"/>
    <x v="0"/>
    <x v="0"/>
    <s v="Profesional"/>
    <m/>
    <m/>
    <s v="DIANA PATRICIA ARENAS BLANCO"/>
    <x v="30"/>
    <s v="Bucaramanga (Santander)"/>
    <n v="1481"/>
    <n v="28350000"/>
    <n v="5460000"/>
    <n v="0"/>
    <n v="33810000"/>
    <n v="6300000"/>
    <m/>
    <m/>
  </r>
  <r>
    <x v="0"/>
    <s v="257-2020"/>
    <m/>
    <s v="Secop II"/>
    <s v="FDLSUBA-CPS-257-2020"/>
    <s v="FDLSUBA-CD-162-2020"/>
    <x v="0"/>
    <x v="0"/>
    <s v="Apoyo a la gestión"/>
    <m/>
    <m/>
    <s v="YUCELLY EDITH RUBIO MOLINA"/>
    <x v="15"/>
    <s v="Bogotá, D.C."/>
    <n v="8000"/>
    <n v="18900000"/>
    <n v="0"/>
    <n v="0"/>
    <n v="18900000"/>
    <n v="4200000"/>
    <m/>
    <m/>
  </r>
  <r>
    <x v="0"/>
    <s v="258-2020"/>
    <m/>
    <s v="Secop II"/>
    <s v="FDLSUBA-CPS-258-2020"/>
    <s v="FDLSUBA-CD-162-2020"/>
    <x v="0"/>
    <x v="0"/>
    <s v="Apoyo a la gestión"/>
    <m/>
    <m/>
    <s v="JUAN DAVID DIAZ DIAZ"/>
    <x v="45"/>
    <s v="Bogotá, D.C."/>
    <n v="8000"/>
    <n v="18900000"/>
    <n v="0"/>
    <n v="0"/>
    <n v="18900000"/>
    <n v="4200000"/>
    <m/>
    <m/>
  </r>
  <r>
    <x v="0"/>
    <s v="259-2020"/>
    <m/>
    <s v="Secop II"/>
    <s v="FDLSUBA-CPS-259-2020"/>
    <s v="FDLSUBA-CD-162-2020"/>
    <x v="0"/>
    <x v="0"/>
    <s v="Apoyo a la gestión"/>
    <m/>
    <m/>
    <s v="MARCO LEONARDO PEREZ PABLOS"/>
    <x v="81"/>
    <s v="Cucuta (Norte de Santader)"/>
    <n v="8000"/>
    <n v="18900000"/>
    <n v="0"/>
    <n v="0"/>
    <n v="18900000"/>
    <n v="4200000"/>
    <m/>
    <m/>
  </r>
  <r>
    <x v="0"/>
    <s v="260-2020"/>
    <m/>
    <s v="Secop II"/>
    <s v="FDLSUBA-CPS-260-2020"/>
    <s v="FDLSUBA-CD-162-2020"/>
    <x v="0"/>
    <x v="0"/>
    <s v="Apoyo a la gestión"/>
    <m/>
    <m/>
    <s v="MATEO ANDRES FELIPE EMILIO DUQUE CALDERON"/>
    <x v="86"/>
    <s v="Bogotá, D.C."/>
    <n v="8000"/>
    <n v="18900000"/>
    <n v="0"/>
    <n v="0"/>
    <n v="18900000"/>
    <n v="4200000"/>
    <m/>
    <m/>
  </r>
  <r>
    <x v="0"/>
    <s v="261-2020"/>
    <m/>
    <s v="Secop II"/>
    <s v="FDLSUBA-CPS-261-2020"/>
    <s v="FDLSUBA-CD-163-2020"/>
    <x v="0"/>
    <x v="0"/>
    <s v="Profesional"/>
    <m/>
    <m/>
    <s v="JUAN CARLOS BETANCOURT CARVAJAL"/>
    <x v="17"/>
    <s v="Bogotá, D.C."/>
    <n v="1506"/>
    <n v="18900000"/>
    <n v="2940000"/>
    <n v="0"/>
    <n v="21840000"/>
    <n v="4200000"/>
    <m/>
    <m/>
  </r>
  <r>
    <x v="0"/>
    <s v="262-2020"/>
    <m/>
    <s v="Secop II"/>
    <s v="FDLSUBA-CPS-262-2020"/>
    <s v="FDLSUBA-CD-164-2020_x000a_"/>
    <x v="0"/>
    <x v="0"/>
    <s v="Apoyo a la gestión"/>
    <m/>
    <m/>
    <s v="ERICK LEANDRO VALBUENA CARDENAS"/>
    <x v="12"/>
    <s v="Bogotá, D.C."/>
    <n v="8000"/>
    <n v="28350000"/>
    <n v="0"/>
    <n v="0"/>
    <n v="28350000"/>
    <n v="6300000"/>
    <m/>
    <m/>
  </r>
  <r>
    <x v="0"/>
    <s v="263-2020"/>
    <s v="  "/>
    <s v="Secop II"/>
    <s v="FDLSUBA-CPS-263-2020"/>
    <s v="FDLSUBA-CD-164-2020_x000a_"/>
    <x v="0"/>
    <x v="0"/>
    <s v="Apoyo a la gestión"/>
    <m/>
    <m/>
    <s v="HERLY RESTREPO SOTO"/>
    <x v="16"/>
    <m/>
    <n v="1481"/>
    <n v="28350000"/>
    <n v="0"/>
    <n v="0"/>
    <n v="28350000"/>
    <n v="6300000"/>
    <m/>
    <m/>
  </r>
  <r>
    <x v="0"/>
    <s v="264-2020"/>
    <m/>
    <s v="Secop II"/>
    <s v="FDLSUBA-CPS-264-2020"/>
    <s v="FDLSUBA-CD-164-2020_x000a_"/>
    <x v="0"/>
    <x v="0"/>
    <s v="Apoyo a la gestión"/>
    <m/>
    <m/>
    <s v="ILONA MURCIA IJJASZ"/>
    <x v="18"/>
    <s v="Bogotá, D.C."/>
    <n v="8000"/>
    <n v="28350000"/>
    <n v="0"/>
    <n v="0"/>
    <n v="28350000"/>
    <n v="6300000"/>
    <m/>
    <m/>
  </r>
  <r>
    <x v="0"/>
    <s v="265-2020"/>
    <m/>
    <s v="Secop II"/>
    <s v="FDLSUBA-CPS-265-2020"/>
    <s v="FDLSUBA-CD-164-2020_x000a_"/>
    <x v="0"/>
    <x v="0"/>
    <s v="Apoyo a la gestión"/>
    <m/>
    <m/>
    <s v="ESTIBALIZ BAQUERO BORDA"/>
    <x v="19"/>
    <s v="Bogotá, D.C."/>
    <n v="1483"/>
    <n v="28350000"/>
    <n v="0"/>
    <n v="0"/>
    <n v="28350000"/>
    <n v="6300000"/>
    <m/>
    <m/>
  </r>
  <r>
    <x v="0"/>
    <s v="268-2020"/>
    <m/>
    <s v="Secop II"/>
    <s v="FDLSUBA-CPS-268-2020"/>
    <s v="FDLSUBA-CD-165-2020"/>
    <x v="0"/>
    <x v="0"/>
    <s v="Profesional"/>
    <m/>
    <m/>
    <s v="YURY ANDRES SANTOS PETREL"/>
    <x v="21"/>
    <s v="Bogotá, D.C."/>
    <n v="8000"/>
    <n v="33615000"/>
    <n v="6723000"/>
    <n v="0"/>
    <n v="40338000"/>
    <n v="7470000"/>
    <m/>
    <m/>
  </r>
  <r>
    <x v="0"/>
    <s v="269-2020"/>
    <m/>
    <s v="Secop II"/>
    <s v="FDLSUBACPS-269-2020"/>
    <s v="FDLSUBA-CD-166-2020"/>
    <x v="0"/>
    <x v="0"/>
    <s v="Profesional"/>
    <m/>
    <m/>
    <s v="YOLANDA OSPINA RODRIGUEZ"/>
    <x v="226"/>
    <s v="Bogotá, D.C."/>
    <n v="8000"/>
    <n v="21000000"/>
    <n v="0"/>
    <n v="0"/>
    <n v="21000000"/>
    <n v="4200000"/>
    <m/>
    <m/>
  </r>
  <r>
    <x v="0"/>
    <s v="270-2020"/>
    <m/>
    <s v="Secop II"/>
    <s v="FDLSUBACPS-270-2020"/>
    <s v="FDLSUBA-CD-167-2020"/>
    <x v="0"/>
    <x v="0"/>
    <s v="Apoyo a la gestión"/>
    <m/>
    <m/>
    <s v="BLANCARLIS GUILLEN VILLALOBOS"/>
    <x v="88"/>
    <s v="Chimichagua (Cesar)"/>
    <n v="8000"/>
    <n v="18900000"/>
    <n v="0"/>
    <n v="0"/>
    <n v="18900000"/>
    <n v="4200000"/>
    <m/>
    <m/>
  </r>
  <r>
    <x v="0"/>
    <s v="271-2020"/>
    <m/>
    <s v="Secop II"/>
    <s v="FDLSUBA-CPS-271-2020"/>
    <s v="FDLSUBA-CD-168-2020"/>
    <x v="0"/>
    <x v="0"/>
    <s v="Profesional"/>
    <m/>
    <m/>
    <s v="FREDY ARMANDO ORTIZ HERNANDEZ"/>
    <x v="48"/>
    <s v="Engativa"/>
    <n v="8000"/>
    <n v="28350000"/>
    <n v="1323000"/>
    <n v="0"/>
    <n v="29673000"/>
    <n v="6300000"/>
    <m/>
    <m/>
  </r>
  <r>
    <x v="0"/>
    <s v="272-2020"/>
    <m/>
    <s v="Secop II"/>
    <s v="FDLSUBA-CPS-272-2020"/>
    <s v="FDLSUBA-CD-165-2020"/>
    <x v="0"/>
    <x v="0"/>
    <s v="Profesional"/>
    <m/>
    <m/>
    <s v="JACQUELINE MARIN PEREZ"/>
    <x v="29"/>
    <s v="Armenia (Quindio)"/>
    <n v="8000"/>
    <n v="33615000"/>
    <n v="0"/>
    <n v="0"/>
    <n v="33615000"/>
    <n v="6300000"/>
    <m/>
    <m/>
  </r>
  <r>
    <x v="0"/>
    <s v="273-2020"/>
    <m/>
    <s v="Secop II"/>
    <s v="FDLSUBA-CPS-273-2020"/>
    <s v="FDLSUBA-CD-169-2020"/>
    <x v="0"/>
    <x v="0"/>
    <s v="Profesional"/>
    <m/>
    <m/>
    <s v="LAURA CATALINA MARTINEZ CASTILLO"/>
    <x v="39"/>
    <s v="Bogotá, D.C."/>
    <n v="8000"/>
    <n v="31500000"/>
    <n v="2310000"/>
    <n v="0"/>
    <n v="33810000"/>
    <n v="6300000"/>
    <m/>
    <m/>
  </r>
  <r>
    <x v="0"/>
    <s v="274-2020"/>
    <m/>
    <s v="Secop II"/>
    <s v="FDLSUBA-CPS-274-2020"/>
    <s v="FDLSUBA-CD-169-2020"/>
    <x v="0"/>
    <x v="0"/>
    <s v="Profesional"/>
    <m/>
    <m/>
    <s v="JUAN CARLOS TORRES ORTIZ"/>
    <x v="40"/>
    <s v="Bogotá, D.C."/>
    <n v="1506"/>
    <n v="31500000"/>
    <n v="2100000"/>
    <n v="0"/>
    <n v="33600000"/>
    <n v="6300000"/>
    <m/>
    <m/>
  </r>
  <r>
    <x v="0"/>
    <s v="275-2020"/>
    <m/>
    <s v="Secop II"/>
    <s v="FDLSUBA-CPS-275-2020"/>
    <s v="FDLSUBA-CD-170-2020"/>
    <x v="0"/>
    <x v="0"/>
    <s v="Apoyo a la gestión"/>
    <m/>
    <m/>
    <s v="EDUAR JAMIR LOZANO VERA"/>
    <x v="22"/>
    <s v="Bogotá, D.C."/>
    <n v="690"/>
    <n v="11000000"/>
    <n v="733333"/>
    <n v="0"/>
    <n v="11733333"/>
    <n v="2200000"/>
    <m/>
    <m/>
  </r>
  <r>
    <x v="0"/>
    <s v="276-2020"/>
    <m/>
    <s v="Secop II"/>
    <s v="FDLSUBA-CPS-276-2020"/>
    <s v="FDLSUBA-CD-170-2020"/>
    <x v="0"/>
    <x v="0"/>
    <s v="Apoyo a la gestión"/>
    <m/>
    <m/>
    <s v="OMAR EDUARDO SUPELANO MARQUEZ"/>
    <x v="23"/>
    <s v="Bogotá, D.C."/>
    <n v="1481"/>
    <n v="11000000"/>
    <n v="733333"/>
    <n v="0"/>
    <n v="11733333"/>
    <n v="2200000"/>
    <m/>
    <m/>
  </r>
  <r>
    <x v="0"/>
    <s v="277-2020"/>
    <m/>
    <s v="Secop II"/>
    <s v="FDLSUBA-CPS-277-2020"/>
    <s v="FDLSUBA-CD-170-2020"/>
    <x v="0"/>
    <x v="0"/>
    <s v="Apoyo a la gestión"/>
    <m/>
    <m/>
    <s v="JOSE LIBARDO CASTAÑEDA SERRANO"/>
    <x v="24"/>
    <s v="Bogotá, D.C."/>
    <n v="8000"/>
    <n v="11000000"/>
    <n v="0"/>
    <n v="0"/>
    <n v="11000000"/>
    <n v="2200000"/>
    <m/>
    <m/>
  </r>
  <r>
    <x v="0"/>
    <s v="278-2020"/>
    <m/>
    <s v="Secop II"/>
    <s v="FDLSUBA-CPS-278-2020"/>
    <s v="FDLSUBA-CD-171-2020-"/>
    <x v="0"/>
    <x v="0"/>
    <s v="Apoyo a la gestión"/>
    <m/>
    <m/>
    <s v="JULY VANESA MEZA SANCHEZ"/>
    <x v="10"/>
    <s v="Bogotá, D.C."/>
    <n v="1506"/>
    <n v="17500000"/>
    <n v="0"/>
    <n v="0"/>
    <n v="17500000"/>
    <n v="3500000"/>
    <m/>
    <m/>
  </r>
  <r>
    <x v="0"/>
    <s v="279-2020"/>
    <m/>
    <s v="Secop II"/>
    <s v="FDLCUBA-CPS-279-2020"/>
    <s v=" _x000a_FDLSUBA-CD-172-2020_x000a_"/>
    <x v="0"/>
    <x v="0"/>
    <s v="Apoyo a la gestión"/>
    <m/>
    <m/>
    <s v="BLANCA PILAR SUAREZ CHACON"/>
    <x v="28"/>
    <s v="Bogotá, D.C."/>
    <n v="8000"/>
    <n v="15750000"/>
    <n v="3033333"/>
    <n v="0"/>
    <n v="18783333"/>
    <n v="3500000"/>
    <m/>
    <m/>
  </r>
  <r>
    <x v="0"/>
    <s v="280-2020"/>
    <m/>
    <s v="Secop II"/>
    <s v="FDLSUBA-CPS-280-2020"/>
    <s v="FDLSUBA-CD-153-2020"/>
    <x v="0"/>
    <x v="0"/>
    <s v="Apoyo a la gestión"/>
    <m/>
    <m/>
    <s v="LUIS REYNALDO ESCOBAR PACHECO"/>
    <x v="227"/>
    <s v="Bogotá, D.C."/>
    <n v="8000"/>
    <n v="21000000"/>
    <n v="0"/>
    <n v="0"/>
    <n v="21000000"/>
    <n v="4200000"/>
    <m/>
    <m/>
  </r>
  <r>
    <x v="0"/>
    <s v="281-2020"/>
    <m/>
    <s v="Secop II"/>
    <s v="FDLSUBA-CPS-281-2020"/>
    <s v="FDLSUBA-CD-153-2020"/>
    <x v="0"/>
    <x v="0"/>
    <s v="Apoyo a la gestión"/>
    <m/>
    <m/>
    <s v="VICTOR EUGENIO ZAPA HOYOS"/>
    <x v="228"/>
    <s v="Monteria (Cordoba)"/>
    <n v="1483"/>
    <n v="21000000"/>
    <n v="0"/>
    <n v="0"/>
    <n v="21000000"/>
    <n v="4200000"/>
    <m/>
    <m/>
  </r>
  <r>
    <x v="0"/>
    <s v="282-2020"/>
    <m/>
    <s v="Secop II"/>
    <s v="FDLSUBACPS-282-2020"/>
    <s v="FDLSUBA-CD-173-2020_x0009_"/>
    <x v="0"/>
    <x v="0"/>
    <s v="Profesional"/>
    <m/>
    <m/>
    <s v="EXMELIN HAMID LEMUS FRANCO"/>
    <x v="32"/>
    <s v="Bogotá, D.C."/>
    <n v="1426"/>
    <n v="33615000"/>
    <n v="0"/>
    <n v="0"/>
    <n v="33615000"/>
    <n v="7470000"/>
    <m/>
    <m/>
  </r>
  <r>
    <x v="0"/>
    <s v="283-2020"/>
    <m/>
    <s v="Secop II"/>
    <s v="FDLSUBACPS-283-2020"/>
    <s v="FDLSUBA-CD-173-2020_x000a_"/>
    <x v="0"/>
    <x v="0"/>
    <s v="Profesional"/>
    <m/>
    <m/>
    <s v="MELVA ALEJANDRA BLANCO BECERRA"/>
    <x v="42"/>
    <s v="Duitama (Boyacá)"/>
    <n v="8000"/>
    <n v="33615000"/>
    <n v="0"/>
    <n v="0"/>
    <n v="33615000"/>
    <n v="7470000"/>
    <m/>
    <m/>
  </r>
  <r>
    <x v="0"/>
    <s v="284-2020"/>
    <m/>
    <s v="Secop II"/>
    <s v="FDLSUBACPS-284-2020"/>
    <s v=" _x000a_FDLSUBA-CD-175-2020_x000a_"/>
    <x v="0"/>
    <x v="0"/>
    <s v="Profesional"/>
    <m/>
    <m/>
    <s v="LUIS FERNANDO HIDALGO ORTIZ"/>
    <x v="43"/>
    <s v="Bogotá, D.C."/>
    <n v="1481"/>
    <n v="33615000"/>
    <n v="4731000"/>
    <n v="0"/>
    <n v="38346000"/>
    <n v="7470000"/>
    <m/>
    <m/>
  </r>
  <r>
    <x v="0"/>
    <s v="285-2020"/>
    <m/>
    <s v="Secop II"/>
    <s v="FDLSUBA-CPS-285-2020"/>
    <s v="FDLSUBA-CD-176-2020"/>
    <x v="0"/>
    <x v="0"/>
    <s v="Apoyo a la gestión"/>
    <m/>
    <m/>
    <s v="JUAN CAMILO RAMIREZ ZAMBRANO"/>
    <x v="35"/>
    <s v="Bogotá, D.C."/>
    <n v="9001"/>
    <n v="11000000"/>
    <n v="0"/>
    <n v="0"/>
    <n v="11000000"/>
    <n v="2200000"/>
    <m/>
    <m/>
  </r>
  <r>
    <x v="0"/>
    <s v="286-2020"/>
    <m/>
    <s v="Secop II"/>
    <s v="FDLSUBA-CPS-286-2020"/>
    <s v="FDLSUBA-CD-176-2020"/>
    <x v="0"/>
    <x v="0"/>
    <s v="Apoyo a la gestión"/>
    <m/>
    <m/>
    <s v="DELLY ALEXANDRA HERNÁNDEZ HERNÁNDEZ"/>
    <x v="26"/>
    <s v="Bogotá, D.C."/>
    <n v="8000"/>
    <n v="11000000"/>
    <n v="0"/>
    <n v="0"/>
    <n v="11000000"/>
    <n v="2200000"/>
    <m/>
    <m/>
  </r>
  <r>
    <x v="0"/>
    <s v="287-2020"/>
    <m/>
    <s v="Secop II"/>
    <s v="FDLSUBA-CPS-287-2020"/>
    <s v="FDLSUBA-CD-176-2020"/>
    <x v="0"/>
    <x v="0"/>
    <s v="Apoyo a la gestión"/>
    <m/>
    <m/>
    <s v="BRAYAN JOSE RODRIGUEZ ROBAYO"/>
    <x v="38"/>
    <s v="Bogotá, D.C."/>
    <n v="8000"/>
    <n v="11000000"/>
    <n v="440000"/>
    <n v="0"/>
    <n v="11440000"/>
    <n v="2200000"/>
    <m/>
    <m/>
  </r>
  <r>
    <x v="0"/>
    <s v="288-2020"/>
    <m/>
    <s v="Secop II"/>
    <s v="FDLSUBA-CPS-288-2020."/>
    <s v="FDLSUBA-CD-177-2020"/>
    <x v="0"/>
    <x v="0"/>
    <s v="Apoyo a la gestión"/>
    <m/>
    <m/>
    <s v="JUAN CARLOS CASTILLO LOPEZ"/>
    <x v="55"/>
    <s v="Bogotá, D.C."/>
    <n v="8000"/>
    <n v="9900000"/>
    <n v="1613333"/>
    <n v="0"/>
    <n v="11513333"/>
    <n v="2200000"/>
    <m/>
    <m/>
  </r>
  <r>
    <x v="0"/>
    <s v="288-2020"/>
    <m/>
    <s v="Secop II"/>
    <s v="FDLSUBA-CD-288-2020"/>
    <s v="FDLSUBA-CD-288-2020_x0009_"/>
    <x v="0"/>
    <x v="0"/>
    <s v="Apoyo a la gestión"/>
    <m/>
    <m/>
    <s v="GLEM HARLEY LOPEZ MURILLO"/>
    <x v="229"/>
    <s v="Quibdo (Chocó)"/>
    <n v="1483"/>
    <n v="7000000"/>
    <n v="0"/>
    <n v="0"/>
    <n v="7000000"/>
    <n v="4200000"/>
    <m/>
    <m/>
  </r>
  <r>
    <x v="0"/>
    <s v="289-2020"/>
    <m/>
    <s v="Secop II"/>
    <s v="FDLSUBACPS-289-2020"/>
    <s v=" _x000a_FDLSUBA-CD-178-2020_x000a_"/>
    <x v="0"/>
    <x v="0"/>
    <s v="Profesional"/>
    <m/>
    <m/>
    <s v="ANGELICA MARIA DIAZ VILLALOBOS"/>
    <x v="49"/>
    <s v="Villavicencio (Meta)"/>
    <n v="690"/>
    <n v="28350000"/>
    <n v="1890000"/>
    <n v="0"/>
    <n v="30240000"/>
    <n v="6300000"/>
    <m/>
    <m/>
  </r>
  <r>
    <x v="0"/>
    <s v="290-2020"/>
    <m/>
    <s v="Secop II"/>
    <s v="FDLSUBACPS-290-2020"/>
    <s v=" _x000a_FDLSUBA-CD-179-2020_x000a_"/>
    <x v="0"/>
    <x v="0"/>
    <s v="Profesional"/>
    <m/>
    <m/>
    <s v="MARIA CAMILA CORTES BOHORQUEZ"/>
    <x v="46"/>
    <s v="Bogotá, D.C."/>
    <n v="690"/>
    <n v="18900000"/>
    <n v="1260000"/>
    <n v="0"/>
    <n v="20160000"/>
    <n v="4200000"/>
    <m/>
    <m/>
  </r>
  <r>
    <x v="0"/>
    <s v="291-2020"/>
    <m/>
    <s v="Secop II"/>
    <s v="FDLSUBACPS-291-2020"/>
    <s v="FDLSUBA-CD-180-2020"/>
    <x v="0"/>
    <x v="0"/>
    <s v="Apoyo a la gestión"/>
    <m/>
    <m/>
    <s v="CRISTIAN DIOKR CARDERON GARCES"/>
    <x v="13"/>
    <s v="Bogotá, D.C."/>
    <n v="690"/>
    <n v="9900000"/>
    <n v="0"/>
    <n v="0"/>
    <n v="9900000"/>
    <n v="2200000"/>
    <m/>
    <m/>
  </r>
  <r>
    <x v="0"/>
    <s v="292-2020"/>
    <m/>
    <s v="Secop II"/>
    <s v="FDLSUBACPS-292-2020"/>
    <s v="FDLSUBA-CD-181-2020_x000a_"/>
    <x v="0"/>
    <x v="0"/>
    <s v="Apoyo a la gestión"/>
    <m/>
    <m/>
    <s v="FRAN BELTRAN MONTERO"/>
    <x v="14"/>
    <s v="Zipaquira (Cundinamarca) "/>
    <n v="690"/>
    <n v="9900000"/>
    <n v="0"/>
    <n v="0"/>
    <n v="9900000"/>
    <n v="2200000"/>
    <m/>
    <m/>
  </r>
  <r>
    <x v="0"/>
    <s v="293-2020"/>
    <m/>
    <s v="Secop II"/>
    <s v="FDLSUBACPS-293-2020"/>
    <s v="FDLSUBA-CD-182-2020"/>
    <x v="0"/>
    <x v="0"/>
    <s v="Profesional"/>
    <m/>
    <m/>
    <s v="LUZ ADRIANA VARGAS RENDON"/>
    <x v="64"/>
    <s v="Bogotá, D.C."/>
    <n v="690"/>
    <n v="21000000"/>
    <n v="0"/>
    <n v="0"/>
    <n v="21000000"/>
    <n v="4200000"/>
    <m/>
    <m/>
  </r>
  <r>
    <x v="0"/>
    <s v="294-2020"/>
    <m/>
    <s v="Secop II"/>
    <s v="FDLSUBA-CPS-294-2020"/>
    <s v="FDLSUBA-CPS-183-2020"/>
    <x v="0"/>
    <x v="0"/>
    <s v="Profesional"/>
    <m/>
    <m/>
    <s v="JOSE JESUS AGUDELO MELO"/>
    <x v="89"/>
    <s v="Bogotá, D.C."/>
    <n v="690"/>
    <n v="21000000"/>
    <n v="0"/>
    <n v="0"/>
    <n v="21000000"/>
    <n v="4200000"/>
    <m/>
    <m/>
  </r>
  <r>
    <x v="0"/>
    <s v="295-2020"/>
    <m/>
    <s v="Secop II"/>
    <s v="FDLSUBA-CPS-295-2020"/>
    <s v="FDLSUBA-CD-184-2020"/>
    <x v="0"/>
    <x v="0"/>
    <s v="Profesional"/>
    <m/>
    <m/>
    <s v="ZAIRA LORENA CALDERON GARCES"/>
    <x v="44"/>
    <s v="Bogotá, D.C."/>
    <n v="690"/>
    <n v="18900000"/>
    <n v="0"/>
    <n v="0"/>
    <n v="18900000"/>
    <n v="4200000"/>
    <m/>
    <m/>
  </r>
  <r>
    <x v="0"/>
    <s v="296-2020"/>
    <m/>
    <s v="Secop II"/>
    <s v="FDLSUBA-CPS-296-2020"/>
    <s v="FDLSUBA-CD-185-2020"/>
    <x v="0"/>
    <x v="0"/>
    <s v="Apoyo a la gestión"/>
    <m/>
    <m/>
    <s v="FRANCY EVELYN LARA LADINO"/>
    <x v="230"/>
    <s v="Bogotá, D.C."/>
    <n v="690"/>
    <n v="8750000"/>
    <n v="0"/>
    <n v="0"/>
    <n v="8750000"/>
    <n v="1750000"/>
    <m/>
    <m/>
  </r>
  <r>
    <x v="0"/>
    <s v="297-2020"/>
    <m/>
    <s v="Secop II"/>
    <s v="FDLSUBA-CPS-297-2020"/>
    <s v="FDLSUBA-CD-186-2020"/>
    <x v="0"/>
    <x v="0"/>
    <s v="Profesional"/>
    <m/>
    <m/>
    <s v="GERMAN ALONSO PARRA MARTINEZ"/>
    <x v="231"/>
    <s v="Bogotá, D.C."/>
    <n v="1459"/>
    <n v="18900000"/>
    <n v="2800000"/>
    <n v="0"/>
    <n v="21700000"/>
    <n v="4200000"/>
    <m/>
    <m/>
  </r>
  <r>
    <x v="0"/>
    <s v="298-2020"/>
    <m/>
    <s v="Secop II"/>
    <s v="FDLSUBA-CPS-298-2020"/>
    <s v="FDLSUBA-CD-187-2020"/>
    <x v="0"/>
    <x v="0"/>
    <s v="Profesional"/>
    <m/>
    <m/>
    <s v="YANITZA KATERINE GOMEZ AVILA"/>
    <x v="232"/>
    <s v="Bogotá, D.C."/>
    <n v="690"/>
    <n v="25200000"/>
    <n v="0"/>
    <n v="0"/>
    <n v="25200000"/>
    <n v="4200000"/>
    <m/>
    <m/>
  </r>
  <r>
    <x v="0"/>
    <s v="299-2020"/>
    <m/>
    <s v="Secop II"/>
    <s v="FDLSUBA-CPS-299-2020"/>
    <s v="FDLSUBA-CD-149-2020"/>
    <x v="0"/>
    <x v="0"/>
    <s v="Profesional"/>
    <m/>
    <m/>
    <s v="ANGELA MARCELA ROZO MUÑOZ"/>
    <x v="58"/>
    <s v="Bogotá, D.C."/>
    <n v="690"/>
    <n v="31500000"/>
    <n v="1260000"/>
    <n v="0"/>
    <n v="32760000"/>
    <n v="6300000"/>
    <m/>
    <m/>
  </r>
  <r>
    <x v="0"/>
    <s v="300-2020"/>
    <m/>
    <s v="Secop II"/>
    <s v="FDLSUBA-CPS-300-2020"/>
    <s v="FDLSUBA-CD-188-2020"/>
    <x v="0"/>
    <x v="0"/>
    <s v="Apoyo a la gestión"/>
    <m/>
    <m/>
    <s v="IVONNE ADRIANA LOZANO AFRICANO"/>
    <x v="56"/>
    <s v="Bogotá, D.C."/>
    <n v="8000"/>
    <n v="17500000"/>
    <n v="583333"/>
    <n v="0"/>
    <n v="18083333"/>
    <n v="3500000"/>
    <m/>
    <m/>
  </r>
  <r>
    <x v="0"/>
    <s v="301-2020"/>
    <m/>
    <s v="Secop II"/>
    <s v="FDLSUBA-CPS-301-2020"/>
    <s v="FDLSUBA-CD-189-2020"/>
    <x v="0"/>
    <x v="0"/>
    <s v="Apoyo a la gestión"/>
    <m/>
    <m/>
    <s v="ISIDRO TELLEZ BECERRA"/>
    <x v="50"/>
    <s v="Bogotá, D.C."/>
    <n v="690"/>
    <n v="9900000"/>
    <n v="0"/>
    <n v="0"/>
    <n v="9900000"/>
    <n v="2200000"/>
    <m/>
    <m/>
  </r>
  <r>
    <x v="0"/>
    <s v="302-2020"/>
    <m/>
    <s v="Secop II"/>
    <s v="FDLSUBA-CPS-302-2020"/>
    <s v="FDLSUBA-CD-189-2020"/>
    <x v="0"/>
    <x v="0"/>
    <s v="Apoyo a la gestión"/>
    <m/>
    <m/>
    <s v="WILSON ALEXANDER RINCÓN NIVIA"/>
    <x v="57"/>
    <s v="Sogamoso (Boyacá)"/>
    <n v="690"/>
    <n v="9900000"/>
    <n v="0"/>
    <n v="0"/>
    <n v="9900000"/>
    <n v="2200000"/>
    <m/>
    <m/>
  </r>
  <r>
    <x v="0"/>
    <s v="303-2020"/>
    <m/>
    <s v="Secop II"/>
    <s v="FDLSUBA-CPS-303-2020"/>
    <s v="FDLSUBA-CD-190-2020_x000a_"/>
    <x v="0"/>
    <x v="0"/>
    <s v="Profesional"/>
    <m/>
    <m/>
    <s v="HUGO MESIAS CARRILLO DIAZ"/>
    <x v="233"/>
    <s v="Cucuta (Norte de Santander)"/>
    <n v="690"/>
    <n v="18900000"/>
    <n v="0"/>
    <n v="0"/>
    <n v="18900000"/>
    <n v="4200000"/>
    <m/>
    <m/>
  </r>
  <r>
    <x v="0"/>
    <s v="304-2020"/>
    <m/>
    <s v="Secop II"/>
    <s v="FDLSUBA-CPS-304-2020"/>
    <s v="FDLSUBA-CD-191-2020_x000a_"/>
    <x v="0"/>
    <x v="0"/>
    <s v="Profesional"/>
    <m/>
    <m/>
    <s v="LUIS FERNANDO CUENCA PEREZ"/>
    <x v="234"/>
    <s v="Manizales"/>
    <n v="690"/>
    <n v="16800000"/>
    <n v="0"/>
    <n v="0"/>
    <n v="16800000"/>
    <n v="4200000"/>
    <m/>
    <m/>
  </r>
  <r>
    <x v="0"/>
    <s v="305-2020"/>
    <m/>
    <s v="Secop II"/>
    <s v="FDLSUBA-CPS-305-2020"/>
    <s v="FDLSUBA-CD-192-2020"/>
    <x v="0"/>
    <x v="0"/>
    <s v="Apoyo a la gestión"/>
    <m/>
    <m/>
    <s v="LEONEL GONZALEZ MORENO"/>
    <x v="62"/>
    <s v="Bogotá, D.C."/>
    <n v="8000"/>
    <n v="9900000"/>
    <n v="0"/>
    <n v="0"/>
    <n v="9900000"/>
    <n v="2200000"/>
    <m/>
    <m/>
  </r>
  <r>
    <x v="0"/>
    <s v="306-2020"/>
    <m/>
    <s v="Secop II"/>
    <s v="FDLSUBA-CPS-306-2020"/>
    <s v="FDLSUBA-CD-193-2020-"/>
    <x v="0"/>
    <x v="0"/>
    <s v="Apoyo a la gestión"/>
    <m/>
    <m/>
    <s v="GERMAN SANCHEZ SANCHEZ"/>
    <x v="61"/>
    <s v="Bogotá, D.C."/>
    <n v="690"/>
    <n v="11000000"/>
    <n v="0"/>
    <n v="0"/>
    <n v="11000000"/>
    <n v="2200000"/>
    <m/>
    <m/>
  </r>
  <r>
    <x v="0"/>
    <s v="307-2020"/>
    <m/>
    <s v="Secop II"/>
    <s v="FDLSUBA-CPS-307-2020"/>
    <s v="FDLSUBA-CD-194-2020"/>
    <x v="0"/>
    <x v="0"/>
    <s v="Apoyo a la gestión"/>
    <m/>
    <m/>
    <s v="FELIPE OTERO"/>
    <x v="63"/>
    <s v="Bogotá, D.C."/>
    <n v="8000"/>
    <n v="9900000"/>
    <n v="0"/>
    <n v="0"/>
    <n v="9900000"/>
    <n v="2200000"/>
    <m/>
    <m/>
  </r>
  <r>
    <x v="0"/>
    <s v="308-2020"/>
    <m/>
    <s v="Secop II"/>
    <s v="FDLSUBA-CPS-308-2020"/>
    <s v="FDLSUBA-CD-195-2020"/>
    <x v="0"/>
    <x v="0"/>
    <s v="Profesional"/>
    <m/>
    <m/>
    <s v="DIANA ZORAIDA ROMERO SALINAS"/>
    <x v="47"/>
    <s v="Bogotá, D.C."/>
    <n v="1472"/>
    <n v="33615000"/>
    <n v="0"/>
    <n v="0"/>
    <n v="33615000"/>
    <n v="7470000"/>
    <m/>
    <m/>
  </r>
  <r>
    <x v="0"/>
    <s v="309-2020"/>
    <m/>
    <s v="Secop II"/>
    <s v="FDLSUBACPS-309-2020"/>
    <s v="FDLSUBA-CD-196-2020_x000a_"/>
    <x v="0"/>
    <x v="0"/>
    <s v="Profesional"/>
    <m/>
    <m/>
    <s v="HENRY LEONARDO DUEÑAS RODRIGUEZ"/>
    <x v="51"/>
    <s v="Bogotá, D.C."/>
    <n v="690"/>
    <n v="18900000"/>
    <n v="2660000"/>
    <n v="0"/>
    <n v="21560000"/>
    <n v="4200000"/>
    <m/>
    <m/>
  </r>
  <r>
    <x v="0"/>
    <s v="310-2020"/>
    <m/>
    <s v="Secop II"/>
    <s v="FDLSUBACPS-310-2020"/>
    <s v="FDLSUBA-CD-197-2020"/>
    <x v="0"/>
    <x v="0"/>
    <s v="Profesional"/>
    <m/>
    <m/>
    <s v="ANA DARLEY RETALLACK DE GIRALDO"/>
    <x v="235"/>
    <s v="Falan (Tolima)"/>
    <n v="1427"/>
    <n v="18900000"/>
    <n v="0"/>
    <n v="0"/>
    <n v="18900000"/>
    <n v="4200000"/>
    <m/>
    <m/>
  </r>
  <r>
    <x v="0"/>
    <s v="311-2020"/>
    <m/>
    <s v="Secop II"/>
    <s v="FDLSUBACPS-311-2020"/>
    <s v="FDLSUBA-CD-198-2020_x000a_"/>
    <x v="0"/>
    <x v="0"/>
    <s v="Profesional"/>
    <m/>
    <m/>
    <s v="JERA ANDREA CARDONA CARDONA"/>
    <x v="53"/>
    <s v="Bogotá, D.C."/>
    <n v="690"/>
    <n v="18900000"/>
    <n v="0"/>
    <n v="0"/>
    <n v="18900000"/>
    <n v="4200000"/>
    <m/>
    <m/>
  </r>
  <r>
    <x v="0"/>
    <s v="312-2020"/>
    <m/>
    <s v="Secop II"/>
    <s v="FDLSUBACPS-312-2020"/>
    <s v="FDLSUBA-CD-199-2020"/>
    <x v="0"/>
    <x v="0"/>
    <s v="Profesional"/>
    <m/>
    <m/>
    <s v="NATALYA CAROLINA MORENO IBAÑEZ"/>
    <x v="54"/>
    <s v="Bogotá, D.C."/>
    <n v="8000"/>
    <n v="18900000"/>
    <n v="0"/>
    <n v="0"/>
    <n v="18900000"/>
    <n v="4200000"/>
    <m/>
    <m/>
  </r>
  <r>
    <x v="0"/>
    <s v="313-2020"/>
    <m/>
    <s v="Secop II"/>
    <s v="FDLSUBACPS-313-2020"/>
    <s v=" _x000a_FDLSUBA-CD-200-2020_x000a_"/>
    <x v="0"/>
    <x v="0"/>
    <s v="Profesional"/>
    <m/>
    <m/>
    <s v="MONICA ESPERANZA ESQUINAS CASTILLO"/>
    <x v="236"/>
    <s v="Bogotá, D.C."/>
    <n v="1459"/>
    <n v="28350000"/>
    <n v="3990000"/>
    <n v="0"/>
    <n v="32340000"/>
    <n v="6300000"/>
    <m/>
    <m/>
  </r>
  <r>
    <x v="0"/>
    <s v="314-2020"/>
    <m/>
    <s v="Secop II"/>
    <s v="FDLSUBACPS-314-2020"/>
    <s v="FDLSUBA-CD-201-2020"/>
    <x v="0"/>
    <x v="0"/>
    <s v="Apoyo a la gestión"/>
    <m/>
    <m/>
    <s v="MAGDALENA DURAN SOLORZANO"/>
    <x v="237"/>
    <s v="Bogotá, D.C."/>
    <n v="690"/>
    <n v="29655000"/>
    <n v="4393333"/>
    <n v="0"/>
    <n v="34048333"/>
    <n v="6300000"/>
    <m/>
    <m/>
  </r>
  <r>
    <x v="0"/>
    <s v="315-2020"/>
    <m/>
    <s v="Secop II"/>
    <s v="315-2020"/>
    <s v="FDLSUBA-MC-005-2020"/>
    <x v="3"/>
    <x v="2"/>
    <s v="Otro"/>
    <m/>
    <m/>
    <s v="TRACTOPESADOS S A S"/>
    <x v="238"/>
    <s v="Bogotá, D.C."/>
    <s v="No es CPS P-AG"/>
    <n v="24500000"/>
    <n v="0"/>
    <n v="0"/>
    <n v="24500000"/>
    <s v="-"/>
    <m/>
    <m/>
  </r>
  <r>
    <x v="0"/>
    <s v="316-2020"/>
    <m/>
    <s v="Secop II"/>
    <s v="FDLSUBA-CPS-316-2020"/>
    <s v="FDLSUBA-203-2020_x000a_"/>
    <x v="0"/>
    <x v="0"/>
    <s v="Profesional"/>
    <m/>
    <m/>
    <s v="DANIEL FRANCISCO MATIZ RODRIGUEZ"/>
    <x v="20"/>
    <s v="Bogotá, D.C."/>
    <n v="690"/>
    <n v="18900000"/>
    <n v="0"/>
    <n v="0"/>
    <n v="18900000"/>
    <n v="4200000"/>
    <m/>
    <m/>
  </r>
  <r>
    <x v="0"/>
    <s v="317-2020"/>
    <m/>
    <s v="Secop II"/>
    <s v="FDLSUBA-CPS-317-2020"/>
    <s v="FDLSUBA-CD-204-2020"/>
    <x v="0"/>
    <x v="0"/>
    <s v="Apoyo a la gestión"/>
    <m/>
    <m/>
    <s v="JOHANA PATRICIA ANDRADE HERNANDEZ"/>
    <x v="25"/>
    <s v="Neiva (Huila)"/>
    <n v="690"/>
    <n v="28350000"/>
    <n v="0"/>
    <n v="0"/>
    <n v="28350000"/>
    <n v="6300000"/>
    <m/>
    <m/>
  </r>
  <r>
    <x v="0"/>
    <s v="318-2020"/>
    <m/>
    <s v="Secop II"/>
    <s v="FDLSUBA-CPS-318-2020"/>
    <s v="FDLSUBA-CD-205-2020"/>
    <x v="0"/>
    <x v="0"/>
    <s v="Apoyo a la gestión"/>
    <m/>
    <m/>
    <s v="EDGAR OSIRIS QUIJANO GOMEZ"/>
    <x v="100"/>
    <s v="Bogotá, D.C."/>
    <n v="1506"/>
    <n v="31500000"/>
    <n v="0"/>
    <n v="0"/>
    <n v="31500000"/>
    <n v="6300000"/>
    <m/>
    <m/>
  </r>
  <r>
    <x v="0"/>
    <s v="319-2020"/>
    <m/>
    <s v="Secop I"/>
    <s v="FDLSUBACI3192020"/>
    <s v="FDLSUBA-CI-319-2020"/>
    <x v="0"/>
    <x v="1"/>
    <s v="Otro"/>
    <m/>
    <m/>
    <s v="SECRETARÍA DISTRITAL DE CULTURA, RECREACIÓN Y DEPORTE - FUNDACION GILBERTO ALZATE AVENDAÑO - INSTITU"/>
    <x v="239"/>
    <m/>
    <s v="No es CPS P-AG"/>
    <n v="0"/>
    <n v="0"/>
    <n v="0"/>
    <n v="0"/>
    <s v="-"/>
    <m/>
    <m/>
  </r>
  <r>
    <x v="0"/>
    <s v="320-2020"/>
    <m/>
    <s v="Secop I"/>
    <s v="FDLSUBACI3202020"/>
    <s v="FDLSUBA-CI-320-2020"/>
    <x v="0"/>
    <x v="1"/>
    <s v="Otro"/>
    <m/>
    <m/>
    <s v="INSTITUTO DISTRITAL DE LAS ARTES - IDARTES"/>
    <x v="240"/>
    <m/>
    <s v="No es CPS P-AG"/>
    <n v="1822188808"/>
    <n v="0"/>
    <n v="0"/>
    <n v="1822188808"/>
    <s v="-"/>
    <m/>
    <m/>
  </r>
  <r>
    <x v="0"/>
    <s v="322-2020"/>
    <m/>
    <s v="Secop I"/>
    <s v="FDLSUBACI3222020"/>
    <s v="FDLSUBA-CI-322-2020"/>
    <x v="0"/>
    <x v="1"/>
    <s v="Otro"/>
    <m/>
    <m/>
    <s v="SUBRED INTEGRADA DE SERVICIOS DE SALUD NORTE ESE"/>
    <x v="241"/>
    <m/>
    <s v="No es CPS P-AG"/>
    <n v="710031998"/>
    <n v="0"/>
    <n v="0"/>
    <n v="710031998"/>
    <s v="-"/>
    <m/>
    <m/>
  </r>
  <r>
    <x v="0"/>
    <s v="323-2020"/>
    <m/>
    <s v="Secop I"/>
    <s v="FDLSUBACI3232020"/>
    <s v="FDLSUBA-CI-323-2020"/>
    <x v="0"/>
    <x v="1"/>
    <s v="Otro"/>
    <m/>
    <m/>
    <s v="CAJA DE COMPENSACION FAMILIAR - COMPENSAR"/>
    <x v="242"/>
    <m/>
    <s v="No es CPS P-AG"/>
    <n v="7504619862"/>
    <n v="0"/>
    <n v="0"/>
    <n v="7504619862"/>
    <s v="-"/>
    <m/>
    <m/>
  </r>
  <r>
    <x v="0"/>
    <s v="324-2020"/>
    <m/>
    <s v="Secop II"/>
    <s v="FDLSUBA-CPS-324-2020"/>
    <s v=" _x000a_FDLSUBA-CD-206-2020_x000a_"/>
    <x v="0"/>
    <x v="0"/>
    <s v="Apoyo a la gestión"/>
    <m/>
    <m/>
    <s v="SONIA PATRICIA MONROY OCHOA"/>
    <x v="65"/>
    <s v="Bogotá, D.C."/>
    <n v="1472"/>
    <n v="9900000"/>
    <n v="0"/>
    <n v="0"/>
    <n v="9900000"/>
    <n v="2200000"/>
    <m/>
    <m/>
  </r>
  <r>
    <x v="0"/>
    <s v="325-2020"/>
    <m/>
    <s v="Secop II"/>
    <s v="FDLSUBA-CPS-325-2020"/>
    <s v=" _x000a_FDLSUBA-CD-207-2020_x000a_"/>
    <x v="0"/>
    <x v="0"/>
    <s v="Apoyo a la gestión"/>
    <m/>
    <m/>
    <s v="LIZETH FERNANDA GOMEZ FORERO"/>
    <x v="69"/>
    <s v="Bogotá, D.C."/>
    <n v="501"/>
    <n v="18900000"/>
    <n v="0"/>
    <n v="0"/>
    <n v="18900000"/>
    <n v="4200000"/>
    <m/>
    <m/>
  </r>
  <r>
    <x v="0"/>
    <s v="326-2020"/>
    <m/>
    <s v="Secop II"/>
    <s v="FDLSUBA-CPS-326-2020"/>
    <s v=" _x000a_FDLSUBA-CD-208-2020_x000a_"/>
    <x v="0"/>
    <x v="0"/>
    <s v="Apoyo a la gestión"/>
    <m/>
    <m/>
    <s v="LUIS ZAMBRANO CASTELLANOS"/>
    <x v="60"/>
    <s v="Saboyá (Boyacá)"/>
    <n v="1465"/>
    <n v="11000000"/>
    <n v="0"/>
    <n v="0"/>
    <n v="11000000"/>
    <n v="2200000"/>
    <m/>
    <m/>
  </r>
  <r>
    <x v="0"/>
    <s v="327-2020"/>
    <m/>
    <s v="Secop II"/>
    <s v="FDLSUBA-CPS-327-2020"/>
    <s v="FDLSUBA-209-2020_x000a_"/>
    <x v="0"/>
    <x v="0"/>
    <s v="Apoyo a la gestión"/>
    <m/>
    <m/>
    <s v="NESTOR FABIAN BAUTISTA VEGA"/>
    <x v="97"/>
    <s v="Bogotá, D.C."/>
    <n v="1481"/>
    <n v="28350000"/>
    <n v="0"/>
    <n v="0"/>
    <n v="28350000"/>
    <n v="6300000"/>
    <m/>
    <m/>
  </r>
  <r>
    <x v="0"/>
    <s v="330-2020"/>
    <m/>
    <s v="Secop II"/>
    <s v="FDLSUBA-CPS-330-2020"/>
    <s v="FDLSUBA-CD-210-2020"/>
    <x v="0"/>
    <x v="0"/>
    <s v="Profesional"/>
    <m/>
    <m/>
    <s v="EDWIN DARIO SANCHEZ GONZALEZ"/>
    <x v="68"/>
    <s v="Ubaté (Cundinamarca)"/>
    <n v="1506"/>
    <n v="28350000"/>
    <n v="0"/>
    <n v="0"/>
    <n v="28350000"/>
    <n v="6300000"/>
    <m/>
    <m/>
  </r>
  <r>
    <x v="0"/>
    <s v="331-2020"/>
    <m/>
    <s v="Secop II"/>
    <s v="FDLSUBA-CPS-331-2020"/>
    <s v="FDLSUBA-CD-210-2020"/>
    <x v="0"/>
    <x v="0"/>
    <s v="Profesional"/>
    <m/>
    <m/>
    <s v="PAOLA ANDREA MESA RUBIO"/>
    <x v="112"/>
    <s v="Bogotá, D.C."/>
    <n v="1506"/>
    <n v="28350000"/>
    <n v="0"/>
    <n v="0"/>
    <n v="28350000"/>
    <n v="6300000"/>
    <m/>
    <m/>
  </r>
  <r>
    <x v="0"/>
    <s v="332-2020"/>
    <m/>
    <s v="Secop II"/>
    <s v="FDLSUBA-CPS-332-2020"/>
    <s v="FDLSUBA-CD-210-2020"/>
    <x v="0"/>
    <x v="0"/>
    <s v="Profesional"/>
    <m/>
    <m/>
    <s v="LUIS EDUARDO RODRIGUEZ REY"/>
    <x v="111"/>
    <s v="Bogotá, D.C."/>
    <n v="1506"/>
    <n v="28350000"/>
    <n v="0"/>
    <n v="0"/>
    <n v="28350000"/>
    <n v="6300000"/>
    <m/>
    <m/>
  </r>
  <r>
    <x v="0"/>
    <s v="333-2020"/>
    <m/>
    <s v="Secop II"/>
    <s v="FDLSUBA-CPS-333-2020"/>
    <s v="FDLSUBA-CD-177-2020_x000a_"/>
    <x v="0"/>
    <x v="0"/>
    <s v="Apoyo a la gestión"/>
    <m/>
    <m/>
    <s v="DAVID FERNANDO NEIRA BARRETO"/>
    <x v="110"/>
    <s v="Bogotá, D.C."/>
    <n v="690"/>
    <n v="9900000"/>
    <n v="0"/>
    <n v="0"/>
    <n v="9900000"/>
    <n v="2200000"/>
    <m/>
    <m/>
  </r>
  <r>
    <x v="0"/>
    <s v="334-2020"/>
    <m/>
    <s v="Secop II"/>
    <s v="FDLSUBACPS-334-2020"/>
    <s v="FDLSUBA-CD-211-2020"/>
    <x v="0"/>
    <x v="0"/>
    <s v="Apoyo a la gestión"/>
    <m/>
    <m/>
    <s v="JOSE DAVID SARMIENTO GOMEZ"/>
    <x v="243"/>
    <s v="Bogotá, D.C."/>
    <n v="1461"/>
    <n v="21000000"/>
    <n v="0"/>
    <n v="0"/>
    <n v="21000000"/>
    <n v="4200000"/>
    <m/>
    <m/>
  </r>
  <r>
    <x v="0"/>
    <s v="335-2020 C1"/>
    <m/>
    <s v="Secop II"/>
    <s v="FDLSUBACPS-335-2020"/>
    <s v=" _x000a_FDLSUBA-CD-212-2020_x000a_"/>
    <x v="0"/>
    <x v="0"/>
    <s v="Apoyo a la gestión"/>
    <d v="2020-11-30T00:00:00"/>
    <m/>
    <s v="SARA ELIZABETH MORA RODRIGUEZ"/>
    <x v="244"/>
    <s v="Girardot (Cundinamarca)"/>
    <n v="1481"/>
    <n v="18900000"/>
    <n v="0"/>
    <n v="0"/>
    <n v="18900000"/>
    <n v="4200000"/>
    <m/>
    <m/>
  </r>
  <r>
    <x v="0"/>
    <s v="335-2020"/>
    <m/>
    <s v="Secop II"/>
    <s v="FDLSUBACPS-335-2020"/>
    <s v=" _x000a_FDLSUBA-CD-212-2020_x000a_"/>
    <x v="0"/>
    <x v="0"/>
    <s v="Apoyo a la gestión"/>
    <m/>
    <m/>
    <s v="EDNA ZULETH ROJAS ROJAS"/>
    <x v="245"/>
    <s v="Bogotá, D.C."/>
    <n v="1481"/>
    <n v="18900000"/>
    <n v="0"/>
    <n v="0"/>
    <n v="18900000"/>
    <n v="4200000"/>
    <m/>
    <m/>
  </r>
  <r>
    <x v="0"/>
    <s v="336-2020"/>
    <m/>
    <s v="Secop II"/>
    <s v="FDLSUBACPS-336-2020"/>
    <s v="FDLSUBA-CD-213-2020"/>
    <x v="0"/>
    <x v="0"/>
    <s v="Apoyo a la gestión"/>
    <m/>
    <m/>
    <s v="JOHN JAIRO TORO RESTREPO"/>
    <x v="79"/>
    <s v="Bogotá, D.C."/>
    <n v="1483"/>
    <n v="17500000"/>
    <n v="0"/>
    <n v="0"/>
    <n v="17500000"/>
    <n v="3500000"/>
    <m/>
    <m/>
  </r>
  <r>
    <x v="0"/>
    <s v="337-2020"/>
    <m/>
    <s v="Secop II"/>
    <s v="FDLSUBA-CPS-337-2020"/>
    <s v="FDLSUBA-CD-214-2020"/>
    <x v="0"/>
    <x v="0"/>
    <s v="Apoyo a la gestión"/>
    <m/>
    <m/>
    <s v="ANGIE VANESSA VENEGAS SERRANO"/>
    <x v="246"/>
    <s v="Bogotá, D.C."/>
    <n v="8000"/>
    <n v="21000000"/>
    <n v="0"/>
    <n v="0"/>
    <n v="21000000"/>
    <n v="4200000"/>
    <m/>
    <m/>
  </r>
  <r>
    <x v="0"/>
    <s v="338-2020"/>
    <m/>
    <s v="Secop II"/>
    <s v="FDLSUBA-CPS-338-2020"/>
    <s v="FDLSUBA-CD-214-2020"/>
    <x v="0"/>
    <x v="0"/>
    <s v="Apoyo a la gestión"/>
    <m/>
    <m/>
    <s v="MARIA ALEJANDRA BUITRAGO CORTES"/>
    <x v="247"/>
    <s v="Bogotá, D.C."/>
    <n v="9001"/>
    <n v="21000000"/>
    <n v="0"/>
    <n v="0"/>
    <n v="21000000"/>
    <n v="4200000"/>
    <m/>
    <m/>
  </r>
  <r>
    <x v="0"/>
    <s v="339-2020"/>
    <m/>
    <s v="Secop II"/>
    <s v="FDLSUBA-CPS-339-2020"/>
    <s v="FDLSUBA-CD-214-2020"/>
    <x v="0"/>
    <x v="0"/>
    <s v="Apoyo a la gestión"/>
    <m/>
    <m/>
    <s v="ANGELA JOHANA PATIÑO QUIROGA"/>
    <x v="248"/>
    <m/>
    <n v="8000"/>
    <n v="21000000"/>
    <n v="8400000"/>
    <n v="0"/>
    <n v="29400000"/>
    <n v="4200000"/>
    <m/>
    <m/>
  </r>
  <r>
    <x v="0"/>
    <s v="340-2020"/>
    <m/>
    <s v="Secop II"/>
    <s v="FDLSUBA-CPS-340-2020"/>
    <s v="FDLSUBA-CD-214-2020"/>
    <x v="0"/>
    <x v="0"/>
    <s v="Apoyo a la gestión"/>
    <m/>
    <m/>
    <s v="RICARDO ELIECER PRADO SALAMANCA"/>
    <x v="249"/>
    <m/>
    <n v="8000"/>
    <n v="21000000"/>
    <n v="0"/>
    <n v="0"/>
    <n v="21000000"/>
    <n v="4200000"/>
    <m/>
    <m/>
  </r>
  <r>
    <x v="0"/>
    <s v="341-2020"/>
    <m/>
    <s v="Secop II"/>
    <s v="FDLSUBA-CPS-341-2020"/>
    <s v="FDLSUBA-CD-214-2020"/>
    <x v="0"/>
    <x v="0"/>
    <s v="Apoyo a la gestión"/>
    <m/>
    <m/>
    <s v="LUIS ENRIQUE HIDALGO RODRIGUEZ"/>
    <x v="250"/>
    <s v="Bogotá, D.C."/>
    <n v="690"/>
    <n v="21000000"/>
    <n v="0"/>
    <n v="0"/>
    <n v="21000000"/>
    <n v="4200000"/>
    <m/>
    <m/>
  </r>
  <r>
    <x v="0"/>
    <s v="342-2020"/>
    <m/>
    <s v="Secop II"/>
    <s v="FDLSUBA-CPS-342-2020"/>
    <s v="FDLSUBA-CD-214-2020"/>
    <x v="0"/>
    <x v="0"/>
    <s v="Apoyo a la gestión"/>
    <m/>
    <m/>
    <s v="JOAQUIN GUILLERMO DOMINGUEZ CASTILLO"/>
    <x v="251"/>
    <m/>
    <n v="8000"/>
    <n v="21000000"/>
    <n v="0"/>
    <n v="0"/>
    <n v="21000000"/>
    <n v="4200000"/>
    <m/>
    <m/>
  </r>
  <r>
    <x v="0"/>
    <s v="343-2020"/>
    <m/>
    <s v="Secop II"/>
    <s v="FDLSUBA-CPS-343-2020"/>
    <s v=" _x000a_FDLSUBA-CD-215-2020_x000a_"/>
    <x v="0"/>
    <x v="0"/>
    <s v="Profesional"/>
    <m/>
    <m/>
    <s v="IBETH NATALIA VARGAS RAMOS"/>
    <x v="90"/>
    <m/>
    <n v="690"/>
    <n v="16800000"/>
    <n v="0"/>
    <n v="0"/>
    <n v="16800000"/>
    <n v="4200000"/>
    <m/>
    <m/>
  </r>
  <r>
    <x v="0"/>
    <s v="344-2020"/>
    <m/>
    <s v="Secop II"/>
    <s v="FDLSUBA-CPS-344-2020"/>
    <s v=" _x000a_FDLSUBA-CD-215-2020_x000a_"/>
    <x v="0"/>
    <x v="0"/>
    <s v="Profesional"/>
    <m/>
    <m/>
    <s v="SONIA DEL PILAR PEREZ CRISTANCHO"/>
    <x v="93"/>
    <m/>
    <n v="9002"/>
    <n v="16800000"/>
    <n v="0"/>
    <n v="0"/>
    <n v="16800000"/>
    <n v="4200000"/>
    <m/>
    <m/>
  </r>
  <r>
    <x v="0"/>
    <s v="345-2020"/>
    <m/>
    <s v="Secop II"/>
    <s v="FDLSUBA-CPS-345-2020"/>
    <s v="FDLSUBA-CD-216-2020"/>
    <x v="0"/>
    <x v="0"/>
    <s v="Apoyo a la gestión"/>
    <m/>
    <m/>
    <s v="CARLOS FELIPE LOZANO RIVERA"/>
    <x v="123"/>
    <s v="Bogotá, D.C."/>
    <n v="9002"/>
    <n v="14700000"/>
    <n v="0"/>
    <n v="0"/>
    <n v="14700000"/>
    <n v="4200000"/>
    <m/>
    <m/>
  </r>
  <r>
    <x v="0"/>
    <s v="346-2020"/>
    <m/>
    <s v="Secop II"/>
    <s v="FDLSUBA-CPS-346-2020"/>
    <s v="FDLSUBA-CD-216-2020"/>
    <x v="0"/>
    <x v="0"/>
    <s v="Apoyo a la gestión"/>
    <m/>
    <m/>
    <s v="NICOLAS CAMILO RICAURTE MALDONADO"/>
    <x v="126"/>
    <m/>
    <n v="690"/>
    <n v="14700000"/>
    <n v="0"/>
    <n v="0"/>
    <n v="14700000"/>
    <n v="4200000"/>
    <m/>
    <m/>
  </r>
  <r>
    <x v="0"/>
    <s v="347-2020"/>
    <m/>
    <s v="Secop II"/>
    <s v="FDLSUBA-CPS-347-2020"/>
    <s v="FDLSUBA-CD-216-2020"/>
    <x v="0"/>
    <x v="0"/>
    <s v="Apoyo a la gestión"/>
    <m/>
    <m/>
    <s v="NOHORA RESTREPO AGUDELO"/>
    <x v="134"/>
    <s v="Bogotá, D.C."/>
    <n v="1466"/>
    <n v="14700000"/>
    <n v="0"/>
    <n v="0"/>
    <n v="14700000"/>
    <n v="4200000"/>
    <m/>
    <m/>
  </r>
  <r>
    <x v="0"/>
    <s v="349-2020"/>
    <m/>
    <s v="Secop II"/>
    <s v="FDLSUBA-CPS-349-2020"/>
    <s v=" _x000a_FDLSUBA-CD-218-2020_x000a_"/>
    <x v="0"/>
    <x v="0"/>
    <s v="Profesional"/>
    <m/>
    <m/>
    <s v="MARTHA EMILCE VILLAMIL AVILA"/>
    <x v="59"/>
    <m/>
    <n v="9001"/>
    <n v="16800000"/>
    <n v="0"/>
    <n v="0"/>
    <n v="16800000"/>
    <n v="4200000"/>
    <m/>
    <m/>
  </r>
  <r>
    <x v="0"/>
    <s v="350-2020"/>
    <m/>
    <s v="Secop II"/>
    <s v="FDLSUBA-CPS-350-2020"/>
    <s v="FDLSUBA-CD-219-2020_x000a_"/>
    <x v="0"/>
    <x v="0"/>
    <s v="Apoyo a la gestión"/>
    <m/>
    <m/>
    <s v="ANA MARIA SARMIENTO LEON"/>
    <x v="252"/>
    <m/>
    <n v="690"/>
    <n v="17500000"/>
    <n v="0"/>
    <n v="0"/>
    <n v="17500000"/>
    <n v="3500000"/>
    <m/>
    <m/>
  </r>
  <r>
    <x v="0"/>
    <s v="351-2020"/>
    <m/>
    <s v="Secop II"/>
    <s v="FDLSUBA-CPS-351-2020"/>
    <s v="FDLSUBA-CD-220-2020"/>
    <x v="0"/>
    <x v="0"/>
    <s v="Profesional"/>
    <m/>
    <m/>
    <s v="FRANCISCO JAVIER ROA MORALES"/>
    <x v="77"/>
    <m/>
    <n v="1466"/>
    <n v="16800000"/>
    <n v="0"/>
    <n v="0"/>
    <n v="16800000"/>
    <n v="4200000"/>
    <m/>
    <m/>
  </r>
  <r>
    <x v="0"/>
    <s v="352-2020"/>
    <m/>
    <s v="Secop II"/>
    <s v="FDLSUBA-CPS-352-2020"/>
    <s v="FDLSUBA-CD-221-2020"/>
    <x v="0"/>
    <x v="0"/>
    <s v="Apoyo a la gestión"/>
    <m/>
    <m/>
    <s v="ANGGIE ROXANA ESCOBAR GARCIA"/>
    <x v="120"/>
    <m/>
    <n v="1466"/>
    <n v="16800000"/>
    <n v="0"/>
    <n v="0"/>
    <n v="16800000"/>
    <n v="4200000"/>
    <m/>
    <m/>
  </r>
  <r>
    <x v="0"/>
    <s v="353-2020"/>
    <m/>
    <s v="Secop II"/>
    <s v="FDLSUBA-CPS-353-2020"/>
    <s v="FDLSUBA-CD-222-2020"/>
    <x v="0"/>
    <x v="0"/>
    <s v="Apoyo a la gestión"/>
    <m/>
    <m/>
    <s v="RUTH PAOLA RODRIGUEZ PLAZA"/>
    <x v="253"/>
    <m/>
    <n v="8000"/>
    <n v="21000000"/>
    <n v="0"/>
    <n v="0"/>
    <n v="21000000"/>
    <n v="4200000"/>
    <m/>
    <m/>
  </r>
  <r>
    <x v="0"/>
    <s v="354-2020"/>
    <m/>
    <s v="Secop II"/>
    <s v="FDLS-CPS-354-2020"/>
    <s v="FDLS-CD-223-2020_x000a_"/>
    <x v="0"/>
    <x v="0"/>
    <s v="Apoyo a la gestión"/>
    <m/>
    <m/>
    <s v="NUBIA YANETH SANCHEZ SANABRIA"/>
    <x v="73"/>
    <s v="Bogotá, D.C."/>
    <n v="1466"/>
    <n v="6750000"/>
    <n v="0"/>
    <n v="0"/>
    <n v="6750000"/>
    <n v="1500000"/>
    <m/>
    <m/>
  </r>
  <r>
    <x v="0"/>
    <s v="355-2020"/>
    <m/>
    <s v="Secop II"/>
    <s v="FDLSUBA-CPS-355-2020"/>
    <s v="FDLSUBA-CD-224-2020"/>
    <x v="0"/>
    <x v="0"/>
    <s v="Apoyo a la gestión"/>
    <m/>
    <m/>
    <s v="SANDRA CASTRO TORRES"/>
    <x v="254"/>
    <s v="Bogotá, D.C."/>
    <n v="1466"/>
    <n v="31500000"/>
    <n v="0"/>
    <n v="0"/>
    <n v="31500000"/>
    <n v="6300000"/>
    <m/>
    <m/>
  </r>
  <r>
    <x v="0"/>
    <s v="356-2020"/>
    <m/>
    <s v="Secop II"/>
    <s v="FDLSUBA-CPS-356-2020"/>
    <s v="FDLSUBA-CD-225-2020"/>
    <x v="0"/>
    <x v="0"/>
    <s v="Apoyo a la gestión"/>
    <m/>
    <m/>
    <s v="CARLOS ANDRES RUEDA PEREZ"/>
    <x v="109"/>
    <m/>
    <n v="690"/>
    <n v="7700000"/>
    <n v="0"/>
    <n v="0"/>
    <n v="7700000"/>
    <n v="2200000"/>
    <m/>
    <m/>
  </r>
  <r>
    <x v="0"/>
    <s v="357-2020"/>
    <m/>
    <s v="Secop II"/>
    <s v="FDLSUBA-CPS-357-2020"/>
    <s v="FDLSUBA-CD-177-2020_x000a_"/>
    <x v="0"/>
    <x v="0"/>
    <s v="Apoyo a la gestión"/>
    <m/>
    <m/>
    <s v="WILLIAM OSWALDO RODRIGUEZ MORENO"/>
    <x v="92"/>
    <s v="Bogotá, D.C."/>
    <n v="690"/>
    <n v="9900000"/>
    <n v="0"/>
    <n v="0"/>
    <n v="9900000"/>
    <n v="2200000"/>
    <m/>
    <m/>
  </r>
  <r>
    <x v="0"/>
    <s v="358-2020"/>
    <m/>
    <s v="Secop II"/>
    <s v="FDLSUBA-CPS-358-2020"/>
    <s v="FDLSUBA-CD-226-2020"/>
    <x v="0"/>
    <x v="0"/>
    <s v="Profesional"/>
    <m/>
    <m/>
    <s v="DIEGO NICOLAS GUTIERREZ GONZALEZ"/>
    <x v="255"/>
    <m/>
    <n v="1483"/>
    <n v="21000000"/>
    <n v="0"/>
    <n v="0"/>
    <n v="21000000"/>
    <n v="4200000"/>
    <m/>
    <m/>
  </r>
  <r>
    <x v="0"/>
    <s v="359-2020"/>
    <m/>
    <s v="Secop II"/>
    <s v="FDLSUBA-359-2020"/>
    <s v="FDLSUBA-CD-227-2020"/>
    <x v="0"/>
    <x v="0"/>
    <s v="Profesional"/>
    <m/>
    <m/>
    <s v="LAURA PAOLA AMAYA IBARRA"/>
    <x v="106"/>
    <m/>
    <n v="690"/>
    <n v="18900000"/>
    <n v="0"/>
    <n v="0"/>
    <n v="18900000"/>
    <n v="4200000"/>
    <m/>
    <m/>
  </r>
  <r>
    <x v="0"/>
    <s v="360-2020"/>
    <m/>
    <s v="Secop II"/>
    <s v="FDLSUBA-360-2020"/>
    <s v="FDLSUBA-CD-227-2020"/>
    <x v="0"/>
    <x v="0"/>
    <s v="Profesional"/>
    <m/>
    <m/>
    <s v="MONICA LORENA CRUZ PINTO"/>
    <x v="116"/>
    <s v="Bogotá, D.C."/>
    <n v="690"/>
    <n v="18900000"/>
    <n v="0"/>
    <n v="0"/>
    <n v="18900000"/>
    <n v="4200000"/>
    <m/>
    <m/>
  </r>
  <r>
    <x v="0"/>
    <s v="361-2020"/>
    <m/>
    <s v="Secop II"/>
    <s v="FDLSUBA-361-2020"/>
    <s v="FDLSUBA-CD-227-2020"/>
    <x v="0"/>
    <x v="0"/>
    <s v="Profesional"/>
    <m/>
    <m/>
    <s v="INDIRA RUIDIAZ CADENA"/>
    <x v="122"/>
    <m/>
    <n v="1481"/>
    <n v="18900000"/>
    <n v="0"/>
    <n v="0"/>
    <n v="18900000"/>
    <n v="4200000"/>
    <m/>
    <m/>
  </r>
  <r>
    <x v="0"/>
    <s v="362-2020"/>
    <m/>
    <s v="Secop II"/>
    <s v="FDLSUBA-CPS-362-2020"/>
    <s v="FDLSUBA-CD-228-2020"/>
    <x v="0"/>
    <x v="0"/>
    <s v="Profesional"/>
    <m/>
    <m/>
    <s v="KAREM ANGELICA HERRERA SÁNCHEZ"/>
    <x v="85"/>
    <s v="Bogotá, D.C."/>
    <n v="8000"/>
    <n v="18900000"/>
    <n v="0"/>
    <n v="0"/>
    <n v="18900000"/>
    <n v="4200000"/>
    <m/>
    <m/>
  </r>
  <r>
    <x v="0"/>
    <s v="363-2020"/>
    <m/>
    <s v="Secop II"/>
    <s v="FDLSUBA-CPS-363-2020"/>
    <s v="FDLSUBA-CD-229-2020"/>
    <x v="0"/>
    <x v="0"/>
    <s v="Profesional"/>
    <m/>
    <m/>
    <s v="KAREN ALEJANDRA CASALLAS HERNANDEZ"/>
    <x v="118"/>
    <m/>
    <n v="1506"/>
    <n v="13545000"/>
    <n v="0"/>
    <n v="0"/>
    <n v="13545000"/>
    <n v="3870000"/>
    <m/>
    <m/>
  </r>
  <r>
    <x v="0"/>
    <s v="364-2020"/>
    <m/>
    <s v="Secop II"/>
    <s v="FDLSUBA-CPS-364-2020"/>
    <s v="FDLSUBA-CD-230-2020"/>
    <x v="0"/>
    <x v="0"/>
    <s v="Apoyo a la gestión"/>
    <m/>
    <m/>
    <s v="JAIRO ALFREDO ORTEGA QUIROZ"/>
    <x v="102"/>
    <m/>
    <n v="1481"/>
    <n v="6750000"/>
    <n v="0"/>
    <n v="0"/>
    <n v="6750000"/>
    <n v="1500000"/>
    <m/>
    <m/>
  </r>
  <r>
    <x v="0"/>
    <s v="365-2020"/>
    <m/>
    <s v="Secop II"/>
    <s v="FDLSUBA-CPS-365-2020"/>
    <s v="FDLSUBA-CD-231-2020"/>
    <x v="0"/>
    <x v="0"/>
    <s v="Apoyo a la gestión"/>
    <m/>
    <m/>
    <s v="DIANA MARITZA BARRAGAN RAMIREZ"/>
    <x v="133"/>
    <m/>
    <n v="8000"/>
    <n v="7700000"/>
    <n v="0"/>
    <n v="0"/>
    <n v="7700000"/>
    <n v="2200000"/>
    <m/>
    <m/>
  </r>
  <r>
    <x v="0"/>
    <s v="366-2020"/>
    <m/>
    <s v="Secop II"/>
    <s v="FLDSUBA-CPS-366-2020"/>
    <s v="FDLSUBA-CD-232-2020"/>
    <x v="0"/>
    <x v="0"/>
    <s v="Apoyo a la gestión"/>
    <m/>
    <m/>
    <s v="ROSALBA CASTIBLANCO DE FLOREZ"/>
    <x v="95"/>
    <s v="Bogotá, D.C."/>
    <n v="1466"/>
    <n v="12250000"/>
    <n v="0"/>
    <n v="0"/>
    <n v="12250000"/>
    <n v="3500000"/>
    <m/>
    <m/>
  </r>
  <r>
    <x v="0"/>
    <s v="367-2020 C1"/>
    <m/>
    <s v="Secop II"/>
    <s v="FDLSUBA-CPS-367-2020"/>
    <s v="FDLSUBA-CD-233-2020"/>
    <x v="0"/>
    <x v="0"/>
    <s v="Profesional"/>
    <d v="2020-09-07T00:00:00"/>
    <m/>
    <s v="MARTHA SOL MARTINEZ BOBADILLA"/>
    <x v="72"/>
    <s v="Bogotá, D.C."/>
    <n v="1466"/>
    <n v="32000000"/>
    <n v="0"/>
    <n v="0"/>
    <n v="32000000"/>
    <n v="8000000"/>
    <m/>
    <m/>
  </r>
  <r>
    <x v="0"/>
    <s v="367-2020"/>
    <m/>
    <s v="Secop II"/>
    <s v="FDLSUBA-CPS-367-2020"/>
    <s v="FDLSUBA-CD-233-2020"/>
    <x v="0"/>
    <x v="0"/>
    <s v="Profesional"/>
    <m/>
    <m/>
    <s v="ADRIANA MONTEALEGRE RIAÑO"/>
    <x v="256"/>
    <s v="Bogotá, D.C."/>
    <n v="1466"/>
    <n v="32000000"/>
    <n v="0"/>
    <n v="0"/>
    <n v="32000000"/>
    <n v="8000000"/>
    <m/>
    <m/>
  </r>
  <r>
    <x v="0"/>
    <s v="368-2020"/>
    <m/>
    <s v="Secop II"/>
    <s v="FDLSUBA-CPS-368-2020"/>
    <s v="FDLSUBA-CD-234-2020_x000a_"/>
    <x v="0"/>
    <x v="0"/>
    <s v="Apoyo a la gestión"/>
    <m/>
    <m/>
    <s v="NEIDER FARID CASTILLO BORJA"/>
    <x v="257"/>
    <s v="Bogotá, D.C."/>
    <n v="1466"/>
    <n v="8750000"/>
    <n v="0"/>
    <n v="0"/>
    <n v="8750000"/>
    <n v="1750000"/>
    <m/>
    <m/>
  </r>
  <r>
    <x v="0"/>
    <s v="369-2020"/>
    <m/>
    <s v="Secop II"/>
    <s v="FDLSUBA-CPS-369-2020"/>
    <s v="FDLSUBA-CD-235-2020"/>
    <x v="0"/>
    <x v="0"/>
    <s v="Profesional"/>
    <m/>
    <m/>
    <s v="JENNY CRISTINA SANABRIA MORA"/>
    <x v="105"/>
    <m/>
    <n v="1466"/>
    <n v="26145000"/>
    <n v="5976000"/>
    <n v="0"/>
    <n v="32121000"/>
    <n v="7470000"/>
    <m/>
    <m/>
  </r>
  <r>
    <x v="0"/>
    <s v="370-2020"/>
    <m/>
    <s v="Secop II"/>
    <s v="FDLSUBA-CPS-370-2020"/>
    <s v="FDLSUBA-CD-236-2020"/>
    <x v="0"/>
    <x v="0"/>
    <s v="Apoyo a la gestión"/>
    <m/>
    <m/>
    <s v="Paola Andrea Bernal Galeano"/>
    <x v="152"/>
    <m/>
    <n v="690"/>
    <n v="7000000"/>
    <n v="0"/>
    <n v="0"/>
    <n v="7000000"/>
    <n v="1750000"/>
    <m/>
    <m/>
  </r>
  <r>
    <x v="0"/>
    <s v="371-2020"/>
    <m/>
    <s v="Secop II"/>
    <s v="FDLSUBA-CPS-371-2020"/>
    <s v="FDLSUBA-CD-237.2020"/>
    <x v="0"/>
    <x v="0"/>
    <s v="Apoyo a la gestión"/>
    <m/>
    <m/>
    <s v="ALVARO DAVID AMAYA ALFONSO"/>
    <x v="258"/>
    <m/>
    <n v="1472"/>
    <n v="16800000"/>
    <n v="0"/>
    <n v="0"/>
    <n v="16800000"/>
    <n v="4200000"/>
    <m/>
    <m/>
  </r>
  <r>
    <x v="0"/>
    <s v="372-2020"/>
    <m/>
    <s v="Secop II"/>
    <s v="FDLSUBA-CPS-372-2020"/>
    <s v="FLDSUBA-CD-238-2020"/>
    <x v="0"/>
    <x v="0"/>
    <s v="Apoyo a la gestión"/>
    <m/>
    <m/>
    <s v="CARLOS JAVIER CASTAÑO ALVARADO"/>
    <x v="84"/>
    <m/>
    <n v="690"/>
    <n v="14000000"/>
    <n v="0"/>
    <n v="0"/>
    <n v="14000000"/>
    <n v="3500000"/>
    <m/>
    <m/>
  </r>
  <r>
    <x v="0"/>
    <s v="373-2020"/>
    <m/>
    <s v="Secop II"/>
    <s v="FDLSUBA-CPS-373-2020"/>
    <s v="FDLSUBA-CD-239-2020 "/>
    <x v="0"/>
    <x v="0"/>
    <s v="Apoyo a la gestión"/>
    <m/>
    <m/>
    <s v="ALBERSI YOLIMA AREVALO MARTINEZ"/>
    <x v="94"/>
    <s v="Bogotá, D.C."/>
    <n v="9002"/>
    <n v="11600000"/>
    <n v="0"/>
    <n v="0"/>
    <n v="11600000"/>
    <n v="2900000"/>
    <m/>
    <m/>
  </r>
  <r>
    <x v="0"/>
    <s v="374-2020"/>
    <m/>
    <s v="Secop II"/>
    <s v="FDLSUBA-CPS-374-2020"/>
    <s v="FDLSUBA-CD-240-2020"/>
    <x v="0"/>
    <x v="0"/>
    <s v="Profesional"/>
    <m/>
    <m/>
    <s v="JOSE VICENTE VELASQUEZ BELTRAN"/>
    <x v="125"/>
    <s v="Bogotá, D.C."/>
    <n v="1427"/>
    <n v="25200000"/>
    <n v="0"/>
    <n v="0"/>
    <n v="25200000"/>
    <n v="6300000"/>
    <m/>
    <m/>
  </r>
  <r>
    <x v="0"/>
    <s v="375-2020"/>
    <m/>
    <s v="Secop II"/>
    <s v="FDLSUBA-CPS-375-2020"/>
    <s v="FDLSUBA-CD-241-2020"/>
    <x v="0"/>
    <x v="0"/>
    <s v="Profesional"/>
    <m/>
    <m/>
    <s v="NANCY GABRIELA VARGAS PAJOY"/>
    <x v="121"/>
    <m/>
    <n v="690"/>
    <n v="28000000"/>
    <n v="0"/>
    <n v="0"/>
    <n v="28000000"/>
    <n v="8000000"/>
    <m/>
    <m/>
  </r>
  <r>
    <x v="0"/>
    <s v="376-2020"/>
    <m/>
    <s v="Secop II"/>
    <s v="FDLSUBA-CPS-376-2020"/>
    <s v="FDLSUBA-CD-242-2020"/>
    <x v="0"/>
    <x v="0"/>
    <s v="Apoyo a la gestión"/>
    <m/>
    <m/>
    <s v="WILLIAM FELIPE ORDUZ ANDONOFF"/>
    <x v="87"/>
    <m/>
    <n v="8000"/>
    <n v="16800000"/>
    <n v="0"/>
    <n v="0"/>
    <n v="16800000"/>
    <n v="4200000"/>
    <m/>
    <m/>
  </r>
  <r>
    <x v="0"/>
    <s v="377-2020"/>
    <m/>
    <s v="Secop II"/>
    <s v="FDLSUBA-CPS-377-2020"/>
    <s v="FDLSUBA-CD-243-2020"/>
    <x v="0"/>
    <x v="0"/>
    <s v="Profesional"/>
    <m/>
    <m/>
    <s v="NATALIA ANDREA ARISTIZABAL AMAYA"/>
    <x v="160"/>
    <m/>
    <n v="8000"/>
    <n v="22050000"/>
    <n v="0"/>
    <n v="0"/>
    <n v="22050000"/>
    <n v="6300000"/>
    <m/>
    <m/>
  </r>
  <r>
    <x v="0"/>
    <s v="378-2020"/>
    <m/>
    <s v="Secop II"/>
    <s v="FDLSUBA-CPS-378-2020."/>
    <s v="FDLSUBA-CD-170-2020"/>
    <x v="0"/>
    <x v="0"/>
    <s v="Apoyo a la gestión"/>
    <m/>
    <m/>
    <s v="DIEGO FERNANDO OCHOA MONTERO"/>
    <x v="259"/>
    <s v="Bogotá, D.C."/>
    <n v="1481"/>
    <n v="11000000"/>
    <n v="0"/>
    <n v="0"/>
    <n v="11000000"/>
    <n v="2200000"/>
    <m/>
    <m/>
  </r>
  <r>
    <x v="0"/>
    <s v="379-2020"/>
    <m/>
    <s v="Secop II"/>
    <s v="FDLSUBA-CPS-379-2020."/>
    <s v="FDLSUBA-CD-244-2020"/>
    <x v="0"/>
    <x v="0"/>
    <s v="Apoyo a la gestión"/>
    <m/>
    <m/>
    <s v="ALEX ALFONSO QUINTERO PARIAS"/>
    <x v="260"/>
    <s v="Bogotá, D.C."/>
    <n v="8000"/>
    <n v="9900000"/>
    <n v="0"/>
    <n v="0"/>
    <n v="9900000"/>
    <n v="1750000"/>
    <m/>
    <m/>
  </r>
  <r>
    <x v="0"/>
    <s v="380-2020"/>
    <m/>
    <s v="Secop II"/>
    <s v="FDLSUBA-CPS-380-2020"/>
    <s v="FDLSUBA-CD-176-2020"/>
    <x v="0"/>
    <x v="0"/>
    <s v="Apoyo a la gestión"/>
    <m/>
    <m/>
    <s v="ANGÉLICA MARÍA CHICA CHARRY"/>
    <x v="138"/>
    <s v="Bogotá, D.C."/>
    <n v="8000"/>
    <n v="11000000"/>
    <n v="0"/>
    <n v="0"/>
    <n v="11000000"/>
    <n v="2200000"/>
    <m/>
    <m/>
  </r>
  <r>
    <x v="0"/>
    <s v="381-2020"/>
    <m/>
    <s v="Secop II"/>
    <s v="FDLSUBA-CPS-381-2020"/>
    <s v="FDLSUBA-CD-245-2020"/>
    <x v="0"/>
    <x v="0"/>
    <s v="Profesional"/>
    <m/>
    <m/>
    <s v="IVAN DARIO GOMEZ HENAO"/>
    <x v="161"/>
    <s v="Manizalez (Caldas)"/>
    <n v="8000"/>
    <n v="26145000"/>
    <n v="0"/>
    <n v="0"/>
    <n v="26145000"/>
    <n v="7470000"/>
    <m/>
    <m/>
  </r>
  <r>
    <x v="0"/>
    <s v="382-2020"/>
    <m/>
    <s v="Secop II"/>
    <s v="FDLSUBACPS-382-2020"/>
    <s v="FDLSUBA-CD-246-2020"/>
    <x v="0"/>
    <x v="0"/>
    <s v="Profesional"/>
    <m/>
    <m/>
    <s v="LUZ DARY BERNAL LOPEZ"/>
    <x v="162"/>
    <s v="Bogotá, D.C."/>
    <n v="1427"/>
    <n v="18900000"/>
    <n v="0"/>
    <n v="0"/>
    <n v="18900000"/>
    <n v="4200000"/>
    <m/>
    <m/>
  </r>
  <r>
    <x v="0"/>
    <s v="383-2020"/>
    <m/>
    <s v="Secop II"/>
    <s v="FDLSUBACPS-383-2020"/>
    <s v="FDLSUBA-CD-246-2020"/>
    <x v="0"/>
    <x v="0"/>
    <s v="Profesional"/>
    <m/>
    <m/>
    <s v="ANETH LUCERO SANCHEZ"/>
    <x v="166"/>
    <s v="Bogotá, D.C."/>
    <n v="1427"/>
    <n v="18900000"/>
    <n v="0"/>
    <n v="0"/>
    <n v="18900000"/>
    <n v="4200000"/>
    <m/>
    <m/>
  </r>
  <r>
    <x v="0"/>
    <s v="384-2020"/>
    <m/>
    <s v="Secop II"/>
    <s v="FDLSUBACPS-384-2020"/>
    <s v="FDLSUBA-CD-246-2020"/>
    <x v="0"/>
    <x v="0"/>
    <s v="Profesional"/>
    <m/>
    <m/>
    <s v="SANDRA EDITH GALLEGOS GARCIA"/>
    <x v="165"/>
    <s v="Bogotá, D.C."/>
    <n v="1427"/>
    <n v="18900000"/>
    <n v="0"/>
    <n v="0"/>
    <n v="18900000"/>
    <n v="4200000"/>
    <m/>
    <m/>
  </r>
  <r>
    <x v="0"/>
    <s v="385-2020"/>
    <m/>
    <s v="Secop II"/>
    <s v="FDLSUBACPS-385-2020"/>
    <s v="FDLSUBA-CD-246-2020"/>
    <x v="0"/>
    <x v="0"/>
    <s v="Profesional"/>
    <m/>
    <m/>
    <s v="DIANA CAROLINA VARGAS CAÑON"/>
    <x v="167"/>
    <m/>
    <n v="1427"/>
    <n v="18900000"/>
    <n v="0"/>
    <n v="0"/>
    <n v="18900000"/>
    <n v="4200000"/>
    <m/>
    <m/>
  </r>
  <r>
    <x v="0"/>
    <s v="386-2020"/>
    <m/>
    <s v="Secop II"/>
    <s v="FDLSUBACPS-386-2020"/>
    <s v="FDLSUBA-CD-246-2020"/>
    <x v="0"/>
    <x v="0"/>
    <s v="Profesional"/>
    <m/>
    <m/>
    <s v="JAVIER LIBARDO SALAZAR ENRIQUEZ"/>
    <x v="164"/>
    <m/>
    <n v="1427"/>
    <n v="18900000"/>
    <n v="0"/>
    <n v="0"/>
    <n v="18900000"/>
    <n v="4200000"/>
    <m/>
    <m/>
  </r>
  <r>
    <x v="0"/>
    <s v="387-2020"/>
    <m/>
    <s v="Secop II"/>
    <s v="FDLSUBA-CPS-387-2020"/>
    <s v="FDLSUBA-CD-247-2020"/>
    <x v="0"/>
    <x v="0"/>
    <s v="Apoyo a la gestión"/>
    <m/>
    <m/>
    <s v="JHOAN SEBASTIAN JEREZ WILCHES"/>
    <x v="129"/>
    <m/>
    <n v="1469"/>
    <n v="7700000"/>
    <n v="1026667"/>
    <n v="0"/>
    <n v="8726667"/>
    <n v="2200000"/>
    <m/>
    <m/>
  </r>
  <r>
    <x v="0"/>
    <s v="388-2020"/>
    <m/>
    <s v="Secop II"/>
    <s v="FDLSUBA-CPS-388-2020"/>
    <s v="FDLSUBA-CD-248-2020_x000a_"/>
    <x v="0"/>
    <x v="0"/>
    <s v="Apoyo a la gestión"/>
    <m/>
    <m/>
    <s v="ANDRES FELIPE TRIVIÑO CASTILLO"/>
    <x v="128"/>
    <s v="Bogotá, D.C."/>
    <n v="1481"/>
    <n v="7700000"/>
    <n v="0"/>
    <n v="0"/>
    <n v="7700000"/>
    <n v="2200000"/>
    <m/>
    <m/>
  </r>
  <r>
    <x v="0"/>
    <s v="389-2020"/>
    <m/>
    <s v="Secop II"/>
    <s v="FDLSUBA-CPS-389-2020"/>
    <s v="FDLSUBA-CD-249-2020_x000a_"/>
    <x v="0"/>
    <x v="0"/>
    <s v="Profesional"/>
    <m/>
    <m/>
    <s v="LUIS ALBERTO PULIDO TOCA"/>
    <x v="31"/>
    <m/>
    <n v="8000"/>
    <n v="23100000"/>
    <n v="4830000"/>
    <n v="0"/>
    <n v="27930000"/>
    <n v="6300000"/>
    <m/>
    <m/>
  </r>
  <r>
    <x v="0"/>
    <s v="390-2020"/>
    <m/>
    <s v="Secop II"/>
    <s v="FDLSUBA-CPS-390-2020"/>
    <s v="FDLSUBA-CD-250-2020"/>
    <x v="0"/>
    <x v="0"/>
    <s v="Apoyo a la gestión"/>
    <m/>
    <m/>
    <s v="REINALDO RODRIGUEZ MENDEZ"/>
    <x v="261"/>
    <s v="Chaparral (Tolima)"/>
    <n v="8000"/>
    <n v="9900000"/>
    <n v="0"/>
    <n v="0"/>
    <n v="9900000"/>
    <n v="2200000"/>
    <m/>
    <m/>
  </r>
  <r>
    <x v="0"/>
    <s v="392-2020"/>
    <m/>
    <s v="Secop II"/>
    <s v="FDLSUBA-392-2020"/>
    <s v="FDLSUBA-CD-252-2020"/>
    <x v="0"/>
    <x v="0"/>
    <s v="Apoyo a la gestión"/>
    <m/>
    <m/>
    <s v="DIEGO ANDRES GONZALEZ RODRIGUEZ"/>
    <x v="141"/>
    <m/>
    <n v="8000"/>
    <n v="14700000"/>
    <n v="0"/>
    <n v="0"/>
    <n v="14700000"/>
    <n v="4200000"/>
    <m/>
    <m/>
  </r>
  <r>
    <x v="0"/>
    <s v="393-2020"/>
    <m/>
    <s v="Secop II"/>
    <s v="FDLSUBA-CPS-393-2020"/>
    <s v="FDLSUBA-CD-253-2020"/>
    <x v="0"/>
    <x v="0"/>
    <s v="Profesional"/>
    <m/>
    <m/>
    <s v="PAULA JOHANA VARGAS LEGUIZAMO"/>
    <x v="262"/>
    <m/>
    <n v="1483"/>
    <n v="26145000"/>
    <n v="0"/>
    <n v="0"/>
    <n v="26145000"/>
    <n v="7470000"/>
    <m/>
    <m/>
  </r>
  <r>
    <x v="0"/>
    <s v="394-2020"/>
    <m/>
    <s v="Secop II"/>
    <s v="FDLSUBACPS-394-2020"/>
    <s v="FDLSUBA-CD-254-2020"/>
    <x v="0"/>
    <x v="0"/>
    <s v="Profesional"/>
    <m/>
    <m/>
    <s v="MONICA PATRICIA MARTINEZ"/>
    <x v="135"/>
    <m/>
    <n v="1506"/>
    <n v="26145000"/>
    <n v="0"/>
    <n v="0"/>
    <n v="26145000"/>
    <n v="7470000"/>
    <m/>
    <m/>
  </r>
  <r>
    <x v="0"/>
    <s v="395-2020"/>
    <m/>
    <s v="Secop I"/>
    <s v="FDLSUBACPS3952020"/>
    <s v="FDLSUBA-CPS-395-2020"/>
    <x v="0"/>
    <x v="2"/>
    <s v="Otro"/>
    <m/>
    <m/>
    <s v="CAJA DE COMPENSACION FAMILIAR - COMPENSAR"/>
    <x v="242"/>
    <m/>
    <s v="No es CPS P-AG"/>
    <n v="5205386029"/>
    <n v="0"/>
    <n v="0"/>
    <n v="5205386029"/>
    <s v="-"/>
    <m/>
    <m/>
  </r>
  <r>
    <x v="0"/>
    <s v="396-2020"/>
    <m/>
    <s v="Secop II"/>
    <s v="FDLSUBA-CPS-396-2020"/>
    <s v="FDLSUBA-CD-255-2020"/>
    <x v="0"/>
    <x v="0"/>
    <s v="Apoyo a la gestión"/>
    <m/>
    <m/>
    <s v="DIEGO ALEJANDRO PATARROYO PINILLA"/>
    <x v="140"/>
    <s v="Bogotá, D.C."/>
    <n v="8000"/>
    <n v="6125000"/>
    <n v="1050000"/>
    <n v="0"/>
    <n v="7175000"/>
    <n v="1750000"/>
    <m/>
    <m/>
  </r>
  <r>
    <x v="0"/>
    <s v="397-2020"/>
    <m/>
    <s v="Secop II"/>
    <s v="FDLSUBA-CPS-397-2020"/>
    <s v="FDLSUBA-CD-255-2020"/>
    <x v="0"/>
    <x v="0"/>
    <s v="Apoyo a la gestión"/>
    <m/>
    <m/>
    <s v="CLINTON FABIAN LEAL GARCIA"/>
    <x v="263"/>
    <s v="Bogotá, D.C."/>
    <n v="9001"/>
    <n v="6125000"/>
    <n v="0"/>
    <n v="0"/>
    <n v="6125000"/>
    <n v="1750000"/>
    <m/>
    <m/>
  </r>
  <r>
    <x v="0"/>
    <s v="398-2020"/>
    <m/>
    <s v="Secop II"/>
    <s v="FDLSUBA-CPS-398-2020"/>
    <s v="FDLSUBA-CD-255-2020"/>
    <x v="0"/>
    <x v="0"/>
    <s v="Apoyo a la gestión"/>
    <m/>
    <m/>
    <s v="ANDRES GILBERTO CRISTANCHO"/>
    <x v="143"/>
    <s v="Bogotá, D.C."/>
    <n v="8000"/>
    <n v="6125000"/>
    <n v="0"/>
    <n v="0"/>
    <n v="6125000"/>
    <n v="1750000"/>
    <m/>
    <m/>
  </r>
  <r>
    <x v="0"/>
    <s v="399-2020"/>
    <m/>
    <s v="Secop II"/>
    <s v="FDLSUBACPS-399-2020"/>
    <s v="FDLSUBA-CD-256-2020"/>
    <x v="0"/>
    <x v="0"/>
    <s v="Apoyo a la gestión"/>
    <m/>
    <m/>
    <s v="PRESENTACION MOSQUERA MOSQUERA"/>
    <x v="264"/>
    <m/>
    <n v="8000"/>
    <n v="10500000"/>
    <n v="0"/>
    <n v="0"/>
    <n v="10500000"/>
    <n v="3500000"/>
    <m/>
    <m/>
  </r>
  <r>
    <x v="0"/>
    <s v="400-2020"/>
    <m/>
    <s v="Secop II"/>
    <s v="FDLSUBACPS-400-2020"/>
    <s v="FDLSUBA-CD-257-2020"/>
    <x v="0"/>
    <x v="0"/>
    <s v="Apoyo a la gestión"/>
    <m/>
    <m/>
    <s v="SANDRA PATRICIA CRISTANCHO MEJIA"/>
    <x v="117"/>
    <s v="Bogotá, D.C."/>
    <n v="1481"/>
    <n v="12250000"/>
    <n v="0"/>
    <n v="0"/>
    <n v="12250000"/>
    <n v="3500000"/>
    <m/>
    <m/>
  </r>
  <r>
    <x v="0"/>
    <s v="401-2020"/>
    <m/>
    <s v="Secop II"/>
    <s v="FDLSUBA-CPS-401-2020."/>
    <s v="FDLSUBA-CD-149-2020"/>
    <x v="0"/>
    <x v="0"/>
    <s v="Profesional"/>
    <m/>
    <m/>
    <s v="HUGO FERNEY PINEDA NIÑO"/>
    <x v="265"/>
    <s v="Bogotá, D.C."/>
    <n v="108"/>
    <n v="31500000"/>
    <n v="0"/>
    <n v="0"/>
    <n v="31500000"/>
    <n v="6300000"/>
    <m/>
    <m/>
  </r>
  <r>
    <x v="0"/>
    <s v="402-2020"/>
    <m/>
    <s v="Secop II"/>
    <s v="402-2020"/>
    <s v="FDLSUBA-MC-004-2020"/>
    <x v="3"/>
    <x v="4"/>
    <s v="Otro"/>
    <m/>
    <m/>
    <s v="TADINO SUMINISTROS SAS"/>
    <x v="266"/>
    <m/>
    <s v="No es CPS P-AG"/>
    <n v="6038060"/>
    <n v="0"/>
    <n v="0"/>
    <n v="6038060"/>
    <s v="-"/>
    <m/>
    <m/>
  </r>
  <r>
    <x v="0"/>
    <s v="403-2020"/>
    <m/>
    <s v="Secop II"/>
    <s v="FDLSUBA-CPS-403-2020"/>
    <s v="FDLSUBA-CD-258-2020"/>
    <x v="0"/>
    <x v="0"/>
    <s v="Profesional"/>
    <m/>
    <m/>
    <s v="EDGAR MAURICIO GOMEZ MEDINA"/>
    <x v="136"/>
    <s v="Bogotá, D.C."/>
    <n v="8000"/>
    <n v="14700000"/>
    <n v="2940000"/>
    <n v="0"/>
    <n v="17640000"/>
    <n v="4200000"/>
    <m/>
    <m/>
  </r>
  <r>
    <x v="0"/>
    <s v="404-2020"/>
    <m/>
    <s v="Secop II"/>
    <s v="FDLSUBA-CPS-404-2020"/>
    <s v="FDLSUBA-CD-255-2020"/>
    <x v="0"/>
    <x v="0"/>
    <s v="Apoyo a la gestión"/>
    <m/>
    <m/>
    <s v="FREDY ESTEBAN GARZON TORRES"/>
    <x v="139"/>
    <m/>
    <n v="1426"/>
    <n v="6125000"/>
    <n v="0"/>
    <n v="0"/>
    <n v="6125000"/>
    <n v="1750000"/>
    <m/>
    <m/>
  </r>
  <r>
    <x v="0"/>
    <s v="405-2020"/>
    <m/>
    <s v="Secop II"/>
    <s v="FDLSUBA-CPS-405-2020"/>
    <s v="FDLSUBA-CD-255-2020"/>
    <x v="0"/>
    <x v="0"/>
    <s v="Apoyo a la gestión"/>
    <m/>
    <m/>
    <s v="EVELYN CAROLINA ARIAS TIGREROS"/>
    <x v="142"/>
    <m/>
    <n v="1481"/>
    <n v="6125000"/>
    <n v="0"/>
    <n v="0"/>
    <n v="6125000"/>
    <n v="1750000"/>
    <m/>
    <m/>
  </r>
  <r>
    <x v="0"/>
    <s v="406-2020"/>
    <m/>
    <s v="Secop II"/>
    <s v="FDLSUBA-CPS-406-2020"/>
    <s v="FLSUBA-CD-259-2020"/>
    <x v="0"/>
    <x v="0"/>
    <s v="Apoyo a la gestión"/>
    <m/>
    <m/>
    <s v="JEICER DISNEY GUTIÉRREZ ÁLVAREZ"/>
    <x v="150"/>
    <s v="Fusagasuga (Cundinamarca)"/>
    <n v="1506"/>
    <n v="5250000"/>
    <n v="0"/>
    <n v="0"/>
    <n v="5250000"/>
    <n v="1750000"/>
    <m/>
    <m/>
  </r>
  <r>
    <x v="0"/>
    <s v="407-2020"/>
    <m/>
    <s v="Secop II"/>
    <s v="FDLSUBA-CPS-407-2020"/>
    <s v="FDLSUBA-CD-260-2020"/>
    <x v="0"/>
    <x v="0"/>
    <s v="Profesional"/>
    <m/>
    <m/>
    <s v="OSCAR ALEXANDER FLECHAS OROZCO"/>
    <x v="267"/>
    <m/>
    <n v="8000"/>
    <n v="19350000"/>
    <n v="0"/>
    <n v="0"/>
    <n v="19350000"/>
    <n v="3870000"/>
    <m/>
    <m/>
  </r>
  <r>
    <x v="0"/>
    <s v="408-2020"/>
    <m/>
    <s v="Secop II"/>
    <s v="FDLSUBA-CPS-408-2020"/>
    <s v="FDLSUBA-CD-261-2020"/>
    <x v="0"/>
    <x v="0"/>
    <s v="Profesional"/>
    <m/>
    <m/>
    <s v="DANIEL ENRIQUE DIAZ INFANTE"/>
    <x v="113"/>
    <s v="Bogotá, D.C."/>
    <n v="8000"/>
    <n v="22050000"/>
    <n v="3570000"/>
    <n v="0"/>
    <n v="25620000"/>
    <n v="6300000"/>
    <m/>
    <m/>
  </r>
  <r>
    <x v="0"/>
    <s v="409-2020"/>
    <m/>
    <s v="Secop II"/>
    <s v="FDLSUBA-CPS-409-2020"/>
    <s v="FDLSUBA-CD-262-2020"/>
    <x v="0"/>
    <x v="0"/>
    <s v="Profesional"/>
    <m/>
    <m/>
    <s v="ADA AMERICA MILLARES ESCAMILLA"/>
    <x v="268"/>
    <m/>
    <n v="8000"/>
    <n v="40000000"/>
    <n v="0"/>
    <n v="0"/>
    <n v="40000000"/>
    <n v="8000000"/>
    <m/>
    <m/>
  </r>
  <r>
    <x v="0"/>
    <s v="410-2020"/>
    <m/>
    <s v="Secop II"/>
    <s v="FDLSUBA-CPS-410-2020"/>
    <s v="FDLSUBA-CD-263-2020"/>
    <x v="0"/>
    <x v="0"/>
    <s v="Apoyo a la gestión"/>
    <m/>
    <m/>
    <s v="MARIA PAULA PAEZ TORRES"/>
    <x v="269"/>
    <m/>
    <n v="1506"/>
    <n v="18900000"/>
    <n v="0"/>
    <n v="0"/>
    <n v="18900000"/>
    <n v="4760000"/>
    <m/>
    <m/>
  </r>
  <r>
    <x v="0"/>
    <s v="411-2020"/>
    <m/>
    <s v="Secop II"/>
    <s v="FDLSUBA-CPS-411-2020"/>
    <s v="FDLSUBA-CD-263-2020"/>
    <x v="0"/>
    <x v="0"/>
    <s v="Apoyo a la gestión"/>
    <m/>
    <m/>
    <s v="CAMILO ERNESTO LOPEZ ULLOQUE"/>
    <x v="270"/>
    <m/>
    <n v="1461"/>
    <n v="18900000"/>
    <n v="0"/>
    <n v="0"/>
    <n v="18900000"/>
    <n v="4760000"/>
    <m/>
    <m/>
  </r>
  <r>
    <x v="0"/>
    <s v="412-2020"/>
    <m/>
    <s v="Secop II"/>
    <s v="FDLSUBA-CPS-412-2020"/>
    <s v="FDLSUBA-CD-263-2020"/>
    <x v="0"/>
    <x v="0"/>
    <s v="Apoyo a la gestión"/>
    <m/>
    <m/>
    <s v="ALBA ROCIO CANTOR SUAREZ"/>
    <x v="271"/>
    <m/>
    <n v="1476"/>
    <n v="18900000"/>
    <n v="0"/>
    <n v="0"/>
    <n v="18900000"/>
    <n v="4760000"/>
    <m/>
    <m/>
  </r>
  <r>
    <x v="0"/>
    <s v="413-2020"/>
    <m/>
    <s v="Secop II"/>
    <s v="FDLSUBA-CPS-413-2020"/>
    <s v="FDLSUBA-CD-264-2020"/>
    <x v="0"/>
    <x v="0"/>
    <s v="Apoyo a la gestión"/>
    <m/>
    <m/>
    <s v="MELIZA JANEZ GOMEZ PALACIOS"/>
    <x v="272"/>
    <s v="Quibdó (Chocó)"/>
    <n v="1506"/>
    <n v="28350000"/>
    <n v="0"/>
    <n v="0"/>
    <n v="28350000"/>
    <n v="7140000"/>
    <m/>
    <m/>
  </r>
  <r>
    <x v="0"/>
    <s v="414-2020"/>
    <m/>
    <s v="Secop II"/>
    <s v="FDLSUBA-CPS-414-2020"/>
    <s v="FDLSUBA-CD-264-2020"/>
    <x v="0"/>
    <x v="0"/>
    <s v="Apoyo a la gestión"/>
    <m/>
    <m/>
    <s v="TULLY MILENA GONZALEZ TORRES"/>
    <x v="273"/>
    <s v="Bogotá, D.C."/>
    <n v="1459"/>
    <n v="28350000"/>
    <n v="0"/>
    <n v="0"/>
    <n v="28350000"/>
    <n v="7140000"/>
    <m/>
    <m/>
  </r>
  <r>
    <x v="0"/>
    <s v="415-2020"/>
    <m/>
    <s v="Secop II"/>
    <s v="FDLSUBA-CPS-415-2020"/>
    <s v="FDLSUBA-CD-265-2020"/>
    <x v="0"/>
    <x v="0"/>
    <s v="Apoyo a la gestión"/>
    <m/>
    <m/>
    <s v="ALEJANDRO MENDOZA CELADA"/>
    <x v="171"/>
    <m/>
    <n v="1465"/>
    <n v="18900000"/>
    <n v="1050000"/>
    <n v="0"/>
    <n v="19950000"/>
    <n v="4760000"/>
    <m/>
    <m/>
  </r>
  <r>
    <x v="0"/>
    <s v="416-2020"/>
    <m/>
    <s v="Secop II"/>
    <s v="FDLSUBA-CPS-416-2020"/>
    <s v="FDLSUBA-CD-265-2020"/>
    <x v="0"/>
    <x v="0"/>
    <s v="Apoyo a la gestión"/>
    <m/>
    <m/>
    <s v="CATALINA POSADA ESCOBAR"/>
    <x v="169"/>
    <s v="Bogotá, D.C."/>
    <n v="1465"/>
    <n v="18900000"/>
    <n v="1050000"/>
    <n v="0"/>
    <n v="19950000"/>
    <n v="4760000"/>
    <m/>
    <m/>
  </r>
  <r>
    <x v="0"/>
    <s v="417-2020"/>
    <m/>
    <s v="Secop II"/>
    <s v="FDLSUBA-CPS-417-2020"/>
    <s v="FDLSUBA-CD-243-2020"/>
    <x v="0"/>
    <x v="0"/>
    <s v="Profesional"/>
    <m/>
    <m/>
    <s v="DAYANA LAGO VANEGAS"/>
    <x v="168"/>
    <m/>
    <n v="1483"/>
    <n v="22050000"/>
    <n v="0"/>
    <n v="0"/>
    <n v="22050000"/>
    <n v="6300000"/>
    <m/>
    <m/>
  </r>
  <r>
    <x v="0"/>
    <s v="418-2020"/>
    <m/>
    <s v="Secop II"/>
    <s v="FDLSUBACPS-418-2020"/>
    <s v="FDLSUBA-CD-266-2020"/>
    <x v="0"/>
    <x v="0"/>
    <s v="Apoyo a la gestión"/>
    <m/>
    <m/>
    <s v="LEIDY MIREYA PACHÓN BAQUERO"/>
    <x v="274"/>
    <s v="Bogotá, D.C."/>
    <n v="1472"/>
    <n v="15750000"/>
    <n v="0"/>
    <n v="0"/>
    <n v="15750000"/>
    <n v="3500000"/>
    <m/>
    <m/>
  </r>
  <r>
    <x v="0"/>
    <s v="419-2020"/>
    <m/>
    <s v="Secop II"/>
    <s v="FDLSUBA-CPS-419-2020"/>
    <s v="FLSUBA-CD-259-2020"/>
    <x v="0"/>
    <x v="0"/>
    <s v="Apoyo a la gestión"/>
    <m/>
    <m/>
    <s v="ALEXEI ZAMORA BENITEZ"/>
    <x v="153"/>
    <s v="Bogotá, D.C."/>
    <n v="8000"/>
    <n v="5250000"/>
    <n v="0"/>
    <n v="0"/>
    <n v="5250000"/>
    <n v="1925000"/>
    <m/>
    <m/>
  </r>
  <r>
    <x v="0"/>
    <s v="420-2020"/>
    <m/>
    <s v="Secop II"/>
    <s v="FDLSUBA-CPS-420-2020"/>
    <s v="FLSUBA-CD-259-2020"/>
    <x v="0"/>
    <x v="0"/>
    <s v="Apoyo a la gestión"/>
    <m/>
    <m/>
    <s v="ANA MARIA MEDINA JAIMES"/>
    <x v="154"/>
    <m/>
    <n v="1465"/>
    <n v="5250000"/>
    <n v="0"/>
    <n v="0"/>
    <n v="5250000"/>
    <n v="1925000"/>
    <m/>
    <m/>
  </r>
  <r>
    <x v="0"/>
    <s v="421-2020"/>
    <m/>
    <s v="Secop II"/>
    <s v="FDLSUBA-CPS-421-2020"/>
    <s v=" _x000a_FDLSUBA-CD-267-2020_x000a_"/>
    <x v="0"/>
    <x v="0"/>
    <s v="Profesional"/>
    <m/>
    <m/>
    <s v="MABEL FERNANDA ORJUELA SANCHEZ"/>
    <x v="170"/>
    <m/>
    <n v="1427"/>
    <n v="22410000"/>
    <n v="0"/>
    <n v="0"/>
    <n v="22410000"/>
    <n v="6300000"/>
    <m/>
    <m/>
  </r>
  <r>
    <x v="0"/>
    <s v="422-2020"/>
    <m/>
    <s v="Secop II"/>
    <s v="FDLSUBA-CPS-422-2020"/>
    <s v="FDLSUBA-CD-268-2020"/>
    <x v="0"/>
    <x v="0"/>
    <s v="Profesional"/>
    <m/>
    <m/>
    <s v="ANDRES FELIPE ESPINOSA ZULUAGA"/>
    <x v="172"/>
    <m/>
    <n v="9001"/>
    <n v="16800000"/>
    <n v="3150000"/>
    <n v="0"/>
    <n v="19950000"/>
    <n v="6300000"/>
    <m/>
    <m/>
  </r>
  <r>
    <x v="0"/>
    <s v="424-2020"/>
    <m/>
    <s v="Secop II"/>
    <s v="FDLSUBA-CPS-424-2020"/>
    <s v="FDLSUBA-CD-269-2020"/>
    <x v="0"/>
    <x v="0"/>
    <s v="Apoyo a la gestión"/>
    <m/>
    <m/>
    <s v="JAIDER OSWALDO RODRIGUEZ PINTO"/>
    <x v="155"/>
    <m/>
    <n v="8000"/>
    <n v="4375000"/>
    <n v="0"/>
    <n v="0"/>
    <n v="4375000"/>
    <n v="1750000"/>
    <m/>
    <m/>
  </r>
  <r>
    <x v="0"/>
    <s v="425-2020"/>
    <m/>
    <s v="Secop II"/>
    <s v="FDLSUBA-CPS-425-2020"/>
    <s v="FDLSUBA-CD-270-2020"/>
    <x v="0"/>
    <x v="0"/>
    <s v="Apoyo a la gestión"/>
    <m/>
    <m/>
    <s v="IVONNE ALEXANDRA LÓPEZ GUEVARA"/>
    <x v="275"/>
    <s v="Bogotá, D.C."/>
    <n v="8000"/>
    <n v="12600000"/>
    <n v="0"/>
    <n v="0"/>
    <n v="12600000"/>
    <n v="4200000"/>
    <m/>
    <m/>
  </r>
  <r>
    <x v="0"/>
    <s v="426-2020"/>
    <m/>
    <s v="Secop II"/>
    <s v="FDLSUBA-CPS-426-2020"/>
    <s v="FDLSUBA-CD-270-2020"/>
    <x v="0"/>
    <x v="0"/>
    <s v="Apoyo a la gestión"/>
    <m/>
    <m/>
    <s v="SANTIAGO DORADO CAICEDO"/>
    <x v="276"/>
    <m/>
    <n v="1481"/>
    <n v="12600000"/>
    <n v="0"/>
    <n v="0"/>
    <n v="12600000"/>
    <n v="4200000"/>
    <m/>
    <m/>
  </r>
  <r>
    <x v="0"/>
    <s v="428-2020"/>
    <m/>
    <s v="Secop II"/>
    <s v="FDLSUBA-CPS-428-2020"/>
    <s v="FDLSUBA-CD-270-2020"/>
    <x v="0"/>
    <x v="0"/>
    <s v="Apoyo a la gestión"/>
    <m/>
    <m/>
    <s v="JUAN GIOVANNI FORERO BEJARANO"/>
    <x v="277"/>
    <m/>
    <n v="8000"/>
    <n v="12600000"/>
    <n v="0"/>
    <n v="0"/>
    <n v="12600000"/>
    <n v="4200000"/>
    <m/>
    <m/>
  </r>
  <r>
    <x v="0"/>
    <s v="429-2020"/>
    <m/>
    <s v="Secop II"/>
    <s v="FDLSUBA-CPS-429-2020"/>
    <s v="FDLSUBA-CD-270-2020"/>
    <x v="0"/>
    <x v="0"/>
    <s v="Apoyo a la gestión"/>
    <m/>
    <m/>
    <s v="JESUS MARIANO MARTINEZ OSPINA"/>
    <x v="278"/>
    <m/>
    <n v="1465"/>
    <n v="12600000"/>
    <n v="0"/>
    <n v="0"/>
    <n v="12600000"/>
    <n v="4200000"/>
    <m/>
    <m/>
  </r>
  <r>
    <x v="0"/>
    <s v="430-2020"/>
    <m/>
    <s v="Secop II"/>
    <s v="FDLSUBA-CPS-430-2020"/>
    <s v="FDLSUBA-CD-216-2020"/>
    <x v="0"/>
    <x v="0"/>
    <s v="Apoyo a la gestión"/>
    <m/>
    <m/>
    <s v="FABIAN HERNANDO RIVAS ALVAREZ"/>
    <x v="279"/>
    <m/>
    <n v="1481"/>
    <n v="14700000"/>
    <n v="0"/>
    <n v="0"/>
    <n v="14700000"/>
    <s v="-"/>
    <m/>
    <m/>
  </r>
  <r>
    <x v="0"/>
    <s v="432-2020"/>
    <m/>
    <s v="Secop II"/>
    <s v="FDLSUBA-CPS-432-2020"/>
    <s v="FDLSUBA-CD-272-2020"/>
    <x v="0"/>
    <x v="0"/>
    <s v="Apoyo a la gestión"/>
    <m/>
    <m/>
    <s v="JORGE ANDRÉS VARGAS LÓPEZ"/>
    <x v="173"/>
    <s v="Ibagué (Tolima)"/>
    <n v="1469"/>
    <n v="16800000"/>
    <n v="1470000"/>
    <n v="0"/>
    <n v="18270000"/>
    <n v="6300000"/>
    <m/>
    <m/>
  </r>
  <r>
    <x v="0"/>
    <s v="433-2020 C1"/>
    <m/>
    <s v="Secop II"/>
    <s v="FDLSUBACPS-433-2020"/>
    <s v="FDLSUBA-CD-273-2020"/>
    <x v="0"/>
    <x v="0"/>
    <s v="Apoyo a la gestión"/>
    <m/>
    <m/>
    <s v="MARIA EUGENIA ROSALES NEGRETE"/>
    <x v="280"/>
    <m/>
    <n v="8000"/>
    <n v="10500000"/>
    <n v="0"/>
    <n v="0"/>
    <n v="10500000"/>
    <n v="2541000"/>
    <m/>
    <m/>
  </r>
  <r>
    <x v="0"/>
    <s v="433-2020"/>
    <m/>
    <s v="Secop I"/>
    <s v="Convenio Interadministrativo 433-2020"/>
    <s v="CONVENIO INTERADMINISTRATIVO 433-2020"/>
    <x v="0"/>
    <x v="1"/>
    <s v="Otro"/>
    <m/>
    <m/>
    <s v="SUBRED INTEGRADA DE SERVICIOS DE SALUD NORTE ESE OFICIAL"/>
    <x v="281"/>
    <s v="Bogotá, D.C."/>
    <s v="No es CPS P-AG"/>
    <n v="2019728000"/>
    <n v="1009864000"/>
    <n v="303175000"/>
    <n v="3332767000"/>
    <s v="-"/>
    <m/>
    <m/>
  </r>
  <r>
    <x v="0"/>
    <s v="434-2020"/>
    <m/>
    <s v="Secop II"/>
    <s v="FDLSUBA-CPS-434-2020"/>
    <s v="FDLSUBA-CD-274-2020"/>
    <x v="0"/>
    <x v="0"/>
    <s v="Profesional"/>
    <m/>
    <m/>
    <s v="IVAN DARIO GOMEZ HENAO"/>
    <x v="161"/>
    <s v="Manizalez (Caldas)"/>
    <n v="8000"/>
    <n v="20000000"/>
    <n v="2933333"/>
    <n v="0"/>
    <n v="22933333"/>
    <n v="7200000"/>
    <m/>
    <m/>
  </r>
  <r>
    <x v="0"/>
    <s v="435-2020"/>
    <m/>
    <s v="Secop II"/>
    <s v="FDLSUBACPS-435-2020"/>
    <s v="FDLSUBA-CD-275-2020"/>
    <x v="0"/>
    <x v="0"/>
    <s v="Apoyo a la gestión"/>
    <m/>
    <m/>
    <s v="AURA RONNYELLA MACAY CASTELLANOS"/>
    <x v="282"/>
    <m/>
    <n v="8000"/>
    <n v="8700000"/>
    <n v="0"/>
    <n v="0"/>
    <n v="8700000"/>
    <n v="2900000"/>
    <m/>
    <m/>
  </r>
  <r>
    <x v="0"/>
    <s v="436-2020"/>
    <m/>
    <s v="Secop II"/>
    <s v="FDLSUBA-CPS-436-2020"/>
    <s v="FDLSUBA-CD-270-2020"/>
    <x v="0"/>
    <x v="0"/>
    <s v="Apoyo a la gestión"/>
    <m/>
    <m/>
    <s v="ZULLY LORENA GUTIERREZ MENESES"/>
    <x v="283"/>
    <m/>
    <n v="8000"/>
    <n v="12600000"/>
    <n v="0"/>
    <n v="0"/>
    <n v="12600000"/>
    <n v="2660000"/>
    <m/>
    <m/>
  </r>
  <r>
    <x v="0"/>
    <s v="437-2020"/>
    <m/>
    <s v="Secop II"/>
    <s v="437 de 2020"/>
    <s v="FDLSUBA-SASI -002- 2020"/>
    <x v="1"/>
    <x v="5"/>
    <s v="Otro"/>
    <m/>
    <m/>
    <s v="LA CASA DE SUMINISTROS Y SERVICIOS S.A.S"/>
    <x v="284"/>
    <m/>
    <s v="No es CPS P-AG"/>
    <n v="98500000"/>
    <n v="0"/>
    <n v="0"/>
    <n v="98500000"/>
    <s v="-"/>
    <m/>
    <m/>
  </r>
  <r>
    <x v="0"/>
    <s v="438-2020"/>
    <m/>
    <s v="Secop II"/>
    <s v="438-2020"/>
    <s v="FDLS-MC-006-2020"/>
    <x v="3"/>
    <x v="5"/>
    <s v="Otro"/>
    <m/>
    <m/>
    <s v="COMERCIALIZADORA ELECTROCON SAS"/>
    <x v="285"/>
    <m/>
    <s v="No es CPS P-AG"/>
    <n v="24000000"/>
    <n v="12000000"/>
    <n v="0"/>
    <n v="36000000"/>
    <s v="-"/>
    <m/>
    <m/>
  </r>
  <r>
    <x v="0"/>
    <s v="439-2020"/>
    <m/>
    <s v="Secop II"/>
    <s v="439-2020"/>
    <s v="FDLS-MC-007-2020"/>
    <x v="3"/>
    <x v="2"/>
    <s v="Otro"/>
    <m/>
    <m/>
    <s v="HELP SOLUCIONES INFORMATICAS HSI SAS"/>
    <x v="286"/>
    <m/>
    <s v="No es CPS P-AG"/>
    <n v="24500000"/>
    <n v="0"/>
    <n v="0"/>
    <n v="24500000"/>
    <s v="-"/>
    <m/>
    <m/>
  </r>
  <r>
    <x v="0"/>
    <s v="441-2020"/>
    <m/>
    <s v="Secop II"/>
    <s v="FDLSUBA-CPS-441-2020"/>
    <s v="FDLSUBA-CD-277-2020"/>
    <x v="0"/>
    <x v="0"/>
    <s v="Apoyo a la gestión"/>
    <m/>
    <m/>
    <s v="ADRIANA PATRICIA RODRIGUEZ MUNZA"/>
    <x v="287"/>
    <m/>
    <n v="1481"/>
    <n v="11000000"/>
    <n v="0"/>
    <n v="0"/>
    <n v="11000000"/>
    <n v="2200000"/>
    <m/>
    <m/>
  </r>
  <r>
    <x v="0"/>
    <s v="443-2020"/>
    <m/>
    <s v="Secop II"/>
    <s v="FDLSUBACPS-443-2020"/>
    <s v="FDLSUBA-279-2010"/>
    <x v="0"/>
    <x v="0"/>
    <s v="Apoyo a la gestión"/>
    <m/>
    <m/>
    <s v="YENNI MARCELA DURAN GOMEZ"/>
    <x v="288"/>
    <m/>
    <n v="8000"/>
    <n v="4375000"/>
    <n v="0"/>
    <n v="0"/>
    <n v="4375000"/>
    <n v="1750000"/>
    <m/>
    <m/>
  </r>
  <r>
    <x v="0"/>
    <s v="444-2020"/>
    <m/>
    <s v="Secop II"/>
    <s v="FDLSUBA-CPS-444-2020"/>
    <s v="FDLSUBA-CD-280-2020"/>
    <x v="0"/>
    <x v="0"/>
    <s v="Apoyo a la gestión"/>
    <m/>
    <m/>
    <s v="OMAR FELIPE SUAREZ CASAS"/>
    <x v="127"/>
    <s v="Bogotá, D.C."/>
    <n v="8000"/>
    <n v="4166666"/>
    <n v="1500000"/>
    <n v="0"/>
    <n v="5666666"/>
    <n v="2500000"/>
    <m/>
    <m/>
  </r>
  <r>
    <x v="0"/>
    <s v="445-2020"/>
    <m/>
    <s v="Secop II"/>
    <s v="FDLSUBACPS-445-2020"/>
    <s v="FDLSUBA-CD-281-2020"/>
    <x v="0"/>
    <x v="0"/>
    <s v="Apoyo a la gestión"/>
    <m/>
    <m/>
    <s v="CARMEN EUGENIA GALINDO NOGUERA"/>
    <x v="289"/>
    <m/>
    <n v="8000"/>
    <n v="12600000"/>
    <n v="0"/>
    <n v="0"/>
    <n v="12600000"/>
    <n v="4200000"/>
    <m/>
    <m/>
  </r>
  <r>
    <x v="0"/>
    <s v="446-2020"/>
    <m/>
    <s v="Secop II"/>
    <s v="FDLSUBACPS-446-2020"/>
    <s v=" _x000a_FDLSUBA-282-2020"/>
    <x v="0"/>
    <x v="0"/>
    <s v="Apoyo a la gestión"/>
    <m/>
    <m/>
    <s v="DEISY RUTH CONTRERAS RAMOS"/>
    <x v="290"/>
    <m/>
    <n v="8000"/>
    <n v="15750000"/>
    <n v="0"/>
    <n v="0"/>
    <n v="15750000"/>
    <n v="6300000"/>
    <m/>
    <m/>
  </r>
  <r>
    <x v="0"/>
    <s v="447-2020"/>
    <m/>
    <s v="Secop II"/>
    <s v="FDLSUBA-CPS-447-2020"/>
    <s v="FDLSUBA-CD-283-2020"/>
    <x v="0"/>
    <x v="0"/>
    <s v="Profesional"/>
    <m/>
    <m/>
    <s v="OSCAR ALFONSO MONTEALEGRE HERRERA"/>
    <x v="291"/>
    <m/>
    <n v="8000"/>
    <n v="13333333"/>
    <n v="5600000"/>
    <n v="0"/>
    <n v="18933333"/>
    <n v="8000000"/>
    <m/>
    <m/>
  </r>
  <r>
    <x v="0"/>
    <s v="448-2020"/>
    <m/>
    <s v="Secop II"/>
    <s v="FDLSUBACPS-448-2020"/>
    <s v="FDLS-CD-284-2020."/>
    <x v="0"/>
    <x v="0"/>
    <s v="Apoyo a la gestión"/>
    <m/>
    <m/>
    <s v="WILLIAM ALFONSO DIAZ SANCHEZ"/>
    <x v="292"/>
    <s v="Bogotá, D.C."/>
    <n v="8000"/>
    <n v="10500000"/>
    <n v="0"/>
    <n v="0"/>
    <n v="10500000"/>
    <n v="6300000"/>
    <m/>
    <m/>
  </r>
  <r>
    <x v="0"/>
    <s v="449-2020"/>
    <m/>
    <s v="Secop II"/>
    <s v="FDLSUBA-CPS-449-2020"/>
    <s v="FDLSUBA-CD-285-2020"/>
    <x v="0"/>
    <x v="0"/>
    <s v="Profesional"/>
    <m/>
    <m/>
    <s v="ANGY ESTEPHANYA CASTIBLANCO BELTRAN"/>
    <x v="293"/>
    <s v="Bogotá, D.C."/>
    <n v="1465"/>
    <n v="6450000"/>
    <n v="0"/>
    <n v="0"/>
    <n v="6450000"/>
    <n v="3870000"/>
    <m/>
    <m/>
  </r>
  <r>
    <x v="0"/>
    <s v="450-2020"/>
    <m/>
    <s v="Secop II"/>
    <s v="FDLSUBACPS-450-2020"/>
    <s v="FDLSUBA-CD-286-2020"/>
    <x v="0"/>
    <x v="0"/>
    <s v="Profesional"/>
    <m/>
    <m/>
    <s v="CAMILA ANDREA BARRIOS OVALLE"/>
    <x v="177"/>
    <s v="Ibagué (Tolima)"/>
    <n v="8000"/>
    <n v="10500000"/>
    <n v="3780000"/>
    <n v="0"/>
    <n v="14280000"/>
    <n v="6300000"/>
    <m/>
    <m/>
  </r>
  <r>
    <x v="0"/>
    <s v="451-2020"/>
    <m/>
    <s v="Secop II"/>
    <s v="FDLSUBA-MC 451 2020"/>
    <s v="FDLSUBA-MC008-2020"/>
    <x v="3"/>
    <x v="5"/>
    <s v="Otro"/>
    <m/>
    <m/>
    <s v="ATEMPO PROVEEDORES EMPRESARIALES SAS"/>
    <x v="294"/>
    <m/>
    <s v="No es CPS P-AG"/>
    <n v="19090604"/>
    <n v="0"/>
    <n v="0"/>
    <n v="19090604"/>
    <s v="-"/>
    <m/>
    <m/>
  </r>
  <r>
    <x v="0"/>
    <s v="452-2020"/>
    <m/>
    <s v="Secop II"/>
    <s v="FDLSUBACPS-452-2020"/>
    <s v="FDLSUBA-287-2020"/>
    <x v="0"/>
    <x v="0"/>
    <s v="Apoyo a la gestión"/>
    <m/>
    <m/>
    <s v="AMANDA ANGELINA NORATO FAJARDO"/>
    <x v="295"/>
    <m/>
    <n v="8000"/>
    <n v="10500000"/>
    <n v="0"/>
    <n v="0"/>
    <n v="10500000"/>
    <n v="3500000"/>
    <m/>
    <m/>
  </r>
  <r>
    <x v="0"/>
    <s v="455-2020"/>
    <m/>
    <s v="Secop II"/>
    <s v="FDLSUBA CD 455- 2020"/>
    <s v="FDLSUBA CD 290- 2020 "/>
    <x v="0"/>
    <x v="0"/>
    <s v="Profesional"/>
    <m/>
    <m/>
    <s v="ANA CELIA DIAZ DIAZ"/>
    <x v="296"/>
    <s v="Bogotá, D.C."/>
    <n v="1481"/>
    <n v="10500000"/>
    <n v="0"/>
    <n v="0"/>
    <n v="10500000"/>
    <n v="3500000"/>
    <m/>
    <m/>
  </r>
  <r>
    <x v="0"/>
    <s v="456-2020"/>
    <m/>
    <s v="Secop II"/>
    <s v="FDLSUBA-CPS-456-2020"/>
    <s v="FDLSUBA-CD-291-2020"/>
    <x v="0"/>
    <x v="0"/>
    <s v="Profesional"/>
    <m/>
    <m/>
    <s v="DIANA CAROLINA PALACIOS REINA"/>
    <x v="297"/>
    <m/>
    <n v="1465"/>
    <n v="6450000"/>
    <n v="0"/>
    <n v="0"/>
    <n v="6450000"/>
    <n v="3870000"/>
    <m/>
    <m/>
  </r>
  <r>
    <x v="0"/>
    <s v="457-2020"/>
    <m/>
    <s v="Secop II"/>
    <s v="FDLSUBA-CPS-457-2020"/>
    <s v="FDLSUBA-CD-292-2020"/>
    <x v="0"/>
    <x v="0"/>
    <s v="Profesional"/>
    <m/>
    <m/>
    <s v="MELISA PAOLA PACHECO FLOREZ"/>
    <x v="298"/>
    <m/>
    <n v="8000"/>
    <n v="9450000"/>
    <n v="0"/>
    <n v="0"/>
    <n v="9450000"/>
    <n v="6300000"/>
    <m/>
    <m/>
  </r>
  <r>
    <x v="0"/>
    <s v="458-2020"/>
    <m/>
    <s v="Secop II"/>
    <s v="FDLSUBA-CPS-458-2020"/>
    <s v="FDLSUBA-CD-293-2020"/>
    <x v="0"/>
    <x v="0"/>
    <s v="Apoyo a la gestión"/>
    <m/>
    <m/>
    <s v="ESTELA HUAZA RAMIREZ"/>
    <x v="299"/>
    <m/>
    <n v="8000"/>
    <n v="2916666"/>
    <n v="0"/>
    <n v="0"/>
    <n v="2916666"/>
    <n v="1750000"/>
    <m/>
    <m/>
  </r>
  <r>
    <x v="0"/>
    <s v="459-2020"/>
    <m/>
    <s v="Secop II"/>
    <s v="FDLS-459-2020"/>
    <s v="FDLSUBA-SAMC-003- 2020"/>
    <x v="2"/>
    <x v="5"/>
    <s v="Otro"/>
    <m/>
    <m/>
    <s v="MAKROSYSTEM COLOMBIA SAS"/>
    <x v="300"/>
    <m/>
    <s v="No es CPS P-AG"/>
    <n v="232785896"/>
    <n v="85944656"/>
    <n v="0"/>
    <n v="318730552"/>
    <s v="-"/>
    <m/>
    <m/>
  </r>
  <r>
    <x v="0"/>
    <s v="460-2020"/>
    <m/>
    <s v="Secop II"/>
    <s v="CONTRATO DE COMPRAVENTA No. 460 DE 2020"/>
    <s v="FDLSUBA-SASI- 003- 2020"/>
    <x v="1"/>
    <x v="4"/>
    <s v="Otro"/>
    <m/>
    <m/>
    <s v="COMERCIALIZADORA SERLE.COM SAS"/>
    <x v="301"/>
    <m/>
    <s v="No es CPS P-AG"/>
    <n v="807741128"/>
    <n v="0"/>
    <n v="0"/>
    <n v="807741128"/>
    <s v="-"/>
    <m/>
    <m/>
  </r>
  <r>
    <x v="0"/>
    <s v="461-2020"/>
    <m/>
    <s v="Secop II"/>
    <s v="FDLSUBACPS-461-2020"/>
    <s v="FDLSUBA-CD-294-2020"/>
    <x v="0"/>
    <x v="0"/>
    <s v="Apoyo a la gestión"/>
    <m/>
    <m/>
    <s v="REINALDO PUENTES VASQUEZ"/>
    <x v="148"/>
    <m/>
    <n v="1481"/>
    <n v="6300000"/>
    <n v="0"/>
    <n v="0"/>
    <n v="6300000"/>
    <n v="6300000"/>
    <m/>
    <m/>
  </r>
  <r>
    <x v="0"/>
    <s v="462-2020"/>
    <m/>
    <s v="Secop II"/>
    <s v="FDLSUBACPS-462-2020"/>
    <s v="FDLSUBA-CD-295-2020"/>
    <x v="0"/>
    <x v="0"/>
    <s v="Apoyo a la gestión"/>
    <m/>
    <m/>
    <s v="ADRIANA TANGARIFE CARVAJAL"/>
    <x v="144"/>
    <s v="Bogotá, D.C."/>
    <n v="1481"/>
    <n v="6300000"/>
    <n v="0"/>
    <n v="0"/>
    <n v="6300000"/>
    <n v="6300000"/>
    <m/>
    <m/>
  </r>
  <r>
    <x v="0"/>
    <s v="463-2020"/>
    <m/>
    <s v="Secop II"/>
    <s v="FDLSUBACPS-463-2020"/>
    <s v=" _x000a_FDLSUBA-CD-296-2020"/>
    <x v="0"/>
    <x v="0"/>
    <s v="Apoyo a la gestión"/>
    <m/>
    <m/>
    <s v="KAROLA ANDREA MEDINA PEREZ"/>
    <x v="302"/>
    <m/>
    <n v="1481"/>
    <n v="6300000"/>
    <n v="0"/>
    <n v="0"/>
    <n v="6300000"/>
    <n v="6300000"/>
    <m/>
    <m/>
  </r>
  <r>
    <x v="0"/>
    <s v="464-2020"/>
    <m/>
    <s v="Secop II"/>
    <s v="FDLSUBACPS-464-2020"/>
    <s v="FDLSUBA-CD-297-2020_x000a_"/>
    <x v="0"/>
    <x v="0"/>
    <s v="Profesional"/>
    <m/>
    <m/>
    <s v="ANGELA VIVIANA FORERO JIMENEZ"/>
    <x v="303"/>
    <m/>
    <n v="1465"/>
    <n v="6450000"/>
    <n v="0"/>
    <n v="0"/>
    <n v="6450000"/>
    <n v="3870000"/>
    <m/>
    <m/>
  </r>
  <r>
    <x v="0"/>
    <s v="465-2020"/>
    <m/>
    <s v="Secop II"/>
    <s v="FDLSUBACPS-465-2020"/>
    <s v=" _x000a_FDLSUBA-CD-298-2020_x000a_"/>
    <x v="0"/>
    <x v="0"/>
    <s v="Profesional"/>
    <m/>
    <m/>
    <s v="JEFERSON ALEXANDER GUZMAN NEGRO"/>
    <x v="191"/>
    <s v="Bogotá, D.C."/>
    <n v="1483"/>
    <n v="4200000"/>
    <n v="0"/>
    <n v="0"/>
    <n v="4200000"/>
    <n v="4200000"/>
    <m/>
    <m/>
  </r>
  <r>
    <x v="0"/>
    <s v="466-2020"/>
    <m/>
    <s v="Secop II"/>
    <s v="FDLSUBA-CPS-466-2020"/>
    <s v="FDLSUBA-CD-299-2020_x000a_"/>
    <x v="0"/>
    <x v="0"/>
    <s v="Apoyo a la gestión"/>
    <m/>
    <m/>
    <s v="JOSE ALFREDO MORA GARCES"/>
    <x v="304"/>
    <m/>
    <n v="1506"/>
    <n v="3300000"/>
    <n v="0"/>
    <n v="0"/>
    <n v="3300000"/>
    <n v="3300000"/>
    <m/>
    <m/>
  </r>
  <r>
    <x v="0"/>
    <s v="467-2020"/>
    <m/>
    <s v="Secop II"/>
    <s v="FDLSUBA-CPS-467-2020"/>
    <s v="FDLSUBA-CD-299-2020"/>
    <x v="0"/>
    <x v="0"/>
    <s v="Apoyo a la gestión"/>
    <m/>
    <m/>
    <s v="EDWIN ANDRÉS MAYORGA TIBAQUIRÁ"/>
    <x v="305"/>
    <s v="Bogotá, D.C."/>
    <n v="1506"/>
    <n v="3300000"/>
    <n v="0"/>
    <n v="0"/>
    <n v="3300000"/>
    <n v="3300000"/>
    <m/>
    <m/>
  </r>
  <r>
    <x v="0"/>
    <s v="468-2020"/>
    <m/>
    <s v="Secop II"/>
    <s v="FDLSUBA-CPS-468-2020"/>
    <s v="FDLSUBA-CD-299-2020"/>
    <x v="0"/>
    <x v="0"/>
    <s v="Apoyo a la gestión"/>
    <m/>
    <m/>
    <s v="JEFFERSSON ALVAREZ ZAMBRANO"/>
    <x v="306"/>
    <m/>
    <n v="1506"/>
    <n v="3300000"/>
    <n v="0"/>
    <n v="0"/>
    <n v="3300000"/>
    <n v="3300000"/>
    <m/>
    <m/>
  </r>
  <r>
    <x v="0"/>
    <s v="469-2020"/>
    <m/>
    <s v="Secop II"/>
    <s v="FDLSUBA-469-2020"/>
    <s v="FDLS-MC-011-2020"/>
    <x v="3"/>
    <x v="2"/>
    <s v="Otro"/>
    <m/>
    <m/>
    <s v="REMA SOLUCIONES INTEGRALES SAS"/>
    <x v="307"/>
    <m/>
    <s v="No es CPS P-AG"/>
    <n v="24576571"/>
    <n v="0"/>
    <n v="0"/>
    <n v="24576571"/>
    <s v="-"/>
    <m/>
    <m/>
  </r>
  <r>
    <x v="0"/>
    <s v="470-2020"/>
    <m/>
    <s v="Secop II"/>
    <s v="FDLSUBA-CD-470-2020"/>
    <s v="FDLSUBA-CD-300-2020"/>
    <x v="0"/>
    <x v="3"/>
    <s v="Otro"/>
    <m/>
    <m/>
    <s v="Inversiones y Construcciones Rodriguez Reyes y Cia S en C"/>
    <x v="308"/>
    <m/>
    <s v="No es CPS P-AG"/>
    <n v="52500000"/>
    <n v="0"/>
    <n v="0"/>
    <n v="52500000"/>
    <s v="-"/>
    <m/>
    <m/>
  </r>
  <r>
    <x v="0"/>
    <s v="471-2020"/>
    <m/>
    <s v="Secop II"/>
    <s v="CONTRATO DE CONSULTORÍA No. 471 DE 2020"/>
    <s v="FDLSUBA-CMA-006-2020"/>
    <x v="4"/>
    <x v="6"/>
    <s v="Otro"/>
    <m/>
    <m/>
    <s v="QÜID LAB SAS"/>
    <x v="309"/>
    <m/>
    <s v="No es CPS P-AG"/>
    <n v="151898146"/>
    <n v="0"/>
    <n v="0"/>
    <n v="151898146"/>
    <s v="-"/>
    <m/>
    <m/>
  </r>
  <r>
    <x v="0"/>
    <s v="472-2020"/>
    <m/>
    <s v="Secop II"/>
    <s v="FDLSUBA-472-2020"/>
    <s v="FDLS-MC-012-2020"/>
    <x v="3"/>
    <x v="5"/>
    <s v="Otro"/>
    <m/>
    <m/>
    <s v="INVERSIONES DIAZ POSADA S.A.S"/>
    <x v="310"/>
    <m/>
    <s v="No es CPS P-AG"/>
    <n v="15000000"/>
    <n v="0"/>
    <n v="0"/>
    <n v="15000000"/>
    <s v="-"/>
    <m/>
    <m/>
  </r>
  <r>
    <x v="0"/>
    <s v="473-2020"/>
    <m/>
    <s v="Secop II"/>
    <s v="FDLSUBA-473-2020"/>
    <s v="FDLSUBA-CMA-002-2020"/>
    <x v="4"/>
    <x v="6"/>
    <s v="Otro"/>
    <m/>
    <m/>
    <s v="ACADIT INGENIERIA LTDA"/>
    <x v="311"/>
    <m/>
    <s v="No es CPS P-AG"/>
    <n v="71997511"/>
    <n v="0"/>
    <n v="0"/>
    <n v="71997511"/>
    <s v="-"/>
    <m/>
    <m/>
  </r>
  <r>
    <x v="0"/>
    <s v="474-2020"/>
    <m/>
    <s v="Secop II"/>
    <s v="FDLSUBA-CPS-474-2020"/>
    <s v="FDLSUBA-CD-301-2020"/>
    <x v="0"/>
    <x v="0"/>
    <s v="Apoyo a la gestión"/>
    <m/>
    <m/>
    <s v="SARA NATALIA MANCHOLA BARACALDO"/>
    <x v="312"/>
    <m/>
    <n v="1469"/>
    <n v="2200000"/>
    <n v="0"/>
    <n v="0"/>
    <n v="2200000"/>
    <n v="2200000"/>
    <m/>
    <m/>
  </r>
  <r>
    <x v="0"/>
    <s v="475-2020"/>
    <m/>
    <s v="Secop II"/>
    <s v="FDLSUBA-CPS-475-2020"/>
    <s v="FDLSUBA-CD-301-2020_x000a_"/>
    <x v="0"/>
    <x v="0"/>
    <s v="Apoyo a la gestión"/>
    <m/>
    <m/>
    <s v="ALIX ANDREA RUIZ CORTES"/>
    <x v="313"/>
    <s v="Bogotá, D.C."/>
    <n v="1469"/>
    <n v="2200000"/>
    <n v="0"/>
    <n v="0"/>
    <n v="2200000"/>
    <n v="2200000"/>
    <m/>
    <m/>
  </r>
  <r>
    <x v="0"/>
    <s v="476-2020"/>
    <m/>
    <s v="Secop II"/>
    <s v="FDLSUBA-476-2020"/>
    <s v="FDLSUBA SAMC 007 - 2020"/>
    <x v="2"/>
    <x v="2"/>
    <s v="Otro"/>
    <m/>
    <m/>
    <s v="CORPORACION COLECTIVO DIGERATI"/>
    <x v="314"/>
    <m/>
    <s v="No es CPS P-AG"/>
    <n v="236335764"/>
    <n v="0"/>
    <n v="0"/>
    <n v="236335764"/>
    <s v="-"/>
    <m/>
    <m/>
  </r>
  <r>
    <x v="0"/>
    <s v="477-2020"/>
    <m/>
    <s v="Secop II"/>
    <s v="FDLSUBA-CPS-477-2020"/>
    <s v="FDLSUBA-LP-004-2020"/>
    <x v="5"/>
    <x v="2"/>
    <s v="Otro"/>
    <m/>
    <m/>
    <s v="JESUS PEDRO NEL SERRANO MENESES"/>
    <x v="315"/>
    <m/>
    <s v="No es CPS P-AG"/>
    <n v="486245372"/>
    <n v="233514500"/>
    <n v="0"/>
    <n v="719759872"/>
    <s v="-"/>
    <m/>
    <m/>
  </r>
  <r>
    <x v="0"/>
    <s v="478-2020"/>
    <m/>
    <s v="Secop II"/>
    <s v="FDLSUBA-478-2020"/>
    <s v="FDLSUBA-MC-009-2020."/>
    <x v="3"/>
    <x v="7"/>
    <s v="Otro"/>
    <m/>
    <m/>
    <s v="MANUEL EDUARDO ALVAREZ VANEGAS"/>
    <x v="316"/>
    <m/>
    <s v="No es CPS P-AG"/>
    <n v="20820000"/>
    <n v="0"/>
    <n v="0"/>
    <n v="20820000"/>
    <s v="-"/>
    <m/>
    <m/>
  </r>
  <r>
    <x v="0"/>
    <s v="479-2020"/>
    <m/>
    <s v="Secop II"/>
    <s v="479-2020"/>
    <s v="FDLSUBA-SASI-004-2020"/>
    <x v="1"/>
    <x v="5"/>
    <s v="Otro"/>
    <m/>
    <m/>
    <s v="S&amp;S SERVICIOS Y SUMINISTROS STELAR SAS"/>
    <x v="317"/>
    <m/>
    <s v="No es CPS P-AG"/>
    <n v="109281600"/>
    <n v="0"/>
    <n v="0"/>
    <n v="109281600"/>
    <s v="-"/>
    <m/>
    <m/>
  </r>
  <r>
    <x v="0"/>
    <s v="480-2020"/>
    <m/>
    <s v="Secop II"/>
    <s v="CONTRATO DE SUMINISTRO No. 480 DE 2020"/>
    <s v="FDLSUBA-SASI-006-2020"/>
    <x v="1"/>
    <x v="5"/>
    <s v="Otro"/>
    <m/>
    <m/>
    <s v="CONSORCIO P&amp;C "/>
    <x v="318"/>
    <m/>
    <s v="No es CPS P-AG"/>
    <n v="200000000"/>
    <n v="100000000"/>
    <n v="0"/>
    <n v="300000000"/>
    <s v="-"/>
    <s v="PLUSEL INGENIEROS SAS (50.00%) - plutarco landinez martinez (50.00%)"/>
    <m/>
  </r>
  <r>
    <x v="0"/>
    <s v="481-2020"/>
    <m/>
    <s v="Secop II"/>
    <s v="FDLSUBA-481-2020"/>
    <s v="FDLSUBA-MC-014-2020"/>
    <x v="3"/>
    <x v="5"/>
    <s v="Otro"/>
    <m/>
    <m/>
    <s v="LUIS LEONAR BONILLA GIRALDO"/>
    <x v="319"/>
    <m/>
    <s v="No es CPS P-AG"/>
    <n v="13477300"/>
    <n v="0"/>
    <n v="0"/>
    <n v="13477300"/>
    <s v="-"/>
    <m/>
    <m/>
  </r>
  <r>
    <x v="0"/>
    <s v="482-2020"/>
    <m/>
    <s v="Secop II"/>
    <s v="FDLSUBA-482-2020"/>
    <s v="FDLSUBA-SASI -005- 2020."/>
    <x v="1"/>
    <x v="5"/>
    <s v="Otro"/>
    <m/>
    <m/>
    <s v="MADERTEC LTDA"/>
    <x v="320"/>
    <m/>
    <s v="No es CPS P-AG"/>
    <n v="154555319"/>
    <n v="0"/>
    <n v="0"/>
    <n v="154555319"/>
    <s v="-"/>
    <m/>
    <m/>
  </r>
  <r>
    <x v="0"/>
    <s v="483-2020"/>
    <m/>
    <s v="Secop II"/>
    <s v="CONTRATO No. 483 DE 2020"/>
    <s v="FDLSUBA SAMC 004-2020"/>
    <x v="2"/>
    <x v="8"/>
    <s v="Otro"/>
    <m/>
    <m/>
    <s v="CFD INGENIERIA S.A.S."/>
    <x v="321"/>
    <m/>
    <s v="No es CPS P-AG"/>
    <n v="245784823"/>
    <n v="0"/>
    <n v="0"/>
    <n v="245784823"/>
    <s v="-"/>
    <m/>
    <s v="Interventoría: Manuel Eduardo Álvarez Vanegas [478 de 2020]"/>
  </r>
  <r>
    <x v="0"/>
    <s v="484-2020"/>
    <m/>
    <s v="Secop II"/>
    <s v="CONTRATO DE OBRA No. 484 DE 2020"/>
    <s v="FDLSUBA-LP-002-2020"/>
    <x v="5"/>
    <x v="8"/>
    <s v="Otro"/>
    <m/>
    <m/>
    <s v="CONSORCIO VIAL SUBA"/>
    <x v="322"/>
    <m/>
    <s v="No es CPS P-AG"/>
    <n v="1431540962"/>
    <n v="446684166"/>
    <n v="0"/>
    <n v="1878225128"/>
    <s v="-"/>
    <m/>
    <s v="Interventoría: Consorcio Alianza [Contrato 489 de 2020]"/>
  </r>
  <r>
    <x v="0"/>
    <s v="485-2020"/>
    <m/>
    <s v="Secop II"/>
    <s v="FDLSUBA-LP-485-2020"/>
    <s v="FDLSUBA-LP-001-2020"/>
    <x v="5"/>
    <x v="8"/>
    <s v="Otro"/>
    <m/>
    <m/>
    <s v="CONSORCIO VIAL SUBA"/>
    <x v="323"/>
    <m/>
    <s v="No es CPS P-AG"/>
    <n v="8083110289"/>
    <n v="0"/>
    <n v="0"/>
    <n v="8083110289"/>
    <s v="-"/>
    <s v="JICO CONSTRUCCIONES S.A.S (30.00%) - IKON GROUP S.A.S (40.00%) - PICAR SAS (30.00%)"/>
    <s v="Interventoría: Consorcio PROYTEC Suba [Contrato 487 de 2020]"/>
  </r>
  <r>
    <x v="0"/>
    <s v="486-2020"/>
    <m/>
    <s v="Secop II"/>
    <s v="FDLSUBA-LP-487-2020"/>
    <s v="FDLSUBA-LP-003-2020"/>
    <x v="5"/>
    <x v="8"/>
    <s v="Otro"/>
    <m/>
    <m/>
    <s v="COINSI S.A.S BIC"/>
    <x v="324"/>
    <m/>
    <s v="No es CPS P-AG"/>
    <n v="514806830"/>
    <n v="0"/>
    <n v="0"/>
    <n v="514806830"/>
    <s v="-"/>
    <m/>
    <s v="Interventoría. CENTRO NACIONAL DE PROYECTOS CNP S.A.S. [488 de 2020]"/>
  </r>
  <r>
    <x v="0"/>
    <s v="487-2020"/>
    <m/>
    <s v="Secop II"/>
    <s v="FDLSUBA-CMA-487-2020"/>
    <s v="FDLSUBA-LP-003-2020"/>
    <x v="4"/>
    <x v="7"/>
    <s v="Otro"/>
    <m/>
    <m/>
    <s v="CONSORCIO PROYTEC SUBA"/>
    <x v="325"/>
    <m/>
    <s v="No es CPS P-AG"/>
    <n v="887299999"/>
    <n v="0"/>
    <n v="0"/>
    <n v="887299999"/>
    <s v="-"/>
    <s v="TECNUMEC S.A.S. (50.00%) - PROYECTOS DESARROLLO E INFRAESTRUCTURA COLOMBIA S.A.S. (50.00%)"/>
    <m/>
  </r>
  <r>
    <x v="0"/>
    <s v="488-2020"/>
    <m/>
    <s v="Secop II"/>
    <s v="FDLSUBA-CMA-488-2020"/>
    <s v="FDLSUBA-CMA-004-2020"/>
    <x v="4"/>
    <x v="7"/>
    <s v="Otro"/>
    <m/>
    <m/>
    <s v="CENTRO NACIONAL DE PROYECTOS CNP S.A.S."/>
    <x v="326"/>
    <m/>
    <s v="No es CPS P-AG"/>
    <n v="72000000"/>
    <n v="0"/>
    <n v="0"/>
    <n v="72000000"/>
    <s v="-"/>
    <m/>
    <m/>
  </r>
  <r>
    <x v="0"/>
    <s v="489-2020"/>
    <m/>
    <s v="Secop II"/>
    <s v="CONTRATO DE INTERVENTORÍA No. 489 DE 2020"/>
    <s v="FDLSUBA-CMA-005-2020"/>
    <x v="4"/>
    <x v="7"/>
    <s v="Otro"/>
    <m/>
    <m/>
    <s v="VALLEJO H INGENIEROS CONSULTORES CONSTRU CTORES SAS"/>
    <x v="327"/>
    <m/>
    <s v="No es CPS P-AG"/>
    <n v="138813500"/>
    <n v="55525400"/>
    <n v="0"/>
    <n v="194338900"/>
    <s v="-"/>
    <m/>
    <m/>
  </r>
  <r>
    <x v="0"/>
    <s v="46293-2020"/>
    <m/>
    <s v="Tienda virtual"/>
    <s v="Orden de compra 46293"/>
    <s v="No aplica"/>
    <x v="6"/>
    <x v="9"/>
    <s v="Orden de Compra"/>
    <m/>
    <m/>
    <s v="LADOINSA LABORES DOTACIONES INDUSTRIALES SAS"/>
    <x v="328"/>
    <m/>
    <s v="No es CPS P-AG"/>
    <n v="141328283"/>
    <n v="51000000"/>
    <n v="0"/>
    <n v="192328283"/>
    <s v="-"/>
    <m/>
    <m/>
  </r>
  <r>
    <x v="0"/>
    <s v="49954-2020"/>
    <m/>
    <s v="Tienda virtual"/>
    <s v="Orden de Compra 49954"/>
    <s v="No aplica"/>
    <x v="6"/>
    <x v="9"/>
    <s v="Orden de Compra"/>
    <m/>
    <m/>
    <s v="AESTHETICS &amp; MEDICAL SOLUTIONS S.A.S"/>
    <x v="329"/>
    <m/>
    <s v="No es CPS P-AG"/>
    <n v="358000"/>
    <n v="0"/>
    <n v="0"/>
    <n v="358000"/>
    <s v="-"/>
    <m/>
    <m/>
  </r>
  <r>
    <x v="0"/>
    <s v="49962-2020"/>
    <m/>
    <s v="Tienda virtual"/>
    <s v="Orden de compra 49962"/>
    <s v="No aplica"/>
    <x v="6"/>
    <x v="9"/>
    <s v="Orden de Compra"/>
    <m/>
    <m/>
    <s v="TENSOACTIVOS SG SAS"/>
    <x v="330"/>
    <m/>
    <s v="No es CPS P-AG"/>
    <n v="268000"/>
    <n v="0"/>
    <n v="0"/>
    <n v="268000"/>
    <s v="-"/>
    <m/>
    <m/>
  </r>
  <r>
    <x v="0"/>
    <s v="51629-2020"/>
    <m/>
    <s v="Tienda virtual"/>
    <s v="Orden de compra 51629"/>
    <s v="No aplica"/>
    <x v="6"/>
    <x v="9"/>
    <s v="Orden de Compra"/>
    <m/>
    <m/>
    <s v="UNION TEMPORAL SOFT IG 3"/>
    <x v="331"/>
    <m/>
    <s v="No es CPS P-AG"/>
    <n v="103225969.94"/>
    <n v="0"/>
    <n v="0"/>
    <n v="103225969.94"/>
    <s v="-"/>
    <s v="IG Services (5.00%) - SoftwareOne Colombia SAS (95.00%)"/>
    <m/>
  </r>
  <r>
    <x v="0"/>
    <s v="55219-2020"/>
    <m/>
    <s v="Tienda virtual"/>
    <s v="Orden de compra 55219"/>
    <s v="No aplica"/>
    <x v="6"/>
    <x v="9"/>
    <s v="Orden de Compra"/>
    <m/>
    <m/>
    <s v="DISTRACOM S.A."/>
    <x v="332"/>
    <m/>
    <s v="No es CPS P-AG"/>
    <n v="66312207"/>
    <n v="33156102"/>
    <n v="0"/>
    <n v="99468309"/>
    <s v="-"/>
    <m/>
    <m/>
  </r>
  <r>
    <x v="0"/>
    <s v="53239-2020"/>
    <m/>
    <s v="Tienda virtual"/>
    <s v="Orden de compra 53239"/>
    <s v="No aplica"/>
    <x v="6"/>
    <x v="9"/>
    <s v="Orden de Compra"/>
    <m/>
    <m/>
    <s v="EMPRESA DE TELECOMUNICACIONES DE BOGOTA SA ESP"/>
    <x v="174"/>
    <m/>
    <s v="No es CPS P-AG"/>
    <n v="5759079"/>
    <n v="2879540"/>
    <n v="0"/>
    <n v="8638619"/>
    <s v="-"/>
    <m/>
    <m/>
  </r>
  <r>
    <x v="0"/>
    <s v="62143-2020"/>
    <m/>
    <s v="Tienda virtual"/>
    <s v="Orden de compra 62143"/>
    <s v="No aplica"/>
    <x v="6"/>
    <x v="9"/>
    <s v="Orden de Compra"/>
    <m/>
    <m/>
    <s v="EASYCLEAN G&amp;E S.A.S."/>
    <x v="333"/>
    <m/>
    <s v="No es CPS P-AG"/>
    <n v="120598857"/>
    <n v="0"/>
    <n v="0"/>
    <n v="120598857"/>
    <s v="-"/>
    <m/>
    <m/>
  </r>
  <r>
    <x v="0"/>
    <s v="62579-2020"/>
    <m/>
    <s v="Tienda virtual"/>
    <s v="Orden de compra 62579"/>
    <s v="No aplica"/>
    <x v="6"/>
    <x v="9"/>
    <s v="Orden de Compra"/>
    <m/>
    <m/>
    <s v="PANAMERICANA LIBRERÍA Y PAPELERÍA S.A."/>
    <x v="334"/>
    <m/>
    <s v="No es CPS P-AG"/>
    <n v="11965212"/>
    <n v="0"/>
    <n v="0"/>
    <n v="11965212"/>
    <s v="-"/>
    <m/>
    <m/>
  </r>
  <r>
    <x v="0"/>
    <s v="62581-2020"/>
    <m/>
    <s v="Tienda virtual"/>
    <s v="Orden de compra 62581"/>
    <s v="No aplica"/>
    <x v="6"/>
    <x v="9"/>
    <s v="Orden de Compra"/>
    <m/>
    <m/>
    <s v="PANAMERICANA LIBRERÍA Y PAPELERÍA S.A."/>
    <x v="334"/>
    <m/>
    <s v="No es CPS P-AG"/>
    <n v="21972109"/>
    <n v="0"/>
    <n v="0"/>
    <n v="21972109"/>
    <s v="-"/>
    <m/>
    <m/>
  </r>
  <r>
    <x v="0"/>
    <s v="62590-2020"/>
    <m/>
    <s v="Tienda virtual"/>
    <s v="Orden de compra 62590"/>
    <s v="No aplica"/>
    <x v="6"/>
    <x v="9"/>
    <s v="Orden de Compra"/>
    <m/>
    <m/>
    <s v="PANAMERICANA LIBRERÍA Y PAPELERÍA S.A."/>
    <x v="334"/>
    <m/>
    <s v="No es CPS P-AG"/>
    <n v="19872048"/>
    <n v="0"/>
    <n v="0"/>
    <n v="19872048"/>
    <s v="-"/>
    <m/>
    <m/>
  </r>
  <r>
    <x v="0"/>
    <s v="63160-2020"/>
    <m/>
    <s v="Tienda virtual"/>
    <s v="Orden de compra 63160"/>
    <s v="No aplica"/>
    <x v="6"/>
    <x v="9"/>
    <s v="Orden de Compra"/>
    <m/>
    <m/>
    <s v="PANAMERICANA LIBRERÍA Y PAPELERÍA S.A."/>
    <x v="334"/>
    <m/>
    <s v="No es CPS P-AG"/>
    <n v="6023899"/>
    <n v="0"/>
    <n v="0"/>
    <n v="6023899"/>
    <s v="-"/>
    <m/>
    <m/>
  </r>
  <r>
    <x v="0"/>
    <s v="63164-2020"/>
    <m/>
    <s v="Tienda virtual"/>
    <s v="Orden de compra 63164"/>
    <s v="No aplica"/>
    <x v="6"/>
    <x v="9"/>
    <s v="Orden de Compra"/>
    <m/>
    <m/>
    <s v="COLOMBIANA DE COMERCIO S.A Y/O ALKOSTO S.A."/>
    <x v="335"/>
    <m/>
    <s v="No es CPS P-AG"/>
    <n v="22704300"/>
    <n v="0"/>
    <n v="0"/>
    <n v="22704300"/>
    <s v="-"/>
    <m/>
    <m/>
  </r>
  <r>
    <x v="0"/>
    <s v="63179-2020"/>
    <m/>
    <s v="Tienda virtual"/>
    <s v="Orden de Compra 63179"/>
    <s v="No aplica"/>
    <x v="6"/>
    <x v="9"/>
    <s v="Orden de Compra"/>
    <m/>
    <m/>
    <s v="ALMACENES EXITO S.A."/>
    <x v="336"/>
    <m/>
    <s v="No es CPS P-AG"/>
    <n v="11672000"/>
    <n v="0"/>
    <n v="0"/>
    <n v="11672000"/>
    <s v="-"/>
    <m/>
    <m/>
  </r>
  <r>
    <x v="0"/>
    <s v="63180-2020"/>
    <m/>
    <s v="Tienda virtual"/>
    <s v="Orden de Compra 63180"/>
    <s v="No aplica"/>
    <x v="6"/>
    <x v="9"/>
    <s v="Orden de Compra"/>
    <m/>
    <m/>
    <s v="ALMACENES EXITO S.A."/>
    <x v="336"/>
    <m/>
    <s v="No es CPS P-AG"/>
    <n v="3912000"/>
    <n v="0"/>
    <n v="0"/>
    <n v="3912000"/>
    <s v="-"/>
    <m/>
    <m/>
  </r>
  <r>
    <x v="0"/>
    <s v="63250-2020"/>
    <m/>
    <s v="Tienda virtual"/>
    <s v="Orden de compra 63250"/>
    <s v="No aplica"/>
    <x v="6"/>
    <x v="9"/>
    <s v="Orden de Compra"/>
    <m/>
    <m/>
    <s v="SUMIMAS S A S"/>
    <x v="337"/>
    <s v="Bogotá, D.C."/>
    <s v="No es CPS P-AG"/>
    <n v="376061567"/>
    <n v="0"/>
    <n v="0"/>
    <n v="376061567"/>
    <s v="-"/>
    <m/>
    <m/>
  </r>
  <r>
    <x v="1"/>
    <s v="001-2021"/>
    <m/>
    <s v="Secop II"/>
    <s v="FDLSUBA-CPS-001-2021"/>
    <s v="FDLSUBA-CD-001-2021"/>
    <x v="0"/>
    <x v="0"/>
    <s v="Apoyo a la gestión"/>
    <m/>
    <m/>
    <s v="EVELYN CAROLINA ARIAS TIGREROS"/>
    <x v="142"/>
    <m/>
    <n v="1978"/>
    <n v="24750000"/>
    <n v="0"/>
    <n v="0"/>
    <n v="24750000"/>
    <n v="2250000"/>
    <m/>
    <m/>
  </r>
  <r>
    <x v="1"/>
    <s v="002-2021"/>
    <m/>
    <s v="Secop II"/>
    <s v="FDLSUBA-CPS-002-2021"/>
    <s v="FDLSUBA-CD-002-2021"/>
    <x v="0"/>
    <x v="0"/>
    <s v="Apoyo a la gestión"/>
    <m/>
    <m/>
    <s v="Paola Andrea Bernal Galeano"/>
    <x v="152"/>
    <m/>
    <n v="1978"/>
    <n v="24750000"/>
    <n v="0"/>
    <n v="0"/>
    <n v="24750000"/>
    <n v="2250000"/>
    <m/>
    <m/>
  </r>
  <r>
    <x v="1"/>
    <s v="003-2021"/>
    <m/>
    <s v="Secop II"/>
    <s v="FDLSUBA-CPS-003-2021"/>
    <s v="FDLSUBA-CD-003-2021"/>
    <x v="0"/>
    <x v="0"/>
    <s v="Apoyo a la gestión"/>
    <m/>
    <m/>
    <s v="FRANCY EVELYN LARA LADINO"/>
    <x v="230"/>
    <s v="Bogotá, D.C."/>
    <n v="1978"/>
    <n v="24750000"/>
    <n v="1350000"/>
    <n v="0"/>
    <n v="26100000"/>
    <n v="2250000"/>
    <m/>
    <m/>
  </r>
  <r>
    <x v="1"/>
    <s v="004-2021"/>
    <m/>
    <s v="Secop II"/>
    <s v="FDLSUBA-CPS-004 -2021"/>
    <s v="FDLSUBA-CD-004-2021"/>
    <x v="0"/>
    <x v="0"/>
    <s v="Apoyo a la gestión"/>
    <m/>
    <m/>
    <s v="NEIDER FARID CASTILLO BORJA"/>
    <x v="257"/>
    <s v="Bogotá, D.C."/>
    <n v="1978"/>
    <n v="24750000"/>
    <n v="0"/>
    <n v="0"/>
    <n v="24750000"/>
    <n v="2250000"/>
    <m/>
    <m/>
  </r>
  <r>
    <x v="1"/>
    <s v="005-2021"/>
    <m/>
    <s v="Secop II"/>
    <s v="FDLSUBACPS-05-2021"/>
    <s v="FDLSUBACPS-05-2021"/>
    <x v="0"/>
    <x v="0"/>
    <s v="Apoyo a la gestión"/>
    <m/>
    <m/>
    <s v="YENNI MARCELA DURAN GOMEZ"/>
    <x v="288"/>
    <m/>
    <n v="1978"/>
    <n v="24750000"/>
    <n v="0"/>
    <n v="0"/>
    <n v="24750000"/>
    <n v="2250000"/>
    <m/>
    <m/>
  </r>
  <r>
    <x v="1"/>
    <s v="006-2021"/>
    <m/>
    <s v="Secop II"/>
    <s v="FDLSUBACPS-06-2021"/>
    <s v="FDLSUBACPS-06-2021"/>
    <x v="0"/>
    <x v="0"/>
    <s v="Profesional"/>
    <m/>
    <m/>
    <s v="OSCAR ALFONSO MONTEALEGRE HERRERA"/>
    <x v="291"/>
    <m/>
    <n v="1978"/>
    <n v="84000000"/>
    <n v="0"/>
    <n v="0"/>
    <n v="84000000"/>
    <n v="8000000"/>
    <m/>
    <m/>
  </r>
  <r>
    <x v="1"/>
    <s v="007-2021"/>
    <m/>
    <s v="Secop II"/>
    <s v="FDLSUBA-CPS-007-2021"/>
    <s v="FDLSUBA-CD-007-2021"/>
    <x v="0"/>
    <x v="0"/>
    <s v="Profesional"/>
    <m/>
    <m/>
    <s v="OMAR ARTURO CALDERÓN ZAQUE"/>
    <x v="338"/>
    <s v="Bogotá, D.C."/>
    <n v="1978"/>
    <n v="88000000"/>
    <n v="6133333"/>
    <n v="0"/>
    <n v="94133333"/>
    <n v="8000000"/>
    <m/>
    <m/>
  </r>
  <r>
    <x v="1"/>
    <s v="008-2021"/>
    <m/>
    <s v="Secop II"/>
    <s v="FDLSUBA-CPS-008-2021"/>
    <s v="FDLSUBA-CD-008-2021"/>
    <x v="0"/>
    <x v="0"/>
    <s v="Apoyo a la gestión"/>
    <m/>
    <m/>
    <s v="DIEGO ALEJANDRO PATARROYO PINILLA"/>
    <x v="140"/>
    <s v="Bogotá, D.C."/>
    <n v="1978"/>
    <n v="24750000"/>
    <n v="0"/>
    <n v="0"/>
    <n v="24750000"/>
    <n v="2250000"/>
    <m/>
    <m/>
  </r>
  <r>
    <x v="1"/>
    <s v="009-2021"/>
    <m/>
    <s v="Secop II"/>
    <s v="FDLSUBA-009-2021"/>
    <s v="FDLSUBA-CD-009-2021"/>
    <x v="0"/>
    <x v="0"/>
    <s v="Apoyo a la gestión"/>
    <m/>
    <m/>
    <s v="ANDRES GILBERTO CRISTANCHO"/>
    <x v="143"/>
    <s v="Bogotá, D.C."/>
    <n v="1978"/>
    <n v="24750000"/>
    <n v="0"/>
    <n v="0"/>
    <n v="24750000"/>
    <n v="2250000"/>
    <m/>
    <m/>
  </r>
  <r>
    <x v="1"/>
    <s v="010-2021"/>
    <m/>
    <s v="Secop II"/>
    <s v="FDLSUBA-010-2021"/>
    <s v="FDLSUBA-CD-010-2021"/>
    <x v="0"/>
    <x v="0"/>
    <s v="Apoyo a la gestión"/>
    <m/>
    <m/>
    <s v="SEBASTIAN SAENZ JIMENEZ"/>
    <x v="339"/>
    <m/>
    <n v="1978"/>
    <n v="24750000"/>
    <n v="0"/>
    <n v="0"/>
    <n v="24750000"/>
    <n v="2250000"/>
    <m/>
    <m/>
  </r>
  <r>
    <x v="1"/>
    <s v="011-2021"/>
    <m/>
    <s v="Secop II"/>
    <s v="FDLSUBA-CPS-11-2021"/>
    <s v="FDLSUBA-CPS-11-2021"/>
    <x v="0"/>
    <x v="0"/>
    <s v="Profesional"/>
    <m/>
    <m/>
    <s v="DIANA MARYELI QUINTERO ARIAS"/>
    <x v="340"/>
    <s v="Bogotá, D.C."/>
    <n v="1978"/>
    <n v="66990000"/>
    <n v="5316666"/>
    <n v="0"/>
    <n v="72306666"/>
    <n v="6380000"/>
    <m/>
    <m/>
  </r>
  <r>
    <x v="1"/>
    <s v="012-2021"/>
    <m/>
    <s v="Secop II"/>
    <s v="FDLSUBA-CPS-012-2021"/>
    <s v="FDLSUBA-CD-012-2021"/>
    <x v="0"/>
    <x v="0"/>
    <s v="Apoyo a la gestión"/>
    <m/>
    <m/>
    <s v="ALEXEI ZAMORA BENITEZ"/>
    <x v="153"/>
    <s v="Bogotá, D.C."/>
    <n v="1978"/>
    <n v="24750000"/>
    <n v="0"/>
    <n v="0"/>
    <n v="24750000"/>
    <n v="2250000"/>
    <m/>
    <m/>
  </r>
  <r>
    <x v="1"/>
    <s v="013-2021"/>
    <m/>
    <s v="Secop II"/>
    <s v="FDLSUBA-CPS-013-2021"/>
    <s v="FDLSUBA-CD-013-2021"/>
    <x v="0"/>
    <x v="0"/>
    <s v="Apoyo a la gestión"/>
    <m/>
    <m/>
    <s v="ESTELA HUAZA RAMIREZ"/>
    <x v="299"/>
    <m/>
    <n v="1978"/>
    <n v="24750000"/>
    <n v="0"/>
    <n v="0"/>
    <n v="24750000"/>
    <n v="2250000"/>
    <m/>
    <m/>
  </r>
  <r>
    <x v="1"/>
    <s v="014-2021"/>
    <m/>
    <s v="Secop II"/>
    <s v="FDLSUBA-CPS-014 -2021"/>
    <s v="FDLSUBA-CD-014-2021"/>
    <x v="0"/>
    <x v="0"/>
    <s v="Apoyo a la gestión"/>
    <m/>
    <m/>
    <s v="DIANA MILENA MENDIVELSO GARCIA"/>
    <x v="175"/>
    <s v="Bogotá, D.C."/>
    <n v="1978"/>
    <n v="24750000"/>
    <n v="1350000"/>
    <n v="0"/>
    <n v="26100000"/>
    <n v="2250000"/>
    <m/>
    <m/>
  </r>
  <r>
    <x v="1"/>
    <s v="015-2021"/>
    <m/>
    <s v="Secop II"/>
    <s v="FDLSUBACPS-15-2021"/>
    <s v="FDLSUBACPS-15-2021"/>
    <x v="0"/>
    <x v="0"/>
    <s v="Apoyo a la gestión"/>
    <m/>
    <m/>
    <s v="ANGÉLICA MARÍA CHICA CHARRY"/>
    <x v="138"/>
    <s v="Bogotá, D.C."/>
    <n v="1978"/>
    <n v="24750000"/>
    <n v="0"/>
    <n v="0"/>
    <n v="24750000"/>
    <n v="2250000"/>
    <m/>
    <m/>
  </r>
  <r>
    <x v="1"/>
    <s v="016-2021"/>
    <m/>
    <s v="Secop II"/>
    <s v="FDLSUBACPS-16-2021"/>
    <s v="FDLSUBACPS-16-2021"/>
    <x v="0"/>
    <x v="0"/>
    <s v="Apoyo a la gestión"/>
    <m/>
    <m/>
    <s v="JUAN CAMILO RAMIREZ ZAMBRANO"/>
    <x v="35"/>
    <s v="Bogotá, D.C."/>
    <n v="1978"/>
    <n v="24750000"/>
    <n v="1050000"/>
    <n v="0"/>
    <n v="25800000"/>
    <n v="2250000"/>
    <m/>
    <m/>
  </r>
  <r>
    <x v="1"/>
    <s v="017-2021"/>
    <m/>
    <s v="Secop II"/>
    <s v="FDLSUBA-CPS-017-2021"/>
    <s v="FDLSUBA-CPS-017-2021"/>
    <x v="0"/>
    <x v="0"/>
    <s v="Apoyo a la gestión"/>
    <m/>
    <m/>
    <s v="WILLIAM OSWALDO RODRIGUEZ MORENO"/>
    <x v="92"/>
    <s v="Bogotá, D.C."/>
    <n v="1978"/>
    <n v="24750000"/>
    <n v="0"/>
    <n v="0"/>
    <n v="24750000"/>
    <n v="2250000"/>
    <m/>
    <m/>
  </r>
  <r>
    <x v="1"/>
    <s v="018-2021"/>
    <m/>
    <s v="Secop II"/>
    <s v="FDLSUBA-CPS-018-2021"/>
    <s v="FDLSUBA-CPS-018-2021"/>
    <x v="0"/>
    <x v="0"/>
    <s v="Apoyo a la gestión"/>
    <m/>
    <m/>
    <s v="DELLY ALEXANDRA HERNÁNDEZ HERNÁNDEZ"/>
    <x v="26"/>
    <s v="Bogotá, D.C."/>
    <n v="1978"/>
    <n v="24750000"/>
    <n v="0"/>
    <n v="0"/>
    <n v="24750000"/>
    <n v="2250000"/>
    <m/>
    <m/>
  </r>
  <r>
    <x v="1"/>
    <s v="019-2021"/>
    <m/>
    <s v="Secop II"/>
    <s v="FDLSUBA-019-2021"/>
    <s v="FDLSUBA-CD-019-2021"/>
    <x v="0"/>
    <x v="0"/>
    <s v="Profesional"/>
    <m/>
    <m/>
    <s v="NOHORA SUSANA PEREZ MENDOZA"/>
    <x v="206"/>
    <m/>
    <n v="1978"/>
    <n v="70180000"/>
    <n v="0"/>
    <n v="0"/>
    <n v="70180000"/>
    <n v="6380000"/>
    <m/>
    <m/>
  </r>
  <r>
    <x v="1"/>
    <s v="020-2021"/>
    <m/>
    <s v="Secop II"/>
    <s v="FDLSUBA-020-2021"/>
    <s v="FDLSUBA-CD-020-2021"/>
    <x v="0"/>
    <x v="0"/>
    <s v="Profesional"/>
    <m/>
    <m/>
    <s v="KAREN GISELLE CELIS BALLESTEROS"/>
    <x v="193"/>
    <m/>
    <n v="1978"/>
    <n v="70180000"/>
    <n v="0"/>
    <n v="0"/>
    <n v="70180000"/>
    <n v="6380000"/>
    <m/>
    <m/>
  </r>
  <r>
    <x v="1"/>
    <s v="021-2021"/>
    <m/>
    <s v="Secop II"/>
    <s v="FDLSUBA-CPS-021-2021"/>
    <s v="FDLSUBA-CD-021-2021"/>
    <x v="0"/>
    <x v="0"/>
    <s v="Apoyo a la gestión"/>
    <m/>
    <m/>
    <s v="KAREN YISETH NIEVES FORERO"/>
    <x v="341"/>
    <s v="Bogotá, D.C."/>
    <n v="1978"/>
    <n v="39050000"/>
    <n v="2130000"/>
    <n v="0"/>
    <n v="41180000"/>
    <n v="3550000"/>
    <m/>
    <m/>
  </r>
  <r>
    <x v="1"/>
    <s v="022-2021"/>
    <m/>
    <s v="Secop II"/>
    <s v="FDLSUBA-CPS-022-2021"/>
    <s v="FDLSUBA-CPS-022-2021"/>
    <x v="0"/>
    <x v="0"/>
    <s v="Apoyo a la gestión"/>
    <m/>
    <m/>
    <s v="BRAYAN JOSE RODRIGUEZ ROBAYO"/>
    <x v="38"/>
    <m/>
    <n v="1978"/>
    <n v="24750000"/>
    <n v="0"/>
    <n v="0"/>
    <n v="24750000"/>
    <n v="2250000"/>
    <m/>
    <m/>
  </r>
  <r>
    <x v="1"/>
    <s v="023-2021"/>
    <m/>
    <s v="Secop II"/>
    <s v="FDLSUBA-CPS-023-2021"/>
    <s v="FDLSUBA-CD-023-2021"/>
    <x v="0"/>
    <x v="0"/>
    <s v="Apoyo a la gestión"/>
    <m/>
    <m/>
    <s v="ESTIBALIZ BAQUERO BORDA"/>
    <x v="19"/>
    <s v="Bogotá, D.C."/>
    <n v="1979"/>
    <n v="38500000"/>
    <n v="0"/>
    <n v="0"/>
    <n v="38500000"/>
    <n v="3550000"/>
    <m/>
    <m/>
  </r>
  <r>
    <x v="1"/>
    <s v="024-2021"/>
    <m/>
    <s v="Secop II"/>
    <s v="FDLSUBA-CPS-024 -2021"/>
    <s v="FDLSUBA-CD-024-2021"/>
    <x v="0"/>
    <x v="0"/>
    <s v="Apoyo a la gestión"/>
    <m/>
    <m/>
    <s v="ERICK LEANDRO VALBUENA CARDENAS"/>
    <x v="12"/>
    <s v="Bogotá, D.C."/>
    <n v="1979"/>
    <n v="38500000"/>
    <n v="0"/>
    <n v="0"/>
    <n v="38500000"/>
    <n v="3550000"/>
    <m/>
    <m/>
  </r>
  <r>
    <x v="1"/>
    <s v="025-2021"/>
    <m/>
    <s v="Secop II"/>
    <s v="FDLSUBA-CPS-025-2021"/>
    <s v="FDLSUBA-CPS-025-2021"/>
    <x v="0"/>
    <x v="0"/>
    <s v="Apoyo a la gestión"/>
    <m/>
    <m/>
    <s v="ILONA MURCIA IJJASZ"/>
    <x v="18"/>
    <m/>
    <n v="1979"/>
    <n v="38500000"/>
    <n v="0"/>
    <n v="0"/>
    <n v="38500000"/>
    <n v="3550000"/>
    <m/>
    <m/>
  </r>
  <r>
    <x v="1"/>
    <s v="026-2021"/>
    <m/>
    <s v="Secop II"/>
    <s v="FDLSUBA-CPS-026-2021"/>
    <s v="FDLSUBA-CPS-026-2021"/>
    <x v="0"/>
    <x v="0"/>
    <s v="Apoyo a la gestión"/>
    <m/>
    <m/>
    <s v="JORGE ALEXSANDER CESPEDES RODRIGUEZ"/>
    <x v="342"/>
    <m/>
    <n v="1979"/>
    <n v="38500000"/>
    <n v="0"/>
    <n v="0"/>
    <n v="38500000"/>
    <n v="3550000"/>
    <m/>
    <m/>
  </r>
  <r>
    <x v="1"/>
    <s v="027-2021"/>
    <m/>
    <s v="Secop II"/>
    <s v="FDLSUBA-027-2021"/>
    <s v="FDLSUBA-CD-027-2021"/>
    <x v="0"/>
    <x v="0"/>
    <s v="Apoyo a la gestión"/>
    <m/>
    <m/>
    <s v="MELIZA JANEZ GOMEZ PALACIOS"/>
    <x v="272"/>
    <s v="Quibdó (Chocó)"/>
    <n v="1979"/>
    <n v="38500000"/>
    <n v="0"/>
    <n v="0"/>
    <n v="38500000"/>
    <n v="3550000"/>
    <m/>
    <m/>
  </r>
  <r>
    <x v="1"/>
    <s v="028-2021"/>
    <m/>
    <s v="Secop II"/>
    <s v="FDLSUBA-028-2021"/>
    <s v="FDLSUBA-CD-028-2021"/>
    <x v="0"/>
    <x v="0"/>
    <s v="Apoyo a la gestión"/>
    <m/>
    <m/>
    <s v="ANA MARIA SARMIENTO LEON"/>
    <x v="252"/>
    <m/>
    <n v="1953"/>
    <n v="39050000"/>
    <n v="0"/>
    <n v="0"/>
    <n v="39050000"/>
    <n v="3550000"/>
    <m/>
    <m/>
  </r>
  <r>
    <x v="1"/>
    <s v="029-2021"/>
    <m/>
    <s v="Secop II"/>
    <s v="FDLSUBACPS-029-2021"/>
    <s v="FDLSUBACPS-29-2021"/>
    <x v="0"/>
    <x v="0"/>
    <s v="Profesional"/>
    <m/>
    <m/>
    <s v="NATALIA ANDREA ARISTIZABAL AMAYA"/>
    <x v="160"/>
    <m/>
    <n v="1978"/>
    <n v="82720000"/>
    <n v="2506670"/>
    <n v="0"/>
    <n v="85226670"/>
    <n v="7520000"/>
    <m/>
    <m/>
  </r>
  <r>
    <x v="1"/>
    <s v="030-2021"/>
    <m/>
    <s v="Secop II"/>
    <s v="FDLSUBACPS-30-2021"/>
    <s v="FDLSUBACPS-30-2021"/>
    <x v="0"/>
    <x v="0"/>
    <s v="Profesional"/>
    <m/>
    <m/>
    <s v="IVAN DARIO GOMEZ HENAO"/>
    <x v="161"/>
    <s v="Manizalez (Caldas)"/>
    <n v="1978"/>
    <n v="84000000"/>
    <n v="8000000"/>
    <n v="0"/>
    <n v="92000000"/>
    <n v="8000000"/>
    <m/>
    <m/>
  </r>
  <r>
    <x v="1"/>
    <s v="031-2021"/>
    <m/>
    <s v="Secop II"/>
    <s v="FDLSUBA-CPS-031-2021"/>
    <s v="FDLSUBA-CPS-031-2021"/>
    <x v="0"/>
    <x v="0"/>
    <s v="Profesional"/>
    <m/>
    <m/>
    <s v="JOSE JESUS AGUDELO MELO"/>
    <x v="89"/>
    <s v="Bogotá, D.C."/>
    <n v="1978"/>
    <n v="44835000"/>
    <n v="2562000"/>
    <n v="0"/>
    <n v="47397000"/>
    <n v="4270000"/>
    <m/>
    <m/>
  </r>
  <r>
    <x v="1"/>
    <s v="032-2021"/>
    <m/>
    <s v="Secop II"/>
    <s v="FDLSUBA-CPS-032-2021"/>
    <s v="FDLSUBA-CD-032-2021"/>
    <x v="0"/>
    <x v="0"/>
    <s v="Profesional"/>
    <m/>
    <m/>
    <s v="EDGAR MAURICIO GOMEZ MEDINA"/>
    <x v="136"/>
    <s v="Bogotá, D.C."/>
    <n v="1978"/>
    <n v="70180000"/>
    <n v="2977333"/>
    <n v="0"/>
    <n v="73157333"/>
    <n v="6380000"/>
    <m/>
    <m/>
  </r>
  <r>
    <x v="1"/>
    <s v="033-2021"/>
    <m/>
    <s v="Secop II"/>
    <s v="FDLSUBA-CPS-033-2021"/>
    <s v="FDLSUBA-CPS-033-2021"/>
    <x v="0"/>
    <x v="0"/>
    <s v="Profesional"/>
    <m/>
    <m/>
    <s v="KENNY BIVIANA ROJAS AMUD"/>
    <x v="343"/>
    <s v="Bogotá, D.C."/>
    <n v="1978"/>
    <n v="66990000"/>
    <n v="6167333"/>
    <n v="0"/>
    <n v="73157333"/>
    <n v="6380000"/>
    <m/>
    <m/>
  </r>
  <r>
    <x v="1"/>
    <s v="034-2021"/>
    <m/>
    <s v="Secop II"/>
    <s v="FDLSUBA-CPS-034-2021"/>
    <s v="FDLSUBA-CPS-034-2021"/>
    <x v="0"/>
    <x v="0"/>
    <s v="Profesional"/>
    <m/>
    <m/>
    <s v="Tatiana Montoya Polanco"/>
    <x v="183"/>
    <m/>
    <n v="1978"/>
    <n v="66990000"/>
    <n v="0"/>
    <n v="0"/>
    <n v="66990000"/>
    <n v="6380000"/>
    <m/>
    <m/>
  </r>
  <r>
    <x v="1"/>
    <s v="035-2021"/>
    <m/>
    <s v="Secop II"/>
    <s v="FDLSUBA-CPS-35-2021"/>
    <s v="FDLSUBA-CPS-35-2021"/>
    <x v="0"/>
    <x v="0"/>
    <s v="Profesional"/>
    <m/>
    <m/>
    <s v="CESAR IVAN ROMERO RODRIGUEZ"/>
    <x v="66"/>
    <s v="Bogotá, D.C."/>
    <n v="1978"/>
    <n v="66990000"/>
    <n v="0"/>
    <n v="0"/>
    <n v="66990000"/>
    <n v="6380000"/>
    <m/>
    <m/>
  </r>
  <r>
    <x v="1"/>
    <s v="036-2021"/>
    <m/>
    <s v="Secop II"/>
    <s v="FDLSUBA-0036-2021"/>
    <s v="FDLSUBA-CPS-036-2021"/>
    <x v="0"/>
    <x v="0"/>
    <s v="Profesional"/>
    <m/>
    <m/>
    <s v="HUGO FERNEY PINEDA NIÑO"/>
    <x v="265"/>
    <s v="Bogotá, D.C."/>
    <n v="1978"/>
    <n v="66990000"/>
    <n v="6167333"/>
    <n v="0"/>
    <n v="73157333"/>
    <n v="6380000"/>
    <m/>
    <m/>
  </r>
  <r>
    <x v="1"/>
    <s v="037-2021"/>
    <m/>
    <s v="Secop II"/>
    <s v="FDLSUBA-CPS-037-2021"/>
    <s v="FDLSUBA-CD-037-2021"/>
    <x v="0"/>
    <x v="0"/>
    <s v="Profesional"/>
    <m/>
    <m/>
    <s v="ELIA TATIANA BARBOSA ALMONACID"/>
    <x v="9"/>
    <s v="Villavicencio (Meta)"/>
    <n v="1978"/>
    <n v="66990000"/>
    <n v="6167333"/>
    <n v="0"/>
    <n v="73157333"/>
    <n v="6380000"/>
    <m/>
    <m/>
  </r>
  <r>
    <x v="1"/>
    <s v="038-2021"/>
    <m/>
    <s v="Secop II"/>
    <s v="FDLSUBA-CPS-038-2021"/>
    <s v="FDLSUBA-CPS-038-2021"/>
    <x v="0"/>
    <x v="0"/>
    <s v="Profesional"/>
    <m/>
    <m/>
    <s v="NATHALIA MOSQUERA PEDREROS"/>
    <x v="194"/>
    <s v="Bogotá, D.C."/>
    <n v="1966"/>
    <n v="70180000"/>
    <n v="2977333"/>
    <n v="0"/>
    <n v="73157333"/>
    <n v="6380000"/>
    <m/>
    <m/>
  </r>
  <r>
    <x v="1"/>
    <s v="039-2021"/>
    <m/>
    <s v="Secop II"/>
    <s v="FDLSUBA-039-2021"/>
    <s v="FDLSUBA-CPS-039-2021"/>
    <x v="0"/>
    <x v="0"/>
    <s v="Profesional"/>
    <m/>
    <m/>
    <s v="JUAN CARLOS BETANCOURT CARVAJAL"/>
    <x v="17"/>
    <s v="Bogotá, D.C."/>
    <n v="1978"/>
    <n v="66990000"/>
    <n v="3190000"/>
    <n v="0"/>
    <n v="70180000"/>
    <n v="6380000"/>
    <m/>
    <m/>
  </r>
  <r>
    <x v="1"/>
    <s v="040-2021"/>
    <m/>
    <s v="Secop II"/>
    <s v="FDLSUBA-CPS-40-2021"/>
    <s v="FDLSUBA-CPS-40-2021"/>
    <x v="0"/>
    <x v="0"/>
    <s v="Profesional"/>
    <m/>
    <m/>
    <s v="ALEJANDRO MENDOZA CELADA"/>
    <x v="171"/>
    <m/>
    <n v="1978"/>
    <n v="78960000"/>
    <n v="7269333"/>
    <n v="0"/>
    <n v="86229333"/>
    <n v="7520000"/>
    <m/>
    <m/>
  </r>
  <r>
    <x v="1"/>
    <s v="041-2021"/>
    <m/>
    <s v="Secop II"/>
    <s v="FDLSUBA-CPS-041-2021"/>
    <s v="FDLSUBA-CPS-041-2021"/>
    <x v="0"/>
    <x v="0"/>
    <s v="Profesional"/>
    <m/>
    <m/>
    <s v="CAMILA ANDREA BARRIOS OVALLE"/>
    <x v="177"/>
    <s v="Ibagué (Tolima)"/>
    <n v="1978"/>
    <n v="78960000"/>
    <n v="3258666"/>
    <n v="0"/>
    <n v="82218666"/>
    <n v="7520000"/>
    <m/>
    <m/>
  </r>
  <r>
    <x v="1"/>
    <s v="042-2021"/>
    <m/>
    <s v="Secop II"/>
    <s v="FDLSUBA-CPS-042 -2021"/>
    <s v="FDLSUBA-CD-042-2021"/>
    <x v="0"/>
    <x v="0"/>
    <s v="Profesional"/>
    <m/>
    <m/>
    <s v="MONICA LORENA CRUZ PINTO"/>
    <x v="116"/>
    <s v="Bogotá, D.C."/>
    <n v="1979"/>
    <n v="29890000"/>
    <n v="0"/>
    <n v="0"/>
    <n v="29890000"/>
    <n v="4270000"/>
    <m/>
    <m/>
  </r>
  <r>
    <x v="1"/>
    <s v="043-2021"/>
    <m/>
    <s v="Secop II"/>
    <s v="FDLSUBA-CPS-43-2021"/>
    <s v="FDLSUBA-CPS-043-2021"/>
    <x v="0"/>
    <x v="0"/>
    <s v="Profesional"/>
    <m/>
    <m/>
    <s v="DANIEL FRANCISCO MATIZ RODRIGUEZ"/>
    <x v="20"/>
    <s v="Bogotá, D.C."/>
    <n v="1979"/>
    <n v="29890000"/>
    <n v="0"/>
    <n v="0"/>
    <n v="29890000"/>
    <n v="4270000"/>
    <m/>
    <m/>
  </r>
  <r>
    <x v="1"/>
    <s v="044-2021"/>
    <m/>
    <s v="Secop II"/>
    <s v="FDLSUBA-044-2021"/>
    <s v="FDLSUBA-CPS-044-2021"/>
    <x v="0"/>
    <x v="0"/>
    <s v="Profesional"/>
    <m/>
    <m/>
    <s v="LUIS ENRIQUE HIDALGO RODRIGUEZ"/>
    <x v="250"/>
    <s v="Bogotá, D.C."/>
    <n v="1979"/>
    <n v="29890000"/>
    <n v="0"/>
    <n v="0"/>
    <n v="29890000"/>
    <n v="4270000"/>
    <m/>
    <m/>
  </r>
  <r>
    <x v="1"/>
    <s v="045-2021"/>
    <m/>
    <s v="Secop II"/>
    <s v="FDLSUBA-CPS-45-2021"/>
    <s v="FDLSUBA-CPS-45-2021"/>
    <x v="0"/>
    <x v="0"/>
    <s v="Apoyo a la gestión"/>
    <m/>
    <m/>
    <s v="ALBERSI YOLIMA AREVALO MARTINEZ"/>
    <x v="94"/>
    <s v="Bogotá, D.C."/>
    <n v="1979"/>
    <n v="24850000"/>
    <n v="0"/>
    <n v="0"/>
    <n v="24850000"/>
    <n v="3550000"/>
    <m/>
    <m/>
  </r>
  <r>
    <x v="1"/>
    <s v="046-2021"/>
    <m/>
    <s v="Secop II"/>
    <s v="FDLSUBA-CPS-046-2021"/>
    <s v="FDLSUBA-CPS-046-2021"/>
    <x v="0"/>
    <x v="0"/>
    <s v="Apoyo a la gestión"/>
    <m/>
    <m/>
    <s v="DIANA MARITZA BARRAGAN RAMIREZ"/>
    <x v="133"/>
    <m/>
    <n v="1978"/>
    <n v="24750000"/>
    <n v="0"/>
    <n v="0"/>
    <n v="24750000"/>
    <n v="2250000"/>
    <m/>
    <m/>
  </r>
  <r>
    <x v="1"/>
    <s v="047-2021"/>
    <m/>
    <s v="Secop II"/>
    <s v="FDLSUBA-CPS-047 -2021"/>
    <s v="FDLSUBA-CD-047-2021"/>
    <x v="0"/>
    <x v="0"/>
    <s v="Profesional"/>
    <m/>
    <m/>
    <s v="JORGE LUIS NOVOA RODRIGUEZ"/>
    <x v="344"/>
    <s v="Cáqueza (Cundinamarca)"/>
    <n v="1979"/>
    <n v="70180000"/>
    <n v="0"/>
    <n v="0"/>
    <n v="70180000"/>
    <n v="6380000"/>
    <m/>
    <m/>
  </r>
  <r>
    <x v="1"/>
    <s v="048-2021"/>
    <m/>
    <s v="Secop II"/>
    <s v="FDLSUBA-CPS-048-2021"/>
    <s v="FDLSUBA-CPS-048-2021"/>
    <x v="0"/>
    <x v="0"/>
    <s v="Profesional"/>
    <m/>
    <m/>
    <s v="ADA AMERICA MILLARES ESCAMILLA"/>
    <x v="268"/>
    <m/>
    <n v="1978"/>
    <n v="88000000"/>
    <n v="0"/>
    <n v="0"/>
    <n v="88000000"/>
    <n v="8000000"/>
    <m/>
    <m/>
  </r>
  <r>
    <x v="1"/>
    <s v="049-2021"/>
    <m/>
    <s v="Secop II"/>
    <s v="FDLSUBA-049-2021"/>
    <s v="FDLSUBA-CPS-049-2021"/>
    <x v="0"/>
    <x v="0"/>
    <s v="Apoyo a la gestión"/>
    <m/>
    <m/>
    <s v="OMAR FELIPE SUAREZ CASAS"/>
    <x v="127"/>
    <s v="Bogotá, D.C."/>
    <n v="1978"/>
    <n v="27500000"/>
    <n v="1083333"/>
    <n v="0"/>
    <n v="28583333"/>
    <n v="2500000"/>
    <m/>
    <m/>
  </r>
  <r>
    <x v="1"/>
    <s v="050-2021"/>
    <m/>
    <s v="Secop II"/>
    <s v="FDLSUBA-CPS-50-2021"/>
    <s v="FDLSUBA-CPS-50-2021"/>
    <x v="0"/>
    <x v="0"/>
    <s v="Profesional"/>
    <m/>
    <m/>
    <s v="FRANCISCO JAVIER GRANADOS GUTIERREZ"/>
    <x v="345"/>
    <s v="Bogotá, D.C."/>
    <n v="1999"/>
    <n v="88000000"/>
    <n v="3733333"/>
    <n v="0"/>
    <n v="91733333"/>
    <n v="8000000"/>
    <m/>
    <m/>
  </r>
  <r>
    <x v="1"/>
    <s v="051-2021"/>
    <m/>
    <s v="Secop II"/>
    <s v="FDLSUBA-CPS-51-2021"/>
    <s v="FDLSUBA-CPS-51-2021"/>
    <x v="0"/>
    <x v="0"/>
    <s v="Profesional"/>
    <m/>
    <m/>
    <s v="AMPARO ADIELA CONTRERAS VILLAMIL"/>
    <x v="37"/>
    <s v="Bogotá, D.C."/>
    <n v="1978"/>
    <n v="70180000"/>
    <n v="6167333"/>
    <n v="0"/>
    <n v="76347333"/>
    <n v="6380000"/>
    <m/>
    <m/>
  </r>
  <r>
    <x v="1"/>
    <s v="052-2021"/>
    <m/>
    <s v="Secop II"/>
    <s v="FDLSUBACPS-52-2021"/>
    <s v="FDLSUBA-CPS-052-2021"/>
    <x v="0"/>
    <x v="0"/>
    <s v="Profesional"/>
    <m/>
    <m/>
    <s v="LUIS ALBERTO PULIDO TOCA"/>
    <x v="31"/>
    <m/>
    <n v="1978"/>
    <n v="70180000"/>
    <n v="6167333"/>
    <n v="0"/>
    <n v="76347333"/>
    <n v="6380000"/>
    <m/>
    <m/>
  </r>
  <r>
    <x v="1"/>
    <s v="053-2021"/>
    <m/>
    <s v="Secop II"/>
    <s v="FDLSUBA-CPS-053-2021"/>
    <s v="FDLSUBA-CPS-053-2021"/>
    <x v="0"/>
    <x v="0"/>
    <s v="Profesional"/>
    <m/>
    <m/>
    <s v="ANGELA MARCELA ROZO MUÑOZ"/>
    <x v="58"/>
    <m/>
    <n v="1978"/>
    <n v="66990000"/>
    <n v="5954648"/>
    <n v="0"/>
    <n v="72944648"/>
    <n v="6380000"/>
    <m/>
    <m/>
  </r>
  <r>
    <x v="1"/>
    <s v="054-2021"/>
    <m/>
    <s v="Secop II"/>
    <s v="FDLSUBA-CPS-54-2021"/>
    <s v="FDLSUBA-CPS-54-2021"/>
    <x v="0"/>
    <x v="0"/>
    <s v="Profesional"/>
    <m/>
    <m/>
    <s v="LUIS HERNANDO NIVIA PINZON"/>
    <x v="346"/>
    <s v="Bogotá, D.C."/>
    <n v="1978"/>
    <n v="70180000"/>
    <n v="0"/>
    <n v="0"/>
    <n v="70180000"/>
    <n v="6380000"/>
    <m/>
    <m/>
  </r>
  <r>
    <x v="1"/>
    <s v="055-2021"/>
    <m/>
    <s v="Secop II"/>
    <s v="FDLSUBA-CPS-055-2021"/>
    <s v="FDLSUBA-CPS-055-2021"/>
    <x v="0"/>
    <x v="0"/>
    <s v="Apoyo a la gestión"/>
    <m/>
    <m/>
    <s v="DEISY RUTH CONTRERAS RAMOS"/>
    <x v="290"/>
    <m/>
    <n v="1978"/>
    <n v="70180000"/>
    <n v="2977333"/>
    <n v="0"/>
    <n v="73157333"/>
    <n v="6380000"/>
    <m/>
    <m/>
  </r>
  <r>
    <x v="1"/>
    <s v="056-2021"/>
    <m/>
    <s v="Secop II"/>
    <s v="FDLSUBA-056-2021"/>
    <s v="FDLSUBA-CPS-056-2021"/>
    <x v="0"/>
    <x v="0"/>
    <s v="Apoyo a la gestión"/>
    <m/>
    <m/>
    <s v="KAROLA ANDREA MEDINA PEREZ"/>
    <x v="302"/>
    <m/>
    <n v="1979"/>
    <n v="44660000"/>
    <n v="0"/>
    <n v="0"/>
    <n v="44660000"/>
    <n v="6380000"/>
    <m/>
    <m/>
  </r>
  <r>
    <x v="1"/>
    <s v="057-2021"/>
    <m/>
    <s v="Secop II"/>
    <s v="FDLSUBA-CPS-57-2021"/>
    <s v="FDLSUBA-CPS-57-2021"/>
    <x v="0"/>
    <x v="0"/>
    <s v="Apoyo a la gestión"/>
    <m/>
    <m/>
    <s v="ADRIANA TANGARIFE CARVAJAL"/>
    <x v="144"/>
    <s v="Bogotá, D.C."/>
    <n v="1979"/>
    <n v="44660000"/>
    <n v="0"/>
    <n v="0"/>
    <n v="44660000"/>
    <n v="6380000"/>
    <m/>
    <m/>
  </r>
  <r>
    <x v="1"/>
    <s v="058-2021"/>
    <m/>
    <s v="Secop II"/>
    <s v="FDLSUBACPS-58-2021"/>
    <s v="FDLSUBA-CPS-058-2021"/>
    <x v="0"/>
    <x v="0"/>
    <s v="Apoyo a la gestión"/>
    <m/>
    <m/>
    <s v="JULIO HERNAN GONZALEZ GONZALEZ"/>
    <x v="147"/>
    <s v="Chiquinquira (Boyacá)"/>
    <n v="1979"/>
    <n v="44660000"/>
    <n v="0"/>
    <n v="0"/>
    <n v="44660000"/>
    <n v="6380000"/>
    <m/>
    <m/>
  </r>
  <r>
    <x v="1"/>
    <s v="059-2021"/>
    <m/>
    <s v="Secop II"/>
    <s v="FDLSUBACPS-59-2021"/>
    <s v="FDLSUBA-CPS-059-2021"/>
    <x v="0"/>
    <x v="0"/>
    <s v="Apoyo a la gestión"/>
    <m/>
    <m/>
    <s v="REINALDO PUENTES VASQUEZ"/>
    <x v="148"/>
    <m/>
    <n v="1979"/>
    <n v="44660000"/>
    <n v="0"/>
    <n v="0"/>
    <n v="44660000"/>
    <n v="6380000"/>
    <m/>
    <m/>
  </r>
  <r>
    <x v="1"/>
    <s v="060-2021"/>
    <m/>
    <s v="Secop II"/>
    <s v="FDLSUBA-CPS-060-2021"/>
    <s v="FDLSUBA-CPS-060-2021"/>
    <x v="0"/>
    <x v="0"/>
    <s v="Apoyo a la gestión"/>
    <m/>
    <m/>
    <s v="JOHN HANS VALENZUELA TORRES"/>
    <x v="205"/>
    <m/>
    <n v="1979"/>
    <n v="29890000"/>
    <n v="0"/>
    <n v="0"/>
    <n v="29890000"/>
    <n v="4270000"/>
    <m/>
    <m/>
  </r>
  <r>
    <x v="1"/>
    <s v="061-2021"/>
    <m/>
    <s v="Secop II"/>
    <s v="FDLSUBA-CPS-061-2021 SUSCRITO"/>
    <s v="FDLSUBA-CD-061-2021"/>
    <x v="0"/>
    <x v="0"/>
    <s v="Apoyo a la gestión"/>
    <m/>
    <m/>
    <s v="JOAQUIN GUILLERMO DOMINGUEZ CASTILLO"/>
    <x v="251"/>
    <m/>
    <n v="1979"/>
    <n v="29890000"/>
    <n v="0"/>
    <n v="0"/>
    <n v="29890000"/>
    <n v="4270000"/>
    <m/>
    <m/>
  </r>
  <r>
    <x v="1"/>
    <s v="062-2021"/>
    <m/>
    <s v="Secop II"/>
    <s v="FDLSUBA-CPS-062-2021"/>
    <s v="FDLSUBA-CPS-062-2021"/>
    <x v="0"/>
    <x v="0"/>
    <s v="Apoyo a la gestión"/>
    <m/>
    <m/>
    <s v="ANGELA JOHANA PATIÑO QUIROGA"/>
    <x v="248"/>
    <m/>
    <n v="1979"/>
    <n v="29890000"/>
    <n v="0"/>
    <n v="0"/>
    <n v="29890000"/>
    <n v="4270000"/>
    <m/>
    <m/>
  </r>
  <r>
    <x v="1"/>
    <s v="063-2021"/>
    <m/>
    <s v="Secop II"/>
    <s v="FDLSUBA-CPS-063-2021"/>
    <s v="FDLSUBA-CPS-063-2021"/>
    <x v="0"/>
    <x v="0"/>
    <s v="Apoyo a la gestión"/>
    <m/>
    <m/>
    <s v="LOLA ELVIRA FRANCO SAAVEDRA"/>
    <x v="151"/>
    <s v="Bogotá, D.C."/>
    <n v="1979"/>
    <n v="29890000"/>
    <n v="0"/>
    <n v="0"/>
    <n v="29890000"/>
    <n v="4270000"/>
    <m/>
    <m/>
  </r>
  <r>
    <x v="1"/>
    <s v="064-2021"/>
    <m/>
    <s v="Secop II"/>
    <s v="FDLSUBA-CPS-64-2021"/>
    <s v="FDLSUBA-CPS-64-2021"/>
    <x v="0"/>
    <x v="0"/>
    <s v="Apoyo a la gestión"/>
    <m/>
    <m/>
    <s v="MARIA PAULA PAEZ TORRES"/>
    <x v="269"/>
    <m/>
    <n v="1979"/>
    <n v="29890000"/>
    <n v="0"/>
    <n v="0"/>
    <n v="29890000"/>
    <n v="4270000"/>
    <m/>
    <m/>
  </r>
  <r>
    <x v="1"/>
    <s v="065-2021"/>
    <m/>
    <s v="Secop II"/>
    <s v="FDLSUBA-CPS-065-2021"/>
    <s v="FDLSUBA-CPS-065-2021"/>
    <x v="0"/>
    <x v="0"/>
    <s v="Apoyo a la gestión"/>
    <m/>
    <m/>
    <s v="RICARDO ELIECER PRADO SALAMANCA"/>
    <x v="249"/>
    <m/>
    <n v="1979"/>
    <n v="29890000"/>
    <n v="0"/>
    <n v="0"/>
    <n v="29890000"/>
    <n v="4270000"/>
    <m/>
    <m/>
  </r>
  <r>
    <x v="1"/>
    <s v="066-2021"/>
    <m/>
    <s v="Secop II"/>
    <s v="FDLSUBACPS-66-2021"/>
    <s v="FDLSUBA-CPS-066-2021"/>
    <x v="0"/>
    <x v="0"/>
    <s v="Apoyo a la gestión"/>
    <m/>
    <m/>
    <s v="MARIA ALEJANDRA BUITRAGO CORTES"/>
    <x v="247"/>
    <m/>
    <n v="1979"/>
    <n v="29890000"/>
    <n v="0"/>
    <n v="0"/>
    <n v="29890000"/>
    <n v="4270000"/>
    <m/>
    <m/>
  </r>
  <r>
    <x v="1"/>
    <s v="067-2021"/>
    <m/>
    <s v="Secop II"/>
    <s v="FDLSUBA-CPS-067-2021"/>
    <s v="FDLSUBA-CPS-067-2021"/>
    <x v="0"/>
    <x v="0"/>
    <s v="Apoyo a la gestión"/>
    <m/>
    <m/>
    <s v="VIVIANA FERNANDA ALFARO MESA"/>
    <x v="347"/>
    <s v="Bogotá, D.C."/>
    <n v="1979"/>
    <n v="29890000"/>
    <n v="0"/>
    <n v="0"/>
    <n v="29890000"/>
    <n v="4270000"/>
    <m/>
    <m/>
  </r>
  <r>
    <x v="1"/>
    <s v="068-2021"/>
    <m/>
    <s v="Secop II"/>
    <s v="FDLSUBA-CPS-068-2021"/>
    <s v="FDLSUBA-CD-068-2021"/>
    <x v="0"/>
    <x v="0"/>
    <s v="Apoyo a la gestión"/>
    <m/>
    <m/>
    <s v="CLAUDIA PATRICIA URREGO MORENO"/>
    <x v="75"/>
    <s v="Bogotá, D.C."/>
    <n v="1979"/>
    <n v="29890000"/>
    <n v="0"/>
    <n v="0"/>
    <n v="29890000"/>
    <n v="4270000"/>
    <m/>
    <m/>
  </r>
  <r>
    <x v="1"/>
    <s v="069-2021"/>
    <m/>
    <s v="Secop II"/>
    <s v="FDLSUBA-CPS-069-2021"/>
    <s v="FDLSUBA-CPS- 069-2021"/>
    <x v="0"/>
    <x v="0"/>
    <s v="Apoyo a la gestión"/>
    <m/>
    <m/>
    <s v="JUAN DAVID DIAZ DIAZ"/>
    <x v="45"/>
    <s v="Bogotá, D.C."/>
    <n v="1979"/>
    <n v="29890000"/>
    <n v="0"/>
    <n v="0"/>
    <n v="29890000"/>
    <n v="4270000"/>
    <m/>
    <m/>
  </r>
  <r>
    <x v="1"/>
    <s v="070-2021"/>
    <m/>
    <s v="Secop II"/>
    <s v="CO1.PCCNTR.2204438"/>
    <s v="FDLSUBA-CPS-070-2021"/>
    <x v="0"/>
    <x v="0"/>
    <s v="Apoyo a la gestión"/>
    <m/>
    <m/>
    <s v="MATEO ANDRES FELIPE EMILIO DUQUE CALDERON"/>
    <x v="86"/>
    <m/>
    <n v="1979"/>
    <n v="29890000"/>
    <n v="0"/>
    <n v="0"/>
    <n v="29890000"/>
    <n v="4270000"/>
    <m/>
    <m/>
  </r>
  <r>
    <x v="1"/>
    <s v="071-2021"/>
    <m/>
    <s v="Secop II"/>
    <s v="FDLSUBA-CPS-71-2021"/>
    <s v="FDLSUBA-CPS-71-2021"/>
    <x v="0"/>
    <x v="0"/>
    <s v="Apoyo a la gestión"/>
    <m/>
    <m/>
    <s v="ARLID JOHANA ALVAREZ RINCON"/>
    <x v="217"/>
    <m/>
    <n v="1979"/>
    <n v="29890000"/>
    <n v="0"/>
    <n v="0"/>
    <n v="29890000"/>
    <n v="4270000"/>
    <m/>
    <m/>
  </r>
  <r>
    <x v="1"/>
    <s v="072-2021"/>
    <m/>
    <s v="Secop II"/>
    <s v="FDLSUBA-CPS-072-2021"/>
    <s v="FDLSUBA-CPS-072-2021"/>
    <x v="0"/>
    <x v="0"/>
    <s v="Apoyo a la gestión"/>
    <m/>
    <m/>
    <s v="PILAR PATRICIA PALOMO NEGRETTE"/>
    <x v="348"/>
    <m/>
    <n v="1979"/>
    <n v="29890000"/>
    <n v="0"/>
    <n v="0"/>
    <n v="29890000"/>
    <n v="4270000"/>
    <m/>
    <m/>
  </r>
  <r>
    <x v="1"/>
    <s v="073-2021"/>
    <m/>
    <s v="Secop II"/>
    <s v="FDLSUBACPS-73-2021"/>
    <s v="FDLSUBA-CPS-073-2021"/>
    <x v="0"/>
    <x v="0"/>
    <s v="Apoyo a la gestión"/>
    <m/>
    <m/>
    <s v="DIEGO ANDRES GONZALEZ RODRIGUEZ"/>
    <x v="141"/>
    <m/>
    <n v="1979"/>
    <n v="29890000"/>
    <n v="0"/>
    <n v="0"/>
    <n v="29890000"/>
    <n v="4270000"/>
    <m/>
    <m/>
  </r>
  <r>
    <x v="1"/>
    <s v="074-2021"/>
    <m/>
    <s v="Secop II"/>
    <s v="FDLSUBA-CPS-074-2021"/>
    <s v="FDLSUBA-CPS-074-2021"/>
    <x v="0"/>
    <x v="0"/>
    <s v="Profesional"/>
    <m/>
    <m/>
    <s v="JERA ANDREA CARDONA CARDONA"/>
    <x v="53"/>
    <m/>
    <n v="1953"/>
    <n v="46970000"/>
    <n v="0"/>
    <n v="0"/>
    <n v="46970000"/>
    <n v="4270000"/>
    <m/>
    <m/>
  </r>
  <r>
    <x v="1"/>
    <s v="075-2021"/>
    <m/>
    <s v="Secop II"/>
    <s v="FDLSUBA-CPS-075-2021"/>
    <s v="FDLSUBA-CD-075-2021"/>
    <x v="0"/>
    <x v="0"/>
    <s v="Apoyo a la gestión"/>
    <m/>
    <m/>
    <s v="MARCO LEONARDO PEREZ PABLOS"/>
    <x v="81"/>
    <m/>
    <n v="1979"/>
    <n v="29890000"/>
    <n v="0"/>
    <n v="0"/>
    <n v="29890000"/>
    <n v="4270000"/>
    <m/>
    <m/>
  </r>
  <r>
    <x v="1"/>
    <s v="076-2021"/>
    <m/>
    <s v="Secop II"/>
    <s v="FDLSUBA-CPS-076-2021"/>
    <s v="FDLSUBA-CPS-076-2021"/>
    <x v="0"/>
    <x v="0"/>
    <s v="Profesional"/>
    <m/>
    <m/>
    <s v="PAULA JOHANA VARGAS LEGUIZAMO"/>
    <x v="262"/>
    <m/>
    <n v="1979"/>
    <n v="70180000"/>
    <n v="0"/>
    <n v="0"/>
    <n v="70180000"/>
    <n v="6380000"/>
    <m/>
    <m/>
  </r>
  <r>
    <x v="1"/>
    <s v="077-2021"/>
    <m/>
    <s v="Secop II"/>
    <s v="FDLSUBA-077-2021"/>
    <s v="FDLSUBA-CPS-077-2021"/>
    <x v="0"/>
    <x v="0"/>
    <s v="Profesional"/>
    <m/>
    <m/>
    <s v="HENRY LEONARDO DUEÑAS RODRIGUEZ"/>
    <x v="51"/>
    <s v="Bogotá, D.C."/>
    <n v="1953"/>
    <n v="46970000"/>
    <n v="1992667"/>
    <n v="0"/>
    <n v="48962667"/>
    <n v="4270000"/>
    <m/>
    <m/>
  </r>
  <r>
    <x v="1"/>
    <s v="078-2021"/>
    <m/>
    <s v="Secop II"/>
    <s v="FDLSUBA-CPS-78-2021"/>
    <s v="FDLSUBA-CPS-78-2021"/>
    <x v="0"/>
    <x v="0"/>
    <s v="Profesional"/>
    <m/>
    <m/>
    <s v="NATALYA CAROLINA MORENO IBAÑEZ"/>
    <x v="54"/>
    <m/>
    <n v="1953"/>
    <n v="46970000"/>
    <n v="0"/>
    <n v="0"/>
    <n v="46970000"/>
    <n v="4270000"/>
    <m/>
    <m/>
  </r>
  <r>
    <x v="1"/>
    <s v="079-2021"/>
    <m/>
    <s v="Secop II"/>
    <s v="FDLSUBA-079-2021"/>
    <s v="FDLSUBA-CPS-079-2021"/>
    <x v="0"/>
    <x v="0"/>
    <s v="Profesional"/>
    <m/>
    <m/>
    <s v="SANDRA EDITH GALLEGOS GARCIA"/>
    <x v="165"/>
    <s v="Bogotá, D.C."/>
    <n v="1953"/>
    <n v="46970000"/>
    <n v="1992667"/>
    <n v="0"/>
    <n v="48962667"/>
    <n v="4270000"/>
    <m/>
    <m/>
  </r>
  <r>
    <x v="1"/>
    <s v="080-2021"/>
    <m/>
    <s v="Secop II"/>
    <s v="FDLSUBACPS-80-2021"/>
    <s v="FDLSUBA-CPS-080-2021"/>
    <x v="0"/>
    <x v="0"/>
    <s v="Profesional"/>
    <m/>
    <m/>
    <s v="DIANA CAROLINA VARGAS CAÑON"/>
    <x v="167"/>
    <m/>
    <n v="1953"/>
    <n v="46970000"/>
    <n v="1992667"/>
    <n v="0"/>
    <n v="48962667"/>
    <n v="4270000"/>
    <m/>
    <m/>
  </r>
  <r>
    <x v="1"/>
    <s v="081-2021"/>
    <m/>
    <s v="Secop II"/>
    <s v="FDLSUBA-CPS-081-2021"/>
    <s v="FDLSUBA-CPS-081-2021"/>
    <x v="0"/>
    <x v="0"/>
    <s v="Profesional"/>
    <m/>
    <m/>
    <s v="ANETH LUCERO SANCHEZ"/>
    <x v="166"/>
    <s v="Bogotá, D.C."/>
    <n v="1953"/>
    <n v="46970000"/>
    <n v="0"/>
    <n v="0"/>
    <n v="46970000"/>
    <n v="4270000"/>
    <m/>
    <m/>
  </r>
  <r>
    <x v="1"/>
    <s v="082-2021"/>
    <m/>
    <s v="Secop II"/>
    <s v="FDLSUBA-CPS-082-2021"/>
    <s v="FDLSUBA-CD-082-2021"/>
    <x v="0"/>
    <x v="0"/>
    <s v="Profesional"/>
    <m/>
    <m/>
    <s v="YOLANDA OSPINA RODRIGUEZ"/>
    <x v="226"/>
    <m/>
    <n v="1953"/>
    <n v="46970000"/>
    <n v="0"/>
    <n v="0"/>
    <n v="46970000"/>
    <n v="4270000"/>
    <m/>
    <m/>
  </r>
  <r>
    <x v="1"/>
    <s v="083-2021"/>
    <m/>
    <s v="Secop II"/>
    <s v="FDLSUBA-CPS-083-2021"/>
    <s v="FDLSUBA-CPS-083-2021"/>
    <x v="0"/>
    <x v="0"/>
    <s v="Profesional"/>
    <m/>
    <m/>
    <s v="YANITZA KATERINE GOMEZ AVILA"/>
    <x v="232"/>
    <s v="Bogotá, D.C."/>
    <n v="1953"/>
    <n v="46970000"/>
    <n v="996334"/>
    <n v="0"/>
    <n v="47966334"/>
    <n v="4270000"/>
    <m/>
    <m/>
  </r>
  <r>
    <x v="1"/>
    <s v="084-2021"/>
    <m/>
    <s v="Secop II"/>
    <s v="FDLSUBA-084-2021"/>
    <s v="FDLSUBA-CPS-084-2021"/>
    <x v="0"/>
    <x v="0"/>
    <s v="Profesional"/>
    <m/>
    <m/>
    <s v="ANA DARLEY RETALLACK DE GIRALDO"/>
    <x v="235"/>
    <s v="Falan (Tolima)"/>
    <n v="1953"/>
    <n v="46970000"/>
    <n v="0"/>
    <n v="0"/>
    <n v="46970000"/>
    <n v="4270000"/>
    <m/>
    <m/>
  </r>
  <r>
    <x v="1"/>
    <s v="085-2021"/>
    <m/>
    <s v="Secop II"/>
    <s v="FDLSUBA-CPS-85-2021"/>
    <s v="FDLSUBA-CPS-85-2021"/>
    <x v="0"/>
    <x v="0"/>
    <s v="Apoyo a la gestión"/>
    <m/>
    <m/>
    <s v="CLINTON FABIAN LEAL GARCIA"/>
    <x v="263"/>
    <s v="Bogotá, D.C."/>
    <n v="1978"/>
    <n v="24750000"/>
    <n v="0"/>
    <n v="0"/>
    <n v="24750000"/>
    <n v="2250000"/>
    <m/>
    <m/>
  </r>
  <r>
    <x v="1"/>
    <s v="086-2021"/>
    <m/>
    <s v="Secop II"/>
    <s v="FDLSUBA-CPS-086 -2021"/>
    <s v="FDLSUBA-CD-086-2021"/>
    <x v="0"/>
    <x v="0"/>
    <s v="Apoyo a la gestión"/>
    <m/>
    <m/>
    <s v="JORGE ANDRÉS VARGAS LÓPEZ"/>
    <x v="173"/>
    <s v="Ibagué (Tolima)"/>
    <n v="2032"/>
    <n v="82720000"/>
    <n v="3258667"/>
    <n v="0"/>
    <n v="85978667"/>
    <n v="7520000"/>
    <m/>
    <m/>
  </r>
  <r>
    <x v="1"/>
    <s v="087-2021"/>
    <m/>
    <s v="Secop II"/>
    <s v="FDLSUBA-CPS-087-2021"/>
    <s v="FDLSUBA-CPS-087-2021"/>
    <x v="0"/>
    <x v="0"/>
    <s v="Profesional"/>
    <m/>
    <m/>
    <s v="MICHAEL LOPEZ GARCIA"/>
    <x v="349"/>
    <m/>
    <n v="1978"/>
    <n v="88000000"/>
    <n v="4266667"/>
    <n v="0"/>
    <n v="92266667"/>
    <n v="8000000"/>
    <m/>
    <m/>
  </r>
  <r>
    <x v="1"/>
    <s v="088-2021"/>
    <m/>
    <s v="Secop II"/>
    <s v="FDLSUBA-CPS-088-2021"/>
    <s v="FDLSUBA-CPS-088-2021"/>
    <x v="0"/>
    <x v="0"/>
    <s v="Apoyo a la gestión"/>
    <m/>
    <m/>
    <s v="WILSON ALEXANDER RINCÓN NIVIA"/>
    <x v="57"/>
    <s v="Sogamoso (Boyacá)"/>
    <n v="1978"/>
    <n v="24750000"/>
    <n v="0"/>
    <n v="0"/>
    <n v="24750000"/>
    <n v="2250000"/>
    <m/>
    <m/>
  </r>
  <r>
    <x v="1"/>
    <s v="089-2021"/>
    <m/>
    <s v="Secop II"/>
    <s v="FDLSUBA-CPS-89-2021"/>
    <s v="FDLSUBA-CPS-89.-2021"/>
    <x v="0"/>
    <x v="0"/>
    <s v="Profesional"/>
    <m/>
    <m/>
    <s v="FREDY ARMANDO ORTIZ HERNANDEZ"/>
    <x v="48"/>
    <m/>
    <n v="2031"/>
    <n v="66990000"/>
    <n v="0"/>
    <n v="0"/>
    <n v="66990000"/>
    <n v="6380000"/>
    <m/>
    <m/>
  </r>
  <r>
    <x v="1"/>
    <s v="090-2021"/>
    <m/>
    <s v="Secop II"/>
    <s v="FDLSUBA-CPS-090-2021"/>
    <s v="FDLSUBA-CPS-090-2021"/>
    <x v="0"/>
    <x v="0"/>
    <s v="Apoyo a la gestión"/>
    <m/>
    <m/>
    <s v="ALEX ALFONSO QUINTERO PARIAS"/>
    <x v="260"/>
    <s v="Bogotá, D.C."/>
    <n v="1978"/>
    <n v="24750000"/>
    <n v="450000"/>
    <n v="0"/>
    <n v="25200000"/>
    <n v="2250000"/>
    <m/>
    <m/>
  </r>
  <r>
    <x v="1"/>
    <s v="091-2021"/>
    <m/>
    <s v="Secop II"/>
    <s v="FDLSUBA-CPS-91-2021"/>
    <s v="FDLSUBA-CPS-91-2021"/>
    <x v="0"/>
    <x v="0"/>
    <s v="Profesional"/>
    <m/>
    <m/>
    <s v="CARLOS ALFONSO ACOSTA GARZON"/>
    <x v="350"/>
    <s v="Bogotá, D.C."/>
    <n v="1978"/>
    <n v="42700000"/>
    <n v="2135000"/>
    <n v="0"/>
    <n v="44835000"/>
    <n v="4270000"/>
    <m/>
    <m/>
  </r>
  <r>
    <x v="1"/>
    <s v="092-2021"/>
    <m/>
    <s v="Secop II"/>
    <s v="FDLSUBA-CPS-092-2021"/>
    <s v="FDLSUBA-CPS-092-2021"/>
    <x v="0"/>
    <x v="0"/>
    <s v="Apoyo a la gestión"/>
    <m/>
    <m/>
    <s v="IVONNE ALEXANDRA LÓPEZ GUEVARA"/>
    <x v="275"/>
    <s v="Bogotá, D.C."/>
    <n v="1979"/>
    <n v="70180000"/>
    <n v="0"/>
    <n v="0"/>
    <n v="70180000"/>
    <n v="6380000"/>
    <m/>
    <m/>
  </r>
  <r>
    <x v="1"/>
    <s v="093-2021"/>
    <m/>
    <s v="Secop II"/>
    <s v="FDLSUBA-CPS-093-2021"/>
    <s v="FDLSUBA-CPS-093-2021"/>
    <x v="0"/>
    <x v="0"/>
    <s v="Apoyo a la gestión"/>
    <m/>
    <m/>
    <s v="ISIDRO TELLEZ BECERRA"/>
    <x v="50"/>
    <s v="Bogotá, D.C."/>
    <n v="1978"/>
    <n v="24750000"/>
    <n v="0"/>
    <n v="0"/>
    <n v="24750000"/>
    <n v="2250000"/>
    <m/>
    <m/>
  </r>
  <r>
    <x v="1"/>
    <s v="094-2021"/>
    <m/>
    <s v="Secop II"/>
    <s v="FDLSUBA-CPS-094-2021"/>
    <s v="FDLSUBA-CD-94"/>
    <x v="0"/>
    <x v="0"/>
    <s v="Apoyo a la gestión"/>
    <m/>
    <m/>
    <s v="JUAN CARLOS CASTILLO LOPEZ"/>
    <x v="55"/>
    <s v="Bogotá, D.C."/>
    <n v="1978"/>
    <n v="24750000"/>
    <n v="0"/>
    <n v="0"/>
    <n v="24750000"/>
    <n v="2250000"/>
    <m/>
    <m/>
  </r>
  <r>
    <x v="1"/>
    <s v="095-2021"/>
    <m/>
    <s v="Secop II"/>
    <s v="FDLSUBA-CPS-095-2021"/>
    <s v="FDLSUBA-CD-95-2021"/>
    <x v="0"/>
    <x v="0"/>
    <s v="Apoyo a la gestión"/>
    <m/>
    <m/>
    <s v="CRISTIAN DIOKR CARDERON GARCES"/>
    <x v="13"/>
    <s v="Bogotá, D.C."/>
    <n v="1978"/>
    <n v="24750000"/>
    <n v="0"/>
    <n v="0"/>
    <n v="24750000"/>
    <n v="2250000"/>
    <m/>
    <m/>
  </r>
  <r>
    <x v="1"/>
    <s v="096-2021"/>
    <m/>
    <s v="Secop II"/>
    <s v="FDLSUBA-CPS-096-2021"/>
    <s v="FDLSUBA-CPS-096-2021"/>
    <x v="0"/>
    <x v="0"/>
    <s v="Apoyo a la gestión"/>
    <m/>
    <m/>
    <s v="VICTOR MANUEL SANCHEZ ZAMUDIO"/>
    <x v="351"/>
    <s v="Bogotá, D.C."/>
    <n v="1978"/>
    <n v="24750000"/>
    <n v="0"/>
    <n v="0"/>
    <n v="24750000"/>
    <n v="2250000"/>
    <m/>
    <m/>
  </r>
  <r>
    <x v="1"/>
    <s v="097-2021"/>
    <m/>
    <s v="Secop II"/>
    <s v="FDLSUBA-CPS-97-2021"/>
    <s v="FDLSUBA-CPS-97-2021"/>
    <x v="0"/>
    <x v="0"/>
    <s v="Profesional"/>
    <m/>
    <m/>
    <s v="ESTEBAN RESTREPO ARENAS"/>
    <x v="352"/>
    <s v="Bogotá, D.C."/>
    <n v="1978"/>
    <n v="44835000"/>
    <n v="1992666"/>
    <n v="0"/>
    <n v="46827666"/>
    <n v="4270000"/>
    <m/>
    <m/>
  </r>
  <r>
    <x v="1"/>
    <s v="098-2021"/>
    <m/>
    <s v="Secop II"/>
    <s v="FDLSUBA-098-2021"/>
    <s v="FDLSUBA-CPS-098-2021"/>
    <x v="0"/>
    <x v="0"/>
    <s v="Profesional"/>
    <m/>
    <m/>
    <s v="WILLIAM ALFONSO DIAZ SANCHEZ"/>
    <x v="292"/>
    <s v="Bogotá, D.C."/>
    <n v="1978"/>
    <n v="82720000"/>
    <n v="0"/>
    <n v="0"/>
    <n v="82720000"/>
    <n v="7520000"/>
    <m/>
    <m/>
  </r>
  <r>
    <x v="1"/>
    <s v="099-2021"/>
    <m/>
    <s v="Secop II"/>
    <s v="FDLSUBACPS-99-2021"/>
    <s v="FDLSUBA-CPS-099-2021"/>
    <x v="0"/>
    <x v="0"/>
    <s v="Profesional"/>
    <m/>
    <m/>
    <s v="MILTON DAVID BECERRA RAMIREZ"/>
    <x v="103"/>
    <m/>
    <n v="1979"/>
    <n v="29890000"/>
    <n v="0"/>
    <n v="0"/>
    <n v="29890000"/>
    <n v="4270000"/>
    <m/>
    <m/>
  </r>
  <r>
    <x v="1"/>
    <s v="100-2021"/>
    <m/>
    <s v="Secop II"/>
    <s v="FDLSUBACPS-100-2021"/>
    <s v="FDLSUBACPS-100-2021"/>
    <x v="0"/>
    <x v="0"/>
    <s v="Profesional"/>
    <m/>
    <m/>
    <s v="DAYANA LAGO VANEGAS"/>
    <x v="168"/>
    <m/>
    <n v="1979"/>
    <n v="82720000"/>
    <n v="0"/>
    <n v="0"/>
    <n v="82720000"/>
    <n v="7520000"/>
    <m/>
    <m/>
  </r>
  <r>
    <x v="1"/>
    <s v="101-2021"/>
    <m/>
    <s v="Secop II"/>
    <s v="FDLSUBA-CPS-101-2021"/>
    <s v="FDLSUBA-CPS-101-2021"/>
    <x v="0"/>
    <x v="0"/>
    <s v="Apoyo a la gestión"/>
    <m/>
    <m/>
    <s v="ADRIANA ISABEL SANDOVAL OTALORA"/>
    <x v="192"/>
    <m/>
    <n v="1979"/>
    <n v="70180000"/>
    <n v="0"/>
    <n v="0"/>
    <n v="70180000"/>
    <n v="6380000"/>
    <m/>
    <m/>
  </r>
  <r>
    <x v="1"/>
    <s v="102-2021"/>
    <m/>
    <s v="Secop II"/>
    <s v="FDLSUBA-CPS-102-2021"/>
    <s v="FDLSUBA-CD-102-2021"/>
    <x v="0"/>
    <x v="0"/>
    <s v="Apoyo a la gestión"/>
    <m/>
    <m/>
    <s v="JUAN SEBASTIAN PULECIO DOMINGUEZ"/>
    <x v="199"/>
    <s v="Bogotá, D.C."/>
    <n v="1979"/>
    <n v="70180000"/>
    <n v="0"/>
    <n v="0"/>
    <n v="70180000"/>
    <n v="6380000"/>
    <m/>
    <m/>
  </r>
  <r>
    <x v="1"/>
    <s v="103-2021"/>
    <m/>
    <s v="Secop II"/>
    <s v="FDLSUBA-CPS-103-2021"/>
    <s v="FDLSUBA-CPS-103-2021"/>
    <x v="0"/>
    <x v="0"/>
    <s v="Apoyo a la gestión"/>
    <m/>
    <m/>
    <s v="DIANA MARGARITA MARENCO RODRIGUEZ"/>
    <x v="181"/>
    <m/>
    <n v="1979"/>
    <n v="88000000"/>
    <n v="0"/>
    <n v="0"/>
    <n v="88000000"/>
    <n v="8000000"/>
    <m/>
    <m/>
  </r>
  <r>
    <x v="1"/>
    <s v="104-2021"/>
    <m/>
    <s v="Secop II"/>
    <s v="FDLSUBA-CPS-104-2021"/>
    <s v="FDLSUBA-CPS-104-2021"/>
    <x v="0"/>
    <x v="0"/>
    <s v="Profesional"/>
    <m/>
    <m/>
    <s v="NORBERTO DiAZ TOBAR"/>
    <x v="353"/>
    <m/>
    <n v="1979"/>
    <n v="29890000"/>
    <n v="0"/>
    <n v="0"/>
    <n v="29890000"/>
    <n v="4270000"/>
    <m/>
    <m/>
  </r>
  <r>
    <x v="1"/>
    <s v="105-2021"/>
    <m/>
    <s v="Secop II"/>
    <s v="FDLSUBA-105-2021"/>
    <s v="FDLSUBA-CPS-105-2021"/>
    <x v="0"/>
    <x v="0"/>
    <s v="Profesional"/>
    <m/>
    <m/>
    <s v="ANA CELIA DIAZ DIAZ"/>
    <x v="296"/>
    <s v="Bogotá, D.C."/>
    <n v="1979"/>
    <n v="29890000"/>
    <n v="0"/>
    <n v="0"/>
    <n v="29890000"/>
    <n v="4270000"/>
    <m/>
    <m/>
  </r>
  <r>
    <x v="1"/>
    <s v="106-2021"/>
    <m/>
    <s v="Secop II"/>
    <s v="FDLSUBACPS-106-2021"/>
    <s v="FDLSUBA-CPS-106-2021"/>
    <x v="0"/>
    <x v="0"/>
    <s v="Profesional"/>
    <m/>
    <m/>
    <s v="CAMILO ANDRES PRIETO CUARTAS"/>
    <x v="354"/>
    <s v="Bogotá, D.C."/>
    <n v="1970"/>
    <n v="63800000"/>
    <n v="2764667"/>
    <n v="0"/>
    <n v="66564667"/>
    <n v="6380000"/>
    <m/>
    <m/>
  </r>
  <r>
    <x v="1"/>
    <s v="107-2021"/>
    <m/>
    <s v="Secop II"/>
    <s v="FDLSUBA-CPS-107-2021"/>
    <s v="FDLSUBA-CPS-107-2021"/>
    <x v="0"/>
    <x v="0"/>
    <s v="Profesional"/>
    <m/>
    <m/>
    <s v="DANIEL ENRIQUE DIAZ INFANTE"/>
    <x v="113"/>
    <s v="Bogotá, D.C."/>
    <n v="1970"/>
    <n v="63800000"/>
    <n v="4040667"/>
    <n v="0"/>
    <n v="67840667"/>
    <n v="6380000"/>
    <m/>
    <m/>
  </r>
  <r>
    <x v="1"/>
    <s v="108-2021"/>
    <m/>
    <s v="Secop II"/>
    <s v="FDLSUBA-CPS-108-2021"/>
    <s v="FDLSUBA-CPS-108-2021"/>
    <x v="0"/>
    <x v="0"/>
    <s v="Apoyo a la gestión"/>
    <m/>
    <m/>
    <s v="LEONEL GONZALEZ MORENO"/>
    <x v="62"/>
    <s v="Bogotá, D.C."/>
    <n v="1999"/>
    <n v="22500000"/>
    <n v="1725000"/>
    <n v="0"/>
    <n v="24225000"/>
    <n v="2250000"/>
    <m/>
    <m/>
  </r>
  <r>
    <x v="1"/>
    <s v="109-2021"/>
    <m/>
    <s v="Secop II"/>
    <s v="FDLSUBA-CPS-109-2021"/>
    <s v="FDLSUBA-CD-109-2021"/>
    <x v="0"/>
    <x v="0"/>
    <s v="Apoyo a la gestión"/>
    <m/>
    <m/>
    <s v="FELIPE OTERO"/>
    <x v="63"/>
    <s v="Bogotá, D.C."/>
    <n v="1999"/>
    <n v="22500000"/>
    <n v="1950000"/>
    <n v="0"/>
    <n v="24450000"/>
    <n v="2250000"/>
    <m/>
    <m/>
  </r>
  <r>
    <x v="1"/>
    <s v="110-2021"/>
    <m/>
    <s v="Secop II"/>
    <s v="FDLSUBA-CPS-110-2021"/>
    <s v="FDLSUBA-CPS-110-2021"/>
    <x v="0"/>
    <x v="0"/>
    <s v="Profesional"/>
    <m/>
    <m/>
    <s v="EXMELIN HAMID LEMUS FRANCO"/>
    <x v="32"/>
    <s v="Bogotá, D.C."/>
    <n v="1999"/>
    <n v="75200000"/>
    <n v="5264000"/>
    <n v="0"/>
    <n v="80464000"/>
    <n v="7520000"/>
    <m/>
    <m/>
  </r>
  <r>
    <x v="1"/>
    <s v="111-2021"/>
    <m/>
    <s v="Secop II"/>
    <s v="FDLS-CPS-111-2021"/>
    <s v="FDLSUBA-CPS-111-2021"/>
    <x v="0"/>
    <x v="0"/>
    <s v="Apoyo a la gestión"/>
    <m/>
    <m/>
    <s v="ERIKA MERCEDES GOMEZ RIVERA"/>
    <x v="184"/>
    <m/>
    <n v="1979"/>
    <n v="29890000"/>
    <n v="0"/>
    <n v="0"/>
    <n v="29890000"/>
    <n v="4270000"/>
    <m/>
    <m/>
  </r>
  <r>
    <x v="1"/>
    <s v="112-2021"/>
    <m/>
    <s v="Secop II"/>
    <s v=". FDLSUBA-112-2021"/>
    <s v="FDLSUBA-112-2021"/>
    <x v="0"/>
    <x v="0"/>
    <s v="Apoyo a la gestión"/>
    <m/>
    <m/>
    <s v="RUTH PAOLA RODRIGUEZ PLAZA"/>
    <x v="253"/>
    <m/>
    <n v="1979"/>
    <n v="29890000"/>
    <n v="0"/>
    <n v="0"/>
    <n v="29890000"/>
    <n v="4270000"/>
    <m/>
    <m/>
  </r>
  <r>
    <x v="1"/>
    <s v="113-2021"/>
    <m/>
    <s v="Secop II"/>
    <s v="FDLSUBACPS-113-2021"/>
    <s v="FDLSUBA-CPS-113-2021"/>
    <x v="0"/>
    <x v="0"/>
    <s v="Apoyo a la gestión"/>
    <m/>
    <m/>
    <s v="FABIAN HERNANDO RIVAS ALVAREZ"/>
    <x v="279"/>
    <m/>
    <n v="1979"/>
    <n v="29890000"/>
    <n v="0"/>
    <n v="0"/>
    <n v="29890000"/>
    <n v="4270000"/>
    <m/>
    <m/>
  </r>
  <r>
    <x v="1"/>
    <s v="114-2021"/>
    <m/>
    <s v="Secop II"/>
    <s v="FDLSUBA-CPS-114-2021"/>
    <s v="FDLSUBA-CPS-114-2021"/>
    <x v="0"/>
    <x v="0"/>
    <s v="Apoyo a la gestión"/>
    <m/>
    <m/>
    <s v="CARLOS FELIPE LOZANO RIVERA"/>
    <x v="123"/>
    <s v="Bogotá, D.C."/>
    <n v="1979"/>
    <n v="29890000"/>
    <n v="0"/>
    <n v="0"/>
    <n v="29890000"/>
    <n v="4270000"/>
    <m/>
    <m/>
  </r>
  <r>
    <x v="1"/>
    <s v="115-2021"/>
    <m/>
    <s v="Secop II"/>
    <s v="FDLSUBA-CPS-115-2021"/>
    <s v="FDLSUBA-CPS-115-2021"/>
    <x v="0"/>
    <x v="0"/>
    <s v="Apoyo a la gestión"/>
    <m/>
    <m/>
    <s v="NICOLAS CAMILO RICAURTE MALDONADO"/>
    <x v="126"/>
    <m/>
    <n v="1979"/>
    <n v="29890000"/>
    <n v="0"/>
    <n v="0"/>
    <n v="29890000"/>
    <n v="4270000"/>
    <m/>
    <m/>
  </r>
  <r>
    <x v="1"/>
    <s v="116-2021"/>
    <m/>
    <s v="Secop II"/>
    <s v="FDLSUBA-CPS-116 -2021"/>
    <s v="FDLSUBA-CD-116-2021"/>
    <x v="0"/>
    <x v="0"/>
    <s v="Apoyo a la gestión"/>
    <m/>
    <m/>
    <s v="NOHORA RESTREPO AGUDELO"/>
    <x v="134"/>
    <s v="Bogotá, D.C."/>
    <n v="1979"/>
    <n v="29890000"/>
    <n v="0"/>
    <n v="0"/>
    <n v="29890000"/>
    <n v="4270000"/>
    <m/>
    <m/>
  </r>
  <r>
    <x v="1"/>
    <s v="117-2021"/>
    <m/>
    <s v="Secop II"/>
    <s v="FDLSUBA-CPS-117-2021"/>
    <s v="FDLSUBA-CPS-117-2021"/>
    <x v="0"/>
    <x v="0"/>
    <s v="Apoyo a la gestión"/>
    <m/>
    <m/>
    <s v="MERCEDES ALEJANDRA MACAY CASTELLANOS"/>
    <x v="355"/>
    <s v="Bogotá, D.C."/>
    <n v="1978"/>
    <n v="39050000"/>
    <n v="0"/>
    <n v="0"/>
    <n v="39050000"/>
    <n v="3550000"/>
    <m/>
    <m/>
  </r>
  <r>
    <x v="1"/>
    <s v="118-2021"/>
    <m/>
    <s v="Secop II"/>
    <s v="FDLSUBA-CPS-118-2021"/>
    <s v="FDLSUBA-CPS-118-2021"/>
    <x v="0"/>
    <x v="0"/>
    <s v="Profesional"/>
    <m/>
    <m/>
    <s v="DIANA PATRICIA ARENAS BLANCO"/>
    <x v="30"/>
    <s v="Bucaramanga (Santander)"/>
    <n v="1978"/>
    <n v="66990000"/>
    <n v="0"/>
    <n v="0"/>
    <n v="66990000"/>
    <n v="6380000"/>
    <m/>
    <m/>
  </r>
  <r>
    <x v="1"/>
    <s v="119-2021"/>
    <m/>
    <s v="Secop II"/>
    <s v="FDLSUBA-119-2021"/>
    <s v="FDLSUBA-CPS-119-2021"/>
    <x v="0"/>
    <x v="0"/>
    <s v="Apoyo a la gestión"/>
    <m/>
    <m/>
    <s v="GLORIA ASTRID RODRIGUEZ BAQUERO"/>
    <x v="180"/>
    <s v="Bogotá, D.C."/>
    <n v="1977"/>
    <n v="88000000"/>
    <n v="3200000"/>
    <n v="0"/>
    <n v="91200000"/>
    <n v="8000000"/>
    <m/>
    <m/>
  </r>
  <r>
    <x v="1"/>
    <s v="120-2021"/>
    <m/>
    <s v="Secop II"/>
    <s v="FDLSUBA-CD-120-2021"/>
    <s v="FDLSUBA-CD-120-2021"/>
    <x v="0"/>
    <x v="1"/>
    <s v="Otro"/>
    <m/>
    <m/>
    <s v="SERVICIOS POSTALES NACIONALES S.A."/>
    <x v="356"/>
    <m/>
    <s v="No es CPS P-AG"/>
    <n v="24000000"/>
    <n v="12000000"/>
    <n v="0"/>
    <n v="36000000"/>
    <m/>
    <m/>
    <m/>
  </r>
  <r>
    <x v="1"/>
    <s v="121-2021"/>
    <m/>
    <s v="Secop II"/>
    <s v="FDLSUBA-CPS-121-2021"/>
    <s v="FDLSUBA-CPS-121-2021"/>
    <x v="0"/>
    <x v="0"/>
    <s v="Apoyo a la gestión"/>
    <m/>
    <m/>
    <s v="ANDREA DEL PILAR GUERRERO RODRIGUEZ"/>
    <x v="357"/>
    <m/>
    <n v="1978"/>
    <n v="88000000"/>
    <n v="2933333"/>
    <n v="0"/>
    <n v="90933333"/>
    <n v="8000000"/>
    <m/>
    <m/>
  </r>
  <r>
    <x v="1"/>
    <s v="122-2021"/>
    <m/>
    <s v="Secop II"/>
    <s v="FDLSUBA-CPS-122-2021"/>
    <s v="FDLSUBA-CD-122-2021."/>
    <x v="0"/>
    <x v="0"/>
    <s v="Profesional"/>
    <m/>
    <m/>
    <s v="ZAIRA LORENA CALDERON GARCES"/>
    <x v="44"/>
    <s v="Bogotá, D.C."/>
    <n v="1978"/>
    <n v="44385000"/>
    <n v="3700667"/>
    <n v="0"/>
    <n v="48085667"/>
    <n v="4270000"/>
    <m/>
    <m/>
  </r>
  <r>
    <x v="1"/>
    <s v="123-2021"/>
    <m/>
    <s v="Secop II"/>
    <s v="FDLSUBA-CPS-123-2021"/>
    <s v="FDLSUBA-CPS-123-2021"/>
    <x v="0"/>
    <x v="0"/>
    <s v="Profesional"/>
    <m/>
    <m/>
    <s v="CATALINA POSADA ESCOBAR"/>
    <x v="169"/>
    <s v="Bogotá, D.C."/>
    <n v="1978"/>
    <n v="66990000"/>
    <n v="0"/>
    <n v="0"/>
    <n v="66990000"/>
    <n v="6380000"/>
    <m/>
    <m/>
  </r>
  <r>
    <x v="1"/>
    <s v="124-2021"/>
    <m/>
    <s v="Secop II"/>
    <s v="FDLSUBA-124-2021"/>
    <s v="FDLSUBA-CPS-124-2021"/>
    <x v="0"/>
    <x v="0"/>
    <s v="Apoyo a la gestión"/>
    <m/>
    <m/>
    <s v="JOHN JAIRO TORO RESTREPO"/>
    <x v="79"/>
    <s v="Bogotá, D.C."/>
    <n v="1978"/>
    <n v="37275000"/>
    <n v="0"/>
    <n v="0"/>
    <n v="37275000"/>
    <n v="3550000"/>
    <m/>
    <m/>
  </r>
  <r>
    <x v="1"/>
    <s v="125-2021"/>
    <m/>
    <s v="Secop II"/>
    <s v="FDLSUBACPS-125-2021"/>
    <s v="FDLSUBA-CPS-125-2021"/>
    <x v="0"/>
    <x v="0"/>
    <s v="Profesional"/>
    <m/>
    <m/>
    <s v="FELICIANO SCARPETTA MORENO"/>
    <x v="358"/>
    <m/>
    <n v="1968"/>
    <n v="84000000"/>
    <n v="0"/>
    <n v="0"/>
    <n v="84000000"/>
    <n v="8000000"/>
    <m/>
    <m/>
  </r>
  <r>
    <x v="1"/>
    <s v="127-2021"/>
    <m/>
    <s v="Secop II"/>
    <s v="FDLSUBA-CPS-127-2021"/>
    <s v="FDLSUBA-CD -127-2021"/>
    <x v="0"/>
    <x v="0"/>
    <s v="Profesional"/>
    <m/>
    <m/>
    <s v="FAYDY MAGALLY PATIÑO GÓMEZ"/>
    <x v="179"/>
    <s v="Bogotá, D.C."/>
    <n v="1978"/>
    <n v="63800000"/>
    <n v="7868667"/>
    <n v="0"/>
    <n v="71668667"/>
    <n v="6380000"/>
    <m/>
    <m/>
  </r>
  <r>
    <x v="1"/>
    <s v="128-2021"/>
    <m/>
    <s v="Secop II"/>
    <s v="FDLSUBA-CPS-128-2021"/>
    <s v="FDLSUBA-CPS-128-2021"/>
    <x v="0"/>
    <x v="0"/>
    <s v="Profesional"/>
    <m/>
    <m/>
    <s v="GABRIELA RODRIGUEZ JIMENEZ"/>
    <x v="225"/>
    <m/>
    <n v="1978"/>
    <n v="42700000"/>
    <n v="5693332"/>
    <n v="0"/>
    <n v="48393332"/>
    <n v="4270000"/>
    <m/>
    <m/>
  </r>
  <r>
    <x v="1"/>
    <s v="129-2021"/>
    <m/>
    <s v="Secop II"/>
    <s v="FDLSUBA-CPS-129-2021"/>
    <s v="FDLSUBA-CPS-129-2021"/>
    <x v="0"/>
    <x v="0"/>
    <s v="Profesional"/>
    <m/>
    <m/>
    <s v="SEBASTIAN RAMIREZ MOSOS"/>
    <x v="359"/>
    <s v="Bogotá, D.C."/>
    <n v="1966"/>
    <n v="42700000"/>
    <n v="2846667"/>
    <n v="0"/>
    <n v="45546667"/>
    <n v="4270000"/>
    <m/>
    <m/>
  </r>
  <r>
    <x v="1"/>
    <s v="130-2021"/>
    <m/>
    <s v="Secop II"/>
    <s v="FDLSUBACPS-130-2021"/>
    <s v="FDLSUBA-CPS-130-2021"/>
    <x v="0"/>
    <x v="0"/>
    <s v="Profesional"/>
    <m/>
    <m/>
    <s v="ANDRES SANTIAGO LEÓN PINEDA"/>
    <x v="360"/>
    <m/>
    <n v="1966"/>
    <n v="42700000"/>
    <n v="2989999"/>
    <n v="0"/>
    <n v="45689999"/>
    <n v="4270000"/>
    <m/>
    <m/>
  </r>
  <r>
    <x v="1"/>
    <s v="131-2021"/>
    <m/>
    <s v="Secop II"/>
    <s v="FDLSUBA-131-2021"/>
    <s v="FDLSUBA-CPS-131-2021"/>
    <x v="0"/>
    <x v="0"/>
    <s v="Apoyo a la gestión"/>
    <m/>
    <m/>
    <s v="LUIS ZAMBRANO CASTELLANOS"/>
    <x v="60"/>
    <s v="Saboyá (Boyacá)"/>
    <n v="1999"/>
    <n v="22500000"/>
    <n v="1725000"/>
    <n v="0"/>
    <n v="24225000"/>
    <n v="2250000"/>
    <m/>
    <m/>
  </r>
  <r>
    <x v="1"/>
    <s v="132-2021"/>
    <m/>
    <s v="Secop II"/>
    <s v="FDLSUBA-CPS-132-2021"/>
    <s v="FDLSUBA-CPS-132-2021"/>
    <x v="0"/>
    <x v="0"/>
    <s v="Apoyo a la gestión"/>
    <m/>
    <m/>
    <s v="GERMAN SANCHEZ SANCHEZ"/>
    <x v="61"/>
    <s v="Bogotá, D.C."/>
    <n v="1999"/>
    <n v="22500000"/>
    <n v="0"/>
    <n v="0"/>
    <n v="22500000"/>
    <n v="2250000"/>
    <m/>
    <m/>
  </r>
  <r>
    <x v="1"/>
    <s v="133-2021"/>
    <m/>
    <s v="Secop II"/>
    <s v="FDLSUBA-CPS-133-2021"/>
    <s v="FDLSUBA-CD-133-2021"/>
    <x v="0"/>
    <x v="0"/>
    <s v="Apoyo a la gestión"/>
    <m/>
    <m/>
    <s v="CLAUDIA MARCELA ROZO CASAS"/>
    <x v="361"/>
    <m/>
    <n v="1999"/>
    <n v="22500000"/>
    <n v="1500000"/>
    <n v="0"/>
    <n v="24000000"/>
    <n v="2250000"/>
    <m/>
    <m/>
  </r>
  <r>
    <x v="1"/>
    <s v="134-2021"/>
    <m/>
    <s v="Secop II"/>
    <s v="FDLSUBA-CPS-134-2021"/>
    <s v="FDLSUBA-CPS-134-2021"/>
    <x v="0"/>
    <x v="0"/>
    <s v="Apoyo a la gestión"/>
    <m/>
    <m/>
    <s v="EDWIN ANDRÉS MAYORGA TIBAQUIRÁ"/>
    <x v="305"/>
    <s v="Bogotá, D.C."/>
    <n v="1999"/>
    <n v="22500000"/>
    <n v="1500000"/>
    <n v="0"/>
    <n v="24000000"/>
    <n v="2250000"/>
    <m/>
    <m/>
  </r>
  <r>
    <x v="1"/>
    <s v="135-2021"/>
    <m/>
    <s v="Secop II"/>
    <s v="FDLSUBA-CPS-135-2021"/>
    <s v="FDLSUBA-CPS-135-2021"/>
    <x v="0"/>
    <x v="0"/>
    <s v="Apoyo a la gestión"/>
    <m/>
    <m/>
    <s v="ANGELA VIVIANA PINEDA LAGOS"/>
    <x v="203"/>
    <s v="Bogotá, D.C."/>
    <n v="1978"/>
    <n v="24750000"/>
    <n v="0"/>
    <n v="0"/>
    <n v="24750000"/>
    <n v="2250000"/>
    <m/>
    <m/>
  </r>
  <r>
    <x v="1"/>
    <s v="136-2021"/>
    <m/>
    <s v="Secop II"/>
    <s v="FDLSUBA-136-2021"/>
    <s v="FDLSUBA-CPS-136-2021"/>
    <x v="0"/>
    <x v="0"/>
    <s v="Profesional"/>
    <m/>
    <m/>
    <s v="YURY ANDRES SANTOS PETREL"/>
    <x v="21"/>
    <s v="Bogotá, D.C."/>
    <n v="1978"/>
    <n v="78960000"/>
    <n v="5514672"/>
    <n v="0"/>
    <n v="84474672"/>
    <n v="7520000"/>
    <m/>
    <m/>
  </r>
  <r>
    <x v="1"/>
    <s v="137-2021"/>
    <m/>
    <s v="Secop II"/>
    <s v="FDLSUBACPS-137-2021"/>
    <s v="FDLSUBA-CPS-137-2021"/>
    <x v="0"/>
    <x v="0"/>
    <s v="Profesional"/>
    <m/>
    <m/>
    <s v="ANDRES FELIPE ESPINOSA ZULUAGA"/>
    <x v="172"/>
    <m/>
    <n v="1978"/>
    <n v="78960000"/>
    <n v="5264000"/>
    <n v="0"/>
    <n v="84224000"/>
    <n v="7520000"/>
    <m/>
    <m/>
  </r>
  <r>
    <x v="1"/>
    <s v="138-2021"/>
    <m/>
    <s v="Secop II"/>
    <s v="FDLSUBA-CPS-138-2021"/>
    <s v="FDLSUBA-CPS-138-2021"/>
    <x v="0"/>
    <x v="0"/>
    <s v="Profesional"/>
    <m/>
    <m/>
    <s v="JUAN CARLOS TORRES ORTIZ"/>
    <x v="40"/>
    <s v="Bogotá, D.C."/>
    <n v="1978"/>
    <n v="66990000"/>
    <n v="4040667"/>
    <n v="0"/>
    <n v="71030667"/>
    <n v="6380000"/>
    <m/>
    <m/>
  </r>
  <r>
    <x v="1"/>
    <s v="139-2021"/>
    <m/>
    <s v="Secop II"/>
    <s v="FDLSUBA-CPS-139-2021"/>
    <s v="FDLSUBA-CD-139-2021"/>
    <x v="0"/>
    <x v="0"/>
    <s v="Profesional"/>
    <m/>
    <m/>
    <s v="NELSON ACOSTA LINARES"/>
    <x v="101"/>
    <m/>
    <n v="1978"/>
    <n v="66990000"/>
    <n v="0"/>
    <n v="0"/>
    <n v="66990000"/>
    <n v="6380000"/>
    <m/>
    <m/>
  </r>
  <r>
    <x v="1"/>
    <s v="140-2021"/>
    <m/>
    <s v="Secop II"/>
    <s v="FDLSUBA-CPS-140-2021"/>
    <s v="FDLSUBA-CPS-140-2021"/>
    <x v="0"/>
    <x v="0"/>
    <s v="Profesional"/>
    <m/>
    <m/>
    <s v="MANUEL GUILLERMO FRANCISCO AMOROCHO BARRERA"/>
    <x v="362"/>
    <s v="Bogotá, D.C."/>
    <n v="1978"/>
    <n v="66990000"/>
    <n v="6167334"/>
    <n v="0"/>
    <n v="73157334"/>
    <n v="6380000"/>
    <m/>
    <m/>
  </r>
  <r>
    <x v="1"/>
    <s v="142-2021"/>
    <m/>
    <s v="Secop II"/>
    <s v="FDLSUBA-142-2021"/>
    <s v="FDLSUBA-CPS-142-2021"/>
    <x v="0"/>
    <x v="0"/>
    <s v="Apoyo a la gestión"/>
    <m/>
    <m/>
    <s v="KAREM ANGELICA HERRERA SÁNCHEZ"/>
    <x v="85"/>
    <s v="Bogotá, D.C."/>
    <n v="1978"/>
    <n v="42700000"/>
    <n v="4981667"/>
    <n v="0"/>
    <n v="47681667"/>
    <n v="4270000"/>
    <m/>
    <m/>
  </r>
  <r>
    <x v="1"/>
    <s v="143-2021"/>
    <m/>
    <s v="Secop II"/>
    <s v="FDLSUBACPS-143-2021"/>
    <s v="FDLSUBA-CPS-143-2021"/>
    <x v="0"/>
    <x v="0"/>
    <s v="Apoyo a la gestión"/>
    <m/>
    <m/>
    <s v="JEFFERSSON ALVAREZ ZAMBRANO"/>
    <x v="306"/>
    <m/>
    <n v="1999"/>
    <n v="22500000"/>
    <n v="1500000"/>
    <n v="0"/>
    <n v="24000000"/>
    <n v="2250000"/>
    <m/>
    <m/>
  </r>
  <r>
    <x v="1"/>
    <s v="144-2021"/>
    <m/>
    <s v="Secop II"/>
    <s v="FDLSUBA-CPS-144-2021"/>
    <s v="FDLSUBA-CPS-144-2021"/>
    <x v="0"/>
    <x v="0"/>
    <s v="Profesional"/>
    <m/>
    <m/>
    <s v="INGRID KATHERINE MARIN MATEUS"/>
    <x v="189"/>
    <m/>
    <n v="2014"/>
    <n v="42700000"/>
    <n v="2277328"/>
    <n v="0"/>
    <n v="44977328"/>
    <n v="4270000"/>
    <m/>
    <m/>
  </r>
  <r>
    <x v="1"/>
    <s v="145-2021"/>
    <m/>
    <s v="Secop II"/>
    <s v="FDLSUBA-CPS-145-2021"/>
    <s v="FDLSUBA-CPS-145-2021"/>
    <x v="0"/>
    <x v="0"/>
    <s v="Apoyo a la gestión"/>
    <m/>
    <m/>
    <s v="CINDY YICED ARDILA ARROYO"/>
    <x v="363"/>
    <s v="Bogotá, D.C."/>
    <n v="1978"/>
    <n v="39050000"/>
    <n v="591666"/>
    <n v="0"/>
    <n v="39641666"/>
    <n v="3550000"/>
    <m/>
    <m/>
  </r>
  <r>
    <x v="1"/>
    <s v="146-2021"/>
    <m/>
    <s v="Secop II"/>
    <s v="FDLSUBA-CPS-146-2021"/>
    <s v="FDLSUBA-CPS-146-2021"/>
    <x v="0"/>
    <x v="0"/>
    <s v="Apoyo a la gestión"/>
    <m/>
    <m/>
    <s v="BLANCA PILAR SUAREZ CHACON"/>
    <x v="28"/>
    <s v="Bogotá, D.C."/>
    <n v="1978"/>
    <n v="37275000"/>
    <n v="1775000"/>
    <n v="0"/>
    <n v="39050000"/>
    <n v="3550000"/>
    <m/>
    <m/>
  </r>
  <r>
    <x v="1"/>
    <s v="147-2021"/>
    <m/>
    <s v="Secop II"/>
    <s v="FDLSUBA-CPS-147-2021"/>
    <s v="FDLSUBA-CPS-147-2021"/>
    <x v="0"/>
    <x v="0"/>
    <s v="Apoyo a la gestión"/>
    <m/>
    <m/>
    <s v="HERNAN DARIO CRIOLLO ESPINOZA"/>
    <x v="188"/>
    <m/>
    <n v="1978"/>
    <n v="66990000"/>
    <n v="2997340"/>
    <n v="0"/>
    <n v="69987340"/>
    <n v="6380000"/>
    <m/>
    <m/>
  </r>
  <r>
    <x v="1"/>
    <s v="148-2021"/>
    <m/>
    <s v="Secop II"/>
    <s v="FDLSUBA-CPS-148-2021"/>
    <s v="FDLSUBA-CPS-148-2021"/>
    <x v="0"/>
    <x v="0"/>
    <s v="Profesional"/>
    <m/>
    <m/>
    <s v="DIANA ZORAIDA ROMERO SALINAS"/>
    <x v="47"/>
    <s v="Bogotá, D.C."/>
    <n v="1969"/>
    <n v="66990000"/>
    <n v="3402667"/>
    <n v="0"/>
    <n v="70392667"/>
    <n v="6380000"/>
    <m/>
    <m/>
  </r>
  <r>
    <x v="1"/>
    <s v="149-2021"/>
    <m/>
    <s v="Secop II"/>
    <s v="FDLSUBACPS-149-2021"/>
    <s v="FDLSUBA-CPS-149-2021"/>
    <x v="0"/>
    <x v="0"/>
    <s v="Apoyo a la gestión"/>
    <m/>
    <m/>
    <s v="ANGELICA MARIA DIAZ VILLALOBOS"/>
    <x v="49"/>
    <s v="Villavicencio (Meta)"/>
    <n v="1971"/>
    <n v="38280000"/>
    <n v="0"/>
    <n v="0"/>
    <n v="38280000"/>
    <n v="6380000"/>
    <m/>
    <m/>
  </r>
  <r>
    <x v="1"/>
    <s v="150-2021"/>
    <m/>
    <s v="Secop II"/>
    <s v="FDLSUBA-CPS-150-2021"/>
    <s v="FDLSUBA-CPS-150-2021"/>
    <x v="0"/>
    <x v="0"/>
    <s v="Apoyo a la gestión"/>
    <m/>
    <m/>
    <s v="ANTONYS JESUS MEJIA"/>
    <x v="215"/>
    <s v="Nechí (Antioquia)"/>
    <n v="1968"/>
    <n v="35500000"/>
    <n v="0"/>
    <n v="0"/>
    <n v="35500000"/>
    <n v="3550000"/>
    <m/>
    <m/>
  </r>
  <r>
    <x v="1"/>
    <s v="151-2021"/>
    <m/>
    <s v="Secop II"/>
    <s v="FDLSUBA-CPS-151-2021"/>
    <s v="FDLSUBA-CPS-151-2021"/>
    <x v="0"/>
    <x v="0"/>
    <s v="Apoyo a la gestión"/>
    <m/>
    <m/>
    <s v="JEICER DISNEY GUTIÉRREZ ÁLVAREZ"/>
    <x v="150"/>
    <s v="Fusagasuga (Cundinamarca)"/>
    <n v="1978"/>
    <n v="37275000"/>
    <n v="0"/>
    <n v="0"/>
    <n v="37275000"/>
    <n v="3550000"/>
    <m/>
    <m/>
  </r>
  <r>
    <x v="1"/>
    <s v="152-2021"/>
    <m/>
    <s v="Secop II"/>
    <s v="FDLSUBA-152-2021"/>
    <s v="FDLSUBA-CPS-152-2021"/>
    <x v="0"/>
    <x v="0"/>
    <s v="Apoyo a la gestión"/>
    <m/>
    <m/>
    <s v="JUAN SEBASTIAN MANCERA MANCERA"/>
    <x v="182"/>
    <m/>
    <n v="1978"/>
    <n v="37275000"/>
    <n v="0"/>
    <n v="0"/>
    <n v="37275000"/>
    <n v="3550000"/>
    <m/>
    <m/>
  </r>
  <r>
    <x v="1"/>
    <s v="153-2021"/>
    <m/>
    <s v="Secop II"/>
    <s v="FDLSUBA-CPS-153-2021"/>
    <s v="FDLSUBA-CD-153-2021"/>
    <x v="0"/>
    <x v="0"/>
    <s v="Profesional"/>
    <m/>
    <m/>
    <s v="CLAUDIA STELLA CELIS VASQUEZ"/>
    <x v="364"/>
    <s v="Bogotá, D.C."/>
    <n v="1962"/>
    <n v="63800000"/>
    <n v="3190000"/>
    <n v="0"/>
    <n v="66990000"/>
    <n v="6380000"/>
    <m/>
    <m/>
  </r>
  <r>
    <x v="1"/>
    <s v="154-2021"/>
    <m/>
    <s v="Secop II"/>
    <s v="FDLSUBA-CPS-154-2021"/>
    <s v="FDLSUBA-CPS-154-2021"/>
    <x v="0"/>
    <x v="0"/>
    <s v="Profesional"/>
    <m/>
    <m/>
    <s v="JOHANNA ECHEVERRY"/>
    <x v="365"/>
    <s v="Bogotá, D.C."/>
    <n v="1999"/>
    <n v="63800000"/>
    <n v="2126667"/>
    <n v="0"/>
    <n v="65926667"/>
    <n v="6380000"/>
    <m/>
    <m/>
  </r>
  <r>
    <x v="1"/>
    <s v="155-2021"/>
    <m/>
    <s v="Secop II"/>
    <s v="FDLSUBA-CPS-155-2021"/>
    <s v="FDLSUBA-CPS-155-2021"/>
    <x v="0"/>
    <x v="0"/>
    <s v="Profesional"/>
    <m/>
    <m/>
    <s v="RUBEN DARIO DIAZ ARANGO"/>
    <x v="200"/>
    <m/>
    <n v="1999"/>
    <n v="63800000"/>
    <n v="2977333"/>
    <n v="0"/>
    <n v="66777333"/>
    <n v="6380000"/>
    <m/>
    <m/>
  </r>
  <r>
    <x v="1"/>
    <s v="156-2021"/>
    <m/>
    <s v="Secop II"/>
    <s v="FDLSUBA-CPS-156-2021"/>
    <s v="FDLSUBA-CPS-156-2021"/>
    <x v="0"/>
    <x v="0"/>
    <s v="Profesional"/>
    <m/>
    <m/>
    <s v="DIEGO FELIPE JIMENEZ ZAPATA"/>
    <x v="67"/>
    <m/>
    <n v="1999"/>
    <n v="63800000"/>
    <n v="0"/>
    <n v="0"/>
    <n v="63800000"/>
    <n v="6380000"/>
    <m/>
    <m/>
  </r>
  <r>
    <x v="1"/>
    <s v="157-2021"/>
    <m/>
    <s v="Secop II"/>
    <s v="FDLSUBACPS-157-2021"/>
    <s v="FDLSUBA-CPS-157-2021"/>
    <x v="0"/>
    <x v="0"/>
    <s v="Profesional"/>
    <m/>
    <m/>
    <s v="LUIS FERNANDO HIDALGO ORTIZ"/>
    <x v="43"/>
    <s v="Bogotá, D.C."/>
    <n v="1999"/>
    <n v="63800000"/>
    <n v="0"/>
    <n v="0"/>
    <n v="63800000"/>
    <n v="6380000"/>
    <m/>
    <m/>
  </r>
  <r>
    <x v="1"/>
    <s v="158-2021"/>
    <m/>
    <s v="Secop II"/>
    <s v="FDLSUBA-CPS-158-2021"/>
    <s v="FDLSUBA-CPS-158-2021"/>
    <x v="0"/>
    <x v="0"/>
    <s v="Profesional"/>
    <m/>
    <m/>
    <s v="EDWIN DARIO SANCHEZ GONZALEZ"/>
    <x v="68"/>
    <s v="Ubaté (Cundinamarca)"/>
    <n v="1999"/>
    <n v="63800000"/>
    <n v="3190000"/>
    <n v="0"/>
    <n v="66990000"/>
    <n v="6380000"/>
    <m/>
    <m/>
  </r>
  <r>
    <x v="1"/>
    <s v="159-2021"/>
    <m/>
    <s v="Secop II"/>
    <s v="FDLSUBA-CPS-159-2021"/>
    <s v="FDLSUBA-CPS-159-2021"/>
    <x v="0"/>
    <x v="0"/>
    <s v="Apoyo a la gestión"/>
    <m/>
    <m/>
    <s v="SIGIFREDO DIAZ FERNANDEZ"/>
    <x v="366"/>
    <s v="Bogotá, D.C."/>
    <n v="1977"/>
    <n v="22500000"/>
    <n v="0"/>
    <n v="0"/>
    <n v="22500000"/>
    <n v="2250000"/>
    <m/>
    <m/>
  </r>
  <r>
    <x v="1"/>
    <s v="160-2021"/>
    <m/>
    <s v="Secop II"/>
    <s v="FDLSUBA-CPS-160-2021"/>
    <s v="FDLSUBA-CPS-160-2021"/>
    <x v="0"/>
    <x v="0"/>
    <s v="Apoyo a la gestión"/>
    <m/>
    <m/>
    <s v="GLEM HARLEY LOPEZ MURILLO"/>
    <x v="229"/>
    <m/>
    <n v="1977"/>
    <n v="42700000"/>
    <n v="0"/>
    <n v="0"/>
    <n v="42700000"/>
    <n v="4270000"/>
    <m/>
    <m/>
  </r>
  <r>
    <x v="1"/>
    <s v="161-2021"/>
    <m/>
    <s v="Secop II"/>
    <s v="FDLSUBA-CPS-161-2021"/>
    <s v="FDLSUBA-CD-161-2021"/>
    <x v="0"/>
    <x v="0"/>
    <s v="Apoyo a la gestión"/>
    <m/>
    <m/>
    <s v="BLANCARLIS GUILLEN VILLALOBOS"/>
    <x v="88"/>
    <s v="Chimichagua (Cesar)"/>
    <n v="1977"/>
    <n v="63800000"/>
    <n v="2764658"/>
    <n v="0"/>
    <n v="66564658"/>
    <n v="6380000"/>
    <m/>
    <m/>
  </r>
  <r>
    <x v="1"/>
    <s v="162-2021"/>
    <m/>
    <s v="Secop II"/>
    <s v="FDLSUBA-CPS-162-2021"/>
    <s v="FDLSUBA-CPS-162-2021"/>
    <x v="0"/>
    <x v="0"/>
    <s v="Profesional"/>
    <m/>
    <m/>
    <s v="MARIA FERNANDA CABRERA LAVAO"/>
    <x v="367"/>
    <m/>
    <n v="1978"/>
    <n v="42700000"/>
    <n v="3985333"/>
    <n v="0"/>
    <n v="46685333"/>
    <n v="4270000"/>
    <m/>
    <m/>
  </r>
  <r>
    <x v="1"/>
    <s v="163-2021"/>
    <m/>
    <s v="Secop II"/>
    <s v="FDLSUBA-CPS-163-2021"/>
    <s v="FDLSUBA-CPS-163-2021"/>
    <x v="0"/>
    <x v="0"/>
    <s v="Apoyo a la gestión"/>
    <m/>
    <m/>
    <s v="MIRIAN LIZARAZO AROCHA"/>
    <x v="368"/>
    <s v="Pamplona (Norte de Santander)"/>
    <n v="1979"/>
    <n v="70180000"/>
    <n v="0"/>
    <n v="0"/>
    <n v="70180000"/>
    <n v="6380000"/>
    <m/>
    <m/>
  </r>
  <r>
    <x v="1"/>
    <s v="164-2021"/>
    <m/>
    <s v="Secop II"/>
    <s v="FDLSUBA-CPS-164-2021"/>
    <s v="FDLSUBA-CPS-164-2021"/>
    <x v="0"/>
    <x v="0"/>
    <s v="Apoyo a la gestión"/>
    <m/>
    <m/>
    <s v="ANDRES LOPEZ GARCIA"/>
    <x v="369"/>
    <s v="Bogotá, D.C."/>
    <n v="1979"/>
    <n v="38500000"/>
    <n v="0"/>
    <n v="0"/>
    <n v="38500000"/>
    <n v="5500000"/>
    <m/>
    <m/>
  </r>
  <r>
    <x v="1"/>
    <s v="165-2021"/>
    <m/>
    <s v="Secop II"/>
    <s v="FDLSUBACPS-165-2021"/>
    <s v="FDLSUBA-CPS-165-2021"/>
    <x v="0"/>
    <x v="0"/>
    <s v="Apoyo a la gestión"/>
    <m/>
    <m/>
    <s v="GERMAN JESUS AMAYA FERNANDEZ"/>
    <x v="202"/>
    <s v="Bogotá, D.C."/>
    <n v="2032"/>
    <n v="23625000"/>
    <n v="0"/>
    <n v="0"/>
    <n v="23625000"/>
    <n v="2250000"/>
    <m/>
    <m/>
  </r>
  <r>
    <x v="1"/>
    <s v="166-2021"/>
    <m/>
    <s v="Secop II"/>
    <s v="FDLSUBA-CPS-166-2021"/>
    <s v="FDLSUBA-CPS-166-2021"/>
    <x v="0"/>
    <x v="0"/>
    <s v="Apoyo a la gestión"/>
    <m/>
    <m/>
    <s v="FRANCI LILIANA LIMAS RODRIGUEZ"/>
    <x v="370"/>
    <s v="Bogotá, D.C."/>
    <n v="2032"/>
    <n v="23625000"/>
    <n v="0"/>
    <n v="0"/>
    <n v="23625000"/>
    <n v="2250000"/>
    <m/>
    <m/>
  </r>
  <r>
    <x v="1"/>
    <s v="167-2021"/>
    <m/>
    <s v="Secop II"/>
    <s v="FDLSUBA-CPS-167-2021"/>
    <s v="FDLSUBA-CPS-167-2021"/>
    <x v="0"/>
    <x v="0"/>
    <s v="Apoyo a la gestión"/>
    <m/>
    <m/>
    <s v="JUAN CARLOS ARNGO CARDENAS"/>
    <x v="210"/>
    <s v="Bogotá, D.C."/>
    <n v="2032"/>
    <n v="23625000"/>
    <n v="1050000"/>
    <n v="0"/>
    <n v="24675000"/>
    <n v="2250000"/>
    <m/>
    <m/>
  </r>
  <r>
    <x v="1"/>
    <s v="168-2021"/>
    <m/>
    <s v="Secop II"/>
    <s v="FDLSUBA-168-2021"/>
    <s v="FDLSUBA-CPS-168-2021"/>
    <x v="0"/>
    <x v="0"/>
    <s v="Apoyo a la gestión"/>
    <m/>
    <m/>
    <s v="WILSON CARDENAS CUSBA"/>
    <x v="371"/>
    <s v="Bogotá, D.C."/>
    <n v="2032"/>
    <n v="23625000"/>
    <n v="600000"/>
    <n v="0"/>
    <n v="24225000"/>
    <n v="2250000"/>
    <m/>
    <m/>
  </r>
  <r>
    <x v="1"/>
    <s v="169-2021"/>
    <m/>
    <s v="Secop II"/>
    <s v="FDLSUBA-CPS-169-2021"/>
    <s v="FDLSUBA-CD-169-2021"/>
    <x v="0"/>
    <x v="0"/>
    <s v="Apoyo a la gestión"/>
    <m/>
    <m/>
    <s v="ANDRES FELIPE RINCON SANCHEZ"/>
    <x v="212"/>
    <m/>
    <n v="2032"/>
    <n v="23625000"/>
    <n v="0"/>
    <n v="0"/>
    <n v="23625000"/>
    <n v="2250000"/>
    <m/>
    <m/>
  </r>
  <r>
    <x v="1"/>
    <s v="170-2021"/>
    <m/>
    <s v="Secop II"/>
    <s v="FDLSUBA-CPS-170-2021"/>
    <s v="FDLSUBA-CPS-170-2021"/>
    <x v="0"/>
    <x v="0"/>
    <s v="Apoyo a la gestión"/>
    <m/>
    <m/>
    <s v="NICOLAS GONZALO JIMENEZ CELIS"/>
    <x v="213"/>
    <s v="Bogotá, D.C."/>
    <n v="2032"/>
    <n v="23625000"/>
    <n v="0"/>
    <n v="0"/>
    <n v="23625000"/>
    <n v="2250000"/>
    <m/>
    <m/>
  </r>
  <r>
    <x v="1"/>
    <s v="171-2021"/>
    <m/>
    <s v="Secop II"/>
    <s v="FDLSUBA-CPS-171-2021"/>
    <s v="FDLSUBA-CPS-171-2021"/>
    <x v="0"/>
    <x v="0"/>
    <s v="Apoyo a la gestión"/>
    <m/>
    <m/>
    <s v="SARA NATALIA MANCHOLA BARACALDO"/>
    <x v="312"/>
    <m/>
    <n v="2032"/>
    <n v="23625000"/>
    <n v="900000"/>
    <n v="0"/>
    <n v="24525000"/>
    <n v="2250000"/>
    <m/>
    <m/>
  </r>
  <r>
    <x v="1"/>
    <s v="172-2021"/>
    <m/>
    <s v="Secop II"/>
    <s v="FDLSUBA-CPS-172-2021"/>
    <s v="FDLSUBA-CPS-172-2021"/>
    <x v="0"/>
    <x v="0"/>
    <s v="Apoyo a la gestión"/>
    <m/>
    <m/>
    <s v="ALIX ANDREA RUIZ CORTES"/>
    <x v="313"/>
    <s v="Bogotá, D.C."/>
    <n v="2032"/>
    <n v="23625000"/>
    <n v="0"/>
    <n v="0"/>
    <n v="23625000"/>
    <n v="2250000"/>
    <m/>
    <m/>
  </r>
  <r>
    <x v="1"/>
    <s v="173-2021"/>
    <m/>
    <s v="Secop II"/>
    <s v="FDLSUBA-CPS-173-2021"/>
    <s v="FDLSUBA-CPS-173-2021"/>
    <x v="0"/>
    <x v="0"/>
    <s v="Apoyo a la gestión"/>
    <m/>
    <m/>
    <s v="JULY VANESA MEZA SANCHEZ"/>
    <x v="10"/>
    <s v="Bogotá, D.C."/>
    <n v="1953"/>
    <n v="39050000"/>
    <n v="1656667"/>
    <n v="0"/>
    <n v="40706667"/>
    <n v="3550000"/>
    <m/>
    <m/>
  </r>
  <r>
    <x v="1"/>
    <s v="174-2021"/>
    <m/>
    <s v="Secop II"/>
    <s v="FDLSUBA-CPS-174-2021"/>
    <s v="FDLSUBA-CPS-174-2021"/>
    <x v="0"/>
    <x v="0"/>
    <s v="Apoyo a la gestión"/>
    <m/>
    <m/>
    <s v="RODRIGO ANDRÉS OVIEDO ZEA"/>
    <x v="372"/>
    <s v="Ibagué (Tolima)"/>
    <n v="2032"/>
    <n v="23625000"/>
    <n v="600000"/>
    <n v="0"/>
    <n v="24225000"/>
    <n v="2250000"/>
    <m/>
    <m/>
  </r>
  <r>
    <x v="1"/>
    <s v="175-2021"/>
    <m/>
    <s v="Secop II"/>
    <s v="FDLSUBA-CPS-175-2021"/>
    <s v="FDLSUBA-CPS-175-2021"/>
    <x v="0"/>
    <x v="0"/>
    <s v="Apoyo a la gestión"/>
    <m/>
    <m/>
    <s v="CARLOS ANDRES RUEDA PEREZ"/>
    <x v="109"/>
    <m/>
    <n v="2032"/>
    <n v="23625000"/>
    <n v="975000"/>
    <n v="0"/>
    <n v="24600000"/>
    <n v="2250000"/>
    <m/>
    <m/>
  </r>
  <r>
    <x v="1"/>
    <s v="176-2021"/>
    <m/>
    <s v="Secop II"/>
    <s v="FDLSUBA-CPS-176-2021"/>
    <s v="FDLSUBA-CPS-176-2021"/>
    <x v="0"/>
    <x v="0"/>
    <s v="Apoyo a la gestión"/>
    <m/>
    <m/>
    <s v="JOHN JAVIER TORRES PAVA"/>
    <x v="115"/>
    <m/>
    <n v="1979"/>
    <n v="29890000"/>
    <n v="0"/>
    <n v="0"/>
    <n v="29890000"/>
    <n v="4270000"/>
    <m/>
    <m/>
  </r>
  <r>
    <x v="1"/>
    <s v="177-2021"/>
    <m/>
    <s v="Secop II"/>
    <s v="FDLSUBA-CPS-177-2021"/>
    <s v="FDLSUBA-CD-177-2021"/>
    <x v="0"/>
    <x v="0"/>
    <s v="Apoyo a la gestión"/>
    <m/>
    <m/>
    <s v="JHOAN SEBASTIAN JEREZ WILCHES"/>
    <x v="129"/>
    <m/>
    <n v="2032"/>
    <n v="37275000"/>
    <n v="1420000"/>
    <n v="0"/>
    <n v="38695000"/>
    <n v="3550000"/>
    <m/>
    <m/>
  </r>
  <r>
    <x v="1"/>
    <s v="178-2021"/>
    <m/>
    <s v="Secop II"/>
    <s v="FDLSUBA-CPS-178-2021"/>
    <s v="FDLSUBA-CPS-178-2021"/>
    <x v="0"/>
    <x v="0"/>
    <s v="Profesional"/>
    <m/>
    <m/>
    <s v="SANDRA LILIANA CASTILLO BARRERO"/>
    <x v="373"/>
    <s v="Bogotá, D.C."/>
    <n v="1953"/>
    <n v="46970000"/>
    <n v="2135000"/>
    <n v="0"/>
    <n v="49105000"/>
    <n v="4270000"/>
    <m/>
    <m/>
  </r>
  <r>
    <x v="1"/>
    <s v="179-2021"/>
    <m/>
    <s v="Secop II"/>
    <s v="FDLSUBA-CPS-179-2021"/>
    <s v="FDLSUBA-CPS-179-2021"/>
    <x v="0"/>
    <x v="0"/>
    <s v="Apoyo a la gestión"/>
    <m/>
    <m/>
    <s v="JONATAN OVALLE DIAZ"/>
    <x v="204"/>
    <s v="Bogotá, D.C."/>
    <n v="1978"/>
    <n v="37275000"/>
    <n v="0"/>
    <n v="0"/>
    <n v="37275000"/>
    <n v="3550000"/>
    <m/>
    <m/>
  </r>
  <r>
    <x v="1"/>
    <s v="180-2021"/>
    <m/>
    <s v="Secop II"/>
    <s v="FDLSUBA-CPS-180-2021"/>
    <s v="FDLSUBA-CPS-180-2021"/>
    <x v="0"/>
    <x v="0"/>
    <s v="Apoyo a la gestión"/>
    <m/>
    <m/>
    <s v="TULLY MILENA GONZALEZ TORRES"/>
    <x v="273"/>
    <s v="Bogotá, D.C."/>
    <n v="1979"/>
    <n v="44660000"/>
    <n v="0"/>
    <n v="0"/>
    <n v="44660000"/>
    <n v="6380000"/>
    <m/>
    <m/>
  </r>
  <r>
    <x v="1"/>
    <s v="181-2021"/>
    <m/>
    <s v="Secop II"/>
    <s v="FDLSUBA-181-2021"/>
    <s v="FDLSUBA-CD-181-2021"/>
    <x v="0"/>
    <x v="3"/>
    <s v="Otro"/>
    <m/>
    <m/>
    <s v="Inversiones y Construcciones Rodriguez Reyes y Cia S en C"/>
    <x v="308"/>
    <m/>
    <s v="No es CPS P-AG"/>
    <n v="227733333"/>
    <n v="11000000"/>
    <n v="0"/>
    <n v="238733333"/>
    <m/>
    <m/>
    <m/>
  </r>
  <r>
    <x v="1"/>
    <s v="183-2021"/>
    <m/>
    <s v="Secop II"/>
    <s v="FDLSUBA-CPS-183-2021"/>
    <s v="FDLSUBA-CPS-183-2021"/>
    <x v="0"/>
    <x v="0"/>
    <s v="Profesional"/>
    <m/>
    <m/>
    <s v="JEIMMY SIERRA GODOY"/>
    <x v="374"/>
    <s v="Bogotá, D.C."/>
    <n v="1967"/>
    <n v="42700000"/>
    <n v="1992666"/>
    <n v="0"/>
    <n v="44692666"/>
    <n v="4270000"/>
    <m/>
    <m/>
  </r>
  <r>
    <x v="1"/>
    <s v="184-2021"/>
    <m/>
    <s v="Secop II"/>
    <s v="FDLSUBA-CPS-184-2021"/>
    <s v="FDLSUBA-CPS-184-2021"/>
    <x v="0"/>
    <x v="0"/>
    <s v="Apoyo a la gestión"/>
    <m/>
    <m/>
    <s v="SANTIAGO GIRALDO GRACIA"/>
    <x v="375"/>
    <s v="Bogotá, D.C."/>
    <n v="1978"/>
    <n v="42700000"/>
    <n v="1281000"/>
    <n v="0"/>
    <n v="43981000"/>
    <n v="4270000"/>
    <m/>
    <m/>
  </r>
  <r>
    <x v="1"/>
    <s v="185-2021"/>
    <m/>
    <s v="Secop II"/>
    <s v="FDLSUBA-CPS-185-2021"/>
    <s v="FDLSUBA-CPS-185-2021"/>
    <x v="0"/>
    <x v="0"/>
    <s v="Profesional"/>
    <m/>
    <m/>
    <s v="LUZ ADRIANA VARGAS RENDON"/>
    <x v="64"/>
    <s v="Bogotá, D.C."/>
    <n v="1953"/>
    <n v="46970000"/>
    <n v="0"/>
    <n v="0"/>
    <n v="46970000"/>
    <n v="4270000"/>
    <m/>
    <m/>
  </r>
  <r>
    <x v="1"/>
    <s v="186-2021"/>
    <m/>
    <s v="Secop II"/>
    <s v="FDLSUBA-CPS-186-2021"/>
    <s v="FDLSUBA-CPS-186-2021"/>
    <x v="0"/>
    <x v="0"/>
    <s v="Apoyo a la gestión"/>
    <m/>
    <m/>
    <s v="MANUELITA SAMUDIO VILLARRAGA"/>
    <x v="376"/>
    <m/>
    <n v="1978"/>
    <n v="42700000"/>
    <n v="0"/>
    <n v="0"/>
    <n v="42700000"/>
    <n v="4270000"/>
    <m/>
    <m/>
  </r>
  <r>
    <x v="1"/>
    <s v="187-2021"/>
    <m/>
    <s v="Secop II"/>
    <s v="FDLSUBA-CPS-187-2021"/>
    <s v="FDLSUBA-CPS-187-2021"/>
    <x v="0"/>
    <x v="0"/>
    <s v="Profesional"/>
    <m/>
    <m/>
    <s v="JONATAN OVALLE DIAZ"/>
    <x v="204"/>
    <s v="Bogotá, D.C."/>
    <n v="1978"/>
    <n v="44835000"/>
    <n v="0"/>
    <n v="0"/>
    <n v="44835000"/>
    <n v="4270000"/>
    <m/>
    <m/>
  </r>
  <r>
    <x v="1"/>
    <s v="188-2021"/>
    <m/>
    <s v="Secop II"/>
    <s v="188-2021CPS-AG(54888)"/>
    <s v="FDLSCD-188-2021(54888)"/>
    <x v="0"/>
    <x v="0"/>
    <s v="Apoyo a la gestión"/>
    <m/>
    <m/>
    <s v="EDWIN HERNAN YARA CARDOSO"/>
    <x v="377"/>
    <s v="Bogotá, D.C."/>
    <n v="1978"/>
    <n v="24750000"/>
    <n v="0"/>
    <n v="0"/>
    <n v="24750000"/>
    <n v="2250000"/>
    <m/>
    <m/>
  </r>
  <r>
    <x v="1"/>
    <s v="189-2021"/>
    <m/>
    <s v="Secop II"/>
    <s v="189-2021-CPS-AG(56358)"/>
    <s v="FDLSUBA-CD-189-2021"/>
    <x v="0"/>
    <x v="0"/>
    <s v="Apoyo a la gestión"/>
    <m/>
    <m/>
    <s v="MANUEL ANTONIO CAICEDO MARTINEZ"/>
    <x v="378"/>
    <m/>
    <n v="1966"/>
    <n v="35500000"/>
    <n v="0"/>
    <n v="0"/>
    <n v="35500000"/>
    <n v="3550000"/>
    <m/>
    <m/>
  </r>
  <r>
    <x v="1"/>
    <s v="190-2021"/>
    <m/>
    <s v="Secop II"/>
    <s v="FDLSUBA-CPS-190-2021"/>
    <s v="FDLSUBA-CD-190-2021"/>
    <x v="0"/>
    <x v="0"/>
    <s v="Apoyo a la gestión"/>
    <m/>
    <m/>
    <s v="KATIA JOHANA BARBOSA LOPEZ"/>
    <x v="379"/>
    <s v="Bogotá, D.C."/>
    <n v="1978"/>
    <n v="26250000"/>
    <n v="583333"/>
    <n v="0"/>
    <n v="26833333"/>
    <n v="2500000"/>
    <m/>
    <m/>
  </r>
  <r>
    <x v="1"/>
    <s v="191-2021"/>
    <m/>
    <s v="Secop II"/>
    <s v="FDLSUBA-CPS-191-2021"/>
    <s v="FDLSUBA-CPS-191-2021"/>
    <x v="0"/>
    <x v="0"/>
    <s v="Apoyo a la gestión"/>
    <m/>
    <m/>
    <s v="JESUS MARIANO MARTINEZ OSPINA"/>
    <x v="278"/>
    <m/>
    <n v="1979"/>
    <n v="29890000"/>
    <n v="0"/>
    <n v="0"/>
    <n v="29890000"/>
    <n v="4270000"/>
    <m/>
    <m/>
  </r>
  <r>
    <x v="1"/>
    <s v="192-2021"/>
    <m/>
    <s v="Secop II"/>
    <s v="FDLSUBA-CPS-192-2021"/>
    <s v="FDLSUBA-CD-192-2021"/>
    <x v="0"/>
    <x v="0"/>
    <s v="Apoyo a la gestión"/>
    <m/>
    <m/>
    <s v="JAROL DAVID MERIZALDE ACOSTA"/>
    <x v="380"/>
    <m/>
    <n v="1979"/>
    <n v="29890000"/>
    <n v="0"/>
    <n v="0"/>
    <n v="29890000"/>
    <n v="4270000"/>
    <m/>
    <m/>
  </r>
  <r>
    <x v="1"/>
    <s v="193-2021"/>
    <m/>
    <s v="Secop II"/>
    <s v="FDLSUBA-CPS-193-2021"/>
    <s v="FDLSUBA-CD-193-2021"/>
    <x v="0"/>
    <x v="0"/>
    <s v="Apoyo a la gestión"/>
    <m/>
    <m/>
    <s v="MARTHA STELLA SANTIAGO ROMERO"/>
    <x v="381"/>
    <s v="Villavicencio (Meta)"/>
    <n v="1979"/>
    <n v="38500000"/>
    <n v="0"/>
    <n v="0"/>
    <n v="38500000"/>
    <n v="5500000"/>
    <m/>
    <m/>
  </r>
  <r>
    <x v="1"/>
    <s v="194-2021"/>
    <m/>
    <s v="Secop II"/>
    <s v="194-2021CPS-AG(56393)"/>
    <s v="FDLS-CD-194-2021(56393)"/>
    <x v="0"/>
    <x v="0"/>
    <s v="Apoyo a la gestión"/>
    <m/>
    <m/>
    <s v="ANTONIO MARIA CLARETH ESCOBAR PACHECO"/>
    <x v="382"/>
    <m/>
    <n v="1979"/>
    <n v="15750000"/>
    <n v="0"/>
    <n v="0"/>
    <n v="15750000"/>
    <n v="2250000"/>
    <m/>
    <m/>
  </r>
  <r>
    <x v="1"/>
    <s v="195-2021"/>
    <m/>
    <s v="Secop II"/>
    <s v="FDLSUBA-CD-195-2021"/>
    <s v="FDLSUBA-CD-195-2021"/>
    <x v="0"/>
    <x v="0"/>
    <s v="Apoyo a la gestión"/>
    <m/>
    <m/>
    <s v="RODOLFO ANDRES PEREZ RODRIGUEZ"/>
    <x v="383"/>
    <m/>
    <n v="2032"/>
    <n v="23625000"/>
    <n v="0"/>
    <n v="0"/>
    <n v="23625000"/>
    <n v="2250000"/>
    <m/>
    <m/>
  </r>
  <r>
    <x v="1"/>
    <s v="196-2021"/>
    <m/>
    <s v="Secop II"/>
    <s v="196-2021CPS-P(56309)"/>
    <s v="FDLS-CD-196-2021(56309)"/>
    <x v="0"/>
    <x v="0"/>
    <s v="Profesional"/>
    <m/>
    <m/>
    <s v="JANNETH HINESTROSA GUERRERO"/>
    <x v="384"/>
    <m/>
    <n v="1968"/>
    <n v="42700000"/>
    <n v="0"/>
    <n v="0"/>
    <n v="42700000"/>
    <n v="4270000"/>
    <m/>
    <m/>
  </r>
  <r>
    <x v="1"/>
    <s v="197-2021"/>
    <m/>
    <s v="Secop II"/>
    <s v="197-2021-CPS-P(56246)"/>
    <s v="FDLSUBA-CD-197-2021(56246)"/>
    <x v="0"/>
    <x v="0"/>
    <s v="Profesional"/>
    <m/>
    <m/>
    <s v="MAGDA CRISTINA VARGAS DEL VALLE"/>
    <x v="385"/>
    <s v="Bogotá, D.C."/>
    <n v="1978"/>
    <n v="66990000"/>
    <n v="0"/>
    <n v="0"/>
    <n v="66990000"/>
    <n v="6380000"/>
    <m/>
    <m/>
  </r>
  <r>
    <x v="1"/>
    <s v="198-2021"/>
    <m/>
    <s v="Secop II"/>
    <s v="198-2021-CPS-P(55104)"/>
    <s v="FDLSCD-198-2021(55104)"/>
    <x v="0"/>
    <x v="0"/>
    <s v="Profesional"/>
    <m/>
    <m/>
    <s v="GILMA VIVIANA MEJIA PRADA"/>
    <x v="3"/>
    <s v="Bogotá, D.C."/>
    <n v="1953"/>
    <n v="46970000"/>
    <n v="1992667"/>
    <n v="0"/>
    <n v="48962667"/>
    <n v="4270000"/>
    <m/>
    <m/>
  </r>
  <r>
    <x v="1"/>
    <s v="199-2021"/>
    <m/>
    <s v="Secop II"/>
    <s v="199-2021CPS-AG(54888)"/>
    <s v="FDLSCD-199-2021(54888)"/>
    <x v="0"/>
    <x v="0"/>
    <s v="Apoyo a la gestión"/>
    <m/>
    <m/>
    <s v="GLADYS ESTHER GÓMEZ CARO"/>
    <x v="386"/>
    <s v="Bogotá, D.C."/>
    <n v="1978"/>
    <n v="24750000"/>
    <n v="0"/>
    <n v="0"/>
    <n v="24750000"/>
    <n v="2250000"/>
    <m/>
    <m/>
  </r>
  <r>
    <x v="1"/>
    <s v="200-2021"/>
    <m/>
    <s v="Secop II"/>
    <s v="200-2021CPS-P (56310)"/>
    <s v="FDLSCD-200-2021(56310)"/>
    <x v="0"/>
    <x v="0"/>
    <s v="Profesional"/>
    <m/>
    <m/>
    <s v="MAGDA GICELLA MOROY CIFUENTES"/>
    <x v="387"/>
    <s v="Bogotá, D.C."/>
    <n v="1968"/>
    <n v="42700000"/>
    <n v="0"/>
    <n v="0"/>
    <n v="42700000"/>
    <n v="4270000"/>
    <m/>
    <m/>
  </r>
  <r>
    <x v="1"/>
    <s v="201-2021"/>
    <m/>
    <s v="Secop II"/>
    <s v="201-2021CPS-AG(54876)"/>
    <s v="FDLSCD-201-2021(54876)"/>
    <x v="0"/>
    <x v="0"/>
    <s v="Apoyo a la gestión"/>
    <m/>
    <m/>
    <s v="REINALDO RODRIGUEZ MENDEZ"/>
    <x v="261"/>
    <s v="Chaparral (Tolima)"/>
    <n v="1978"/>
    <n v="24750000"/>
    <n v="0"/>
    <n v="0"/>
    <n v="24750000"/>
    <n v="2250000"/>
    <m/>
    <m/>
  </r>
  <r>
    <x v="1"/>
    <s v="202-2021"/>
    <m/>
    <s v="Secop II"/>
    <s v="202-2021CPS-P(54930)"/>
    <s v="FDLSCD-202-2021(54930)"/>
    <x v="0"/>
    <x v="0"/>
    <s v="Profesional"/>
    <m/>
    <m/>
    <s v="MARIO HUMBERTO RODRIGUEZ MENDEZ"/>
    <x v="388"/>
    <m/>
    <n v="1979"/>
    <n v="29890000"/>
    <n v="0"/>
    <n v="0"/>
    <n v="29890000"/>
    <n v="4270000"/>
    <m/>
    <m/>
  </r>
  <r>
    <x v="1"/>
    <s v="203-2021"/>
    <m/>
    <s v="Secop II"/>
    <s v="203-2021CPS-P(56493)"/>
    <s v="FDLSCD-203-2021(56493)"/>
    <x v="0"/>
    <x v="0"/>
    <s v="Profesional"/>
    <m/>
    <m/>
    <s v="MABEL ADRIANA NIVIAYO MOSQUERA"/>
    <x v="389"/>
    <s v="Bogotá, D.C."/>
    <n v="1977"/>
    <n v="42700000"/>
    <n v="0"/>
    <n v="0"/>
    <n v="42700000"/>
    <n v="4270000"/>
    <m/>
    <m/>
  </r>
  <r>
    <x v="1"/>
    <s v="204-2021"/>
    <m/>
    <s v="Secop II"/>
    <s v="204-2021CPS-P(54909)"/>
    <s v="FDLSCD-204-2021(54909)"/>
    <x v="0"/>
    <x v="0"/>
    <s v="Profesional"/>
    <m/>
    <m/>
    <s v="SANDRA CASTRO TORRES"/>
    <x v="254"/>
    <s v="Bogotá, D.C."/>
    <n v="1979"/>
    <n v="44660000"/>
    <n v="0"/>
    <n v="0"/>
    <n v="44660000"/>
    <n v="6380000"/>
    <m/>
    <m/>
  </r>
  <r>
    <x v="1"/>
    <s v="205-2021"/>
    <m/>
    <s v="Secop II"/>
    <s v="205-2021CPS-P(56246)"/>
    <s v="FDLSCD-205-2021 (56246)"/>
    <x v="0"/>
    <x v="0"/>
    <s v="Profesional"/>
    <m/>
    <m/>
    <s v="MARISOL AREVALO MARTINEZ"/>
    <x v="390"/>
    <s v="Bogotá, D.C."/>
    <n v="1978"/>
    <n v="66990000"/>
    <n v="0"/>
    <n v="0"/>
    <n v="66990000"/>
    <n v="6380000"/>
    <m/>
    <m/>
  </r>
  <r>
    <x v="1"/>
    <s v="206-2021"/>
    <m/>
    <s v="Secop II"/>
    <s v="206-2021CPS-AG(56512)"/>
    <s v="FDLSCD-206-2021(56512)"/>
    <x v="0"/>
    <x v="0"/>
    <s v="Apoyo a la gestión"/>
    <m/>
    <m/>
    <s v="SONIA JANETH HERNANDEZ AREVALO"/>
    <x v="391"/>
    <s v="Bogotá, D.C."/>
    <n v="2033"/>
    <n v="23625000"/>
    <n v="0"/>
    <n v="0"/>
    <n v="23625000"/>
    <n v="2250000"/>
    <m/>
    <m/>
  </r>
  <r>
    <x v="1"/>
    <s v="207-2021"/>
    <m/>
    <s v="Secop II"/>
    <s v="207-2021CPS-AG(57091)"/>
    <s v="FDLSCD-207-2021(57091)"/>
    <x v="0"/>
    <x v="0"/>
    <s v="Apoyo a la gestión"/>
    <m/>
    <m/>
    <s v="DIEGO FERNANDO OCHOA MONTERO"/>
    <x v="259"/>
    <s v="Bogotá, D.C."/>
    <n v="1979"/>
    <n v="15750000"/>
    <n v="0"/>
    <n v="0"/>
    <n v="15750000"/>
    <n v="2250000"/>
    <m/>
    <m/>
  </r>
  <r>
    <x v="1"/>
    <s v="208-2021"/>
    <m/>
    <s v="Secop II"/>
    <s v="208-2021CPS-AG(57091)"/>
    <s v="FDLSCD-208-2021(57091)"/>
    <x v="0"/>
    <x v="0"/>
    <s v="Apoyo a la gestión"/>
    <m/>
    <m/>
    <s v="NUBIA YANETH SANCHEZ SANABRIA"/>
    <x v="73"/>
    <s v="Bogotá, D.C."/>
    <n v="1979"/>
    <n v="15750000"/>
    <n v="6525000"/>
    <n v="0"/>
    <n v="22275000"/>
    <n v="2250000"/>
    <m/>
    <m/>
  </r>
  <r>
    <x v="1"/>
    <s v="209-2021"/>
    <m/>
    <s v="Secop II"/>
    <s v="209-2021CPS-AG(57091)"/>
    <s v="FDLSCD-209-2021(57091)"/>
    <x v="0"/>
    <x v="0"/>
    <s v="Apoyo a la gestión"/>
    <m/>
    <m/>
    <s v="ANGGIE ROXANA ESCOBAR GARCIA"/>
    <x v="120"/>
    <m/>
    <n v="1979"/>
    <n v="15750000"/>
    <n v="6225000"/>
    <n v="0"/>
    <n v="21975000"/>
    <n v="2250000"/>
    <m/>
    <m/>
  </r>
  <r>
    <x v="1"/>
    <s v="210-2021"/>
    <m/>
    <s v="Secop II"/>
    <s v="210-2021CPS-AG(57091)"/>
    <s v="FDLSCD-210-2021(57091)"/>
    <x v="0"/>
    <x v="0"/>
    <s v="Apoyo a la gestión"/>
    <m/>
    <m/>
    <s v="OMAR EDUARDO SUPELANO MARQUEZ"/>
    <x v="23"/>
    <m/>
    <n v="1979"/>
    <n v="15750000"/>
    <n v="6600000"/>
    <n v="0"/>
    <n v="22350000"/>
    <n v="2250000"/>
    <m/>
    <m/>
  </r>
  <r>
    <x v="1"/>
    <s v="211-2021"/>
    <m/>
    <s v="Secop II"/>
    <s v="211-2021CPS-P(57377)"/>
    <s v="FDLSCD-211-2021(57377)"/>
    <x v="0"/>
    <x v="0"/>
    <s v="Profesional"/>
    <m/>
    <m/>
    <s v="ANGY ESTEPHANYA CASTIBLANCO BELTRAN"/>
    <x v="293"/>
    <s v="Bogotá, D.C."/>
    <n v="1999"/>
    <n v="43700000"/>
    <n v="0"/>
    <n v="0"/>
    <n v="43700000"/>
    <n v="4370000"/>
    <m/>
    <m/>
  </r>
  <r>
    <x v="1"/>
    <s v="212-2021"/>
    <m/>
    <s v="Secop II"/>
    <s v="212-2021CPS-AG(57376)"/>
    <s v="FDLSCD-212-2021(57376)"/>
    <x v="0"/>
    <x v="0"/>
    <s v="Apoyo a la gestión"/>
    <m/>
    <m/>
    <s v="SANDRA PATRICIA CRISTANCHO MEJIA"/>
    <x v="117"/>
    <s v="Bogotá, D.C."/>
    <n v="1999"/>
    <n v="35500000"/>
    <n v="0"/>
    <n v="0"/>
    <n v="35500000"/>
    <n v="3550000"/>
    <m/>
    <m/>
  </r>
  <r>
    <x v="1"/>
    <s v="213-2021"/>
    <m/>
    <s v="Secop II"/>
    <s v="213-2021CPS-P(57252)"/>
    <s v="FDLSCD-213-2021(57252)"/>
    <x v="0"/>
    <x v="0"/>
    <s v="Profesional"/>
    <m/>
    <m/>
    <s v="MIGUEL ALEXANDER CHIAPPE PULIDO"/>
    <x v="392"/>
    <s v="Bogotá, D.C."/>
    <n v="2016"/>
    <n v="43700000"/>
    <n v="1019667"/>
    <n v="0"/>
    <n v="44719667"/>
    <n v="4370000"/>
    <m/>
    <m/>
  </r>
  <r>
    <x v="1"/>
    <s v="214-2021"/>
    <m/>
    <s v="Secop II"/>
    <s v="214-2021CPS-P(56966)"/>
    <s v="FDLSCD-214-2021(56966)"/>
    <x v="0"/>
    <x v="0"/>
    <s v="Profesional"/>
    <m/>
    <m/>
    <s v="DIEGO NICOLAS GUTIERREZ GONZALEZ"/>
    <x v="255"/>
    <m/>
    <n v="1977"/>
    <n v="43700000"/>
    <n v="0"/>
    <n v="0"/>
    <n v="43700000"/>
    <n v="4370000"/>
    <m/>
    <m/>
  </r>
  <r>
    <x v="1"/>
    <s v="215-2021"/>
    <m/>
    <s v="Secop II"/>
    <s v="215-2021CPS-P(56902)"/>
    <s v="FDLSCD-215-2021(56902)"/>
    <x v="0"/>
    <x v="0"/>
    <s v="Profesional"/>
    <m/>
    <m/>
    <s v="JESSICA QUIROZ CAUSIL"/>
    <x v="7"/>
    <s v="Bogotá, D.C."/>
    <n v="1977"/>
    <n v="42700000"/>
    <n v="0"/>
    <n v="0"/>
    <n v="42700000"/>
    <n v="4270000"/>
    <m/>
    <m/>
  </r>
  <r>
    <x v="1"/>
    <s v="216-2021"/>
    <m/>
    <s v="Secop II"/>
    <s v="216-2021CPS-P(56902)"/>
    <s v="FDLSCD-216-2021(56902)"/>
    <x v="0"/>
    <x v="0"/>
    <s v="Profesional"/>
    <m/>
    <m/>
    <s v="NICOLAS MATEO SANCHEZ VARGAS"/>
    <x v="393"/>
    <m/>
    <n v="1977"/>
    <n v="42700000"/>
    <n v="0"/>
    <n v="0"/>
    <n v="42700000"/>
    <n v="4270000"/>
    <m/>
    <m/>
  </r>
  <r>
    <x v="1"/>
    <s v="217-2021"/>
    <m/>
    <s v="Secop II"/>
    <s v="217-2021CPS-P(57369)"/>
    <s v="FDLSCD-217-2021(57369)"/>
    <x v="0"/>
    <x v="0"/>
    <s v="Profesional"/>
    <m/>
    <m/>
    <s v="JEFERSON ALEXANDER GUZMAN NEGRO"/>
    <x v="191"/>
    <s v="Bogotá, D.C."/>
    <n v="1973"/>
    <n v="43700000"/>
    <n v="0"/>
    <n v="0"/>
    <n v="43700000"/>
    <n v="4370000"/>
    <m/>
    <m/>
  </r>
  <r>
    <x v="1"/>
    <s v="218-2021"/>
    <m/>
    <s v="Secop II"/>
    <s v="218-2021CPS-P(56574)"/>
    <s v="FDLSCD-218-2021(56574)"/>
    <x v="0"/>
    <x v="0"/>
    <s v="Profesional"/>
    <m/>
    <m/>
    <s v="EDGARDO ANDRES MALDONADO CORTES"/>
    <x v="394"/>
    <m/>
    <n v="1997"/>
    <n v="63800000"/>
    <n v="0"/>
    <n v="0"/>
    <n v="63800000"/>
    <n v="6380000"/>
    <m/>
    <m/>
  </r>
  <r>
    <x v="1"/>
    <s v="219-2021"/>
    <m/>
    <s v="Secop II"/>
    <s v="219-2021CPS-P(54930)"/>
    <s v="FDLSCD-219-2021(54930)"/>
    <x v="0"/>
    <x v="0"/>
    <s v="Profesional"/>
    <m/>
    <m/>
    <s v="JESSIKA PAOLA PAEZ ALARCON"/>
    <x v="395"/>
    <m/>
    <n v="1979"/>
    <n v="29890000"/>
    <n v="0"/>
    <n v="0"/>
    <n v="29890000"/>
    <n v="4720000"/>
    <m/>
    <m/>
  </r>
  <r>
    <x v="1"/>
    <s v="220-2021"/>
    <m/>
    <s v="Secop II"/>
    <s v="220-2021CPS-P(57259)"/>
    <s v="FDLSCD-220-2021(57259)"/>
    <x v="0"/>
    <x v="0"/>
    <s v="Profesional"/>
    <m/>
    <m/>
    <s v="JENNY CRISTINA SANABRIA MORA"/>
    <x v="105"/>
    <m/>
    <n v="1967"/>
    <n v="75200000"/>
    <n v="0"/>
    <n v="0"/>
    <n v="75200000"/>
    <n v="7520000"/>
    <m/>
    <m/>
  </r>
  <r>
    <x v="1"/>
    <s v="221-2021"/>
    <m/>
    <s v="Secop II"/>
    <s v="221-2021CPS-AG(54795)"/>
    <s v="FDLS-CD-221-2021(54795)"/>
    <x v="0"/>
    <x v="0"/>
    <s v="Apoyo a la gestión"/>
    <m/>
    <m/>
    <s v="LEIDY MIREYA PACHÓN BAQUERO"/>
    <x v="274"/>
    <s v="Bogotá, D.C."/>
    <n v="1978"/>
    <n v="39050000"/>
    <n v="0"/>
    <n v="0"/>
    <n v="39050000"/>
    <n v="3550000"/>
    <m/>
    <m/>
  </r>
  <r>
    <x v="1"/>
    <s v="222-2021"/>
    <m/>
    <s v="Secop II"/>
    <s v="222-2021CPS-AG(56965)"/>
    <s v="FDLSCD-222-2021(56965)"/>
    <x v="0"/>
    <x v="0"/>
    <s v="Apoyo a la gestión"/>
    <m/>
    <m/>
    <s v="DIEGO FERNANDO OCHOA MONTERO"/>
    <x v="259"/>
    <s v="Bogotá, D.C."/>
    <n v="1979"/>
    <n v="24850000"/>
    <n v="9821667"/>
    <n v="0"/>
    <n v="34671667"/>
    <n v="3550000"/>
    <m/>
    <m/>
  </r>
  <r>
    <x v="1"/>
    <s v="223-2021"/>
    <m/>
    <s v="Secop II"/>
    <s v="223-2021CPS-P(57350)"/>
    <s v="FDLSCD-223-2021(57350)"/>
    <x v="0"/>
    <x v="0"/>
    <s v="Profesional"/>
    <m/>
    <m/>
    <s v="DANIEL IGNACIO GONZALEZ MARTINEZ"/>
    <x v="396"/>
    <m/>
    <n v="1963"/>
    <n v="63800000"/>
    <n v="1276000"/>
    <n v="0"/>
    <n v="65076000"/>
    <n v="6380000"/>
    <m/>
    <m/>
  </r>
  <r>
    <x v="1"/>
    <s v="224-2021"/>
    <m/>
    <s v="Secop II"/>
    <s v="224-2021CPS-P(54930)"/>
    <s v="FDLSCD-224-2021(54930)"/>
    <x v="0"/>
    <x v="0"/>
    <s v="Profesional"/>
    <m/>
    <m/>
    <s v="ALBA ROCIO CANTOR SUAREZ"/>
    <x v="271"/>
    <m/>
    <n v="1979"/>
    <n v="29890000"/>
    <n v="11671333"/>
    <n v="0"/>
    <n v="41561333"/>
    <n v="4270000"/>
    <m/>
    <m/>
  </r>
  <r>
    <x v="1"/>
    <s v="225-2021"/>
    <m/>
    <s v="Secop II"/>
    <s v="225-2021CPS-P(55065)"/>
    <s v="FDLSCD-225-2021(55065)"/>
    <x v="0"/>
    <x v="0"/>
    <s v="Profesional"/>
    <m/>
    <m/>
    <s v="WASBERG YUSSIF LEMUS FRANCO"/>
    <x v="11"/>
    <s v="Bogotá, D.C."/>
    <n v="1979"/>
    <n v="70180000"/>
    <n v="0"/>
    <n v="0"/>
    <n v="70180000"/>
    <n v="6380000"/>
    <m/>
    <m/>
  </r>
  <r>
    <x v="1"/>
    <s v="226-2021"/>
    <m/>
    <s v="Secop II"/>
    <s v="226-2021CPS-AG(54796)"/>
    <s v="FDLSCD-226-2021(54796)"/>
    <x v="0"/>
    <x v="0"/>
    <s v="Apoyo a la gestión"/>
    <m/>
    <m/>
    <s v="LUZ ANGELA CADENA FERNANDEZ"/>
    <x v="397"/>
    <s v="Bogotá, D.C."/>
    <n v="1978"/>
    <n v="39050000"/>
    <n v="0"/>
    <n v="0"/>
    <n v="39050000"/>
    <n v="3550000"/>
    <m/>
    <m/>
  </r>
  <r>
    <x v="1"/>
    <s v="227-2021"/>
    <m/>
    <s v="Secop II"/>
    <s v="227-2021CPS-AG (56510)"/>
    <s v="FDLSCD-227-2021 (56510)"/>
    <x v="0"/>
    <x v="0"/>
    <s v="Apoyo a la gestión"/>
    <m/>
    <m/>
    <s v="MARITZA PEÑA PACHECO"/>
    <x v="398"/>
    <s v="Ocaña (Norte de Santander)"/>
    <n v="2032"/>
    <n v="23625000"/>
    <n v="0"/>
    <n v="0"/>
    <n v="23625000"/>
    <n v="2250000"/>
    <m/>
    <m/>
  </r>
  <r>
    <x v="1"/>
    <s v="228-2021"/>
    <m/>
    <s v="Secop II"/>
    <s v="228-2021CPSP(56270)"/>
    <s v="FDLSCD-228-2021(56270)"/>
    <x v="0"/>
    <x v="0"/>
    <s v="Apoyo a la gestión"/>
    <m/>
    <m/>
    <s v="MARIA CAMILA CORTES BOHORQUEZ"/>
    <x v="46"/>
    <m/>
    <n v="1978"/>
    <n v="42700000"/>
    <n v="0"/>
    <n v="0"/>
    <n v="42700000"/>
    <n v="4270000"/>
    <m/>
    <m/>
  </r>
  <r>
    <x v="1"/>
    <s v="229-2021"/>
    <m/>
    <s v="Secop II"/>
    <s v="229-2021CPS-P(56963)"/>
    <s v="FDLSCD-229-2021(56963)"/>
    <x v="0"/>
    <x v="0"/>
    <s v="Profesional"/>
    <m/>
    <m/>
    <s v="NASLY KATTERINE CUSPOCA ORDUZ"/>
    <x v="399"/>
    <s v="Tunja (Boyacá)"/>
    <n v="1979"/>
    <n v="30590000"/>
    <n v="0"/>
    <n v="0"/>
    <n v="30590000"/>
    <n v="4370000"/>
    <m/>
    <m/>
  </r>
  <r>
    <x v="1"/>
    <s v="230-2021"/>
    <m/>
    <s v="Secop II"/>
    <s v="230-2021CPS-AG(56349)"/>
    <s v="FDLSCD-230-2021(56349)"/>
    <x v="0"/>
    <x v="0"/>
    <s v="Apoyo a la gestión"/>
    <m/>
    <m/>
    <s v="YURY PAOLA GONZALEZ"/>
    <x v="400"/>
    <s v="Bogotá, D.C."/>
    <n v="1978"/>
    <n v="23625000"/>
    <n v="0"/>
    <n v="0"/>
    <n v="23625000"/>
    <n v="2250000"/>
    <m/>
    <m/>
  </r>
  <r>
    <x v="1"/>
    <s v="231-2021"/>
    <m/>
    <s v="Secop II"/>
    <s v="231-2021CPS-P(56501)"/>
    <s v="FDLSCD-231-2021(56501)"/>
    <x v="0"/>
    <x v="0"/>
    <s v="Profesional"/>
    <m/>
    <m/>
    <s v="NEDI NATALIA MILLARES ABELLA"/>
    <x v="401"/>
    <s v="Bogotá, D.C."/>
    <n v="1994"/>
    <n v="42700000"/>
    <n v="0"/>
    <n v="0"/>
    <n v="42700000"/>
    <n v="4270000"/>
    <m/>
    <m/>
  </r>
  <r>
    <x v="1"/>
    <s v="232-2021"/>
    <m/>
    <s v="Secop II"/>
    <s v="232-2021CPS-P(57639)"/>
    <s v="232-2021CPS-P(57639)"/>
    <x v="0"/>
    <x v="0"/>
    <s v="Profesional"/>
    <m/>
    <m/>
    <s v="LAURA CATALINA MARTINEZ CASTILLO"/>
    <x v="39"/>
    <s v="Bogotá, D.C."/>
    <n v="1994"/>
    <n v="60610000"/>
    <n v="0"/>
    <n v="0"/>
    <n v="60610000"/>
    <n v="6380000"/>
    <m/>
    <m/>
  </r>
  <r>
    <x v="1"/>
    <s v="233-2021"/>
    <m/>
    <s v="Secop II"/>
    <s v="233-2021CPS-P(57640)"/>
    <s v="FDLSCD-233-2021(57640)"/>
    <x v="0"/>
    <x v="0"/>
    <s v="Profesional"/>
    <m/>
    <m/>
    <s v="JOSE VICENTE VELASQUEZ BELTRAN"/>
    <x v="125"/>
    <s v="Bogotá, D.C."/>
    <n v="1953"/>
    <n v="60610000"/>
    <n v="0"/>
    <n v="0"/>
    <n v="60610000"/>
    <n v="6380000"/>
    <m/>
    <m/>
  </r>
  <r>
    <x v="1"/>
    <s v="234-2021"/>
    <m/>
    <s v="Secop II"/>
    <s v="234-2021CPS-AG(57352)"/>
    <s v="FDLSCD-234-2021(57352)"/>
    <x v="0"/>
    <x v="0"/>
    <s v="Apoyo a la gestión"/>
    <m/>
    <m/>
    <s v="ROSALBA CASTIBLANCO DE FLOREZ"/>
    <x v="95"/>
    <s v="Bogotá, D.C."/>
    <n v="1977"/>
    <n v="35500000"/>
    <n v="0"/>
    <n v="0"/>
    <n v="35500000"/>
    <n v="3550000"/>
    <m/>
    <m/>
  </r>
  <r>
    <x v="1"/>
    <s v="235-2021"/>
    <m/>
    <s v="Secop II"/>
    <s v="235-2021CPS-P(54933)"/>
    <s v="FDLSCD-235-2021(54933)"/>
    <x v="0"/>
    <x v="0"/>
    <s v="Profesional"/>
    <m/>
    <m/>
    <s v="JORGE ALEXANDER ALFONSO JAIMES"/>
    <x v="402"/>
    <m/>
    <n v="1979"/>
    <n v="38500000"/>
    <n v="0"/>
    <n v="0"/>
    <n v="38500000"/>
    <n v="3550000"/>
    <m/>
    <m/>
  </r>
  <r>
    <x v="1"/>
    <s v="236-2021"/>
    <m/>
    <s v="Secop II"/>
    <s v="236-2021CPS-P(57253)"/>
    <s v="236FDLSCD-236-2021(57253)"/>
    <x v="0"/>
    <x v="0"/>
    <s v="Profesional"/>
    <m/>
    <m/>
    <s v="MONICA ESPERANZA ESQUINAS CASTILLO"/>
    <x v="236"/>
    <s v="Bogotá, D.C."/>
    <n v="2016"/>
    <n v="63800000"/>
    <n v="850664"/>
    <n v="0"/>
    <n v="64650664"/>
    <n v="6380000"/>
    <m/>
    <m/>
  </r>
  <r>
    <x v="1"/>
    <s v="237-2021"/>
    <m/>
    <s v="Secop II"/>
    <s v="237-2021CPSP(56509)"/>
    <s v="FDLSCD-237-2021(56509)"/>
    <x v="0"/>
    <x v="0"/>
    <s v="Profesional"/>
    <m/>
    <m/>
    <s v="JUAN CARLOS BERNAL RIAÑO"/>
    <x v="403"/>
    <s v="Bogotá, D.C."/>
    <n v="2033"/>
    <n v="66990000"/>
    <n v="0"/>
    <n v="0"/>
    <n v="66990000"/>
    <n v="6380000"/>
    <m/>
    <m/>
  </r>
  <r>
    <x v="1"/>
    <s v="238-2021"/>
    <m/>
    <s v="Secop II"/>
    <s v="FDLSMC-238-2021(57121)"/>
    <s v="FDLSMC-001-2021(57121)"/>
    <x v="3"/>
    <x v="2"/>
    <s v="Otro"/>
    <m/>
    <m/>
    <s v="CAR SCANNERS SAS"/>
    <x v="404"/>
    <m/>
    <s v="No es CPS P-AG"/>
    <n v="25000000"/>
    <n v="12500000"/>
    <n v="0"/>
    <n v="37500000"/>
    <m/>
    <m/>
    <m/>
  </r>
  <r>
    <x v="1"/>
    <s v="239-2021"/>
    <m/>
    <s v="Secop II"/>
    <s v="239-2021CPS-P(54893)"/>
    <s v="FDLSCD-238-2021(54893)"/>
    <x v="0"/>
    <x v="0"/>
    <s v="Profesional"/>
    <m/>
    <m/>
    <s v="SANDRA YANNETH GORDILLO PEDROZA"/>
    <x v="405"/>
    <s v="Bogotá, D.C."/>
    <n v="1978"/>
    <n v="46970000"/>
    <n v="0"/>
    <n v="0"/>
    <n v="46970000"/>
    <n v="4270000"/>
    <m/>
    <m/>
  </r>
  <r>
    <x v="1"/>
    <s v="240-2021"/>
    <m/>
    <s v="Secop II"/>
    <s v="240-2021CPS-AG(54893)"/>
    <s v="FDLSCD-239-2021(54889)"/>
    <x v="0"/>
    <x v="0"/>
    <s v="Apoyo a la gestión"/>
    <m/>
    <m/>
    <s v="RODRIGO ALEXANDER QUINTERO CONTRERAS"/>
    <x v="406"/>
    <s v="Bogotá, D.C."/>
    <n v="1978"/>
    <n v="24750000"/>
    <n v="0"/>
    <n v="0"/>
    <n v="24750000"/>
    <n v="2250000"/>
    <m/>
    <m/>
  </r>
  <r>
    <x v="1"/>
    <s v="241-2021"/>
    <m/>
    <s v="Secop II"/>
    <s v="241-2021CPS-P(56648)"/>
    <s v="FDLSCD-240-2021(56648)"/>
    <x v="0"/>
    <x v="0"/>
    <s v="Profesional"/>
    <m/>
    <m/>
    <s v="IVAN HERNANDO ZABALETA VANEGAS"/>
    <x v="407"/>
    <s v="Bogotá, D.C."/>
    <n v="2015"/>
    <n v="66990000"/>
    <n v="0"/>
    <n v="0"/>
    <n v="66990000"/>
    <n v="6380000"/>
    <m/>
    <m/>
  </r>
  <r>
    <x v="1"/>
    <s v="242-2021"/>
    <m/>
    <s v="Secop II"/>
    <s v="242-2021CPS-P(56394)"/>
    <s v="FDLSCD-241-2021(56394)"/>
    <x v="0"/>
    <x v="0"/>
    <s v="Profesional"/>
    <m/>
    <m/>
    <s v="ORIANA ANDREA CELIS NARANJO"/>
    <x v="408"/>
    <m/>
    <n v="1977"/>
    <n v="63800000"/>
    <n v="0"/>
    <n v="0"/>
    <n v="63800000"/>
    <n v="6380000"/>
    <m/>
    <m/>
  </r>
  <r>
    <x v="1"/>
    <s v="243-2021"/>
    <m/>
    <s v="Secop II"/>
    <s v="243-2021CPS-AG(54922)"/>
    <s v="FDLSCD-242-2021(54922)"/>
    <x v="0"/>
    <x v="0"/>
    <s v="Apoyo a la gestión"/>
    <m/>
    <m/>
    <s v="PAULA MARITZA VARELA SALINAS"/>
    <x v="409"/>
    <s v="Bogotá, D.C."/>
    <n v="1979"/>
    <n v="15750000"/>
    <n v="5100000"/>
    <n v="0"/>
    <n v="20850000"/>
    <n v="2250000"/>
    <m/>
    <m/>
  </r>
  <r>
    <x v="1"/>
    <s v="244-2021"/>
    <m/>
    <s v="Secop II"/>
    <s v="244-2021CPS-P(55106)"/>
    <s v="FDLSCD-243-2021(55106)"/>
    <x v="0"/>
    <x v="0"/>
    <s v="Profesional"/>
    <m/>
    <m/>
    <s v="HERNAN RICARDO MURCIA LOPEZ"/>
    <x v="410"/>
    <m/>
    <n v="1953"/>
    <n v="46970000"/>
    <n v="0"/>
    <n v="0"/>
    <n v="46970000"/>
    <n v="4270000"/>
    <m/>
    <m/>
  </r>
  <r>
    <x v="1"/>
    <s v="245-2021"/>
    <m/>
    <s v="Secop II"/>
    <s v="245-2021CPS-P(54930)"/>
    <s v="FDLSCD-244-2021(54930)"/>
    <x v="0"/>
    <x v="0"/>
    <s v="Profesional"/>
    <m/>
    <m/>
    <s v="ANDRES CAMILO HERNANDEZ RAMIREZ"/>
    <x v="222"/>
    <s v="Bogotá, D.C."/>
    <n v="1979"/>
    <n v="29890000"/>
    <n v="0"/>
    <n v="0"/>
    <n v="29890000"/>
    <n v="4270000"/>
    <m/>
    <m/>
  </r>
  <r>
    <x v="1"/>
    <s v="246-2021"/>
    <m/>
    <s v="Secop II"/>
    <s v="246-2021CPS-P(55102)"/>
    <s v="FDLSCD-245-2021(55102)"/>
    <x v="0"/>
    <x v="0"/>
    <s v="Profesional"/>
    <m/>
    <m/>
    <s v="JOSE OSCAR BAQUERO GONZALEZ"/>
    <x v="411"/>
    <s v="Bogotá, D.C."/>
    <n v="1979"/>
    <n v="70180000"/>
    <n v="0"/>
    <n v="0"/>
    <n v="70180000"/>
    <n v="6380000"/>
    <m/>
    <m/>
  </r>
  <r>
    <x v="1"/>
    <s v="247-2021"/>
    <m/>
    <s v="Secop II"/>
    <s v="247-2021CPS-P(56396)"/>
    <s v="FDLSCD-246-2021(56396)"/>
    <x v="0"/>
    <x v="0"/>
    <s v="Profesional"/>
    <m/>
    <m/>
    <s v="CATALINA FONSECA VELANDIA"/>
    <x v="412"/>
    <s v="Bogotá, D.C."/>
    <n v="1977"/>
    <n v="63800000"/>
    <n v="0"/>
    <n v="0"/>
    <n v="63800000"/>
    <n v="6380000"/>
    <m/>
    <m/>
  </r>
  <r>
    <x v="1"/>
    <s v="248-2021"/>
    <m/>
    <s v="Secop II"/>
    <s v="248-2021CPS-P(54933)"/>
    <s v="FDLSCD-247-2021(54933)"/>
    <x v="0"/>
    <x v="0"/>
    <s v="Profesional"/>
    <m/>
    <m/>
    <s v="RICARDO ALBERTO CORNEJO GONZALEZ"/>
    <x v="413"/>
    <m/>
    <n v="1979"/>
    <n v="38500000"/>
    <n v="0"/>
    <n v="0"/>
    <n v="38500000"/>
    <n v="5500000"/>
    <m/>
    <m/>
  </r>
  <r>
    <x v="1"/>
    <s v="249-2021"/>
    <m/>
    <s v="Secop II"/>
    <s v="249-2021CPS-AG(54922)"/>
    <s v="249-2021CPS-AG(54922)"/>
    <x v="0"/>
    <x v="0"/>
    <s v="Apoyo a la gestión"/>
    <m/>
    <m/>
    <s v="ELCIDA MARIN TARAZONA"/>
    <x v="414"/>
    <s v="Enciso (Santander)"/>
    <n v="1979"/>
    <n v="15750000"/>
    <n v="0"/>
    <n v="0"/>
    <n v="15750000"/>
    <n v="2250000"/>
    <m/>
    <m/>
  </r>
  <r>
    <x v="1"/>
    <s v="250-2021"/>
    <m/>
    <s v="Secop II"/>
    <s v="250-2021CPS-AG(56326)"/>
    <s v="FDLSCD-249-2021(56326)"/>
    <x v="0"/>
    <x v="0"/>
    <s v="Apoyo a la gestión"/>
    <m/>
    <m/>
    <s v="ANA EMILIA LOPEZ CASTRO"/>
    <x v="415"/>
    <m/>
    <n v="1978"/>
    <n v="37275000"/>
    <n v="0"/>
    <n v="0"/>
    <n v="37275000"/>
    <n v="3550000"/>
    <m/>
    <m/>
  </r>
  <r>
    <x v="1"/>
    <s v="251-2021"/>
    <m/>
    <s v="Secop II"/>
    <s v="251-2021CPS-P(56337)"/>
    <s v="FDLSCD-250-2021(56337)"/>
    <x v="0"/>
    <x v="0"/>
    <s v="Profesional"/>
    <m/>
    <m/>
    <s v="DIANA LUCIA VASQUEZ VASQUEZ"/>
    <x v="416"/>
    <s v="Bogotá, D.C."/>
    <n v="1978"/>
    <n v="44835000"/>
    <n v="0"/>
    <n v="0"/>
    <n v="44835000"/>
    <n v="4270000"/>
    <m/>
    <m/>
  </r>
  <r>
    <x v="1"/>
    <s v="252-2021"/>
    <m/>
    <s v="Secop II"/>
    <s v="252-2021CPS-P(54930)"/>
    <s v="FDLSCD-251-2021(54930)"/>
    <x v="0"/>
    <x v="0"/>
    <s v="Profesional"/>
    <m/>
    <m/>
    <s v="CARLOS ARTURO SEPULVEDA SANCHEZ"/>
    <x v="417"/>
    <s v="Bucaramanga (Santander)"/>
    <n v="1979"/>
    <n v="29890000"/>
    <n v="9251667"/>
    <n v="0"/>
    <n v="39141667"/>
    <n v="4270000"/>
    <m/>
    <m/>
  </r>
  <r>
    <x v="1"/>
    <s v="253-2021"/>
    <m/>
    <s v="Secop II"/>
    <s v="253-2021CPS-AG(56263)"/>
    <s v="FDLSCD-252-2021(56263)"/>
    <x v="0"/>
    <x v="0"/>
    <s v="Apoyo a la gestión"/>
    <m/>
    <m/>
    <s v="ANGEL CUSTODIO PEÑA VALERO"/>
    <x v="418"/>
    <s v="Bogotá, D.C."/>
    <n v="1978"/>
    <n v="37275000"/>
    <n v="0"/>
    <n v="0"/>
    <n v="37275000"/>
    <n v="3550000"/>
    <m/>
    <m/>
  </r>
  <r>
    <x v="1"/>
    <s v="254-2021"/>
    <m/>
    <s v="Secop II"/>
    <s v="254-2021CPS-P(55106)"/>
    <s v="FDLSCD-253-2021(55106)"/>
    <x v="0"/>
    <x v="0"/>
    <s v="Profesional"/>
    <m/>
    <m/>
    <s v="ANGIE PAOLA GOMEZ MOLANO"/>
    <x v="419"/>
    <s v="Fómeque (Cundinamarca)"/>
    <n v="1953"/>
    <n v="46970000"/>
    <n v="0"/>
    <n v="0"/>
    <n v="46970000"/>
    <n v="4270000"/>
    <m/>
    <m/>
  </r>
  <r>
    <x v="1"/>
    <s v="255-2021"/>
    <m/>
    <s v="Secop II"/>
    <s v="255-2021CPS-AG(56965)"/>
    <s v="FDLSCD-254-2021(56965)"/>
    <x v="0"/>
    <x v="0"/>
    <s v="Apoyo a la gestión"/>
    <m/>
    <m/>
    <s v="LAURA CAROLINA ORTÍZ TORRES"/>
    <x v="420"/>
    <s v="Bogotá, D.C."/>
    <n v="1979"/>
    <n v="24850000"/>
    <n v="7336667"/>
    <n v="0"/>
    <n v="32186667"/>
    <n v="3550000"/>
    <m/>
    <m/>
  </r>
  <r>
    <x v="1"/>
    <s v="256-2021"/>
    <m/>
    <s v="Secop II"/>
    <s v="256-2021CPS-P(56550)"/>
    <s v="FDLSCD-255-2021(56550)"/>
    <x v="0"/>
    <x v="0"/>
    <s v="Profesional"/>
    <m/>
    <m/>
    <s v="JAVIER ALFREDO ARENIZ FLECHAS"/>
    <x v="421"/>
    <m/>
    <n v="1978"/>
    <n v="42700000"/>
    <n v="0"/>
    <n v="0"/>
    <n v="42700000"/>
    <n v="4270000"/>
    <m/>
    <m/>
  </r>
  <r>
    <x v="1"/>
    <s v="257-2021"/>
    <m/>
    <s v="Secop II"/>
    <s v="CONTRATO DE INTERMEDIACIÓN DE SEGUROS No. 257 DE 2021"/>
    <s v="FDLSUBA-CMA-001-2021"/>
    <x v="4"/>
    <x v="6"/>
    <s v="Otro"/>
    <m/>
    <m/>
    <s v="ASE &amp; ASE LTDA"/>
    <x v="422"/>
    <m/>
    <s v="No es CPS P-AG"/>
    <n v="0"/>
    <n v="0"/>
    <n v="0"/>
    <n v="0"/>
    <m/>
    <m/>
    <m/>
  </r>
  <r>
    <x v="1"/>
    <s v="258-2021"/>
    <m/>
    <s v="Secop II"/>
    <s v="258-2021CPS-AG(57091)"/>
    <s v="FDLSCD-256-2021(57091)"/>
    <x v="0"/>
    <x v="0"/>
    <s v="Apoyo a la gestión"/>
    <m/>
    <m/>
    <s v="NORMA CONSTANZA BAUTISTA BERNAL"/>
    <x v="423"/>
    <s v="Bogotá, D.C."/>
    <n v="1979"/>
    <n v="15750000"/>
    <n v="3975000"/>
    <n v="0"/>
    <n v="19725000"/>
    <n v="2250000"/>
    <m/>
    <m/>
  </r>
  <r>
    <x v="1"/>
    <s v="259-2021"/>
    <m/>
    <s v="Secop I"/>
    <n v="259"/>
    <s v="COMODATO 257"/>
    <x v="0"/>
    <x v="10"/>
    <s v="Otro"/>
    <m/>
    <m/>
    <s v="JAC BARRIO VERONA"/>
    <x v="424"/>
    <m/>
    <s v="No es CPS P-AG"/>
    <n v="0"/>
    <n v="0"/>
    <n v="0"/>
    <n v="0"/>
    <m/>
    <m/>
    <m/>
  </r>
  <r>
    <x v="1"/>
    <s v="260-2021"/>
    <m/>
    <s v="Secop I"/>
    <n v="260"/>
    <s v="COMODATO 258"/>
    <x v="0"/>
    <x v="10"/>
    <s v="Otro"/>
    <m/>
    <m/>
    <s v="JAC BARRIO LISBOA"/>
    <x v="425"/>
    <m/>
    <s v="No es CPS P-AG"/>
    <n v="0"/>
    <n v="0"/>
    <n v="0"/>
    <n v="0"/>
    <m/>
    <m/>
    <m/>
  </r>
  <r>
    <x v="1"/>
    <s v="261-2021"/>
    <m/>
    <s v="Secop I"/>
    <n v="261"/>
    <s v="COMODATO 259"/>
    <x v="0"/>
    <x v="10"/>
    <s v="Otro"/>
    <m/>
    <m/>
    <s v="JAC BARRIO SANTA HELENA"/>
    <x v="426"/>
    <m/>
    <s v="No es CPS P-AG"/>
    <n v="0"/>
    <n v="0"/>
    <n v="0"/>
    <n v="0"/>
    <m/>
    <m/>
    <m/>
  </r>
  <r>
    <x v="1"/>
    <s v="262-2021"/>
    <m/>
    <s v="Secop I"/>
    <n v="262"/>
    <s v="COMODATO 260"/>
    <x v="0"/>
    <x v="10"/>
    <s v="Otro"/>
    <m/>
    <m/>
    <s v="JAC BARRIO SAN CIPRIANO"/>
    <x v="427"/>
    <m/>
    <s v="No es CPS P-AG"/>
    <n v="0"/>
    <n v="0"/>
    <n v="0"/>
    <n v="0"/>
    <m/>
    <m/>
    <m/>
  </r>
  <r>
    <x v="1"/>
    <s v="263-2021"/>
    <m/>
    <s v="Secop I"/>
    <n v="263"/>
    <s v="COMODATO 261"/>
    <x v="0"/>
    <x v="10"/>
    <s v="Otro"/>
    <m/>
    <m/>
    <s v="JAC BARRIO RIOBAMBA"/>
    <x v="428"/>
    <m/>
    <s v="No es CPS P-AG"/>
    <n v="0"/>
    <n v="0"/>
    <n v="0"/>
    <n v="0"/>
    <m/>
    <m/>
    <m/>
  </r>
  <r>
    <x v="1"/>
    <s v="264-2021"/>
    <m/>
    <s v="Secop I"/>
    <n v="264"/>
    <s v=" COMODATO 262"/>
    <x v="0"/>
    <x v="10"/>
    <s v="Otro"/>
    <m/>
    <m/>
    <s v="COMUNEROS NORTE"/>
    <x v="429"/>
    <m/>
    <s v="No es CPS P-AG"/>
    <n v="0"/>
    <n v="0"/>
    <n v="0"/>
    <n v="0"/>
    <m/>
    <m/>
    <m/>
  </r>
  <r>
    <x v="1"/>
    <s v="265-2021"/>
    <m/>
    <s v="Secop I"/>
    <n v="265"/>
    <s v=" COMODATO 263"/>
    <x v="0"/>
    <x v="10"/>
    <s v="Otro"/>
    <m/>
    <m/>
    <s v="JAC BARRIO LA CHUCUA"/>
    <x v="430"/>
    <m/>
    <s v="No es CPS P-AG"/>
    <n v="0"/>
    <n v="0"/>
    <n v="0"/>
    <n v="0"/>
    <m/>
    <m/>
    <m/>
  </r>
  <r>
    <x v="1"/>
    <s v="266-2021"/>
    <m/>
    <s v="Secop I"/>
    <n v="266"/>
    <s v="COMODATO 264"/>
    <x v="0"/>
    <x v="10"/>
    <s v="Otro"/>
    <m/>
    <m/>
    <s v="JAC URBANIZACION ALCAPARROS DE SUBA"/>
    <x v="431"/>
    <m/>
    <s v="No es CPS P-AG"/>
    <n v="0"/>
    <n v="0"/>
    <n v="0"/>
    <n v="0"/>
    <m/>
    <m/>
    <m/>
  </r>
  <r>
    <x v="1"/>
    <s v="267-2021"/>
    <m/>
    <s v="Secop I"/>
    <n v="267"/>
    <s v="COMODATO 265"/>
    <x v="0"/>
    <x v="10"/>
    <s v="Otro"/>
    <m/>
    <m/>
    <s v="JAC BARRIO ALMENDROS DEL NORTE"/>
    <x v="432"/>
    <m/>
    <s v="No es CPS P-AG"/>
    <n v="0"/>
    <n v="0"/>
    <n v="0"/>
    <n v="0"/>
    <m/>
    <m/>
    <m/>
  </r>
  <r>
    <x v="1"/>
    <s v="268-2021"/>
    <m/>
    <s v="Secop I"/>
    <n v="268"/>
    <s v=" COMODATO 266"/>
    <x v="0"/>
    <x v="10"/>
    <s v="Otro"/>
    <m/>
    <m/>
    <s v="JAC TIBABUYES PRIMER SECTOR"/>
    <x v="433"/>
    <m/>
    <s v="No es CPS P-AG"/>
    <n v="0"/>
    <n v="0"/>
    <n v="0"/>
    <n v="0"/>
    <m/>
    <m/>
    <m/>
  </r>
  <r>
    <x v="1"/>
    <s v="269-2021"/>
    <m/>
    <s v="Secop I"/>
    <n v="269"/>
    <s v=" COMODATO 267"/>
    <x v="0"/>
    <x v="10"/>
    <s v="Otro"/>
    <m/>
    <m/>
    <s v="JAC BARRIO EL JORDAN LA ESPERANZA SECTOR II"/>
    <x v="434"/>
    <m/>
    <s v="No es CPS P-AG"/>
    <n v="0"/>
    <n v="0"/>
    <n v="0"/>
    <n v="0"/>
    <m/>
    <m/>
    <m/>
  </r>
  <r>
    <x v="1"/>
    <s v="270-2021"/>
    <m/>
    <s v="Secop II"/>
    <s v="270-2021CPS-P(56506)"/>
    <s v="FDLSCD-268-2021(56506)"/>
    <x v="0"/>
    <x v="0"/>
    <s v="Profesional"/>
    <m/>
    <m/>
    <s v="DANIEL ARIAS BONFANTE"/>
    <x v="435"/>
    <s v="Bogotá, D.C."/>
    <n v="1978"/>
    <n v="42700000"/>
    <n v="0"/>
    <n v="0"/>
    <n v="42700000"/>
    <n v="4270000"/>
    <m/>
    <m/>
  </r>
  <r>
    <x v="1"/>
    <s v="271-2021"/>
    <m/>
    <s v="Secop II"/>
    <s v="271-2021CPS-P-(58042)"/>
    <s v="FDLSCD-269-2021-(58042) "/>
    <x v="0"/>
    <x v="0"/>
    <s v="Profesional"/>
    <m/>
    <m/>
    <s v="SANDRA PATRICIA BOHORQUEZ PIÑA"/>
    <x v="436"/>
    <m/>
    <n v="2031"/>
    <n v="38280000"/>
    <n v="17438667"/>
    <n v="0"/>
    <n v="55718667"/>
    <n v="6380000"/>
    <m/>
    <m/>
  </r>
  <r>
    <x v="1"/>
    <s v="272-2021"/>
    <m/>
    <s v="Secop II"/>
    <s v="272-2021CPS-AG(56393)"/>
    <s v="FDLSCD-270-2021(56393)"/>
    <x v="0"/>
    <x v="0"/>
    <s v="Apoyo a la gestión"/>
    <m/>
    <m/>
    <s v="ANA ANGELICA CHAPARRO VARON"/>
    <x v="437"/>
    <m/>
    <n v="1979"/>
    <n v="15750000"/>
    <n v="3750000"/>
    <n v="0"/>
    <n v="19500000"/>
    <n v="2250000"/>
    <m/>
    <m/>
  </r>
  <r>
    <x v="1"/>
    <s v="273-2021"/>
    <m/>
    <s v="Secop II"/>
    <s v="273-2021CPS-P(56498)"/>
    <s v="FDLSCD-271-2021(56498)"/>
    <x v="0"/>
    <x v="0"/>
    <s v="Profesional"/>
    <m/>
    <m/>
    <s v="LORELY ARIZA NOVOA"/>
    <x v="438"/>
    <m/>
    <n v="1978"/>
    <n v="44835000"/>
    <n v="0"/>
    <n v="0"/>
    <n v="44835000"/>
    <n v="4270000"/>
    <m/>
    <m/>
  </r>
  <r>
    <x v="1"/>
    <s v="274-2021"/>
    <m/>
    <s v="Secop II"/>
    <s v="274-2021SASI(57447)"/>
    <s v="FDLSSASI-1-2021(57447)"/>
    <x v="1"/>
    <x v="2"/>
    <s v="Otro"/>
    <m/>
    <m/>
    <s v="VIGILANCIA Y SEGURIDAD 365 LTDA"/>
    <x v="439"/>
    <m/>
    <s v="No es CPS P-AG"/>
    <n v="865251134"/>
    <n v="166293754"/>
    <n v="0"/>
    <n v="1031544888"/>
    <m/>
    <m/>
    <m/>
  </r>
  <r>
    <x v="1"/>
    <s v="275-2021"/>
    <m/>
    <s v="Secop II"/>
    <s v="275-2021CPS-AG(56510)"/>
    <s v="FDLSCD-272-2021(56510)"/>
    <x v="0"/>
    <x v="0"/>
    <s v="Apoyo a la gestión"/>
    <m/>
    <m/>
    <s v="CESAR URIEL PAEZ ORTIZ"/>
    <x v="440"/>
    <s v="Bogotá, D.C."/>
    <n v="2032"/>
    <n v="23625000"/>
    <n v="0"/>
    <n v="0"/>
    <n v="23625000"/>
    <n v="2250000"/>
    <m/>
    <m/>
  </r>
  <r>
    <x v="1"/>
    <s v="276-2021"/>
    <m/>
    <s v="Secop II"/>
    <s v="276-2021CPS-AG(56517)"/>
    <s v="FDLSCD-273-2021 (56517)"/>
    <x v="0"/>
    <x v="0"/>
    <s v="Apoyo a la gestión"/>
    <m/>
    <m/>
    <s v="EDWIN MORENO FUENTES"/>
    <x v="441"/>
    <s v="Bogotá, D.C."/>
    <n v="1978"/>
    <n v="35500000"/>
    <n v="0"/>
    <n v="0"/>
    <n v="35500000"/>
    <n v="3550000"/>
    <m/>
    <m/>
  </r>
  <r>
    <x v="1"/>
    <s v="277-2021"/>
    <m/>
    <s v="Secop II"/>
    <s v="277-2021MC(58067)"/>
    <s v="FDLSMC-2-2021(58067)"/>
    <x v="3"/>
    <x v="2"/>
    <s v="Otro"/>
    <m/>
    <m/>
    <s v="PRODEPORT LTDA"/>
    <x v="442"/>
    <m/>
    <s v="No es CPS P-AG"/>
    <n v="8931665"/>
    <n v="0"/>
    <n v="0"/>
    <n v="8931665"/>
    <m/>
    <m/>
    <m/>
  </r>
  <r>
    <x v="1"/>
    <s v="278-2021"/>
    <m/>
    <s v="Secop I"/>
    <n v="278"/>
    <s v="COMODATO 274"/>
    <x v="0"/>
    <x v="10"/>
    <s v="Otro"/>
    <m/>
    <m/>
    <s v="JAC BARRIO EL RUBI"/>
    <x v="443"/>
    <m/>
    <s v="No es CPS P-AG"/>
    <n v="0"/>
    <n v="0"/>
    <n v="0"/>
    <n v="0"/>
    <m/>
    <m/>
    <m/>
  </r>
  <r>
    <x v="1"/>
    <s v="279-2021"/>
    <m/>
    <s v="Secop I"/>
    <n v="279"/>
    <s v="COMODATO 275"/>
    <x v="0"/>
    <x v="10"/>
    <s v="Otro"/>
    <m/>
    <m/>
    <s v="CORPORACIÓN PARA LA INTEGRACIÓN COMUNITARIA LA COMETA"/>
    <x v="444"/>
    <m/>
    <s v="No es CPS P-AG"/>
    <n v="0"/>
    <n v="0"/>
    <n v="0"/>
    <n v="0"/>
    <m/>
    <m/>
    <m/>
  </r>
  <r>
    <x v="1"/>
    <s v="280-2021"/>
    <m/>
    <s v="Secop II"/>
    <s v="280-2021CPS-P(58357)"/>
    <s v="FDLSCD-274-2021 (58357)"/>
    <x v="0"/>
    <x v="0"/>
    <s v="Profesional"/>
    <m/>
    <m/>
    <s v="RICARDO ANDRES AGUILAR CORDOBA"/>
    <x v="445"/>
    <s v="Bogotá, D.C."/>
    <n v="1969"/>
    <n v="34960000"/>
    <n v="0"/>
    <n v="0"/>
    <n v="34960000"/>
    <n v="4370000"/>
    <m/>
    <m/>
  </r>
  <r>
    <x v="1"/>
    <s v="281-2021"/>
    <m/>
    <s v="Secop II"/>
    <s v="281-2021CPS-AG(58355)"/>
    <s v="FDLSCD-275-2021(58355)"/>
    <x v="0"/>
    <x v="0"/>
    <s v="Apoyo a la gestión"/>
    <m/>
    <m/>
    <s v="YINETH ALDANA BUSTOS"/>
    <x v="446"/>
    <m/>
    <n v="1979"/>
    <n v="15750000"/>
    <n v="1575000"/>
    <n v="0"/>
    <n v="17325000"/>
    <n v="2250000"/>
    <m/>
    <m/>
  </r>
  <r>
    <x v="1"/>
    <s v="282-2021"/>
    <m/>
    <s v="Secop II"/>
    <s v="282-2021CPS-P (58354)"/>
    <s v="FDLSCD-276-2021(58354)"/>
    <x v="0"/>
    <x v="0"/>
    <s v="Profesional"/>
    <m/>
    <m/>
    <s v="ANGELA MARIA BARRERA BOTERO"/>
    <x v="447"/>
    <m/>
    <n v="1979"/>
    <n v="30590000"/>
    <n v="4078648"/>
    <n v="0"/>
    <n v="34668648"/>
    <n v="4370000"/>
    <m/>
    <m/>
  </r>
  <r>
    <x v="1"/>
    <s v="283-2021"/>
    <m/>
    <s v="Secop II"/>
    <s v="283-2021CPS-AG (58352)"/>
    <s v="FDLSCD-277-2021(58352)"/>
    <x v="0"/>
    <x v="0"/>
    <s v="Apoyo a la gestión"/>
    <m/>
    <m/>
    <s v="ANGIEE NATHALIA TORRES TRIANA"/>
    <x v="448"/>
    <s v="Bogotá, D.C."/>
    <n v="1957"/>
    <n v="28400000"/>
    <n v="0"/>
    <n v="0"/>
    <n v="28400000"/>
    <n v="3550000"/>
    <m/>
    <m/>
  </r>
  <r>
    <x v="1"/>
    <s v="284-2021"/>
    <m/>
    <s v="Secop II"/>
    <s v="284-2021MC(58562)"/>
    <s v="FDLSMC-3-2021(58562)"/>
    <x v="3"/>
    <x v="11"/>
    <s v="Otro"/>
    <m/>
    <m/>
    <s v="LA PREVISORA S.A. COMPAÑÍA DE SEGUROS"/>
    <x v="449"/>
    <s v="Bogotá, D.C."/>
    <s v="No es CPS P-AG"/>
    <n v="19724785"/>
    <n v="0"/>
    <n v="0"/>
    <n v="19724785"/>
    <n v="4200000"/>
    <m/>
    <m/>
  </r>
  <r>
    <x v="1"/>
    <s v="285-2021"/>
    <m/>
    <s v="Secop II"/>
    <s v="285-2021MC(58562)"/>
    <s v="FDLSMC-3-2021(58562)"/>
    <x v="3"/>
    <x v="11"/>
    <s v="Otro"/>
    <m/>
    <m/>
    <s v="COMPAÑÍA MUNDIAL DE SEGUROS S.A."/>
    <x v="450"/>
    <m/>
    <s v="No es CPS P-AG"/>
    <n v="4583451"/>
    <n v="2291725"/>
    <n v="0"/>
    <n v="6875176"/>
    <m/>
    <m/>
    <m/>
  </r>
  <r>
    <x v="1"/>
    <s v="286-2021"/>
    <m/>
    <s v="Secop II"/>
    <s v="286-2021CPS-AG(57839)"/>
    <s v="FDLSCD-278-2021(57839)"/>
    <x v="0"/>
    <x v="0"/>
    <s v="Apoyo a la gestión"/>
    <m/>
    <m/>
    <s v="NUBIA MARGARITA GONZALEZ RODRIGUEZ"/>
    <x v="451"/>
    <m/>
    <n v="1978"/>
    <n v="15300000"/>
    <n v="0"/>
    <n v="0"/>
    <n v="15300000"/>
    <n v="1800000"/>
    <m/>
    <m/>
  </r>
  <r>
    <x v="1"/>
    <s v="287-2021"/>
    <m/>
    <s v="Secop I"/>
    <n v="287"/>
    <s v=" COMODATO 287"/>
    <x v="0"/>
    <x v="10"/>
    <s v="Otro"/>
    <m/>
    <m/>
    <s v="JAC VILLA CINDY"/>
    <x v="452"/>
    <m/>
    <s v="No es CPS P-AG"/>
    <n v="0"/>
    <n v="0"/>
    <n v="0"/>
    <n v="0"/>
    <m/>
    <m/>
    <m/>
  </r>
  <r>
    <x v="1"/>
    <s v="288-2021"/>
    <m/>
    <s v="Secop II"/>
    <s v="288-2021CPS-P(58348)"/>
    <s v="FDLSCD-280-2021(58348)"/>
    <x v="0"/>
    <x v="0"/>
    <s v="Profesional"/>
    <m/>
    <m/>
    <s v="DEISY LORENA ALFONSO RODRIGUEZ"/>
    <x v="453"/>
    <s v="Bogotá, D.C."/>
    <n v="2034"/>
    <n v="34960000"/>
    <n v="0"/>
    <n v="0"/>
    <n v="34960000"/>
    <n v="4370000"/>
    <m/>
    <m/>
  </r>
  <r>
    <x v="1"/>
    <s v="290-2021"/>
    <m/>
    <s v="Secop II"/>
    <s v="290-2021CPS-P(58409)"/>
    <s v="FDLSCD-282-2021(58409)"/>
    <x v="0"/>
    <x v="0"/>
    <s v="Profesional"/>
    <m/>
    <m/>
    <s v="CAMILO ANDRES PINZON VELASCO"/>
    <x v="454"/>
    <s v="Bogotá, D.C."/>
    <n v="1978"/>
    <n v="32775000"/>
    <n v="874000"/>
    <n v="0"/>
    <n v="33649000"/>
    <n v="4370000"/>
    <m/>
    <m/>
  </r>
  <r>
    <x v="1"/>
    <s v="291-2021"/>
    <m/>
    <s v="Secop II"/>
    <s v="291-2021CPS-P(58424)"/>
    <s v="FDLSCD-283-2021(58424)"/>
    <x v="0"/>
    <x v="0"/>
    <s v="Profesional"/>
    <m/>
    <m/>
    <s v="ERIKA SANCHEZ SANDOVAL"/>
    <x v="455"/>
    <m/>
    <n v="1978"/>
    <n v="32775000"/>
    <n v="0"/>
    <n v="0"/>
    <n v="32775000"/>
    <n v="4370000"/>
    <m/>
    <m/>
  </r>
  <r>
    <x v="1"/>
    <s v="292-2021"/>
    <m/>
    <s v="Secop II"/>
    <s v="292-2021CPS-P(58344)"/>
    <s v="FDLSCD-284-2021(58344)"/>
    <x v="0"/>
    <x v="0"/>
    <s v="Profesional"/>
    <m/>
    <m/>
    <s v="DIANA PATRICIA ARENAS BLANCO"/>
    <x v="30"/>
    <s v="Bucaramanga (Santander)"/>
    <n v="1978"/>
    <n v="64000000"/>
    <n v="3733333"/>
    <n v="0"/>
    <n v="67733333"/>
    <n v="8000000"/>
    <m/>
    <m/>
  </r>
  <r>
    <x v="1"/>
    <s v="293-2021"/>
    <m/>
    <s v="Secop I"/>
    <n v="293"/>
    <s v="COMODATO 285"/>
    <x v="0"/>
    <x v="10"/>
    <s v="Otro"/>
    <m/>
    <m/>
    <s v="JAC BARRIO SANTA RITA"/>
    <x v="456"/>
    <m/>
    <s v="No es CPS P-AG"/>
    <n v="0"/>
    <n v="0"/>
    <n v="0"/>
    <n v="0"/>
    <m/>
    <m/>
    <m/>
  </r>
  <r>
    <x v="1"/>
    <s v="294-2021"/>
    <m/>
    <s v="Secop I"/>
    <n v="294"/>
    <s v="COMODATO 286"/>
    <x v="0"/>
    <x v="10"/>
    <s v="Otro"/>
    <m/>
    <m/>
    <s v="JAC URBANIZACION BOSQUES DE NOGALES"/>
    <x v="457"/>
    <m/>
    <s v="No es CPS P-AG"/>
    <n v="0"/>
    <n v="0"/>
    <n v="0"/>
    <n v="0"/>
    <m/>
    <m/>
    <m/>
  </r>
  <r>
    <x v="1"/>
    <s v="295-2021"/>
    <m/>
    <s v="Secop I"/>
    <n v="295"/>
    <s v="COMODATO 287"/>
    <x v="0"/>
    <x v="10"/>
    <s v="Otro"/>
    <m/>
    <m/>
    <s v="JAC BARRIO ALTAMAR"/>
    <x v="458"/>
    <m/>
    <s v="No es CPS P-AG"/>
    <n v="0"/>
    <n v="0"/>
    <n v="0"/>
    <n v="0"/>
    <m/>
    <m/>
    <m/>
  </r>
  <r>
    <x v="1"/>
    <s v="296-2021"/>
    <m/>
    <s v="Secop I"/>
    <n v="296"/>
    <s v="COMODATO 288"/>
    <x v="0"/>
    <x v="10"/>
    <s v="Otro"/>
    <m/>
    <m/>
    <s v="JAC BARRIO ALASKA"/>
    <x v="459"/>
    <m/>
    <s v="No es CPS P-AG"/>
    <n v="0"/>
    <n v="0"/>
    <n v="0"/>
    <n v="0"/>
    <m/>
    <m/>
    <m/>
  </r>
  <r>
    <x v="1"/>
    <s v="297-2021"/>
    <m/>
    <s v="Secop I"/>
    <n v="297"/>
    <s v="COMODATO 289"/>
    <x v="0"/>
    <x v="10"/>
    <s v="Otro"/>
    <m/>
    <m/>
    <s v="JAC BARRIO BERMEO"/>
    <x v="460"/>
    <m/>
    <s v="No es CPS P-AG"/>
    <n v="0"/>
    <n v="0"/>
    <n v="0"/>
    <n v="0"/>
    <m/>
    <m/>
    <m/>
  </r>
  <r>
    <x v="1"/>
    <s v="298-2021"/>
    <m/>
    <s v="Secop II"/>
    <s v="298-2021CPS-P(58434)"/>
    <s v="FDLSCD-290-2021(58434) "/>
    <x v="0"/>
    <x v="0"/>
    <s v="Profesional"/>
    <m/>
    <m/>
    <s v="GERMAN ISIDRO QUINTANA RODRÍGUEZ"/>
    <x v="461"/>
    <m/>
    <n v="1979"/>
    <n v="44660000"/>
    <n v="0"/>
    <n v="0"/>
    <n v="44660000"/>
    <n v="6380000"/>
    <m/>
    <m/>
  </r>
  <r>
    <x v="1"/>
    <s v="299-2021"/>
    <m/>
    <s v="Secop II"/>
    <s v="299-2021CPS-AG(58792)"/>
    <s v="FDLSCD-291-2021(58792)"/>
    <x v="0"/>
    <x v="0"/>
    <s v="Apoyo a la gestión"/>
    <m/>
    <m/>
    <s v="LISBETH GONZALEZ ARAGON"/>
    <x v="462"/>
    <s v="Bogotá, D.C."/>
    <n v="1978"/>
    <n v="13500000"/>
    <n v="0"/>
    <n v="0"/>
    <n v="13500000"/>
    <n v="1800000"/>
    <m/>
    <m/>
  </r>
  <r>
    <x v="1"/>
    <s v="300-2021"/>
    <m/>
    <s v="Secop II"/>
    <s v="300-2021CPS-P(58436)"/>
    <s v="FDLSCD-292-2021(58436)"/>
    <x v="0"/>
    <x v="0"/>
    <s v="Profesional"/>
    <m/>
    <m/>
    <s v="LESLY MELISSA PEÑALOZA PEÑA"/>
    <x v="463"/>
    <m/>
    <n v="1979"/>
    <n v="30590000"/>
    <n v="0"/>
    <n v="0"/>
    <n v="30590000"/>
    <n v="4370000"/>
    <m/>
    <m/>
  </r>
  <r>
    <x v="1"/>
    <s v="301-2021"/>
    <m/>
    <s v="Secop II"/>
    <s v="301-2021CPS-AG(58793)"/>
    <s v="FDLSCD-293-2021(58793)"/>
    <x v="0"/>
    <x v="0"/>
    <s v="Apoyo a la gestión"/>
    <m/>
    <m/>
    <s v="LUIS ALFREDO QUIÑONES CANO"/>
    <x v="464"/>
    <s v="Bogotá, D.C."/>
    <n v="2032"/>
    <n v="16875000"/>
    <n v="0"/>
    <n v="0"/>
    <n v="16875000"/>
    <n v="2250000"/>
    <m/>
    <m/>
  </r>
  <r>
    <x v="1"/>
    <s v="302-2021"/>
    <m/>
    <s v="Secop II"/>
    <s v="302-2021CPS-AG(58793)"/>
    <s v="FDLSCD-294-2021(58793)"/>
    <x v="0"/>
    <x v="0"/>
    <s v="Apoyo a la gestión"/>
    <m/>
    <m/>
    <s v="FABER ANDRES RENGIFO ARACUT"/>
    <x v="465"/>
    <s v="Padilla (Cauca)"/>
    <n v="2032"/>
    <n v="16875000"/>
    <n v="0"/>
    <n v="0"/>
    <n v="16875000"/>
    <n v="2250000"/>
    <m/>
    <m/>
  </r>
  <r>
    <x v="1"/>
    <s v="303-2021"/>
    <m/>
    <s v="Secop II"/>
    <s v="303-2021CPS-P(58431)"/>
    <s v="FDLSCD-295-2021(58431)"/>
    <x v="0"/>
    <x v="0"/>
    <s v="Profesional"/>
    <m/>
    <m/>
    <s v="JORGE MADERO GIRALDO"/>
    <x v="466"/>
    <m/>
    <n v="1979"/>
    <n v="38500000"/>
    <n v="0"/>
    <n v="0"/>
    <n v="38500000"/>
    <n v="5500000"/>
    <m/>
    <m/>
  </r>
  <r>
    <x v="1"/>
    <s v="304-2021"/>
    <m/>
    <s v="Secop II"/>
    <s v="304-2021MC(58667)"/>
    <s v="FDLSMC-4-2021(58667)"/>
    <x v="3"/>
    <x v="5"/>
    <s v="Otro"/>
    <m/>
    <m/>
    <s v="SISTEMAS Y DISTRIBUCIONES FORMACON SAS"/>
    <x v="467"/>
    <m/>
    <s v="No es CPS P-AG"/>
    <n v="25400000"/>
    <n v="12102332"/>
    <n v="0"/>
    <n v="37502332"/>
    <m/>
    <m/>
    <m/>
  </r>
  <r>
    <x v="1"/>
    <s v="305-2021"/>
    <m/>
    <s v="Secop II"/>
    <s v="305-2021CPS-AG(53444)"/>
    <s v="FDLSCD-296-2021 (53444)"/>
    <x v="0"/>
    <x v="0"/>
    <s v="Apoyo a la gestión"/>
    <m/>
    <m/>
    <s v="PAOLA LIYIBETH ORTIZ ZAMBRANO"/>
    <x v="468"/>
    <m/>
    <n v="1979"/>
    <n v="15750000"/>
    <n v="0"/>
    <n v="0"/>
    <n v="15750000"/>
    <n v="2250000"/>
    <m/>
    <m/>
  </r>
  <r>
    <x v="1"/>
    <s v="306-2021"/>
    <m/>
    <s v="Secop II"/>
    <s v="306-2021CPS-AG(58444)"/>
    <s v="FDLSCD-297-2021(58444)"/>
    <x v="0"/>
    <x v="0"/>
    <s v="Apoyo a la gestión"/>
    <m/>
    <m/>
    <s v="PAOLA ANDREA RIVERA ARROYAVE"/>
    <x v="469"/>
    <s v="Bogotá, D.C."/>
    <n v="1979"/>
    <n v="15750000"/>
    <n v="0"/>
    <n v="0"/>
    <n v="15750000"/>
    <n v="2250000"/>
    <m/>
    <m/>
  </r>
  <r>
    <x v="1"/>
    <s v="307-2021"/>
    <m/>
    <s v="Secop II"/>
    <s v="307-2021CPS-AG(58444)"/>
    <s v="FDLSCD-298-2021 (58444)"/>
    <x v="0"/>
    <x v="0"/>
    <s v="Apoyo a la gestión"/>
    <m/>
    <m/>
    <s v="RAFAEL EDUARDO BARRERA PEÑA"/>
    <x v="470"/>
    <s v="Bogotá, D.C."/>
    <n v="1979"/>
    <n v="15750000"/>
    <n v="0"/>
    <n v="0"/>
    <n v="15750000"/>
    <n v="2250000"/>
    <m/>
    <m/>
  </r>
  <r>
    <x v="1"/>
    <s v="308-2021"/>
    <m/>
    <s v="Secop II"/>
    <s v="308-2021CPS-AG(58444)"/>
    <s v="FDLSCD-299-2021 (58444)"/>
    <x v="0"/>
    <x v="0"/>
    <s v="Apoyo a la gestión"/>
    <m/>
    <m/>
    <s v="PAOLA ANDREA ROJAS NUÑEZ"/>
    <x v="471"/>
    <m/>
    <n v="1979"/>
    <n v="15750000"/>
    <n v="0"/>
    <n v="0"/>
    <n v="15750000"/>
    <n v="2250000"/>
    <m/>
    <m/>
  </r>
  <r>
    <x v="1"/>
    <s v="309-2021"/>
    <m/>
    <s v="Secop II"/>
    <s v="309-2021CPS-P(58445)"/>
    <s v="FDLSCD-300-2021(58445) "/>
    <x v="0"/>
    <x v="0"/>
    <s v="Profesional"/>
    <m/>
    <m/>
    <s v="SONIA DEL PILAR PEREZ CRISTANCHO"/>
    <x v="93"/>
    <m/>
    <n v="1978"/>
    <n v="47850000"/>
    <n v="0"/>
    <n v="0"/>
    <n v="47850000"/>
    <n v="6380000"/>
    <m/>
    <m/>
  </r>
  <r>
    <x v="1"/>
    <s v="310-2021"/>
    <m/>
    <s v="Secop II"/>
    <s v="310-2021CPS-P(58790)"/>
    <s v="FDLSCD-301-2021(58790)"/>
    <x v="0"/>
    <x v="0"/>
    <s v="Profesional"/>
    <m/>
    <m/>
    <s v="IVONNE ADRIANA LOZANO AFRICANO"/>
    <x v="56"/>
    <s v="Bogotá, D.C."/>
    <n v="1979"/>
    <n v="32775000"/>
    <n v="0"/>
    <n v="0"/>
    <n v="32775000"/>
    <n v="4370000"/>
    <m/>
    <m/>
  </r>
  <r>
    <x v="1"/>
    <s v="311-2021"/>
    <m/>
    <s v="Secop I"/>
    <n v="311"/>
    <s v="COMODATO 302"/>
    <x v="0"/>
    <x v="10"/>
    <s v="Otro"/>
    <m/>
    <m/>
    <s v="JAC BARRIO CASABLANCA"/>
    <x v="472"/>
    <m/>
    <s v="No es CPS P-AG"/>
    <n v="0"/>
    <n v="0"/>
    <n v="0"/>
    <n v="0"/>
    <m/>
    <m/>
    <m/>
  </r>
  <r>
    <x v="1"/>
    <s v="312-2021"/>
    <m/>
    <s v="Secop II"/>
    <s v="312-2021CPS-AG(58444)"/>
    <s v="FDLSCD-303-2021(58444)"/>
    <x v="0"/>
    <x v="0"/>
    <s v="Apoyo a la gestión"/>
    <m/>
    <m/>
    <s v="DANYA LOPEZ BOLAÑOS"/>
    <x v="473"/>
    <s v="Bogotá, D.C."/>
    <n v="1979"/>
    <n v="15750000"/>
    <n v="0"/>
    <n v="0"/>
    <n v="15750000"/>
    <n v="2250000"/>
    <m/>
    <m/>
  </r>
  <r>
    <x v="1"/>
    <s v="313-2021"/>
    <m/>
    <s v="Secop II"/>
    <s v="313-2021CPS-P(58940)"/>
    <s v="FDLSCD-304-2021(58940)"/>
    <x v="0"/>
    <x v="0"/>
    <s v="Profesional"/>
    <m/>
    <m/>
    <s v="INGRID MARCELA GOMEZ GOMEZ"/>
    <x v="474"/>
    <s v="Bogotá, D.C."/>
    <n v="1999"/>
    <n v="44660000"/>
    <n v="0"/>
    <n v="0"/>
    <n v="44660000"/>
    <n v="6380000"/>
    <m/>
    <m/>
  </r>
  <r>
    <x v="1"/>
    <s v="314-2021"/>
    <m/>
    <s v="Secop I"/>
    <n v="3142021"/>
    <s v="FDLSCI-305-2021"/>
    <x v="0"/>
    <x v="1"/>
    <s v="Otro"/>
    <m/>
    <m/>
    <s v="SECRETARIA DISTRITAL DE CULTURA, RECREACION Y DEPORTE SCRD"/>
    <x v="240"/>
    <m/>
    <s v="No es CPS P-AG"/>
    <n v="0"/>
    <n v="0"/>
    <n v="0"/>
    <n v="0"/>
    <m/>
    <m/>
    <m/>
  </r>
  <r>
    <x v="1"/>
    <s v="315-2021"/>
    <m/>
    <s v="Secop II"/>
    <s v="315-2021SAMC(58524)"/>
    <s v="FDLSSAMC-2-2021(58524)"/>
    <x v="2"/>
    <x v="5"/>
    <s v="Otro"/>
    <m/>
    <m/>
    <s v="MARCELO GARCIA MG MARCEL SAS"/>
    <x v="475"/>
    <m/>
    <s v="No es CPS P-AG"/>
    <n v="27000000"/>
    <n v="0"/>
    <n v="0"/>
    <n v="27000000"/>
    <m/>
    <m/>
    <m/>
  </r>
  <r>
    <x v="1"/>
    <s v="316-2021"/>
    <m/>
    <s v="Secop II"/>
    <s v="316-2021CPS-AG(58415)"/>
    <s v="FDLSCD-306-2021(58415)"/>
    <x v="0"/>
    <x v="0"/>
    <s v="Apoyo a la gestión"/>
    <m/>
    <m/>
    <s v="DARWIN ALBERTO MORENO CASTRO"/>
    <x v="476"/>
    <s v="Bogotá, D.C."/>
    <n v="1978"/>
    <n v="26625000"/>
    <n v="0"/>
    <n v="0"/>
    <n v="26625000"/>
    <n v="3550000"/>
    <m/>
    <m/>
  </r>
  <r>
    <x v="1"/>
    <s v="317-2021"/>
    <m/>
    <s v="Secop II"/>
    <s v="317-2021SAMC(58876)"/>
    <s v="FDLSSAMC-3-2021(58876)"/>
    <x v="2"/>
    <x v="11"/>
    <s v="Otro"/>
    <m/>
    <m/>
    <s v="LA PREVISORA S.A. COMPAÑÍA DE SEGUROS"/>
    <x v="449"/>
    <s v="Bogotá, D.C."/>
    <s v="No es CPS P-AG"/>
    <n v="150189495"/>
    <n v="39012860"/>
    <n v="0"/>
    <n v="189202355"/>
    <s v="-"/>
    <m/>
    <m/>
  </r>
  <r>
    <x v="1"/>
    <s v="318-2021"/>
    <m/>
    <s v="Secop I"/>
    <n v="318"/>
    <s v="COMODATO 307"/>
    <x v="0"/>
    <x v="10"/>
    <s v="Otro"/>
    <m/>
    <m/>
    <s v="JAC SANTA ROSA NORTE"/>
    <x v="477"/>
    <m/>
    <s v="No es CPS P-AG"/>
    <n v="0"/>
    <n v="0"/>
    <n v="0"/>
    <n v="0"/>
    <m/>
    <m/>
    <m/>
  </r>
  <r>
    <x v="1"/>
    <s v="319-2021"/>
    <m/>
    <s v="Secop I"/>
    <n v="319"/>
    <s v="COMODATO 308"/>
    <x v="0"/>
    <x v="10"/>
    <s v="Otro"/>
    <m/>
    <m/>
    <s v="JAC PRADOS DE SANTA BARBARA"/>
    <x v="478"/>
    <m/>
    <s v="No es CPS P-AG"/>
    <n v="0"/>
    <n v="0"/>
    <n v="0"/>
    <n v="0"/>
    <m/>
    <m/>
    <m/>
  </r>
  <r>
    <x v="1"/>
    <s v="320-2021"/>
    <m/>
    <s v="Secop I"/>
    <n v="320"/>
    <s v="FDLSCI-309-2021"/>
    <x v="0"/>
    <x v="1"/>
    <s v="Otro"/>
    <m/>
    <m/>
    <s v="SECRETARIA DISTRITAL INTEGRACION SOCIAL-SDIS"/>
    <x v="240"/>
    <m/>
    <s v="No es CPS P-AG"/>
    <n v="0"/>
    <n v="0"/>
    <n v="0"/>
    <n v="0"/>
    <m/>
    <m/>
    <m/>
  </r>
  <r>
    <x v="1"/>
    <s v="321-2021"/>
    <m/>
    <s v="Secop II"/>
    <s v="321-2021CPS-AG(58728)"/>
    <s v="FDLSCD-310-2021 (58728)"/>
    <x v="0"/>
    <x v="0"/>
    <s v="Apoyo a la gestión"/>
    <m/>
    <m/>
    <s v="JULIO CESAR BERNAL RONCHAQUIRA"/>
    <x v="479"/>
    <m/>
    <n v="1966"/>
    <n v="7964176"/>
    <n v="0"/>
    <n v="0"/>
    <n v="7964176"/>
    <n v="7964176"/>
    <m/>
    <m/>
  </r>
  <r>
    <x v="1"/>
    <s v="322-2021"/>
    <m/>
    <s v="Secop II"/>
    <s v="322-2021CPS-AG(59726)"/>
    <s v="FDLSCD-311-2021(59726)"/>
    <x v="0"/>
    <x v="0"/>
    <s v="Apoyo a la gestión"/>
    <m/>
    <m/>
    <s v="MARIA ALEXANDRA MESA VALDES"/>
    <x v="480"/>
    <s v="Bogotá, D.C."/>
    <n v="2032"/>
    <n v="11250000"/>
    <n v="2775000"/>
    <n v="0"/>
    <n v="14025000"/>
    <n v="2250000"/>
    <m/>
    <m/>
  </r>
  <r>
    <x v="1"/>
    <s v="323-2021"/>
    <m/>
    <s v="Secop II"/>
    <s v="323-2021CPS-P (59268)"/>
    <s v="FDLSCD-312-2021 (59268)"/>
    <x v="0"/>
    <x v="0"/>
    <s v="Profesional"/>
    <m/>
    <m/>
    <s v="PABLO ALEXANDER TENJO VILLALBA"/>
    <x v="481"/>
    <m/>
    <n v="1977"/>
    <n v="32688000"/>
    <n v="0"/>
    <n v="0"/>
    <n v="32688000"/>
    <n v="5448000"/>
    <m/>
    <m/>
  </r>
  <r>
    <x v="1"/>
    <s v="324-2021"/>
    <m/>
    <s v="Secop II"/>
    <s v="324-2021CPS-P(58410)"/>
    <s v="FDLSCD-313-2021(58410)"/>
    <x v="0"/>
    <x v="0"/>
    <s v="Profesional"/>
    <m/>
    <m/>
    <s v="CELIANO VEGA MOTTA"/>
    <x v="482"/>
    <m/>
    <n v="1978"/>
    <n v="43500000"/>
    <n v="0"/>
    <n v="0"/>
    <n v="43500000"/>
    <n v="5800000"/>
    <m/>
    <m/>
  </r>
  <r>
    <x v="1"/>
    <s v="325-2021"/>
    <m/>
    <s v="Secop II"/>
    <s v="325-2021CPS-P(59281)"/>
    <s v="FDLSCD-314-2021(59281)"/>
    <x v="0"/>
    <x v="0"/>
    <s v="Profesional"/>
    <m/>
    <m/>
    <s v="SANTIAGO ORTEGA GONZALEZ"/>
    <x v="483"/>
    <m/>
    <n v="1977"/>
    <n v="32688000"/>
    <n v="0"/>
    <n v="0"/>
    <n v="32688000"/>
    <n v="5448000"/>
    <m/>
    <m/>
  </r>
  <r>
    <x v="1"/>
    <s v="326-2021"/>
    <m/>
    <s v="Secop II"/>
    <s v="326-2021CPS-P (58430)"/>
    <s v="FDLSCD-315-2021 (58430)"/>
    <x v="0"/>
    <x v="0"/>
    <s v="Profesional"/>
    <m/>
    <m/>
    <s v="LEIDY JOHANNA RAMIREZ PAEZ"/>
    <x v="484"/>
    <s v="Bogotá, D.C."/>
    <n v="1978"/>
    <n v="32775000"/>
    <n v="0"/>
    <n v="0"/>
    <n v="32775000"/>
    <n v="4370000"/>
    <m/>
    <m/>
  </r>
  <r>
    <x v="1"/>
    <s v="327-2021"/>
    <m/>
    <s v="Secop II"/>
    <s v="327-2021SAMC(58917)"/>
    <s v="FDLSSAMC-4-2021(58917)"/>
    <x v="2"/>
    <x v="5"/>
    <s v="Otro"/>
    <m/>
    <m/>
    <s v="FENIX MEDIA GROUP SAS"/>
    <x v="485"/>
    <m/>
    <s v="No es CPS P-AG"/>
    <n v="30000000"/>
    <n v="15000000"/>
    <n v="0"/>
    <n v="45000000"/>
    <m/>
    <m/>
    <m/>
  </r>
  <r>
    <x v="1"/>
    <s v="328-2021"/>
    <m/>
    <s v="Secop I"/>
    <s v="328-2021"/>
    <s v="FDLSCI-316-2021"/>
    <x v="0"/>
    <x v="1"/>
    <s v="Otro"/>
    <m/>
    <m/>
    <s v="SECRETARIA DE EDUCACION DEL DISTRITO"/>
    <x v="240"/>
    <m/>
    <s v="No es CPS P-AG"/>
    <n v="5578605000"/>
    <n v="0"/>
    <n v="0"/>
    <n v="5578605000"/>
    <m/>
    <m/>
    <m/>
  </r>
  <r>
    <x v="1"/>
    <s v="329-2021"/>
    <m/>
    <s v="Secop II"/>
    <s v="329-2021CPS-P(59280)"/>
    <s v="FDLSCD-317-2021 (59280)"/>
    <x v="0"/>
    <x v="0"/>
    <s v="Profesional"/>
    <m/>
    <m/>
    <s v="DIANA CAROLINA SOCHA SANCHEZ"/>
    <x v="486"/>
    <m/>
    <n v="1977"/>
    <n v="32688000"/>
    <n v="0"/>
    <n v="0"/>
    <n v="32688000"/>
    <n v="5448000"/>
    <m/>
    <m/>
  </r>
  <r>
    <x v="1"/>
    <s v="330-2021"/>
    <m/>
    <s v="Secop II"/>
    <s v="330-2021CPS-AG(59726)"/>
    <s v="FDLSCD-318-2021(59726)"/>
    <x v="0"/>
    <x v="0"/>
    <s v="Apoyo a la gestión"/>
    <m/>
    <m/>
    <s v="MANUEL EDUARDO BERNAL GAMBOA"/>
    <x v="487"/>
    <m/>
    <n v="2032"/>
    <n v="11250000"/>
    <n v="0"/>
    <n v="0"/>
    <n v="11250000"/>
    <n v="2250000"/>
    <m/>
    <m/>
  </r>
  <r>
    <x v="1"/>
    <s v="331-2021"/>
    <m/>
    <s v="Secop I"/>
    <s v="331-2021"/>
    <s v="FDLSCI-319-2021"/>
    <x v="0"/>
    <x v="1"/>
    <s v="Otro"/>
    <m/>
    <m/>
    <s v="SECRETARIA DISTRITAL DE CULTURA, RECREACION Y DEPORTE SCRD Y EL INSTITUTO DISTRITAL  DE LAS ARTES  IDARTES"/>
    <x v="240"/>
    <m/>
    <s v="No es CPS P-AG"/>
    <n v="2526243629"/>
    <n v="343842353"/>
    <n v="343842353"/>
    <n v="3213928335"/>
    <m/>
    <m/>
    <m/>
  </r>
  <r>
    <x v="1"/>
    <s v="332-2021"/>
    <m/>
    <s v="Secop II"/>
    <s v="332-2021"/>
    <s v="FDLSCI-320-2021(59944)"/>
    <x v="0"/>
    <x v="12"/>
    <s v="Otro"/>
    <m/>
    <m/>
    <s v="ORGANIZACIÓN DE ESTADOS IBEROAMERICANOS PARA LA EDUCACIÓN, LA CIENCIA Y LA CULTURA (OEI)"/>
    <x v="488"/>
    <m/>
    <s v="No es CPS P-AG"/>
    <n v="2150000000"/>
    <n v="0"/>
    <n v="0"/>
    <n v="2150000000"/>
    <m/>
    <m/>
    <m/>
  </r>
  <r>
    <x v="1"/>
    <s v="333-2021"/>
    <m/>
    <s v="Secop II"/>
    <s v="333-2021CPS-AG(59726)"/>
    <s v="FDLSCD-321-2021(59726)"/>
    <x v="0"/>
    <x v="0"/>
    <s v="Apoyo a la gestión"/>
    <m/>
    <m/>
    <s v="JUAN DAVID BELLO GRANADOS"/>
    <x v="489"/>
    <s v="Bogotá, D.C."/>
    <n v="2032"/>
    <n v="11250000"/>
    <n v="1275000"/>
    <n v="0"/>
    <n v="12525000"/>
    <n v="2250000"/>
    <m/>
    <m/>
  </r>
  <r>
    <x v="1"/>
    <s v="334-2021"/>
    <m/>
    <s v="Secop II"/>
    <s v="334-2021CPS-P (59763)"/>
    <s v="FDLSCD-322-2021 (59763)"/>
    <x v="0"/>
    <x v="0"/>
    <s v="Profesional"/>
    <m/>
    <m/>
    <s v="JHON ALEXANDER GARCIA CAMARGO"/>
    <x v="490"/>
    <m/>
    <n v="1977"/>
    <n v="32688000"/>
    <n v="0"/>
    <n v="0"/>
    <n v="32688000"/>
    <n v="5448000"/>
    <m/>
    <m/>
  </r>
  <r>
    <x v="1"/>
    <s v="335-2021"/>
    <m/>
    <s v="Secop II"/>
    <s v="335-2021"/>
    <s v="FDLSCI-323-2021(59896)"/>
    <x v="0"/>
    <x v="1"/>
    <s v="Otro"/>
    <m/>
    <m/>
    <s v="EL PROGRAMA DE LAS NACIONES UNIDAS PARA EL DESARROLLO_x000a_(PNUD)"/>
    <x v="491"/>
    <m/>
    <s v="No es CPS P-AG"/>
    <n v="4091084925"/>
    <n v="0"/>
    <n v="0"/>
    <n v="4091084925"/>
    <m/>
    <m/>
    <m/>
  </r>
  <r>
    <x v="1"/>
    <s v="336-2021"/>
    <m/>
    <s v="Secop II"/>
    <s v="336 de 2021"/>
    <s v="FDLSAMC-5-2021 (59050)"/>
    <x v="2"/>
    <x v="2"/>
    <s v="Otro"/>
    <m/>
    <m/>
    <s v="LABORATORIO UNIDSALUD SAS"/>
    <x v="492"/>
    <m/>
    <s v="No es CPS P-AG"/>
    <n v="150000000"/>
    <n v="0"/>
    <n v="0"/>
    <n v="150000000"/>
    <m/>
    <m/>
    <m/>
  </r>
  <r>
    <x v="1"/>
    <s v="337-2021"/>
    <m/>
    <s v="Secop II"/>
    <s v="337-2021CPS-AG(60168)"/>
    <s v="FDLSCD-324-2021 (60168)"/>
    <x v="0"/>
    <x v="0"/>
    <s v="Apoyo a la gestión"/>
    <m/>
    <m/>
    <s v="GUSTAVO ADOLFO MARTINEZ CASTRILLON"/>
    <x v="493"/>
    <m/>
    <n v="1963"/>
    <n v="17750000"/>
    <n v="0"/>
    <n v="0"/>
    <n v="17750000"/>
    <n v="3550000"/>
    <m/>
    <m/>
  </r>
  <r>
    <x v="1"/>
    <s v="338-2021"/>
    <m/>
    <s v="Secop II"/>
    <s v="338-2021CPS-AG(59726)"/>
    <s v="FDLSCD-325-2021 (59726)"/>
    <x v="0"/>
    <x v="0"/>
    <s v="Apoyo a la gestión"/>
    <m/>
    <m/>
    <s v="YEISON FABIAN SANCHEZ HERNANDEZ"/>
    <x v="494"/>
    <s v="Bogotá, D.C."/>
    <n v="2032"/>
    <n v="11250000"/>
    <n v="1350000"/>
    <n v="0"/>
    <n v="12600000"/>
    <n v="2250000"/>
    <m/>
    <m/>
  </r>
  <r>
    <x v="1"/>
    <s v="339-2021"/>
    <m/>
    <s v="Secop II"/>
    <s v="339-2021CPS-P(59910)"/>
    <s v="FDLSCD-326-2021(59910)"/>
    <x v="0"/>
    <x v="0"/>
    <s v="Profesional"/>
    <m/>
    <m/>
    <s v="JULIANA PINTO OMAÑA"/>
    <x v="495"/>
    <m/>
    <n v="1998"/>
    <n v="24035000"/>
    <n v="0"/>
    <n v="0"/>
    <n v="24035000"/>
    <n v="4370000"/>
    <m/>
    <m/>
  </r>
  <r>
    <x v="1"/>
    <s v="340-2021"/>
    <m/>
    <s v="Secop II"/>
    <s v="340-2021CPS-AG(59726)"/>
    <s v="FDLSCD-328-2021(59726)"/>
    <x v="0"/>
    <x v="0"/>
    <s v="Apoyo a la gestión"/>
    <m/>
    <m/>
    <s v="MIRYAM JANNETH AREVALO MARTINEZ"/>
    <x v="496"/>
    <s v="Bogotá, D.C."/>
    <n v="2032"/>
    <n v="11250000"/>
    <n v="0"/>
    <n v="0"/>
    <n v="11250000"/>
    <n v="2250000"/>
    <m/>
    <m/>
  </r>
  <r>
    <x v="1"/>
    <s v="341-2021"/>
    <m/>
    <s v="Secop II"/>
    <s v="341-2021CPS-AG(60055)"/>
    <s v="FDLSCD-329-2021(60055)"/>
    <x v="0"/>
    <x v="0"/>
    <s v="Apoyo a la gestión"/>
    <m/>
    <m/>
    <s v="LUZ DARY PEÑA MEDINA"/>
    <x v="497"/>
    <m/>
    <n v="1966"/>
    <n v="7904176"/>
    <n v="0"/>
    <n v="0"/>
    <n v="7904176"/>
    <n v="2634725"/>
    <m/>
    <m/>
  </r>
  <r>
    <x v="1"/>
    <s v="342-2021"/>
    <m/>
    <s v="Secop II"/>
    <s v="342-2021CPS-P(59324)"/>
    <s v="FDLSCD-330-2021(59324)"/>
    <x v="0"/>
    <x v="0"/>
    <s v="Profesional"/>
    <m/>
    <m/>
    <s v="LUZ ANGELA RAMIREZ ORTEGON"/>
    <x v="498"/>
    <s v="Bogotá, D.C."/>
    <n v="1978"/>
    <n v="38280000"/>
    <n v="0"/>
    <n v="0"/>
    <n v="38280000"/>
    <n v="5448000"/>
    <m/>
    <m/>
  </r>
  <r>
    <x v="1"/>
    <s v="343-2021"/>
    <m/>
    <s v="Secop II"/>
    <s v="343-2021CPS-P(60863)"/>
    <s v="FDLSCD-331-2021(60863)"/>
    <x v="0"/>
    <x v="0"/>
    <s v="Profesional"/>
    <m/>
    <m/>
    <s v="ALONSO SAENZ MOTAÑO"/>
    <x v="499"/>
    <s v="Bogotá, D.C."/>
    <n v="1965"/>
    <n v="25965000"/>
    <n v="0"/>
    <n v="0"/>
    <n v="25965000"/>
    <n v="5770000"/>
    <m/>
    <m/>
  </r>
  <r>
    <x v="1"/>
    <s v="345-2021"/>
    <m/>
    <s v="Secop II"/>
    <s v="FDLSCI-345-2021(60315)"/>
    <s v="FDLSCI-332-2021(60315)"/>
    <x v="0"/>
    <x v="1"/>
    <s v="Otro"/>
    <m/>
    <m/>
    <s v="EL JARDÍN BOTÁNICO DE BOGOTÁ JOSE CELESTINO MUTIS"/>
    <x v="500"/>
    <m/>
    <s v="No es CPS P-AG"/>
    <n v="624555777"/>
    <n v="55977744"/>
    <n v="169454565"/>
    <n v="849988086"/>
    <m/>
    <m/>
    <m/>
  </r>
  <r>
    <x v="1"/>
    <s v="346-2021"/>
    <m/>
    <s v="Secop II"/>
    <s v="FDLSMC-346-2021(60295)"/>
    <s v="FDLSMC-5-2021(60295)"/>
    <x v="3"/>
    <x v="4"/>
    <s v="Otro"/>
    <m/>
    <m/>
    <s v="INCAV COLOMBIA SAS"/>
    <x v="208"/>
    <m/>
    <s v="No es CPS P-AG"/>
    <n v="21120000"/>
    <n v="0"/>
    <n v="0"/>
    <n v="21120000"/>
    <m/>
    <m/>
    <m/>
  </r>
  <r>
    <x v="1"/>
    <s v="347-2021"/>
    <m/>
    <s v="Secop II"/>
    <s v="FDLSSAMC-347-2021(59789)"/>
    <s v="FDLSSAMC-6-2021(59789)"/>
    <x v="2"/>
    <x v="8"/>
    <s v="Otro"/>
    <m/>
    <m/>
    <s v="INCITECO S.A.S"/>
    <x v="501"/>
    <m/>
    <s v="No es CPS P-AG"/>
    <n v="150000000"/>
    <n v="0"/>
    <n v="0"/>
    <n v="150000000"/>
    <m/>
    <m/>
    <s v="Sin Interventoría"/>
  </r>
  <r>
    <x v="1"/>
    <s v="348-2021"/>
    <m/>
    <s v="Secop II"/>
    <s v="348-2021CPS-AG (60427)"/>
    <s v="FDLSCD-333-2021(60427)"/>
    <x v="0"/>
    <x v="0"/>
    <s v="Apoyo a la gestión"/>
    <m/>
    <m/>
    <s v="ANGIE NATHALY APRAEZ OLARTE"/>
    <x v="502"/>
    <s v="Bogotá, D.C."/>
    <n v="1978"/>
    <n v="15000000"/>
    <n v="300000"/>
    <n v="0"/>
    <n v="15300000"/>
    <n v="3000000"/>
    <m/>
    <m/>
  </r>
  <r>
    <x v="1"/>
    <s v="349-2021"/>
    <m/>
    <s v="Secop II"/>
    <s v="349-2021CPS-AG (60260)"/>
    <s v="FDLSCD-334-2021 (60260)"/>
    <x v="0"/>
    <x v="0"/>
    <s v="Apoyo a la gestión"/>
    <m/>
    <m/>
    <s v="CHARLY LEONARDO VERGARA AGUILERA"/>
    <x v="503"/>
    <m/>
    <n v="1999"/>
    <n v="8000000"/>
    <n v="0"/>
    <n v="0"/>
    <n v="8000000"/>
    <n v="1600000"/>
    <m/>
    <m/>
  </r>
  <r>
    <x v="1"/>
    <s v="350-2021"/>
    <m/>
    <s v="Secop II"/>
    <s v="350-2021CPS-AG (60260)"/>
    <s v="FDLSCD-335-2021 (60260)"/>
    <x v="0"/>
    <x v="0"/>
    <s v="Apoyo a la gestión"/>
    <m/>
    <m/>
    <s v="NURY ANGELICA CUESTAS GUARNIZO"/>
    <x v="504"/>
    <s v="Bogotá, D.C."/>
    <n v="1999"/>
    <n v="8000000"/>
    <n v="0"/>
    <n v="0"/>
    <n v="8000000"/>
    <n v="1600000"/>
    <m/>
    <m/>
  </r>
  <r>
    <x v="1"/>
    <s v="351-2021"/>
    <m/>
    <s v="Secop II"/>
    <s v="351-2021CPS-AG (60260)"/>
    <s v="FDLSCD-336-2021 (60260)"/>
    <x v="0"/>
    <x v="0"/>
    <s v="Apoyo a la gestión"/>
    <m/>
    <m/>
    <s v="BIBIANA JIMENEZ CACERES"/>
    <x v="505"/>
    <m/>
    <n v="1999"/>
    <n v="8000000"/>
    <n v="0"/>
    <n v="0"/>
    <n v="8000000"/>
    <n v="1600000"/>
    <m/>
    <m/>
  </r>
  <r>
    <x v="1"/>
    <s v="352-2021"/>
    <m/>
    <s v="Secop II"/>
    <s v="352-2021CPS-AG (60260)"/>
    <s v="FDLSCD-337-2021 (60260)"/>
    <x v="0"/>
    <x v="0"/>
    <s v="Apoyo a la gestión"/>
    <m/>
    <m/>
    <s v="DANIEL EDUARDO GONZALEZ GUZMAN"/>
    <x v="506"/>
    <m/>
    <n v="1999"/>
    <n v="8000000"/>
    <n v="0"/>
    <n v="0"/>
    <n v="8000000"/>
    <n v="1600000"/>
    <m/>
    <m/>
  </r>
  <r>
    <x v="1"/>
    <s v="354-2021"/>
    <m/>
    <s v="Secop II"/>
    <s v="FDLSMC-354-2021(60517)"/>
    <s v="FDLSMC-7-2021(60517)"/>
    <x v="3"/>
    <x v="4"/>
    <s v="Otro"/>
    <m/>
    <m/>
    <s v="FEC SUMINISTROS Y SERVICIOS SAS"/>
    <x v="507"/>
    <m/>
    <s v="No es CPS P-AG"/>
    <n v="8762419"/>
    <n v="0"/>
    <n v="0"/>
    <n v="8762419"/>
    <m/>
    <m/>
    <m/>
  </r>
  <r>
    <x v="1"/>
    <s v="355-2021"/>
    <m/>
    <s v="Secop II"/>
    <s v="355-2021CPS-AG(60574)"/>
    <s v="FDLSCD-339-2021(60574)"/>
    <x v="0"/>
    <x v="0"/>
    <s v="Apoyo a la gestión"/>
    <m/>
    <m/>
    <s v="BLANCA LUCIA SALAZAR VILLEGAS"/>
    <x v="508"/>
    <s v="Villavicencio (Meta)"/>
    <n v="2014"/>
    <n v="12500000"/>
    <n v="0"/>
    <n v="0"/>
    <n v="12500000"/>
    <n v="2500000"/>
    <m/>
    <m/>
  </r>
  <r>
    <x v="1"/>
    <s v="356-2021"/>
    <m/>
    <s v="Secop II"/>
    <s v="356-2021CPS-AG(60574)"/>
    <s v="FDLSCD-340-2021(60574)"/>
    <x v="0"/>
    <x v="0"/>
    <s v="Apoyo a la gestión"/>
    <m/>
    <m/>
    <s v="CINDY ESMERALDA GARZON CARDOZO"/>
    <x v="509"/>
    <m/>
    <n v="2014"/>
    <n v="12500000"/>
    <n v="0"/>
    <n v="0"/>
    <n v="12500000"/>
    <n v="2500000"/>
    <m/>
    <m/>
  </r>
  <r>
    <x v="1"/>
    <s v="357-2021"/>
    <m/>
    <s v="Secop II"/>
    <s v="357-2021CPS-AG(60574)"/>
    <s v="FDLSCD-341-2021(60574)"/>
    <x v="0"/>
    <x v="0"/>
    <s v="Apoyo a la gestión"/>
    <m/>
    <m/>
    <s v="GISETHS PAOLA RAMIREZ PINZON"/>
    <x v="510"/>
    <s v="Bogotá, D.C."/>
    <n v="2014"/>
    <n v="12500000"/>
    <n v="0"/>
    <n v="0"/>
    <n v="12500000"/>
    <n v="2500000"/>
    <m/>
    <m/>
  </r>
  <r>
    <x v="1"/>
    <s v="358-2021"/>
    <m/>
    <s v="Secop II"/>
    <s v="358-2021CPS-AG(60574)"/>
    <s v="FDLSCD-342-2021(60574)"/>
    <x v="0"/>
    <x v="0"/>
    <s v="Apoyo a la gestión"/>
    <m/>
    <m/>
    <s v="JUAN CARLOS CARREÑO RODRIGUEZ"/>
    <x v="511"/>
    <m/>
    <n v="2014"/>
    <n v="12500000"/>
    <n v="0"/>
    <n v="0"/>
    <n v="12500000"/>
    <n v="2500000"/>
    <m/>
    <m/>
  </r>
  <r>
    <x v="1"/>
    <s v="359-2021"/>
    <m/>
    <s v="Secop II"/>
    <s v="359-2021CPS-AG(60574)"/>
    <s v="FDLSCD-343-2021(60574)"/>
    <x v="0"/>
    <x v="0"/>
    <s v="Apoyo a la gestión"/>
    <m/>
    <m/>
    <s v="VANESSA LEÓN MARTÍNEZ"/>
    <x v="512"/>
    <m/>
    <n v="2014"/>
    <n v="12500000"/>
    <n v="0"/>
    <n v="0"/>
    <n v="12500000"/>
    <n v="2500000"/>
    <m/>
    <m/>
  </r>
  <r>
    <x v="1"/>
    <s v="360-2021"/>
    <m/>
    <s v="Secop II"/>
    <s v="360-2021CPS-P(60412)"/>
    <s v="FDLSCD-344-2021(60412)"/>
    <x v="0"/>
    <x v="0"/>
    <s v="Profesional"/>
    <m/>
    <m/>
    <s v="ANGELICA MARIA DIAZ VILLALOBOS"/>
    <x v="49"/>
    <s v="Villavicencio (Meta)"/>
    <n v="1971"/>
    <n v="28710000"/>
    <n v="0"/>
    <n v="0"/>
    <n v="28710000"/>
    <n v="6380000"/>
    <m/>
    <m/>
  </r>
  <r>
    <x v="1"/>
    <s v="361-2021"/>
    <m/>
    <s v="Secop II"/>
    <s v="361-2021CPS-AG(60701)"/>
    <s v="FDLSCD-345-2021(60701)"/>
    <x v="0"/>
    <x v="0"/>
    <s v="Apoyo a la gestión"/>
    <m/>
    <m/>
    <s v="MARÍA DEL PILAR GUTIERREZ RAMIREZ"/>
    <x v="513"/>
    <s v="Bogotá, D.C."/>
    <n v="1953"/>
    <n v="26438110"/>
    <n v="0"/>
    <n v="0"/>
    <n v="26438110"/>
    <n v="2643811"/>
    <m/>
    <m/>
  </r>
  <r>
    <x v="1"/>
    <s v="362-2021"/>
    <m/>
    <s v="Secop II"/>
    <s v="362-2021CPS-P(60699)"/>
    <s v="FDLSCD-346-2021(60699)"/>
    <x v="0"/>
    <x v="0"/>
    <s v="Profesional"/>
    <m/>
    <m/>
    <s v="SONIA LISETH GÓMEZ CACERES"/>
    <x v="514"/>
    <s v="Bogotá, D.C."/>
    <n v="1953"/>
    <n v="45000000"/>
    <n v="0"/>
    <n v="0"/>
    <n v="45000000"/>
    <n v="4500000"/>
    <m/>
    <m/>
  </r>
  <r>
    <x v="1"/>
    <s v="363-2021"/>
    <m/>
    <s v="Secop II"/>
    <s v="363-2021CPS-AG(60463)"/>
    <s v="FDLSCD-347-2021 (60463)"/>
    <x v="0"/>
    <x v="0"/>
    <s v="Apoyo a la gestión"/>
    <m/>
    <m/>
    <s v="LUZ ANGELA RAMIREZ ORTEGON"/>
    <x v="498"/>
    <s v="Bogotá, D.C."/>
    <n v="1997"/>
    <n v="12500000"/>
    <n v="0"/>
    <n v="0"/>
    <n v="12500000"/>
    <n v="2500000"/>
    <m/>
    <m/>
  </r>
  <r>
    <x v="1"/>
    <s v="364-2021"/>
    <m/>
    <s v="Secop II"/>
    <s v="364-2021CPS-AG (60463)"/>
    <s v="FDLSCD-348-2021 (60463)"/>
    <x v="0"/>
    <x v="0"/>
    <s v="Apoyo a la gestión"/>
    <m/>
    <m/>
    <s v="RODRIGO MUTIZ RANGEL"/>
    <x v="515"/>
    <s v="La Calera (Cundinamarca)"/>
    <n v="1997"/>
    <n v="12500000"/>
    <n v="0"/>
    <n v="0"/>
    <n v="12500000"/>
    <n v="2500000"/>
    <m/>
    <m/>
  </r>
  <r>
    <x v="1"/>
    <s v="365-2021"/>
    <m/>
    <s v="Secop II"/>
    <s v="365-2021CPS-AG (60463)"/>
    <s v="FDLSCD-349-2021 (60463)"/>
    <x v="0"/>
    <x v="0"/>
    <s v="Apoyo a la gestión"/>
    <m/>
    <m/>
    <s v="SANDRA LILIANA QUINTANILLA ORDOÑEZ"/>
    <x v="516"/>
    <s v="Bogotá, D.C."/>
    <n v="1997"/>
    <n v="12500000"/>
    <n v="0"/>
    <n v="0"/>
    <n v="12500000"/>
    <n v="2500000"/>
    <m/>
    <m/>
  </r>
  <r>
    <x v="1"/>
    <s v="366-2021"/>
    <m/>
    <s v="Secop II"/>
    <s v="366-2021CPS-AG (60463)"/>
    <s v="FDLSCD-350-2021 (60463)"/>
    <x v="0"/>
    <x v="0"/>
    <s v="Apoyo a la gestión"/>
    <m/>
    <m/>
    <s v="LUZ YORMARY NIÑO"/>
    <x v="517"/>
    <m/>
    <n v="1997"/>
    <n v="12500000"/>
    <n v="0"/>
    <n v="0"/>
    <n v="12500000"/>
    <n v="2500000"/>
    <m/>
    <m/>
  </r>
  <r>
    <x v="1"/>
    <s v="367-2021"/>
    <m/>
    <s v="Secop II"/>
    <s v="367-2021CPS-AG(60463)"/>
    <s v="FDLSCD-351-2021 (60463)"/>
    <x v="0"/>
    <x v="0"/>
    <s v="Apoyo a la gestión"/>
    <m/>
    <m/>
    <s v="JOSE ANTONIO CASTRO AVILA"/>
    <x v="518"/>
    <m/>
    <n v="1997"/>
    <n v="12500000"/>
    <n v="0"/>
    <n v="0"/>
    <n v="12500000"/>
    <n v="2500000"/>
    <m/>
    <m/>
  </r>
  <r>
    <x v="1"/>
    <s v="368-2021"/>
    <m/>
    <s v="Secop II"/>
    <s v="368-2021CPS-AG(60463)"/>
    <s v="FDLSCD-352-2021 (60463)"/>
    <x v="0"/>
    <x v="0"/>
    <s v="Apoyo a la gestión"/>
    <m/>
    <m/>
    <s v="LEIDY JOHANNA GOMEZ"/>
    <x v="519"/>
    <s v="Bogotá, D.C."/>
    <n v="1997"/>
    <n v="12500000"/>
    <n v="0"/>
    <n v="0"/>
    <n v="12500000"/>
    <n v="2500000"/>
    <m/>
    <m/>
  </r>
  <r>
    <x v="1"/>
    <s v="369-2021"/>
    <m/>
    <s v="Secop II"/>
    <s v="369-2021CPS-AG(60453)"/>
    <s v="FDLSCD-353-2021 (60463)"/>
    <x v="0"/>
    <x v="0"/>
    <s v="Apoyo a la gestión"/>
    <m/>
    <m/>
    <s v="JUAN CARLOS CAYCEDO CONZALEZ"/>
    <x v="520"/>
    <m/>
    <n v="1997"/>
    <n v="12500000"/>
    <n v="0"/>
    <n v="0"/>
    <n v="12500000"/>
    <n v="2500000"/>
    <m/>
    <m/>
  </r>
  <r>
    <x v="1"/>
    <s v="370-2021"/>
    <m/>
    <s v="Secop II"/>
    <s v="370-2021CPS-AG (60463)"/>
    <s v="FDLSCD-354-2021 (60463)"/>
    <x v="0"/>
    <x v="0"/>
    <s v="Apoyo a la gestión"/>
    <m/>
    <m/>
    <s v="SEGUNDO GUSTAVO GONZALEZ QUIÑONES"/>
    <x v="521"/>
    <m/>
    <n v="1997"/>
    <n v="12500000"/>
    <n v="0"/>
    <n v="0"/>
    <n v="12500000"/>
    <n v="2500000"/>
    <m/>
    <m/>
  </r>
  <r>
    <x v="1"/>
    <s v="371-2021"/>
    <m/>
    <s v="Secop II"/>
    <s v="FDLSMC-371-2021(60457)"/>
    <s v="FDLSMC-6-2021(60457)"/>
    <x v="3"/>
    <x v="2"/>
    <s v="Otro"/>
    <m/>
    <m/>
    <s v="MULTIREPUESTOS BOSA INTERNACIONAL S.A.S"/>
    <x v="522"/>
    <m/>
    <s v="No es CPS P-AG"/>
    <n v="15633333"/>
    <n v="0"/>
    <n v="0"/>
    <n v="15633333"/>
    <m/>
    <m/>
    <m/>
  </r>
  <r>
    <x v="1"/>
    <s v="372-2021"/>
    <m/>
    <s v="Secop II"/>
    <s v="FDLSCI-372-2021(61060)"/>
    <s v="FDLSCI-355-2021(61060)"/>
    <x v="0"/>
    <x v="1"/>
    <s v="Otro"/>
    <m/>
    <m/>
    <s v="INSTITUTO DE EXTENSIÓN Y EDUCACIÓN PARA EL TRABAJO Y DESARROLLO HUMANO -IDEXUD DE LA UNIVERSIDAD DISTRITAL FRANCISCO JOSÉ DE CALDAS."/>
    <x v="523"/>
    <m/>
    <s v="No es CPS P-AG"/>
    <n v="595495040"/>
    <n v="0"/>
    <n v="55240000"/>
    <n v="650735040"/>
    <m/>
    <m/>
    <m/>
  </r>
  <r>
    <x v="1"/>
    <s v="373-2021"/>
    <m/>
    <s v="Secop II"/>
    <s v="373-2021CPS-P(60615)"/>
    <s v="FDLSCD-356-2021 (60615)"/>
    <x v="0"/>
    <x v="0"/>
    <s v="Profesional"/>
    <m/>
    <m/>
    <s v="BYRON SEBASTIAN DAVILA FANDIÑO"/>
    <x v="524"/>
    <s v="Bogotá, D.C."/>
    <n v="1966"/>
    <n v="19665000"/>
    <n v="0"/>
    <n v="0"/>
    <n v="19665000"/>
    <n v="4370000"/>
    <m/>
    <m/>
  </r>
  <r>
    <x v="1"/>
    <s v="374-2021"/>
    <m/>
    <s v="Secop II"/>
    <s v="374-2021CPS-P(60171)"/>
    <s v="FDLSCD-357-2021(60171)"/>
    <x v="0"/>
    <x v="0"/>
    <s v="Profesional"/>
    <m/>
    <m/>
    <s v="NUBIA MENDOZA LOBO"/>
    <x v="525"/>
    <m/>
    <n v="1998"/>
    <n v="35090000"/>
    <n v="0"/>
    <n v="0"/>
    <n v="35090000"/>
    <n v="6380000"/>
    <m/>
    <m/>
  </r>
  <r>
    <x v="1"/>
    <s v="375-2021"/>
    <m/>
    <s v="Secop II"/>
    <s v="375-2021CPS-AG (60463)"/>
    <s v="FDLSCD-358-2021(60463)"/>
    <x v="0"/>
    <x v="0"/>
    <s v="Apoyo a la gestión"/>
    <m/>
    <m/>
    <s v="MANUEL FERNANDO PEÑUELA VELASQUEZ"/>
    <x v="526"/>
    <m/>
    <n v="1997"/>
    <n v="12500000"/>
    <n v="0"/>
    <n v="0"/>
    <n v="12500000"/>
    <n v="2500000"/>
    <m/>
    <m/>
  </r>
  <r>
    <x v="1"/>
    <s v="376-2021"/>
    <m/>
    <s v="Secop II"/>
    <s v="376-2021CPS-AG(60463)"/>
    <s v="FDLSCD-359-2021(60463)"/>
    <x v="0"/>
    <x v="0"/>
    <s v="Apoyo a la gestión"/>
    <m/>
    <m/>
    <s v="PATRICIA MORENO GUERRERO"/>
    <x v="527"/>
    <m/>
    <n v="1997"/>
    <n v="12500000"/>
    <n v="0"/>
    <n v="0"/>
    <n v="12500000"/>
    <n v="2500000"/>
    <m/>
    <m/>
  </r>
  <r>
    <x v="1"/>
    <s v="377-2021"/>
    <m/>
    <s v="Secop II"/>
    <s v="377-2021CPS-AG(60463)"/>
    <s v="FDLSCD-360-2021(60463)"/>
    <x v="0"/>
    <x v="0"/>
    <s v="Apoyo a la gestión"/>
    <m/>
    <m/>
    <s v="JOSE MIGUEL BARAJAS LEMUS"/>
    <x v="528"/>
    <m/>
    <n v="1997"/>
    <n v="12500000"/>
    <n v="0"/>
    <n v="0"/>
    <n v="12500000"/>
    <n v="2500000"/>
    <m/>
    <m/>
  </r>
  <r>
    <x v="1"/>
    <s v="378-2021"/>
    <m/>
    <s v="Secop II"/>
    <s v="378-2021CPS-AG (60463)"/>
    <s v="FDLSCD-361-2021(60463)"/>
    <x v="0"/>
    <x v="0"/>
    <s v="Apoyo a la gestión"/>
    <m/>
    <m/>
    <s v="JOSE RICARDO DIAZ MORA"/>
    <x v="529"/>
    <m/>
    <n v="1997"/>
    <n v="12500000"/>
    <n v="0"/>
    <n v="0"/>
    <n v="12500000"/>
    <n v="2500000"/>
    <m/>
    <m/>
  </r>
  <r>
    <x v="1"/>
    <s v="379-2021"/>
    <m/>
    <s v="Secop II"/>
    <s v="379-2021CPS-P (61132)"/>
    <s v="FDLSCD-362-2021 (61132)"/>
    <x v="0"/>
    <x v="0"/>
    <s v="Profesional"/>
    <m/>
    <m/>
    <s v="LUZ MARITZA ACERO FORERO"/>
    <x v="530"/>
    <m/>
    <n v="1977"/>
    <n v="18160000"/>
    <n v="0"/>
    <n v="0"/>
    <n v="18160000"/>
    <n v="4540000"/>
    <m/>
    <m/>
  </r>
  <r>
    <x v="1"/>
    <s v="380-2021"/>
    <m/>
    <s v="Secop II"/>
    <s v="380-2021CPS-AG (60463)"/>
    <s v="FDLSCD-367-2021(60415)"/>
    <x v="0"/>
    <x v="0"/>
    <s v="Apoyo a la gestión"/>
    <m/>
    <m/>
    <s v="ERICK LEANDRO VALBUENA CARDENAS"/>
    <x v="12"/>
    <s v="Bogotá, D.C."/>
    <n v="1979"/>
    <n v="22000000"/>
    <n v="0"/>
    <n v="0"/>
    <n v="22000000"/>
    <n v="5500000"/>
    <m/>
    <m/>
  </r>
  <r>
    <x v="1"/>
    <s v="381-2021"/>
    <m/>
    <s v="Secop II"/>
    <s v="381-2021CPS-AG(60416)"/>
    <s v="FDLSCD-364-2021(60416"/>
    <x v="0"/>
    <x v="0"/>
    <s v="Apoyo a la gestión"/>
    <m/>
    <m/>
    <s v="ALBERSI YOLIMA AREVALO MARTINEZ"/>
    <x v="94"/>
    <s v="Bogotá, D.C."/>
    <n v="1979"/>
    <n v="14200000"/>
    <n v="0"/>
    <n v="0"/>
    <n v="14200000"/>
    <n v="3550000"/>
    <m/>
    <m/>
  </r>
  <r>
    <x v="1"/>
    <s v="382-2021"/>
    <m/>
    <s v="Secop II"/>
    <s v="382-2021CPS-P (60415)"/>
    <s v="FDLSCD-365-2021 (60415)"/>
    <x v="0"/>
    <x v="0"/>
    <s v="Profesional"/>
    <m/>
    <m/>
    <s v="MELIZA JANEZ GOMEZ PALACIOS"/>
    <x v="272"/>
    <s v="Quibdó (Chocó)"/>
    <n v="1979"/>
    <n v="22000000"/>
    <n v="0"/>
    <n v="0"/>
    <n v="22000000"/>
    <n v="5500000"/>
    <m/>
    <m/>
  </r>
  <r>
    <x v="1"/>
    <s v="383-2021"/>
    <m/>
    <s v="Secop II"/>
    <s v="383-2021CPS-P (60415)"/>
    <s v="FDLSCD-366-2021(60415)"/>
    <x v="0"/>
    <x v="0"/>
    <s v="Profesional"/>
    <m/>
    <m/>
    <s v="ESTIBALIZ BAQUERO BORDA"/>
    <x v="19"/>
    <s v="Bogotá, D.C."/>
    <n v="1979"/>
    <n v="22000000"/>
    <n v="0"/>
    <n v="0"/>
    <n v="22000000"/>
    <n v="5500000"/>
    <m/>
    <m/>
  </r>
  <r>
    <x v="1"/>
    <s v="384-2021"/>
    <m/>
    <s v="Secop II"/>
    <s v="384-2021CPS-AG (60463)"/>
    <s v="FDLSCD-363-2021 (60463)"/>
    <x v="0"/>
    <x v="0"/>
    <s v="Apoyo a la gestión"/>
    <m/>
    <m/>
    <s v="BLANCA NATALIA RODRIGUEZ PINILLA"/>
    <x v="531"/>
    <s v="Bogotá, D.C."/>
    <n v="1997"/>
    <n v="12500000"/>
    <n v="0"/>
    <n v="0"/>
    <n v="12500000"/>
    <n v="2500000"/>
    <m/>
    <m/>
  </r>
  <r>
    <x v="1"/>
    <s v="385-2021"/>
    <m/>
    <s v="Secop II"/>
    <s v="385-2021CPS-P (60415)"/>
    <s v="FDLSCD-368-2021 (60415)"/>
    <x v="0"/>
    <x v="0"/>
    <s v="Profesional"/>
    <m/>
    <m/>
    <s v="JORGE ALEXSANDER CESPEDES RODRIGUEZ"/>
    <x v="342"/>
    <m/>
    <n v="1979"/>
    <n v="22000000"/>
    <n v="0"/>
    <n v="0"/>
    <n v="22000000"/>
    <n v="5500000"/>
    <m/>
    <m/>
  </r>
  <r>
    <x v="1"/>
    <s v="386-2021"/>
    <s v="No aplica"/>
    <s v="Secop II"/>
    <s v="386-2021-COMODATO"/>
    <s v="FDLSCDC-369-2021"/>
    <x v="0"/>
    <x v="10"/>
    <s v="Otro"/>
    <m/>
    <m/>
    <s v="JUNTA DE ACCIÓN COMUNAL DEL BARRIO PRADO PINZÓN DE LA LOCALIDAD SUBA."/>
    <x v="532"/>
    <m/>
    <s v="No es CPS P-AG"/>
    <n v="0"/>
    <n v="0"/>
    <n v="0"/>
    <n v="0"/>
    <m/>
    <m/>
    <m/>
  </r>
  <r>
    <x v="1"/>
    <s v="387-2021"/>
    <m/>
    <s v="Secop II"/>
    <s v="387-2021-COMODATO"/>
    <s v="FDLSCDC-370-2021"/>
    <x v="0"/>
    <x v="10"/>
    <s v="Otro"/>
    <m/>
    <m/>
    <s v="JAC RINCON SECTOR LA ESCUELA"/>
    <x v="533"/>
    <m/>
    <s v="No es CPS P-AG"/>
    <n v="0"/>
    <n v="0"/>
    <n v="0"/>
    <n v="0"/>
    <m/>
    <m/>
    <m/>
  </r>
  <r>
    <x v="1"/>
    <s v="388-2021"/>
    <m/>
    <s v="Secop II"/>
    <s v="388-2021-COMODATO"/>
    <s v="FDLSCDC-371-2021"/>
    <x v="0"/>
    <x v="10"/>
    <s v="Otro"/>
    <m/>
    <m/>
    <s v="JAC URBANIZACIÓN LONDRES"/>
    <x v="534"/>
    <m/>
    <s v="No es CPS P-AG"/>
    <n v="0"/>
    <n v="0"/>
    <n v="0"/>
    <n v="0"/>
    <m/>
    <m/>
    <m/>
  </r>
  <r>
    <x v="1"/>
    <s v="390-2021"/>
    <m/>
    <s v="Secop II"/>
    <s v="390-2021-COMODATO"/>
    <s v="FDLSCDC-373-2021"/>
    <x v="0"/>
    <x v="10"/>
    <s v="Otro"/>
    <m/>
    <m/>
    <s v="JAC SAN CARLOS DE TIBABUYES"/>
    <x v="535"/>
    <m/>
    <s v="No es CPS P-AG"/>
    <n v="0"/>
    <n v="0"/>
    <n v="0"/>
    <n v="0"/>
    <m/>
    <m/>
    <m/>
  </r>
  <r>
    <x v="1"/>
    <s v="391-2021"/>
    <m/>
    <s v="Secop II"/>
    <s v="391-2021-COMODATO"/>
    <s v="FDLSCDC-374-2021"/>
    <x v="0"/>
    <x v="10"/>
    <s v="Otro"/>
    <m/>
    <m/>
    <s v="JAC EL JAPON"/>
    <x v="536"/>
    <m/>
    <s v="No es CPS P-AG"/>
    <n v="0"/>
    <n v="0"/>
    <n v="0"/>
    <n v="0"/>
    <m/>
    <m/>
    <m/>
  </r>
  <r>
    <x v="1"/>
    <s v="392-2021"/>
    <m/>
    <s v="Secop II"/>
    <s v="392-2021CPS-P(61028)"/>
    <s v="FDLSCD-375-2021(61028)"/>
    <x v="0"/>
    <x v="0"/>
    <s v="Profesional"/>
    <m/>
    <m/>
    <s v="DIEGO FERNANDO FERMIN NAVIA"/>
    <x v="537"/>
    <s v="Consulado Caracas (Venezuela)"/>
    <n v="1978"/>
    <n v="22500000"/>
    <n v="0"/>
    <n v="0"/>
    <n v="22500000"/>
    <n v="5000000"/>
    <m/>
    <m/>
  </r>
  <r>
    <x v="1"/>
    <s v="393-2021"/>
    <m/>
    <s v="Secop II"/>
    <s v="393-2021CPS-AG(61257)"/>
    <s v="FDLSCD-376-2021(61257)"/>
    <x v="0"/>
    <x v="0"/>
    <s v="Apoyo a la gestión"/>
    <m/>
    <m/>
    <s v="CRISTIAN FELIPE AFRICANO QUIROGA"/>
    <x v="538"/>
    <s v="Bogotá, D.C."/>
    <n v="1978"/>
    <n v="9000000"/>
    <n v="0"/>
    <n v="0"/>
    <n v="9000000"/>
    <n v="2250000"/>
    <m/>
    <m/>
  </r>
  <r>
    <x v="1"/>
    <s v="394-2021"/>
    <m/>
    <s v="Secop II"/>
    <s v="394-2021CPS-P (61251)"/>
    <s v="FDLSCD-377-2021 (61251)"/>
    <x v="0"/>
    <x v="0"/>
    <s v="Profesional"/>
    <m/>
    <m/>
    <s v="KATHERIN LISETH NIETO MEDINA"/>
    <x v="539"/>
    <m/>
    <n v="1977"/>
    <n v="17480000"/>
    <n v="0"/>
    <n v="0"/>
    <n v="17480000"/>
    <n v="4370000"/>
    <m/>
    <m/>
  </r>
  <r>
    <x v="1"/>
    <s v="395-2021"/>
    <m/>
    <s v="Secop II"/>
    <s v="395-2021CPS-P(60876)"/>
    <s v="FDLSCD-378-2021(60876)"/>
    <x v="0"/>
    <x v="0"/>
    <s v="Profesional"/>
    <m/>
    <m/>
    <s v="KAROLA ANDREA MEDINA PEREZ"/>
    <x v="302"/>
    <m/>
    <n v="1979"/>
    <n v="25520000"/>
    <n v="0"/>
    <n v="0"/>
    <n v="25520000"/>
    <n v="6380000"/>
    <m/>
    <m/>
  </r>
  <r>
    <x v="1"/>
    <s v="396-2021"/>
    <m/>
    <s v="Secop II"/>
    <s v="396-2021CPS-P(60876)"/>
    <s v="FDLSCD-379-2021(60876)"/>
    <x v="0"/>
    <x v="0"/>
    <s v="Profesional"/>
    <m/>
    <m/>
    <s v="JULIO HERNAN GONZALEZ GONZALEZ"/>
    <x v="147"/>
    <s v="Chiquinquira (Boyacá)"/>
    <n v="1979"/>
    <n v="25520000"/>
    <n v="0"/>
    <n v="0"/>
    <n v="25520000"/>
    <n v="6380000"/>
    <m/>
    <m/>
  </r>
  <r>
    <x v="1"/>
    <s v="397-2021"/>
    <m/>
    <s v="Secop II"/>
    <s v="397-2021CPS-P(60879)"/>
    <s v="FDLSCD-380-2021(60879)"/>
    <x v="0"/>
    <x v="0"/>
    <s v="Profesional"/>
    <m/>
    <m/>
    <s v="PILAR PATRICIA PALOMO NEGRETTE"/>
    <x v="348"/>
    <m/>
    <n v="1979"/>
    <n v="17480000"/>
    <n v="0"/>
    <n v="0"/>
    <n v="17480000"/>
    <n v="4370000"/>
    <m/>
    <m/>
  </r>
  <r>
    <x v="1"/>
    <s v="398-2021"/>
    <m/>
    <s v="Secop II"/>
    <s v="398-2021CPS-P(60876)"/>
    <s v="FDLSCD-381-2021(60876)"/>
    <x v="0"/>
    <x v="0"/>
    <s v="Profesional"/>
    <m/>
    <m/>
    <s v="TULLY MILENA GONZALEZ TORRES"/>
    <x v="273"/>
    <s v="Bogotá, D.C."/>
    <n v="1979"/>
    <n v="25520000"/>
    <n v="0"/>
    <n v="0"/>
    <n v="25520000"/>
    <n v="6380000"/>
    <m/>
    <m/>
  </r>
  <r>
    <x v="1"/>
    <s v="399-2021"/>
    <m/>
    <s v="Secop II"/>
    <s v="399-2021CPS-P (60876)"/>
    <s v="FDLSCD-382-2021 (60876)"/>
    <x v="0"/>
    <x v="0"/>
    <s v="Profesional"/>
    <m/>
    <m/>
    <s v="REINALDO PUENTES VASQUEZ"/>
    <x v="148"/>
    <m/>
    <n v="1979"/>
    <n v="25520000"/>
    <n v="0"/>
    <n v="0"/>
    <n v="25520000"/>
    <n v="6380000"/>
    <m/>
    <m/>
  </r>
  <r>
    <x v="1"/>
    <s v="400-2021"/>
    <m/>
    <s v="Secop II"/>
    <s v="400-2021CPS-P (60414)"/>
    <s v="FDLSCD-383-2021 (60414)"/>
    <x v="0"/>
    <x v="0"/>
    <s v="Profesional"/>
    <m/>
    <m/>
    <s v="DANIEL FRANCISCO MATIZ RODRIGUEZ"/>
    <x v="20"/>
    <s v="Bogotá, D.C."/>
    <n v="1979"/>
    <n v="17480000"/>
    <n v="0"/>
    <n v="0"/>
    <n v="17480000"/>
    <n v="4370000"/>
    <m/>
    <m/>
  </r>
  <r>
    <x v="1"/>
    <s v="401-2021"/>
    <m/>
    <s v="Secop II"/>
    <s v="401-2021CPS-P (60878)"/>
    <s v="FDLSCD-384-2021 (60878)"/>
    <x v="0"/>
    <x v="0"/>
    <s v="Profesional"/>
    <m/>
    <m/>
    <s v="RUTH PAOLA RODRIGUEZ PLAZA"/>
    <x v="253"/>
    <m/>
    <n v="1979"/>
    <n v="17480000"/>
    <n v="0"/>
    <n v="0"/>
    <n v="17480000"/>
    <n v="4370000"/>
    <m/>
    <m/>
  </r>
  <r>
    <x v="1"/>
    <s v="402-2021"/>
    <m/>
    <s v="Secop II"/>
    <s v="402-2021CPS-P (60878)"/>
    <s v="FDLSCD-385-2021 (60878)"/>
    <x v="0"/>
    <x v="0"/>
    <s v="Profesional"/>
    <m/>
    <m/>
    <s v="CARLOS FELIPE LOZANO RIVERA"/>
    <x v="123"/>
    <s v="Bogotá, D.C."/>
    <n v="1979"/>
    <n v="17480000"/>
    <n v="0"/>
    <n v="0"/>
    <n v="17480000"/>
    <n v="4370000"/>
    <m/>
    <m/>
  </r>
  <r>
    <x v="1"/>
    <s v="403-2021"/>
    <m/>
    <s v="Secop II"/>
    <s v="403-2021CPS-P (60878)"/>
    <s v="FDLSCD-386-2021 (60878)"/>
    <x v="0"/>
    <x v="0"/>
    <s v="Profesional"/>
    <m/>
    <m/>
    <s v="NICOLAS CAMILO RICAURTE MALDONADO"/>
    <x v="126"/>
    <m/>
    <n v="1979"/>
    <n v="17480000"/>
    <n v="0"/>
    <n v="0"/>
    <n v="17480000"/>
    <n v="4370000"/>
    <m/>
    <m/>
  </r>
  <r>
    <x v="1"/>
    <s v="404-2021"/>
    <m/>
    <s v="Secop II"/>
    <s v="404-2021CPS-P (60878)"/>
    <s v="FDLSCD-387-2021 (60878)"/>
    <x v="0"/>
    <x v="0"/>
    <s v="Profesional"/>
    <m/>
    <m/>
    <s v="NOHORA RESTREPO AGUDELO"/>
    <x v="134"/>
    <s v="Bogotá, D.C."/>
    <n v="1979"/>
    <n v="17480000"/>
    <n v="0"/>
    <n v="0"/>
    <n v="17480000"/>
    <n v="4370000"/>
    <m/>
    <m/>
  </r>
  <r>
    <x v="1"/>
    <s v="405-2021"/>
    <m/>
    <s v="Secop II"/>
    <s v="405-2021CPS-P (60878)"/>
    <s v="FDLSCD-388-2021 (60878)"/>
    <x v="0"/>
    <x v="0"/>
    <s v="Profesional"/>
    <m/>
    <m/>
    <s v="JOHN JAVIER TORRES PAVA"/>
    <x v="115"/>
    <m/>
    <n v="1979"/>
    <n v="17480000"/>
    <n v="0"/>
    <n v="0"/>
    <n v="17480000"/>
    <n v="4370000"/>
    <m/>
    <m/>
  </r>
  <r>
    <x v="1"/>
    <s v="406-2021"/>
    <m/>
    <s v="Secop II"/>
    <s v="406-2021CPS-P(60879)"/>
    <s v="FDLSCD-389-2021(60879)"/>
    <x v="0"/>
    <x v="0"/>
    <s v="Profesional"/>
    <m/>
    <m/>
    <s v="EDUAR JAMIR LOZANO VERA"/>
    <x v="22"/>
    <s v="Bogotá, D.C."/>
    <n v="1979"/>
    <n v="17480000"/>
    <n v="0"/>
    <n v="0"/>
    <n v="17480000"/>
    <n v="4370000"/>
    <m/>
    <m/>
  </r>
  <r>
    <x v="1"/>
    <s v="407-2021"/>
    <m/>
    <s v="Secop II"/>
    <s v="407-2021CPS-P(60879)"/>
    <s v="FDLSCD-390-2021(60879)"/>
    <x v="0"/>
    <x v="0"/>
    <s v="Profesional"/>
    <m/>
    <m/>
    <s v="JOAQUIN GUILLERMO DOMINGUEZ CASTILLO"/>
    <x v="251"/>
    <m/>
    <n v="1979"/>
    <n v="17480000"/>
    <n v="0"/>
    <n v="0"/>
    <n v="17480000"/>
    <n v="4370000"/>
    <m/>
    <m/>
  </r>
  <r>
    <x v="1"/>
    <s v="408-2021"/>
    <m/>
    <s v="Secop II"/>
    <s v="408-2021CPS-P(60879)"/>
    <s v="FDLSCD-391-2021(60879)"/>
    <x v="0"/>
    <x v="0"/>
    <s v="Profesional"/>
    <m/>
    <m/>
    <s v="LOLA ELVIRA FRANCO SAAVEDRA"/>
    <x v="151"/>
    <s v="Bogotá, D.C."/>
    <n v="1979"/>
    <n v="17480000"/>
    <n v="0"/>
    <n v="0"/>
    <n v="17480000"/>
    <n v="4370000"/>
    <m/>
    <m/>
  </r>
  <r>
    <x v="1"/>
    <s v="410-2021"/>
    <m/>
    <s v="Secop II"/>
    <s v="410-2021CPS-P(60879)"/>
    <s v="FDLSCD-393-2021(60879)"/>
    <x v="0"/>
    <x v="0"/>
    <s v="Profesional"/>
    <m/>
    <m/>
    <s v="JOHN HANS VALENZUELA TORRES"/>
    <x v="205"/>
    <m/>
    <n v="1979"/>
    <n v="17480000"/>
    <n v="0"/>
    <n v="0"/>
    <n v="17480000"/>
    <n v="4370000"/>
    <m/>
    <m/>
  </r>
  <r>
    <x v="1"/>
    <s v="411-2021"/>
    <m/>
    <s v="Secop II"/>
    <s v="411-2021CPS-P(60879)"/>
    <s v="FDLSCD-394-2021(60879)"/>
    <x v="0"/>
    <x v="0"/>
    <s v="Profesional"/>
    <m/>
    <m/>
    <s v="MARIA ALEJANDRA BUITRAGO CORTES"/>
    <x v="247"/>
    <m/>
    <n v="1979"/>
    <n v="17480000"/>
    <n v="0"/>
    <n v="0"/>
    <n v="17480000"/>
    <n v="4370000"/>
    <m/>
    <m/>
  </r>
  <r>
    <x v="1"/>
    <s v="412-2021"/>
    <m/>
    <s v="Secop II"/>
    <s v="412-2021CPS-P (60879)"/>
    <s v="FDLSCD-395-2021(60879)"/>
    <x v="0"/>
    <x v="0"/>
    <s v="Profesional"/>
    <m/>
    <m/>
    <s v="VIVIANA FERNANDA ALFARO MESA"/>
    <x v="347"/>
    <s v="Bogotá, D.C."/>
    <n v="1979"/>
    <n v="17480000"/>
    <n v="0"/>
    <n v="0"/>
    <n v="17480000"/>
    <n v="4370000"/>
    <m/>
    <m/>
  </r>
  <r>
    <x v="1"/>
    <s v="413-2021"/>
    <m/>
    <s v="Secop II"/>
    <s v="413-2021CPS-P (60879)"/>
    <s v="FDLSCD-396-2021(60879)"/>
    <x v="0"/>
    <x v="0"/>
    <s v="Profesional"/>
    <m/>
    <m/>
    <s v="CLAUDIA PATRICIA URREGO MORENO"/>
    <x v="75"/>
    <s v="Bogotá, D.C."/>
    <n v="1979"/>
    <n v="17480000"/>
    <n v="0"/>
    <n v="0"/>
    <n v="17480000"/>
    <n v="4370000"/>
    <m/>
    <m/>
  </r>
  <r>
    <x v="1"/>
    <s v="414-2021"/>
    <m/>
    <s v="Secop II"/>
    <s v="414-2021CPS-P(60879)"/>
    <s v="FDLSCD-397-2021(60879)"/>
    <x v="0"/>
    <x v="0"/>
    <s v="Profesional"/>
    <m/>
    <m/>
    <s v="JUAN DAVID DIAZ DIAZ"/>
    <x v="45"/>
    <s v="Bogotá, D.C."/>
    <n v="1979"/>
    <n v="17480000"/>
    <n v="0"/>
    <n v="0"/>
    <n v="17480000"/>
    <n v="4370000"/>
    <m/>
    <m/>
  </r>
  <r>
    <x v="1"/>
    <s v="415-2021"/>
    <m/>
    <s v="Secop II"/>
    <s v="415-2021CPS-P(60879)"/>
    <s v="FDLSCD-398-2021(60879)."/>
    <x v="0"/>
    <x v="0"/>
    <s v="Profesional"/>
    <m/>
    <m/>
    <s v="JOSE AUGUSTO PASTRANA TRUJILLO"/>
    <x v="540"/>
    <s v="Palermo (Huila)"/>
    <n v="1979"/>
    <n v="17480000"/>
    <n v="0"/>
    <n v="0"/>
    <n v="17480000"/>
    <n v="4370000"/>
    <m/>
    <m/>
  </r>
  <r>
    <x v="1"/>
    <s v="416-2021"/>
    <m/>
    <s v="Secop II"/>
    <s v="416-2021CPS-P(60879)"/>
    <s v="FDLSCD-399-2021(60879)"/>
    <x v="0"/>
    <x v="0"/>
    <s v="Profesional"/>
    <m/>
    <m/>
    <s v="ARLID JOHANA ALVAREZ RINCON"/>
    <x v="217"/>
    <m/>
    <n v="1979"/>
    <n v="17480000"/>
    <n v="0"/>
    <n v="0"/>
    <n v="17480000"/>
    <n v="4370000"/>
    <m/>
    <m/>
  </r>
  <r>
    <x v="1"/>
    <s v="417-2021"/>
    <m/>
    <s v="Secop II"/>
    <s v="417-2021CPS-P(60879)"/>
    <s v="FDLSCD-400-2021(60879)"/>
    <x v="0"/>
    <x v="0"/>
    <s v="Profesional"/>
    <m/>
    <m/>
    <s v="DIEGO ANDRES GONZALEZ RODRIGUEZ"/>
    <x v="141"/>
    <m/>
    <n v="1979"/>
    <n v="17480000"/>
    <n v="0"/>
    <n v="0"/>
    <n v="17480000"/>
    <n v="4370000"/>
    <m/>
    <m/>
  </r>
  <r>
    <x v="1"/>
    <s v="418-2021"/>
    <m/>
    <s v="Secop II"/>
    <s v="418-2021CPS-P(60879)"/>
    <s v="FDLSCD-401-2021(60879)"/>
    <x v="0"/>
    <x v="0"/>
    <s v="Profesional"/>
    <m/>
    <m/>
    <s v="MARCO LEONARDO PEREZ PABLOS"/>
    <x v="81"/>
    <m/>
    <n v="1979"/>
    <n v="17480000"/>
    <n v="0"/>
    <n v="0"/>
    <n v="17480000"/>
    <n v="4370000"/>
    <m/>
    <m/>
  </r>
  <r>
    <x v="1"/>
    <s v="419-2021"/>
    <m/>
    <s v="Secop II"/>
    <s v="419-2021CPS-P(60879)"/>
    <s v="FDLSCD-402-2021(60879)"/>
    <x v="0"/>
    <x v="0"/>
    <s v="Profesional"/>
    <m/>
    <m/>
    <s v="WILLIAM FERNEY MARTINEZ VASQUEZ"/>
    <x v="541"/>
    <m/>
    <n v="1979"/>
    <n v="17480000"/>
    <n v="0"/>
    <n v="0"/>
    <n v="17480000"/>
    <n v="4370000"/>
    <m/>
    <m/>
  </r>
  <r>
    <x v="1"/>
    <s v="420-2021"/>
    <m/>
    <s v="Secop II"/>
    <s v="420-2021CPS-P(60880)"/>
    <s v="FDLSCD-403-2021(60880)"/>
    <x v="0"/>
    <x v="0"/>
    <s v="Profesional"/>
    <m/>
    <m/>
    <s v="ANDRES LOPEZ GARCIA"/>
    <x v="369"/>
    <s v="Bogotá, D.C."/>
    <n v="1979"/>
    <n v="22000000"/>
    <n v="0"/>
    <n v="0"/>
    <n v="22000000"/>
    <n v="5500000"/>
    <m/>
    <m/>
  </r>
  <r>
    <x v="1"/>
    <s v="421-2021"/>
    <m/>
    <s v="Secop II"/>
    <s v="421-2021CPS-P(60880)"/>
    <s v="FDLSCD-404-2021(60880)"/>
    <x v="0"/>
    <x v="0"/>
    <s v="Profesional"/>
    <m/>
    <m/>
    <s v="MARTHA STELLA SANTIAGO ROMERO"/>
    <x v="381"/>
    <s v="Villavicencio (Meta)"/>
    <n v="1979"/>
    <n v="22000000"/>
    <n v="0"/>
    <n v="0"/>
    <n v="22000000"/>
    <n v="5500000"/>
    <m/>
    <m/>
  </r>
  <r>
    <x v="1"/>
    <s v="422-2021"/>
    <m/>
    <s v="Secop II"/>
    <s v="422-2021CPS-P(60881)"/>
    <s v="FDLSCD-405-2021(60881)"/>
    <x v="0"/>
    <x v="0"/>
    <s v="Profesional"/>
    <m/>
    <m/>
    <s v="NORBERTO DiAZ TOBAR"/>
    <x v="353"/>
    <m/>
    <n v="1979"/>
    <n v="17480000"/>
    <n v="0"/>
    <n v="0"/>
    <n v="17480000"/>
    <n v="4370000"/>
    <m/>
    <m/>
  </r>
  <r>
    <x v="1"/>
    <s v="423-2021"/>
    <m/>
    <s v="Secop II"/>
    <s v="423-2021CPS-P(60881)"/>
    <s v="FDLSCD-406-2021(60881)"/>
    <x v="0"/>
    <x v="0"/>
    <s v="Profesional"/>
    <m/>
    <m/>
    <s v="ANA CELIA DIAZ DIAZ"/>
    <x v="296"/>
    <s v="Bogotá, D.C."/>
    <n v="1979"/>
    <n v="17480000"/>
    <n v="0"/>
    <n v="0"/>
    <n v="17480000"/>
    <n v="4370000"/>
    <m/>
    <m/>
  </r>
  <r>
    <x v="1"/>
    <s v="424-2021"/>
    <m/>
    <s v="Secop II"/>
    <s v="424-2021CPS-P(60882)"/>
    <s v="FDLSCS-407-2021(60882)"/>
    <x v="0"/>
    <x v="0"/>
    <s v="Profesional"/>
    <m/>
    <m/>
    <s v="MONICA LORENA CRUZ PINTO"/>
    <x v="116"/>
    <s v="Bogotá, D.C."/>
    <n v="1979"/>
    <n v="17480000"/>
    <n v="0"/>
    <n v="0"/>
    <n v="17480000"/>
    <n v="4370000"/>
    <m/>
    <m/>
  </r>
  <r>
    <x v="1"/>
    <s v="425-2021"/>
    <m/>
    <s v="Secop II"/>
    <s v="425-2021PS(60598)"/>
    <s v="FDLSSAMC-9-2021(60598)"/>
    <x v="2"/>
    <x v="2"/>
    <s v="Otro"/>
    <m/>
    <m/>
    <s v="MIGUEL ANGEL VALLEJO BURGOS"/>
    <x v="542"/>
    <m/>
    <s v="No es CPS P-AG"/>
    <n v="226172972"/>
    <n v="113086486"/>
    <n v="0"/>
    <n v="339259458"/>
    <m/>
    <m/>
    <m/>
  </r>
  <r>
    <x v="1"/>
    <s v="426-2021"/>
    <m/>
    <s v="Secop II"/>
    <s v="FDLSAMC-426-2021(60445)"/>
    <s v="FDLSSAMC-8-2021(60445)"/>
    <x v="2"/>
    <x v="2"/>
    <s v="Otro"/>
    <m/>
    <m/>
    <s v="BIG MEDIA PUBLICIDAD S.A.S"/>
    <x v="543"/>
    <m/>
    <s v="No es CPS P-AG"/>
    <n v="130000000"/>
    <n v="0"/>
    <n v="0"/>
    <n v="130000000"/>
    <m/>
    <m/>
    <m/>
  </r>
  <r>
    <x v="1"/>
    <s v="427-2021"/>
    <m/>
    <s v="Secop II"/>
    <s v="FDLSSAM-427-2021(60579)"/>
    <s v="FDLSSAMC-10-2021(60579)"/>
    <x v="2"/>
    <x v="4"/>
    <s v="Otro"/>
    <m/>
    <m/>
    <s v="JEM SUPPLIES SAS"/>
    <x v="544"/>
    <m/>
    <s v="No es CPS P-AG"/>
    <n v="61228437"/>
    <n v="0"/>
    <n v="0"/>
    <n v="61228437"/>
    <m/>
    <m/>
    <m/>
  </r>
  <r>
    <x v="1"/>
    <s v="428-2021"/>
    <m/>
    <s v="Secop I"/>
    <s v="4282021CIIDT331"/>
    <s v="FDLSCI-408-2021(IDT-331)"/>
    <x v="0"/>
    <x v="1"/>
    <s v="Otro"/>
    <m/>
    <m/>
    <s v="INSTITUTO DISTRITAL DE TURISMO"/>
    <x v="545"/>
    <m/>
    <s v="No es CPS P-AG"/>
    <n v="370766690"/>
    <n v="0"/>
    <n v="833698195"/>
    <n v="1204464885"/>
    <m/>
    <m/>
    <m/>
  </r>
  <r>
    <x v="1"/>
    <s v="429-2021"/>
    <m/>
    <s v="Secop I"/>
    <s v="4292021CIIDRD002590"/>
    <s v="FDLSCI-409-2021(IDRD-002590)"/>
    <x v="0"/>
    <x v="1"/>
    <s v="Otro"/>
    <m/>
    <m/>
    <s v="INSTITUTO DISTRITAL DE RECREACION Y DEPORTE. IDRD"/>
    <x v="546"/>
    <m/>
    <s v="No es CPS P-AG"/>
    <n v="846036248"/>
    <n v="0"/>
    <n v="1648914080"/>
    <n v="2494950328"/>
    <m/>
    <m/>
    <m/>
  </r>
  <r>
    <x v="1"/>
    <s v="430-2021"/>
    <m/>
    <s v="Secop II"/>
    <s v="430-2021SUM(60757)"/>
    <s v="FDLSSASI-2-2021(60757)"/>
    <x v="1"/>
    <x v="5"/>
    <s v="Otro"/>
    <m/>
    <m/>
    <s v="SEMTOL, ASESORÍAS Y SUMINISTROS"/>
    <x v="547"/>
    <m/>
    <s v="No es CPS P-AG"/>
    <n v="296483235"/>
    <n v="0"/>
    <n v="0"/>
    <n v="296483235"/>
    <m/>
    <m/>
    <m/>
  </r>
  <r>
    <x v="1"/>
    <s v="431-2021"/>
    <m/>
    <s v="Secop II"/>
    <s v="431-2021SUM(60757)"/>
    <s v="FDLSSASI-2-2021(60757)"/>
    <x v="1"/>
    <x v="5"/>
    <s v="Otro"/>
    <m/>
    <m/>
    <s v="COMERCIALIZADORA ELECTROMERO S.A.S.,"/>
    <x v="548"/>
    <m/>
    <s v="No es CPS P-AG"/>
    <n v="132872991"/>
    <n v="0"/>
    <n v="0"/>
    <n v="132872991"/>
    <m/>
    <m/>
    <m/>
  </r>
  <r>
    <x v="1"/>
    <s v="432-2021"/>
    <m/>
    <s v="Secop II"/>
    <s v="432-2021CPS-AG (61645)"/>
    <s v="FDLSCD-410-2021 (61645)."/>
    <x v="0"/>
    <x v="0"/>
    <s v="Apoyo a la gestión"/>
    <m/>
    <m/>
    <s v="JOSE DINAEL ROMERO BURGOS"/>
    <x v="549"/>
    <m/>
    <n v="1978"/>
    <n v="7875000"/>
    <n v="0"/>
    <n v="0"/>
    <n v="7875000"/>
    <n v="2250000"/>
    <m/>
    <m/>
  </r>
  <r>
    <x v="1"/>
    <s v="433-2021"/>
    <m/>
    <s v="Secop II"/>
    <s v="433-2021CPS-P (61695)"/>
    <s v="FDLSCD-411-2021 (61695)"/>
    <x v="0"/>
    <x v="0"/>
    <s v="Profesional"/>
    <m/>
    <m/>
    <s v="KAREN ROJAS CASTELLANOS"/>
    <x v="550"/>
    <m/>
    <n v="1977"/>
    <n v="21792000"/>
    <n v="0"/>
    <n v="0"/>
    <n v="21792000"/>
    <n v="5448000"/>
    <m/>
    <m/>
  </r>
  <r>
    <x v="1"/>
    <s v="434-2021"/>
    <m/>
    <s v="Secop II"/>
    <s v="434-2021CPS-P (60882)"/>
    <s v="FDLSCD-412-2021 (60882)"/>
    <x v="0"/>
    <x v="0"/>
    <s v="Profesional"/>
    <m/>
    <m/>
    <s v="LUIS ENRIQUE HIDALGO RODRIGUEZ"/>
    <x v="250"/>
    <s v="Bogotá, D.C."/>
    <n v="1979"/>
    <n v="17480000"/>
    <n v="0"/>
    <n v="0"/>
    <n v="17480000"/>
    <n v="4370000"/>
    <m/>
    <m/>
  </r>
  <r>
    <x v="1"/>
    <s v="435-2021"/>
    <m/>
    <s v="Secop II"/>
    <s v="435-2021CPS-P (60415)"/>
    <s v="FDLSCD-413-2021 (60415)"/>
    <x v="0"/>
    <x v="0"/>
    <s v="Profesional"/>
    <m/>
    <m/>
    <s v="HERIBERTO ANTONIO DIAZ TORRES"/>
    <x v="551"/>
    <m/>
    <n v="1979"/>
    <n v="22000000"/>
    <n v="0"/>
    <n v="0"/>
    <n v="22000000"/>
    <n v="5500000"/>
    <m/>
    <m/>
  </r>
  <r>
    <x v="1"/>
    <s v="436-2021"/>
    <m/>
    <s v="Secop II"/>
    <s v="436-2021CPS-P (60878)"/>
    <s v="FDLSCD-414-2021 (60878)"/>
    <x v="0"/>
    <x v="0"/>
    <s v="Profesional"/>
    <m/>
    <m/>
    <s v="ANDREA PATERNINA FERIA"/>
    <x v="552"/>
    <s v="Bogotá, D.C."/>
    <n v="1979"/>
    <n v="17480000"/>
    <n v="0"/>
    <n v="0"/>
    <n v="17480000"/>
    <n v="4370000"/>
    <m/>
    <m/>
  </r>
  <r>
    <x v="1"/>
    <s v="437-2021"/>
    <m/>
    <s v="Secop II"/>
    <s v="437-2021-COMODATO"/>
    <s v="FDLSCDC-415-2021"/>
    <x v="0"/>
    <x v="10"/>
    <s v="Otro"/>
    <m/>
    <m/>
    <s v="JUNTA DE ACCIÓN COMUNAL DEL BARRIO BERLIN DE LA LOCALIDAD SUBA"/>
    <x v="553"/>
    <m/>
    <s v="No es CPS P-AG"/>
    <n v="0"/>
    <n v="0"/>
    <n v="0"/>
    <n v="0"/>
    <m/>
    <m/>
    <m/>
  </r>
  <r>
    <x v="1"/>
    <s v="438-2021"/>
    <m/>
    <s v="Secop II"/>
    <s v="438-2021"/>
    <s v="FDLSCI-416-2021 (61451)"/>
    <x v="0"/>
    <x v="12"/>
    <s v="Otro"/>
    <m/>
    <m/>
    <s v="EL PROGRAMA DE LAS NACIONES UNIDAS PARA EL DESARROLLO_x000a_(PNUD)"/>
    <x v="491"/>
    <m/>
    <s v="No es CPS P-AG"/>
    <n v="3623184275"/>
    <n v="0"/>
    <n v="4063145923"/>
    <n v="7686330198"/>
    <m/>
    <m/>
    <m/>
  </r>
  <r>
    <x v="1"/>
    <s v="439-2021"/>
    <m/>
    <s v="Secop II"/>
    <s v="439-2021SUM(60462)"/>
    <s v="FDLSSAMC-7-2021(60462)"/>
    <x v="2"/>
    <x v="5"/>
    <s v="Otro"/>
    <m/>
    <m/>
    <s v="AQSERV S.A.S"/>
    <x v="554"/>
    <m/>
    <s v="No es CPS P-AG"/>
    <n v="70225270"/>
    <n v="0"/>
    <n v="0"/>
    <n v="70225270"/>
    <m/>
    <m/>
    <m/>
  </r>
  <r>
    <x v="1"/>
    <s v="440-2021"/>
    <m/>
    <s v="Secop II"/>
    <s v="440-2021CPS-AG(60701)"/>
    <s v="FDLSCD-417-2021(60701)"/>
    <x v="0"/>
    <x v="0"/>
    <s v="Apoyo a la gestión"/>
    <m/>
    <m/>
    <s v="MATEO CALDERDÓN CASAS"/>
    <x v="555"/>
    <s v="Bogotá, D.C."/>
    <n v="1953"/>
    <n v="26438110"/>
    <n v="0"/>
    <n v="0"/>
    <n v="26438110"/>
    <n v="2643811"/>
    <m/>
    <m/>
  </r>
  <r>
    <x v="1"/>
    <s v="441-2021"/>
    <m/>
    <s v="Secop II"/>
    <s v="FDLSMC-441-2021(62153)"/>
    <s v="FDLSMC-8-2021(62153)"/>
    <x v="3"/>
    <x v="2"/>
    <s v="Otro"/>
    <m/>
    <m/>
    <s v="GOODS &amp; SERVICES CONSULTING S.A.S"/>
    <x v="556"/>
    <m/>
    <s v="No es CPS P-AG"/>
    <n v="11000000"/>
    <n v="0"/>
    <n v="0"/>
    <n v="11000000"/>
    <m/>
    <m/>
    <m/>
  </r>
  <r>
    <x v="1"/>
    <s v="442-2021"/>
    <m/>
    <s v="Secop II"/>
    <s v="442-2021CPS-AG (62247)"/>
    <s v="FDLSCD-418-2021 (62247)"/>
    <x v="0"/>
    <x v="0"/>
    <s v="Apoyo a la gestión"/>
    <m/>
    <m/>
    <s v="DIRONN MAURICIO TRINIDADAMADO"/>
    <x v="557"/>
    <s v="Bogotá, D.C."/>
    <n v="1965"/>
    <n v="6300000"/>
    <n v="0"/>
    <n v="0"/>
    <n v="6300000"/>
    <n v="1800000"/>
    <m/>
    <m/>
  </r>
  <r>
    <x v="1"/>
    <s v="443-2021"/>
    <m/>
    <s v="Secop II"/>
    <s v="443-2021CPS-AG (62247)"/>
    <s v="FDLSCD-419-2021(62247)"/>
    <x v="0"/>
    <x v="0"/>
    <s v="Apoyo a la gestión"/>
    <m/>
    <m/>
    <s v="MICHAEL ALFONSO GARZÓN CIFUENTES"/>
    <x v="558"/>
    <s v="Bogotá, D.C."/>
    <n v="1965"/>
    <n v="6300000"/>
    <n v="0"/>
    <n v="0"/>
    <n v="6300000"/>
    <n v="1800000"/>
    <m/>
    <m/>
  </r>
  <r>
    <x v="1"/>
    <s v="444-2021"/>
    <m/>
    <s v="Secop II"/>
    <s v="444-2021CPS-AG (62248)"/>
    <s v="FDLSCD-420-2021 (62248)"/>
    <x v="0"/>
    <x v="0"/>
    <s v="Apoyo a la gestión"/>
    <m/>
    <m/>
    <s v="PEDRO DANIEL ASTROS HERNANDEZ"/>
    <x v="559"/>
    <s v="Bogotá, D.C."/>
    <n v="1965"/>
    <n v="10500000"/>
    <n v="0"/>
    <n v="0"/>
    <n v="10500000"/>
    <n v="3000000"/>
    <m/>
    <m/>
  </r>
  <r>
    <x v="1"/>
    <s v="445-2021"/>
    <m/>
    <s v="Secop II"/>
    <s v="445-2021CPS-AG (60883)"/>
    <s v="FDLSCD-421-2021(60883)"/>
    <x v="0"/>
    <x v="0"/>
    <s v="Apoyo a la gestión"/>
    <m/>
    <m/>
    <s v="ANTONIO MARIA CLARETH ESCOBAR PACHECO"/>
    <x v="382"/>
    <m/>
    <n v="1979"/>
    <n v="9000000"/>
    <n v="0"/>
    <n v="0"/>
    <n v="9000000"/>
    <n v="2250000"/>
    <m/>
    <m/>
  </r>
  <r>
    <x v="1"/>
    <s v="446-2021"/>
    <m/>
    <s v="Secop II"/>
    <s v="446-2021CPS-AG (60884)"/>
    <s v="FDLSCD-422-2021(60884)"/>
    <x v="0"/>
    <x v="0"/>
    <s v="Apoyo a la gestión"/>
    <m/>
    <m/>
    <s v="GERMAN JESUS AMAYA FERNANDEZ"/>
    <x v="202"/>
    <s v="Bogotá, D.C."/>
    <n v="1979"/>
    <n v="9000000"/>
    <n v="0"/>
    <n v="0"/>
    <n v="9000000"/>
    <n v="2250000"/>
    <m/>
    <m/>
  </r>
  <r>
    <x v="1"/>
    <s v="447-2021"/>
    <m/>
    <s v="Secop II"/>
    <s v="447-2021CPS-P (60876)"/>
    <s v="FDLSCD-423-2021 (60876)"/>
    <x v="0"/>
    <x v="0"/>
    <s v="Profesional"/>
    <m/>
    <m/>
    <s v="SANDRA CASTRO TORRES"/>
    <x v="254"/>
    <s v="Bogotá, D.C."/>
    <n v="1979"/>
    <n v="25520000"/>
    <n v="0"/>
    <n v="0"/>
    <n v="25520000"/>
    <n v="6380000"/>
    <m/>
    <m/>
  </r>
  <r>
    <x v="1"/>
    <s v="448-2021"/>
    <m/>
    <s v="Secop II"/>
    <s v="448-2021CPS-P(61527)"/>
    <s v="FDLSCD-424-2021 (61527)"/>
    <x v="0"/>
    <x v="0"/>
    <s v="Profesional"/>
    <m/>
    <m/>
    <s v="MARIA ESTELA AMAYA ARAGON"/>
    <x v="560"/>
    <s v="Bogotá, D.C."/>
    <n v="1978"/>
    <n v="15295000"/>
    <n v="145700"/>
    <n v="0"/>
    <n v="15440700"/>
    <n v="4370000"/>
    <m/>
    <m/>
  </r>
  <r>
    <x v="1"/>
    <s v="449-2021"/>
    <m/>
    <s v="Secop II"/>
    <s v="449-2021CPS-P(60879)"/>
    <s v="FDLSCD-425-2021(60879)"/>
    <x v="0"/>
    <x v="0"/>
    <s v="Profesional"/>
    <m/>
    <m/>
    <s v="JESUS MARIANO MARTINEZ OSPINA"/>
    <x v="278"/>
    <m/>
    <n v="1979"/>
    <n v="17480000"/>
    <n v="0"/>
    <n v="0"/>
    <n v="17480000"/>
    <n v="4370000"/>
    <m/>
    <m/>
  </r>
  <r>
    <x v="1"/>
    <s v="450-2021"/>
    <m/>
    <s v="Secop II"/>
    <s v="CO1.PCCNTR.2908987"/>
    <s v="FDLSCD-426-2021(60901)"/>
    <x v="0"/>
    <x v="0"/>
    <s v="Apoyo a la gestión"/>
    <m/>
    <m/>
    <s v="CRISTIAN DAVID ROMERO"/>
    <x v="561"/>
    <s v="Bogotá, D.C."/>
    <n v="1953"/>
    <n v="14200000"/>
    <n v="0"/>
    <n v="0"/>
    <n v="14200000"/>
    <n v="3550000"/>
    <m/>
    <m/>
  </r>
  <r>
    <x v="1"/>
    <s v="451-2021"/>
    <m/>
    <s v="Secop II"/>
    <s v="451-2021CPS-AG(61881)"/>
    <s v="FDLSCD-427-2021 (61881)"/>
    <x v="0"/>
    <x v="0"/>
    <s v="Apoyo a la gestión"/>
    <m/>
    <m/>
    <s v="YANETH CARDENAS PEREZ"/>
    <x v="562"/>
    <m/>
    <n v="1978"/>
    <n v="7875000"/>
    <n v="0"/>
    <n v="0"/>
    <n v="7875000"/>
    <n v="2250000"/>
    <m/>
    <m/>
  </r>
  <r>
    <x v="1"/>
    <s v="452-2021"/>
    <m/>
    <s v="Secop II"/>
    <s v="452-2021CPS-P(60876)"/>
    <s v="FDLSCD-428-2021(60876)"/>
    <x v="0"/>
    <x v="0"/>
    <s v="Profesional"/>
    <m/>
    <m/>
    <s v="ADRIANA TANGARIFE CARVAJAL"/>
    <x v="144"/>
    <s v="Bogotá, D.C."/>
    <n v="1979"/>
    <n v="25520000"/>
    <n v="0"/>
    <n v="0"/>
    <n v="25520000"/>
    <n v="6380000"/>
    <m/>
    <m/>
  </r>
  <r>
    <x v="1"/>
    <s v="453-2021"/>
    <m/>
    <s v="Secop II"/>
    <s v="453-2021PS (61447)"/>
    <s v="FDLSSAMC-12-2021 (61447)"/>
    <x v="2"/>
    <x v="2"/>
    <s v="Otro"/>
    <m/>
    <m/>
    <s v="MORARCI AUTOMOTRIZ S.A.S"/>
    <x v="563"/>
    <m/>
    <s v="No es CPS P-AG"/>
    <n v="100000000"/>
    <n v="0"/>
    <n v="0"/>
    <n v="100000000"/>
    <m/>
    <m/>
    <m/>
  </r>
  <r>
    <x v="1"/>
    <s v="454-2021"/>
    <m/>
    <s v="Secop II"/>
    <s v="454-2021CPS-P (60971)"/>
    <s v="FDLSCD-429-2021 (60971)"/>
    <x v="0"/>
    <x v="0"/>
    <s v="Profesional"/>
    <m/>
    <m/>
    <s v="JHONNATHAN REINALDO RIVEROS LOPEZ"/>
    <x v="564"/>
    <m/>
    <n v="1978"/>
    <n v="28710000"/>
    <n v="0"/>
    <n v="0"/>
    <n v="28710000"/>
    <n v="6380000"/>
    <m/>
    <m/>
  </r>
  <r>
    <x v="1"/>
    <s v="455-2021"/>
    <m/>
    <s v="Secop II"/>
    <s v="455-2021SUM(61653)"/>
    <s v="FDLSSASI-3-2021(61653)"/>
    <x v="1"/>
    <x v="5"/>
    <s v="Otro"/>
    <m/>
    <m/>
    <s v="ABOVE SAS"/>
    <x v="565"/>
    <m/>
    <s v="No es CPS P-AG"/>
    <n v="205733567"/>
    <n v="0"/>
    <n v="0"/>
    <n v="205733567"/>
    <m/>
    <m/>
    <m/>
  </r>
  <r>
    <x v="1"/>
    <s v="456-2021"/>
    <m/>
    <s v="Secop II"/>
    <s v="456-2021CPS-P(61895)"/>
    <s v="FDLSCD-430-2021(61895)"/>
    <x v="0"/>
    <x v="0"/>
    <s v="Profesional"/>
    <m/>
    <m/>
    <s v="NELCY LOZANO CANTOR"/>
    <x v="566"/>
    <m/>
    <n v="1969"/>
    <n v="15295000"/>
    <n v="0"/>
    <n v="0"/>
    <n v="15295000"/>
    <n v="4370000"/>
    <m/>
    <m/>
  </r>
  <r>
    <x v="1"/>
    <s v="457-2021"/>
    <m/>
    <s v="Secop II"/>
    <s v="FDLSMC-457-2021(62708)"/>
    <s v="FDLSMC-9-2021(62708)"/>
    <x v="3"/>
    <x v="2"/>
    <s v="Otro"/>
    <m/>
    <m/>
    <s v="ABC FUMISERVICES FUMIGACION Y EXTINTORES S.A.S"/>
    <x v="567"/>
    <m/>
    <s v="No es CPS P-AG"/>
    <n v="4791357"/>
    <n v="0"/>
    <n v="0"/>
    <n v="4791357"/>
    <m/>
    <m/>
    <m/>
  </r>
  <r>
    <x v="1"/>
    <s v="458-2021"/>
    <m/>
    <s v="Secop II"/>
    <s v="FDLSCI-458-2021(62826)"/>
    <s v="FDLSCI-431-2021(62826)"/>
    <x v="0"/>
    <x v="1"/>
    <s v="Otro"/>
    <m/>
    <m/>
    <s v="ORQUESTA FILARMÓNICA DE BOGOTÁ (OFB)"/>
    <x v="568"/>
    <m/>
    <s v="No es CPS P-AG"/>
    <n v="0"/>
    <n v="0"/>
    <n v="0"/>
    <n v="0"/>
    <m/>
    <m/>
    <m/>
  </r>
  <r>
    <x v="1"/>
    <s v="459-2021"/>
    <m/>
    <s v="Secop II"/>
    <s v="459-2021 CPS - AG (61443)"/>
    <s v="FDLSCD-432-2021 (61443)"/>
    <x v="0"/>
    <x v="0"/>
    <s v="Apoyo a la gestión"/>
    <m/>
    <m/>
    <s v="MANUEL ALEJANDRO GAVIRIA ARIAS"/>
    <x v="569"/>
    <s v="Bogotá, D.C."/>
    <n v="1963"/>
    <n v="16344000"/>
    <n v="5448000"/>
    <n v="0"/>
    <n v="21792000"/>
    <n v="2724000"/>
    <m/>
    <m/>
  </r>
  <r>
    <x v="1"/>
    <s v="460-2021"/>
    <m/>
    <s v="Secop II"/>
    <s v="460-2021-CPS-AG(61443)"/>
    <s v="FDLSCD-433-2021-(61443)"/>
    <x v="0"/>
    <x v="0"/>
    <s v="Apoyo a la gestión"/>
    <m/>
    <m/>
    <s v="Michael Andrés Castro Guzmán"/>
    <x v="570"/>
    <s v="Bogotá, D.C."/>
    <n v="1963"/>
    <n v="16344000"/>
    <n v="5448000"/>
    <n v="0"/>
    <n v="21792000"/>
    <n v="2724000"/>
    <m/>
    <m/>
  </r>
  <r>
    <x v="1"/>
    <s v="461-2021"/>
    <m/>
    <s v="Secop II"/>
    <s v="461-2021CPS-AG(61443)"/>
    <s v="FDLSCD-434-2021 (61527)"/>
    <x v="0"/>
    <x v="0"/>
    <s v="Apoyo a la gestión"/>
    <m/>
    <m/>
    <s v="OSCAR SANABRIA SUAREZ"/>
    <x v="571"/>
    <m/>
    <n v="1963"/>
    <n v="16344000"/>
    <n v="5448000"/>
    <n v="0"/>
    <n v="21792000"/>
    <n v="2724000"/>
    <m/>
    <m/>
  </r>
  <r>
    <x v="1"/>
    <s v="462-2021"/>
    <m/>
    <s v="Secop II"/>
    <s v="462-2021CPS-AG (61443)"/>
    <s v="FDLSCD-435-2021 (61443)"/>
    <x v="0"/>
    <x v="0"/>
    <s v="Apoyo a la gestión"/>
    <m/>
    <m/>
    <s v="STEVEN ANDRES GUERRERO RAMOS"/>
    <x v="572"/>
    <m/>
    <n v="1963"/>
    <n v="16344000"/>
    <n v="5448000"/>
    <n v="0"/>
    <n v="21792000"/>
    <n v="2724000"/>
    <m/>
    <m/>
  </r>
  <r>
    <x v="1"/>
    <s v="463-2021"/>
    <m/>
    <s v="Secop II"/>
    <s v="463-2021CPS-AG (61444)"/>
    <s v="FDLSCD-436-2021(61444)"/>
    <x v="0"/>
    <x v="0"/>
    <s v="Apoyo a la gestión"/>
    <m/>
    <m/>
    <s v="CARLOS JULIO PUENTES SOLANO"/>
    <x v="573"/>
    <m/>
    <n v="1963"/>
    <n v="16344000"/>
    <n v="5538800"/>
    <n v="0"/>
    <n v="21882800"/>
    <n v="2724000"/>
    <m/>
    <m/>
  </r>
  <r>
    <x v="1"/>
    <s v="464-2021"/>
    <m/>
    <s v="Secop II"/>
    <s v="464-2021PS(60604)"/>
    <s v="FDLSSAMC-11-2021(60604)"/>
    <x v="2"/>
    <x v="2"/>
    <s v="Otro"/>
    <m/>
    <m/>
    <s v="GRUPO EMPRESARIAL JHS SAS"/>
    <x v="574"/>
    <m/>
    <s v="No es CPS P-AG"/>
    <n v="150000000"/>
    <n v="44033394"/>
    <n v="0"/>
    <n v="194033394"/>
    <m/>
    <m/>
    <m/>
  </r>
  <r>
    <x v="1"/>
    <s v="465-2021"/>
    <m/>
    <s v="Secop II"/>
    <s v="465-2021PS (60793)"/>
    <s v="FDLSLP-1-2021(60793)"/>
    <x v="5"/>
    <x v="2"/>
    <s v="Otro"/>
    <m/>
    <m/>
    <s v="EXCURSIONES AMISTAD S.A.S. Y/O ADESCUBRIR TRAVEL &amp; ADVENTURE S.A.S"/>
    <x v="575"/>
    <m/>
    <s v="No es CPS P-AG"/>
    <n v="770595596"/>
    <n v="0"/>
    <n v="0"/>
    <n v="770595596"/>
    <m/>
    <m/>
    <m/>
  </r>
  <r>
    <x v="1"/>
    <s v="466-2021"/>
    <m/>
    <s v="Secop II"/>
    <s v="FDLSUM-466-2021(62720)"/>
    <s v="FDLSMC-10-2021(62720)"/>
    <x v="3"/>
    <x v="5"/>
    <s v="Otro"/>
    <m/>
    <m/>
    <s v="DISTRIBUCIONES ANDAQUI S.A.S"/>
    <x v="576"/>
    <m/>
    <s v="No es CPS P-AG"/>
    <n v="15753250"/>
    <n v="5084379"/>
    <n v="0"/>
    <n v="20837629"/>
    <m/>
    <m/>
    <m/>
  </r>
  <r>
    <x v="1"/>
    <s v="467-2021"/>
    <m/>
    <s v="Secop II"/>
    <s v="467-2021CPS-AG (61444)"/>
    <s v="FDLSCD-437-2021 (61444)"/>
    <x v="0"/>
    <x v="0"/>
    <s v="Apoyo a la gestión"/>
    <m/>
    <m/>
    <s v="STEFANY LORENA HENAO JIMENEZ"/>
    <x v="577"/>
    <s v="Bogotá, D.C."/>
    <n v="1963"/>
    <n v="16344000"/>
    <n v="4358400"/>
    <n v="0"/>
    <n v="20702400"/>
    <n v="2724000"/>
    <m/>
    <m/>
  </r>
  <r>
    <x v="1"/>
    <s v="468-2021"/>
    <m/>
    <s v="Secop II"/>
    <s v="468-2021CPS-AG (61444)"/>
    <s v="FDLSCD-438-2021 (61444)"/>
    <x v="0"/>
    <x v="0"/>
    <s v="Apoyo a la gestión"/>
    <m/>
    <m/>
    <s v="WILMAR HERNAN PEREZ SANCHEZ"/>
    <x v="578"/>
    <s v="Bogotá, D.C."/>
    <n v="1963"/>
    <n v="16344000"/>
    <n v="4903200"/>
    <n v="0"/>
    <n v="21247200"/>
    <n v="2724000"/>
    <m/>
    <m/>
  </r>
  <r>
    <x v="1"/>
    <s v="469-2021"/>
    <m/>
    <s v="Secop II"/>
    <s v="469-2021CPS-AG(61444)"/>
    <s v="FDLSCD-439-2021 (61444)"/>
    <x v="0"/>
    <x v="0"/>
    <s v="Apoyo a la gestión"/>
    <m/>
    <m/>
    <s v="Jairo Andres Calderon Palomo"/>
    <x v="579"/>
    <s v="Bogotá, D.C."/>
    <n v="1963"/>
    <n v="16344000"/>
    <n v="4903200"/>
    <n v="0"/>
    <n v="21247200"/>
    <n v="2724000"/>
    <m/>
    <m/>
  </r>
  <r>
    <x v="1"/>
    <s v="470-2021"/>
    <m/>
    <s v="Secop II"/>
    <s v="470-2021CPS-P(61875)"/>
    <s v="FDLSCD-440-2021(61875)"/>
    <x v="0"/>
    <x v="0"/>
    <s v="Profesional"/>
    <m/>
    <m/>
    <s v="FERNANDO DE JESUS BLANCO MOJICA"/>
    <x v="580"/>
    <m/>
    <n v="1978"/>
    <n v="22330000"/>
    <n v="0"/>
    <n v="0"/>
    <n v="22330000"/>
    <n v="6380000"/>
    <m/>
    <m/>
  </r>
  <r>
    <x v="1"/>
    <s v="471-2021"/>
    <m/>
    <s v="Secop II"/>
    <s v="471-2021CPS-AG(61444)"/>
    <s v="FDLSCD-441-2021(61444)"/>
    <x v="0"/>
    <x v="0"/>
    <s v="Apoyo a la gestión"/>
    <m/>
    <m/>
    <s v="ANGIE YURANY GARCIA"/>
    <x v="581"/>
    <s v="Bogotá, D.C."/>
    <n v="1963"/>
    <n v="16344000"/>
    <n v="4903200"/>
    <n v="0"/>
    <n v="21247200"/>
    <n v="2724000"/>
    <m/>
    <m/>
  </r>
  <r>
    <x v="1"/>
    <s v="472-2021"/>
    <m/>
    <s v="Secop II"/>
    <s v="472-2021CPS-AG(61444)"/>
    <s v="FDLSCD-442-2021 (61444)"/>
    <x v="0"/>
    <x v="0"/>
    <s v="Apoyo a la gestión"/>
    <m/>
    <m/>
    <s v="JORGE ANDRES ZAPATA SINISTERRA"/>
    <x v="582"/>
    <m/>
    <n v="1963"/>
    <n v="16344000"/>
    <n v="4267600"/>
    <n v="0"/>
    <n v="20611600"/>
    <n v="2724000"/>
    <m/>
    <m/>
  </r>
  <r>
    <x v="1"/>
    <s v="473-2021"/>
    <m/>
    <s v="Secop II"/>
    <s v="473-2021CPS-AG(61444)"/>
    <s v="FDLSCD-443-2021(61444)"/>
    <x v="0"/>
    <x v="0"/>
    <s v="Apoyo a la gestión"/>
    <m/>
    <m/>
    <s v="DAVID ERNESTO POSADA CESPEDES"/>
    <x v="583"/>
    <s v="Bogotá, D.C."/>
    <n v="1963"/>
    <n v="16344000"/>
    <n v="4812400"/>
    <n v="0"/>
    <n v="21156400"/>
    <n v="2724000"/>
    <m/>
    <m/>
  </r>
  <r>
    <x v="1"/>
    <s v="474-2021"/>
    <m/>
    <s v="Secop II"/>
    <s v="474-2021CPS-AG(61444)"/>
    <s v="FDLSCD-444-2021 (61444)"/>
    <x v="0"/>
    <x v="0"/>
    <s v="Apoyo a la gestión"/>
    <m/>
    <m/>
    <s v="jessica brigith ramirez moreno"/>
    <x v="584"/>
    <m/>
    <n v="1963"/>
    <n v="16344000"/>
    <n v="5448000"/>
    <n v="0"/>
    <n v="21792000"/>
    <n v="2724000"/>
    <m/>
    <m/>
  </r>
  <r>
    <x v="1"/>
    <s v="475-2021"/>
    <m/>
    <s v="Secop II"/>
    <s v="475-2021CPS-AG(61444)"/>
    <s v="FDLSCD-445-2021 (61444)"/>
    <x v="0"/>
    <x v="0"/>
    <s v="Apoyo a la gestión"/>
    <m/>
    <m/>
    <s v="IVONNE KATHALINA SAENZ SANCHEZ"/>
    <x v="585"/>
    <s v="Bogotá, D.C."/>
    <n v="1963"/>
    <n v="16344000"/>
    <n v="4903200"/>
    <n v="0"/>
    <n v="21247200"/>
    <n v="2724000"/>
    <m/>
    <m/>
  </r>
  <r>
    <x v="1"/>
    <s v="476-2021"/>
    <m/>
    <s v="Secop II"/>
    <s v="476-2021PS(61769)"/>
    <s v="FDLSSAMC-13-2021(61769) "/>
    <x v="2"/>
    <x v="2"/>
    <s v="Otro"/>
    <m/>
    <m/>
    <s v="ROBINSON LEONARDO FONSECA RUBIO"/>
    <x v="586"/>
    <m/>
    <s v="No es CPS P-AG"/>
    <n v="224424798"/>
    <n v="0"/>
    <n v="0"/>
    <n v="224424798"/>
    <m/>
    <m/>
    <m/>
  </r>
  <r>
    <x v="1"/>
    <s v="477-2021"/>
    <m/>
    <s v="Secop II"/>
    <s v="477-2021PS(62541)"/>
    <s v="FDLSSAMC-14-2021(62541)"/>
    <x v="2"/>
    <x v="2"/>
    <s v="Otro"/>
    <m/>
    <m/>
    <s v="CORPORACIÓN_x000a_ESTRATÉGICA EN GESTIÓN E INTEGRACIÓN COLOMBIA - EGESCO"/>
    <x v="587"/>
    <m/>
    <s v="No es CPS P-AG"/>
    <n v="236326000"/>
    <n v="0"/>
    <n v="0"/>
    <n v="236326000"/>
    <m/>
    <m/>
    <m/>
  </r>
  <r>
    <x v="1"/>
    <s v="478-2021"/>
    <m/>
    <s v="Secop II"/>
    <s v="478-2021-COMODATO"/>
    <s v="FDLSCDC-446-2021"/>
    <x v="0"/>
    <x v="10"/>
    <s v="Otro"/>
    <m/>
    <m/>
    <s v="JAC DEL BARRIO VILLA ELISA SUBA"/>
    <x v="588"/>
    <m/>
    <s v="No es CPS P-AG"/>
    <n v="0"/>
    <n v="0"/>
    <n v="0"/>
    <n v="0"/>
    <m/>
    <m/>
    <m/>
  </r>
  <r>
    <x v="1"/>
    <s v="479-2021"/>
    <m/>
    <s v="Secop II"/>
    <s v="479-2021SUM(62537)"/>
    <s v="FDLSSASI-4-2021(62537)"/>
    <x v="1"/>
    <x v="5"/>
    <s v="Otro"/>
    <m/>
    <m/>
    <s v="CARLOS ANDRÉS GONZÁLEZ ORDUZ"/>
    <x v="589"/>
    <m/>
    <s v="No es CPS P-AG"/>
    <n v="230576875"/>
    <n v="27102950"/>
    <n v="0"/>
    <n v="257679825"/>
    <m/>
    <m/>
    <m/>
  </r>
  <r>
    <x v="1"/>
    <s v="480-2021"/>
    <m/>
    <s v="Secop II"/>
    <s v="480-2021PS (61548)"/>
    <s v="FDLS – LP - 002 DE 2021 (61548)"/>
    <x v="5"/>
    <x v="2"/>
    <s v="Otro"/>
    <m/>
    <m/>
    <s v="FUNDACIÓN ECODES"/>
    <x v="590"/>
    <m/>
    <s v="No es CPS P-AG"/>
    <n v="847326000"/>
    <n v="0"/>
    <n v="0"/>
    <n v="847326000"/>
    <m/>
    <m/>
    <m/>
  </r>
  <r>
    <x v="1"/>
    <s v="481-2021"/>
    <m/>
    <s v="Secop II"/>
    <s v="481-2021CPS-AG (61444)"/>
    <s v="FDLSCD-447-2021(61444)"/>
    <x v="0"/>
    <x v="0"/>
    <s v="Apoyo a la gestión"/>
    <m/>
    <m/>
    <s v="PABLO ENRIQUE HERRERA VALENCIA"/>
    <x v="591"/>
    <m/>
    <n v="1963"/>
    <n v="16344000"/>
    <n v="0"/>
    <n v="0"/>
    <n v="16344000"/>
    <n v="2724000"/>
    <m/>
    <m/>
  </r>
  <r>
    <x v="1"/>
    <s v="482-2021"/>
    <m/>
    <s v="Secop II"/>
    <s v="482-2021CPS-P(61647)"/>
    <s v="FDLSCD-448-2021(61647)"/>
    <x v="0"/>
    <x v="0"/>
    <s v="Profesional"/>
    <m/>
    <m/>
    <s v="DIANA MARCELA HOYOS RUIZ"/>
    <x v="592"/>
    <s v="Manizalez (Caldas)"/>
    <n v="1979"/>
    <n v="15000000"/>
    <n v="0"/>
    <n v="0"/>
    <n v="15000000"/>
    <n v="5000000"/>
    <m/>
    <m/>
  </r>
  <r>
    <x v="1"/>
    <s v="483-2021"/>
    <m/>
    <s v="Secop II"/>
    <s v="483-2021CPS-AG(61444)"/>
    <s v="FDLSCD-449-2021(61644)"/>
    <x v="0"/>
    <x v="0"/>
    <s v="Apoyo a la gestión"/>
    <m/>
    <m/>
    <s v="MAURICIO AMAYA ALBARRAN"/>
    <x v="593"/>
    <s v="Bogotá, D.C."/>
    <n v="1963"/>
    <n v="16344000"/>
    <n v="4267600"/>
    <n v="0"/>
    <n v="20611600"/>
    <n v="2724000"/>
    <m/>
    <m/>
  </r>
  <r>
    <x v="1"/>
    <s v="484-2021"/>
    <m/>
    <s v="Secop II"/>
    <s v="484-2021-COMODATO"/>
    <s v="FDLSCDC-450-2021"/>
    <x v="0"/>
    <x v="10"/>
    <s v="Otro"/>
    <m/>
    <m/>
    <s v="JAC EL PORTICO"/>
    <x v="594"/>
    <m/>
    <s v="No es CPS P-AG"/>
    <n v="0"/>
    <n v="0"/>
    <n v="0"/>
    <n v="0"/>
    <m/>
    <m/>
    <m/>
  </r>
  <r>
    <x v="1"/>
    <s v="485-2021"/>
    <m/>
    <s v="Secop II"/>
    <s v="485-2021CPS-P(63432)"/>
    <s v="FDLSCD-451-2021 (63432)"/>
    <x v="0"/>
    <x v="0"/>
    <s v="Profesional"/>
    <m/>
    <m/>
    <s v="NASLY KATTERINE CUSPOCA ORDUZ"/>
    <x v="399"/>
    <s v="Tunja (Boyacá)"/>
    <n v="1979"/>
    <n v="8740000"/>
    <n v="0"/>
    <n v="0"/>
    <n v="8740000"/>
    <n v="4370000"/>
    <m/>
    <m/>
  </r>
  <r>
    <x v="1"/>
    <s v="486-2021"/>
    <m/>
    <s v="Secop II"/>
    <s v="486-2021CPS-P(63557)"/>
    <s v="FDLSCD-452-2021-(63557)"/>
    <x v="0"/>
    <x v="0"/>
    <s v="Profesional"/>
    <m/>
    <m/>
    <s v="YAMIR ELVIRA RINCON SOTAQUIRA"/>
    <x v="595"/>
    <m/>
    <n v="1979"/>
    <n v="8740000"/>
    <n v="0"/>
    <n v="0"/>
    <n v="8740000"/>
    <n v="4370000"/>
    <m/>
    <m/>
  </r>
  <r>
    <x v="1"/>
    <s v="487-2021"/>
    <m/>
    <s v="Secop II"/>
    <s v="487-2021CPS-P-(63675)"/>
    <s v="FDLSCD-453-2021-(63675)"/>
    <x v="0"/>
    <x v="0"/>
    <s v="Profesional"/>
    <m/>
    <m/>
    <s v="PEDRO FERNANDO NEIRA VARGAS"/>
    <x v="596"/>
    <m/>
    <n v="1979"/>
    <n v="8740000"/>
    <n v="0"/>
    <n v="0"/>
    <n v="8740000"/>
    <n v="4370000"/>
    <m/>
    <m/>
  </r>
  <r>
    <x v="1"/>
    <s v="488-2021"/>
    <m/>
    <s v="Secop II"/>
    <s v="488-2021CPS-AG(63676)"/>
    <s v="FDLSCD-454-2021(63676)"/>
    <x v="0"/>
    <x v="0"/>
    <s v="Apoyo a la gestión"/>
    <m/>
    <m/>
    <s v="ELCIDA MARIN TARAZONA"/>
    <x v="414"/>
    <s v="Enciso (Santander)"/>
    <n v="1979"/>
    <n v="4500000"/>
    <n v="0"/>
    <n v="0"/>
    <n v="4500000"/>
    <n v="2250000"/>
    <m/>
    <m/>
  </r>
  <r>
    <x v="1"/>
    <s v="489-2021"/>
    <m/>
    <s v="Secop II"/>
    <s v="489-2021CPS-AG (63835)"/>
    <s v="FDLSCD-455-2021(63835)"/>
    <x v="0"/>
    <x v="0"/>
    <s v="Apoyo a la gestión"/>
    <m/>
    <m/>
    <s v="CARLOS MANUEL ROZO CRUZ"/>
    <x v="597"/>
    <s v="Bogotá, D.C."/>
    <n v="1971"/>
    <n v="4500000"/>
    <n v="0"/>
    <n v="0"/>
    <n v="4500000"/>
    <n v="2250000"/>
    <m/>
    <m/>
  </r>
  <r>
    <x v="1"/>
    <s v="490-2021"/>
    <m/>
    <s v="Secop II"/>
    <s v="CONTRATO DE COMPRAVENTA 490 - 2021"/>
    <s v="FDLSSASI-5-2021(62608)"/>
    <x v="1"/>
    <x v="4"/>
    <s v="Otro"/>
    <m/>
    <m/>
    <s v="S&amp;S SERVICIOS Y SUMINISTROS STELAR SAS"/>
    <x v="317"/>
    <m/>
    <s v="No es CPS P-AG"/>
    <n v="126107525"/>
    <n v="0"/>
    <n v="0"/>
    <n v="126107525"/>
    <m/>
    <m/>
    <m/>
  </r>
  <r>
    <x v="1"/>
    <s v="491-2021"/>
    <m/>
    <s v="Secop II"/>
    <s v="FDLSMC-491-2021(63573)"/>
    <s v="FDLSMC-11-2021(63573)"/>
    <x v="3"/>
    <x v="2"/>
    <s v="Otro"/>
    <m/>
    <m/>
    <s v="ASESORES Y CONSULTORES CIVILES ASOCIADOS SAS"/>
    <x v="598"/>
    <m/>
    <s v="No es CPS P-AG"/>
    <n v="19572600"/>
    <n v="0"/>
    <n v="0"/>
    <n v="19572600"/>
    <m/>
    <m/>
    <m/>
  </r>
  <r>
    <x v="1"/>
    <s v="492-2021"/>
    <m/>
    <s v="Secop II"/>
    <s v="FDLS-CPS 492-2021 (61690)"/>
    <s v="FDLSLP- 3-2021(61690)"/>
    <x v="5"/>
    <x v="5"/>
    <s v="Otro"/>
    <m/>
    <m/>
    <s v="IMPECOS S.A.S"/>
    <x v="599"/>
    <m/>
    <s v="No es CPS P-AG"/>
    <n v="358525500"/>
    <n v="0"/>
    <n v="0"/>
    <n v="358525500"/>
    <m/>
    <m/>
    <m/>
  </r>
  <r>
    <x v="1"/>
    <s v="493-2021"/>
    <m/>
    <s v="Secop II"/>
    <s v="493-2021CV(62611)"/>
    <s v="FDLSSASI-6-2021(62611)"/>
    <x v="1"/>
    <x v="4"/>
    <s v="Otro"/>
    <m/>
    <m/>
    <s v="OFIBEST S.A.S"/>
    <x v="600"/>
    <m/>
    <s v="No es CPS P-AG"/>
    <n v="43650000"/>
    <n v="0"/>
    <n v="0"/>
    <n v="43650000"/>
    <m/>
    <m/>
    <m/>
  </r>
  <r>
    <x v="1"/>
    <s v="494-2021"/>
    <m/>
    <s v="Secop II"/>
    <s v="494-2021CV(62611)"/>
    <s v="FDLSSASI-6-2021(62611)"/>
    <x v="1"/>
    <x v="4"/>
    <s v="Otro"/>
    <m/>
    <m/>
    <s v="INVERSIONES Y CONTRATOS B.R.SAS (COINVER BR SAS)"/>
    <x v="601"/>
    <m/>
    <s v="No es CPS P-AG"/>
    <n v="37435323"/>
    <n v="0"/>
    <n v="0"/>
    <n v="37435323"/>
    <m/>
    <m/>
    <m/>
  </r>
  <r>
    <x v="1"/>
    <s v="495-2021"/>
    <m/>
    <s v="Secop II"/>
    <s v="FDLSCI-495-2021(64126)"/>
    <s v="FDLSCI-456-2021(64126)"/>
    <x v="0"/>
    <x v="1"/>
    <s v="Otro"/>
    <m/>
    <m/>
    <s v="FUNDACIÓN NACIONAL BATUTA"/>
    <x v="602"/>
    <m/>
    <s v="No es CPS P-AG"/>
    <n v="101171638"/>
    <n v="20000000"/>
    <n v="15256513"/>
    <n v="136428151"/>
    <m/>
    <m/>
    <m/>
  </r>
  <r>
    <x v="1"/>
    <s v="496-2021"/>
    <m/>
    <s v="Secop II"/>
    <s v="496-2021CPS-P(63715)"/>
    <s v="FDLSCD-457-2021(63715)"/>
    <x v="0"/>
    <x v="0"/>
    <s v="Profesional"/>
    <m/>
    <m/>
    <s v="MARIA CATALINA ORTIZ TORRES"/>
    <x v="603"/>
    <s v="Chía (Cundinamarca)"/>
    <n v="1977"/>
    <n v="8740000"/>
    <n v="0"/>
    <n v="0"/>
    <n v="8740000"/>
    <n v="4370000"/>
    <m/>
    <m/>
  </r>
  <r>
    <x v="1"/>
    <s v="497-2021"/>
    <m/>
    <s v="Secop II"/>
    <s v="497-2021CPS-P (63712)"/>
    <s v="FDLSCD-458-2021 (63712)"/>
    <x v="0"/>
    <x v="0"/>
    <s v="Profesional"/>
    <m/>
    <m/>
    <s v="SANDRA VIVIANA ACOSTA RODRIGUEZ"/>
    <x v="604"/>
    <s v="Bogotá, D.C."/>
    <n v="1979"/>
    <n v="11000000"/>
    <n v="0"/>
    <n v="0"/>
    <n v="11000000"/>
    <n v="5500000"/>
    <m/>
    <m/>
  </r>
  <r>
    <x v="1"/>
    <s v="498-2021"/>
    <m/>
    <s v="Secop II"/>
    <s v="498-2021CPS-P(62601)"/>
    <s v="FDLSCD-459-2021(62601)"/>
    <x v="0"/>
    <x v="0"/>
    <s v="Profesional"/>
    <m/>
    <m/>
    <s v="JOSE DUVAN NUÑEZ MUÑOZ"/>
    <x v="605"/>
    <m/>
    <n v="1962"/>
    <n v="18900000"/>
    <n v="0"/>
    <n v="0"/>
    <n v="18900000"/>
    <n v="6300000"/>
    <m/>
    <m/>
  </r>
  <r>
    <x v="1"/>
    <s v="499-2021"/>
    <m/>
    <s v="Secop II"/>
    <s v="499-2021CPS-P (62606)"/>
    <s v="FDLSCD-460-2021-(62606)"/>
    <x v="0"/>
    <x v="0"/>
    <s v="Profesional"/>
    <m/>
    <m/>
    <s v="HERNAN ISAIAS JIMENEZ MONTAÑO"/>
    <x v="606"/>
    <m/>
    <n v="1962"/>
    <n v="16500000"/>
    <n v="0"/>
    <n v="0"/>
    <n v="16500000"/>
    <n v="5500000"/>
    <m/>
    <m/>
  </r>
  <r>
    <x v="1"/>
    <s v="500-2021"/>
    <m/>
    <s v="Secop II"/>
    <s v="500-2021CI(64530)"/>
    <s v="FDLSCI-461-2021(64530)"/>
    <x v="0"/>
    <x v="1"/>
    <s v="Otro"/>
    <m/>
    <m/>
    <s v="CONVENIO UNIVERSIDAD NACIONAL"/>
    <x v="607"/>
    <m/>
    <s v="No es CPS P-AG"/>
    <n v="544342105"/>
    <n v="0"/>
    <n v="54434211"/>
    <n v="598776316"/>
    <m/>
    <m/>
    <m/>
  </r>
  <r>
    <x v="1"/>
    <s v="501-2021"/>
    <m/>
    <s v="Secop II"/>
    <s v="501-2021-CPS-AG(63905)"/>
    <s v="FDLSCD-462-2021(63905)"/>
    <x v="0"/>
    <x v="0"/>
    <s v="Apoyo a la gestión"/>
    <m/>
    <m/>
    <s v="YINA PAOLA SIERRA BAUTISTA"/>
    <x v="608"/>
    <s v="Bogotá, D.C."/>
    <n v="1979"/>
    <n v="4500000"/>
    <n v="0"/>
    <n v="0"/>
    <n v="4500000"/>
    <n v="2250000"/>
    <m/>
    <m/>
  </r>
  <r>
    <x v="1"/>
    <s v="502-2021"/>
    <m/>
    <s v="Secop II"/>
    <s v="502-2021CI(64364)"/>
    <s v="FDLSCI-463-2021(64364)"/>
    <x v="0"/>
    <x v="1"/>
    <s v="Otro"/>
    <m/>
    <m/>
    <s v="UNIDAD ADMINISTRATIVA ESPECIAL DE SERVICIOS PÚBLICOS -UAESP"/>
    <x v="609"/>
    <m/>
    <s v="No es CPS P-AG"/>
    <n v="240000000"/>
    <n v="0"/>
    <n v="30738060"/>
    <n v="270738060"/>
    <m/>
    <m/>
    <m/>
  </r>
  <r>
    <x v="1"/>
    <s v="503-2021"/>
    <m/>
    <s v="Secop II"/>
    <s v="503-2021CPS-AG-(63982)"/>
    <s v="FDLSCD-464-2021(63982)"/>
    <x v="0"/>
    <x v="0"/>
    <s v="Apoyo a la gestión"/>
    <m/>
    <m/>
    <s v="CAMILO ANDRES HUERTAS NIVIAYO"/>
    <x v="610"/>
    <m/>
    <n v="1978"/>
    <n v="4500000"/>
    <n v="0"/>
    <n v="0"/>
    <n v="4500000"/>
    <n v="2250000"/>
    <m/>
    <m/>
  </r>
  <r>
    <x v="1"/>
    <s v="504-2021"/>
    <m/>
    <s v="Secop II"/>
    <s v="504-2021CI(64623)"/>
    <s v="FDLSCI-465-2021(64623)"/>
    <x v="0"/>
    <x v="1"/>
    <s v="Otro"/>
    <m/>
    <m/>
    <s v="COLEGIO NICOLÁS BUENAVENTURA – SEDE CHORRILLOS"/>
    <x v="611"/>
    <m/>
    <s v="No es CPS P-AG"/>
    <n v="0"/>
    <n v="0"/>
    <n v="0"/>
    <n v="0"/>
    <m/>
    <m/>
    <m/>
  </r>
  <r>
    <x v="1"/>
    <s v="505-2021"/>
    <m/>
    <s v="Secop II"/>
    <s v="505-2021-CPS-P(63932)"/>
    <s v="FDLSCD-466-2021(63932)"/>
    <x v="0"/>
    <x v="0"/>
    <s v="Profesional"/>
    <m/>
    <m/>
    <s v="JUAN CARLOS ALVARADO BARACALDO"/>
    <x v="612"/>
    <m/>
    <n v="1979"/>
    <n v="8740000"/>
    <n v="0"/>
    <n v="0"/>
    <n v="8740000"/>
    <n v="4370000"/>
    <m/>
    <m/>
  </r>
  <r>
    <x v="1"/>
    <s v="506-2021"/>
    <m/>
    <s v="Secop II"/>
    <s v="506-2021-CPS-P(63932)"/>
    <s v="FDLSCD-467-2021(63932"/>
    <x v="0"/>
    <x v="0"/>
    <s v="Profesional"/>
    <m/>
    <m/>
    <s v="MIGUEL ANGEL RUIZ BENITEZ"/>
    <x v="613"/>
    <s v="Floridablanca (Santander)"/>
    <n v="1979"/>
    <n v="8740000"/>
    <n v="0"/>
    <n v="0"/>
    <n v="8740000"/>
    <n v="4370000"/>
    <m/>
    <m/>
  </r>
  <r>
    <x v="1"/>
    <s v="507-2021"/>
    <m/>
    <s v="Secop II"/>
    <s v="507-2021CPS-AG(61895)"/>
    <s v="FDLSCD-468-2021(61895)"/>
    <x v="0"/>
    <x v="0"/>
    <s v="Apoyo a la gestión"/>
    <m/>
    <m/>
    <s v="INGRY PAOLA MARQUEZ SIERRA"/>
    <x v="614"/>
    <s v="Bogotá, D.C."/>
    <n v="1963"/>
    <n v="16344000"/>
    <n v="5448000"/>
    <n v="0"/>
    <n v="21792000"/>
    <n v="2724000"/>
    <m/>
    <m/>
  </r>
  <r>
    <x v="1"/>
    <s v="508-2021"/>
    <m/>
    <s v="Secop II"/>
    <s v="508-2021CV(62799)"/>
    <s v="FDLSSASI-7-2021(62799)"/>
    <x v="1"/>
    <x v="4"/>
    <s v="Otro"/>
    <m/>
    <m/>
    <s v="ELITE DEPORTIVA SAS"/>
    <x v="615"/>
    <m/>
    <s v="No es CPS P-AG"/>
    <n v="466878516"/>
    <n v="0"/>
    <n v="0"/>
    <n v="466878516"/>
    <m/>
    <m/>
    <m/>
  </r>
  <r>
    <x v="1"/>
    <s v="509-2021"/>
    <m/>
    <s v="Secop II"/>
    <s v="509-2021CV(62799)"/>
    <s v="FDLSSASI-7-2021(62799)"/>
    <x v="1"/>
    <x v="4"/>
    <s v="Otro"/>
    <m/>
    <m/>
    <s v="COMERCIALIZADORA PADYF SAS"/>
    <x v="616"/>
    <m/>
    <s v="No es CPS P-AG"/>
    <n v="76318297"/>
    <n v="0"/>
    <n v="0"/>
    <n v="76318297"/>
    <m/>
    <m/>
    <m/>
  </r>
  <r>
    <x v="1"/>
    <s v="510-2021"/>
    <m/>
    <s v="Secop II"/>
    <s v="510-2021PS(63104)"/>
    <s v="FDLSSAMC-15-2021(63104)"/>
    <x v="2"/>
    <x v="2"/>
    <s v="Otro"/>
    <m/>
    <m/>
    <s v="PROYECTOS Y CONSTRUCCIONES DEL NORTE SAS. - PROCONORTE SAS"/>
    <x v="617"/>
    <m/>
    <s v="No es CPS P-AG"/>
    <n v="227186046"/>
    <n v="113593023"/>
    <n v="0"/>
    <n v="340779069"/>
    <m/>
    <m/>
    <m/>
  </r>
  <r>
    <x v="1"/>
    <s v="511-2021"/>
    <m/>
    <s v="Secop II"/>
    <s v="511-2021CPS-P(62606)"/>
    <s v="FDLSCD-469-2021(62606)"/>
    <x v="0"/>
    <x v="0"/>
    <s v="Profesional"/>
    <m/>
    <m/>
    <s v="SEBASTIAN BUSTOS GONZALEZ"/>
    <x v="618"/>
    <m/>
    <n v="1962"/>
    <n v="16500000"/>
    <n v="0"/>
    <n v="0"/>
    <n v="16500000"/>
    <n v="5500000"/>
    <m/>
    <m/>
  </r>
  <r>
    <x v="1"/>
    <s v="512-2021"/>
    <m/>
    <s v="Secop II"/>
    <s v="512-2021CPS-P (63932)"/>
    <s v="FDLSCD-470-2021 (63932)"/>
    <x v="0"/>
    <x v="0"/>
    <s v="Profesional"/>
    <m/>
    <m/>
    <s v="CATALINA VIDAL TORRES"/>
    <x v="619"/>
    <m/>
    <n v="1979"/>
    <n v="8740000"/>
    <n v="0"/>
    <n v="0"/>
    <n v="8740000"/>
    <n v="4370000"/>
    <m/>
    <m/>
  </r>
  <r>
    <x v="1"/>
    <s v="513-2021"/>
    <m/>
    <s v="Secop II"/>
    <s v="513-2021CPS"/>
    <s v="FDLSSAMC-16-2021"/>
    <x v="2"/>
    <x v="2"/>
    <s v="Otro"/>
    <m/>
    <m/>
    <s v="COMERCIALIZADORA NAVE LIMITADA"/>
    <x v="620"/>
    <m/>
    <s v="No es CPS P-AG"/>
    <n v="0"/>
    <n v="0"/>
    <n v="0"/>
    <n v="0"/>
    <m/>
    <m/>
    <m/>
  </r>
  <r>
    <x v="1"/>
    <s v="515-2021"/>
    <m/>
    <s v="Secop I"/>
    <s v="5152021PS63126"/>
    <s v="FDLSCMA-2-2021(63126)"/>
    <x v="4"/>
    <x v="2"/>
    <s v="Otro"/>
    <m/>
    <m/>
    <s v="DICOMO SERVICIOS INTEGRALES DE INGENIERIA SAS"/>
    <x v="621"/>
    <m/>
    <s v="No es CPS P-AG"/>
    <n v="203226999"/>
    <n v="0"/>
    <n v="0"/>
    <n v="203226999"/>
    <m/>
    <m/>
    <m/>
  </r>
  <r>
    <x v="1"/>
    <s v="516-2021"/>
    <m/>
    <s v="Secop I"/>
    <s v="5162021PS63126"/>
    <s v="FDLSCMA-3-2021(63379)"/>
    <x v="4"/>
    <x v="6"/>
    <s v="Otro"/>
    <m/>
    <m/>
    <s v="JAM INGENIERIA Y MEDIO AMBIENTE S.A.S."/>
    <x v="622"/>
    <m/>
    <s v="No es CPS P-AG"/>
    <n v="274295000"/>
    <n v="0"/>
    <n v="0"/>
    <n v="274295000"/>
    <m/>
    <m/>
    <m/>
  </r>
  <r>
    <x v="1"/>
    <s v="517-2021"/>
    <m/>
    <s v="Secop II"/>
    <s v="517-2021CPS-AG(65056)"/>
    <s v="FDLSCD-472-2021(65056)"/>
    <x v="0"/>
    <x v="0"/>
    <s v="Apoyo a la gestión"/>
    <m/>
    <m/>
    <s v="OMAR STIVE GONZaLEZ RINCoN"/>
    <x v="623"/>
    <m/>
    <n v="1978"/>
    <n v="3550000"/>
    <n v="0"/>
    <n v="0"/>
    <n v="3550000"/>
    <n v="3550000"/>
    <m/>
    <m/>
  </r>
  <r>
    <x v="1"/>
    <s v="518-2021"/>
    <m/>
    <s v="Secop II"/>
    <s v="518-2021CV(63427)"/>
    <s v="FDLSSASI-8-2021(63427)"/>
    <x v="1"/>
    <x v="2"/>
    <s v="Otro"/>
    <m/>
    <m/>
    <s v="COMERCIALIZADORA E&amp;T SAS"/>
    <x v="624"/>
    <m/>
    <s v="No es CPS P-AG"/>
    <n v="184729380"/>
    <n v="0"/>
    <n v="0"/>
    <n v="184729380"/>
    <m/>
    <m/>
    <m/>
  </r>
  <r>
    <x v="1"/>
    <s v="519-2021"/>
    <m/>
    <s v="Secop II"/>
    <s v="519-2021PS(63138)"/>
    <s v="FDLSLP-5-2021(63138)"/>
    <x v="5"/>
    <x v="2"/>
    <s v="Otro"/>
    <m/>
    <m/>
    <s v="FUNDACION SOCIAL VIVE COLOMBIA. FUNVIVE 2.0"/>
    <x v="625"/>
    <m/>
    <s v="No es CPS P-AG"/>
    <n v="806751000"/>
    <n v="0"/>
    <n v="0"/>
    <n v="806751000"/>
    <m/>
    <m/>
    <m/>
  </r>
  <r>
    <x v="1"/>
    <s v="521-2021"/>
    <m/>
    <s v="Secop II"/>
    <s v="521-2021SUM(64014)"/>
    <s v="FDLSSASI-11-2021(64014)"/>
    <x v="1"/>
    <x v="5"/>
    <s v="Otro"/>
    <m/>
    <m/>
    <s v="CARVEPA S.A.S. - (MOBILIARIO JAC)"/>
    <x v="626"/>
    <m/>
    <s v="No es CPS P-AG"/>
    <n v="273107380"/>
    <n v="93500000"/>
    <n v="0"/>
    <n v="366607380"/>
    <m/>
    <m/>
    <m/>
  </r>
  <r>
    <x v="1"/>
    <s v="522-2021"/>
    <m/>
    <s v="Secop II"/>
    <s v="522-2021CPS-P (64805)"/>
    <s v="FDLSCD-474-2021(64805)"/>
    <x v="0"/>
    <x v="0"/>
    <s v="Profesional"/>
    <m/>
    <m/>
    <s v="LUZ VIVIANA CARO CUERVO"/>
    <x v="627"/>
    <s v="Bogotá, D.C."/>
    <n v="1963"/>
    <n v="18160000"/>
    <n v="9080000"/>
    <n v="0"/>
    <n v="27240000"/>
    <n v="4540000"/>
    <m/>
    <m/>
  </r>
  <r>
    <x v="1"/>
    <s v="523-2021"/>
    <m/>
    <s v="Secop II"/>
    <s v="523-2021-COMODATO"/>
    <s v="FDLSCDC-475-2021"/>
    <x v="0"/>
    <x v="10"/>
    <s v="Otro"/>
    <m/>
    <m/>
    <s v="JAC TIBABUYES UNIVERSAL"/>
    <x v="628"/>
    <m/>
    <s v="No es CPS P-AG"/>
    <n v="0"/>
    <n v="0"/>
    <n v="0"/>
    <n v="0"/>
    <m/>
    <m/>
    <m/>
  </r>
  <r>
    <x v="1"/>
    <s v="524-2021"/>
    <m/>
    <s v="Secop II"/>
    <s v="CPS 524-2021"/>
    <s v="FDLSLP-004-2021 (63203)"/>
    <x v="5"/>
    <x v="2"/>
    <s v="Otro"/>
    <m/>
    <m/>
    <s v="ASOCIACIÓN HOGARES SÍ A LA VIDA"/>
    <x v="629"/>
    <m/>
    <s v="No es CPS P-AG"/>
    <n v="626093213"/>
    <n v="0"/>
    <n v="0"/>
    <n v="626093213"/>
    <m/>
    <m/>
    <m/>
  </r>
  <r>
    <x v="1"/>
    <s v="525-2021"/>
    <m/>
    <s v="Secop II"/>
    <s v="525-2021SUM(64002)"/>
    <s v="FDLSSASI-10-2021(64002)"/>
    <x v="1"/>
    <x v="5"/>
    <s v="Otro"/>
    <m/>
    <m/>
    <s v="MAKROSYSTEM COLOMBIA SAS"/>
    <x v="300"/>
    <m/>
    <s v="No es CPS P-AG"/>
    <n v="1635368805"/>
    <n v="390120745"/>
    <n v="0"/>
    <n v="2025489550"/>
    <m/>
    <m/>
    <m/>
  </r>
  <r>
    <x v="1"/>
    <s v="526-2021"/>
    <m/>
    <s v="Secop II"/>
    <s v="526-2021PS(63470)"/>
    <s v="FDLSLP-9-2021(63470)"/>
    <x v="5"/>
    <x v="2"/>
    <s v="Otro"/>
    <m/>
    <m/>
    <s v="CONSORCIO SINERGIA 9-2021"/>
    <x v="630"/>
    <m/>
    <s v="No es CPS P-AG"/>
    <n v="593881752"/>
    <n v="30169475"/>
    <n v="0"/>
    <n v="624051227"/>
    <m/>
    <s v="CORTES IBARRA INGENIERÍA SAS (50.00%) - JESUS PEDRO NEL SERRANO MENESES (50.00%)"/>
    <m/>
  </r>
  <r>
    <x v="1"/>
    <s v="527-2021"/>
    <m/>
    <s v="Secop II"/>
    <s v="527-2021PS(63746)"/>
    <s v="FDLSLP-7-2021 (63746)"/>
    <x v="5"/>
    <x v="2"/>
    <s v="Otro"/>
    <m/>
    <m/>
    <s v="CORPORACIÓN_x000a_ESTRATÉGICA EN GESTIÓN E INTEGRACIÓN COLOMBIA - EGESCO"/>
    <x v="587"/>
    <m/>
    <s v="No es CPS P-AG"/>
    <n v="713086596"/>
    <n v="0"/>
    <n v="0"/>
    <n v="713086596"/>
    <m/>
    <m/>
    <m/>
  </r>
  <r>
    <x v="1"/>
    <s v="528-2021"/>
    <m/>
    <s v="Secop II"/>
    <s v="528-2021PS(64151)"/>
    <s v="FDLSLP-12-2021(64151)"/>
    <x v="5"/>
    <x v="2"/>
    <s v="Otro"/>
    <m/>
    <m/>
    <s v="OTILIO NICOLAS MORENO BLANCO LIMITADA"/>
    <x v="631"/>
    <m/>
    <s v="No es CPS P-AG"/>
    <n v="343048667"/>
    <n v="151156102"/>
    <n v="0"/>
    <n v="494204769"/>
    <m/>
    <m/>
    <m/>
  </r>
  <r>
    <x v="1"/>
    <s v="529-2021"/>
    <m/>
    <s v="Secop II"/>
    <s v="529-2021PS(63597)"/>
    <s v="LICITACIÓN PÚBLICA FDLS-6-2021(63597)"/>
    <x v="5"/>
    <x v="2"/>
    <s v="Otro"/>
    <m/>
    <m/>
    <s v="FUNDACION INTERNACIONAL DE PEDAGOGIA CONCEPTUAL ALBERTO MERANI"/>
    <x v="632"/>
    <m/>
    <s v="No es CPS P-AG"/>
    <n v="1227775360"/>
    <n v="0"/>
    <n v="0"/>
    <n v="1227775360"/>
    <m/>
    <m/>
    <m/>
  </r>
  <r>
    <x v="1"/>
    <s v="530-2021"/>
    <m/>
    <s v="Secop II"/>
    <s v="530-2021PS (63213)"/>
    <s v="FDLSLP-08-2021 (6313)"/>
    <x v="5"/>
    <x v="2"/>
    <s v="Otro"/>
    <m/>
    <m/>
    <s v="FUNDACION INTERNACIONAL DE PEDAGOGIA CONCEPTUAL ALBERTO MERANI"/>
    <x v="632"/>
    <m/>
    <s v="No es CPS P-AG"/>
    <n v="1053069899"/>
    <n v="0"/>
    <n v="0"/>
    <n v="1053069899"/>
    <m/>
    <m/>
    <m/>
  </r>
  <r>
    <x v="1"/>
    <s v="532-2021"/>
    <m/>
    <s v="Secop II"/>
    <s v="532-2021CV(63617)"/>
    <s v="FDLSSASI-9-2021(63617)"/>
    <x v="1"/>
    <x v="4"/>
    <s v="Otro"/>
    <m/>
    <m/>
    <s v="ABOVE SAS"/>
    <x v="565"/>
    <m/>
    <s v="No es CPS P-AG"/>
    <n v="236173956"/>
    <n v="0"/>
    <n v="0"/>
    <n v="236173956"/>
    <m/>
    <m/>
    <m/>
  </r>
  <r>
    <x v="1"/>
    <s v="533-2021"/>
    <m/>
    <s v="Secop II"/>
    <s v="533-2021CV(63617)"/>
    <s v="FDLSSASI-9-2021(63617)"/>
    <x v="1"/>
    <x v="4"/>
    <s v="Otro"/>
    <m/>
    <m/>
    <s v="ELITE DEPORTIVA SAS"/>
    <x v="615"/>
    <m/>
    <s v="No es CPS P-AG"/>
    <n v="130982648"/>
    <n v="0"/>
    <n v="0"/>
    <n v="130982648"/>
    <m/>
    <m/>
    <m/>
  </r>
  <r>
    <x v="1"/>
    <s v="534-2021"/>
    <m/>
    <s v="Secop II"/>
    <s v="FDLSMC-534-2021(68210)"/>
    <s v="FDLSMC-13-2021(68210)"/>
    <x v="3"/>
    <x v="2"/>
    <s v="Otro"/>
    <m/>
    <m/>
    <s v="AIDA CONSUELO RAMIREZ (MOBILIARIO RURAL)"/>
    <x v="633"/>
    <m/>
    <s v="No es CPS P-AG"/>
    <n v="25352539"/>
    <n v="0"/>
    <n v="0"/>
    <n v="25352539"/>
    <m/>
    <m/>
    <m/>
  </r>
  <r>
    <x v="1"/>
    <s v="535-2021"/>
    <m/>
    <s v="Secop II"/>
    <s v="535-2021PS(66970)"/>
    <s v="FDLSMC-14-2021(66970)"/>
    <x v="3"/>
    <x v="2"/>
    <s v="Otro"/>
    <m/>
    <m/>
    <s v="CORPORACION ENCMAINADA AL DESARROLLO INTEGRAL DE LA COMUNIDAD"/>
    <x v="634"/>
    <m/>
    <s v="No es CPS P-AG"/>
    <n v="22396500"/>
    <n v="0"/>
    <n v="0"/>
    <n v="22396500"/>
    <m/>
    <m/>
    <m/>
  </r>
  <r>
    <x v="1"/>
    <s v="536-2021"/>
    <m/>
    <s v="Secop II"/>
    <s v="536-2021SUM(65390)"/>
    <s v="FDLSSASI-12-2021(65390)"/>
    <x v="1"/>
    <x v="5"/>
    <s v="Otro"/>
    <m/>
    <m/>
    <s v="NeSTOR TORRES/SEMTOL ASESORiAS Y SUMINISTROS"/>
    <x v="635"/>
    <m/>
    <s v="No es CPS P-AG"/>
    <n v="187655589"/>
    <n v="35000000"/>
    <n v="0"/>
    <n v="222655589"/>
    <m/>
    <m/>
    <m/>
  </r>
  <r>
    <x v="1"/>
    <s v="537-2021"/>
    <m/>
    <s v="Secop II"/>
    <s v="537-2021PS(65378)"/>
    <s v="FDLSSAMC-17-2021(65378)"/>
    <x v="2"/>
    <x v="2"/>
    <s v="Otro"/>
    <m/>
    <m/>
    <s v="PRODEPORT LTDA"/>
    <x v="442"/>
    <m/>
    <s v="No es CPS P-AG"/>
    <n v="132579219"/>
    <n v="0"/>
    <n v="0"/>
    <n v="132579219"/>
    <m/>
    <m/>
    <m/>
  </r>
  <r>
    <x v="1"/>
    <s v="538-2021"/>
    <m/>
    <s v="Secop II"/>
    <s v="538 -2021CPS(64256)"/>
    <s v="FDLSLP-13-2021(64256)"/>
    <x v="5"/>
    <x v="2"/>
    <s v="Otro"/>
    <m/>
    <m/>
    <s v="CARLOS ALBERTO PINZON MOLINA"/>
    <x v="636"/>
    <m/>
    <s v="No es CPS P-AG"/>
    <n v="1011735934"/>
    <n v="0"/>
    <n v="0"/>
    <n v="1011735934"/>
    <m/>
    <m/>
    <m/>
  </r>
  <r>
    <x v="1"/>
    <s v="539-2021"/>
    <m/>
    <s v="Secop II"/>
    <s v="539-2021SUM(65069)"/>
    <s v="FDLSSAMC-18-2021 (65069)"/>
    <x v="2"/>
    <x v="5"/>
    <s v="Otro"/>
    <m/>
    <m/>
    <s v="IIS TECHNOLOGY SOLUTIONS SAS"/>
    <x v="637"/>
    <m/>
    <s v="No es CPS P-AG"/>
    <n v="26337868"/>
    <n v="0"/>
    <n v="0"/>
    <n v="26337868"/>
    <m/>
    <m/>
    <m/>
  </r>
  <r>
    <x v="1"/>
    <s v="540-2021"/>
    <m/>
    <s v="Secop II"/>
    <s v="FDLSMC-540-2021(68250)"/>
    <s v="FDLSMC-15-2021(68250)"/>
    <x v="3"/>
    <x v="4"/>
    <s v="Otro"/>
    <m/>
    <m/>
    <s v="CORPORACION ENCMAINADA AL DESARROLLO INTEGRAL DE LA COMUNIDAD"/>
    <x v="634"/>
    <m/>
    <s v="No es CPS P-AG"/>
    <n v="20956237"/>
    <n v="0"/>
    <n v="0"/>
    <n v="20956237"/>
    <m/>
    <m/>
    <m/>
  </r>
  <r>
    <x v="1"/>
    <s v="541-2021"/>
    <m/>
    <s v="Secop II"/>
    <s v="541-2021CO(63290)"/>
    <s v="FDLSLP-10-2021(63290)"/>
    <x v="5"/>
    <x v="8"/>
    <s v="Otro"/>
    <m/>
    <m/>
    <s v="PAVIOBRAS S.A.S"/>
    <x v="638"/>
    <m/>
    <s v="No es CPS P-AG"/>
    <n v="4752338205"/>
    <n v="2614954183"/>
    <n v="0"/>
    <n v="7367292388"/>
    <m/>
    <m/>
    <s v="Interventoría: R &amp; M Construcciones E Interventorías S A S [544 de 2021]"/>
  </r>
  <r>
    <x v="1"/>
    <s v="542-2021"/>
    <m/>
    <s v="Secop II"/>
    <s v="542-2021CO(63681)"/>
    <s v="FDLSLP-11-2021(63681)"/>
    <x v="5"/>
    <x v="8"/>
    <s v="Otro"/>
    <m/>
    <m/>
    <s v="JALGAVI INGENIEROS LTDA"/>
    <x v="639"/>
    <m/>
    <s v="No es CPS P-AG"/>
    <n v="453239959"/>
    <n v="147628880"/>
    <n v="0"/>
    <n v="600868839"/>
    <m/>
    <m/>
    <s v="Interventoría: Consorcio Localidad de Suba [545 de 2021]"/>
  </r>
  <r>
    <x v="1"/>
    <s v="543-2021"/>
    <m/>
    <s v="Secop II"/>
    <s v="543-2021PS(69159)"/>
    <s v="FDLSCD-477-2021(69159)"/>
    <x v="0"/>
    <x v="2"/>
    <s v="Otro"/>
    <m/>
    <m/>
    <s v="LA ASOCIACIÓN DE JUNTAS DE ACCIÓN COMUNAL DE LA LOCALIDAD 11- ASOJUNTAS"/>
    <x v="640"/>
    <m/>
    <s v="No es CPS P-AG"/>
    <n v="107985000"/>
    <n v="50000000"/>
    <n v="0"/>
    <n v="157985000"/>
    <m/>
    <m/>
    <m/>
  </r>
  <r>
    <x v="1"/>
    <s v="544-2021"/>
    <m/>
    <s v="Secop II"/>
    <s v="544-2021CMA(64169)"/>
    <s v="FDLSCMA-5-2021(64169)"/>
    <x v="4"/>
    <x v="7"/>
    <s v="Otro"/>
    <m/>
    <m/>
    <s v="R &amp; M CONSTRUCCIONES E INTERVENTORIAS SAS "/>
    <x v="641"/>
    <m/>
    <s v="No es CPS P-AG"/>
    <n v="347661795"/>
    <n v="244633705"/>
    <n v="0"/>
    <n v="592295500"/>
    <m/>
    <m/>
    <m/>
  </r>
  <r>
    <x v="1"/>
    <s v="545-2021"/>
    <m/>
    <s v="Secop II"/>
    <s v="545-2021CMA(64598)"/>
    <s v="FDLSCMA-6-2021(64598)"/>
    <x v="4"/>
    <x v="7"/>
    <s v="Otro"/>
    <m/>
    <m/>
    <s v="CONSORCIO LOCALIDAD DE SUBA"/>
    <x v="642"/>
    <m/>
    <s v="No es CPS P-AG"/>
    <n v="60569465"/>
    <n v="15092987"/>
    <n v="0"/>
    <n v="75662452"/>
    <m/>
    <s v="INGENIERÍA VOLQUETAS Y CONSTRUCCIÓN S.A.S (50.00%)- INVERSIONES HINDEL SAS (10.00%)_x000a_SNG Ingeniería S.A.S. (40.00%)"/>
    <m/>
  </r>
  <r>
    <x v="1"/>
    <s v="83925-2021"/>
    <m/>
    <s v="Tienda virtual"/>
    <s v="Orden de Compra 83925-2021"/>
    <s v="No aplica"/>
    <x v="6"/>
    <x v="9"/>
    <s v="Orden de Compra"/>
    <m/>
    <m/>
    <s v="PANAMERICANA LIBRERÍA Y PAPELERÍA S.A."/>
    <x v="334"/>
    <m/>
    <s v="No es CPS P-AG"/>
    <n v="23653630"/>
    <n v="0"/>
    <n v="0"/>
    <n v="23653630"/>
    <s v="-"/>
    <m/>
    <m/>
  </r>
  <r>
    <x v="1"/>
    <s v="83924-2021"/>
    <m/>
    <s v="Tienda virtual"/>
    <s v="Orden de Compra 83924-2021"/>
    <s v="No aplica"/>
    <x v="6"/>
    <x v="9"/>
    <s v="Orden de Compra"/>
    <m/>
    <m/>
    <s v="ALMACENES EXITO S.A."/>
    <x v="336"/>
    <m/>
    <s v="No es CPS P-AG"/>
    <n v="24833100"/>
    <n v="0"/>
    <n v="0"/>
    <n v="24833100"/>
    <s v="-"/>
    <m/>
    <m/>
  </r>
  <r>
    <x v="1"/>
    <s v="83922-2021"/>
    <m/>
    <s v="Tienda virtual"/>
    <s v="Orden de Compra 83922-2021"/>
    <s v="No aplica"/>
    <x v="6"/>
    <x v="9"/>
    <s v="Orden de Compra"/>
    <m/>
    <m/>
    <s v="ALMACENES EXITO S.A."/>
    <x v="336"/>
    <m/>
    <s v="No es CPS P-AG"/>
    <n v="24698700"/>
    <n v="0"/>
    <n v="0"/>
    <n v="24698700"/>
    <s v="-"/>
    <m/>
    <m/>
  </r>
  <r>
    <x v="1"/>
    <s v="83919-2021"/>
    <m/>
    <s v="Tienda virtual"/>
    <s v="Orden de Compra 83919-2021"/>
    <s v="No aplica"/>
    <x v="6"/>
    <x v="9"/>
    <s v="Orden de Compra"/>
    <m/>
    <m/>
    <s v="PANAMERICANA LIBRERÍA Y PAPELERÍA S.A."/>
    <x v="334"/>
    <m/>
    <s v="No es CPS P-AG"/>
    <n v="23626260"/>
    <n v="0"/>
    <n v="0"/>
    <n v="23626260"/>
    <s v="-"/>
    <m/>
    <m/>
  </r>
  <r>
    <x v="1"/>
    <s v="83918-2021"/>
    <m/>
    <s v="Tienda virtual"/>
    <s v="Orden de Compra 83918-2021"/>
    <s v="No aplica"/>
    <x v="6"/>
    <x v="9"/>
    <s v="Orden de Compra"/>
    <m/>
    <m/>
    <s v="ALMACENES EXITO S.A."/>
    <x v="336"/>
    <m/>
    <s v="No es CPS P-AG"/>
    <n v="23783000"/>
    <n v="0"/>
    <n v="0"/>
    <n v="23783000"/>
    <s v="-"/>
    <m/>
    <m/>
  </r>
  <r>
    <x v="1"/>
    <s v="83916-2021"/>
    <m/>
    <s v="Tienda virtual"/>
    <s v="Orden de Compra 83916-2021"/>
    <s v="No aplica"/>
    <x v="6"/>
    <x v="9"/>
    <s v="Orden de Compra"/>
    <m/>
    <m/>
    <s v="ALMACENES EXITO S.A."/>
    <x v="336"/>
    <m/>
    <s v="No es CPS P-AG"/>
    <n v="24486000"/>
    <n v="0"/>
    <n v="0"/>
    <n v="24486000"/>
    <s v="-"/>
    <m/>
    <m/>
  </r>
  <r>
    <x v="1"/>
    <s v="67570-2021"/>
    <m/>
    <s v="Tienda virtual"/>
    <s v="Orden de Compra 67570-2021"/>
    <s v="No aplica"/>
    <x v="6"/>
    <x v="9"/>
    <s v="Orden de Compra"/>
    <m/>
    <m/>
    <s v="EASYCLEAN G&amp;E S.A.S."/>
    <x v="333"/>
    <m/>
    <s v="No es CPS P-AG"/>
    <n v="225565990"/>
    <n v="110426439"/>
    <n v="0"/>
    <n v="335992429"/>
    <s v="-"/>
    <m/>
    <m/>
  </r>
  <r>
    <x v="1"/>
    <s v="67722-2021"/>
    <m/>
    <s v="Tienda virtual"/>
    <s v="Orden de Compra 67722-2021"/>
    <s v="No aplica"/>
    <x v="6"/>
    <x v="9"/>
    <s v="Orden de Compra"/>
    <m/>
    <m/>
    <s v="PANAMERICANA LIBRERÍA Y PAPELERÍA S.A."/>
    <x v="334"/>
    <m/>
    <s v="No es CPS P-AG"/>
    <n v="9197000"/>
    <n v="0"/>
    <n v="0"/>
    <n v="9197000"/>
    <s v="-"/>
    <m/>
    <m/>
  </r>
  <r>
    <x v="1"/>
    <s v="68065-2021"/>
    <m/>
    <s v="Tienda virtual"/>
    <s v="Orden de Compra 68065-2021"/>
    <s v="No aplica"/>
    <x v="6"/>
    <x v="9"/>
    <s v="Orden de Compra"/>
    <m/>
    <m/>
    <s v="ESRI COLOMBIA SAS"/>
    <x v="643"/>
    <m/>
    <s v="No es CPS P-AG"/>
    <n v="25755514"/>
    <n v="0"/>
    <n v="0"/>
    <n v="25755514"/>
    <s v="-"/>
    <m/>
    <m/>
  </r>
  <r>
    <x v="1"/>
    <s v="68066-2021"/>
    <m/>
    <s v="Tienda virtual"/>
    <s v="Orden de Compra 68066-2021"/>
    <s v="No aplica"/>
    <x v="6"/>
    <x v="9"/>
    <s v="Orden de Compra"/>
    <m/>
    <m/>
    <s v="UNION TEMPORAL DELL EMC"/>
    <x v="644"/>
    <m/>
    <s v="No es CPS P-AG"/>
    <n v="190640824"/>
    <n v="0"/>
    <n v="0"/>
    <n v="190640824"/>
    <s v="-"/>
    <s v="no encuentro informacion "/>
    <m/>
  </r>
  <r>
    <x v="1"/>
    <s v="70706-2021"/>
    <m/>
    <s v="Tienda virtual"/>
    <s v="Orden de Compra 70706-2021"/>
    <s v="No aplica"/>
    <x v="6"/>
    <x v="9"/>
    <s v="Orden de Compra"/>
    <m/>
    <m/>
    <s v="UNION TEMPORAL MOTORYSA-CASATORO2020"/>
    <x v="645"/>
    <m/>
    <s v="No es CPS P-AG"/>
    <n v="137036950"/>
    <n v="0"/>
    <n v="0"/>
    <n v="137036950"/>
    <s v="-"/>
    <s v="Motorysa (50.00%)- CASATORO S.A. (50.00%)_x000a_ "/>
    <m/>
  </r>
  <r>
    <x v="1"/>
    <s v="70707-2021"/>
    <m/>
    <s v="Tienda virtual"/>
    <s v="Orden de Compra 70707-2021"/>
    <s v="No aplica"/>
    <x v="6"/>
    <x v="9"/>
    <s v="Orden de Compra"/>
    <m/>
    <m/>
    <s v="EMPRESA DE TELECOMUNICACIONES DE BOGOTA SA ESP"/>
    <x v="174"/>
    <m/>
    <s v="No es CPS P-AG"/>
    <n v="6361897"/>
    <n v="0"/>
    <n v="0"/>
    <n v="6361897"/>
    <s v="-"/>
    <m/>
    <m/>
  </r>
  <r>
    <x v="1"/>
    <s v="76261-2021"/>
    <m/>
    <s v="Tienda virtual"/>
    <s v="Orden de Compra 76261-2021"/>
    <s v="No aplica"/>
    <x v="6"/>
    <x v="9"/>
    <s v="Orden de Compra"/>
    <m/>
    <m/>
    <s v="COLOMBIA TELECOMUNICACIONES S.A. ESP"/>
    <x v="646"/>
    <m/>
    <s v="No es CPS P-AG"/>
    <n v="207416"/>
    <n v="0"/>
    <n v="0"/>
    <n v="207416"/>
    <s v="-"/>
    <m/>
    <m/>
  </r>
  <r>
    <x v="1"/>
    <s v="77595-2021"/>
    <m/>
    <s v="Tienda virtual"/>
    <s v="Orden de Compra 77595-2021"/>
    <s v="No aplica"/>
    <x v="6"/>
    <x v="9"/>
    <s v="Orden de Compra"/>
    <m/>
    <m/>
    <s v="SISTETRONICS SAS"/>
    <x v="647"/>
    <s v="Bogotá, D.C."/>
    <s v="No es CPS P-AG"/>
    <n v="878901000"/>
    <n v="0"/>
    <n v="0"/>
    <n v="878901000"/>
    <s v="-"/>
    <m/>
    <m/>
  </r>
  <r>
    <x v="1"/>
    <s v="78889-2021"/>
    <m/>
    <s v="Tienda virtual"/>
    <s v="Orden de Compra 78889-2021"/>
    <s v="No aplica"/>
    <x v="6"/>
    <x v="9"/>
    <s v="Orden de Compra"/>
    <m/>
    <m/>
    <s v="AUTOMAYOR S.A"/>
    <x v="648"/>
    <m/>
    <s v="No es CPS P-AG"/>
    <n v="162466963"/>
    <n v="0"/>
    <n v="0"/>
    <n v="162466963"/>
    <s v="-"/>
    <m/>
    <m/>
  </r>
  <r>
    <x v="1"/>
    <s v="80396-2021"/>
    <m/>
    <s v="Tienda virtual"/>
    <s v="Orden de Compra 80396-2021"/>
    <s v="No aplica"/>
    <x v="6"/>
    <x v="9"/>
    <s v="Orden de Compra"/>
    <m/>
    <m/>
    <s v="ALMACENES EXITO S.A."/>
    <x v="336"/>
    <m/>
    <s v="No es CPS P-AG"/>
    <n v="20985000"/>
    <n v="0"/>
    <n v="0"/>
    <n v="20985000"/>
    <s v="-"/>
    <m/>
    <m/>
  </r>
  <r>
    <x v="1"/>
    <s v="80398-2021"/>
    <m/>
    <s v="Tienda virtual"/>
    <s v="Orden de Compra 80398-2021"/>
    <s v="No aplica"/>
    <x v="6"/>
    <x v="9"/>
    <s v="Orden de Compra"/>
    <m/>
    <m/>
    <s v="ALMACENES EXITO S.A."/>
    <x v="336"/>
    <m/>
    <s v="No es CPS P-AG"/>
    <n v="8349000"/>
    <n v="0"/>
    <n v="0"/>
    <n v="8349000"/>
    <s v="-"/>
    <m/>
    <m/>
  </r>
  <r>
    <x v="1"/>
    <s v="80399-2021"/>
    <m/>
    <s v="Tienda virtual"/>
    <s v="Orden de Compra 80399-2021"/>
    <s v="No aplica"/>
    <x v="6"/>
    <x v="9"/>
    <s v="Orden de Compra"/>
    <m/>
    <m/>
    <s v="PANAMERICANA LIBRERÍA Y PAPELERÍA S.A."/>
    <x v="334"/>
    <m/>
    <s v="No es CPS P-AG"/>
    <n v="11582032"/>
    <n v="0"/>
    <n v="0"/>
    <n v="11582032"/>
    <s v="-"/>
    <m/>
    <m/>
  </r>
  <r>
    <x v="1"/>
    <s v="80404-2021"/>
    <m/>
    <s v="Tienda virtual"/>
    <s v="Orden de Compra 80404-2021"/>
    <s v="No aplica"/>
    <x v="6"/>
    <x v="9"/>
    <s v="Orden de Compra"/>
    <m/>
    <m/>
    <s v="COLOMBIANA DE COMERCIO S.A Y/O ALKOSTO S.A."/>
    <x v="335"/>
    <m/>
    <s v="No es CPS P-AG"/>
    <n v="18299000"/>
    <n v="0"/>
    <n v="0"/>
    <n v="18299000"/>
    <s v="-"/>
    <m/>
    <m/>
  </r>
  <r>
    <x v="1"/>
    <s v="80405-2021"/>
    <m/>
    <s v="Tienda virtual"/>
    <s v="Orden de Compra 80405-2021"/>
    <s v="No aplica"/>
    <x v="6"/>
    <x v="9"/>
    <s v="Orden de Compra"/>
    <m/>
    <m/>
    <s v="PANAMERICANA LIBRERÍA Y PAPELERÍA S.A."/>
    <x v="334"/>
    <m/>
    <s v="No es CPS P-AG"/>
    <n v="3298204"/>
    <n v="0"/>
    <n v="0"/>
    <n v="3298204"/>
    <s v="-"/>
    <m/>
    <m/>
  </r>
  <r>
    <x v="1"/>
    <s v="80407-2021"/>
    <m/>
    <s v="Tienda virtual"/>
    <s v="Orden de Compra 80407-2021"/>
    <s v="No aplica"/>
    <x v="6"/>
    <x v="9"/>
    <s v="Orden de Compra"/>
    <m/>
    <m/>
    <s v="CENCOSUD COLOMBIA S.A."/>
    <x v="649"/>
    <m/>
    <s v="No es CPS P-AG"/>
    <n v="13750000"/>
    <n v="0"/>
    <n v="0"/>
    <n v="13750000"/>
    <s v="-"/>
    <m/>
    <m/>
  </r>
  <r>
    <x v="1"/>
    <s v="80408-2021"/>
    <m/>
    <s v="Tienda virtual"/>
    <s v="Orden de Compra 80408-2021"/>
    <s v="No aplica"/>
    <x v="6"/>
    <x v="9"/>
    <s v="Orden de Compra"/>
    <m/>
    <m/>
    <s v="PANAMERICANA LIBRERÍA Y PAPELERÍA S.A."/>
    <x v="334"/>
    <m/>
    <s v="No es CPS P-AG"/>
    <n v="2487100"/>
    <n v="0"/>
    <n v="0"/>
    <n v="2487100"/>
    <s v="-"/>
    <m/>
    <m/>
  </r>
  <r>
    <x v="1"/>
    <s v="80412-2021"/>
    <m/>
    <s v="Tienda virtual"/>
    <s v="Orden de Compra 80412-2021"/>
    <s v="No aplica"/>
    <x v="6"/>
    <x v="9"/>
    <s v="Orden de Compra"/>
    <m/>
    <m/>
    <s v="FERRICENTROS SAS"/>
    <x v="650"/>
    <m/>
    <s v="No es CPS P-AG"/>
    <n v="2487100"/>
    <n v="0"/>
    <n v="0"/>
    <n v="2487100"/>
    <s v="-"/>
    <m/>
    <m/>
  </r>
  <r>
    <x v="1"/>
    <s v="80413-2021"/>
    <m/>
    <s v="Tienda virtual"/>
    <s v="Orden de Compra 80413-2021"/>
    <s v="No aplica"/>
    <x v="6"/>
    <x v="9"/>
    <s v="Orden de Compra"/>
    <m/>
    <m/>
    <s v="COLOMBIANA DE COMERCIO S.A Y/O ALKOSTO S.A."/>
    <x v="335"/>
    <m/>
    <s v="No es CPS P-AG"/>
    <n v="919600"/>
    <n v="0"/>
    <n v="0"/>
    <n v="919600"/>
    <s v="-"/>
    <m/>
    <m/>
  </r>
  <r>
    <x v="1"/>
    <s v="80607-2021"/>
    <m/>
    <s v="Tienda virtual"/>
    <s v="Orden de Compra 80607-2021"/>
    <s v="No aplica"/>
    <x v="6"/>
    <x v="9"/>
    <s v="Orden de Compra"/>
    <m/>
    <m/>
    <s v="COLOMBIANA DE COMERCIO S.A Y/O ALKOSTO S.A."/>
    <x v="335"/>
    <m/>
    <s v="No es CPS P-AG"/>
    <n v="113159999"/>
    <n v="0"/>
    <n v="0"/>
    <n v="113159999"/>
    <s v="-"/>
    <m/>
    <m/>
  </r>
  <r>
    <x v="1"/>
    <s v="80890-2021"/>
    <m/>
    <s v="Tienda virtual"/>
    <s v="Orden de Compra 80890-2021"/>
    <s v="No aplica"/>
    <x v="6"/>
    <x v="9"/>
    <s v="Orden de Compra"/>
    <m/>
    <m/>
    <s v="Fabrica Nacional de Autopartes S.A"/>
    <x v="651"/>
    <m/>
    <s v="No es CPS P-AG"/>
    <n v="876444216"/>
    <n v="0"/>
    <n v="0"/>
    <n v="876444216"/>
    <s v="-"/>
    <m/>
    <m/>
  </r>
  <r>
    <x v="2"/>
    <s v="001-2022"/>
    <m/>
    <s v="Secop II"/>
    <s v="001-2022CPS-P(66464)"/>
    <s v="FDLSUBACD-001-2022(66464)"/>
    <x v="0"/>
    <x v="0"/>
    <s v="Profesional"/>
    <m/>
    <m/>
    <s v="ELIA TATIANA BARBOSA ALMONACID"/>
    <x v="9"/>
    <s v="Villavicencio (Meta)"/>
    <n v="1978"/>
    <n v="72050000"/>
    <n v="10043333"/>
    <n v="0"/>
    <n v="82093333"/>
    <n v="6550000"/>
    <m/>
    <m/>
  </r>
  <r>
    <x v="2"/>
    <s v="002-2022"/>
    <m/>
    <s v="Secop II"/>
    <s v="002-2022CPS-P(66464)"/>
    <s v="FDLSUBACD-002-2022(66464)"/>
    <x v="0"/>
    <x v="0"/>
    <s v="Profesional"/>
    <m/>
    <m/>
    <s v="DIANA MARYELI QUINTERO ARIAS"/>
    <x v="340"/>
    <s v="Bogotá, D.C."/>
    <n v="1978"/>
    <n v="72050000"/>
    <n v="10043333"/>
    <n v="0"/>
    <n v="82093333"/>
    <n v="6550000"/>
    <m/>
    <m/>
  </r>
  <r>
    <x v="2"/>
    <s v="003-2022"/>
    <m/>
    <s v="Secop II"/>
    <s v="003-2022CPS-P(66464)"/>
    <s v="FDLSUBACD-003-2022(66464)"/>
    <x v="0"/>
    <x v="0"/>
    <s v="Profesional"/>
    <m/>
    <m/>
    <s v="KENNY BIVIANA ROJAS AMUD"/>
    <x v="343"/>
    <s v="Bogotá, D.C."/>
    <n v="1978"/>
    <n v="72050000"/>
    <n v="10043333"/>
    <n v="0"/>
    <n v="82093333"/>
    <n v="6550000"/>
    <m/>
    <m/>
  </r>
  <r>
    <x v="2"/>
    <s v="004-2022"/>
    <m/>
    <s v="Secop II"/>
    <s v="004-2022CPS-P(66441)"/>
    <s v="FDLSUBACD-004-2022(66441)"/>
    <x v="0"/>
    <x v="0"/>
    <s v="Profesional"/>
    <m/>
    <m/>
    <s v="IVAN DARIO GOMEZ HENAO"/>
    <x v="161"/>
    <s v="Manizalez (Caldas)"/>
    <n v="1978"/>
    <n v="90750000"/>
    <n v="12650000"/>
    <n v="0"/>
    <n v="103400000"/>
    <n v="8250000"/>
    <m/>
    <m/>
  </r>
  <r>
    <x v="2"/>
    <s v="005-2022"/>
    <m/>
    <s v="Secop II"/>
    <s v="005-2022CPS-P(66464)"/>
    <s v="FDLSUBACD-005-2022(66464)"/>
    <x v="0"/>
    <x v="0"/>
    <s v="Profesional"/>
    <m/>
    <m/>
    <s v="EVELYNE CONSTANZA COLLAZOS LASSO"/>
    <x v="652"/>
    <s v="Popayan (Cauca)"/>
    <n v="1978"/>
    <n v="72050000"/>
    <n v="10043333"/>
    <n v="0"/>
    <n v="82093333"/>
    <n v="6550000"/>
    <m/>
    <m/>
  </r>
  <r>
    <x v="2"/>
    <s v="006-2022"/>
    <m/>
    <s v="Secop II"/>
    <s v="006-2022CPS-P(66464)"/>
    <s v="FDLSUBACD-006-2022(66464)"/>
    <x v="0"/>
    <x v="0"/>
    <s v="Profesional"/>
    <m/>
    <m/>
    <s v="Luisa Fernanda Botero Alzate"/>
    <x v="653"/>
    <s v="Manizalez (Caldas)"/>
    <n v="1978"/>
    <n v="72050000"/>
    <n v="10043333"/>
    <n v="0"/>
    <n v="82093333"/>
    <n v="6550000"/>
    <m/>
    <m/>
  </r>
  <r>
    <x v="2"/>
    <s v="007-2022"/>
    <m/>
    <s v="Secop II"/>
    <s v="007-2022CPS-P(66464)"/>
    <s v="FDLSUBACD-007-2022(66464)"/>
    <x v="0"/>
    <x v="0"/>
    <s v="Profesional"/>
    <m/>
    <m/>
    <s v="CELIANO VEGA MOTTA"/>
    <x v="482"/>
    <s v="Neiva"/>
    <n v="1978"/>
    <n v="72050000"/>
    <n v="10043333"/>
    <n v="0"/>
    <n v="82093333"/>
    <n v="6550000"/>
    <m/>
    <m/>
  </r>
  <r>
    <x v="2"/>
    <s v="008-2022"/>
    <m/>
    <s v="Secop II"/>
    <s v="008-2022CPS-P(66464)"/>
    <s v="FDLSUBACD-008-2022(66464)"/>
    <x v="0"/>
    <x v="0"/>
    <s v="Profesional"/>
    <m/>
    <m/>
    <s v="ANGELA MARCELA ROZO MUÑOZ"/>
    <x v="58"/>
    <s v="Bogotá, D.C."/>
    <n v="1978"/>
    <n v="72050000"/>
    <n v="10043333"/>
    <n v="0"/>
    <n v="82093333"/>
    <n v="6550000"/>
    <m/>
    <m/>
  </r>
  <r>
    <x v="2"/>
    <s v="009-2022"/>
    <m/>
    <s v="Secop II"/>
    <s v="009-2022CPS-P(66464)"/>
    <s v="FDLSUBACD-009-2022(66464)"/>
    <x v="0"/>
    <x v="0"/>
    <s v="Profesional"/>
    <m/>
    <m/>
    <s v="EDNA IBETH RONDON NOVA"/>
    <x v="654"/>
    <s v="Moniquirá (Boyacá)"/>
    <n v="1978"/>
    <n v="72050000"/>
    <n v="10043333"/>
    <n v="0"/>
    <n v="82093333"/>
    <n v="6550000"/>
    <m/>
    <m/>
  </r>
  <r>
    <x v="2"/>
    <s v="010-2022"/>
    <m/>
    <s v="Secop II"/>
    <s v="010-2022CPS-P(68082) 011-2022CPS-P(68082)"/>
    <s v="FDLSUBACD-010-2022(68082)"/>
    <x v="0"/>
    <x v="0"/>
    <s v="Profesional"/>
    <m/>
    <m/>
    <s v="FAYDY MAGALLY PATIÑO GÓMEZ"/>
    <x v="179"/>
    <s v="Bogotá, D.C."/>
    <n v="1978"/>
    <n v="72050000"/>
    <n v="10043333"/>
    <n v="0"/>
    <n v="82093333"/>
    <n v="6550000"/>
    <m/>
    <m/>
  </r>
  <r>
    <x v="2"/>
    <s v="011-2022"/>
    <m/>
    <s v="Secop II"/>
    <s v="CO1.PCCNTR.3221588"/>
    <s v="FDLSUBACD-011-2022(68082)"/>
    <x v="0"/>
    <x v="0"/>
    <s v="Profesional"/>
    <m/>
    <m/>
    <s v="DIEGO FERNANDO FERMIN NAVIA"/>
    <x v="537"/>
    <s v="Consulado Caracas (Venezuela)"/>
    <n v="1978"/>
    <n v="72050000"/>
    <n v="10043333"/>
    <n v="0"/>
    <n v="82093333"/>
    <n v="6550000"/>
    <m/>
    <m/>
  </r>
  <r>
    <x v="2"/>
    <s v="012-2022"/>
    <m/>
    <s v="Secop II"/>
    <s v="012-2022CPS-AG(66466)"/>
    <s v="FDLSUBACD-012-2022(66466)"/>
    <x v="0"/>
    <x v="0"/>
    <s v="Apoyo a la gestión"/>
    <m/>
    <m/>
    <s v="CINDY YICED ARDILA ARROYO"/>
    <x v="363"/>
    <s v="Bogotá, D.C."/>
    <n v="1978"/>
    <n v="40150000"/>
    <n v="5596667"/>
    <n v="0"/>
    <n v="45746667"/>
    <n v="3650000"/>
    <m/>
    <m/>
  </r>
  <r>
    <x v="2"/>
    <s v="013-2022"/>
    <m/>
    <s v="Secop II"/>
    <s v="013-2022CPS-AG(66466)"/>
    <s v="FDLSUBACD-013-2022(66466)"/>
    <x v="0"/>
    <x v="0"/>
    <s v="Apoyo a la gestión"/>
    <m/>
    <m/>
    <s v="KAREN YISETH NIEVES FORERO"/>
    <x v="341"/>
    <s v="Bogotá, D.C."/>
    <n v="1978"/>
    <n v="40150000"/>
    <n v="5596667"/>
    <n v="0"/>
    <n v="45746667"/>
    <n v="3650000"/>
    <m/>
    <m/>
  </r>
  <r>
    <x v="2"/>
    <s v="014-2022"/>
    <m/>
    <s v="Secop II"/>
    <s v="014-2022CPS-P(66464)"/>
    <s v="FDLSUBACD-014-2022(66464)"/>
    <x v="0"/>
    <x v="0"/>
    <s v="Profesional"/>
    <m/>
    <m/>
    <s v="HUGO FERNEY PINEDA NIÑO"/>
    <x v="265"/>
    <s v="Bogotá, D.C."/>
    <n v="1978"/>
    <n v="72050000"/>
    <n v="10043333"/>
    <n v="0"/>
    <n v="82093333"/>
    <n v="6550000"/>
    <m/>
    <m/>
  </r>
  <r>
    <x v="2"/>
    <s v="015-2022"/>
    <m/>
    <s v="Secop II"/>
    <s v="015-2022CPS-AG(66430)"/>
    <s v="FDLSUBACD-015-2022(66430)"/>
    <x v="0"/>
    <x v="0"/>
    <s v="Apoyo a la gestión"/>
    <m/>
    <m/>
    <s v="YURY PAOLA GONZALEZ"/>
    <x v="400"/>
    <s v="Bogotá, D.C."/>
    <n v="1978"/>
    <n v="25520000"/>
    <n v="3557333"/>
    <n v="0"/>
    <n v="29077333"/>
    <n v="2320000"/>
    <m/>
    <m/>
  </r>
  <r>
    <x v="2"/>
    <s v="016-2022"/>
    <m/>
    <s v="Secop II"/>
    <s v="016-2022CPS-P(68157)"/>
    <s v="FDLSUBACD-016-2022(68157)"/>
    <x v="0"/>
    <x v="0"/>
    <s v="Profesional"/>
    <m/>
    <m/>
    <s v="JUAN SEBASTIAN PULECIO DOMINGUEZ"/>
    <x v="199"/>
    <s v="Bogotá, D.C."/>
    <n v="1979"/>
    <n v="84700000"/>
    <n v="6160000"/>
    <n v="0"/>
    <n v="90860000"/>
    <n v="7700000"/>
    <m/>
    <m/>
  </r>
  <r>
    <x v="2"/>
    <s v="017-2022"/>
    <m/>
    <s v="Secop II"/>
    <s v="017-2022CPS-P(68446)"/>
    <s v="FDLSUBACD-017-2022(68446)"/>
    <x v="0"/>
    <x v="0"/>
    <s v="Profesional"/>
    <m/>
    <m/>
    <s v="MABEL ADRIANA NIVIAYO MOSQUERA"/>
    <x v="389"/>
    <s v="Bogotá, D.C."/>
    <n v="1977"/>
    <n v="50380000"/>
    <n v="0"/>
    <n v="0"/>
    <n v="50380000"/>
    <n v="4580000"/>
    <m/>
    <m/>
  </r>
  <r>
    <x v="2"/>
    <s v="018-2022"/>
    <m/>
    <s v="Secop II"/>
    <s v="018-2022CPS-P(68446)"/>
    <s v="FDLSUBACD-018-2022(68449)"/>
    <x v="0"/>
    <x v="0"/>
    <s v="Profesional"/>
    <m/>
    <m/>
    <s v="MIGUEL ALEXANDER CHIAPPE PULIDO"/>
    <x v="392"/>
    <s v="Bogotá, D.C."/>
    <n v="2016"/>
    <n v="50380000"/>
    <n v="2137333"/>
    <n v="0"/>
    <n v="52517333"/>
    <n v="4580000"/>
    <m/>
    <m/>
  </r>
  <r>
    <x v="2"/>
    <s v="019-2022"/>
    <m/>
    <s v="Secop II"/>
    <s v="019-2022CPS-AG(68050)"/>
    <s v="FDLSUBACD-019-2022(68050)"/>
    <x v="0"/>
    <x v="0"/>
    <s v="Apoyo a la gestión"/>
    <m/>
    <m/>
    <s v="PEDRO DANIEL ASTROS HERNANDEZ"/>
    <x v="559"/>
    <s v="Bogotá, D.C."/>
    <n v="1978"/>
    <n v="40150000"/>
    <n v="0"/>
    <n v="0"/>
    <n v="40150000"/>
    <n v="3650000"/>
    <m/>
    <m/>
  </r>
  <r>
    <x v="2"/>
    <s v="020-2022"/>
    <m/>
    <s v="Secop II"/>
    <s v="020-2022CPS-P(68052)"/>
    <s v="FDLSUBACD-020-2022(68052)"/>
    <x v="0"/>
    <x v="0"/>
    <s v="Profesional"/>
    <m/>
    <m/>
    <s v="RICARDO ANDRES AGUILAR CORDOBA"/>
    <x v="445"/>
    <s v="Bogotá, D.C."/>
    <n v="1969"/>
    <n v="50380000"/>
    <n v="4274667"/>
    <n v="0"/>
    <n v="54654667"/>
    <n v="4580000"/>
    <m/>
    <m/>
  </r>
  <r>
    <x v="2"/>
    <s v="021-2022"/>
    <m/>
    <s v="Secop II"/>
    <s v="021-2022CPS-P(68079)"/>
    <s v="FDLSUBACD-021-2022(68079)"/>
    <x v="0"/>
    <x v="0"/>
    <s v="Profesional"/>
    <m/>
    <m/>
    <s v="ZAIRA LORENA CALDERON GARCES"/>
    <x v="44"/>
    <s v="Bogotá, D.C."/>
    <n v="1978"/>
    <n v="72050000"/>
    <n v="9606667"/>
    <n v="0"/>
    <n v="81656667"/>
    <n v="6550000"/>
    <m/>
    <m/>
  </r>
  <r>
    <x v="2"/>
    <s v="022-2022"/>
    <m/>
    <s v="Secop II"/>
    <s v="022-2022CPS-P(68079)"/>
    <s v="FDLSUBACD-022-2022(68079)"/>
    <x v="0"/>
    <x v="0"/>
    <s v="Profesional"/>
    <m/>
    <m/>
    <s v="MARiA CAMILA FARFAN LEYVA"/>
    <x v="655"/>
    <s v="Bogotá, D.C."/>
    <n v="1978"/>
    <n v="46200000"/>
    <n v="0"/>
    <n v="0"/>
    <n v="46200000"/>
    <n v="7700000"/>
    <m/>
    <m/>
  </r>
  <r>
    <x v="2"/>
    <s v="023-2022"/>
    <m/>
    <s v="Secop II"/>
    <s v="023-2022CPS-P(68079)"/>
    <s v="FDLSUBACD-023-20222(68079)"/>
    <x v="0"/>
    <x v="0"/>
    <s v="Profesional"/>
    <m/>
    <m/>
    <s v="MARISOL AREVALO MARTINEZ"/>
    <x v="390"/>
    <s v="Bogotá, D.C."/>
    <n v="1978"/>
    <n v="72050000"/>
    <n v="9388333"/>
    <n v="0"/>
    <n v="81438333"/>
    <n v="6550000"/>
    <m/>
    <m/>
  </r>
  <r>
    <x v="2"/>
    <s v="024-2022"/>
    <m/>
    <s v="Secop II"/>
    <s v="024-2022CPSP(68445)"/>
    <s v="FDLSUBACD-024-2022(68445)"/>
    <x v="0"/>
    <x v="0"/>
    <s v="Profesional"/>
    <m/>
    <m/>
    <s v="JESSICA QUIROZ CAUSIL"/>
    <x v="7"/>
    <s v="Bogotá, D.C."/>
    <n v="1977"/>
    <n v="50380000"/>
    <n v="0"/>
    <n v="0"/>
    <n v="50380000"/>
    <n v="4580000"/>
    <m/>
    <m/>
  </r>
  <r>
    <x v="2"/>
    <s v="025-2022"/>
    <m/>
    <s v="Secop II"/>
    <s v="025-2022CPSP(68445)"/>
    <s v="FDLSUBACD-025-2022(68445)"/>
    <x v="0"/>
    <x v="0"/>
    <s v="Profesional"/>
    <m/>
    <m/>
    <s v="MARIA CATALINA ORTIZ TORRES"/>
    <x v="603"/>
    <s v="Chía (Cundinamarca)"/>
    <n v="1977"/>
    <n v="50380000"/>
    <n v="0"/>
    <n v="0"/>
    <n v="50380000"/>
    <n v="4580000"/>
    <m/>
    <m/>
  </r>
  <r>
    <x v="2"/>
    <s v="026-2022"/>
    <m/>
    <s v="Secop II"/>
    <s v="026-2022CPSP(68450)"/>
    <s v="FDLSUBACD-026-2022(68450)"/>
    <x v="0"/>
    <x v="0"/>
    <s v="Profesional"/>
    <m/>
    <m/>
    <s v="MONICA ESPERANZA ESQUINAS CASTILLO"/>
    <x v="236"/>
    <s v="Bogotá, D.C."/>
    <n v="2016"/>
    <n v="72050000"/>
    <n v="6331667"/>
    <n v="0"/>
    <n v="78381667"/>
    <n v="6550000"/>
    <m/>
    <m/>
  </r>
  <r>
    <x v="2"/>
    <s v="027-2022"/>
    <m/>
    <s v="Secop II"/>
    <s v="027-2022CPSAG(68081)"/>
    <s v="FDLSUBACD-027-2022(68081)"/>
    <x v="0"/>
    <x v="0"/>
    <s v="Apoyo a la gestión"/>
    <m/>
    <m/>
    <s v="BLANCA PILAR SUAREZ CHACON"/>
    <x v="28"/>
    <s v="Bogotá, D.C."/>
    <n v="1978"/>
    <n v="40150000"/>
    <n v="5353333"/>
    <n v="0"/>
    <n v="45503333"/>
    <n v="3650000"/>
    <m/>
    <m/>
  </r>
  <r>
    <x v="2"/>
    <s v="028-2022"/>
    <m/>
    <s v="Secop II"/>
    <s v="028-2022CPS-P(68462)"/>
    <s v="FDLSUBACD-028-2022(68462)"/>
    <x v="0"/>
    <x v="0"/>
    <s v="Profesional"/>
    <m/>
    <m/>
    <s v="DANIEL IGNACIO GONZALEZ MARTINEZ"/>
    <x v="396"/>
    <s v="Bogotá, D.C."/>
    <n v="1963"/>
    <n v="72050000"/>
    <n v="3056667"/>
    <n v="0"/>
    <n v="75106667"/>
    <n v="6550000"/>
    <m/>
    <m/>
  </r>
  <r>
    <x v="2"/>
    <s v="029-2022"/>
    <m/>
    <s v="Secop II"/>
    <s v="029-2022CPS-P(68439)"/>
    <s v="FDLSUBACD-029-2022(68439)"/>
    <x v="0"/>
    <x v="0"/>
    <s v="Profesional"/>
    <m/>
    <m/>
    <s v="BLANCARLIS GUILLEN VILLALOBOS"/>
    <x v="88"/>
    <s v="Chimichagua (Cesar)"/>
    <n v="1974"/>
    <n v="72050000"/>
    <n v="6331667"/>
    <n v="0"/>
    <n v="78381667"/>
    <n v="6550000"/>
    <m/>
    <m/>
  </r>
  <r>
    <x v="2"/>
    <s v="030-2022"/>
    <m/>
    <s v="Secop II"/>
    <s v="030-2022CPS-P(68214)"/>
    <s v="FDLSUBACD-030-2022(68214)"/>
    <x v="0"/>
    <x v="0"/>
    <s v="Profesional"/>
    <m/>
    <m/>
    <s v="LEIDY JOHANNA RAMIREZ PAEZ"/>
    <x v="484"/>
    <s v="Bogotá, D.C."/>
    <n v="1978"/>
    <n v="50380000"/>
    <n v="6564667"/>
    <n v="0"/>
    <n v="56944667"/>
    <n v="4580000"/>
    <m/>
    <m/>
  </r>
  <r>
    <x v="2"/>
    <s v="031-2022"/>
    <m/>
    <s v="Secop II"/>
    <s v="031-2022CPS-P(68213)"/>
    <s v="FDLSUBACD-031-2022(68213)"/>
    <x v="0"/>
    <x v="0"/>
    <s v="Profesional"/>
    <m/>
    <m/>
    <s v="LORELY ARIZA NOVOA"/>
    <x v="438"/>
    <s v="Bogotá, D.C."/>
    <n v="1978"/>
    <n v="72050000"/>
    <n v="9170000"/>
    <n v="0"/>
    <n v="81220000"/>
    <n v="6550000"/>
    <m/>
    <m/>
  </r>
  <r>
    <x v="2"/>
    <s v="032-2022"/>
    <m/>
    <s v="Secop II"/>
    <s v="032-2022CPS-AG(68216)"/>
    <s v="FDLSUBACD-032-2022(68216)"/>
    <x v="0"/>
    <x v="0"/>
    <s v="Apoyo a la gestión"/>
    <m/>
    <m/>
    <s v="MERCEDES ALEJANDRA MACAY CASTELLANOS"/>
    <x v="355"/>
    <s v="Bogotá, D.C."/>
    <n v="1978"/>
    <n v="40150000"/>
    <n v="0"/>
    <n v="0"/>
    <n v="40150000"/>
    <n v="3650000"/>
    <m/>
    <m/>
  </r>
  <r>
    <x v="2"/>
    <s v="033-2022"/>
    <m/>
    <s v="Secop II"/>
    <s v="033-2022CPS-P(68430)"/>
    <s v="FDLSUBACD-033-2022(68430)"/>
    <x v="0"/>
    <x v="0"/>
    <s v="Profesional"/>
    <m/>
    <m/>
    <s v="JEIMMY SIERRA GODOY"/>
    <x v="374"/>
    <s v="Bogotá, D.C."/>
    <n v="1967"/>
    <n v="50380000"/>
    <n v="4427333"/>
    <n v="0"/>
    <n v="54807333"/>
    <n v="4580000"/>
    <m/>
    <m/>
  </r>
  <r>
    <x v="2"/>
    <s v="034-2022"/>
    <m/>
    <s v="Secop II"/>
    <s v="034-2022CPS-P(68430)"/>
    <s v="FDLSUBACD-034-2022(68430)"/>
    <x v="0"/>
    <x v="0"/>
    <s v="Profesional"/>
    <m/>
    <m/>
    <s v="Luz Angela Bedoya Bernal"/>
    <x v="656"/>
    <s v="Bogotá, D.C."/>
    <n v="1967"/>
    <n v="50380000"/>
    <n v="0"/>
    <n v="0"/>
    <n v="50380000"/>
    <n v="4580000"/>
    <m/>
    <m/>
  </r>
  <r>
    <x v="2"/>
    <s v="035-2022"/>
    <m/>
    <s v="Secop II"/>
    <s v="035-2022CPS-P(68103)"/>
    <s v="FDLSUBACD-035-2022(68103)"/>
    <x v="0"/>
    <x v="0"/>
    <s v="Profesional"/>
    <m/>
    <m/>
    <s v="GLORIA ASTRID RODRIGUEZ BAQUERO"/>
    <x v="180"/>
    <s v="Bogotá, D.C."/>
    <n v="1978"/>
    <n v="84700000"/>
    <n v="0"/>
    <n v="0"/>
    <n v="84700000"/>
    <n v="7700000"/>
    <m/>
    <m/>
  </r>
  <r>
    <x v="2"/>
    <s v="036-2022"/>
    <m/>
    <s v="Secop II"/>
    <s v="036-2022CPS-P(68467)"/>
    <s v="FDLSUBACD-036-2022(68467)"/>
    <x v="0"/>
    <x v="0"/>
    <s v="Profesional"/>
    <m/>
    <m/>
    <s v="DEISY LORENA ALFONSO RODRIGUEZ"/>
    <x v="453"/>
    <s v="Bogotá, D.C."/>
    <n v="2034"/>
    <n v="50380000"/>
    <n v="1221328"/>
    <n v="0"/>
    <n v="51601328"/>
    <n v="4580000"/>
    <m/>
    <m/>
  </r>
  <r>
    <x v="2"/>
    <s v="037-2022"/>
    <m/>
    <s v="Secop II"/>
    <s v="037-2022CPS-AG(68220)"/>
    <s v="FDLSUBACD-037-2022(68220)"/>
    <x v="0"/>
    <x v="0"/>
    <s v="Apoyo a la gestión"/>
    <m/>
    <m/>
    <s v="LADY JOHANA ANGEL SANCHEZ"/>
    <x v="657"/>
    <s v="Socha (Boyacá)"/>
    <n v="2032"/>
    <n v="25520000"/>
    <n v="3248000"/>
    <n v="0"/>
    <n v="28768000"/>
    <n v="2320000"/>
    <m/>
    <m/>
  </r>
  <r>
    <x v="2"/>
    <s v="038-2022"/>
    <m/>
    <s v="Secop II"/>
    <s v="038-2022CPS-P(68221)"/>
    <s v="FDLSUBACD-038-2022(68221)"/>
    <x v="0"/>
    <x v="0"/>
    <s v="Profesional"/>
    <m/>
    <m/>
    <s v="JUAN CARLOS BERNAL RIAÑO"/>
    <x v="403"/>
    <s v="Bogotá, D.C."/>
    <n v="2032"/>
    <n v="72050000"/>
    <n v="2401667"/>
    <n v="0"/>
    <n v="74451667"/>
    <n v="6550000"/>
    <m/>
    <m/>
  </r>
  <r>
    <x v="2"/>
    <s v="039-2022"/>
    <m/>
    <s v="Secop II"/>
    <s v="039-2022CPS-P(68451)"/>
    <s v="FDLSUBACD-039-2022(68451)"/>
    <x v="0"/>
    <x v="0"/>
    <s v="Profesional"/>
    <m/>
    <m/>
    <s v="IVAN HERNANDO ZABALETA VANEGAS"/>
    <x v="407"/>
    <s v="Bogotá, D.C."/>
    <n v="2015"/>
    <n v="72050000"/>
    <n v="5676666"/>
    <n v="0"/>
    <n v="77726666"/>
    <n v="6550000"/>
    <m/>
    <m/>
  </r>
  <r>
    <x v="2"/>
    <s v="040-2022"/>
    <m/>
    <s v="Secop II"/>
    <s v="040-2022CPS-P(68453)"/>
    <s v="FDLSUBACD-040-2022(68453)"/>
    <x v="0"/>
    <x v="0"/>
    <s v="Profesional"/>
    <m/>
    <m/>
    <s v="FREDY ARMANDO ORTIZ HERNANDEZ"/>
    <x v="48"/>
    <s v="Engativa"/>
    <n v="2031"/>
    <n v="72050000"/>
    <n v="0"/>
    <n v="0"/>
    <n v="72050000"/>
    <n v="6550000"/>
    <m/>
    <m/>
  </r>
  <r>
    <x v="2"/>
    <s v="041-2022"/>
    <m/>
    <s v="Secop II"/>
    <s v="041-2022CPS-P(66489)"/>
    <s v="FDLSUBACD-041-2022(66489)"/>
    <x v="0"/>
    <x v="0"/>
    <s v="Profesional"/>
    <m/>
    <m/>
    <s v="WILLIAM ALFONSO DIAZ SANCHEZ"/>
    <x v="292"/>
    <s v="Bogotá, D.C."/>
    <n v="1978"/>
    <n v="90750000"/>
    <n v="4125000"/>
    <n v="0"/>
    <n v="94875000"/>
    <n v="8250000"/>
    <m/>
    <m/>
  </r>
  <r>
    <x v="2"/>
    <s v="042-2022"/>
    <m/>
    <s v="Secop II"/>
    <s v="042-2022CPS-P(68223)"/>
    <s v="FDLSUBACD-042-2022(68223)"/>
    <x v="0"/>
    <x v="0"/>
    <s v="Profesional"/>
    <m/>
    <m/>
    <s v="ERIKA SANCHEZ SANDOVAL"/>
    <x v="455"/>
    <s v="Bogotá, D.C."/>
    <n v="1978"/>
    <n v="50380000"/>
    <n v="0"/>
    <n v="0"/>
    <n v="50380000"/>
    <n v="4580000"/>
    <m/>
    <m/>
  </r>
  <r>
    <x v="2"/>
    <s v="043-2022"/>
    <m/>
    <s v="Secop II"/>
    <s v="043-2022CPS-P(68223)"/>
    <s v="FDLSUBACD-043-2022(68223)"/>
    <x v="0"/>
    <x v="0"/>
    <s v="Profesional"/>
    <m/>
    <m/>
    <s v="CARLOS ALFONSO ACOSTA GARZON"/>
    <x v="350"/>
    <s v="Bogotá, D.C."/>
    <n v="1978"/>
    <n v="50380000"/>
    <n v="4274667"/>
    <n v="0"/>
    <n v="54654667"/>
    <n v="4580000"/>
    <m/>
    <m/>
  </r>
  <r>
    <x v="2"/>
    <s v="044-2022"/>
    <m/>
    <s v="Secop II"/>
    <s v="044-2022CPS-AG(68224)"/>
    <s v="FDLSUBACD-044-2022(68224)"/>
    <x v="0"/>
    <x v="0"/>
    <s v="Apoyo a la gestión"/>
    <m/>
    <m/>
    <s v="OMAR STIVE GONZaLEZ RINCoN"/>
    <x v="623"/>
    <m/>
    <n v="1978"/>
    <n v="40150000"/>
    <n v="0"/>
    <n v="0"/>
    <n v="40150000"/>
    <n v="3650000"/>
    <m/>
    <m/>
  </r>
  <r>
    <x v="2"/>
    <s v="045-2022"/>
    <m/>
    <s v="Secop II"/>
    <s v="045-2022CPS-AG(68224)"/>
    <s v="FDLSUBACD-045-2022(68224)"/>
    <x v="0"/>
    <x v="0"/>
    <s v="Apoyo a la gestión"/>
    <m/>
    <m/>
    <s v="DARWIN ALBERTO MORENO CASTRO"/>
    <x v="476"/>
    <s v="Bogotá, D.C."/>
    <n v="1978"/>
    <n v="40150000"/>
    <n v="3406648"/>
    <n v="0"/>
    <n v="43556648"/>
    <n v="3650000"/>
    <m/>
    <m/>
  </r>
  <r>
    <x v="2"/>
    <s v="046-2022"/>
    <m/>
    <s v="Secop II"/>
    <s v="046-2022CPS-P(66846)"/>
    <s v="FDLSUBACD-046-2022(66846)"/>
    <x v="0"/>
    <x v="0"/>
    <s v="Profesional"/>
    <m/>
    <m/>
    <s v="FABIAN RODRIGUEZ"/>
    <x v="658"/>
    <s v="Choachí (Cundinamarca)"/>
    <n v="1999"/>
    <n v="50380000"/>
    <n v="4427333"/>
    <n v="0"/>
    <n v="54807333"/>
    <n v="4580000"/>
    <m/>
    <m/>
  </r>
  <r>
    <x v="2"/>
    <s v="047-2022"/>
    <m/>
    <s v="Secop II"/>
    <s v="047-2022CPS-P(66842)"/>
    <s v="FDLSUBACD-047-2022(66842)"/>
    <x v="0"/>
    <x v="0"/>
    <s v="Profesional"/>
    <m/>
    <m/>
    <s v="FRANCISCO JAVIER GRANADOS GUTIERREZ"/>
    <x v="345"/>
    <s v="Bogotá, D.C."/>
    <n v="1999"/>
    <n v="90750000"/>
    <n v="7975000"/>
    <n v="0"/>
    <n v="98725000"/>
    <n v="8250000"/>
    <m/>
    <m/>
  </r>
  <r>
    <x v="2"/>
    <s v="048-2022"/>
    <m/>
    <s v="Secop II"/>
    <s v="048-2022CPS-AG(66838)"/>
    <s v="FDLSUBACD-048-2022(66838)"/>
    <x v="0"/>
    <x v="0"/>
    <s v="Apoyo a la gestión"/>
    <m/>
    <m/>
    <s v="BIBIANA JIMENEZ CACERES"/>
    <x v="505"/>
    <m/>
    <n v="1999"/>
    <n v="18150000"/>
    <n v="0"/>
    <n v="0"/>
    <n v="18150000"/>
    <n v="1650000"/>
    <m/>
    <m/>
  </r>
  <r>
    <x v="2"/>
    <s v="049-2022"/>
    <m/>
    <s v="Secop II"/>
    <s v="049-2022CPS-AG(66838)"/>
    <s v="FDLSUBACD-049-2022(66838)"/>
    <x v="0"/>
    <x v="0"/>
    <s v="Apoyo a la gestión"/>
    <m/>
    <m/>
    <s v="DANIEL EDUARDO GONZALEZ GUZMAN"/>
    <x v="506"/>
    <s v="Bogotá D.C. "/>
    <n v="1999"/>
    <n v="18150000"/>
    <n v="0"/>
    <n v="0"/>
    <n v="18150000"/>
    <n v="1650000"/>
    <m/>
    <m/>
  </r>
  <r>
    <x v="2"/>
    <s v="050-2022"/>
    <m/>
    <s v="Secop II"/>
    <s v="050-2022CPS-P(67180)"/>
    <s v="FDLSUBACD-050-2022(67180)"/>
    <x v="0"/>
    <x v="0"/>
    <s v="Profesional"/>
    <m/>
    <m/>
    <s v="Santiago Martínez Valencia"/>
    <x v="659"/>
    <s v="Bogotá, D.C."/>
    <n v="1966"/>
    <n v="50380000"/>
    <n v="3206000"/>
    <n v="0"/>
    <n v="53586000"/>
    <n v="4580000"/>
    <m/>
    <m/>
  </r>
  <r>
    <x v="2"/>
    <s v="051-2022"/>
    <m/>
    <s v="Secop II"/>
    <s v="FDLSUBACD-051-2022(66838)"/>
    <s v="FDLSUBACD-051-2022(66838)"/>
    <x v="0"/>
    <x v="0"/>
    <s v="Apoyo a la gestión"/>
    <m/>
    <m/>
    <s v="NURY ANGELICA CUESTAS GUARNIZO"/>
    <x v="504"/>
    <s v="Bogotá, D.C."/>
    <n v="1999"/>
    <n v="18150000"/>
    <n v="770000"/>
    <n v="0"/>
    <n v="18920000"/>
    <n v="1650000"/>
    <m/>
    <m/>
  </r>
  <r>
    <x v="2"/>
    <s v="052-2022"/>
    <m/>
    <s v="Secop II"/>
    <s v="052-2022CPS-P(66787)"/>
    <s v="FDLSUBACD-052-2022(66787)"/>
    <x v="0"/>
    <x v="0"/>
    <s v="Profesional"/>
    <m/>
    <m/>
    <s v="DANIEL FRANCISCO MATIZ RODRIGUEZ"/>
    <x v="20"/>
    <s v="Bogotá, D.C."/>
    <n v="1979"/>
    <n v="50380000"/>
    <n v="2137333"/>
    <n v="0"/>
    <n v="52517333"/>
    <n v="4580000"/>
    <m/>
    <m/>
  </r>
  <r>
    <x v="2"/>
    <s v="053-2022"/>
    <m/>
    <s v="Secop II"/>
    <s v="053-2022CPS-P(66787)"/>
    <s v="FDLSUBACD-053-2022(66787)"/>
    <x v="0"/>
    <x v="0"/>
    <s v="Profesional"/>
    <m/>
    <m/>
    <s v="LUIS ENRIQUE HIDALGO RODRIGUEZ"/>
    <x v="250"/>
    <s v="Bogotá, D.C."/>
    <n v="1979"/>
    <n v="50380000"/>
    <n v="0"/>
    <n v="0"/>
    <n v="50380000"/>
    <n v="4580000"/>
    <m/>
    <m/>
  </r>
  <r>
    <x v="2"/>
    <s v="054-2022"/>
    <m/>
    <s v="Secop II"/>
    <s v="054-2022CPS-P(66787)"/>
    <s v="FDLSUBACD-054-2022(66787)"/>
    <x v="0"/>
    <x v="0"/>
    <s v="Profesional"/>
    <m/>
    <m/>
    <s v="MONICA LORENA CRUZ PINTO"/>
    <x v="116"/>
    <s v="Bogotá, D.C."/>
    <n v="1979"/>
    <n v="50380000"/>
    <n v="0"/>
    <n v="0"/>
    <n v="50380000"/>
    <n v="4580000"/>
    <m/>
    <m/>
  </r>
  <r>
    <x v="2"/>
    <s v="055-2022"/>
    <m/>
    <s v="Secop II"/>
    <s v="055-2022CPS-P(66771)"/>
    <s v="FDLSUBACD-055-2022(66771)"/>
    <x v="0"/>
    <x v="0"/>
    <s v="Profesional"/>
    <m/>
    <m/>
    <s v="DIANA MARGARITA MARENCO RODRIGUEZ"/>
    <x v="181"/>
    <s v="Campo de la Cruz (Atlantico)"/>
    <n v="1979"/>
    <n v="90750000"/>
    <n v="7975000"/>
    <n v="0"/>
    <n v="98725000"/>
    <n v="8250000"/>
    <m/>
    <m/>
  </r>
  <r>
    <x v="2"/>
    <s v="056-2022"/>
    <m/>
    <s v="Secop II"/>
    <s v="056-2022CPS-P(66726)"/>
    <s v="FDLSUBACD-056-2022(66726)"/>
    <x v="0"/>
    <x v="0"/>
    <s v="Profesional"/>
    <m/>
    <m/>
    <s v="DIANA PATRICIA ARENAS BLANCO"/>
    <x v="30"/>
    <s v="Bucaramanga (Santander)"/>
    <n v="1978"/>
    <n v="90750000"/>
    <n v="0"/>
    <n v="0"/>
    <n v="90750000"/>
    <n v="8250000"/>
    <m/>
    <m/>
  </r>
  <r>
    <x v="2"/>
    <s v="057-2022"/>
    <m/>
    <s v="Secop II"/>
    <s v="FDLSUBACD-057-2022(66707)"/>
    <s v="FDLSUBACD-057-2022(66707)"/>
    <x v="0"/>
    <x v="0"/>
    <s v="Profesional"/>
    <m/>
    <m/>
    <s v="AMPARO ADIELA CONTRERAS VILLAMIL"/>
    <x v="37"/>
    <s v="Bogotá, D.C."/>
    <n v="1978"/>
    <n v="72050000"/>
    <n v="6550000"/>
    <n v="0"/>
    <n v="78600000"/>
    <n v="6550000"/>
    <m/>
    <m/>
  </r>
  <r>
    <x v="2"/>
    <s v="058-2022"/>
    <m/>
    <s v="Secop II"/>
    <s v="058-2022CPS-P(66707)"/>
    <s v="FDLSUBACD-058-2022(66707)"/>
    <x v="0"/>
    <x v="0"/>
    <s v="Profesional"/>
    <m/>
    <m/>
    <s v="LUIS ALBERTO PULIDO TOCA"/>
    <x v="31"/>
    <s v="Bogotá, D.C."/>
    <n v="1978"/>
    <n v="72050000"/>
    <n v="6550000"/>
    <n v="0"/>
    <n v="78600000"/>
    <n v="6550000"/>
    <m/>
    <m/>
  </r>
  <r>
    <x v="2"/>
    <s v="059-2022"/>
    <m/>
    <s v="Secop II"/>
    <s v="059-2022CPS-P(66651)"/>
    <s v="FDLSUBACD-059-2022(66651)"/>
    <x v="0"/>
    <x v="0"/>
    <s v="Profesional"/>
    <m/>
    <m/>
    <s v="SAMUEL ERNESTO ECHEVERRY ORTIZ"/>
    <x v="660"/>
    <s v="Bogotá, D.C."/>
    <n v="1978"/>
    <n v="50380000"/>
    <n v="1679333"/>
    <n v="0"/>
    <n v="52059333"/>
    <n v="4580000"/>
    <m/>
    <m/>
  </r>
  <r>
    <x v="2"/>
    <s v="060-2022"/>
    <m/>
    <s v="Secop II"/>
    <s v="060-2022CPS-P(66544)"/>
    <s v="FDLSUBACD-060-2022(66544)"/>
    <x v="0"/>
    <x v="0"/>
    <s v="Profesional"/>
    <m/>
    <m/>
    <s v="Deisy Alexandra Silva Mendoza"/>
    <x v="661"/>
    <s v="Bogotá, D.C."/>
    <n v="1978"/>
    <n v="50380000"/>
    <n v="1832000"/>
    <n v="0"/>
    <n v="52212000"/>
    <n v="4580000"/>
    <m/>
    <m/>
  </r>
  <r>
    <x v="2"/>
    <s v="061-2022"/>
    <m/>
    <s v="Secop II"/>
    <s v="061-2022CPS-P(66490)"/>
    <s v="FDLSUBACD-061-2022(66490)"/>
    <x v="0"/>
    <x v="0"/>
    <s v="Profesional"/>
    <m/>
    <m/>
    <s v="NATHALIA MOSQUERA PEDREROS"/>
    <x v="194"/>
    <s v="Bogotá, D.C."/>
    <n v="1978"/>
    <n v="46200000"/>
    <n v="0"/>
    <n v="0"/>
    <n v="46200000"/>
    <n v="7700000"/>
    <m/>
    <m/>
  </r>
  <r>
    <x v="2"/>
    <s v="062-2022"/>
    <m/>
    <s v="Secop II"/>
    <s v="062-2022CPS-P(68085)"/>
    <s v="FDLSUBACD-062-2022(68085)"/>
    <x v="0"/>
    <x v="0"/>
    <s v="Profesional"/>
    <m/>
    <m/>
    <s v="SEBASTIAN RAMIREZ MOSOS"/>
    <x v="359"/>
    <s v="Bogotá, D.C."/>
    <n v="1966"/>
    <n v="72050000"/>
    <n v="6113333"/>
    <n v="0"/>
    <n v="78163333"/>
    <n v="6550000"/>
    <m/>
    <m/>
  </r>
  <r>
    <x v="2"/>
    <s v="063-2022 C1"/>
    <m/>
    <s v="Secop II"/>
    <s v="063-2022CPS-P(68103)"/>
    <s v=" FDLSUBACD-063-2022(68103)"/>
    <x v="0"/>
    <x v="0"/>
    <s v="Profesional"/>
    <d v="2022-09-02T00:00:00"/>
    <n v="30546333"/>
    <s v="ALEJANDRO MENDOZA CELADA"/>
    <x v="171"/>
    <m/>
    <n v="1978"/>
    <n v="84700000"/>
    <n v="0"/>
    <n v="0"/>
    <n v="84700000"/>
    <n v="7700000"/>
    <m/>
    <m/>
  </r>
  <r>
    <x v="2"/>
    <s v="063-2022"/>
    <m/>
    <s v="Secop II"/>
    <s v="063-2022CPS-P(68103)"/>
    <s v=" FDLSUBACD-063-2022(68103)"/>
    <x v="0"/>
    <x v="0"/>
    <s v="Profesional"/>
    <m/>
    <m/>
    <s v="ANDRES FELIPE ESPINOSA ZULUAGA"/>
    <x v="172"/>
    <s v="Bogotá D.C. "/>
    <n v="1978"/>
    <n v="84700000"/>
    <n v="0"/>
    <n v="0"/>
    <n v="84700000"/>
    <n v="7700000"/>
    <m/>
    <m/>
  </r>
  <r>
    <x v="2"/>
    <s v="064-2022"/>
    <m/>
    <s v="Secop II"/>
    <s v="064-2022CPS-AG(68072)"/>
    <s v="FDLSUBACD-064-2022(66316)"/>
    <x v="0"/>
    <x v="0"/>
    <s v="Apoyo a la gestión"/>
    <m/>
    <m/>
    <s v="OMAR FELIPE SUAREZ CASAS"/>
    <x v="127"/>
    <s v="Bogotá, D.C."/>
    <n v="1978"/>
    <n v="29700000"/>
    <n v="4140000"/>
    <n v="0"/>
    <n v="33840000"/>
    <n v="2700000"/>
    <m/>
    <m/>
  </r>
  <r>
    <x v="2"/>
    <s v="065-2022"/>
    <m/>
    <s v="Secop II"/>
    <s v="065-2022CPS-P(66316)"/>
    <s v="FDLSUBACD-065-2022(68072)"/>
    <x v="0"/>
    <x v="0"/>
    <s v="Profesional"/>
    <m/>
    <m/>
    <s v="MARIA ESTELA AMAYA ARAGON"/>
    <x v="560"/>
    <s v="Bogotá, D.C."/>
    <n v="1978"/>
    <n v="50380000"/>
    <n v="4427333"/>
    <n v="0"/>
    <n v="54807333"/>
    <n v="4580000"/>
    <m/>
    <m/>
  </r>
  <r>
    <x v="2"/>
    <s v="066-2022"/>
    <m/>
    <s v="Secop II"/>
    <s v="066-2022CPS-AG(66423)"/>
    <s v="FDLSUBACD-066-2022(66423)"/>
    <x v="0"/>
    <x v="0"/>
    <s v="Apoyo a la gestión"/>
    <m/>
    <m/>
    <s v="ANGIE NATHALY APRAEZ OLARTE"/>
    <x v="502"/>
    <s v="Bogotá, D.C."/>
    <n v="1978"/>
    <n v="40150000"/>
    <n v="5353333"/>
    <n v="0"/>
    <n v="45503333"/>
    <n v="3650000"/>
    <m/>
    <m/>
  </r>
  <r>
    <x v="2"/>
    <s v="068-2022"/>
    <m/>
    <s v="Secop II"/>
    <s v="068-2022CPS-P(66420)"/>
    <s v="FDLSUBACD-068-2022(66420)"/>
    <x v="0"/>
    <x v="0"/>
    <s v="Profesional"/>
    <m/>
    <m/>
    <s v="LUZ ANGELA RAMIREZ ORTEGON"/>
    <x v="498"/>
    <s v="Bogotá, D.C."/>
    <n v="1978"/>
    <n v="72050000"/>
    <n v="9388333"/>
    <n v="0"/>
    <n v="81438333"/>
    <n v="6550000"/>
    <m/>
    <m/>
  </r>
  <r>
    <x v="2"/>
    <s v="069-2022"/>
    <m/>
    <s v="Secop II"/>
    <s v="069-2022CPS-AG(66412)"/>
    <s v="FDLSUBACD-069-2022(66412)"/>
    <x v="0"/>
    <x v="0"/>
    <s v="Apoyo a la gestión"/>
    <m/>
    <m/>
    <s v="EDWIN HERNAN YARA CARDOSO"/>
    <x v="377"/>
    <s v="Bogotá, D.C."/>
    <n v="1978"/>
    <n v="25520000"/>
    <n v="3402667"/>
    <n v="0"/>
    <n v="28922667"/>
    <n v="2320000"/>
    <m/>
    <m/>
  </r>
  <r>
    <x v="2"/>
    <s v="070-2022"/>
    <m/>
    <s v="Secop II"/>
    <s v="070-2022CPS-AG(66412)"/>
    <s v="FDLSUBACD-070-2022(66412)"/>
    <x v="0"/>
    <x v="0"/>
    <s v="Apoyo a la gestión"/>
    <m/>
    <m/>
    <s v="LISBETH GONZALEZ ARAGON"/>
    <x v="462"/>
    <s v="Bogotá, D.C."/>
    <n v="1978"/>
    <n v="25520000"/>
    <n v="3402667"/>
    <n v="0"/>
    <n v="28922667"/>
    <n v="2320000"/>
    <m/>
    <m/>
  </r>
  <r>
    <x v="2"/>
    <s v="071-2022"/>
    <m/>
    <s v="Secop II"/>
    <s v="071-2022CPS-AG(66412)"/>
    <s v="FDLSUBACD-071-2022(66412)"/>
    <x v="0"/>
    <x v="0"/>
    <s v="Apoyo a la gestión"/>
    <m/>
    <m/>
    <s v="DIANA MILENA MENDIVELSO GARCIA"/>
    <x v="175"/>
    <s v="Bogotá, D.C."/>
    <n v="1978"/>
    <n v="25520000"/>
    <n v="3402667"/>
    <n v="0"/>
    <n v="28922667"/>
    <n v="2320000"/>
    <m/>
    <m/>
  </r>
  <r>
    <x v="2"/>
    <s v="072-2022"/>
    <m/>
    <s v="Secop II"/>
    <s v="072-2022CPS-AG(66412)"/>
    <s v="FDLSUBACD-072-2022(66412)"/>
    <x v="0"/>
    <x v="0"/>
    <s v="Apoyo a la gestión"/>
    <m/>
    <m/>
    <s v="WILLIAM OSWALDO RODRIGUEZ MORENO"/>
    <x v="92"/>
    <s v="Bogotá, D.C."/>
    <n v="1978"/>
    <n v="25520000"/>
    <n v="3402667"/>
    <n v="0"/>
    <n v="28922667"/>
    <n v="2320000"/>
    <m/>
    <m/>
  </r>
  <r>
    <x v="2"/>
    <s v="073-2022"/>
    <m/>
    <s v="Secop II"/>
    <s v="073-2022CPS-AG(66412)"/>
    <s v="FDLSUBACD-73-2022(66412)"/>
    <x v="0"/>
    <x v="0"/>
    <s v="Apoyo a la gestión"/>
    <m/>
    <m/>
    <s v="ANGELA VIVIANA PINEDA LAGOS"/>
    <x v="203"/>
    <s v="Bogotá, D.C."/>
    <n v="1978"/>
    <n v="25520000"/>
    <n v="3325333"/>
    <n v="0"/>
    <n v="28845333"/>
    <n v="2320000"/>
    <m/>
    <m/>
  </r>
  <r>
    <x v="2"/>
    <s v="074-2022"/>
    <m/>
    <s v="Secop II"/>
    <s v="074-2022CPS-AG(66412)"/>
    <s v="FDLSUBACD-74-2022(66412)"/>
    <x v="0"/>
    <x v="0"/>
    <s v="Apoyo a la gestión"/>
    <m/>
    <m/>
    <s v="BRAYAN JOSE RODRIGUEZ ROBAYO"/>
    <x v="38"/>
    <m/>
    <n v="1978"/>
    <n v="25520000"/>
    <n v="3325333"/>
    <n v="0"/>
    <n v="28845333"/>
    <n v="2320000"/>
    <m/>
    <m/>
  </r>
  <r>
    <x v="2"/>
    <s v="075-2022"/>
    <m/>
    <s v="Secop II"/>
    <s v="075-2022CPS-AG(66412)"/>
    <s v="FDLSUBACD-75-2022(66412)"/>
    <x v="0"/>
    <x v="0"/>
    <s v="Apoyo a la gestión"/>
    <m/>
    <m/>
    <s v="DELLY ALEXANDRA HERNÁNDEZ HERNÁNDEZ"/>
    <x v="26"/>
    <s v="Bogotá, D.C."/>
    <n v="1978"/>
    <n v="25520000"/>
    <n v="3325333"/>
    <n v="0"/>
    <n v="28845333"/>
    <n v="2320000"/>
    <m/>
    <m/>
  </r>
  <r>
    <x v="2"/>
    <s v="076-2022"/>
    <m/>
    <s v="Secop II"/>
    <s v="076-2022CPS-AG(66412)"/>
    <s v="FDLSUBACD-76-2022(66412)"/>
    <x v="0"/>
    <x v="0"/>
    <s v="Apoyo a la gestión"/>
    <m/>
    <m/>
    <s v="GLADYS ESTHER GÓMEZ CARO"/>
    <x v="386"/>
    <s v="Bogotá, D.C."/>
    <n v="1978"/>
    <n v="25520000"/>
    <n v="3325333"/>
    <n v="0"/>
    <n v="28845333"/>
    <n v="2320000"/>
    <m/>
    <m/>
  </r>
  <r>
    <x v="2"/>
    <s v="077-2022"/>
    <m/>
    <s v="Secop II"/>
    <s v="077-2022CPS-AG(66412)"/>
    <s v="FDLSUBACD-77-2022(66412)"/>
    <x v="0"/>
    <x v="0"/>
    <s v="Apoyo a la gestión"/>
    <m/>
    <m/>
    <s v="Angel David Hernandez Casallas"/>
    <x v="662"/>
    <s v="Bogotá, D.C."/>
    <n v="1978"/>
    <n v="25520000"/>
    <n v="3325333"/>
    <n v="0"/>
    <n v="28845333"/>
    <n v="2320000"/>
    <m/>
    <m/>
  </r>
  <r>
    <x v="2"/>
    <s v="078-2022"/>
    <m/>
    <s v="Secop II"/>
    <s v="078-2022CPS-AG(66412)"/>
    <s v="FDLSUBACD-78-2022(66412)"/>
    <x v="0"/>
    <x v="0"/>
    <s v="Apoyo a la gestión"/>
    <m/>
    <m/>
    <s v="MARIA CAMILA SUAREZ PINEDA"/>
    <x v="663"/>
    <s v="Bogotá, D.C."/>
    <n v="1978"/>
    <n v="25520000"/>
    <n v="3170653"/>
    <n v="0"/>
    <n v="28690653"/>
    <n v="2320000"/>
    <m/>
    <m/>
  </r>
  <r>
    <x v="2"/>
    <s v="079-2022"/>
    <m/>
    <s v="Secop II"/>
    <s v="079-2022CPS-AG(66412"/>
    <s v="FDLSUBACD-79-2022(66412)"/>
    <x v="0"/>
    <x v="0"/>
    <s v="Apoyo a la gestión"/>
    <m/>
    <m/>
    <s v="JUAN CAMILO RAMIREZ ZAMBRANO"/>
    <x v="35"/>
    <s v="Bogotá, D.C."/>
    <n v="1978"/>
    <n v="25520000"/>
    <n v="3325333"/>
    <n v="0"/>
    <n v="28845333"/>
    <n v="2320000"/>
    <m/>
    <m/>
  </r>
  <r>
    <x v="2"/>
    <s v="080-2022"/>
    <m/>
    <s v="Secop II"/>
    <s v="080-2022CPS-AG(66410)"/>
    <s v="FDLSUBACD-080-2022(66412)"/>
    <x v="0"/>
    <x v="0"/>
    <s v="Apoyo a la gestión"/>
    <m/>
    <m/>
    <s v="VICTOR MANUEL SANCHEZ ZAMUDIO"/>
    <x v="351"/>
    <s v="Bogotá, D.C."/>
    <n v="1978"/>
    <n v="25520000"/>
    <n v="3325333"/>
    <n v="0"/>
    <n v="28845333"/>
    <n v="2320000"/>
    <m/>
    <m/>
  </r>
  <r>
    <x v="2"/>
    <s v="081-2022"/>
    <m/>
    <s v="Secop II"/>
    <s v="081-2022CPS-AG(66410)"/>
    <s v="FDLSUBACD-081-2022(66410)"/>
    <x v="0"/>
    <x v="0"/>
    <s v="Apoyo a la gestión"/>
    <m/>
    <m/>
    <s v="RODRIGO ALEXANDER QUINTERO CONTRERAS"/>
    <x v="406"/>
    <s v="Bogotá, D.C."/>
    <n v="1978"/>
    <n v="25520000"/>
    <n v="3402667"/>
    <n v="0"/>
    <n v="28922667"/>
    <n v="2320000"/>
    <m/>
    <m/>
  </r>
  <r>
    <x v="2"/>
    <s v="082-2022"/>
    <m/>
    <s v="Secop II"/>
    <s v="082-2022CPS-AG(66410)"/>
    <s v="FDLSUBACD-082-2022(66410)"/>
    <x v="0"/>
    <x v="0"/>
    <s v="Apoyo a la gestión"/>
    <m/>
    <m/>
    <s v="CRISTIAN DIOKR CARDERON GARCES"/>
    <x v="13"/>
    <s v="Bogotá, D.C."/>
    <n v="1978"/>
    <n v="25520000"/>
    <n v="3402667"/>
    <n v="0"/>
    <n v="28922667"/>
    <n v="2320000"/>
    <m/>
    <m/>
  </r>
  <r>
    <x v="2"/>
    <s v="083-2022"/>
    <m/>
    <s v="Secop II"/>
    <s v="083-2022CPS-AG(66410)"/>
    <s v="FDLSUBACD-083-2022(66410)"/>
    <x v="0"/>
    <x v="0"/>
    <s v="Apoyo a la gestión"/>
    <m/>
    <m/>
    <s v="JUAN CARLOS CASTILLO LOPEZ"/>
    <x v="55"/>
    <s v="Bogotá, D.C."/>
    <n v="1978"/>
    <n v="25520000"/>
    <n v="3402667"/>
    <n v="0"/>
    <n v="28922667"/>
    <n v="2320000"/>
    <m/>
    <m/>
  </r>
  <r>
    <x v="2"/>
    <s v="084-2022"/>
    <m/>
    <s v="Secop II"/>
    <s v="084-2022CPS-P(66377)"/>
    <s v="FDLSUBACD-084-2022(66377)"/>
    <x v="0"/>
    <x v="0"/>
    <s v="Profesional"/>
    <m/>
    <m/>
    <s v="ZAIRA LORENA CALDERON GARCES"/>
    <x v="44"/>
    <s v="Bogotá, D.C."/>
    <n v="1978"/>
    <n v="50380000"/>
    <n v="0"/>
    <n v="0"/>
    <n v="50380000"/>
    <n v="4580000"/>
    <m/>
    <m/>
  </r>
  <r>
    <x v="2"/>
    <s v="085-2022 C1"/>
    <m/>
    <s v="Secop II"/>
    <s v="085-2022CPS-P(67178)"/>
    <s v="FDLSUBACD-085-2022(67178)"/>
    <x v="0"/>
    <x v="0"/>
    <s v="Profesional"/>
    <d v="2022-10-05T00:00:00"/>
    <n v="19800000"/>
    <s v="MICHAEL LÓPEZ GARCÍA"/>
    <x v="349"/>
    <s v="Bogotá, D.C."/>
    <n v="1966"/>
    <n v="90750000"/>
    <n v="0"/>
    <n v="0"/>
    <n v="90750000"/>
    <n v="8250000"/>
    <m/>
    <m/>
  </r>
  <r>
    <x v="2"/>
    <s v="085-2022"/>
    <m/>
    <s v="Secop II"/>
    <s v="085-2022CPS-P(67178)"/>
    <s v="FDLSUBACD-085-2022(67178)"/>
    <x v="0"/>
    <x v="0"/>
    <s v="Profesional"/>
    <m/>
    <m/>
    <s v="CATALINA POSADA ESCOBAR"/>
    <x v="169"/>
    <s v="Bogotá, D.C."/>
    <n v="1966"/>
    <n v="90750000"/>
    <n v="7975000"/>
    <n v="0"/>
    <n v="98725000"/>
    <n v="8250000"/>
    <m/>
    <m/>
  </r>
  <r>
    <x v="2"/>
    <s v="086-2022"/>
    <m/>
    <s v="Secop II"/>
    <s v="086-2022CPS-P(67180)"/>
    <s v="FDLSUBACD-086-2022(67180)"/>
    <x v="0"/>
    <x v="0"/>
    <s v="Profesional"/>
    <m/>
    <m/>
    <s v="BYRON SEBASTIAN DAVILA FANDIÑO"/>
    <x v="524"/>
    <s v="Bogotá, D.C."/>
    <n v="1966"/>
    <n v="50380000"/>
    <n v="4427333"/>
    <n v="0"/>
    <n v="54807333"/>
    <n v="4580000"/>
    <m/>
    <m/>
  </r>
  <r>
    <x v="2"/>
    <s v="087-2022"/>
    <m/>
    <s v="Secop II"/>
    <s v="087-2022CPS-P(67180)"/>
    <s v="FDLSUBACD-087-2022(67180)"/>
    <x v="0"/>
    <x v="0"/>
    <s v="Profesional"/>
    <m/>
    <m/>
    <s v="RODRIGO ANDRÉS OVIEDO ZEA"/>
    <x v="372"/>
    <s v="Ibagué (Tolima)"/>
    <n v="1966"/>
    <n v="50380000"/>
    <n v="4274667"/>
    <n v="0"/>
    <n v="54654667"/>
    <n v="4580000"/>
    <m/>
    <m/>
  </r>
  <r>
    <x v="2"/>
    <s v="088-2022"/>
    <m/>
    <s v="Secop II"/>
    <s v="088-2022CPS-P(67188)"/>
    <s v="FDLSUBACD-088-2022(67188)"/>
    <x v="0"/>
    <x v="0"/>
    <s v="Profesional"/>
    <m/>
    <m/>
    <s v="JEFERSON ALEXANDER GUZMAN NEGRO"/>
    <x v="191"/>
    <s v="Bogotá, D.C."/>
    <n v="1973"/>
    <n v="50380000"/>
    <n v="4732667"/>
    <n v="0"/>
    <n v="55112667"/>
    <n v="4580000"/>
    <m/>
    <m/>
  </r>
  <r>
    <x v="2"/>
    <s v="089-2022"/>
    <m/>
    <s v="Secop II"/>
    <s v="089-2022CPS-P (67191)"/>
    <s v="FDLSUBACD-089-2022(67191)"/>
    <x v="0"/>
    <x v="0"/>
    <s v="Profesional"/>
    <m/>
    <m/>
    <s v="NEDI NATALIA MILLARES ABELLA"/>
    <x v="401"/>
    <s v="Bogotá, D.C."/>
    <n v="1994"/>
    <n v="72050000"/>
    <n v="6768333"/>
    <n v="0"/>
    <n v="78818333"/>
    <n v="6550000"/>
    <m/>
    <m/>
  </r>
  <r>
    <x v="2"/>
    <s v="090-2022"/>
    <m/>
    <s v="Secop II"/>
    <s v="090-2022CPS-AG(66974)."/>
    <s v="FDLSUBACD-090-2022(66974)."/>
    <x v="0"/>
    <x v="0"/>
    <s v="Apoyo a la gestión"/>
    <m/>
    <m/>
    <s v="CAMILO REINOSO MARTiNEZ"/>
    <x v="664"/>
    <s v="Bogotá, D.C."/>
    <n v="2032"/>
    <n v="25520000"/>
    <n v="1546666"/>
    <n v="0"/>
    <n v="27066666"/>
    <n v="2320000"/>
    <m/>
    <m/>
  </r>
  <r>
    <x v="2"/>
    <s v="091-2022"/>
    <m/>
    <s v="Secop II"/>
    <s v="091-2022CPS-AG(66974)"/>
    <s v="FDLSUBACD-091-2022(66974)"/>
    <x v="0"/>
    <x v="0"/>
    <s v="Apoyo a la gestión"/>
    <m/>
    <m/>
    <s v="JOSE RICARDO BECERRA CONDE"/>
    <x v="665"/>
    <s v="Bogotá, D.C."/>
    <n v="2032"/>
    <n v="25520000"/>
    <n v="2088000"/>
    <n v="0"/>
    <n v="27608000"/>
    <n v="2320000"/>
    <m/>
    <m/>
  </r>
  <r>
    <x v="2"/>
    <s v="092-2022"/>
    <m/>
    <s v="Secop II"/>
    <s v="092-2022CPS-AG (66974)"/>
    <s v="FDLSUBACD-092-2022(66974)"/>
    <x v="0"/>
    <x v="0"/>
    <s v="Apoyo a la gestión"/>
    <m/>
    <m/>
    <s v="CESAR URIEL PAEZ ORTIZ"/>
    <x v="440"/>
    <s v="Bogotá, D.C."/>
    <n v="2032"/>
    <n v="25520000"/>
    <n v="3248000"/>
    <n v="0"/>
    <n v="28768000"/>
    <n v="2320000"/>
    <m/>
    <m/>
  </r>
  <r>
    <x v="2"/>
    <s v="093-2022"/>
    <m/>
    <s v="Secop II"/>
    <s v="093-2022CPS-AG(66974)"/>
    <s v="FDLSUBACD-093-2022(66974)"/>
    <x v="0"/>
    <x v="0"/>
    <s v="Apoyo a la gestión"/>
    <m/>
    <m/>
    <s v="LUIS ALFREDO QUIÑONES CANO"/>
    <x v="464"/>
    <s v="Bogotá, D.C."/>
    <n v="2032"/>
    <n v="25520000"/>
    <n v="928000"/>
    <n v="0"/>
    <n v="26448000"/>
    <n v="2320000"/>
    <m/>
    <m/>
  </r>
  <r>
    <x v="2"/>
    <s v="094-2022"/>
    <m/>
    <s v="Secop II"/>
    <s v="094-2022CPS-AG(66974)"/>
    <s v="FDLSUBACD-094-2022(66974)"/>
    <x v="0"/>
    <x v="0"/>
    <s v="Apoyo a la gestión"/>
    <m/>
    <m/>
    <s v="CARLOS ANDRES RUEDA PEREZ"/>
    <x v="109"/>
    <m/>
    <n v="2032"/>
    <n v="25520000"/>
    <n v="0"/>
    <n v="0"/>
    <n v="25520000"/>
    <n v="2320000"/>
    <m/>
    <m/>
  </r>
  <r>
    <x v="2"/>
    <s v="095-2022"/>
    <m/>
    <s v="Secop II"/>
    <s v="095-2022CPS-AG(66974)"/>
    <s v="FDLSUBACD-095-2022(66974)"/>
    <x v="0"/>
    <x v="0"/>
    <s v="Apoyo a la gestión"/>
    <m/>
    <m/>
    <s v="LAURA JIMENA RAMIREZ CABRALES"/>
    <x v="666"/>
    <s v="Bogotá, D.C."/>
    <n v="2032"/>
    <n v="25520000"/>
    <n v="2088000"/>
    <n v="0"/>
    <n v="27608000"/>
    <n v="2320000"/>
    <m/>
    <m/>
  </r>
  <r>
    <x v="2"/>
    <s v="096-2022"/>
    <m/>
    <s v="Secop II"/>
    <s v="096-2022CPS-AG(66974)"/>
    <s v="FDLSUBACD-096-2022(66974)"/>
    <x v="0"/>
    <x v="0"/>
    <s v="Apoyo a la gestión"/>
    <m/>
    <m/>
    <s v="ALIX ANDREA RUIZ CORTES"/>
    <x v="313"/>
    <s v="Bogotá, D.C."/>
    <n v="2032"/>
    <n v="25520000"/>
    <n v="928000"/>
    <n v="0"/>
    <n v="26448000"/>
    <n v="2320000"/>
    <m/>
    <m/>
  </r>
  <r>
    <x v="2"/>
    <s v="097-2022"/>
    <m/>
    <s v="Secop II"/>
    <s v="097-2022CPS-AG(66974)"/>
    <s v="FDLSUBACD-097-2022(66974)"/>
    <x v="0"/>
    <x v="0"/>
    <s v="Apoyo a la gestión"/>
    <m/>
    <m/>
    <s v="FRANCI LILIANA LIMAS RODRIGUEZ"/>
    <x v="370"/>
    <s v="Bogotá, D.C."/>
    <n v="2032"/>
    <n v="25520000"/>
    <n v="2088000"/>
    <n v="0"/>
    <n v="27608000"/>
    <n v="2320000"/>
    <m/>
    <m/>
  </r>
  <r>
    <x v="2"/>
    <s v="098-2022"/>
    <m/>
    <s v="Secop II"/>
    <s v="098-2022CPS-AG(66974)"/>
    <s v="FDLSUBACD-098-2022(66974)"/>
    <x v="0"/>
    <x v="0"/>
    <s v="Apoyo a la gestión"/>
    <m/>
    <m/>
    <s v="JUAN CARLOS ARNGO CARDENAS"/>
    <x v="210"/>
    <s v="Bogotá, D.C."/>
    <n v="2032"/>
    <n v="25520000"/>
    <n v="3248000"/>
    <n v="0"/>
    <n v="28768000"/>
    <n v="2320000"/>
    <m/>
    <m/>
  </r>
  <r>
    <x v="2"/>
    <s v="099-2022"/>
    <m/>
    <s v="Secop II"/>
    <s v="099-2022CPS-AG(66974)"/>
    <s v="FDLSUBACD-099-2022(66974)"/>
    <x v="0"/>
    <x v="0"/>
    <s v="Apoyo a la gestión"/>
    <m/>
    <m/>
    <s v="WILSON CARDENAS CUSBA"/>
    <x v="371"/>
    <s v="Bogotá, D.C."/>
    <n v="2032"/>
    <n v="25520000"/>
    <n v="3170666"/>
    <n v="0"/>
    <n v="28690666"/>
    <n v="2320000"/>
    <m/>
    <m/>
  </r>
  <r>
    <x v="2"/>
    <s v="100-2022"/>
    <m/>
    <s v="Secop II"/>
    <s v="100-2022CPS-AG(66974)"/>
    <s v="FDLSUBACD-100-2022(66974)"/>
    <x v="0"/>
    <x v="0"/>
    <s v="Apoyo a la gestión"/>
    <m/>
    <m/>
    <s v="cristian mateo martinez pinilla"/>
    <x v="667"/>
    <s v="Bogotá, D.C."/>
    <n v="2032"/>
    <n v="25520000"/>
    <n v="928000"/>
    <n v="0"/>
    <n v="26448000"/>
    <n v="2320000"/>
    <m/>
    <m/>
  </r>
  <r>
    <x v="2"/>
    <s v="101-2022"/>
    <m/>
    <s v="Secop II"/>
    <s v="101-2022CPS-AG(66974)"/>
    <s v="FDLSUBACD-101-2022(66974)"/>
    <x v="0"/>
    <x v="0"/>
    <s v="Apoyo a la gestión"/>
    <m/>
    <m/>
    <s v="NICOLAS GONZALO JIMENEZ CELIS"/>
    <x v="213"/>
    <s v="Bogotá, D.C."/>
    <n v="2032"/>
    <n v="25520000"/>
    <n v="928000"/>
    <n v="0"/>
    <n v="26448000"/>
    <n v="2320000"/>
    <m/>
    <m/>
  </r>
  <r>
    <x v="2"/>
    <s v="102-2022"/>
    <m/>
    <s v="Secop II"/>
    <s v="102-2022CPS-AG(66974)"/>
    <s v="FDLSUBACD-102-2022(66974)"/>
    <x v="0"/>
    <x v="0"/>
    <s v="Apoyo a la gestión"/>
    <m/>
    <m/>
    <s v="RODRIGO ANDRÉS OVIEDO ZEA"/>
    <x v="372"/>
    <s v="Ibagué (Tolima)"/>
    <n v="2032"/>
    <n v="25520000"/>
    <n v="0"/>
    <n v="0"/>
    <n v="25520000"/>
    <n v="2320000"/>
    <m/>
    <m/>
  </r>
  <r>
    <x v="2"/>
    <s v="103-2022"/>
    <m/>
    <s v="Secop II"/>
    <s v="103-2022CPS-AG(66974)"/>
    <s v="FDLSUBACD-103-2022(66974)"/>
    <x v="0"/>
    <x v="0"/>
    <s v="Apoyo a la gestión"/>
    <m/>
    <m/>
    <s v="FABER ANDRES RENGIFO ARACUT"/>
    <x v="465"/>
    <s v="Padilla (Cauca)"/>
    <n v="2032"/>
    <n v="25520000"/>
    <n v="928000"/>
    <n v="0"/>
    <n v="26448000"/>
    <n v="2320000"/>
    <m/>
    <m/>
  </r>
  <r>
    <x v="2"/>
    <s v="104-2022"/>
    <m/>
    <s v="Secop II"/>
    <s v="104-2022CPS-AG(66974)"/>
    <s v="FDLSUBACD-104-2022(66974)"/>
    <x v="0"/>
    <x v="0"/>
    <s v="Apoyo a la gestión"/>
    <m/>
    <m/>
    <s v="MIRYAM JANNETH AREVALO MARTINEZ"/>
    <x v="496"/>
    <s v="Bogotá, D.C."/>
    <n v="2032"/>
    <n v="25520000"/>
    <n v="2088000"/>
    <n v="0"/>
    <n v="27608000"/>
    <n v="2320000"/>
    <m/>
    <m/>
  </r>
  <r>
    <x v="2"/>
    <s v="105-2022"/>
    <m/>
    <s v="Secop II"/>
    <s v="105-2022CPS-AG(66974)"/>
    <s v="FDLSUBACD-105-2022(66974)"/>
    <x v="0"/>
    <x v="0"/>
    <s v="Apoyo a la gestión"/>
    <m/>
    <m/>
    <s v="YEISON FABIAN SANCHEZ HERNANDEZ"/>
    <x v="494"/>
    <s v="Bogotá, D.C."/>
    <n v="2032"/>
    <n v="25520000"/>
    <n v="3248000"/>
    <n v="0"/>
    <n v="28768000"/>
    <n v="2320000"/>
    <m/>
    <m/>
  </r>
  <r>
    <x v="2"/>
    <s v="106-2022"/>
    <m/>
    <s v="Secop II"/>
    <s v="106-2022CPS-AG(66974)"/>
    <s v="FDLSUBACD-106-2022(66974)"/>
    <x v="0"/>
    <x v="0"/>
    <s v="Apoyo a la gestión"/>
    <m/>
    <m/>
    <s v="JUAN DAVID BELLO GRANADOS"/>
    <x v="489"/>
    <s v="Bogotá, D.C."/>
    <n v="2032"/>
    <n v="25520000"/>
    <n v="2088000"/>
    <n v="0"/>
    <n v="27608000"/>
    <n v="2320000"/>
    <m/>
    <m/>
  </r>
  <r>
    <x v="2"/>
    <s v="107-2022"/>
    <m/>
    <s v="Secop II"/>
    <s v="107-2022CPS-AG(66974)"/>
    <s v="FDLSUBACD-107-2022(66974)"/>
    <x v="0"/>
    <x v="0"/>
    <s v="Apoyo a la gestión"/>
    <m/>
    <m/>
    <s v="MARIA ALEXANDRA MESA VALDES"/>
    <x v="480"/>
    <s v="Bogotá, D.C."/>
    <n v="2032"/>
    <n v="25520000"/>
    <n v="3325333"/>
    <n v="0"/>
    <n v="28845333"/>
    <n v="2320000"/>
    <m/>
    <m/>
  </r>
  <r>
    <x v="2"/>
    <s v="108-2022"/>
    <m/>
    <s v="Secop II"/>
    <s v="108-2022CPS-AG(66974)"/>
    <s v="FDLSUBACD-108-2022(66974)"/>
    <x v="0"/>
    <x v="0"/>
    <s v="Apoyo a la gestión"/>
    <m/>
    <m/>
    <s v="DAMARIS VIVIANA GONZaLEZ MERCHaN"/>
    <x v="668"/>
    <s v="Bogotá, D.C."/>
    <n v="2032"/>
    <n v="25520000"/>
    <n v="928000"/>
    <n v="0"/>
    <n v="26448000"/>
    <n v="2320000"/>
    <m/>
    <m/>
  </r>
  <r>
    <x v="2"/>
    <s v="109-2022"/>
    <m/>
    <s v="Secop II"/>
    <s v="109-2022CPS-AG(66974)"/>
    <s v="FDLSUBACD-109-2022(66974)"/>
    <x v="0"/>
    <x v="0"/>
    <s v="Apoyo a la gestión"/>
    <m/>
    <m/>
    <s v="SONIA JANETH HERNANDEZ AREVALO"/>
    <x v="391"/>
    <s v="Bogotá, D.C."/>
    <n v="2032"/>
    <n v="25520000"/>
    <n v="3325333"/>
    <n v="0"/>
    <n v="28845333"/>
    <n v="2320000"/>
    <m/>
    <m/>
  </r>
  <r>
    <x v="2"/>
    <s v="110-2022"/>
    <m/>
    <s v="Secop II"/>
    <s v="110-2022CPS-P(67168)"/>
    <s v="FDLSUBACD-110-2022(67168)"/>
    <x v="0"/>
    <x v="0"/>
    <s v="Profesional"/>
    <m/>
    <m/>
    <s v="ANGIE PAOLA GOMEZ MOLANO"/>
    <x v="419"/>
    <s v="Fómeque (Cundinamarca)"/>
    <n v="1953"/>
    <n v="50380000"/>
    <n v="4274667"/>
    <n v="0"/>
    <n v="54654667"/>
    <n v="4580000"/>
    <m/>
    <m/>
  </r>
  <r>
    <x v="2"/>
    <s v="111-2022"/>
    <m/>
    <s v="Secop II"/>
    <s v="111-2022CPS-P(67168)"/>
    <s v="FDLSUBACD-111-2022(67168)"/>
    <x v="0"/>
    <x v="0"/>
    <s v="Profesional"/>
    <m/>
    <m/>
    <s v="LUZ ADRIANA VARGAS RENDON"/>
    <x v="64"/>
    <s v="Bogotá, D.C."/>
    <n v="1966"/>
    <n v="50380000"/>
    <n v="0"/>
    <n v="0"/>
    <n v="50380000"/>
    <n v="4580000"/>
    <m/>
    <m/>
  </r>
  <r>
    <x v="2"/>
    <s v="112-2022"/>
    <m/>
    <s v="Secop II"/>
    <s v="112-2022CPS-P(67168)"/>
    <s v="FDLSUBACD-112-2022(67168)"/>
    <x v="0"/>
    <x v="0"/>
    <s v="Profesional"/>
    <m/>
    <m/>
    <s v="YANITZA KATERINE GOMEZ AVILA"/>
    <x v="232"/>
    <s v="Bogotá, D.C."/>
    <n v="1953"/>
    <n v="50380000"/>
    <n v="4427333"/>
    <n v="0"/>
    <n v="54807333"/>
    <n v="4580000"/>
    <m/>
    <m/>
  </r>
  <r>
    <x v="2"/>
    <s v="113-2022"/>
    <m/>
    <s v="Secop II"/>
    <s v="113-2022CPS-P(67171)"/>
    <s v="FDLSUBACD-113-2022(67171)"/>
    <x v="0"/>
    <x v="0"/>
    <s v="Profesional"/>
    <m/>
    <m/>
    <s v="JOSE VICENTE VELASQUEZ BELTRAN"/>
    <x v="125"/>
    <s v="Bogotá, D.C."/>
    <n v="1953"/>
    <n v="72050000"/>
    <n v="4803333"/>
    <n v="0"/>
    <n v="76853333"/>
    <n v="6550000"/>
    <m/>
    <m/>
  </r>
  <r>
    <x v="2"/>
    <s v="114-2022"/>
    <m/>
    <s v="Secop II"/>
    <s v="114-2022CPS-AG(67170)"/>
    <s v="FDLSUBACD-114-2022(67170)"/>
    <x v="0"/>
    <x v="0"/>
    <s v="Apoyo a la gestión"/>
    <m/>
    <m/>
    <s v="ANA MARIA SARMIENTO LEON"/>
    <x v="252"/>
    <m/>
    <n v="1953"/>
    <n v="21900000"/>
    <n v="0"/>
    <n v="0"/>
    <n v="21900000"/>
    <n v="3650000"/>
    <m/>
    <m/>
  </r>
  <r>
    <x v="2"/>
    <s v="115-2022"/>
    <m/>
    <s v="Secop II"/>
    <s v="115-2022CPS-AG(67170)"/>
    <s v="FDLSUBACD-115-2022(67170)"/>
    <x v="0"/>
    <x v="0"/>
    <s v="Apoyo a la gestión"/>
    <m/>
    <m/>
    <s v="JULY VANESA MEZA SANCHEZ"/>
    <x v="10"/>
    <s v="Bogotá, D.C."/>
    <n v="1953"/>
    <n v="40150000"/>
    <n v="3041667"/>
    <n v="0"/>
    <n v="43191667"/>
    <n v="3650000"/>
    <m/>
    <m/>
  </r>
  <r>
    <x v="2"/>
    <s v="116-2022"/>
    <m/>
    <s v="Secop II"/>
    <s v="116-2022CPS-AG(67170)"/>
    <s v="FDLSUBACD-116-2022(67170)"/>
    <x v="0"/>
    <x v="0"/>
    <s v="Apoyo a la gestión"/>
    <m/>
    <m/>
    <s v="CRISTIAN DAVID ROMERO"/>
    <x v="561"/>
    <s v="Bogotá, D.C."/>
    <n v="1953"/>
    <n v="40150000"/>
    <n v="3528333"/>
    <n v="0"/>
    <n v="43678333"/>
    <n v="3650000"/>
    <m/>
    <m/>
  </r>
  <r>
    <x v="2"/>
    <s v="117-2022"/>
    <m/>
    <s v="Secop II"/>
    <s v="117-2022CPS-P(68079)"/>
    <s v="FDLSUBACD-117-2022(68079)"/>
    <x v="0"/>
    <x v="0"/>
    <s v="Profesional"/>
    <m/>
    <m/>
    <s v="MAGDA CRISTINA VARGAS DEL VALLE"/>
    <x v="385"/>
    <s v="Bogotá, D.C."/>
    <n v="1978"/>
    <n v="72050000"/>
    <n v="7641667"/>
    <n v="0"/>
    <n v="79691667"/>
    <n v="6550000"/>
    <m/>
    <m/>
  </r>
  <r>
    <x v="2"/>
    <s v="118-2022"/>
    <m/>
    <s v="Secop II"/>
    <s v="118-2022CPS-P(67176)"/>
    <s v="FDLSUBACD-118-2022(67176)"/>
    <x v="0"/>
    <x v="0"/>
    <s v="Profesional"/>
    <m/>
    <m/>
    <s v="JUAN CARLOS BEJARANO ECHEVERRY"/>
    <x v="669"/>
    <s v="Bogotá, D.C."/>
    <n v="1969"/>
    <n v="72050000"/>
    <n v="4366666"/>
    <n v="0"/>
    <n v="76416666"/>
    <n v="6550000"/>
    <m/>
    <m/>
  </r>
  <r>
    <x v="2"/>
    <s v="119-2022"/>
    <m/>
    <s v="Secop II"/>
    <s v="119-2022CPS-P(67193)"/>
    <s v="FDLSUBACD-119-2022(67193)"/>
    <x v="0"/>
    <x v="0"/>
    <s v="Profesional"/>
    <m/>
    <m/>
    <s v="DIANA ZORAIDA ROMERO SALINAS"/>
    <x v="47"/>
    <s v="Bogotá, D.C."/>
    <n v="1997"/>
    <n v="72050000"/>
    <n v="5676667"/>
    <n v="0"/>
    <n v="77726667"/>
    <n v="6550000"/>
    <m/>
    <m/>
  </r>
  <r>
    <x v="2"/>
    <s v="120-2022"/>
    <m/>
    <s v="Secop II"/>
    <s v="120-2022CPS-P(67186)"/>
    <s v="FDLSUBACD-120-2022(67186)"/>
    <x v="0"/>
    <x v="0"/>
    <s v="Profesional"/>
    <m/>
    <m/>
    <s v="CAMILO ANDRES PRIETO CUARTAS"/>
    <x v="354"/>
    <s v="Bogotá, D.C."/>
    <n v="1970"/>
    <n v="84700000"/>
    <n v="6930000"/>
    <n v="0"/>
    <n v="91630000"/>
    <n v="7700000"/>
    <m/>
    <m/>
  </r>
  <r>
    <x v="2"/>
    <s v="121-2022"/>
    <m/>
    <s v="Secop II"/>
    <s v="121-2022CPS-P(67183)"/>
    <s v="FDLSUBACD-121-2022(67183)"/>
    <x v="0"/>
    <x v="0"/>
    <s v="Profesional"/>
    <m/>
    <m/>
    <s v="JENNY CRISTINA SANABRIA MORA"/>
    <x v="105"/>
    <m/>
    <n v="1967"/>
    <n v="84700000"/>
    <n v="6930000"/>
    <n v="0"/>
    <n v="91630000"/>
    <n v="7700000"/>
    <m/>
    <m/>
  </r>
  <r>
    <x v="2"/>
    <s v="122-2022"/>
    <m/>
    <s v="Secop II"/>
    <s v="122-2022CPS-AG(66273)"/>
    <s v="FDLSUBACD-122-2022(66273)"/>
    <x v="0"/>
    <x v="0"/>
    <s v="Apoyo a la gestión"/>
    <m/>
    <m/>
    <s v="ANGEL CUSTODIO PEÑA VALERO"/>
    <x v="418"/>
    <s v="Bogotá, D.C."/>
    <n v="1978"/>
    <n v="40150000"/>
    <n v="3285000"/>
    <n v="0"/>
    <n v="43435000"/>
    <n v="3650000"/>
    <m/>
    <m/>
  </r>
  <r>
    <x v="2"/>
    <s v="123-2022"/>
    <m/>
    <s v="Secop II"/>
    <s v="123-2022CPS-AG(66273)"/>
    <s v="FDLSUBACD-123-2022(66273)"/>
    <x v="0"/>
    <x v="0"/>
    <s v="Apoyo a la gestión"/>
    <m/>
    <m/>
    <s v="JOHN JAIRO TORO RESTREPO"/>
    <x v="79"/>
    <s v="Bogotá, D.C."/>
    <n v="1978"/>
    <n v="40150000"/>
    <n v="2676667"/>
    <n v="0"/>
    <n v="42826667"/>
    <n v="3650000"/>
    <m/>
    <m/>
  </r>
  <r>
    <x v="2"/>
    <s v="124-2022"/>
    <m/>
    <s v="Secop II"/>
    <s v="124-2022CPS-AG(69132)"/>
    <s v="FDLSUBACD-124-2022(69132)"/>
    <x v="0"/>
    <x v="0"/>
    <s v="Apoyo a la gestión"/>
    <m/>
    <m/>
    <s v="CARLOS MANUEL ROZO CRUZ"/>
    <x v="597"/>
    <s v="Bogotá, D.C."/>
    <n v="1971"/>
    <n v="25520000"/>
    <n v="0"/>
    <n v="0"/>
    <n v="25520000"/>
    <n v="2320000"/>
    <m/>
    <m/>
  </r>
  <r>
    <x v="2"/>
    <s v="125-2022"/>
    <m/>
    <s v="Secop II"/>
    <s v="125-2022CPS-P(68434)"/>
    <s v="FDLSUBACD-125-2022(68434)"/>
    <x v="0"/>
    <x v="0"/>
    <s v="Profesional"/>
    <m/>
    <m/>
    <s v="ANGELICA MARIA DIAZ VILLALOBOS"/>
    <x v="49"/>
    <s v="Villavicencio (Meta)"/>
    <n v="1971"/>
    <n v="72050000"/>
    <n v="1746667"/>
    <n v="0"/>
    <n v="73796667"/>
    <n v="6550000"/>
    <m/>
    <m/>
  </r>
  <r>
    <x v="2"/>
    <s v="126-2022"/>
    <m/>
    <s v="Secop II"/>
    <s v="126-2022CPS-P(69633)"/>
    <s v="FDLSUBACD-126-2022(69633)"/>
    <x v="0"/>
    <x v="0"/>
    <s v="Profesional"/>
    <m/>
    <m/>
    <s v="SANDRA PATRICIA BOHORQUEZ PIÑA"/>
    <x v="436"/>
    <m/>
    <n v="1972"/>
    <n v="39300000"/>
    <n v="0"/>
    <n v="0"/>
    <n v="39300000"/>
    <n v="6550000"/>
    <m/>
    <m/>
  </r>
  <r>
    <x v="2"/>
    <s v="127-2022"/>
    <m/>
    <s v="Secop II"/>
    <s v="127-2022CPS-P(66277)"/>
    <s v="FDLSUBACD-127-2022(66277)"/>
    <x v="0"/>
    <x v="0"/>
    <s v="Profesional"/>
    <m/>
    <m/>
    <s v="fabian ricardo herrera rincon"/>
    <x v="670"/>
    <s v="Bogotá, D.C."/>
    <n v="1978"/>
    <n v="72050000"/>
    <n v="2183333"/>
    <n v="0"/>
    <n v="74233333"/>
    <n v="6550000"/>
    <m/>
    <m/>
  </r>
  <r>
    <x v="2"/>
    <s v="128-2022"/>
    <m/>
    <s v="Secop II"/>
    <s v="128-2022CPS-P(68438)"/>
    <s v="FDLSUBACD-128-2022(68438)"/>
    <x v="0"/>
    <x v="0"/>
    <s v="Profesional"/>
    <m/>
    <m/>
    <s v="MAGDA GICELLA MOROY CIFUENTES"/>
    <x v="387"/>
    <s v="Bogotá, D.C."/>
    <n v="1995"/>
    <n v="39300000"/>
    <n v="0"/>
    <n v="0"/>
    <n v="39300000"/>
    <n v="6550000"/>
    <m/>
    <m/>
  </r>
  <r>
    <x v="2"/>
    <s v="129-2022"/>
    <m/>
    <s v="Secop II"/>
    <s v="129-2022CPS-P(68218)"/>
    <s v="FDLSUBACD-129-2022(68218)"/>
    <x v="0"/>
    <x v="0"/>
    <s v="Profesional"/>
    <m/>
    <m/>
    <s v="OSCAR JAVIER MEDINA CARTAGENA"/>
    <x v="671"/>
    <s v="Bogotá, D.C."/>
    <n v="2014"/>
    <n v="72050000"/>
    <n v="5458333"/>
    <n v="0"/>
    <n v="77508333"/>
    <n v="6550000"/>
    <m/>
    <m/>
  </r>
  <r>
    <x v="2"/>
    <s v="130-2022"/>
    <m/>
    <s v="Secop II"/>
    <s v="130-2022CPS-AG(69171)"/>
    <s v="FDLSUBACD-130-2022(69171)"/>
    <x v="0"/>
    <x v="0"/>
    <s v="Apoyo a la gestión"/>
    <m/>
    <m/>
    <s v="ANTONYS JESUS MEJIA"/>
    <x v="215"/>
    <s v="Nechí (Antioquia)"/>
    <n v="1995"/>
    <n v="40150000"/>
    <n v="5110000"/>
    <n v="0"/>
    <n v="45260000"/>
    <n v="3650000"/>
    <m/>
    <m/>
  </r>
  <r>
    <x v="2"/>
    <s v="132-2022"/>
    <m/>
    <s v="Secop II"/>
    <s v="132-2022CPS-AG(66279)"/>
    <s v="FDLSUBACD-132-2022(66279)"/>
    <x v="0"/>
    <x v="0"/>
    <s v="Apoyo a la gestión"/>
    <m/>
    <m/>
    <s v="CRISTIAN FELIPE AFRICANO QUIROGA"/>
    <x v="538"/>
    <s v="Bogotá, D.C."/>
    <n v="1978"/>
    <n v="25520000"/>
    <n v="1469333"/>
    <n v="0"/>
    <n v="26989333"/>
    <n v="2320000"/>
    <m/>
    <m/>
  </r>
  <r>
    <x v="2"/>
    <s v="133-2022"/>
    <m/>
    <s v="Secop II"/>
    <s v="133-2022CPS-AG(66279)"/>
    <s v="FDLSUBACD-133-2022(66279)"/>
    <x v="0"/>
    <x v="0"/>
    <s v="Apoyo a la gestión"/>
    <m/>
    <m/>
    <s v="DIEGO ALEJANDRO PATARROYO PINILLA"/>
    <x v="140"/>
    <s v="Bogotá, D.C."/>
    <n v="1978"/>
    <n v="25520000"/>
    <n v="2088000"/>
    <n v="0"/>
    <n v="27608000"/>
    <n v="2320000"/>
    <m/>
    <m/>
  </r>
  <r>
    <x v="2"/>
    <s v="134-2022"/>
    <m/>
    <s v="Secop II"/>
    <s v="134-2022CPS-AG(66279)"/>
    <s v="FDLSUBACD-134-2022(66279)"/>
    <x v="0"/>
    <x v="0"/>
    <s v="Apoyo a la gestión"/>
    <m/>
    <m/>
    <s v="ANDRES GILBERTO CRISTANCHO"/>
    <x v="143"/>
    <s v="Bogotá, D.C."/>
    <n v="1978"/>
    <n v="25520000"/>
    <n v="2088000"/>
    <n v="0"/>
    <n v="27608000"/>
    <n v="2320000"/>
    <m/>
    <m/>
  </r>
  <r>
    <x v="2"/>
    <s v="135-2022"/>
    <m/>
    <s v="Secop II"/>
    <s v="135-2022CPS-AG(66279)"/>
    <s v="FDLSUBACD-135-2022(66279)"/>
    <x v="0"/>
    <x v="0"/>
    <s v="Apoyo a la gestión"/>
    <m/>
    <m/>
    <s v="LUZ AMPARO BOHORQUEZ RODRIGUEZ"/>
    <x v="672"/>
    <s v="Bogotá, D.C."/>
    <n v="1978"/>
    <n v="25520000"/>
    <n v="2088000"/>
    <n v="0"/>
    <n v="27608000"/>
    <n v="2320000"/>
    <m/>
    <m/>
  </r>
  <r>
    <x v="2"/>
    <s v="136-2022"/>
    <m/>
    <s v="Secop II"/>
    <s v="136-2022CPS-AG(66279)"/>
    <s v="FDLSUBACD-136-2022(66279)"/>
    <x v="0"/>
    <x v="0"/>
    <s v="Apoyo a la gestión"/>
    <m/>
    <m/>
    <s v="JAKELINE BERMEO OSORIO"/>
    <x v="673"/>
    <s v="Bogotá, D.C."/>
    <n v="1978"/>
    <n v="25520000"/>
    <n v="1624000"/>
    <n v="0"/>
    <n v="27144000"/>
    <n v="2320000"/>
    <m/>
    <m/>
  </r>
  <r>
    <x v="2"/>
    <s v="137-2022"/>
    <m/>
    <s v="Secop II"/>
    <s v="137-2022CPS-AG(66279)"/>
    <s v="FDLSUBACD-137-2022(66279)"/>
    <x v="0"/>
    <x v="0"/>
    <s v="Apoyo a la gestión"/>
    <m/>
    <m/>
    <s v="NEIDER FARID CASTILLO BORJA"/>
    <x v="257"/>
    <s v="Bogotá, D.C."/>
    <n v="1978"/>
    <n v="25520000"/>
    <n v="2088000"/>
    <n v="0"/>
    <n v="27608000"/>
    <n v="2320000"/>
    <m/>
    <m/>
  </r>
  <r>
    <x v="2"/>
    <s v="138-2022"/>
    <m/>
    <s v="Secop II"/>
    <s v="138-2022CPS-AG(66279)"/>
    <s v="FDLSUBACD-138-2022(66279)"/>
    <x v="0"/>
    <x v="0"/>
    <s v="Apoyo a la gestión"/>
    <m/>
    <m/>
    <s v="Sandra Marixa Barajas García"/>
    <x v="674"/>
    <s v="Bogotá, D.C."/>
    <n v="1978"/>
    <n v="25520000"/>
    <n v="2088000"/>
    <n v="0"/>
    <n v="27608000"/>
    <n v="2320000"/>
    <m/>
    <m/>
  </r>
  <r>
    <x v="2"/>
    <s v="139-2022"/>
    <m/>
    <s v="Secop II"/>
    <s v="139-2022CPS-AG(66279)"/>
    <s v="FDLSUBACD-139-2022(66279)"/>
    <x v="0"/>
    <x v="0"/>
    <s v="Apoyo a la gestión"/>
    <m/>
    <m/>
    <s v="CLINTON FABIAN LEAL GARCIA"/>
    <x v="263"/>
    <s v="Bogotá, D.C."/>
    <n v="1978"/>
    <n v="25520000"/>
    <n v="2088000"/>
    <n v="0"/>
    <n v="27608000"/>
    <n v="2320000"/>
    <m/>
    <m/>
  </r>
  <r>
    <x v="2"/>
    <s v="140-2022"/>
    <m/>
    <s v="Secop II"/>
    <s v="140-2022CPS-AG(66280)"/>
    <s v="FDLSUBACD-140-2022(66280)"/>
    <x v="0"/>
    <x v="0"/>
    <s v="Apoyo a la gestión"/>
    <m/>
    <m/>
    <s v="ALEXEI ZAMORA BENITEZ"/>
    <x v="153"/>
    <s v="Bogotá, D.C."/>
    <n v="1978"/>
    <n v="13920000"/>
    <n v="0"/>
    <n v="0"/>
    <n v="13920000"/>
    <n v="2320000"/>
    <m/>
    <m/>
  </r>
  <r>
    <x v="2"/>
    <s v="141-2022"/>
    <m/>
    <s v="Secop II"/>
    <s v="141-2022CPS-AG(66280)"/>
    <s v="FDLSUBACD-141-2022(66280)"/>
    <x v="0"/>
    <x v="0"/>
    <s v="Apoyo a la gestión"/>
    <m/>
    <m/>
    <s v="FERNANDO EDUARDO FRANCO LANCHEROS"/>
    <x v="675"/>
    <m/>
    <n v="1978"/>
    <n v="13920000"/>
    <n v="0"/>
    <n v="0"/>
    <n v="13920000"/>
    <n v="2320000"/>
    <m/>
    <m/>
  </r>
  <r>
    <x v="2"/>
    <s v="142-2022"/>
    <m/>
    <s v="Secop II"/>
    <s v="142-2022CPS-AG(66280)"/>
    <s v="FDLSUBACD-142-2022(66280)"/>
    <x v="0"/>
    <x v="0"/>
    <s v="Apoyo a la gestión"/>
    <m/>
    <m/>
    <s v="ANDRES FELIPE TRIVIÑO CASTILLO"/>
    <x v="128"/>
    <s v="Bogotá, D.C."/>
    <n v="1978"/>
    <n v="13920000"/>
    <n v="0"/>
    <n v="0"/>
    <n v="13920000"/>
    <n v="2320000"/>
    <m/>
    <m/>
  </r>
  <r>
    <x v="2"/>
    <s v="143-2022"/>
    <m/>
    <s v="Secop II"/>
    <s v="143-2022CPS-P(66306)"/>
    <s v="FDLSUBACD-143-2022(66306)"/>
    <x v="0"/>
    <x v="0"/>
    <s v="Profesional"/>
    <m/>
    <m/>
    <s v="EDGAR MAURICIO GOMEZ MEDINA"/>
    <x v="136"/>
    <s v="Bogotá, D.C."/>
    <n v="1978"/>
    <n v="72050000"/>
    <n v="5895000"/>
    <n v="0"/>
    <n v="77945000"/>
    <n v="6550000"/>
    <m/>
    <m/>
  </r>
  <r>
    <x v="2"/>
    <s v="144-2022"/>
    <m/>
    <s v="Secop II"/>
    <s v="144-2022CPS-AG(66309)"/>
    <s v="FDLSUBACD-144-2022(66309)"/>
    <x v="0"/>
    <x v="0"/>
    <s v="Apoyo a la gestión"/>
    <m/>
    <m/>
    <s v="JEICER DISNEY GUTIÉRREZ ÁLVAREZ"/>
    <x v="150"/>
    <s v="Fusagasuga (Cundinamarca)"/>
    <n v="1978"/>
    <n v="40150000"/>
    <n v="3285000"/>
    <n v="0"/>
    <n v="43435000"/>
    <n v="3650000"/>
    <m/>
    <m/>
  </r>
  <r>
    <x v="2"/>
    <s v="145-2022"/>
    <m/>
    <s v="Secop II"/>
    <s v="145-2022CPS-AG(66309)"/>
    <s v="FDLSUBACD-145-2022(66309)"/>
    <x v="0"/>
    <x v="0"/>
    <s v="Apoyo a la gestión"/>
    <m/>
    <m/>
    <s v="FRANCY EVELYN LARA LADINO"/>
    <x v="230"/>
    <s v="Bogotá, D.C."/>
    <n v="1978"/>
    <n v="40150000"/>
    <n v="3285000"/>
    <n v="0"/>
    <n v="43435000"/>
    <n v="3650000"/>
    <m/>
    <m/>
  </r>
  <r>
    <x v="2"/>
    <s v="146-2022"/>
    <m/>
    <s v="Secop II"/>
    <s v="146-2022CPS-P(66783)"/>
    <s v="FDLSUBACD-146-2022(66783)"/>
    <x v="0"/>
    <x v="0"/>
    <s v="Profesional"/>
    <m/>
    <m/>
    <s v="JUAN CARLOS CARRERO MANCERA"/>
    <x v="676"/>
    <s v="Bogotá, D.C."/>
    <n v="1979"/>
    <n v="50380000"/>
    <n v="0"/>
    <n v="0"/>
    <n v="50380000"/>
    <n v="4580000"/>
    <m/>
    <m/>
  </r>
  <r>
    <x v="2"/>
    <s v="147-2022"/>
    <m/>
    <s v="Secop II"/>
    <s v="147-2022CPS-AG(66338)"/>
    <s v="FDLSUBACD-147-2022(66338)"/>
    <x v="0"/>
    <x v="0"/>
    <s v="Apoyo a la gestión"/>
    <m/>
    <m/>
    <s v="ISIDRO TELLEZ BECERRA"/>
    <x v="50"/>
    <s v="Bogotá, D.C."/>
    <n v="1978"/>
    <n v="25520000"/>
    <n v="981953"/>
    <n v="0"/>
    <n v="26501953"/>
    <n v="2320000"/>
    <m/>
    <m/>
  </r>
  <r>
    <x v="2"/>
    <s v="148-2022"/>
    <m/>
    <s v="Secop II"/>
    <s v="148-2022CPS-AG(66338)"/>
    <s v="FDLSUBACD-148-2022(66338)"/>
    <x v="0"/>
    <x v="0"/>
    <s v="Apoyo a la gestión"/>
    <m/>
    <m/>
    <s v="WILSON ALEXANDER RINCÓN NIVIA"/>
    <x v="57"/>
    <s v="Sogamoso (Boyacá)"/>
    <n v="1978"/>
    <n v="25520000"/>
    <n v="981953"/>
    <n v="0"/>
    <n v="26501953"/>
    <n v="2320000"/>
    <m/>
    <m/>
  </r>
  <r>
    <x v="2"/>
    <s v="149-2022 C1"/>
    <m/>
    <s v="Secop II"/>
    <s v="149-2022CPS-P(68103)"/>
    <s v="FDLSUBACD-149-2022(68103)"/>
    <x v="0"/>
    <x v="0"/>
    <s v="Profesional"/>
    <d v="2022-03-01T00:00:00"/>
    <n v="75716667"/>
    <s v="JUAN FELIPE JIMENEZ CASTRO"/>
    <x v="677"/>
    <s v="Bogotá D.C."/>
    <n v="1978"/>
    <n v="84700000"/>
    <n v="0"/>
    <n v="0"/>
    <n v="84700000"/>
    <n v="7700000"/>
    <m/>
    <m/>
  </r>
  <r>
    <x v="2"/>
    <s v="149-2022"/>
    <m/>
    <s v="Secop II"/>
    <s v="149-2022CPS-P(68103)"/>
    <s v="FDLSUBACD-149-2022(68103)"/>
    <x v="0"/>
    <x v="0"/>
    <s v="Profesional"/>
    <m/>
    <m/>
    <s v="JAVIER ALFREDO ARENIZ FLECHAS"/>
    <x v="421"/>
    <s v="Bogotá D.C."/>
    <n v="1978"/>
    <n v="84700000"/>
    <n v="0"/>
    <n v="0"/>
    <n v="84700000"/>
    <n v="7700000"/>
    <m/>
    <m/>
  </r>
  <r>
    <x v="2"/>
    <s v="150-2022"/>
    <m/>
    <s v="Secop II"/>
    <s v="150-2022CPS-P(68116)"/>
    <s v="FDLSUBACD-150-2022(68116)"/>
    <x v="0"/>
    <x v="0"/>
    <s v="Profesional"/>
    <m/>
    <m/>
    <s v="YAMIR ELVIRA RINCON SOTAQUIRA"/>
    <x v="595"/>
    <s v="Bogotá D.C."/>
    <n v="1979"/>
    <n v="50380000"/>
    <n v="0"/>
    <n v="0"/>
    <n v="50380000"/>
    <n v="4580000"/>
    <m/>
    <m/>
  </r>
  <r>
    <x v="2"/>
    <s v="151-2022"/>
    <m/>
    <s v="Secop II"/>
    <s v="151-2022CPS-AG(66338)"/>
    <s v="FDLSUBACD-151-2022(66338)"/>
    <x v="0"/>
    <x v="0"/>
    <s v="Apoyo a la gestión"/>
    <m/>
    <m/>
    <s v="ALEX ALFONSO QUINTERO PARIAS"/>
    <x v="260"/>
    <s v="Bogotá, D.C."/>
    <n v="1978"/>
    <n v="25520000"/>
    <n v="3248000"/>
    <n v="0"/>
    <n v="28768000"/>
    <n v="2320000"/>
    <m/>
    <m/>
  </r>
  <r>
    <x v="2"/>
    <s v="152-2022"/>
    <m/>
    <s v="Secop II"/>
    <s v="152-2022CPS-AG(66338)"/>
    <s v="FDLSUBACD-152-2022(66338)"/>
    <x v="0"/>
    <x v="0"/>
    <s v="Apoyo a la gestión"/>
    <m/>
    <m/>
    <s v="REINALDO RODRIGUEZ MENDEZ"/>
    <x v="261"/>
    <s v="Chaparral (Tolima)"/>
    <n v="1978"/>
    <n v="25520000"/>
    <n v="3248000"/>
    <n v="0"/>
    <n v="28768000"/>
    <n v="2320000"/>
    <m/>
    <m/>
  </r>
  <r>
    <x v="2"/>
    <s v="153-2022"/>
    <m/>
    <s v="Secop II"/>
    <s v="153-2022CPS-AG(66338)"/>
    <s v="FDLSUBACD-153-2022(66338)"/>
    <x v="0"/>
    <x v="0"/>
    <s v="Apoyo a la gestión"/>
    <m/>
    <m/>
    <s v="YANETH CARDENAS PEREZ"/>
    <x v="562"/>
    <m/>
    <n v="1978"/>
    <n v="25520000"/>
    <n v="3248000"/>
    <n v="0"/>
    <n v="28768000"/>
    <n v="2320000"/>
    <m/>
    <m/>
  </r>
  <r>
    <x v="2"/>
    <s v="154-2022"/>
    <m/>
    <s v="Secop II"/>
    <s v="154-2022CPS-AG(66362)"/>
    <s v="FDLSUBACD-154-2022(66362)"/>
    <x v="0"/>
    <x v="0"/>
    <s v="Apoyo a la gestión"/>
    <m/>
    <m/>
    <s v="DIANA MARITZA BARRAGAN RAMIREZ"/>
    <x v="133"/>
    <m/>
    <n v="1978"/>
    <n v="25520000"/>
    <n v="3325333"/>
    <n v="0"/>
    <n v="28845333"/>
    <n v="2320000"/>
    <m/>
    <m/>
  </r>
  <r>
    <x v="2"/>
    <s v="155-2022"/>
    <m/>
    <s v="Secop II"/>
    <s v="155-2022CPS-P(66145)"/>
    <s v="FDLSUBACD-155-2022(66145)"/>
    <x v="0"/>
    <x v="0"/>
    <s v="Profesional"/>
    <m/>
    <m/>
    <s v="SANDRA YANNETH GORDILLO PEDROZA"/>
    <x v="405"/>
    <s v="Bogotá, D.C."/>
    <n v="1978"/>
    <n v="50380000"/>
    <n v="6412000"/>
    <n v="0"/>
    <n v="56792000"/>
    <n v="4580000"/>
    <m/>
    <m/>
  </r>
  <r>
    <x v="2"/>
    <s v="156-2022"/>
    <m/>
    <s v="Secop II"/>
    <s v="156-2022CPS-P(69175)"/>
    <s v="FDLSUBACD-156-2022(69175)"/>
    <x v="0"/>
    <x v="0"/>
    <s v="Profesional"/>
    <m/>
    <m/>
    <s v="DIANA LUCIA VASQUEZ VASQUEZ"/>
    <x v="416"/>
    <s v="Bogotá, D.C."/>
    <n v="1978"/>
    <n v="50380000"/>
    <n v="6412000"/>
    <n v="0"/>
    <n v="56792000"/>
    <n v="4580000"/>
    <m/>
    <m/>
  </r>
  <r>
    <x v="2"/>
    <s v="157-2022"/>
    <m/>
    <s v="Secop II"/>
    <s v="157-2022-CPS-P(66463)"/>
    <s v="FDLSUBACD-157-2022(66463)"/>
    <x v="0"/>
    <x v="0"/>
    <s v="Profesional"/>
    <m/>
    <m/>
    <s v="sergio garcia cartagena"/>
    <x v="678"/>
    <m/>
    <n v="1978"/>
    <n v="50380000"/>
    <n v="0"/>
    <n v="0"/>
    <n v="50380000"/>
    <n v="4580000"/>
    <m/>
    <m/>
  </r>
  <r>
    <x v="2"/>
    <s v="158-2022"/>
    <m/>
    <s v="Secop II"/>
    <s v="158-2022-CPS-P(67166)"/>
    <s v="FDLSUBACD-158-2022(67166)"/>
    <x v="0"/>
    <x v="0"/>
    <s v="Profesional"/>
    <m/>
    <m/>
    <s v="LEYDY CATHERINE VANEGAS ROZO"/>
    <x v="679"/>
    <s v="Bogotá, D.C."/>
    <n v="1953"/>
    <n v="50380000"/>
    <n v="2900666"/>
    <n v="0"/>
    <n v="53280666"/>
    <n v="4580000"/>
    <m/>
    <m/>
  </r>
  <r>
    <x v="2"/>
    <s v="159-2022"/>
    <m/>
    <s v="Secop II"/>
    <s v="159-2022-CPS-P(66762)"/>
    <s v="FDLSUBACD-159-2022(66762)"/>
    <x v="0"/>
    <x v="0"/>
    <s v="Profesional"/>
    <m/>
    <m/>
    <s v="ADRIANA TANGARIFE CARVAJAL"/>
    <x v="144"/>
    <s v="Bogotá, D.C."/>
    <n v="1979"/>
    <n v="72050000"/>
    <n v="6550000"/>
    <n v="0"/>
    <n v="78600000"/>
    <n v="6550000"/>
    <m/>
    <m/>
  </r>
  <r>
    <x v="2"/>
    <s v="160-2022 C1"/>
    <m/>
    <s v="Secop II"/>
    <s v="160-2022-CPS-P(66476)"/>
    <s v="FDLSUBACD-160-2022(66476)"/>
    <x v="0"/>
    <x v="0"/>
    <s v="Profesional"/>
    <d v="2022-10-31T00:00:00"/>
    <m/>
    <s v="JAVIER FERNANDO MORA ANDRADE"/>
    <x v="680"/>
    <s v="Bogotá D.C."/>
    <n v="1978"/>
    <n v="90750000"/>
    <n v="6875000"/>
    <n v="0"/>
    <n v="97625000"/>
    <n v="8250000"/>
    <m/>
    <m/>
  </r>
  <r>
    <x v="2"/>
    <s v="160-2022"/>
    <m/>
    <s v="Secop II"/>
    <s v="160-2022-CPS-P(66476)"/>
    <s v="FDLSUBACD-160-2022(66476)"/>
    <x v="0"/>
    <x v="0"/>
    <s v="Profesional"/>
    <m/>
    <m/>
    <s v="JAVIER ALFREDO ARENIZ FLECHAS"/>
    <x v="421"/>
    <s v="Bogotá D.C."/>
    <n v="1978"/>
    <n v="90750000"/>
    <n v="6875000"/>
    <n v="0"/>
    <n v="97625000"/>
    <n v="8250000"/>
    <m/>
    <m/>
  </r>
  <r>
    <x v="2"/>
    <s v="161-2022"/>
    <m/>
    <s v="Secop II"/>
    <s v="161-2022-CPS-P(66476)"/>
    <s v="FDLSUBACD-161-2022(66476)"/>
    <x v="0"/>
    <x v="0"/>
    <s v="Profesional"/>
    <m/>
    <m/>
    <s v="OMAR ARTURO CALDERÓN ZAQUE"/>
    <x v="338"/>
    <s v="Bogotá, D.C."/>
    <n v="1978"/>
    <n v="90750000"/>
    <n v="11550000"/>
    <n v="0"/>
    <n v="102300000"/>
    <n v="8250000"/>
    <m/>
    <m/>
  </r>
  <r>
    <x v="2"/>
    <s v="162-2022"/>
    <m/>
    <s v="Secop II"/>
    <s v="162-2022-CPS-AG(66480)"/>
    <s v="FDLSUBACD-162-2022(66480)"/>
    <x v="0"/>
    <x v="0"/>
    <s v="Apoyo a la gestión"/>
    <m/>
    <m/>
    <s v="FELIPE OTERO"/>
    <x v="63"/>
    <s v="Bogotá, D.C."/>
    <n v="1978"/>
    <n v="25520000"/>
    <n v="928000"/>
    <n v="0"/>
    <n v="26448000"/>
    <n v="2320000"/>
    <m/>
    <m/>
  </r>
  <r>
    <x v="2"/>
    <s v="163-2022"/>
    <m/>
    <s v="Secop II"/>
    <s v="163-2022CPS-AG(66480)"/>
    <s v="FDLSUBACD-163-2022(66480)"/>
    <x v="0"/>
    <x v="0"/>
    <s v="Apoyo a la gestión"/>
    <m/>
    <m/>
    <s v="LEONEL GONZALEZ MORENO"/>
    <x v="62"/>
    <s v="Bogotá, D.C."/>
    <n v="1978"/>
    <n v="25520000"/>
    <n v="928000"/>
    <n v="0"/>
    <n v="26448000"/>
    <n v="2320000"/>
    <m/>
    <m/>
  </r>
  <r>
    <x v="2"/>
    <s v="164-2022"/>
    <m/>
    <s v="Secop II"/>
    <s v="164-2022CPS-AG(66487)"/>
    <s v="FDLSUBACD-164-2022(66487)"/>
    <x v="0"/>
    <x v="0"/>
    <s v="Apoyo a la gestión"/>
    <m/>
    <m/>
    <s v="GERMAN SANCHEZ SANCHEZ"/>
    <x v="61"/>
    <s v="Bogotá, D.C."/>
    <n v="1978"/>
    <n v="25520000"/>
    <n v="928000"/>
    <n v="0"/>
    <n v="26448000"/>
    <n v="2320000"/>
    <m/>
    <m/>
  </r>
  <r>
    <x v="2"/>
    <s v="165-2022"/>
    <m/>
    <s v="Secop II"/>
    <s v="165-2022CPS-AG(66487)"/>
    <s v="FDLSUBACD-165-2022(66487)"/>
    <x v="0"/>
    <x v="0"/>
    <s v="Apoyo a la gestión"/>
    <m/>
    <m/>
    <s v="LUIS ZAMBRANO CASTELLANOS"/>
    <x v="60"/>
    <s v="Saboyá (Boyacá)"/>
    <n v="1978"/>
    <n v="25520000"/>
    <n v="928000"/>
    <n v="0"/>
    <n v="26448000"/>
    <n v="2320000"/>
    <m/>
    <m/>
  </r>
  <r>
    <x v="2"/>
    <s v="166-2022"/>
    <m/>
    <s v="Secop II"/>
    <s v="166-2022CPS-AG(66487)"/>
    <s v="FDLSUBACD-166-2022(66487)"/>
    <x v="0"/>
    <x v="0"/>
    <s v="Apoyo a la gestión"/>
    <m/>
    <m/>
    <s v="EDWIN ANDRÉS MAYORGA TIBAQUIRÁ"/>
    <x v="305"/>
    <s v="Bogotá, D.C."/>
    <n v="1978"/>
    <n v="25520000"/>
    <n v="928000"/>
    <n v="0"/>
    <n v="26448000"/>
    <n v="2320000"/>
    <m/>
    <m/>
  </r>
  <r>
    <x v="2"/>
    <s v="167-2022"/>
    <m/>
    <s v="Secop II"/>
    <s v="167-2022CPS-AG(66487)"/>
    <s v="FDLSUBACD-167-2022(66487)"/>
    <x v="0"/>
    <x v="0"/>
    <s v="Apoyo a la gestión"/>
    <m/>
    <m/>
    <s v="CLAUDIA MARCELA ROZO CASAS"/>
    <x v="361"/>
    <m/>
    <n v="1978"/>
    <n v="25520000"/>
    <n v="0"/>
    <n v="0"/>
    <n v="25520000"/>
    <n v="2320000"/>
    <m/>
    <m/>
  </r>
  <r>
    <x v="2"/>
    <s v="168-2022"/>
    <m/>
    <s v="Secop II"/>
    <s v="168-2022CPS-AG(66488)"/>
    <s v="FDDLSUBACD-168-2022(66488)"/>
    <x v="0"/>
    <x v="0"/>
    <s v="Apoyo a la gestión"/>
    <m/>
    <m/>
    <s v="JEFFERSSON ALVAREZ ZAMBRANO"/>
    <x v="306"/>
    <s v="Bogotá D.C."/>
    <n v="1978"/>
    <n v="25520000"/>
    <n v="0"/>
    <n v="0"/>
    <n v="25520000"/>
    <n v="2320000"/>
    <m/>
    <m/>
  </r>
  <r>
    <x v="2"/>
    <s v="169-2022"/>
    <m/>
    <s v="Secop II"/>
    <s v="169-2022CPS-P(69364)"/>
    <s v="FDLSUBACD-169-2022(69364)"/>
    <x v="0"/>
    <x v="0"/>
    <s v="Profesional"/>
    <m/>
    <m/>
    <s v="EXMELIN HAMID LEMUS FRANCO"/>
    <x v="32"/>
    <s v="Bogotá, D.C."/>
    <n v="1999"/>
    <n v="84700000"/>
    <n v="6930000"/>
    <n v="0"/>
    <n v="91630000"/>
    <n v="7700000"/>
    <m/>
    <m/>
  </r>
  <r>
    <x v="2"/>
    <s v="170-2022"/>
    <m/>
    <s v="Secop II"/>
    <s v="170-2022CPS-P(71004)"/>
    <s v="FDLSUBACD-170-2022(71004)"/>
    <x v="0"/>
    <x v="0"/>
    <s v="Profesional"/>
    <m/>
    <m/>
    <s v="ANGY ESTEPHANYA CASTIBLANCO BELTRAN"/>
    <x v="293"/>
    <s v="Bogotá, D.C."/>
    <n v="1999"/>
    <n v="50380000"/>
    <n v="0"/>
    <n v="0"/>
    <n v="50380000"/>
    <n v="4580000"/>
    <m/>
    <m/>
  </r>
  <r>
    <x v="2"/>
    <s v="171-2022"/>
    <m/>
    <s v="Secop II"/>
    <s v="171-2022CPS-P(68136)"/>
    <s v="FDLSUBACD-171-2022(68136)"/>
    <x v="0"/>
    <x v="0"/>
    <s v="Profesional"/>
    <m/>
    <m/>
    <s v="HUGO RENE LEON CAGUA"/>
    <x v="681"/>
    <s v="Cajicá (Cundinamarca)"/>
    <n v="1999"/>
    <n v="72050000"/>
    <n v="2620000"/>
    <n v="0"/>
    <n v="74670000"/>
    <n v="6550000"/>
    <m/>
    <m/>
  </r>
  <r>
    <x v="2"/>
    <s v="172-2022"/>
    <m/>
    <s v="Secop II"/>
    <s v="172-2022CPS-P(68136)"/>
    <s v="FDLSUBACD-172-2022(68136)"/>
    <x v="0"/>
    <x v="0"/>
    <s v="Profesional"/>
    <m/>
    <m/>
    <s v="RUBEN DARIO DIAZ ARANGO"/>
    <x v="200"/>
    <m/>
    <n v="1999"/>
    <n v="72050000"/>
    <n v="2620000"/>
    <n v="0"/>
    <n v="74670000"/>
    <n v="6550000"/>
    <m/>
    <m/>
  </r>
  <r>
    <x v="2"/>
    <s v="173-2022"/>
    <m/>
    <s v="Secop II"/>
    <s v="173-2022CPS-P(68136)"/>
    <s v="FDLSUBACD-173-2022(68136)"/>
    <x v="0"/>
    <x v="0"/>
    <s v="Profesional"/>
    <m/>
    <m/>
    <s v="LUIS FERNANDO HIDALGO ORTIZ"/>
    <x v="43"/>
    <s v="Bogotá, D.C."/>
    <n v="1999"/>
    <n v="72050000"/>
    <n v="2620000"/>
    <n v="0"/>
    <n v="74670000"/>
    <n v="6550000"/>
    <m/>
    <m/>
  </r>
  <r>
    <x v="2"/>
    <s v="174-2022"/>
    <m/>
    <s v="Secop II"/>
    <s v="174-2022CPS-P(68136)"/>
    <s v="FDLSUBACD-174-2022(68136)"/>
    <x v="0"/>
    <x v="0"/>
    <s v="Profesional"/>
    <m/>
    <m/>
    <s v="EDWIN DARIO SANCHEZ GONZALEZ"/>
    <x v="68"/>
    <s v="Ubaté (Cundinamarca)"/>
    <n v="1999"/>
    <n v="72050000"/>
    <n v="5894999"/>
    <n v="0"/>
    <n v="77944999"/>
    <n v="6550000"/>
    <m/>
    <m/>
  </r>
  <r>
    <x v="2"/>
    <s v="175-2022"/>
    <m/>
    <s v="Secop II"/>
    <s v="175-2022CPS-P(68136)"/>
    <s v="FDLSUBACD-175-2022(68136)"/>
    <x v="0"/>
    <x v="0"/>
    <s v="Profesional"/>
    <m/>
    <m/>
    <s v="JOHANNA ECHEVERRY"/>
    <x v="365"/>
    <s v="Bogotá, D.C."/>
    <n v="1999"/>
    <n v="72050000"/>
    <n v="2620000"/>
    <n v="0"/>
    <n v="74670000"/>
    <n v="6550000"/>
    <m/>
    <m/>
  </r>
  <r>
    <x v="2"/>
    <s v="176-2022"/>
    <m/>
    <s v="Secop II"/>
    <s v="176-2022CPS-P(69388)"/>
    <s v="FDLSUBACD-176-2022(69388)"/>
    <x v="0"/>
    <x v="0"/>
    <s v="Profesional"/>
    <m/>
    <m/>
    <s v="INGRID MARCELA GOMEZ GOMEZ"/>
    <x v="474"/>
    <s v="Bogotá, D.C."/>
    <n v="1999"/>
    <n v="72050000"/>
    <n v="5676666"/>
    <n v="0"/>
    <n v="77726666"/>
    <n v="6550000"/>
    <m/>
    <m/>
  </r>
  <r>
    <x v="2"/>
    <s v="177-2022"/>
    <m/>
    <s v="Secop II"/>
    <s v="177-2022CPS-P(69389)"/>
    <s v="FDLSUBACD-177-2022(69389)"/>
    <x v="0"/>
    <x v="0"/>
    <s v="Profesional"/>
    <m/>
    <m/>
    <s v="DANIEL ENRIQUE DIAZ INFANTE"/>
    <x v="113"/>
    <s v="Bogotá, D.C."/>
    <n v="1970"/>
    <n v="72050000"/>
    <n v="2401666"/>
    <n v="0"/>
    <n v="74451666"/>
    <n v="6550000"/>
    <m/>
    <m/>
  </r>
  <r>
    <x v="2"/>
    <s v="178-2022"/>
    <m/>
    <s v="Secop II"/>
    <s v="178-2022CPS-AG(68144)"/>
    <s v="FDLSUBACD-178-2022(68144)"/>
    <x v="0"/>
    <x v="0"/>
    <s v="Apoyo a la gestión"/>
    <m/>
    <m/>
    <s v="SANDRA PATRICIA CRISTANCHO MEJIA"/>
    <x v="117"/>
    <s v="Bogotá, D.C."/>
    <n v="1999"/>
    <n v="40150000"/>
    <n v="1454600"/>
    <n v="0"/>
    <n v="41604600"/>
    <n v="3650000"/>
    <m/>
    <m/>
  </r>
  <r>
    <x v="2"/>
    <s v="179-2022"/>
    <m/>
    <s v="Secop II"/>
    <s v="179-2022CPS-AG(66740)"/>
    <s v="FDLSUBACD-179-2022(66740)"/>
    <x v="0"/>
    <x v="0"/>
    <s v="Apoyo a la gestión"/>
    <m/>
    <m/>
    <s v="Carlos Arturo Diaz Rodriguez"/>
    <x v="682"/>
    <s v="Bogotá, D.C."/>
    <n v="1979"/>
    <n v="25520000"/>
    <n v="2320000"/>
    <n v="0"/>
    <n v="27840000"/>
    <n v="2320000"/>
    <m/>
    <m/>
  </r>
  <r>
    <x v="2"/>
    <s v="180-2022"/>
    <m/>
    <s v="Secop II"/>
    <s v="180-2022CPS-AG(66740)"/>
    <s v="FDLSUBACD-180-2022(66740)"/>
    <x v="0"/>
    <x v="0"/>
    <s v="Apoyo a la gestión"/>
    <m/>
    <m/>
    <s v="PAOLA ANDREA RIVERA ARROYAVE"/>
    <x v="469"/>
    <s v="Bogotá, D.C."/>
    <n v="1979"/>
    <n v="25520000"/>
    <n v="3170667"/>
    <n v="0"/>
    <n v="28690667"/>
    <n v="2320000"/>
    <m/>
    <m/>
  </r>
  <r>
    <x v="2"/>
    <s v="181-2022"/>
    <m/>
    <s v="Secop II"/>
    <s v="181-2022CPS-P(69345)"/>
    <s v="FDLSUBACD-181-2022(69345)"/>
    <x v="0"/>
    <x v="0"/>
    <s v="Profesional"/>
    <m/>
    <m/>
    <s v="MAYRA YINETH HENAO CONDE"/>
    <x v="683"/>
    <s v="Bogotá, D.C."/>
    <n v="1979"/>
    <n v="50380000"/>
    <n v="0"/>
    <n v="0"/>
    <n v="50380000"/>
    <n v="4580000"/>
    <m/>
    <m/>
  </r>
  <r>
    <x v="2"/>
    <s v="182-2022"/>
    <m/>
    <s v="Secop II"/>
    <s v="182-2022CPS-AG(66740)"/>
    <s v="FDLSUBACD-182-2022(66740)"/>
    <x v="0"/>
    <x v="0"/>
    <s v="Apoyo a la gestión"/>
    <m/>
    <m/>
    <s v="RAFAEL EDUARDO BARRERA PEÑA"/>
    <x v="470"/>
    <s v="Bogotá, D.C."/>
    <n v="1979"/>
    <n v="25520000"/>
    <n v="3170667"/>
    <n v="0"/>
    <n v="28690667"/>
    <n v="2320000"/>
    <m/>
    <m/>
  </r>
  <r>
    <x v="2"/>
    <s v="183-2022"/>
    <m/>
    <s v="Secop II"/>
    <s v="183-2022CPS-AG(66740)"/>
    <s v="FDLSUBACD-183-2022(66740)"/>
    <x v="0"/>
    <x v="0"/>
    <s v="Apoyo a la gestión"/>
    <m/>
    <m/>
    <s v="Laura Tatiana Rincon Andrade"/>
    <x v="684"/>
    <m/>
    <n v="1979"/>
    <n v="25520000"/>
    <n v="3093333"/>
    <n v="0"/>
    <n v="28613333"/>
    <n v="2320000"/>
    <m/>
    <m/>
  </r>
  <r>
    <x v="2"/>
    <s v="184-2022"/>
    <m/>
    <s v="Secop II"/>
    <s v="184-2022CPS-AG(66740)"/>
    <s v="FDLSUBACD-184-2022(66740)"/>
    <x v="0"/>
    <x v="0"/>
    <s v="Apoyo a la gestión"/>
    <m/>
    <m/>
    <s v="ELCIDA MARIN TARAZONA"/>
    <x v="414"/>
    <s v="Enciso (Santander)"/>
    <n v="1979"/>
    <n v="25520000"/>
    <n v="3170667"/>
    <n v="0"/>
    <n v="28690667"/>
    <n v="2320000"/>
    <m/>
    <m/>
  </r>
  <r>
    <x v="2"/>
    <s v="185-2022"/>
    <m/>
    <s v="Secop II"/>
    <s v="185-2022CPS-AG(66740)"/>
    <s v="FDLSUBACD-185-2022(66740)"/>
    <x v="0"/>
    <x v="0"/>
    <s v="Apoyo a la gestión"/>
    <m/>
    <m/>
    <s v="DANYA LOPEZ BOLAÑOS"/>
    <x v="473"/>
    <s v="Bogotá, D.C."/>
    <n v="1979"/>
    <n v="25520000"/>
    <n v="3170667"/>
    <n v="0"/>
    <n v="28690667"/>
    <n v="2320000"/>
    <m/>
    <m/>
  </r>
  <r>
    <x v="2"/>
    <s v="186-2022"/>
    <m/>
    <s v="Secop II"/>
    <s v="186-2022CPS-AG(66740)"/>
    <s v="FDLSUBACD-186-2022(66740)"/>
    <x v="0"/>
    <x v="0"/>
    <s v="Apoyo a la gestión"/>
    <m/>
    <m/>
    <s v="PAULA MARITZA VARELA SALINAS"/>
    <x v="409"/>
    <s v="Bogotá, D.C."/>
    <n v="1979"/>
    <n v="25520000"/>
    <n v="3170667"/>
    <n v="0"/>
    <n v="28690667"/>
    <n v="2320000"/>
    <m/>
    <m/>
  </r>
  <r>
    <x v="2"/>
    <s v="187-2022"/>
    <m/>
    <s v="Secop II"/>
    <s v="187-2022CPS-AG (66740)"/>
    <s v="FDLSUBACD-187-2022(66740)"/>
    <x v="0"/>
    <x v="0"/>
    <s v="Apoyo a la gestión"/>
    <m/>
    <m/>
    <s v="LUISA VALISHA CASTILLO BARAJAS"/>
    <x v="685"/>
    <s v="Bogotá, D.C."/>
    <n v="1979"/>
    <n v="25520000"/>
    <n v="2706667"/>
    <n v="0"/>
    <n v="28226667"/>
    <n v="2320000"/>
    <m/>
    <m/>
  </r>
  <r>
    <x v="2"/>
    <s v="188-2022"/>
    <m/>
    <s v="Secop II"/>
    <s v="188-2022CPS-AG(66740)"/>
    <s v="FDLSUBACD-188-2022(66740)"/>
    <x v="0"/>
    <x v="0"/>
    <s v="Apoyo a la gestión"/>
    <m/>
    <m/>
    <s v="YINA PAOLA SIERRA BAUTISTA"/>
    <x v="608"/>
    <s v="Bogotá, D.C."/>
    <n v="1979"/>
    <n v="50380000"/>
    <n v="3170667"/>
    <n v="0"/>
    <n v="53550667"/>
    <n v="4580000"/>
    <m/>
    <m/>
  </r>
  <r>
    <x v="2"/>
    <s v="189-2022"/>
    <m/>
    <s v="Secop II"/>
    <s v="189-2022CPS-P(66754)"/>
    <s v="FDLSUBACD-189-2022(66740)"/>
    <x v="0"/>
    <x v="0"/>
    <s v="Profesional"/>
    <m/>
    <m/>
    <s v="Lina Paola Lozada Ramirez"/>
    <x v="686"/>
    <s v="Alvarado (Tolima)"/>
    <n v="1979"/>
    <n v="50380000"/>
    <n v="5343333"/>
    <n v="0"/>
    <n v="55723333"/>
    <n v="4580000"/>
    <m/>
    <m/>
  </r>
  <r>
    <x v="2"/>
    <s v="190-2022"/>
    <m/>
    <s v="Secop II"/>
    <s v="190-2022CPS-P(66754)"/>
    <s v="FDLSUBACD-190-2022(66740)"/>
    <x v="0"/>
    <x v="0"/>
    <s v="Profesional"/>
    <m/>
    <m/>
    <s v="NOHORA RESTREPO AGUDELO"/>
    <x v="134"/>
    <s v="Bogotá, D.C."/>
    <n v="1979"/>
    <n v="50380000"/>
    <n v="5343333"/>
    <n v="0"/>
    <n v="55723333"/>
    <n v="4580000"/>
    <m/>
    <m/>
  </r>
  <r>
    <x v="2"/>
    <s v="191-2022"/>
    <m/>
    <s v="Secop II"/>
    <s v="191-2022CPS-P(66754)"/>
    <s v="FDLSUBACD-191-2022(66740)"/>
    <x v="0"/>
    <x v="0"/>
    <s v="Profesional"/>
    <m/>
    <m/>
    <s v="PEDRO FERNANDO NEIRA VARGAS"/>
    <x v="596"/>
    <m/>
    <n v="1979"/>
    <n v="50380000"/>
    <n v="0"/>
    <n v="0"/>
    <n v="50380000"/>
    <n v="4580000"/>
    <m/>
    <m/>
  </r>
  <r>
    <x v="2"/>
    <s v="192-2022"/>
    <m/>
    <s v="Secop II"/>
    <s v="192-2022CPS-P(66754)"/>
    <s v="FDLSUBACD-192-2022(66740)"/>
    <x v="0"/>
    <x v="0"/>
    <s v="Profesional"/>
    <m/>
    <m/>
    <s v="ANDREA PATERNINA FERIA"/>
    <x v="552"/>
    <s v="Bogotá, D.C."/>
    <n v="1979"/>
    <n v="50380000"/>
    <n v="5343333"/>
    <n v="0"/>
    <n v="55723333"/>
    <n v="4580000"/>
    <m/>
    <m/>
  </r>
  <r>
    <x v="2"/>
    <s v="193-2022"/>
    <m/>
    <s v="Secop II"/>
    <s v="193-2022CPS-P(66754)"/>
    <s v="FDLSUBACD-193-2022(66754)"/>
    <x v="0"/>
    <x v="0"/>
    <s v="Profesional"/>
    <m/>
    <m/>
    <s v="JORGE ANDRES TORRES GUATAVITA"/>
    <x v="687"/>
    <s v="Cáqueza (Cundinamarca)"/>
    <n v="1979"/>
    <n v="50380000"/>
    <n v="6412000"/>
    <n v="0"/>
    <n v="56792000"/>
    <n v="4580000"/>
    <m/>
    <m/>
  </r>
  <r>
    <x v="2"/>
    <s v="194-2022"/>
    <m/>
    <s v="Secop II"/>
    <s v="194-2022CPS-P(66754)"/>
    <s v="FDLSUBACD-194-2022(66754)"/>
    <x v="0"/>
    <x v="0"/>
    <s v="Profesional"/>
    <m/>
    <m/>
    <s v="CARLOS FELIPE LOZANO RIVERA"/>
    <x v="123"/>
    <s v="Bogotá, D.C."/>
    <n v="1979"/>
    <n v="50380000"/>
    <n v="6412000"/>
    <n v="0"/>
    <n v="56792000"/>
    <n v="4580000"/>
    <m/>
    <m/>
  </r>
  <r>
    <x v="2"/>
    <s v="195-2022"/>
    <m/>
    <s v="Secop II"/>
    <s v="195-2022CPSP(70994)"/>
    <s v="FDLSUBACD195-2022(70994)"/>
    <x v="0"/>
    <x v="0"/>
    <s v="Profesional"/>
    <m/>
    <m/>
    <s v="MARIA CRISTINA PACHECO PEREZ"/>
    <x v="688"/>
    <s v="Bucaramanga (Santander)"/>
    <n v="1977"/>
    <n v="72050000"/>
    <n v="0"/>
    <n v="0"/>
    <n v="72050000"/>
    <n v="6550000"/>
    <m/>
    <m/>
  </r>
  <r>
    <x v="2"/>
    <s v="196-2022"/>
    <m/>
    <s v="Secop II"/>
    <s v="196-2022CPS-P(66762)"/>
    <s v="FDLSUBACD-196-2022(66762)"/>
    <x v="0"/>
    <x v="0"/>
    <s v="Profesional"/>
    <m/>
    <m/>
    <s v="SANDRA VIVIANA ACOSTA RODRIGUEZ"/>
    <x v="604"/>
    <s v="Bogotá, D.C."/>
    <n v="1979"/>
    <n v="72050000"/>
    <n v="7860000"/>
    <n v="0"/>
    <n v="79910000"/>
    <n v="6550000"/>
    <m/>
    <m/>
  </r>
  <r>
    <x v="2"/>
    <s v="197-2022"/>
    <m/>
    <s v="Secop II"/>
    <s v="197-2022CPS-P(66762)"/>
    <s v="FDLSUBACD-197-2022(66762)"/>
    <x v="0"/>
    <x v="0"/>
    <s v="Profesional"/>
    <m/>
    <m/>
    <s v="Carlos Ernesto Rivera Ramos"/>
    <x v="689"/>
    <m/>
    <n v="1979"/>
    <n v="72050000"/>
    <n v="0"/>
    <n v="0"/>
    <n v="72050000"/>
    <n v="6550000"/>
    <m/>
    <m/>
  </r>
  <r>
    <x v="2"/>
    <s v="198-2022"/>
    <n v="69651"/>
    <s v="Secop II"/>
    <s v="198-2022-CPS-P(69651)"/>
    <s v="FDLSUBACD-198-2022(69651)"/>
    <x v="0"/>
    <x v="0"/>
    <s v="Profesional"/>
    <m/>
    <m/>
    <s v="MARIA CAMILA MUÑOZ REYES"/>
    <x v="690"/>
    <s v="Bogotá, D.C."/>
    <n v="1998"/>
    <n v="50380000"/>
    <n v="2290000"/>
    <n v="0"/>
    <n v="52670000"/>
    <n v="4580000"/>
    <m/>
    <m/>
  </r>
  <r>
    <x v="2"/>
    <s v="199-2022"/>
    <m/>
    <s v="Secop II"/>
    <s v="199-2022CPS-P(66762)"/>
    <s v="FDLSUBACD-199-2022(66762)"/>
    <x v="0"/>
    <x v="0"/>
    <s v="Profesional"/>
    <m/>
    <m/>
    <s v="NELSON RAUL RAMOS LEAL"/>
    <x v="691"/>
    <s v="Bogotá, D.C."/>
    <n v="1979"/>
    <n v="72050000"/>
    <n v="8951667"/>
    <n v="0"/>
    <n v="81001667"/>
    <n v="6550000"/>
    <m/>
    <m/>
  </r>
  <r>
    <x v="2"/>
    <s v="200-2022"/>
    <m/>
    <s v="Secop II"/>
    <s v="200-2022CPS-P(66762)"/>
    <s v="FDLSUBACD-200-2022(66762)"/>
    <x v="0"/>
    <x v="0"/>
    <s v="Profesional"/>
    <m/>
    <m/>
    <s v="JULIO HERNAN GONZALEZ GONZALEZ"/>
    <x v="147"/>
    <s v="Chiquinquira (Boyacá)"/>
    <n v="1979"/>
    <n v="72050000"/>
    <n v="9170000"/>
    <n v="0"/>
    <n v="81220000"/>
    <n v="6550000"/>
    <m/>
    <m/>
  </r>
  <r>
    <x v="2"/>
    <s v="201-2022"/>
    <m/>
    <s v="Secop II"/>
    <s v="201-2022CPS-P(66762)"/>
    <s v="FDLSUBACD-201-2022 (66762)"/>
    <x v="0"/>
    <x v="0"/>
    <s v="Profesional"/>
    <m/>
    <m/>
    <s v="SANDRA CASTRO TORRES"/>
    <x v="254"/>
    <s v="Bogotá, D.C."/>
    <n v="1979"/>
    <n v="72050000"/>
    <n v="9388333"/>
    <n v="0"/>
    <n v="81438333"/>
    <n v="6550000"/>
    <m/>
    <m/>
  </r>
  <r>
    <x v="2"/>
    <s v="202-2022"/>
    <m/>
    <s v="Secop II"/>
    <s v="202-2022CPS-P(66762)"/>
    <s v="FDLSUBACD-202-2022(66762)"/>
    <x v="0"/>
    <x v="0"/>
    <s v="Profesional"/>
    <m/>
    <m/>
    <s v="TULLY MILENA GONZALEZ TORRES"/>
    <x v="273"/>
    <s v="Bogotá, D.C."/>
    <n v="1979"/>
    <n v="72050000"/>
    <n v="5676666"/>
    <n v="0"/>
    <n v="77726666"/>
    <n v="6550000"/>
    <m/>
    <m/>
  </r>
  <r>
    <x v="2"/>
    <s v="203-2022"/>
    <m/>
    <s v="Secop II"/>
    <s v="203-2022CPS-AG(69267)"/>
    <s v="FDLSUBACD-203-2022(69267)"/>
    <x v="0"/>
    <x v="0"/>
    <s v="Apoyo a la gestión"/>
    <m/>
    <m/>
    <s v="FELIPE MANCHOLA BARACALDO"/>
    <x v="692"/>
    <s v="Cota (Cundinamarca)"/>
    <n v="1979"/>
    <n v="40150000"/>
    <n v="2676666"/>
    <n v="0"/>
    <n v="42826666"/>
    <n v="3650000"/>
    <m/>
    <m/>
  </r>
  <r>
    <x v="2"/>
    <s v="204-2022"/>
    <m/>
    <s v="Secop II"/>
    <s v="204-2022CPS-AG(692679)"/>
    <s v="FDLSUBACD-204-2022(69267)"/>
    <x v="0"/>
    <x v="0"/>
    <s v="Apoyo a la gestión"/>
    <m/>
    <m/>
    <s v="DIEGO FERNANDO OCHOA MONTERO"/>
    <x v="259"/>
    <s v="Bogotá, D.C."/>
    <n v="1979"/>
    <n v="40150000"/>
    <n v="1338333"/>
    <n v="0"/>
    <n v="41488333"/>
    <n v="3650000"/>
    <m/>
    <m/>
  </r>
  <r>
    <x v="2"/>
    <s v="205-2022"/>
    <m/>
    <s v="Secop II"/>
    <s v="205-2022CPS-AG(69274)"/>
    <s v="FDLSUBACD-205-2022(69275)"/>
    <x v="0"/>
    <x v="0"/>
    <s v="Apoyo a la gestión"/>
    <m/>
    <m/>
    <s v="DHMS"/>
    <x v="693"/>
    <m/>
    <n v="1979"/>
    <n v="25520000"/>
    <n v="541333"/>
    <n v="0"/>
    <n v="26061333"/>
    <n v="2320000"/>
    <m/>
    <m/>
  </r>
  <r>
    <x v="2"/>
    <s v="206-2022"/>
    <m/>
    <s v="Secop II"/>
    <s v="206-2022CPS-AG(69275)"/>
    <s v="FDLSUBACD-206-2022(69275)"/>
    <x v="0"/>
    <x v="0"/>
    <s v="Apoyo a la gestión"/>
    <m/>
    <m/>
    <s v="LUIS DANIEL VALBUENA BLANCO"/>
    <x v="694"/>
    <s v="Bogotá, D.C."/>
    <n v="1979"/>
    <n v="25520000"/>
    <n v="1701333"/>
    <n v="0"/>
    <n v="27221333"/>
    <n v="2320000"/>
    <m/>
    <m/>
  </r>
  <r>
    <x v="2"/>
    <s v="207-2022"/>
    <m/>
    <s v="Secop II"/>
    <s v="207-2022CPS-AG(69275)"/>
    <s v="FDLSUBACD-207-2022(69275)"/>
    <x v="0"/>
    <x v="0"/>
    <s v="Apoyo a la gestión"/>
    <m/>
    <m/>
    <s v="NORMA CONSTANZA BAUTISTA BERNAL"/>
    <x v="423"/>
    <s v="Bogotá, D.C."/>
    <n v="1979"/>
    <n v="25520000"/>
    <n v="541333"/>
    <n v="0"/>
    <n v="26061333"/>
    <n v="2320000"/>
    <m/>
    <m/>
  </r>
  <r>
    <x v="2"/>
    <s v="208-2022"/>
    <m/>
    <s v="Secop II"/>
    <s v="208-2022CPS-AG(69275)"/>
    <s v="FDLSUBACD-208-2022(69275)"/>
    <x v="0"/>
    <x v="0"/>
    <s v="Apoyo a la gestión"/>
    <m/>
    <m/>
    <s v="ANGGIE ROXANA ESCOBAR GARCIA"/>
    <x v="120"/>
    <m/>
    <n v="1979"/>
    <n v="25520000"/>
    <n v="0"/>
    <n v="0"/>
    <n v="25520000"/>
    <n v="2320000"/>
    <m/>
    <m/>
  </r>
  <r>
    <x v="2"/>
    <s v="209-2022"/>
    <m/>
    <s v="Secop II"/>
    <s v="209-2022CPS-AG(69275)"/>
    <s v="FDLSUBACD-209-2022(69275)"/>
    <x v="0"/>
    <x v="0"/>
    <s v="Apoyo a la gestión"/>
    <m/>
    <m/>
    <s v="NUBIA YANETH SANCHEZ SANABRIA"/>
    <x v="73"/>
    <s v="Bogotá, D.C."/>
    <n v="1979"/>
    <n v="25520000"/>
    <n v="541333"/>
    <n v="0"/>
    <n v="26061333"/>
    <n v="2320000"/>
    <m/>
    <m/>
  </r>
  <r>
    <x v="2"/>
    <s v="210-2022"/>
    <m/>
    <s v="Secop II"/>
    <s v="210-2022CPS-AG(69275)"/>
    <s v="FDLSUBACD-210-2022(69275)"/>
    <x v="0"/>
    <x v="0"/>
    <s v="Apoyo a la gestión"/>
    <m/>
    <m/>
    <s v="GERMAN JESUS AMAYA FERNANDEZ"/>
    <x v="202"/>
    <s v="Bogotá, D.C."/>
    <n v="1979"/>
    <n v="25520000"/>
    <n v="1701326"/>
    <n v="0"/>
    <n v="27221326"/>
    <n v="2320000"/>
    <m/>
    <m/>
  </r>
  <r>
    <x v="2"/>
    <s v="211-2022"/>
    <m/>
    <s v="Secop II"/>
    <s v="211-2022CPS-AG(66838)"/>
    <s v="FDLSUBACD-211-2022(66838)"/>
    <x v="0"/>
    <x v="0"/>
    <s v="Apoyo a la gestión"/>
    <m/>
    <m/>
    <s v="FRANK GIOSEPPE ESTRADA AYALA"/>
    <x v="695"/>
    <m/>
    <n v="1999"/>
    <n v="18150000"/>
    <n v="0"/>
    <n v="0"/>
    <n v="18150000"/>
    <n v="1650000"/>
    <m/>
    <m/>
  </r>
  <r>
    <x v="2"/>
    <s v="212-2022"/>
    <m/>
    <s v="Secop II"/>
    <s v="212-2022CPS-P(66783)"/>
    <s v="FDLSUBACD-212-2022(66783)"/>
    <x v="0"/>
    <x v="0"/>
    <s v="Profesional"/>
    <m/>
    <m/>
    <s v="OSCARGOMEZ"/>
    <x v="696"/>
    <s v="Ibagué (Tolima)"/>
    <n v="1979"/>
    <n v="50380000"/>
    <n v="0"/>
    <n v="0"/>
    <n v="50380000"/>
    <n v="4580000"/>
    <m/>
    <m/>
  </r>
  <r>
    <x v="2"/>
    <s v="213-2022"/>
    <m/>
    <s v="Secop II"/>
    <s v="213-2022CPS-AG(70961)"/>
    <s v="FDLSUBACD-213-2022(70961)"/>
    <x v="0"/>
    <x v="0"/>
    <s v="Apoyo a la gestión"/>
    <m/>
    <m/>
    <s v="LUZ ANGELA CADENA FERNANDEZ"/>
    <x v="397"/>
    <s v="Bogotá, D.C."/>
    <n v="1995"/>
    <n v="16680000"/>
    <n v="0"/>
    <n v="0"/>
    <n v="16680000"/>
    <n v="2780000"/>
    <m/>
    <m/>
  </r>
  <r>
    <x v="2"/>
    <s v="214-2022"/>
    <m/>
    <s v="Secop II"/>
    <s v="214-2022CPS-P(66783)"/>
    <s v="FDLSUBACD-214-2022(66783)"/>
    <x v="0"/>
    <x v="0"/>
    <s v="Profesional"/>
    <m/>
    <m/>
    <s v="LUZ AMPARO SIERRA ROJAS"/>
    <x v="697"/>
    <m/>
    <n v="1979"/>
    <n v="50380000"/>
    <n v="0"/>
    <n v="0"/>
    <n v="50380000"/>
    <n v="4580000"/>
    <m/>
    <m/>
  </r>
  <r>
    <x v="2"/>
    <s v="215-2022"/>
    <m/>
    <s v="Secop II"/>
    <s v="215-2022CPS-P(69238)"/>
    <s v="FDLSUBACD-215-2022(69238)"/>
    <x v="0"/>
    <x v="0"/>
    <s v="Profesional"/>
    <m/>
    <m/>
    <s v="WENDY JHOLANY QUEVEDO RODRiGUEZ"/>
    <x v="698"/>
    <s v="Bogotá, D.C."/>
    <n v="1978"/>
    <n v="72050000"/>
    <n v="7641667"/>
    <n v="0"/>
    <n v="79691667"/>
    <n v="6550000"/>
    <m/>
    <m/>
  </r>
  <r>
    <x v="2"/>
    <s v="216-2022"/>
    <m/>
    <s v="Secop II"/>
    <s v="216-2022CPS-P(69239)"/>
    <s v="FDLSUBACD-216-2022(69239)"/>
    <x v="0"/>
    <x v="0"/>
    <s v="Profesional"/>
    <m/>
    <m/>
    <s v="oSCAR MAURICIO JIMeNEZ LEoN"/>
    <x v="699"/>
    <m/>
    <n v="1978"/>
    <n v="72050000"/>
    <n v="0"/>
    <n v="0"/>
    <n v="72050000"/>
    <n v="6550000"/>
    <m/>
    <m/>
  </r>
  <r>
    <x v="2"/>
    <s v="217-2022"/>
    <m/>
    <s v="Secop II"/>
    <s v="217-2022CPS-P(66783)"/>
    <s v="FDLSUBACD-217-2022(66783)"/>
    <x v="0"/>
    <x v="0"/>
    <s v="Profesional"/>
    <m/>
    <m/>
    <s v="CARLOS ARTURO SEPULVEDA SANCHEZ"/>
    <x v="417"/>
    <s v="Bucaramanga (Santander)"/>
    <n v="1979"/>
    <n v="50380000"/>
    <n v="1374000"/>
    <n v="0"/>
    <n v="51754000"/>
    <n v="4580000"/>
    <m/>
    <m/>
  </r>
  <r>
    <x v="2"/>
    <s v="218-2022"/>
    <m/>
    <s v="Secop II"/>
    <s v="218-2022CPS-P(66783)"/>
    <s v="FDLSUBACD-218-2022(66783)"/>
    <x v="0"/>
    <x v="0"/>
    <s v="Profesional"/>
    <m/>
    <m/>
    <s v="MARIA ALEJANDRA BUITRAGO CORTES"/>
    <x v="247"/>
    <m/>
    <n v="1979"/>
    <n v="50380000"/>
    <n v="1526667"/>
    <n v="0"/>
    <n v="51906667"/>
    <n v="4580000"/>
    <m/>
    <m/>
  </r>
  <r>
    <x v="2"/>
    <s v="219-2022"/>
    <m/>
    <s v="Secop II"/>
    <s v="219-2022CPS-P(66783)"/>
    <s v="FDLSUBACD-219-2022(66783)"/>
    <x v="0"/>
    <x v="0"/>
    <s v="Profesional"/>
    <m/>
    <m/>
    <s v="EDUAR JAMIR LOZANO VERA"/>
    <x v="22"/>
    <s v="Bogotá, D.C."/>
    <n v="1979"/>
    <n v="50380000"/>
    <n v="3816666"/>
    <n v="0"/>
    <n v="54196666"/>
    <n v="4580000"/>
    <m/>
    <m/>
  </r>
  <r>
    <x v="2"/>
    <s v="220-2022"/>
    <m/>
    <s v="Secop II"/>
    <s v="220-2022CPS-P(66783)"/>
    <s v="FDLSUBACD-220-2022(66783)"/>
    <x v="0"/>
    <x v="0"/>
    <s v="Profesional"/>
    <m/>
    <m/>
    <s v="LAURA CAROLINA ORTÍZ TORRES"/>
    <x v="420"/>
    <s v="Bogotá, D.C."/>
    <n v="1979"/>
    <n v="50380000"/>
    <n v="3816666"/>
    <n v="0"/>
    <n v="54196666"/>
    <n v="4580000"/>
    <m/>
    <m/>
  </r>
  <r>
    <x v="2"/>
    <s v="221-2022"/>
    <m/>
    <s v="Secop II"/>
    <s v="221-2022CPS-P(66783)"/>
    <s v="FDLSUBACD-221-2022(66783)"/>
    <x v="0"/>
    <x v="0"/>
    <s v="Profesional"/>
    <m/>
    <m/>
    <s v="LESLY MELISSA PEÑALOZA PEÑA"/>
    <x v="463"/>
    <m/>
    <n v="1979"/>
    <n v="50380000"/>
    <n v="1526667"/>
    <n v="0"/>
    <n v="51906667"/>
    <n v="4580000"/>
    <m/>
    <m/>
  </r>
  <r>
    <x v="2"/>
    <s v="222-2022"/>
    <m/>
    <s v="Secop II"/>
    <s v="222-2022CPS-P(66783)"/>
    <s v="FDLSUBACD-222-2022(66783)"/>
    <x v="0"/>
    <x v="0"/>
    <s v="Profesional"/>
    <m/>
    <m/>
    <s v="JOSE AUGUSTO PASTRANA TRUJILLO"/>
    <x v="540"/>
    <s v="Palermo (Huila)"/>
    <n v="1979"/>
    <n v="50380000"/>
    <n v="3816666"/>
    <n v="0"/>
    <n v="54196666"/>
    <n v="4580000"/>
    <m/>
    <m/>
  </r>
  <r>
    <x v="2"/>
    <s v="223-2022"/>
    <m/>
    <s v="Secop II"/>
    <s v="223-2022CPS-P(66783)"/>
    <s v="FDLSUBACD-223-2022(66783)"/>
    <x v="0"/>
    <x v="0"/>
    <s v="Profesional"/>
    <m/>
    <m/>
    <s v="MARIBEL DURAN"/>
    <x v="700"/>
    <s v="Charalá (Santander)"/>
    <n v="1979"/>
    <n v="50380000"/>
    <n v="0"/>
    <n v="0"/>
    <n v="50380000"/>
    <n v="4580000"/>
    <m/>
    <m/>
  </r>
  <r>
    <x v="2"/>
    <s v="224-2022"/>
    <m/>
    <s v="Secop II"/>
    <s v="224-2022CPS-P(66783)"/>
    <s v="FDLSUBACD-224-2022(66783)"/>
    <x v="0"/>
    <x v="0"/>
    <s v="Profesional"/>
    <m/>
    <m/>
    <s v="LOLA ELVIRA FRANCO SAAVEDRA"/>
    <x v="151"/>
    <s v="Bogotá, D.C."/>
    <n v="1979"/>
    <n v="50380000"/>
    <n v="1679333"/>
    <n v="0"/>
    <n v="52059333"/>
    <n v="4580000"/>
    <m/>
    <m/>
  </r>
  <r>
    <x v="2"/>
    <s v="225-2022"/>
    <m/>
    <s v="Secop II"/>
    <s v="225-2022CPS-P(66783)"/>
    <s v="FDLSUBACD-225-2022(66783)"/>
    <x v="0"/>
    <x v="0"/>
    <s v="Profesional"/>
    <m/>
    <m/>
    <s v="NORBERTO DiAZ TOBAR"/>
    <x v="353"/>
    <m/>
    <n v="1979"/>
    <n v="50380000"/>
    <n v="1679333"/>
    <n v="0"/>
    <n v="52059333"/>
    <n v="4580000"/>
    <m/>
    <m/>
  </r>
  <r>
    <x v="2"/>
    <s v="226-2022"/>
    <m/>
    <s v="Secop II"/>
    <s v="FDLSUBACD-226-2022(66783)"/>
    <s v="FDLSUBACD-226-2022(66783)"/>
    <x v="0"/>
    <x v="0"/>
    <s v="Apoyo a la gestión"/>
    <m/>
    <m/>
    <s v="VIVIANA FERNANDA ALFARO MESA"/>
    <x v="347"/>
    <s v="Bogotá, D.C."/>
    <n v="1979"/>
    <n v="50380000"/>
    <n v="1679333"/>
    <n v="0"/>
    <n v="52059333"/>
    <n v="4580000"/>
    <m/>
    <m/>
  </r>
  <r>
    <x v="2"/>
    <s v="227-2022"/>
    <m/>
    <s v="Secop II"/>
    <s v="227-2022CPS-P(68219)."/>
    <s v="FDLSUBACD-227-2022(68219)."/>
    <x v="0"/>
    <x v="0"/>
    <s v="Profesional"/>
    <m/>
    <m/>
    <s v="DIANA KATHERINE CANCINO NIÑO"/>
    <x v="701"/>
    <m/>
    <n v="1994"/>
    <n v="27480000"/>
    <n v="0"/>
    <n v="0"/>
    <n v="27480000"/>
    <n v="4580000"/>
    <m/>
    <m/>
  </r>
  <r>
    <x v="2"/>
    <s v="228-2022"/>
    <m/>
    <s v="Secop II"/>
    <s v="228-2022CPS-P(66783)"/>
    <s v="FDLSUBACD-228-2022(66783)"/>
    <x v="0"/>
    <x v="0"/>
    <s v="Profesional"/>
    <m/>
    <m/>
    <s v="JOHN HANS VALENZUELA TORRES"/>
    <x v="205"/>
    <m/>
    <n v="1979"/>
    <n v="50380000"/>
    <n v="1679333"/>
    <n v="0"/>
    <n v="52059333"/>
    <n v="4580000"/>
    <m/>
    <m/>
  </r>
  <r>
    <x v="2"/>
    <s v="229-2022"/>
    <m/>
    <s v="Secop II"/>
    <s v="229-2022CPS-P(66783)"/>
    <s v="FDLSUBACD-229-2022(66783)"/>
    <x v="0"/>
    <x v="0"/>
    <s v="Profesional"/>
    <m/>
    <m/>
    <s v="ALEXANDRA PAVA HERNANDEZ"/>
    <x v="702"/>
    <s v="Cartagena (Bolívar)"/>
    <n v="1979"/>
    <n v="50380000"/>
    <n v="3816666"/>
    <n v="0"/>
    <n v="54196666"/>
    <n v="4580000"/>
    <m/>
    <m/>
  </r>
  <r>
    <x v="2"/>
    <s v="230-2022"/>
    <m/>
    <s v="Secop II"/>
    <s v="230-2022CPS-P(66783)"/>
    <s v="FDLSUBACD-230-2022(66783)"/>
    <x v="0"/>
    <x v="0"/>
    <s v="Profesional"/>
    <m/>
    <m/>
    <s v="IVONNE ADRIANA LOZANO AFRICANO"/>
    <x v="56"/>
    <s v="Bogotá, D.C."/>
    <n v="1979"/>
    <n v="50380000"/>
    <n v="3816666"/>
    <n v="0"/>
    <n v="54196666"/>
    <n v="4580000"/>
    <m/>
    <m/>
  </r>
  <r>
    <x v="2"/>
    <s v="231-2022"/>
    <m/>
    <s v="Secop II"/>
    <s v="231-2022CPS-P(66783)"/>
    <s v="FDLSUBACD-231-2022(66783)"/>
    <x v="0"/>
    <x v="0"/>
    <s v="Profesional"/>
    <m/>
    <m/>
    <s v="JASBLEIDY TATIANA CORTES AVILA"/>
    <x v="703"/>
    <s v="Bogotá, D.C."/>
    <n v="1979"/>
    <n v="50380000"/>
    <n v="2900667"/>
    <n v="0"/>
    <n v="53280667"/>
    <n v="4580000"/>
    <m/>
    <m/>
  </r>
  <r>
    <x v="2"/>
    <s v="232-2022"/>
    <m/>
    <s v="Secop II"/>
    <s v="232-2022CPS-P(66783)"/>
    <s v="FDLSUBACD-232-2022(66783)"/>
    <x v="0"/>
    <x v="0"/>
    <s v="Profesional"/>
    <m/>
    <m/>
    <s v="MIGUEL ANGEL RUIZ BENITEZ"/>
    <x v="613"/>
    <s v="Floridablanca (Santander)"/>
    <n v="1979"/>
    <n v="50380000"/>
    <n v="3816667"/>
    <n v="0"/>
    <n v="54196667"/>
    <n v="4580000"/>
    <m/>
    <m/>
  </r>
  <r>
    <x v="2"/>
    <s v="233-2022"/>
    <m/>
    <s v="Secop II"/>
    <s v="233-2022CPS-P(66783)"/>
    <s v="FDLSUBA-CD-233-2022(66783)"/>
    <x v="0"/>
    <x v="0"/>
    <s v="Profesional"/>
    <m/>
    <m/>
    <s v="HENRY DE JESÚS BERMUDEZ CARDENAS"/>
    <x v="704"/>
    <s v="Bogotá, D.C."/>
    <n v="1979"/>
    <n v="50380000"/>
    <n v="3816666"/>
    <n v="0"/>
    <n v="54196666"/>
    <n v="4580000"/>
    <m/>
    <m/>
  </r>
  <r>
    <x v="2"/>
    <s v="234-2022"/>
    <m/>
    <s v="Secop II"/>
    <s v="234-2022CPS-P(69629)"/>
    <s v="FDLSUBACD-234-2022(69629)"/>
    <x v="0"/>
    <x v="0"/>
    <s v="Profesional"/>
    <m/>
    <m/>
    <s v="LAURA CAROLINA aLVAREZ GoMEZ"/>
    <x v="705"/>
    <s v="Bogotá, D.C."/>
    <n v="1965"/>
    <n v="27480000"/>
    <n v="0"/>
    <n v="0"/>
    <n v="27480000"/>
    <n v="4580000"/>
    <m/>
    <m/>
  </r>
  <r>
    <x v="2"/>
    <s v="235-2022"/>
    <m/>
    <s v="Secop II"/>
    <s v="235-2022CPS-P(66783)"/>
    <s v="FDLSUBA-CD-235-2022(66783)"/>
    <x v="0"/>
    <x v="0"/>
    <s v="Profesional"/>
    <m/>
    <m/>
    <s v="ANDY FABIaN HERRERA PINTO"/>
    <x v="706"/>
    <m/>
    <n v="1979"/>
    <n v="50380000"/>
    <n v="1679333"/>
    <n v="0"/>
    <n v="52059333"/>
    <n v="4580000"/>
    <m/>
    <m/>
  </r>
  <r>
    <x v="2"/>
    <s v="236-2022"/>
    <m/>
    <s v="Secop II"/>
    <s v="236-2022CPS-P(69341)"/>
    <s v="FDLSUBACD-236-2022(69341)"/>
    <x v="0"/>
    <x v="0"/>
    <s v="Profesional"/>
    <m/>
    <m/>
    <s v="NASLY KATTERINE CUSPOCA ORDUZ"/>
    <x v="399"/>
    <s v="Tunja (Boyacá)"/>
    <n v="1979"/>
    <n v="50380000"/>
    <n v="1832000"/>
    <n v="0"/>
    <n v="52212000"/>
    <n v="4580000"/>
    <m/>
    <m/>
  </r>
  <r>
    <x v="2"/>
    <s v="237-2022"/>
    <m/>
    <s v="Secop II"/>
    <s v="237-2022CPS-P(69238)"/>
    <s v="FDLSUBACD-237-2022(69238)"/>
    <x v="0"/>
    <x v="0"/>
    <s v="Profesional"/>
    <m/>
    <m/>
    <s v="MIGUEL ÁNGEL GRANADOS GUTIÉRREZ"/>
    <x v="707"/>
    <s v="Bogotá, D.C."/>
    <n v="1978"/>
    <n v="72050000"/>
    <n v="7641667"/>
    <n v="0"/>
    <n v="79691667"/>
    <n v="6550000"/>
    <m/>
    <m/>
  </r>
  <r>
    <x v="2"/>
    <s v="238-2022"/>
    <m/>
    <s v="Secop II"/>
    <s v="238-2022CPS-P(69345)"/>
    <s v="FDLSUBACS-238-2022(69345)"/>
    <x v="0"/>
    <x v="0"/>
    <s v="Profesional"/>
    <m/>
    <m/>
    <s v="ANA CELIA DIAZ DIAZ"/>
    <x v="296"/>
    <s v="Bogotá, D.C."/>
    <n v="1979"/>
    <n v="50380000"/>
    <n v="1679333"/>
    <n v="0"/>
    <n v="52059333"/>
    <n v="4580000"/>
    <m/>
    <m/>
  </r>
  <r>
    <x v="2"/>
    <s v="239-2022"/>
    <m/>
    <s v="Secop II"/>
    <s v="239-2022CPS-P(69233)"/>
    <s v="FLDSUBACD-239-2022(69233)"/>
    <x v="0"/>
    <x v="0"/>
    <s v="Profesional"/>
    <m/>
    <m/>
    <s v="YUDY MILENA PATARROYO BaEZ"/>
    <x v="708"/>
    <m/>
    <n v="1979"/>
    <n v="72050000"/>
    <n v="0"/>
    <n v="0"/>
    <n v="72050000"/>
    <n v="6550000"/>
    <m/>
    <m/>
  </r>
  <r>
    <x v="2"/>
    <s v="240-2022"/>
    <m/>
    <s v="Secop II"/>
    <s v="240-2022CPS-P(69233)"/>
    <s v="FDLSUBACD-240-2022(69233)"/>
    <x v="0"/>
    <x v="0"/>
    <s v="Profesional"/>
    <m/>
    <m/>
    <s v="MAYRA ALEJANDRA ARTUNDUAGA MORENO"/>
    <x v="709"/>
    <s v="Bogotá, D.C."/>
    <n v="1979"/>
    <n v="72050000"/>
    <n v="0"/>
    <n v="0"/>
    <n v="72050000"/>
    <n v="6550000"/>
    <m/>
    <m/>
  </r>
  <r>
    <x v="2"/>
    <s v="241-2022"/>
    <m/>
    <s v="Secop II"/>
    <s v="241-2022CPS-P(69233)"/>
    <s v="FDLSUBACD-241-2022(69233)"/>
    <x v="0"/>
    <x v="0"/>
    <s v="Profesional"/>
    <m/>
    <m/>
    <s v="WASBERG YUSSIF LEMUS FRANCO"/>
    <x v="11"/>
    <s v="Bogotá, D.C."/>
    <n v="1979"/>
    <n v="72050000"/>
    <n v="2620000"/>
    <n v="0"/>
    <n v="74670000"/>
    <n v="6550000"/>
    <m/>
    <m/>
  </r>
  <r>
    <x v="2"/>
    <s v="242-2022"/>
    <m/>
    <s v="Secop II"/>
    <s v="242-2022CPS-P(69233)"/>
    <s v="FDLSUBACD-242-2022(69233)"/>
    <x v="0"/>
    <x v="0"/>
    <s v="Profesional"/>
    <m/>
    <m/>
    <s v="MARTHA STELLA SANTIAGO ROMERO"/>
    <x v="381"/>
    <s v="Villavicencio (Meta)"/>
    <n v="1979"/>
    <n v="72050000"/>
    <n v="2620000"/>
    <n v="0"/>
    <n v="74670000"/>
    <n v="6550000"/>
    <m/>
    <m/>
  </r>
  <r>
    <x v="2"/>
    <s v="243-2022"/>
    <m/>
    <s v="Secop II"/>
    <s v="243-2022CPS-P(69233)"/>
    <s v="FDLSUBACD-243-2022(69233)"/>
    <x v="0"/>
    <x v="0"/>
    <s v="Profesional"/>
    <m/>
    <m/>
    <s v="DIANA MARCELA HOYOS RUIZ"/>
    <x v="592"/>
    <s v="Manizalez (Caldas)"/>
    <n v="1979"/>
    <n v="72050000"/>
    <n v="2620000"/>
    <n v="0"/>
    <n v="74670000"/>
    <n v="6550000"/>
    <m/>
    <m/>
  </r>
  <r>
    <x v="2"/>
    <s v="244-2022"/>
    <m/>
    <s v="Secop II"/>
    <s v="244-2022CPS-P(69233)"/>
    <s v="FDLSUBACD-244-2022(69233)"/>
    <x v="0"/>
    <x v="0"/>
    <s v="Profesional"/>
    <m/>
    <m/>
    <s v="ESTIBALIZ BAQUERO BORDA"/>
    <x v="19"/>
    <s v="Bogotá, D.C."/>
    <n v="1979"/>
    <n v="72050000"/>
    <n v="5894999"/>
    <n v="0"/>
    <n v="77944999"/>
    <n v="6550000"/>
    <m/>
    <m/>
  </r>
  <r>
    <x v="2"/>
    <s v="245-2022"/>
    <m/>
    <s v="Secop II"/>
    <s v="245-2022CPS-AG(66974)"/>
    <s v="FDLSUBACD-245-2022(66974)"/>
    <x v="0"/>
    <x v="0"/>
    <s v="Apoyo a la gestión"/>
    <m/>
    <m/>
    <s v="CONSTANZA MARCELA TORRES"/>
    <x v="710"/>
    <s v="Chía (Cundinamarca)"/>
    <n v="2032"/>
    <n v="25520000"/>
    <n v="1624000"/>
    <n v="0"/>
    <n v="27144000"/>
    <n v="2784000"/>
    <m/>
    <m/>
  </r>
  <r>
    <x v="2"/>
    <s v="246-2022"/>
    <m/>
    <s v="Secop II"/>
    <s v="246-2022CPS-P(69233)"/>
    <s v="FDLSUBACD-246-2022(69233)"/>
    <x v="0"/>
    <x v="0"/>
    <s v="Profesional"/>
    <m/>
    <m/>
    <s v="ERICK LEANDRO VALBUENA CARDENAS"/>
    <x v="12"/>
    <s v="Bogotá, D.C."/>
    <n v="1979"/>
    <n v="72050000"/>
    <n v="5894999"/>
    <n v="0"/>
    <n v="77944999"/>
    <n v="6550000"/>
    <m/>
    <m/>
  </r>
  <r>
    <x v="2"/>
    <s v="247-2022"/>
    <m/>
    <s v="Secop II"/>
    <s v="247-2022CPS-P(69233)"/>
    <s v="FDLSUBACD-247-2022(69233)"/>
    <x v="0"/>
    <x v="0"/>
    <s v="Profesional"/>
    <m/>
    <m/>
    <s v="MELIZA JANEZ GOMEZ PALACIOS"/>
    <x v="272"/>
    <s v="Quibdó (Chocó)"/>
    <n v="1979"/>
    <n v="72050000"/>
    <n v="2620000"/>
    <n v="0"/>
    <n v="74670000"/>
    <n v="6550000"/>
    <m/>
    <m/>
  </r>
  <r>
    <x v="2"/>
    <s v="248-2022"/>
    <m/>
    <s v="Secop II"/>
    <s v="248-2022CPS-P(69233)"/>
    <s v="FDLSUBACD-248-2022(69233)"/>
    <x v="0"/>
    <x v="0"/>
    <s v="Profesional"/>
    <m/>
    <m/>
    <s v="ANDRES LOPEZ GARCIA"/>
    <x v="369"/>
    <s v="Bogotá, D.C."/>
    <n v="1979"/>
    <n v="72050000"/>
    <n v="2620000"/>
    <n v="0"/>
    <n v="74670000"/>
    <n v="6550000"/>
    <m/>
    <m/>
  </r>
  <r>
    <x v="2"/>
    <s v="249-2022"/>
    <m/>
    <s v="Secop II"/>
    <s v="249-2022CPS-P(69233)"/>
    <s v="FDLSUBACD-249-2022(69233)"/>
    <x v="0"/>
    <x v="0"/>
    <s v="Profesional"/>
    <m/>
    <m/>
    <s v="YULIETH MARIZA GOMEZ ALDANA"/>
    <x v="711"/>
    <s v="Bogotá, D.C."/>
    <n v="1979"/>
    <n v="72050000"/>
    <n v="0"/>
    <n v="0"/>
    <n v="72050000"/>
    <n v="6550000"/>
    <m/>
    <m/>
  </r>
  <r>
    <x v="2"/>
    <s v="250-2022"/>
    <m/>
    <s v="Secop II"/>
    <s v="250-2022CPS-P(69254)"/>
    <s v="FDLSUBACD-250-2022(69233)"/>
    <x v="0"/>
    <x v="0"/>
    <s v="Profesional"/>
    <m/>
    <m/>
    <s v="MIRIAN LIZARAZO AROCHA"/>
    <x v="368"/>
    <s v="Pamplona (Norte de Santander)"/>
    <n v="1979"/>
    <n v="72050000"/>
    <n v="2620000"/>
    <n v="0"/>
    <n v="74670000"/>
    <n v="6550000"/>
    <m/>
    <m/>
  </r>
  <r>
    <x v="2"/>
    <s v="251-2022"/>
    <m/>
    <s v="Secop II"/>
    <s v="251-2022CPS-P(69254)"/>
    <s v="FDLSUBACD-251-2022(69254)"/>
    <x v="0"/>
    <x v="0"/>
    <s v="Profesional"/>
    <m/>
    <m/>
    <s v="JORGE ENRIQUE VARGAS CASTILLO"/>
    <x v="712"/>
    <s v="Bogotá, D.C."/>
    <n v="1979"/>
    <n v="72050000"/>
    <n v="5894999"/>
    <n v="0"/>
    <n v="77944999"/>
    <n v="6550000"/>
    <m/>
    <m/>
  </r>
  <r>
    <x v="2"/>
    <s v="252-2022"/>
    <m/>
    <s v="Secop II"/>
    <s v="252-2022CPS-P(69254)"/>
    <s v="FDLSUBACD-252-2022(69233)"/>
    <x v="0"/>
    <x v="0"/>
    <s v="Profesional"/>
    <m/>
    <m/>
    <s v="IVONNE ALEXANDRA LÓPEZ GUEVARA"/>
    <x v="275"/>
    <s v="Bogotá, D.C."/>
    <n v="1979"/>
    <n v="72050000"/>
    <n v="2620000"/>
    <n v="0"/>
    <n v="74670000"/>
    <n v="6550000"/>
    <m/>
    <m/>
  </r>
  <r>
    <x v="2"/>
    <s v="253-2022"/>
    <m/>
    <s v="Secop II"/>
    <s v="253-2022CPS-P(69356)"/>
    <s v="FDLSUBACD-253-2022(69356)"/>
    <x v="0"/>
    <x v="0"/>
    <s v="Profesional"/>
    <m/>
    <m/>
    <s v="CLAUDIA PATRICIA URREGO MORENO"/>
    <x v="75"/>
    <s v="Bogotá, D.C."/>
    <n v="1979"/>
    <n v="72050000"/>
    <n v="5676666"/>
    <n v="0"/>
    <n v="77726666"/>
    <n v="6550000"/>
    <m/>
    <m/>
  </r>
  <r>
    <x v="2"/>
    <s v="254-2022"/>
    <m/>
    <s v="Secop II"/>
    <s v="254-2022CPS-AG(69445)"/>
    <s v="FDLSUBACD-254-2022(69445)"/>
    <x v="0"/>
    <x v="0"/>
    <s v="Apoyo a la gestión"/>
    <m/>
    <m/>
    <s v="SIGIFREDO DIAZ FERNANDEZ"/>
    <x v="366"/>
    <s v="Bogotá, D.C."/>
    <n v="1977"/>
    <n v="25520000"/>
    <n v="850667"/>
    <n v="0"/>
    <n v="26370667"/>
    <n v="2320000"/>
    <m/>
    <m/>
  </r>
  <r>
    <x v="2"/>
    <s v="255-2022"/>
    <m/>
    <s v="Secop II"/>
    <s v="255-2022CPS-P(69460)"/>
    <s v="FDLSUBACD-255-2022(69460)"/>
    <x v="0"/>
    <x v="0"/>
    <s v="Profesional"/>
    <m/>
    <m/>
    <s v="Andres Felipe Salazar Charry"/>
    <x v="713"/>
    <m/>
    <n v="1977"/>
    <n v="27480000"/>
    <n v="0"/>
    <n v="0"/>
    <n v="27480000"/>
    <n v="4580000"/>
    <m/>
    <m/>
  </r>
  <r>
    <x v="2"/>
    <s v="256-2022"/>
    <m/>
    <s v="Secop II"/>
    <s v="256-2022CPS-P(69442)"/>
    <s v="FDLSUBACD-256-2022(69442)"/>
    <x v="0"/>
    <x v="0"/>
    <s v="Profesional"/>
    <m/>
    <m/>
    <s v="MARIA ESTHER SINISTERRA QUIÑONEZ"/>
    <x v="714"/>
    <s v="Cali (Valle del Cauca)"/>
    <n v="1977"/>
    <n v="50380000"/>
    <n v="0"/>
    <n v="0"/>
    <n v="50380000"/>
    <n v="4580000"/>
    <m/>
    <m/>
  </r>
  <r>
    <x v="2"/>
    <s v="257-2022"/>
    <m/>
    <s v="Secop II"/>
    <s v="257-2022CPS-P(69470)"/>
    <s v="FDLSUBACD-257-2022(69470)"/>
    <x v="0"/>
    <x v="0"/>
    <s v="Profesional"/>
    <m/>
    <m/>
    <s v="CATALINA FONSECA VELANDIA"/>
    <x v="412"/>
    <s v="Bogotá, D.C."/>
    <n v="1977"/>
    <n v="72050000"/>
    <n v="6550000"/>
    <n v="0"/>
    <n v="78600000"/>
    <n v="6550000"/>
    <m/>
    <m/>
  </r>
  <r>
    <x v="2"/>
    <s v="258-2022"/>
    <m/>
    <s v="Secop II"/>
    <s v="258-2022CPS-AG(69649)"/>
    <s v="FDLSUBACD-258-2022(69649)"/>
    <x v="0"/>
    <x v="0"/>
    <s v="Apoyo a la gestión"/>
    <m/>
    <m/>
    <s v="ROSALBA CASTIBLANCO DE FLOREZ"/>
    <x v="95"/>
    <s v="Bogotá, D.C."/>
    <n v="1996"/>
    <n v="40150000"/>
    <n v="1460000"/>
    <n v="0"/>
    <n v="41610000"/>
    <n v="3650000"/>
    <m/>
    <m/>
  </r>
  <r>
    <x v="2"/>
    <s v="259-2022"/>
    <m/>
    <s v="Secop II"/>
    <s v="259-2022CPS-P(69641"/>
    <s v="FDLSUBACD-259-2022(69641)"/>
    <x v="0"/>
    <x v="0"/>
    <s v="Profesional"/>
    <m/>
    <m/>
    <s v="ANDRES FELIPE ESPINOSA ZULUAGA"/>
    <x v="172"/>
    <m/>
    <n v="1978"/>
    <n v="84700000"/>
    <n v="0"/>
    <n v="0"/>
    <n v="84700000"/>
    <n v="7700000"/>
    <m/>
    <m/>
  </r>
  <r>
    <x v="2"/>
    <s v="260-2022"/>
    <m/>
    <s v="Secop II"/>
    <s v="260-2022CPS-P(69644)"/>
    <s v="FDLSUBACD-260-2022(69644)"/>
    <x v="0"/>
    <x v="0"/>
    <s v="Profesional"/>
    <m/>
    <m/>
    <s v="YURY ANDRES SANTOS PETREL"/>
    <x v="21"/>
    <s v="Bogotá, D.C."/>
    <n v="1978"/>
    <n v="90750000"/>
    <n v="11550000"/>
    <n v="0"/>
    <n v="102300000"/>
    <n v="8250000"/>
    <m/>
    <m/>
  </r>
  <r>
    <x v="2"/>
    <s v="261-2022"/>
    <m/>
    <s v="Secop II"/>
    <s v="261-2022CPS-P(66491)"/>
    <s v="FDLSUBACD-261-2022(66491)"/>
    <x v="0"/>
    <x v="0"/>
    <s v="Profesional"/>
    <m/>
    <m/>
    <s v="LAURA CATALINA MARTINEZ CASTILLO"/>
    <x v="39"/>
    <s v="Bogotá, D.C."/>
    <n v="1978"/>
    <n v="72050000"/>
    <n v="9170000"/>
    <n v="0"/>
    <n v="81220000"/>
    <n v="6550000"/>
    <m/>
    <m/>
  </r>
  <r>
    <x v="2"/>
    <s v="262-2022"/>
    <m/>
    <s v="Secop II"/>
    <s v="262-2022CPS-P(66491)"/>
    <s v="FDLSUBACD-262-2022(66491)"/>
    <x v="0"/>
    <x v="0"/>
    <s v="Profesional"/>
    <m/>
    <m/>
    <s v="JUAN CARLOS TORRES ORTIZ"/>
    <x v="40"/>
    <s v="Bogotá, D.C."/>
    <n v="1978"/>
    <n v="72050000"/>
    <n v="9170000"/>
    <n v="0"/>
    <n v="81220000"/>
    <n v="6550000"/>
    <m/>
    <m/>
  </r>
  <r>
    <x v="2"/>
    <s v="263-2022"/>
    <m/>
    <s v="Secop II"/>
    <s v="263-2022CPS-P(66491)"/>
    <s v="FDLSUBACD-263-2022(66491)"/>
    <x v="0"/>
    <x v="0"/>
    <s v="Profesional"/>
    <m/>
    <m/>
    <s v="SONIA DEL PILAR PEREZ CRISTANCHO"/>
    <x v="93"/>
    <m/>
    <n v="1978"/>
    <n v="72050000"/>
    <n v="0"/>
    <n v="0"/>
    <n v="72050000"/>
    <n v="6550000"/>
    <m/>
    <m/>
  </r>
  <r>
    <x v="2"/>
    <s v="264-2022"/>
    <m/>
    <s v="Secop II"/>
    <s v="264-2022CPS-P(66491)"/>
    <s v="FDLSUBACD-264-2022(66491)"/>
    <x v="0"/>
    <x v="0"/>
    <s v="Profesional"/>
    <m/>
    <m/>
    <s v="Diana Marcela Aguilar Tovar"/>
    <x v="715"/>
    <s v="Ibagué (Tolima)"/>
    <n v="1978"/>
    <n v="72050000"/>
    <n v="9170000"/>
    <n v="0"/>
    <n v="81220000"/>
    <n v="6550000"/>
    <m/>
    <m/>
  </r>
  <r>
    <x v="2"/>
    <s v="265-2022"/>
    <m/>
    <s v="Secop II"/>
    <s v="265-2022CPS-P(68215)"/>
    <s v="FDLSUBACD-265-2022(68215)"/>
    <x v="0"/>
    <x v="0"/>
    <s v="Profesional"/>
    <m/>
    <m/>
    <s v="DEISY RUTH CONTRERAS RAMOS"/>
    <x v="290"/>
    <m/>
    <n v="1978"/>
    <n v="72050000"/>
    <n v="0"/>
    <n v="0"/>
    <n v="72050000"/>
    <n v="6550000"/>
    <m/>
    <m/>
  </r>
  <r>
    <x v="2"/>
    <s v="266-2022"/>
    <m/>
    <s v="Secop II"/>
    <s v="266-2022CPS-P(69645)"/>
    <s v="FDLSUBACD-266-2022(69645)"/>
    <x v="0"/>
    <x v="0"/>
    <s v="Profesional"/>
    <m/>
    <m/>
    <s v="MANUEL GUILLERMO FRANCISCO AMOROCHO BARRERA"/>
    <x v="362"/>
    <s v="Bogotá, D.C."/>
    <n v="1978"/>
    <n v="72050000"/>
    <n v="6986666"/>
    <n v="0"/>
    <n v="79036666"/>
    <n v="6550000"/>
    <m/>
    <m/>
  </r>
  <r>
    <x v="2"/>
    <s v="267-2022"/>
    <m/>
    <s v="Secop II"/>
    <s v="267-2022CPS-P(66537)"/>
    <s v="FDLSUBACD-267-2022(66537)"/>
    <x v="0"/>
    <x v="0"/>
    <s v="Profesional"/>
    <m/>
    <m/>
    <s v="CAMILA ANDREA BARRIOS OVALLE"/>
    <x v="177"/>
    <s v="Ibagué (Tolima)"/>
    <n v="1978"/>
    <n v="91373334"/>
    <n v="0"/>
    <n v="0"/>
    <n v="91373334"/>
    <n v="7700000"/>
    <m/>
    <m/>
  </r>
  <r>
    <x v="2"/>
    <s v="268-2022"/>
    <m/>
    <s v="Secop II"/>
    <s v="268-2022CPS-AG(68429)"/>
    <s v="FDLSUBACD-268-2022(68429)"/>
    <x v="0"/>
    <x v="0"/>
    <s v="Apoyo a la gestión"/>
    <m/>
    <m/>
    <s v="ANGIEE NATHALIA TORRES TRIANA"/>
    <x v="448"/>
    <s v="Bogotá, D.C."/>
    <n v="1957"/>
    <n v="40150000"/>
    <n v="1338333"/>
    <n v="0"/>
    <n v="41488333"/>
    <n v="3650000"/>
    <m/>
    <m/>
  </r>
  <r>
    <x v="2"/>
    <s v="269-2022"/>
    <m/>
    <s v="Secop II"/>
    <s v="269-2022CPS-P(66542)"/>
    <s v="FDLSUBACD-269-2022(66542)"/>
    <x v="0"/>
    <x v="0"/>
    <s v="Profesional"/>
    <m/>
    <m/>
    <s v="DANIEL ARIAS BONFANTE"/>
    <x v="435"/>
    <s v="Bogotá, D.C."/>
    <n v="1978"/>
    <n v="90750000"/>
    <n v="6050000"/>
    <n v="0"/>
    <n v="96800000"/>
    <n v="8250000"/>
    <m/>
    <m/>
  </r>
  <r>
    <x v="2"/>
    <s v="270-2022"/>
    <m/>
    <s v="Secop II"/>
    <s v="270-2022CPS-P(66655)"/>
    <s v="FDLSUBACD-270-2022(66655)"/>
    <x v="0"/>
    <x v="0"/>
    <s v="Profesional"/>
    <m/>
    <m/>
    <s v="mileidis karina quintero franco"/>
    <x v="716"/>
    <s v="Ocaña (Norte de Santander)"/>
    <n v="1978"/>
    <n v="72050000"/>
    <n v="873333"/>
    <n v="0"/>
    <n v="72923333"/>
    <n v="6550000"/>
    <m/>
    <m/>
  </r>
  <r>
    <x v="2"/>
    <s v="271-2022"/>
    <m/>
    <s v="Secop II"/>
    <s v="271-2022CPS-P(66667)"/>
    <s v="FDLSUBACD-271-2022(66667)"/>
    <x v="0"/>
    <x v="0"/>
    <s v="Profesional"/>
    <m/>
    <m/>
    <s v="KAREM ANGELICA HERRERA SÁNCHEZ"/>
    <x v="85"/>
    <s v="Bogotá, D.C."/>
    <n v="1978"/>
    <n v="72050000"/>
    <n v="5676667"/>
    <n v="0"/>
    <n v="77726667"/>
    <n v="6550000"/>
    <m/>
    <m/>
  </r>
  <r>
    <x v="2"/>
    <s v="272-2022"/>
    <m/>
    <s v="Secop II"/>
    <s v="272-2022CPS-P(68430)"/>
    <s v="FDLSUBACD-272-2022(68430)"/>
    <x v="0"/>
    <x v="0"/>
    <s v="Profesional"/>
    <m/>
    <m/>
    <s v="MAGALY NUÑEZ MENDEZ"/>
    <x v="717"/>
    <s v="Bogotá, D.C."/>
    <n v="1967"/>
    <n v="50380000"/>
    <n v="0"/>
    <n v="0"/>
    <n v="50380000"/>
    <n v="4580000"/>
    <m/>
    <m/>
  </r>
  <r>
    <x v="2"/>
    <s v="273-2022"/>
    <m/>
    <s v="Secop II"/>
    <s v="273-2022CPS-P(66696)"/>
    <s v="FDLSUBACD-273-2022(66696)"/>
    <x v="0"/>
    <x v="0"/>
    <s v="Profesional"/>
    <m/>
    <m/>
    <s v="CAMILO ANDRES PINZON VELASCO"/>
    <x v="454"/>
    <s v="Bogotá, D.C."/>
    <n v="1978"/>
    <n v="27480000"/>
    <n v="0"/>
    <n v="0"/>
    <n v="27480000"/>
    <n v="4580000"/>
    <m/>
    <m/>
  </r>
  <r>
    <x v="2"/>
    <s v="274-2022"/>
    <m/>
    <s v="Secop II"/>
    <s v="274-2022CPS-AG(66720)"/>
    <s v="FDLSUBACD-274-2022(66720)"/>
    <x v="0"/>
    <x v="0"/>
    <s v="Apoyo a la gestión"/>
    <m/>
    <m/>
    <s v="LEIDY MIREYA PACHÓN BAQUERO"/>
    <x v="274"/>
    <s v="Bogotá, D.C."/>
    <n v="1978"/>
    <n v="40150000"/>
    <n v="4501667"/>
    <n v="0"/>
    <n v="44651667"/>
    <n v="3650000"/>
    <m/>
    <m/>
  </r>
  <r>
    <x v="2"/>
    <s v="275-2022"/>
    <m/>
    <s v="Secop II"/>
    <s v="275-2022CPS-P(66979)"/>
    <s v="FDLSUBACD-275-2022(66979)"/>
    <x v="0"/>
    <x v="0"/>
    <s v="Profesional"/>
    <m/>
    <m/>
    <s v="JORGE ANDRÉS VARGAS LÓPEZ"/>
    <x v="173"/>
    <s v="Ibagué (Tolima)"/>
    <n v="2032"/>
    <n v="84700000"/>
    <n v="10523333"/>
    <n v="0"/>
    <n v="95223333"/>
    <n v="7700000"/>
    <m/>
    <m/>
  </r>
  <r>
    <x v="2"/>
    <s v="276-2022"/>
    <m/>
    <s v="Secop II"/>
    <s v="276-2022CPS-AG(69648)"/>
    <s v="FDLSUBACD-276-2022(69648)"/>
    <x v="0"/>
    <x v="0"/>
    <s v="Apoyo a la gestión"/>
    <m/>
    <m/>
    <s v="EDWIN MORENO FUENTES"/>
    <x v="441"/>
    <s v="Bogotá, D.C."/>
    <n v="1978"/>
    <n v="21900000"/>
    <n v="0"/>
    <n v="0"/>
    <n v="21900000"/>
    <n v="3650000"/>
    <m/>
    <m/>
  </r>
  <r>
    <x v="2"/>
    <s v="277-2022"/>
    <m/>
    <s v="Secop II"/>
    <s v="277-2022CPS-P(69500)"/>
    <s v="FDLSUBACD-277-2022(69500)"/>
    <x v="0"/>
    <x v="0"/>
    <s v="Profesional"/>
    <m/>
    <m/>
    <s v="SANTIAGO GARCiA DEVIS"/>
    <x v="718"/>
    <m/>
    <n v="1977"/>
    <n v="50380000"/>
    <n v="0"/>
    <n v="0"/>
    <n v="50380000"/>
    <n v="4580000"/>
    <m/>
    <m/>
  </r>
  <r>
    <x v="2"/>
    <s v="278-2022"/>
    <m/>
    <s v="Secop II"/>
    <s v="278-2022CPS-P(66783)"/>
    <s v="FDLSUBACD-278-2022(66783)"/>
    <x v="0"/>
    <x v="0"/>
    <s v="Profesional"/>
    <m/>
    <m/>
    <s v="SANDRA MILENA MURCIA DURAN"/>
    <x v="719"/>
    <s v="Bogotá, D.C."/>
    <n v="1979"/>
    <n v="50380000"/>
    <n v="0"/>
    <n v="0"/>
    <n v="50380000"/>
    <n v="4580000"/>
    <m/>
    <m/>
  </r>
  <r>
    <x v="2"/>
    <s v="279-2022"/>
    <m/>
    <s v="Secop II"/>
    <s v="279-2022CPS-P(69504)"/>
    <s v="FDLSUBACD-279-2022(69504)"/>
    <x v="0"/>
    <x v="0"/>
    <s v="Profesional"/>
    <m/>
    <m/>
    <s v="JUAN NICOLAS RODRIGUEZ DUERO"/>
    <x v="720"/>
    <s v="Bogotá, D.C."/>
    <n v="1977"/>
    <n v="50380000"/>
    <n v="0"/>
    <n v="0"/>
    <n v="50380000"/>
    <n v="4580000"/>
    <m/>
    <m/>
  </r>
  <r>
    <x v="2"/>
    <s v="280-2022"/>
    <m/>
    <s v="Secop II"/>
    <s v="280-2022CPS-P(69505)"/>
    <s v="FDLSUBACD-280-2022(69505)"/>
    <x v="0"/>
    <x v="0"/>
    <s v="Profesional"/>
    <m/>
    <m/>
    <s v="LUZ MARITZA ACERO FORERO"/>
    <x v="530"/>
    <m/>
    <n v="1977"/>
    <n v="50380000"/>
    <n v="0"/>
    <n v="0"/>
    <n v="50380000"/>
    <n v="4580000"/>
    <m/>
    <m/>
  </r>
  <r>
    <x v="2"/>
    <s v="281-2022"/>
    <m/>
    <s v="Secop II"/>
    <s v="281-2022CPS-P(69639)"/>
    <s v="FDLSUBACD-281-2022(69639)"/>
    <x v="0"/>
    <x v="0"/>
    <s v="Profesional"/>
    <m/>
    <m/>
    <s v="JAIME ALBERTO ROJAS PATERNINA"/>
    <x v="721"/>
    <s v="Ibagué (Tolima)"/>
    <n v="1978"/>
    <n v="50380000"/>
    <n v="0"/>
    <n v="0"/>
    <n v="50380000"/>
    <n v="4580000"/>
    <m/>
    <m/>
  </r>
  <r>
    <x v="2"/>
    <s v="282-2022"/>
    <m/>
    <s v="Secop II"/>
    <s v="282-2022CPS-P(67166)"/>
    <s v="FDLSUBACD-282-2022(67166)"/>
    <x v="0"/>
    <x v="0"/>
    <s v="Profesional"/>
    <m/>
    <m/>
    <s v="MARTINEZ"/>
    <x v="722"/>
    <m/>
    <n v="1953"/>
    <n v="50380000"/>
    <n v="2900666"/>
    <n v="0"/>
    <n v="53280666"/>
    <n v="4580000"/>
    <m/>
    <m/>
  </r>
  <r>
    <x v="2"/>
    <s v="283-2022"/>
    <m/>
    <s v="Secop II"/>
    <s v="283-2022CPS-P(67166)"/>
    <s v="FDLSUBACD-283-2022(67166)"/>
    <x v="0"/>
    <x v="0"/>
    <s v="Profesional"/>
    <m/>
    <m/>
    <s v="ANETH LUCERO SANCHEZ"/>
    <x v="166"/>
    <s v="Bogotá, D.C."/>
    <n v="1953"/>
    <n v="50380000"/>
    <n v="2900667"/>
    <n v="0"/>
    <n v="53280667"/>
    <n v="4580000"/>
    <m/>
    <m/>
  </r>
  <r>
    <x v="2"/>
    <s v="284-2022"/>
    <m/>
    <s v="Secop II"/>
    <s v="284-2022CPS-P(67166)"/>
    <s v="FDLSUBACD-284-2022(67166)"/>
    <x v="0"/>
    <x v="0"/>
    <s v="Profesional"/>
    <m/>
    <m/>
    <s v="Diana Milena Tibaquicha Zapata"/>
    <x v="723"/>
    <s v="Bogotá, D.C."/>
    <n v="1953"/>
    <n v="50380000"/>
    <n v="3206000"/>
    <n v="0"/>
    <n v="53586000"/>
    <n v="4580000"/>
    <m/>
    <m/>
  </r>
  <r>
    <x v="2"/>
    <s v="285-2022"/>
    <m/>
    <s v="Secop II"/>
    <s v="285-2022CPS-P(67166)"/>
    <s v="FDLSUBACD-285-2022(67166)"/>
    <x v="0"/>
    <x v="0"/>
    <s v="Profesional"/>
    <m/>
    <m/>
    <s v="SANDRA LILIANA CASTILLO BARRERO"/>
    <x v="373"/>
    <s v="Bogotá, D.C."/>
    <n v="1953"/>
    <n v="50380000"/>
    <n v="3053333"/>
    <n v="0"/>
    <n v="53433333"/>
    <n v="4580000"/>
    <m/>
    <m/>
  </r>
  <r>
    <x v="2"/>
    <s v="286-2022"/>
    <m/>
    <s v="Secop II"/>
    <s v="286-2022CPS-P(67166)"/>
    <s v="FDLSUBACD-286-2022(67166)"/>
    <x v="0"/>
    <x v="0"/>
    <s v="Profesional"/>
    <m/>
    <m/>
    <s v="SANDRA EDITH GALLEGOS GARCIA"/>
    <x v="165"/>
    <s v="Bogotá, D.C."/>
    <n v="1953"/>
    <n v="50380000"/>
    <n v="3053333"/>
    <n v="0"/>
    <n v="53433333"/>
    <n v="4580000"/>
    <m/>
    <m/>
  </r>
  <r>
    <x v="2"/>
    <s v="287-2022"/>
    <m/>
    <s v="Secop II"/>
    <s v="287-2022CPS-P(67166)"/>
    <s v="FDLSUBACD-287-2022(67166)"/>
    <x v="0"/>
    <x v="0"/>
    <s v="Profesional"/>
    <m/>
    <m/>
    <s v="HENRY LEONARDO DUEÑAS RODRIGUEZ"/>
    <x v="51"/>
    <s v="Bogotá, D.C."/>
    <n v="1953"/>
    <n v="50380000"/>
    <n v="3053333"/>
    <n v="0"/>
    <n v="53433333"/>
    <n v="4580000"/>
    <m/>
    <m/>
  </r>
  <r>
    <x v="2"/>
    <s v="288-2022"/>
    <m/>
    <s v="Secop II"/>
    <s v="288-2022CPS-P(67166)"/>
    <s v="FDLSUBACD-288-2022(67166)"/>
    <x v="0"/>
    <x v="0"/>
    <s v="Profesional"/>
    <m/>
    <m/>
    <s v="ANA DARLEY RETALLACK DE GIRALDO"/>
    <x v="235"/>
    <s v="Falan (Tolima)"/>
    <n v="1953"/>
    <n v="50380000"/>
    <n v="3053333"/>
    <n v="0"/>
    <n v="53433333"/>
    <n v="4580000"/>
    <m/>
    <m/>
  </r>
  <r>
    <x v="2"/>
    <s v="289-2022"/>
    <m/>
    <s v="Secop II"/>
    <s v="289-2022CPS-P(67166)"/>
    <s v="FDLSUBACD-289-2022(67166)"/>
    <x v="0"/>
    <x v="0"/>
    <s v="Profesional"/>
    <m/>
    <m/>
    <s v="TOMAS MIGUEL ROJAS MORENO"/>
    <x v="724"/>
    <s v="Bogotá, D.C."/>
    <n v="1953"/>
    <n v="50380000"/>
    <n v="4122000"/>
    <n v="0"/>
    <n v="54502000"/>
    <n v="4580000"/>
    <m/>
    <m/>
  </r>
  <r>
    <x v="2"/>
    <s v="290-2022"/>
    <m/>
    <s v="Secop II"/>
    <s v="290-2022CPS-P-(67166)"/>
    <s v="FDLSUBACD-290-2022(67166)"/>
    <x v="0"/>
    <x v="0"/>
    <s v="Profesional"/>
    <m/>
    <m/>
    <s v="GILMA VIVIANA MEJIA PRADA"/>
    <x v="3"/>
    <s v="Bogotá, D.C."/>
    <n v="1953"/>
    <n v="50380000"/>
    <n v="3969333"/>
    <n v="0"/>
    <n v="54349333"/>
    <n v="4580000"/>
    <m/>
    <m/>
  </r>
  <r>
    <x v="2"/>
    <s v="291-2022"/>
    <m/>
    <s v="Secop II"/>
    <s v="291-2022CPS-P-(69658)"/>
    <s v="FDLSUBACD-291-2022(69658)"/>
    <x v="0"/>
    <x v="0"/>
    <s v="Profesional"/>
    <m/>
    <m/>
    <s v="ALONSO SAENZ MOTAÑO"/>
    <x v="499"/>
    <s v="Bogotá, D.C."/>
    <n v="2016"/>
    <n v="50380000"/>
    <n v="0"/>
    <n v="0"/>
    <n v="50380000"/>
    <n v="4580000"/>
    <m/>
    <m/>
  </r>
  <r>
    <x v="2"/>
    <s v="292-2022"/>
    <m/>
    <s v="Secop II"/>
    <s v="292-2022CPS-P(69383)"/>
    <s v="FDLSUBACD-292-2022(69383)"/>
    <x v="0"/>
    <x v="0"/>
    <s v="Profesional"/>
    <m/>
    <m/>
    <s v="HERNAN ISAIAS JIMENEZ MONTAÑO"/>
    <x v="606"/>
    <m/>
    <n v="1999"/>
    <n v="33000000"/>
    <n v="0"/>
    <n v="0"/>
    <n v="33000000"/>
    <n v="5500000"/>
    <m/>
    <m/>
  </r>
  <r>
    <x v="2"/>
    <s v="293-2022"/>
    <m/>
    <s v="Secop II"/>
    <s v="293-2022CPS-P(66783)"/>
    <s v="FDLSUBACD-293-2022(66783)"/>
    <x v="0"/>
    <x v="0"/>
    <s v="Profesional"/>
    <m/>
    <m/>
    <s v="JUAN DAVID DIAZ DIAZ"/>
    <x v="45"/>
    <s v="Bogotá, D.C."/>
    <n v="1979"/>
    <n v="50380000"/>
    <n v="0"/>
    <n v="0"/>
    <n v="50380000"/>
    <n v="4580000"/>
    <m/>
    <m/>
  </r>
  <r>
    <x v="2"/>
    <s v="294-2022"/>
    <m/>
    <s v="Secop II"/>
    <s v="294-2022CPS-P(69384)"/>
    <s v="FDLSUBACD-294-2022(69384)"/>
    <x v="0"/>
    <x v="0"/>
    <s v="Profesional"/>
    <m/>
    <m/>
    <s v="JOSE DUVAN NUÑEZ MUÑOZ"/>
    <x v="605"/>
    <m/>
    <n v="2014"/>
    <n v="33000000"/>
    <n v="0"/>
    <n v="0"/>
    <n v="33000000"/>
    <n v="5500000"/>
    <m/>
    <m/>
  </r>
  <r>
    <x v="2"/>
    <s v="295-2022"/>
    <m/>
    <s v="Secop II"/>
    <s v="295-2022CPS-P(69242)"/>
    <s v="FDLSUBACD-295-2022(69242)"/>
    <x v="0"/>
    <x v="0"/>
    <s v="Profesional"/>
    <m/>
    <m/>
    <s v="luis guillermo ortegate páez"/>
    <x v="725"/>
    <m/>
    <n v="1979"/>
    <n v="39300000"/>
    <n v="0"/>
    <n v="0"/>
    <n v="39300000"/>
    <n v="6550000"/>
    <m/>
    <m/>
  </r>
  <r>
    <x v="2"/>
    <s v="296-2022"/>
    <m/>
    <s v="Secop II"/>
    <s v="296-2022CARRENDAMIENTO (71137)"/>
    <s v="FDLSUBACD-296-2022 (71137)"/>
    <x v="0"/>
    <x v="3"/>
    <s v="Otro"/>
    <m/>
    <m/>
    <s v="Inversiones y Construcciones Rodriguez Reyes y Cia S en C"/>
    <x v="178"/>
    <m/>
    <s v="No es CPS P-AG"/>
    <n v="200000000"/>
    <n v="0"/>
    <n v="0"/>
    <n v="200000000"/>
    <m/>
    <m/>
    <m/>
  </r>
  <r>
    <x v="2"/>
    <s v="297-2022"/>
    <m/>
    <s v="Secop II"/>
    <s v="297-2022CPS-AG (69655)"/>
    <s v="FDLSUBACD-297-2022(69655)"/>
    <x v="0"/>
    <x v="0"/>
    <s v="Apoyo a la gestión"/>
    <m/>
    <m/>
    <s v="MICHAEL ALFONSO GARZÓN CIFUENTES"/>
    <x v="558"/>
    <s v="Bogotá, D.C."/>
    <n v="2016"/>
    <n v="25520000"/>
    <n v="0"/>
    <n v="0"/>
    <n v="25520000"/>
    <n v="2320000"/>
    <m/>
    <m/>
  </r>
  <r>
    <x v="2"/>
    <s v="298-2022"/>
    <m/>
    <s v="Secop II"/>
    <s v="298-2022CPS-AG(69655)"/>
    <s v="FDLSUBACD-298-2022(69655)"/>
    <x v="0"/>
    <x v="0"/>
    <s v="Apoyo a la gestión"/>
    <m/>
    <m/>
    <s v="DIRONN MAURICIO TRINIDADAMADO"/>
    <x v="557"/>
    <s v="Bogotá, D.C."/>
    <n v="2016"/>
    <n v="25520000"/>
    <n v="0"/>
    <n v="0"/>
    <n v="25520000"/>
    <n v="2320000"/>
    <m/>
    <m/>
  </r>
  <r>
    <x v="2"/>
    <s v="299-2022"/>
    <m/>
    <s v="Secop II"/>
    <s v="299-2022CPS-P(69786)"/>
    <s v="FDLSUBACD-299-2022(69786)"/>
    <x v="0"/>
    <x v="0"/>
    <s v="Profesional"/>
    <m/>
    <m/>
    <s v="Manuel Alfonso Ruiz Parra"/>
    <x v="726"/>
    <m/>
    <n v="1978"/>
    <n v="50380000"/>
    <n v="0"/>
    <n v="0"/>
    <n v="50380000"/>
    <n v="4580000"/>
    <m/>
    <m/>
  </r>
  <r>
    <x v="2"/>
    <s v="300-2022"/>
    <m/>
    <s v="Secop II"/>
    <s v="300-2022CPS-AG(69653)"/>
    <s v="FDLSUBACD-300-2022(69653)"/>
    <x v="0"/>
    <x v="0"/>
    <s v="Apoyo a la gestión"/>
    <m/>
    <m/>
    <s v="FRANCISCO ALBERTO ROZO TORRES"/>
    <x v="727"/>
    <s v="Bogotá, D.C."/>
    <n v="1998"/>
    <n v="25520000"/>
    <n v="0"/>
    <n v="0"/>
    <n v="25520000"/>
    <n v="2320000"/>
    <m/>
    <m/>
  </r>
  <r>
    <x v="2"/>
    <s v="301-2022"/>
    <m/>
    <s v="Secop II"/>
    <s v="301-2022CPS-P(69359)"/>
    <s v="FDLSUBACD-301-2022(69359)"/>
    <x v="0"/>
    <x v="0"/>
    <s v="Profesional"/>
    <m/>
    <m/>
    <s v="JOSE OSCAR BAQUERO GONZALEZ"/>
    <x v="411"/>
    <s v="Bogotá, D.C."/>
    <n v="1979"/>
    <n v="72050000"/>
    <n v="4148333"/>
    <n v="0"/>
    <n v="76198333"/>
    <n v="6550000"/>
    <m/>
    <m/>
  </r>
  <r>
    <x v="2"/>
    <s v="302-2022"/>
    <m/>
    <s v="Secop II"/>
    <s v="302-2022CPS-P(68464)"/>
    <s v="FDLSUBACD-302-2022(68464)"/>
    <x v="0"/>
    <x v="0"/>
    <s v="Profesional"/>
    <m/>
    <m/>
    <s v="GUSTAVO ADOLFO MARTINEZ CASTRILLON"/>
    <x v="493"/>
    <m/>
    <n v="1963"/>
    <n v="40150000"/>
    <n v="0"/>
    <n v="0"/>
    <n v="40150000"/>
    <n v="3650000"/>
    <m/>
    <m/>
  </r>
  <r>
    <x v="2"/>
    <s v="303-2022"/>
    <m/>
    <s v="Secop II"/>
    <s v="303-2022CPSP(68211)"/>
    <s v="FDLSUBACD-303-2022(68211)"/>
    <x v="0"/>
    <x v="0"/>
    <s v="Apoyo a la gestión"/>
    <m/>
    <m/>
    <s v="ANGELA JOHANA PATIÑO QUIROGA"/>
    <x v="248"/>
    <m/>
    <n v="1979"/>
    <n v="50380000"/>
    <n v="0"/>
    <n v="0"/>
    <n v="50380000"/>
    <n v="4580000"/>
    <m/>
    <m/>
  </r>
  <r>
    <x v="2"/>
    <s v="304-2022"/>
    <m/>
    <s v="Secop II"/>
    <s v="304-2022CPS-P(68211)"/>
    <s v="FDLSUBACD-304-2022(68211)"/>
    <x v="0"/>
    <x v="0"/>
    <s v="Profesional"/>
    <m/>
    <m/>
    <s v="ANGELA MARIA BARRERA BOTERO"/>
    <x v="447"/>
    <m/>
    <n v="1979"/>
    <n v="50380000"/>
    <n v="0"/>
    <n v="0"/>
    <n v="50380000"/>
    <n v="4580000"/>
    <m/>
    <m/>
  </r>
  <r>
    <x v="2"/>
    <s v="305-2022"/>
    <m/>
    <s v="Secop II"/>
    <s v="305-2022CPS-P(68120)"/>
    <s v="FDLSUBACD-305-2022(68120)"/>
    <x v="0"/>
    <x v="0"/>
    <s v="Profesional"/>
    <m/>
    <m/>
    <s v="JORGE LUIS NOVOA RODRIGUEZ"/>
    <x v="344"/>
    <s v="Cáqueza (Cundinamarca)"/>
    <n v="1979"/>
    <n v="72050000"/>
    <n v="0"/>
    <n v="0"/>
    <n v="72050000"/>
    <n v="6550000"/>
    <m/>
    <m/>
  </r>
  <r>
    <x v="2"/>
    <s v="306-2022"/>
    <m/>
    <s v="Secop II"/>
    <s v="306-2022CPS-P(70962)"/>
    <s v="FDLSUBACD-306-2022(70962)"/>
    <x v="0"/>
    <x v="0"/>
    <s v="Profesional"/>
    <m/>
    <m/>
    <s v="Yineth Marcela García Buitrago"/>
    <x v="728"/>
    <m/>
    <n v="2014"/>
    <n v="72050000"/>
    <n v="0"/>
    <n v="0"/>
    <n v="72050000"/>
    <n v="6550000"/>
    <m/>
    <m/>
  </r>
  <r>
    <x v="2"/>
    <s v="307-2022"/>
    <m/>
    <s v="Secop II"/>
    <s v="307-2022CPS-AG(71044)"/>
    <s v="FDLSUBACD-307-2022(71044)"/>
    <x v="0"/>
    <x v="0"/>
    <s v="Apoyo a la gestión"/>
    <m/>
    <m/>
    <s v="GIOVANNI FRANCISCO JIMÉNEZ GONZÁLEZ"/>
    <x v="729"/>
    <s v="Bogotá, D.C."/>
    <n v="1978"/>
    <n v="25520000"/>
    <n v="1856000"/>
    <n v="0"/>
    <n v="27376000"/>
    <n v="2320000"/>
    <m/>
    <m/>
  </r>
  <r>
    <x v="2"/>
    <s v="308-2022"/>
    <m/>
    <s v="Secop II"/>
    <s v="308-2022CPS-P(71080)"/>
    <s v="FDLSUBACD-308-2022(71080)"/>
    <x v="0"/>
    <x v="0"/>
    <s v="Profesional"/>
    <m/>
    <m/>
    <s v="CLAUDIA STELLA CELIS VASQUEZ"/>
    <x v="364"/>
    <s v="Bogotá, D.C."/>
    <n v="1999"/>
    <n v="72050000"/>
    <n v="0"/>
    <n v="0"/>
    <n v="72050000"/>
    <n v="6550000"/>
    <m/>
    <m/>
  </r>
  <r>
    <x v="2"/>
    <s v="309-2022"/>
    <m/>
    <s v="Secop II"/>
    <s v="309-2022CPS-P(71120)"/>
    <s v="FDLSUBACD-309-2022 (71120)"/>
    <x v="0"/>
    <x v="0"/>
    <s v="Profesional"/>
    <m/>
    <m/>
    <s v="HERNAN DARIO CRIOLLO ESPINOZA"/>
    <x v="188"/>
    <m/>
    <n v="1969"/>
    <n v="46200000"/>
    <n v="0"/>
    <n v="0"/>
    <n v="46200000"/>
    <n v="7700000"/>
    <m/>
    <m/>
  </r>
  <r>
    <x v="2"/>
    <s v="310-2022"/>
    <m/>
    <s v="Secop II"/>
    <s v="310-2022CPS-P(68110)"/>
    <s v="FDLSUBACD-310-2022(68110)"/>
    <x v="0"/>
    <x v="0"/>
    <s v="Profesional"/>
    <m/>
    <m/>
    <s v="IBETH DEL CARMEN PALACIOS AGUDELO"/>
    <x v="730"/>
    <m/>
    <n v="1978"/>
    <n v="50380000"/>
    <n v="0"/>
    <n v="0"/>
    <n v="50380000"/>
    <n v="4580000"/>
    <m/>
    <m/>
  </r>
  <r>
    <x v="2"/>
    <s v="311-2022"/>
    <m/>
    <s v="Secop II"/>
    <s v="311-2022CPS-P(68113)"/>
    <s v="FDLSUBACD-311-2022(68113)"/>
    <x v="0"/>
    <x v="0"/>
    <s v="Profesional"/>
    <m/>
    <m/>
    <s v="JUAN CARLOS BETANCOURT CARVAJAL"/>
    <x v="17"/>
    <s v="Bogotá, D.C."/>
    <n v="1978"/>
    <n v="72050000"/>
    <n v="0"/>
    <n v="0"/>
    <n v="72050000"/>
    <n v="6550000"/>
    <m/>
    <m/>
  </r>
  <r>
    <x v="2"/>
    <s v="312-2022"/>
    <m/>
    <s v="Secop II"/>
    <s v="312-2022CPS-P(68113)"/>
    <s v="FDLSUBACD-312-2022(68113)"/>
    <x v="0"/>
    <x v="0"/>
    <s v="Profesional"/>
    <m/>
    <m/>
    <s v="LUIS HERNANDO NIVIA PINZON"/>
    <x v="346"/>
    <s v="Bogotá, D.C."/>
    <n v="1978"/>
    <n v="72050000"/>
    <n v="1091666"/>
    <n v="0"/>
    <n v="73141666"/>
    <n v="6550000"/>
    <m/>
    <m/>
  </r>
  <r>
    <x v="2"/>
    <s v="313-2022"/>
    <m/>
    <s v="Secop II"/>
    <s v="313-2022CPS-AG(68128"/>
    <s v="FDLSUBACD-313-2022(68128)"/>
    <x v="0"/>
    <x v="0"/>
    <s v="Apoyo a la gestión"/>
    <m/>
    <m/>
    <s v="ALBERSI YOLIMA AREVALO MARTINEZ"/>
    <x v="94"/>
    <s v="Bogotá, D.C."/>
    <n v="1979"/>
    <n v="40150000"/>
    <n v="0"/>
    <n v="0"/>
    <n v="40150000"/>
    <n v="3650000"/>
    <m/>
    <m/>
  </r>
  <r>
    <x v="2"/>
    <s v="314-2022"/>
    <m/>
    <s v="Secop II"/>
    <s v="314-2022CPS-P(68046)"/>
    <s v="FDLSUBACD-314-2022(68046)"/>
    <x v="0"/>
    <x v="0"/>
    <s v="Profesional"/>
    <m/>
    <m/>
    <s v="JOSE JESUS AGUDELO MELO"/>
    <x v="89"/>
    <s v="Bogotá, D.C."/>
    <n v="1978"/>
    <n v="50380000"/>
    <n v="2290000"/>
    <n v="0"/>
    <n v="52670000"/>
    <n v="4580000"/>
    <m/>
    <m/>
  </r>
  <r>
    <x v="2"/>
    <s v="315-2022"/>
    <m/>
    <s v="Secop II"/>
    <s v="315-2022CPS-P(68046)"/>
    <s v="FDLSUBACD-315-2022(68046"/>
    <x v="0"/>
    <x v="0"/>
    <s v="Profesional"/>
    <m/>
    <m/>
    <s v="JONATAN OVALLE DIAZ"/>
    <x v="204"/>
    <s v="Bogotá, D.C."/>
    <n v="1978"/>
    <n v="50380000"/>
    <n v="2290000"/>
    <n v="0"/>
    <n v="52670000"/>
    <n v="4580000"/>
    <m/>
    <m/>
  </r>
  <r>
    <x v="2"/>
    <s v="316-2022"/>
    <m/>
    <s v="Secop II"/>
    <s v="316-2022CPS-P(66395)"/>
    <s v="FDLSUBACD-316-2022(66395)"/>
    <x v="0"/>
    <x v="0"/>
    <s v="Profesional"/>
    <m/>
    <m/>
    <s v="MARIA FERNANDA CABRERA LAVAO"/>
    <x v="367"/>
    <m/>
    <n v="1978"/>
    <n v="39300000"/>
    <n v="0"/>
    <n v="0"/>
    <n v="39300000"/>
    <n v="6550000"/>
    <m/>
    <m/>
  </r>
  <r>
    <x v="2"/>
    <s v="317-2022"/>
    <m/>
    <s v="Secop II"/>
    <s v="317-2022CPS-P(67168)"/>
    <s v="FDLSUBACD-317-2022(67168)"/>
    <x v="0"/>
    <x v="0"/>
    <s v="Profesional"/>
    <m/>
    <m/>
    <s v="LUZ ADRIANA VARGAS RENDON"/>
    <x v="64"/>
    <s v="Bogotá, D.C."/>
    <n v="1953"/>
    <n v="50380000"/>
    <n v="2290000"/>
    <n v="0"/>
    <n v="52670000"/>
    <n v="4580000"/>
    <m/>
    <m/>
  </r>
  <r>
    <x v="2"/>
    <s v="318-2022"/>
    <m/>
    <s v="Secop II"/>
    <s v="318-2022CPS-AG(66338)"/>
    <s v="FDLSUBACD-318-2022(66338)"/>
    <x v="0"/>
    <x v="0"/>
    <s v="Apoyo a la gestión"/>
    <m/>
    <m/>
    <s v="oSCAR ALBERTO FONSECA CAMACHO"/>
    <x v="731"/>
    <m/>
    <n v="1978"/>
    <n v="25520000"/>
    <n v="0"/>
    <n v="0"/>
    <n v="25520000"/>
    <n v="2320000"/>
    <m/>
    <m/>
  </r>
  <r>
    <x v="2"/>
    <s v="319-2022"/>
    <m/>
    <s v="Secop II"/>
    <s v="319-2022CPS-P(68213)"/>
    <s v="FDLSUBACD-319-2022(68213)"/>
    <x v="0"/>
    <x v="0"/>
    <s v="Profesional"/>
    <m/>
    <m/>
    <s v="adriana lucia henao peñaranda"/>
    <x v="732"/>
    <s v="Bogotá, D.C."/>
    <n v="1978"/>
    <n v="50380000"/>
    <n v="4580000"/>
    <n v="0"/>
    <n v="54960000"/>
    <n v="4580000"/>
    <m/>
    <m/>
  </r>
  <r>
    <x v="2"/>
    <s v="320-2022"/>
    <m/>
    <s v="Secop II"/>
    <s v="320-2022CPS-P(69170)"/>
    <s v="320-2022CPS-P(69170)_x0009_"/>
    <x v="0"/>
    <x v="0"/>
    <s v="Profesional"/>
    <m/>
    <m/>
    <s v="RUDDY ISABEL SOTO MARTiNEZ"/>
    <x v="733"/>
    <s v="Bogotá, D.C."/>
    <n v="1978"/>
    <n v="27480000"/>
    <n v="0"/>
    <n v="0"/>
    <n v="27480000"/>
    <n v="4580000"/>
    <m/>
    <m/>
  </r>
  <r>
    <x v="2"/>
    <s v="321-2022"/>
    <m/>
    <s v="Secop II"/>
    <s v="321-2022CPS-P(69163)"/>
    <s v="FDLSUBACD-321-2022(69163)"/>
    <x v="0"/>
    <x v="0"/>
    <s v="Profesional"/>
    <m/>
    <m/>
    <s v="RONALD STEVEN GARZON SAENZ"/>
    <x v="734"/>
    <s v="Bogotá, D.C."/>
    <n v="1964"/>
    <n v="72050000"/>
    <n v="3275000"/>
    <n v="0"/>
    <n v="75325000"/>
    <n v="6550000"/>
    <m/>
    <m/>
  </r>
  <r>
    <x v="2"/>
    <s v="322-2022"/>
    <m/>
    <s v="Secop II"/>
    <s v="322-2022CPS-AG(66467)"/>
    <s v="FDLSUBACD-322-2022(66467)."/>
    <x v="0"/>
    <x v="0"/>
    <s v="Apoyo a la gestión"/>
    <m/>
    <m/>
    <s v="KATIA JOHANA BARBOSA LOPEZ"/>
    <x v="379"/>
    <s v="Bogotá, D.C."/>
    <n v="1978"/>
    <n v="40150000"/>
    <n v="3650000"/>
    <n v="0"/>
    <n v="43800000"/>
    <n v="3650000"/>
    <m/>
    <m/>
  </r>
  <r>
    <x v="2"/>
    <s v="323-2022"/>
    <m/>
    <s v="Secop II"/>
    <s v="323-2022CPS-P(68432)"/>
    <s v="FDLSUBACD-323-2022(68432)"/>
    <x v="0"/>
    <x v="0"/>
    <s v="Profesional"/>
    <m/>
    <m/>
    <s v="DIEGO ERNESTO BAQUERO ALBARRACiN"/>
    <x v="735"/>
    <s v="Bogotá, D.C."/>
    <n v="1964"/>
    <n v="72050000"/>
    <n v="3275000"/>
    <n v="0"/>
    <n v="75325000"/>
    <n v="6550000"/>
    <m/>
    <m/>
  </r>
  <r>
    <x v="2"/>
    <s v="324-2022"/>
    <m/>
    <s v="Secop II"/>
    <s v="324-2022CPSAG(71266)"/>
    <s v="FDLSUBACD-324-2022(71226)"/>
    <x v="0"/>
    <x v="0"/>
    <s v="Apoyo a la gestión"/>
    <m/>
    <m/>
    <s v="JUAN SEBASTIaN ACEVEDO SaNCHEZ"/>
    <x v="736"/>
    <s v="Bogotá, D.C."/>
    <n v="1978"/>
    <n v="16680000"/>
    <n v="0"/>
    <n v="0"/>
    <n v="16680000"/>
    <n v="2780000"/>
    <m/>
    <m/>
  </r>
  <r>
    <x v="2"/>
    <s v="325-2022"/>
    <m/>
    <s v="Secop II"/>
    <s v="325-2022CPSAG(66740)"/>
    <s v="FDLSUBACD-325-2022(66740)"/>
    <x v="0"/>
    <x v="0"/>
    <s v="Apoyo a la gestión"/>
    <m/>
    <m/>
    <s v="KELLY LORENA SILVA CAMACHO"/>
    <x v="737"/>
    <m/>
    <n v="1979"/>
    <n v="25520000"/>
    <n v="2320000"/>
    <n v="0"/>
    <n v="27840000"/>
    <n v="2320000"/>
    <m/>
    <m/>
  </r>
  <r>
    <x v="2"/>
    <s v="326-2022"/>
    <m/>
    <s v="Secop II"/>
    <s v="326-2022CPS-P(66754)"/>
    <s v="FDLSUBACD-326-2022(66754)"/>
    <x v="0"/>
    <x v="0"/>
    <s v="Profesional"/>
    <m/>
    <m/>
    <s v="JAIRO ANDRES LOPEZ GUERERRO"/>
    <x v="738"/>
    <s v="Bogotá, D.C."/>
    <n v="1979"/>
    <n v="50380000"/>
    <n v="4580000"/>
    <n v="0"/>
    <n v="54960000"/>
    <n v="4580000"/>
    <m/>
    <m/>
  </r>
  <r>
    <x v="2"/>
    <s v="327-2022"/>
    <m/>
    <s v="Secop II"/>
    <s v="327-2022CPS-AG(69638)"/>
    <s v="FDLSUBA-CD-327-2022(69638)"/>
    <x v="0"/>
    <x v="0"/>
    <s v="Apoyo a la gestión"/>
    <m/>
    <m/>
    <s v="LILIANA GERLEIN CASTIBLANCO VARGAS"/>
    <x v="739"/>
    <s v="Bogotá, D.C."/>
    <n v="1978"/>
    <n v="40150000"/>
    <n v="0"/>
    <n v="0"/>
    <n v="40150000"/>
    <n v="3650000"/>
    <m/>
    <m/>
  </r>
  <r>
    <x v="2"/>
    <s v="328-2022"/>
    <m/>
    <s v="Secop II"/>
    <s v="328-2022CPS-P(66783)"/>
    <s v="FDLSUBACD-328-2022(66783)"/>
    <x v="0"/>
    <x v="0"/>
    <s v="Profesional"/>
    <m/>
    <m/>
    <s v="JAIRO IVaN CAVIEDES TORRES"/>
    <x v="740"/>
    <s v="Barranquilla (Atlántico)"/>
    <n v="1979"/>
    <n v="50380000"/>
    <n v="0"/>
    <n v="0"/>
    <n v="50380000"/>
    <n v="4580000"/>
    <m/>
    <m/>
  </r>
  <r>
    <x v="2"/>
    <s v="329-2022"/>
    <m/>
    <s v="Secop II"/>
    <s v="329-2022CPS-P(66783)"/>
    <s v="FDLSUBACD-329-2022(66783)"/>
    <x v="0"/>
    <x v="0"/>
    <s v="Profesional"/>
    <m/>
    <m/>
    <s v="Camila Andrea Castillo"/>
    <x v="741"/>
    <s v="Bogotá, D.C."/>
    <n v="1979"/>
    <n v="50380000"/>
    <n v="2290000"/>
    <n v="0"/>
    <n v="52670000"/>
    <n v="4580000"/>
    <m/>
    <m/>
  </r>
  <r>
    <x v="2"/>
    <s v="330-2022"/>
    <m/>
    <s v="Secop II"/>
    <s v="330-2022CPS-P(67166)"/>
    <s v="FDLSUBACD-330-2022(67166)"/>
    <x v="0"/>
    <x v="0"/>
    <s v="Profesional"/>
    <m/>
    <m/>
    <s v="GINNA MARCELA REYES SaNCHEZ"/>
    <x v="742"/>
    <m/>
    <n v="1953"/>
    <n v="50380000"/>
    <n v="2290000"/>
    <n v="0"/>
    <n v="52670000"/>
    <n v="4580000"/>
    <m/>
    <m/>
  </r>
  <r>
    <x v="2"/>
    <s v="331-2022"/>
    <m/>
    <s v="Secop II"/>
    <s v="331-2022CPS-P(68116)"/>
    <s v="FDLSUBACD-331-2022(68116)"/>
    <x v="0"/>
    <x v="0"/>
    <s v="Profesional"/>
    <m/>
    <m/>
    <s v="DANIEL LEONARDO BEIRA FORERO"/>
    <x v="743"/>
    <s v="Bogotá, D.C."/>
    <n v="1979"/>
    <n v="50380000"/>
    <n v="0"/>
    <n v="0"/>
    <n v="50380000"/>
    <n v="4580000"/>
    <m/>
    <m/>
  </r>
  <r>
    <x v="2"/>
    <s v="333-2022"/>
    <m/>
    <s v="Secop II"/>
    <s v="333-2022CPS-P(69652)"/>
    <s v="FDLSUBACD-333-2022(69652)"/>
    <x v="0"/>
    <x v="0"/>
    <s v="Profesional"/>
    <m/>
    <m/>
    <s v="YULI PAOLA CASTAÑEDA FLoREZ"/>
    <x v="744"/>
    <m/>
    <n v="1998"/>
    <n v="27480000"/>
    <n v="0"/>
    <n v="0"/>
    <n v="27480000"/>
    <n v="4580000"/>
    <m/>
    <m/>
  </r>
  <r>
    <x v="2"/>
    <s v="334-2022"/>
    <m/>
    <s v="Secop II"/>
    <s v="334-2022CPS-AG(69653)"/>
    <s v="FDLSUBACD-334-2022(69653)"/>
    <x v="0"/>
    <x v="0"/>
    <s v="Apoyo a la gestión"/>
    <m/>
    <m/>
    <s v="LISSETH MARLEN MARTiNEZ PUERTO"/>
    <x v="745"/>
    <s v="Bogotá, D.C."/>
    <n v="1998"/>
    <n v="25520000"/>
    <n v="0"/>
    <n v="0"/>
    <n v="25520000"/>
    <n v="2320000"/>
    <m/>
    <m/>
  </r>
  <r>
    <x v="2"/>
    <s v="335-2022"/>
    <m/>
    <s v="Secop II"/>
    <s v="335-2022CPS-P(66420)"/>
    <s v="FDLSUBACD-335-2022(66420)"/>
    <x v="0"/>
    <x v="0"/>
    <s v="Profesional"/>
    <m/>
    <m/>
    <s v="FABIO MAYORGA BAUTISTA"/>
    <x v="746"/>
    <s v="Bogotá, D.C."/>
    <n v="1978"/>
    <n v="72050000"/>
    <n v="6550000"/>
    <n v="0"/>
    <n v="78600000"/>
    <n v="6550000"/>
    <m/>
    <m/>
  </r>
  <r>
    <x v="2"/>
    <s v="336-2022"/>
    <m/>
    <s v="Secop II"/>
    <s v="336-2022CPS-P(69239)"/>
    <s v="FDLSUBACD-336-2022(69239)"/>
    <x v="0"/>
    <x v="0"/>
    <s v="Profesional"/>
    <m/>
    <m/>
    <s v="FREDDY NEIL ALZATE CARREÑO"/>
    <x v="747"/>
    <m/>
    <n v="1978"/>
    <n v="72050000"/>
    <n v="0"/>
    <n v="0"/>
    <n v="72050000"/>
    <n v="6550000"/>
    <m/>
    <m/>
  </r>
  <r>
    <x v="2"/>
    <s v="337-2022"/>
    <m/>
    <s v="Secop II"/>
    <s v="337-2022CPS-P(68223)"/>
    <s v="FDLSUBACD-337-2022(68223)"/>
    <x v="0"/>
    <x v="0"/>
    <s v="Profesional"/>
    <m/>
    <m/>
    <s v="ANNY MONROY FAJARDO"/>
    <x v="748"/>
    <s v="Tunja (Boyacá)"/>
    <n v="1978"/>
    <n v="50380000"/>
    <n v="0"/>
    <n v="0"/>
    <n v="50380000"/>
    <n v="4580000"/>
    <m/>
    <m/>
  </r>
  <r>
    <x v="2"/>
    <s v="338-2022"/>
    <n v="66463"/>
    <s v="Secop II"/>
    <s v="338-2022CPS-P(66463)"/>
    <s v="338-2022CPS-P(66463)_x0009_"/>
    <x v="0"/>
    <x v="0"/>
    <s v="Profesional"/>
    <m/>
    <m/>
    <s v="Tatiana Montoya Polanco"/>
    <x v="183"/>
    <m/>
    <n v="1978"/>
    <n v="50380000"/>
    <n v="4580000"/>
    <n v="0"/>
    <n v="54960000"/>
    <n v="4580000"/>
    <m/>
    <m/>
  </r>
  <r>
    <x v="2"/>
    <s v="339-2022"/>
    <m/>
    <s v="Secop II"/>
    <s v="339-2022CPS-AG(66279)"/>
    <s v="FDLSUBACD-339-2022(66279)"/>
    <x v="0"/>
    <x v="0"/>
    <s v="Apoyo a la gestión"/>
    <m/>
    <m/>
    <s v="SANDRA CONSUELO NuÑEZ GoMEZ"/>
    <x v="749"/>
    <s v="Miraflores (Boyaca)"/>
    <n v="1978"/>
    <n v="25520000"/>
    <n v="1160000"/>
    <n v="0"/>
    <n v="26680000"/>
    <n v="2320000"/>
    <m/>
    <m/>
  </r>
  <r>
    <x v="2"/>
    <s v="340-2022"/>
    <m/>
    <s v="Secop II"/>
    <s v="340-2022CPS-AG(71342)"/>
    <s v="FDLSUBACD-340-2022(71342)"/>
    <x v="0"/>
    <x v="0"/>
    <s v="Apoyo a la gestión"/>
    <m/>
    <m/>
    <s v="JONATHAN DAVID ALMANZA SANTOS"/>
    <x v="750"/>
    <s v="Bogotá, D.C."/>
    <n v="1978"/>
    <n v="20680000"/>
    <n v="1817333"/>
    <n v="0"/>
    <n v="22497333"/>
    <n v="1880000"/>
    <m/>
    <m/>
  </r>
  <r>
    <x v="2"/>
    <s v="341-2022"/>
    <m/>
    <s v="Secop II"/>
    <s v="341-2022CPS-P(71223)"/>
    <s v="FDLSUBACD-341-2022(71223)"/>
    <x v="0"/>
    <x v="0"/>
    <s v="Profesional"/>
    <m/>
    <m/>
    <s v="WILSON ANDReS PINZoN CORTES"/>
    <x v="751"/>
    <s v="Bogotá, D.C."/>
    <n v="1978"/>
    <n v="50380000"/>
    <n v="0"/>
    <n v="0"/>
    <n v="50380000"/>
    <n v="4580000"/>
    <m/>
    <m/>
  </r>
  <r>
    <x v="2"/>
    <s v="342-2022"/>
    <m/>
    <s v="Secop II"/>
    <s v="342-2022CPS-P(69383)"/>
    <s v="FDLSUBACD-342-2022(69233)"/>
    <x v="0"/>
    <x v="0"/>
    <s v="Profesional"/>
    <m/>
    <m/>
    <s v="NELSON FABIAN QUINTERO LOZANO"/>
    <x v="752"/>
    <m/>
    <n v="1979"/>
    <n v="72050000"/>
    <n v="0"/>
    <n v="0"/>
    <n v="72050000"/>
    <n v="6550000"/>
    <m/>
    <m/>
  </r>
  <r>
    <x v="2"/>
    <s v="343-2022"/>
    <m/>
    <s v="Secop II"/>
    <s v="343-2022CPS-P(69383)"/>
    <s v="FDLSUBACD-343-2022(69383)"/>
    <x v="0"/>
    <x v="0"/>
    <s v="Profesional"/>
    <m/>
    <m/>
    <s v="SEBASTIAN BUSTOS GONZALEZ"/>
    <x v="618"/>
    <m/>
    <n v="1999"/>
    <n v="33000000"/>
    <n v="0"/>
    <n v="0"/>
    <n v="33000000"/>
    <n v="5500000"/>
    <m/>
    <m/>
  </r>
  <r>
    <x v="2"/>
    <s v="344-2022"/>
    <m/>
    <s v="Secop II"/>
    <s v="344-2022CPS-P(71324)"/>
    <s v="FDLSUBACD-344-2022(71324)"/>
    <x v="0"/>
    <x v="0"/>
    <s v="Profesional"/>
    <m/>
    <m/>
    <s v="ANA MARiA ROZO MORENO"/>
    <x v="753"/>
    <s v="Bogotá, D.C."/>
    <n v="1977"/>
    <n v="50380000"/>
    <n v="0"/>
    <n v="0"/>
    <n v="50380000"/>
    <n v="4580000"/>
    <m/>
    <m/>
  </r>
  <r>
    <x v="2"/>
    <s v="345-2022"/>
    <m/>
    <s v="Secop II"/>
    <s v="345-2022CPS-P(66651)"/>
    <s v="FDLSUBACD-345-2022(66651)"/>
    <x v="0"/>
    <x v="0"/>
    <s v="Profesional"/>
    <m/>
    <m/>
    <s v="LINA TATIANA CASTRO GUERRERO"/>
    <x v="754"/>
    <s v="Bogotá, D.C."/>
    <n v="1978"/>
    <n v="27480000"/>
    <n v="0"/>
    <n v="0"/>
    <n v="27480000"/>
    <n v="4580000"/>
    <m/>
    <m/>
  </r>
  <r>
    <x v="2"/>
    <s v="346-2022"/>
    <m/>
    <s v="Secop II"/>
    <s v="346-2022CPS-AG(66338)"/>
    <s v="FDLSUBACD-346-2022(66338)"/>
    <x v="0"/>
    <x v="0"/>
    <s v="Apoyo a la gestión"/>
    <m/>
    <m/>
    <s v="WILSON PATIÑO ORTIZ"/>
    <x v="755"/>
    <s v="Bogotá, D.C."/>
    <n v="1978"/>
    <n v="25520000"/>
    <n v="0"/>
    <n v="0"/>
    <n v="25520000"/>
    <n v="2320000"/>
    <m/>
    <m/>
  </r>
  <r>
    <x v="2"/>
    <s v="347-2022"/>
    <m/>
    <s v="Secop II"/>
    <s v="347-2022CPS-AG(66412)"/>
    <s v="FDLSUBACD-347-2022(66412)"/>
    <x v="0"/>
    <x v="0"/>
    <s v="Apoyo a la gestión"/>
    <m/>
    <m/>
    <s v="LUIS GUILLERMO LAVERDE FERNaNDEZ"/>
    <x v="756"/>
    <s v="Bogotá, D.C."/>
    <n v="1978"/>
    <n v="25520000"/>
    <n v="2320000"/>
    <n v="0"/>
    <n v="27840000"/>
    <n v="2320000"/>
    <m/>
    <m/>
  </r>
  <r>
    <x v="2"/>
    <s v="348-2022"/>
    <m/>
    <s v="Secop II"/>
    <s v="348-2022CPS-AG(71438)"/>
    <s v="FDLSUBACD-348-2022(71438)"/>
    <x v="0"/>
    <x v="0"/>
    <s v="Apoyo a la gestión"/>
    <m/>
    <m/>
    <s v="JHOAN SEBASTIAN JEREZ WILCHES"/>
    <x v="129"/>
    <m/>
    <n v="2032"/>
    <n v="40150000"/>
    <n v="1703333"/>
    <n v="0"/>
    <n v="41853333"/>
    <n v="3650000"/>
    <m/>
    <m/>
  </r>
  <r>
    <x v="2"/>
    <s v="349-2022"/>
    <m/>
    <s v="Secop II"/>
    <s v="349-2022CPS-P(71003)"/>
    <s v="FDLSUBACD-349-2022(71003)"/>
    <x v="0"/>
    <x v="0"/>
    <s v="Profesional"/>
    <m/>
    <m/>
    <s v="ANA NATALIE DiAZ GONZaLEZ"/>
    <x v="757"/>
    <s v="Bogotá, D.C."/>
    <n v="2014"/>
    <n v="39300000"/>
    <n v="0"/>
    <n v="0"/>
    <n v="39300000"/>
    <n v="6550000"/>
    <m/>
    <m/>
  </r>
  <r>
    <x v="2"/>
    <s v="350-2022"/>
    <m/>
    <s v="Secop II"/>
    <s v="350-2022CPS-P(68428)"/>
    <s v="FDLSUBACD-350-2022(68428)"/>
    <x v="0"/>
    <x v="0"/>
    <s v="Profesional"/>
    <m/>
    <m/>
    <s v="CAMILO ANDReS VALENCIA ALDANA"/>
    <x v="758"/>
    <m/>
    <n v="1957"/>
    <n v="39300000"/>
    <n v="0"/>
    <n v="0"/>
    <n v="39300000"/>
    <n v="6550000"/>
    <m/>
    <m/>
  </r>
  <r>
    <x v="2"/>
    <s v="351-2022"/>
    <m/>
    <s v="Secop II"/>
    <s v="351-2022CPS-P(69634)"/>
    <s v="FDLSUBACD-351-2022(69634)"/>
    <x v="0"/>
    <x v="0"/>
    <s v="Profesional"/>
    <m/>
    <m/>
    <s v="LILIA ALEXANDRA ARJONA MARiN"/>
    <x v="759"/>
    <s v="Bogotá, D.C."/>
    <n v="1974"/>
    <n v="50380000"/>
    <n v="0"/>
    <n v="0"/>
    <n v="50380000"/>
    <n v="4580000"/>
    <m/>
    <m/>
  </r>
  <r>
    <x v="2"/>
    <s v="352-2022"/>
    <m/>
    <s v="Secop II"/>
    <s v="352-2022CPS-P(69438)"/>
    <s v="FDLSUBACD-352-2022(69438)"/>
    <x v="0"/>
    <x v="0"/>
    <s v="Profesional"/>
    <m/>
    <m/>
    <s v="HENRY GIANCARLO GUEVARA MILA"/>
    <x v="760"/>
    <m/>
    <n v="1963"/>
    <n v="27480000"/>
    <n v="0"/>
    <n v="0"/>
    <n v="27480000"/>
    <n v="4580000"/>
    <m/>
    <m/>
  </r>
  <r>
    <x v="2"/>
    <s v="353-2022"/>
    <m/>
    <s v="Secop II"/>
    <s v="353-2022CPS-P(71122)"/>
    <s v="FDLSUBACD-353-2022(71122)"/>
    <x v="0"/>
    <x v="0"/>
    <s v="Profesional"/>
    <m/>
    <m/>
    <s v="ANDREA CAROLINA PADILLA URBINA"/>
    <x v="761"/>
    <s v="Bogotá, D.C."/>
    <n v="1979"/>
    <n v="27480000"/>
    <n v="0"/>
    <n v="0"/>
    <n v="27480000"/>
    <n v="4580000"/>
    <m/>
    <m/>
  </r>
  <r>
    <x v="2"/>
    <s v="354-2022"/>
    <m/>
    <s v="Secop II"/>
    <s v="FDLSMC-354-2022(71165)"/>
    <s v="FDLSMC-1-2022(71165)"/>
    <x v="3"/>
    <x v="11"/>
    <s v="Otro"/>
    <m/>
    <m/>
    <s v="COMPAÑÍA MUNDIAL DE SEGUROS S.A."/>
    <x v="450"/>
    <m/>
    <s v="No es CPS P-AG"/>
    <n v="10192570"/>
    <n v="1222125"/>
    <n v="0"/>
    <n v="11414695"/>
    <m/>
    <m/>
    <m/>
  </r>
  <r>
    <x v="2"/>
    <s v="355-2022"/>
    <m/>
    <s v="Secop II"/>
    <s v="355-2022PS(71543)"/>
    <s v="FDLSSASI-001-2022(71543)"/>
    <x v="1"/>
    <x v="2"/>
    <s v="Otro"/>
    <m/>
    <m/>
    <s v="UNIÓN TEMPORAL ALIANZA 2022"/>
    <x v="762"/>
    <m/>
    <s v="No es CPS P-AG"/>
    <n v="836582529"/>
    <n v="417826132"/>
    <n v="0"/>
    <n v="1254408661"/>
    <m/>
    <s v="METROPOLITAN SECURITY CORPORATION LTDA (50.00%)- COMPAÑIA DE VIGILANCIA PRIVADA SERSECOL LTDA (50.00%)"/>
    <m/>
  </r>
  <r>
    <x v="2"/>
    <s v="356-2022"/>
    <m/>
    <s v="Secop II"/>
    <s v="356-2022SUM(71816)"/>
    <s v="FDLSSASI-2-2022(71816)"/>
    <x v="1"/>
    <x v="5"/>
    <s v="Otro"/>
    <m/>
    <m/>
    <s v="NeSTOR TORRES/SEMTOL ASESORiAS Y SUMINISTROS"/>
    <x v="635"/>
    <m/>
    <s v="No es CPS P-AG"/>
    <n v="58000000"/>
    <n v="4999916"/>
    <n v="0"/>
    <n v="62999916"/>
    <m/>
    <m/>
    <m/>
  </r>
  <r>
    <x v="2"/>
    <s v="357-2022"/>
    <m/>
    <s v="Secop II"/>
    <s v="357-2022SUM(72192)"/>
    <s v="FDLSMC-2-2022(72192)"/>
    <x v="3"/>
    <x v="5"/>
    <s v="Otro"/>
    <m/>
    <m/>
    <s v="SISTEMAS Y DISTRIBUCIONES FORMACON SAS"/>
    <x v="467"/>
    <m/>
    <s v="No es CPS P-AG"/>
    <n v="25000000"/>
    <n v="11009344"/>
    <n v="0"/>
    <n v="36009344"/>
    <m/>
    <m/>
    <m/>
  </r>
  <r>
    <x v="2"/>
    <s v="358-2022"/>
    <m/>
    <s v="Secop II"/>
    <s v="358-2022CINT(71728)"/>
    <s v="FDLSUBA-CMA-1-2022(71728)"/>
    <x v="4"/>
    <x v="7"/>
    <s v="Otro"/>
    <m/>
    <m/>
    <s v="SERVICIOS Y CONSULTORiAS EN INGENIERiA SAS"/>
    <x v="763"/>
    <m/>
    <s v="No es CPS P-AG"/>
    <n v="280000000"/>
    <n v="93333334"/>
    <n v="0"/>
    <n v="373333334"/>
    <m/>
    <m/>
    <m/>
  </r>
  <r>
    <x v="2"/>
    <s v="359-2022"/>
    <m/>
    <s v="Secop II"/>
    <s v="359-2022SUM(71933)"/>
    <s v="FDLSSASI-3-2022(71933) "/>
    <x v="1"/>
    <x v="5"/>
    <s v="Otro"/>
    <m/>
    <m/>
    <s v="FENIX MEDIA GROUP SAS"/>
    <x v="485"/>
    <m/>
    <s v="No es CPS P-AG"/>
    <n v="20000000"/>
    <n v="10000000"/>
    <n v="0"/>
    <n v="30000000"/>
    <m/>
    <m/>
    <m/>
  </r>
  <r>
    <x v="2"/>
    <s v="360-2022"/>
    <m/>
    <s v="Secop II"/>
    <s v="360-2022SUM(71933)"/>
    <s v="FDLSSASI-3-2022(71933) "/>
    <x v="1"/>
    <x v="5"/>
    <s v="Otro"/>
    <m/>
    <m/>
    <s v="SISCOM SERVICIOS INTEGRALES S.A.S"/>
    <x v="764"/>
    <m/>
    <s v="No es CPS P-AG"/>
    <n v="125000000"/>
    <n v="15000000"/>
    <n v="0"/>
    <n v="140000000"/>
    <m/>
    <m/>
    <m/>
  </r>
  <r>
    <x v="2"/>
    <s v="361-2022"/>
    <m/>
    <s v="Secop II"/>
    <s v="361-2022CO(71662)"/>
    <s v="FDLSLP-2-2022 (71662)"/>
    <x v="5"/>
    <x v="8"/>
    <s v="Otro"/>
    <m/>
    <m/>
    <s v="CARLOS FERNANDO CoRDOBA AVILeS"/>
    <x v="765"/>
    <m/>
    <s v="No es CPS P-AG"/>
    <n v="2327000000"/>
    <n v="702400471"/>
    <n v="0"/>
    <n v="3029400471"/>
    <m/>
    <m/>
    <s v="Interventoría: Grupo Consultor e Ingenieros - GUCOING S.A.S [358 de 2022]"/>
  </r>
  <r>
    <x v="2"/>
    <s v="362-2022"/>
    <m/>
    <s v="Secop II"/>
    <s v="362-2022C0(71638)"/>
    <s v="FDLSLP-1-2022(71638)"/>
    <x v="5"/>
    <x v="8"/>
    <s v="Otro"/>
    <m/>
    <m/>
    <s v="CONSORCIO CCA OBRAS CIVILES"/>
    <x v="766"/>
    <m/>
    <s v="No es CPS P-AG"/>
    <n v="7442348410"/>
    <n v="589395733"/>
    <n v="0"/>
    <n v="8031744143"/>
    <m/>
    <s v="CARLOS FERNANDO CORDOBA AVILES (95.00%)- CCA INGENIEROS CONTRATISTAS Y COMPAÑIA LTDA (5.00%)"/>
    <s v="Interventoría: CONSORCIO INTER-ALMA 2022 [370 de 2022]"/>
  </r>
  <r>
    <x v="2"/>
    <s v="363-2022"/>
    <m/>
    <s v="Secop II"/>
    <s v="363-2022CO(71638)"/>
    <s v="FLDLSLP-1-2022(71638)"/>
    <x v="5"/>
    <x v="8"/>
    <s v="Otro"/>
    <m/>
    <m/>
    <s v="CONSORCIO MALLA VIAL SUBA 2022 – G2"/>
    <x v="767"/>
    <m/>
    <s v="No es CPS P-AG"/>
    <n v="7023857008"/>
    <n v="910296418"/>
    <n v="0"/>
    <n v="7934153426"/>
    <m/>
    <s v="BHR CONSTRUCTORES SAS (50.00%) - PICO (50.00%)"/>
    <s v="Interventoría: CONSORCIO INTER-ALMA 2022 [370 de 2022]"/>
  </r>
  <r>
    <x v="2"/>
    <s v="364-2022"/>
    <m/>
    <s v="Secop II"/>
    <s v="364-2022SEG(722121)"/>
    <s v="FDLSSAMC-2-2022(722121)"/>
    <x v="2"/>
    <x v="11"/>
    <s v="Otro"/>
    <m/>
    <m/>
    <s v="LA PREVISORA S.A. COMPAÑÍA DE SEGUROS"/>
    <x v="449"/>
    <s v="Bogotá, D.C."/>
    <s v="No es CPS P-AG"/>
    <n v="178802210"/>
    <n v="0"/>
    <n v="0"/>
    <n v="178802210"/>
    <s v="-"/>
    <m/>
    <m/>
  </r>
  <r>
    <x v="2"/>
    <s v="365-2022"/>
    <m/>
    <s v="Secop II"/>
    <s v="365-2022SUM(72517)"/>
    <s v="FDLSMC-4-2022(72507)"/>
    <x v="3"/>
    <x v="5"/>
    <s v="Otro"/>
    <m/>
    <m/>
    <s v="COMERCIALIZADORA INTEGRAL G&amp;C SAS"/>
    <x v="768"/>
    <m/>
    <s v="No es CPS P-AG"/>
    <n v="9977341"/>
    <n v="0"/>
    <n v="0"/>
    <n v="9977341"/>
    <m/>
    <m/>
    <m/>
  </r>
  <r>
    <x v="2"/>
    <s v="366-2022"/>
    <m/>
    <s v="Secop II"/>
    <s v="366-2022CV(72517)"/>
    <s v="FDLSMC-5-2022(72517)"/>
    <x v="3"/>
    <x v="4"/>
    <s v="Otro"/>
    <m/>
    <m/>
    <s v="GOLD SYS LTDA."/>
    <x v="769"/>
    <m/>
    <s v="No es CPS P-AG"/>
    <n v="18333800"/>
    <n v="0"/>
    <n v="0"/>
    <n v="18333800"/>
    <m/>
    <m/>
    <m/>
  </r>
  <r>
    <x v="2"/>
    <s v="367-2022"/>
    <m/>
    <s v="Secop II"/>
    <s v="367-2022PS(72373)"/>
    <s v="FDLSMC-3-2022(72373)"/>
    <x v="3"/>
    <x v="2"/>
    <s v="Otro"/>
    <m/>
    <m/>
    <s v="CAR SCANNERS SAS"/>
    <x v="404"/>
    <m/>
    <s v="No es CPS P-AG"/>
    <n v="26000000"/>
    <n v="0"/>
    <n v="0"/>
    <n v="26000000"/>
    <m/>
    <m/>
    <m/>
  </r>
  <r>
    <x v="2"/>
    <s v="368-2022"/>
    <m/>
    <s v="Secop II"/>
    <s v="368-2022SUM(72621)"/>
    <s v="FDLSMC-7-2022 (72621)"/>
    <x v="3"/>
    <x v="5"/>
    <s v="Otro"/>
    <m/>
    <m/>
    <s v="COMERCIALIZADORA ELECTROCON SAS"/>
    <x v="285"/>
    <m/>
    <s v="No es CPS P-AG"/>
    <n v="15000000"/>
    <n v="5997787"/>
    <n v="0"/>
    <n v="20997787"/>
    <m/>
    <m/>
    <m/>
  </r>
  <r>
    <x v="2"/>
    <s v="369-2022"/>
    <m/>
    <s v="Secop II"/>
    <s v="369 -2022 PS(72571)"/>
    <s v="FDLSMC-6-2022 (72571)"/>
    <x v="3"/>
    <x v="2"/>
    <s v="Otro"/>
    <m/>
    <m/>
    <s v="MAKROSYSTEM COLOMBIA SAS"/>
    <x v="300"/>
    <m/>
    <s v="No es CPS P-AG"/>
    <n v="26000000"/>
    <n v="0"/>
    <n v="0"/>
    <n v="26000000"/>
    <m/>
    <m/>
    <m/>
  </r>
  <r>
    <x v="2"/>
    <s v="370-2022"/>
    <m/>
    <s v="Secop II"/>
    <s v="370-2022CINT(72105)"/>
    <s v="FDLSUBACMA-2-2022(72105)"/>
    <x v="4"/>
    <x v="7"/>
    <s v="Otro"/>
    <m/>
    <m/>
    <s v="CONSORCIO INTER-ALMA 2022"/>
    <x v="770"/>
    <m/>
    <s v="No es CPS P-AG"/>
    <n v="1454596625"/>
    <n v="400000000"/>
    <n v="0"/>
    <n v="1854596625"/>
    <m/>
    <s v="ALMA Interventoría &amp; Consultoría S.A.S (75.00%)- INTERPROYECT MY S.A.S. (25.00%)"/>
    <m/>
  </r>
  <r>
    <x v="2"/>
    <s v="371-2022"/>
    <m/>
    <s v="Secop II"/>
    <s v="371-2022PS(72700)"/>
    <s v="FDLSSAMC-3-2022(72700)"/>
    <x v="2"/>
    <x v="2"/>
    <s v="Otro"/>
    <m/>
    <m/>
    <s v="LABORATORIO UNIDSALUD SAS"/>
    <x v="492"/>
    <m/>
    <s v="No es CPS P-AG"/>
    <n v="150000000"/>
    <n v="0"/>
    <n v="0"/>
    <n v="150000000"/>
    <m/>
    <m/>
    <m/>
  </r>
  <r>
    <x v="2"/>
    <s v="372-2022"/>
    <m/>
    <s v="Secop II"/>
    <s v="372-2022CPS-P(73278)"/>
    <s v="FDLSUBACD-354-2022(73278)"/>
    <x v="0"/>
    <x v="0"/>
    <s v="Profesional"/>
    <m/>
    <m/>
    <s v="SONIA LISETH GÓMEZ CACERES"/>
    <x v="514"/>
    <s v="Bogotá, D.C."/>
    <n v="1953"/>
    <n v="27480000"/>
    <n v="0"/>
    <n v="0"/>
    <n v="27480000"/>
    <n v="4580000"/>
    <m/>
    <m/>
  </r>
  <r>
    <x v="2"/>
    <s v="373-2022"/>
    <m/>
    <s v="Secop II"/>
    <s v="373-2022CPS-AG(73276)"/>
    <s v="FDLSUBACD-355-2022(73276)"/>
    <x v="0"/>
    <x v="0"/>
    <s v="Apoyo a la gestión"/>
    <m/>
    <m/>
    <s v="MARÍA DEL PILAR GUTIERREZ RAMIREZ"/>
    <x v="513"/>
    <s v="Bogotá, D.C."/>
    <n v="1953"/>
    <n v="16680000"/>
    <n v="0"/>
    <n v="0"/>
    <n v="16680000"/>
    <n v="2780000"/>
    <m/>
    <m/>
  </r>
  <r>
    <x v="2"/>
    <s v="374-2022"/>
    <m/>
    <s v="Secop I"/>
    <s v="3742022CI73801"/>
    <s v="FDLSUBACD-356-2022(73801)"/>
    <x v="0"/>
    <x v="1"/>
    <s v="Otro"/>
    <m/>
    <m/>
    <s v="SECRETARIA DE CULTURA RECREACIoN Y DEPORTE -SCRD. Convenio es cultura local 3.0 SCRD E IDARTES"/>
    <x v="240"/>
    <m/>
    <s v="No es CPS P-AG"/>
    <n v="3810104052"/>
    <n v="0"/>
    <n v="0"/>
    <n v="3810104052"/>
    <m/>
    <m/>
    <m/>
  </r>
  <r>
    <x v="2"/>
    <s v="375-2022"/>
    <m/>
    <s v="Secop II"/>
    <s v="375-2022CPS-P(74126)"/>
    <s v="FDLSUBACD-357-2022(74126)"/>
    <x v="0"/>
    <x v="0"/>
    <s v="Profesional"/>
    <m/>
    <m/>
    <s v="NATHALIA MOSQUERA PEDREROS"/>
    <x v="194"/>
    <s v="Bogotá, D.C."/>
    <n v="1978"/>
    <n v="38500000"/>
    <n v="10010000"/>
    <n v="0"/>
    <n v="48510000"/>
    <n v="7700000"/>
    <m/>
    <m/>
  </r>
  <r>
    <x v="2"/>
    <s v="376-2022"/>
    <m/>
    <s v="Secop II"/>
    <s v="376-2022CPS-AG(74287)"/>
    <s v="FDLSUBACD-358-2022(74287)"/>
    <x v="0"/>
    <x v="0"/>
    <s v="Apoyo a la gestión"/>
    <m/>
    <m/>
    <s v="INGRY PAOLA MARQUEZ SIERRA"/>
    <x v="614"/>
    <s v="Bogotá, D.C."/>
    <n v="1963"/>
    <n v="13900000"/>
    <n v="3428670"/>
    <n v="0"/>
    <n v="17328670"/>
    <n v="2780000"/>
    <m/>
    <m/>
  </r>
  <r>
    <x v="2"/>
    <s v="377-2022"/>
    <m/>
    <s v="Secop II"/>
    <s v="377-2022CPS-P(74043)"/>
    <s v="FDLSUBACD-359-2022(74043)"/>
    <x v="0"/>
    <x v="0"/>
    <s v="Profesional"/>
    <m/>
    <m/>
    <s v="GUSTAVO EDUARDO GAONA GARCÍA"/>
    <x v="771"/>
    <s v="Bogotá, D.C."/>
    <n v="1973"/>
    <n v="32750000"/>
    <n v="0"/>
    <n v="0"/>
    <n v="32750000"/>
    <n v="6550000"/>
    <m/>
    <m/>
  </r>
  <r>
    <x v="2"/>
    <s v="378-2022"/>
    <m/>
    <s v="Secop II"/>
    <s v="378-2022CPS-P(74130)"/>
    <s v="FDLSUBACD-360-2022(74130)"/>
    <x v="0"/>
    <x v="0"/>
    <s v="Profesional"/>
    <m/>
    <m/>
    <s v="CAMILO ANDRES PINZON VELASCO"/>
    <x v="454"/>
    <s v="Bogotá, D.C."/>
    <n v="1978"/>
    <n v="22900000"/>
    <n v="5038000"/>
    <n v="0"/>
    <n v="27938000"/>
    <n v="4580000"/>
    <m/>
    <m/>
  </r>
  <r>
    <x v="2"/>
    <s v="379-2022"/>
    <m/>
    <s v="Secop II"/>
    <s v="379-2022CPS-P(74128)"/>
    <s v="FDLSUBACD-361-2022"/>
    <x v="0"/>
    <x v="0"/>
    <s v="Profesional"/>
    <m/>
    <m/>
    <s v="CARLOS ANDRÉS BAQUERO GUTIERREZ"/>
    <x v="772"/>
    <s v="Cáqueza (Cundinamarca)"/>
    <n v="1978"/>
    <n v="32750000"/>
    <n v="7205000"/>
    <n v="0"/>
    <n v="39955000"/>
    <n v="6550000"/>
    <m/>
    <m/>
  </r>
  <r>
    <x v="2"/>
    <s v="380-2022"/>
    <m/>
    <s v="Secop II"/>
    <s v="380-2022CPS-P(74122)"/>
    <s v="FDLSUBACD-362-2022(74122)"/>
    <x v="0"/>
    <x v="0"/>
    <s v="Profesional"/>
    <m/>
    <m/>
    <s v="ANDRES FELIPE TRIVIÑO CASTILLO"/>
    <x v="128"/>
    <s v="Bogotá, D.C."/>
    <n v="1978"/>
    <n v="11600000"/>
    <n v="1160000"/>
    <n v="0"/>
    <n v="12760000"/>
    <n v="2320000"/>
    <m/>
    <m/>
  </r>
  <r>
    <x v="2"/>
    <s v="381-2022"/>
    <m/>
    <s v="Secop II"/>
    <s v="381-2022CPS-P(74149)"/>
    <s v="FDLSUBACD-363-2022(74149)"/>
    <x v="0"/>
    <x v="0"/>
    <s v="Profesional"/>
    <m/>
    <m/>
    <s v="ANDREA CAROLINA PADILLA URBINA"/>
    <x v="761"/>
    <s v="Bogotá, D.C."/>
    <n v="1979"/>
    <n v="22900000"/>
    <n v="2137333"/>
    <n v="0"/>
    <n v="25037333"/>
    <n v="4580000"/>
    <m/>
    <m/>
  </r>
  <r>
    <x v="2"/>
    <s v="382-2022"/>
    <m/>
    <s v="Secop II"/>
    <s v="382-2022CPS-P(74135)"/>
    <s v="FDLSUBACD-364-2022(74135)"/>
    <x v="0"/>
    <x v="0"/>
    <s v="Profesional"/>
    <m/>
    <m/>
    <s v="LINA TATIANA CASTRO GUERRERO"/>
    <x v="754"/>
    <s v="Bogotá, D.C."/>
    <n v="1978"/>
    <n v="22900000"/>
    <n v="0"/>
    <n v="0"/>
    <n v="22900000"/>
    <n v="4580000"/>
    <m/>
    <m/>
  </r>
  <r>
    <x v="2"/>
    <s v="383-2022"/>
    <m/>
    <s v="Secop II"/>
    <s v="383-2022CPS-AG(74147)"/>
    <s v="FDLSUBACD-365-2022(74147)"/>
    <x v="0"/>
    <x v="0"/>
    <s v="Apoyo a la gestión"/>
    <m/>
    <m/>
    <s v="LUZ ANGELA CADENA FERNANDEZ"/>
    <x v="397"/>
    <s v="Bogotá, D.C."/>
    <n v="1995"/>
    <n v="13900000"/>
    <n v="1390000"/>
    <n v="0"/>
    <n v="15290000"/>
    <n v="2780000"/>
    <m/>
    <m/>
  </r>
  <r>
    <x v="2"/>
    <s v="384-2022"/>
    <m/>
    <s v="Secop II"/>
    <s v="384-2022CPS-P(74146)"/>
    <s v="FDLSUBACD-366-2022(74146)"/>
    <x v="0"/>
    <x v="0"/>
    <s v="Profesional"/>
    <m/>
    <m/>
    <s v="LAURA CAROLINA aLVAREZ GoMEZ"/>
    <x v="705"/>
    <s v="Bogotá, D.C."/>
    <n v="1965"/>
    <n v="22900000"/>
    <n v="916000"/>
    <n v="0"/>
    <n v="23816000"/>
    <n v="4580000"/>
    <m/>
    <m/>
  </r>
  <r>
    <x v="2"/>
    <s v="385-2022"/>
    <m/>
    <s v="Secop II"/>
    <s v="385-2022CPS-P(74144)"/>
    <s v="FDLSUBACD-367-2022(74144)"/>
    <x v="0"/>
    <x v="0"/>
    <s v="Profesional"/>
    <m/>
    <m/>
    <s v="RUDDY ISABEL SOTO MARTiNEZ"/>
    <x v="733"/>
    <s v="Bogotá, D.C."/>
    <n v="1978"/>
    <n v="22900000"/>
    <n v="0"/>
    <n v="0"/>
    <n v="22900000"/>
    <n v="4580000"/>
    <m/>
    <m/>
  </r>
  <r>
    <x v="2"/>
    <s v="386-2022"/>
    <m/>
    <s v="Secop II"/>
    <s v="386-2022CPS-P(73381)"/>
    <s v="FDLSUBACD-368-2022(73381)"/>
    <x v="0"/>
    <x v="0"/>
    <s v="Profesional"/>
    <m/>
    <m/>
    <s v="JOSe MOISeS CETINA TALADICHE"/>
    <x v="773"/>
    <s v="Bogotá, D.C."/>
    <n v="1976"/>
    <n v="27480000"/>
    <n v="0"/>
    <n v="0"/>
    <n v="27480000"/>
    <n v="4580000"/>
    <m/>
    <m/>
  </r>
  <r>
    <x v="2"/>
    <s v="387-2022"/>
    <m/>
    <s v="Secop II"/>
    <s v="387-2022CPS-P(74142)"/>
    <s v="FDLSUBACD-369-2022(74142)"/>
    <x v="0"/>
    <x v="0"/>
    <s v="Profesional"/>
    <m/>
    <m/>
    <s v="IVaN PERDOMO LONDOÑO"/>
    <x v="774"/>
    <s v="Bogotá, D.C."/>
    <n v="1957"/>
    <n v="32750000"/>
    <n v="0"/>
    <n v="0"/>
    <n v="32750000"/>
    <n v="6550000"/>
    <m/>
    <m/>
  </r>
  <r>
    <x v="2"/>
    <s v="388-2022"/>
    <m/>
    <s v="Secop II"/>
    <s v="388-2022CPS-AG(74122)"/>
    <s v="FDLSUBACD-370-2022(74122)"/>
    <x v="0"/>
    <x v="0"/>
    <s v="Apoyo a la gestión"/>
    <m/>
    <m/>
    <s v="ALEXEI ZAMORA BENITEZ"/>
    <x v="153"/>
    <s v="Bogotá, D.C."/>
    <n v="1978"/>
    <n v="11600000"/>
    <n v="464000"/>
    <n v="0"/>
    <n v="12064000"/>
    <n v="2320000"/>
    <m/>
    <m/>
  </r>
  <r>
    <x v="2"/>
    <s v="389-2022"/>
    <m/>
    <s v="Secop II"/>
    <s v="389-2022CPS-P(74148)"/>
    <s v="FDLSUBACD-371-2022(74148)"/>
    <x v="0"/>
    <x v="0"/>
    <s v="Profesional"/>
    <m/>
    <m/>
    <s v="ANA NATALIE DiAZ GONZaLEZ"/>
    <x v="757"/>
    <s v="Bogotá, D.C."/>
    <n v="2014"/>
    <n v="32750000"/>
    <n v="0"/>
    <n v="0"/>
    <n v="32750000"/>
    <n v="6550000"/>
    <m/>
    <m/>
  </r>
  <r>
    <x v="2"/>
    <s v="390-2022"/>
    <m/>
    <s v="Secop II"/>
    <s v="390-2022CPS-P(74151)"/>
    <s v="FDLSUBACD-372-2022(74151)"/>
    <x v="0"/>
    <x v="0"/>
    <s v="Profesional"/>
    <m/>
    <m/>
    <s v="DANIELA CaRDENAS GUTIeRREZ"/>
    <x v="775"/>
    <m/>
    <n v="1998"/>
    <n v="22900000"/>
    <n v="0"/>
    <n v="0"/>
    <n v="22900000"/>
    <n v="4580000"/>
    <m/>
    <m/>
  </r>
  <r>
    <x v="2"/>
    <s v="391-2022"/>
    <m/>
    <s v="Secop II"/>
    <s v="391-2022CPS-AG(74152)"/>
    <s v="FDLSUBACD-373-2022(74152)"/>
    <x v="0"/>
    <x v="0"/>
    <s v="Apoyo a la gestión"/>
    <m/>
    <m/>
    <s v="JUAN SEBASTIaN ACEVEDO SaNCHEZ"/>
    <x v="736"/>
    <s v="Bogotá, D.C."/>
    <n v="1978"/>
    <n v="13900000"/>
    <n v="0"/>
    <n v="0"/>
    <n v="13900000"/>
    <n v="2780000"/>
    <m/>
    <m/>
  </r>
  <r>
    <x v="2"/>
    <s v="392-2022"/>
    <m/>
    <s v="Secop II"/>
    <s v="392-2022CPS-AG(74393)"/>
    <s v="FDLSUBACD-374-2022(74393)"/>
    <x v="0"/>
    <x v="0"/>
    <s v="Apoyo a la gestión"/>
    <m/>
    <m/>
    <s v="PAOLA MARITZA GONZaLEZ MALDONADO"/>
    <x v="776"/>
    <s v="Bogotá, D.C."/>
    <n v="1995"/>
    <n v="18250000"/>
    <n v="1825000"/>
    <n v="0"/>
    <n v="20075000"/>
    <n v="3650000"/>
    <m/>
    <m/>
  </r>
  <r>
    <x v="2"/>
    <s v="393-2022"/>
    <m/>
    <s v="Secop II"/>
    <s v="393-2022CPS-AG(74137)"/>
    <s v="FDLSUBACD-375-2022(74137)"/>
    <x v="0"/>
    <x v="0"/>
    <s v="Apoyo a la gestión"/>
    <m/>
    <m/>
    <s v="JAVIER CAMILO MESA NOVOA"/>
    <x v="777"/>
    <s v="Bogotá, D.C."/>
    <n v="1978"/>
    <n v="18250000"/>
    <n v="0"/>
    <n v="0"/>
    <n v="18250000"/>
    <n v="3650000"/>
    <m/>
    <m/>
  </r>
  <r>
    <x v="2"/>
    <s v="394-2022"/>
    <m/>
    <s v="Secop II"/>
    <s v="394-2022-COMODATO"/>
    <s v="FDLSUBACD-376-2022"/>
    <x v="0"/>
    <x v="10"/>
    <s v="Otro"/>
    <m/>
    <m/>
    <s v="JAC EL LAGUITO"/>
    <x v="778"/>
    <m/>
    <s v="No es CPS P-AG"/>
    <n v="0"/>
    <n v="0"/>
    <n v="0"/>
    <n v="0"/>
    <m/>
    <m/>
    <m/>
  </r>
  <r>
    <x v="2"/>
    <s v="395-2022"/>
    <m/>
    <s v="Secop II"/>
    <s v="395-2022CPS-P(74757)"/>
    <s v="FDLSUBACD-377-2022(74757)"/>
    <x v="0"/>
    <x v="0"/>
    <s v="Profesional"/>
    <m/>
    <m/>
    <s v="HERNAN DARIO CRIOLLO ESPINOZA"/>
    <x v="188"/>
    <m/>
    <n v="1969"/>
    <n v="38500000"/>
    <n v="0"/>
    <n v="0"/>
    <n v="38500000"/>
    <n v="7700000"/>
    <m/>
    <m/>
  </r>
  <r>
    <x v="2"/>
    <s v="396-2022"/>
    <m/>
    <s v="Secop II"/>
    <s v="396-2022CPS-P(74176)"/>
    <s v="FDLSUBACD-378-2022(74176)"/>
    <x v="0"/>
    <x v="0"/>
    <s v="Profesional"/>
    <m/>
    <m/>
    <s v="HOLY ANN MACHUCA PUENTES"/>
    <x v="779"/>
    <s v="Ibagué (Tolima)"/>
    <n v="1979"/>
    <n v="22900000"/>
    <n v="0"/>
    <n v="0"/>
    <n v="22900000"/>
    <n v="4580000"/>
    <m/>
    <m/>
  </r>
  <r>
    <x v="2"/>
    <s v="397-2022"/>
    <m/>
    <s v="Secop II"/>
    <s v="397-2022CPS-P(74758)"/>
    <s v="FDLSUBACD-379-2022(74758)"/>
    <x v="0"/>
    <x v="0"/>
    <s v="Profesional"/>
    <m/>
    <m/>
    <s v="NUBIA ESPERANZA SaNCHEZ CORREDOR"/>
    <x v="780"/>
    <s v="Chía (Cundinamarca)"/>
    <n v="1972"/>
    <n v="41250000"/>
    <n v="1375000"/>
    <n v="0"/>
    <n v="42625000"/>
    <n v="8250000"/>
    <m/>
    <m/>
  </r>
  <r>
    <x v="2"/>
    <s v="398-2022"/>
    <m/>
    <s v="Secop II"/>
    <s v="398-2022CPS-P(74371)"/>
    <s v="FDLSUBACD-380-2022(74371)"/>
    <x v="0"/>
    <x v="0"/>
    <s v="Profesional"/>
    <m/>
    <m/>
    <s v="MATEO CALDERDÓN CASAS"/>
    <x v="555"/>
    <s v="Bogotá, D.C."/>
    <n v="2034"/>
    <n v="22900000"/>
    <n v="0"/>
    <n v="0"/>
    <n v="22900000"/>
    <n v="4580000"/>
    <m/>
    <m/>
  </r>
  <r>
    <x v="2"/>
    <s v="399-2022"/>
    <m/>
    <s v="Secop II"/>
    <s v="399-2022CPS-P(74176)"/>
    <s v="FDLSUBACD-381-2022(74176)"/>
    <x v="0"/>
    <x v="0"/>
    <s v="Profesional"/>
    <m/>
    <m/>
    <s v="LUZ MERY PeREZ RUGE"/>
    <x v="781"/>
    <s v="Bogotá, D.C."/>
    <n v="1979"/>
    <n v="22900000"/>
    <n v="0"/>
    <n v="0"/>
    <n v="22900000"/>
    <n v="4580000"/>
    <m/>
    <m/>
  </r>
  <r>
    <x v="2"/>
    <s v="400-2022"/>
    <m/>
    <s v="Secop II"/>
    <s v="400-2022CPS-AG(74283)"/>
    <s v="FDLSUBACD-382-2022(74283)"/>
    <x v="0"/>
    <x v="0"/>
    <s v="Apoyo a la gestión"/>
    <m/>
    <m/>
    <s v="ANDReS CAMILO LANCHEROS SaNCHEZ"/>
    <x v="782"/>
    <s v="Bogotá, D.C."/>
    <n v="1963"/>
    <n v="13900000"/>
    <n v="0"/>
    <n v="0"/>
    <n v="13900000"/>
    <n v="2780000"/>
    <m/>
    <m/>
  </r>
  <r>
    <x v="2"/>
    <s v="401-2022"/>
    <m/>
    <s v="Secop II"/>
    <s v="401-2022CPS-AG(74283)"/>
    <s v="FDLSUBACD-383-2022(74283)"/>
    <x v="0"/>
    <x v="0"/>
    <s v="Apoyo a la gestión"/>
    <m/>
    <m/>
    <s v="MAURICIO AMAYA ALBARRAN"/>
    <x v="593"/>
    <s v="Bogotá, D.C."/>
    <n v="1963"/>
    <n v="13900000"/>
    <n v="0"/>
    <n v="0"/>
    <n v="13900000"/>
    <n v="2780000"/>
    <m/>
    <m/>
  </r>
  <r>
    <x v="2"/>
    <s v="402-2022"/>
    <m/>
    <s v="Secop II"/>
    <s v="402-2022CPS-AG(74283)"/>
    <s v="FDLSUBACD-384-2022(74283)"/>
    <x v="0"/>
    <x v="0"/>
    <s v="Apoyo a la gestión"/>
    <m/>
    <m/>
    <s v="IVONNE KATHALINA SAENZ SANCHEZ"/>
    <x v="585"/>
    <s v="Bogotá, D.C."/>
    <n v="1963"/>
    <n v="13900000"/>
    <n v="0"/>
    <n v="0"/>
    <n v="13900000"/>
    <n v="2780000"/>
    <m/>
    <m/>
  </r>
  <r>
    <x v="2"/>
    <s v="403-2022"/>
    <m/>
    <s v="Secop II"/>
    <s v="403-2022CPS-AG(74283)"/>
    <s v="FDLSUBACD-385-2022(74283)"/>
    <x v="0"/>
    <x v="0"/>
    <s v="Apoyo a la gestión"/>
    <m/>
    <m/>
    <s v="Jairo Andres Calderon Palomo"/>
    <x v="579"/>
    <s v="Bogotá, D.C."/>
    <n v="1963"/>
    <n v="13900000"/>
    <n v="0"/>
    <n v="0"/>
    <n v="13900000"/>
    <n v="2780000"/>
    <m/>
    <m/>
  </r>
  <r>
    <x v="2"/>
    <s v="404-2022"/>
    <m/>
    <s v="Secop II"/>
    <s v="404-2022CPS-AG-(74438)"/>
    <s v="FDLSUBACD-386(74438)"/>
    <x v="0"/>
    <x v="0"/>
    <s v="Apoyo a la gestión"/>
    <m/>
    <m/>
    <s v="JENNIFER DAYANA CRUZ MANRIQUE"/>
    <x v="783"/>
    <m/>
    <n v="1967"/>
    <n v="13900000"/>
    <n v="0"/>
    <n v="0"/>
    <n v="13900000"/>
    <n v="2780000"/>
    <m/>
    <m/>
  </r>
  <r>
    <x v="2"/>
    <s v="405-2022"/>
    <m/>
    <s v="Secop II"/>
    <s v="405-2022CPS-P(74591)"/>
    <s v="FDLSUBACD-387-2022(74591)"/>
    <x v="0"/>
    <x v="0"/>
    <s v="Profesional"/>
    <m/>
    <m/>
    <s v="GINA PAOLA CUENCA MASSON"/>
    <x v="784"/>
    <s v="Bogotá, D.C."/>
    <n v="1978"/>
    <n v="32750000"/>
    <n v="2838333"/>
    <n v="0"/>
    <n v="35588333"/>
    <n v="6550000"/>
    <m/>
    <m/>
  </r>
  <r>
    <x v="2"/>
    <s v="406-2022"/>
    <m/>
    <s v="Secop II"/>
    <s v="406-2022-COMODATO"/>
    <s v="FDLSUBACD-388-2022"/>
    <x v="0"/>
    <x v="10"/>
    <s v="Otro"/>
    <m/>
    <m/>
    <s v="CIUDAD JARDiN NORTE"/>
    <x v="785"/>
    <m/>
    <s v="No es CPS P-AG"/>
    <n v="0"/>
    <n v="0"/>
    <n v="0"/>
    <n v="0"/>
    <m/>
    <m/>
    <m/>
  </r>
  <r>
    <x v="2"/>
    <s v="407-2022"/>
    <m/>
    <s v="Secop II"/>
    <s v="407-2022-COMODATO"/>
    <s v="FDLSUBACD-389-2022"/>
    <x v="0"/>
    <x v="10"/>
    <s v="Otro"/>
    <m/>
    <m/>
    <s v="COMUNEROS NORTE"/>
    <x v="429"/>
    <m/>
    <s v="No es CPS P-AG"/>
    <n v="0"/>
    <n v="0"/>
    <n v="0"/>
    <n v="0"/>
    <m/>
    <m/>
    <m/>
  </r>
  <r>
    <x v="2"/>
    <s v="408-2022"/>
    <m/>
    <s v="Secop II"/>
    <s v="408-2022-COMODATO"/>
    <s v="FDLSUBACD-390-2022"/>
    <x v="0"/>
    <x v="10"/>
    <s v="Otro"/>
    <m/>
    <m/>
    <s v="URBANIZACIoN LOS NOGALES DE TIBABUYES"/>
    <x v="786"/>
    <m/>
    <s v="No es CPS P-AG"/>
    <n v="0"/>
    <n v="0"/>
    <n v="0"/>
    <n v="0"/>
    <m/>
    <m/>
    <m/>
  </r>
  <r>
    <x v="2"/>
    <s v="409-2022"/>
    <m/>
    <s v="Secop II"/>
    <s v="409-2022-COMODATO"/>
    <s v="FDLSUBACD-391-2022"/>
    <x v="0"/>
    <x v="10"/>
    <s v="Otro"/>
    <m/>
    <m/>
    <s v="COMPARTIR ETAPA I"/>
    <x v="787"/>
    <m/>
    <s v="No es CPS P-AG"/>
    <n v="0"/>
    <n v="0"/>
    <n v="0"/>
    <n v="0"/>
    <m/>
    <m/>
    <m/>
  </r>
  <r>
    <x v="2"/>
    <s v="410-2022"/>
    <m/>
    <s v="Secop II"/>
    <s v="410-2022-COMODATO"/>
    <s v="FDLSUBACD-392-2022"/>
    <x v="0"/>
    <x v="10"/>
    <s v="Otro"/>
    <m/>
    <m/>
    <s v="VILLA MARiA"/>
    <x v="788"/>
    <m/>
    <s v="No es CPS P-AG"/>
    <n v="0"/>
    <n v="0"/>
    <n v="0"/>
    <n v="0"/>
    <m/>
    <m/>
    <m/>
  </r>
  <r>
    <x v="2"/>
    <s v="411-2022"/>
    <m/>
    <s v="Secop II"/>
    <s v="411-2022-COMODATO"/>
    <s v="FDLSUBACD-393-2022"/>
    <x v="0"/>
    <x v="10"/>
    <s v="Otro"/>
    <m/>
    <m/>
    <s v="SAN PEDRO DE TIBABUYES"/>
    <x v="789"/>
    <m/>
    <s v="No es CPS P-AG"/>
    <n v="0"/>
    <n v="0"/>
    <n v="0"/>
    <n v="0"/>
    <m/>
    <m/>
    <m/>
  </r>
  <r>
    <x v="2"/>
    <s v="412-2022"/>
    <m/>
    <s v="Secop II"/>
    <s v="412-2022-COMODATO"/>
    <s v="FDLSUBACD-394-2022"/>
    <x v="0"/>
    <x v="10"/>
    <s v="Otro"/>
    <m/>
    <m/>
    <s v="CALIMA NORTE"/>
    <x v="790"/>
    <m/>
    <s v="No es CPS P-AG"/>
    <n v="0"/>
    <n v="0"/>
    <n v="0"/>
    <n v="0"/>
    <m/>
    <m/>
    <m/>
  </r>
  <r>
    <x v="2"/>
    <s v="413-2022"/>
    <m/>
    <s v="Secop II"/>
    <s v="413-2022-COMODATO"/>
    <s v="FDLSUBACD-395-2022"/>
    <x v="0"/>
    <x v="10"/>
    <s v="Otro"/>
    <m/>
    <m/>
    <s v="PUERTA DEL SOL II SECTOR"/>
    <x v="791"/>
    <m/>
    <s v="No es CPS P-AG"/>
    <n v="0"/>
    <n v="0"/>
    <n v="0"/>
    <n v="0"/>
    <m/>
    <m/>
    <m/>
  </r>
  <r>
    <x v="2"/>
    <s v="414-2022"/>
    <m/>
    <s v="Secop II"/>
    <s v="414-2022CPS-P(74573)"/>
    <s v="FDLSCD-396-2022(74573)"/>
    <x v="0"/>
    <x v="0"/>
    <s v="Profesional"/>
    <m/>
    <m/>
    <s v="PAOLA DE JESuS IBaÑEZ PeREZ"/>
    <x v="792"/>
    <m/>
    <n v="1963"/>
    <n v="22900000"/>
    <n v="0"/>
    <n v="0"/>
    <n v="22900000"/>
    <n v="4580000"/>
    <m/>
    <m/>
  </r>
  <r>
    <x v="2"/>
    <s v="415-2022"/>
    <m/>
    <s v="Secop II"/>
    <s v="415-2022CPS-P(74125)"/>
    <s v="FDLSUBACD-397-2022(74125)"/>
    <x v="0"/>
    <x v="0"/>
    <s v="Profesional"/>
    <m/>
    <m/>
    <s v="CESAR ALBERTO MEDINA CASTRO"/>
    <x v="793"/>
    <s v="Bogotá, D.C."/>
    <n v="1999"/>
    <n v="27500000"/>
    <n v="0"/>
    <n v="0"/>
    <n v="27500000"/>
    <n v="5500000"/>
    <m/>
    <m/>
  </r>
  <r>
    <x v="2"/>
    <s v="416-2022"/>
    <m/>
    <s v="Secop II"/>
    <s v="416-2022CPS-P(74125)"/>
    <s v="FDLSUBACD-398-2022(74125)"/>
    <x v="0"/>
    <x v="0"/>
    <s v="Profesional"/>
    <m/>
    <m/>
    <s v="LUIS FERNANDO RINCoN CUADROS"/>
    <x v="794"/>
    <s v="Bogotá, D.C."/>
    <n v="1999"/>
    <n v="27500000"/>
    <n v="0"/>
    <n v="0"/>
    <n v="27500000"/>
    <n v="5500000"/>
    <m/>
    <m/>
  </r>
  <r>
    <x v="2"/>
    <s v="417-2022"/>
    <m/>
    <s v="Secop II"/>
    <s v="417-2022CPS-P(74141)"/>
    <s v="FDLSUBACD-399-2022(74141)"/>
    <x v="0"/>
    <x v="0"/>
    <s v="Profesional"/>
    <m/>
    <m/>
    <s v="Erika Paola Cepeda Gutierrez"/>
    <x v="795"/>
    <s v="Bogotá, D.C."/>
    <n v="1994"/>
    <n v="22900000"/>
    <n v="0"/>
    <n v="0"/>
    <n v="22900000"/>
    <n v="4580000"/>
    <m/>
    <m/>
  </r>
  <r>
    <x v="2"/>
    <s v="418-2022"/>
    <m/>
    <s v="Secop II"/>
    <s v="418-2022CPS-P(74431)"/>
    <s v="FDLSUBACD-400-2022(74431)"/>
    <x v="0"/>
    <x v="0"/>
    <s v="Profesional"/>
    <m/>
    <m/>
    <s v="SANTIAGO GIRALDO GRACIA"/>
    <x v="375"/>
    <s v="Bogotá, D.C."/>
    <n v="1978"/>
    <n v="32750000"/>
    <n v="0"/>
    <n v="0"/>
    <n v="32750000"/>
    <n v="6550000"/>
    <m/>
    <m/>
  </r>
  <r>
    <x v="2"/>
    <s v="419-2022"/>
    <m/>
    <s v="Secop II"/>
    <s v="419-2022CPS-P(74131)"/>
    <s v="FDLSUBACD-401-2022(74131)"/>
    <x v="0"/>
    <x v="0"/>
    <s v="Profesional"/>
    <m/>
    <m/>
    <s v="MAGDA GICELLA MOROY CIFUENTES"/>
    <x v="387"/>
    <s v="Bogotá, D.C."/>
    <n v="1995"/>
    <n v="32750000"/>
    <n v="0"/>
    <n v="0"/>
    <n v="32750000"/>
    <n v="6550000"/>
    <m/>
    <m/>
  </r>
  <r>
    <x v="2"/>
    <s v="420-2022"/>
    <m/>
    <s v="Secop II"/>
    <s v="420-2022CPS-AG(74137)"/>
    <s v="FDLSUBACD-402-2022(74137)"/>
    <x v="0"/>
    <x v="0"/>
    <s v="Apoyo a la gestión"/>
    <m/>
    <m/>
    <s v="EDWIN MORENO FUENTES"/>
    <x v="441"/>
    <s v="Bogotá, D.C."/>
    <n v="1978"/>
    <n v="18250000"/>
    <n v="0"/>
    <n v="0"/>
    <n v="18250000"/>
    <n v="3650000"/>
    <m/>
    <m/>
  </r>
  <r>
    <x v="2"/>
    <s v="421-2022"/>
    <m/>
    <s v="Secop II"/>
    <s v="421-2022PS (72705)"/>
    <s v="LICITACIoN PuBLICA FDLSLP-4-20212(72705)"/>
    <x v="5"/>
    <x v="2"/>
    <s v="Otro"/>
    <m/>
    <m/>
    <s v="ASOCIACIÓN HOGARES SÍ A LA VIDA"/>
    <x v="629"/>
    <m/>
    <s v="No es CPS P-AG"/>
    <n v="569318000"/>
    <n v="140158695"/>
    <n v="0"/>
    <n v="709476695"/>
    <m/>
    <m/>
    <m/>
  </r>
  <r>
    <x v="2"/>
    <s v="422-2022"/>
    <m/>
    <s v="Secop II"/>
    <s v="422-2022CPS-AG(74283)"/>
    <s v="FDLSUBACD-403-2022(74283)"/>
    <x v="0"/>
    <x v="0"/>
    <s v="Apoyo a la gestión"/>
    <m/>
    <m/>
    <s v="DAVID ERNESTO POSADA CESPEDES"/>
    <x v="583"/>
    <s v="Bogotá, D.C."/>
    <n v="1963"/>
    <n v="13900000"/>
    <n v="0"/>
    <n v="0"/>
    <n v="13900000"/>
    <n v="2780000"/>
    <m/>
    <m/>
  </r>
  <r>
    <x v="2"/>
    <s v="423-2022"/>
    <m/>
    <s v="Secop II"/>
    <s v="423-2022CPS-AG(74966)"/>
    <s v="FDLSUBACD-404-2022(74277)"/>
    <x v="0"/>
    <x v="0"/>
    <s v="Apoyo a la gestión"/>
    <m/>
    <m/>
    <s v="MISAEL LIZARAZO MANRIQUE"/>
    <x v="796"/>
    <s v="Bogotá, D.C."/>
    <n v="1963"/>
    <n v="13900000"/>
    <n v="0"/>
    <n v="0"/>
    <n v="13900000"/>
    <n v="2780000"/>
    <m/>
    <m/>
  </r>
  <r>
    <x v="2"/>
    <s v="424-2022"/>
    <m/>
    <s v="Secop II"/>
    <s v="424-2022CPS-P(74138)"/>
    <s v="FDLSUBACD405-2022(74138)"/>
    <x v="0"/>
    <x v="0"/>
    <s v="Profesional"/>
    <m/>
    <m/>
    <s v="GLORIA ASTRID RODRIGUEZ BAQUERO"/>
    <x v="180"/>
    <s v="Bogotá, D.C."/>
    <n v="1978"/>
    <n v="38500000"/>
    <n v="3850000"/>
    <n v="0"/>
    <n v="42350000"/>
    <n v="7700000"/>
    <m/>
    <m/>
  </r>
  <r>
    <x v="2"/>
    <s v="425-2022"/>
    <m/>
    <s v="Secop II"/>
    <s v="425-2022CPS-AG(74966)"/>
    <s v="FDLSUBACD-406-2022(74966)"/>
    <x v="0"/>
    <x v="0"/>
    <s v="Apoyo a la gestión"/>
    <m/>
    <m/>
    <s v="ANDReS FELIPE RUEDA SaNCHEZ"/>
    <x v="797"/>
    <s v="Bogotá, D.C."/>
    <n v="1978"/>
    <n v="10440000"/>
    <n v="0"/>
    <n v="0"/>
    <n v="10440000"/>
    <n v="2320000"/>
    <m/>
    <m/>
  </r>
  <r>
    <x v="2"/>
    <s v="426-2022"/>
    <m/>
    <s v="Secop II"/>
    <s v="426-2022CPS-AG-(74132)"/>
    <s v="FDLSUBACD-407-2022(74132)"/>
    <x v="0"/>
    <x v="0"/>
    <s v="Apoyo a la gestión"/>
    <m/>
    <m/>
    <s v="ROCÍO LÓPEZ RAMÍREZ"/>
    <x v="798"/>
    <s v="Bogotá, D.C."/>
    <n v="1953"/>
    <n v="18250000"/>
    <n v="0"/>
    <n v="0"/>
    <n v="18250000"/>
    <n v="3650000"/>
    <m/>
    <m/>
  </r>
  <r>
    <x v="2"/>
    <s v="427-2022"/>
    <m/>
    <s v="Secop II"/>
    <s v="427-2022CPS-P(74129)"/>
    <s v="FDLSUBACD-408-2022(74129)"/>
    <x v="0"/>
    <x v="0"/>
    <s v="Profesional"/>
    <m/>
    <m/>
    <s v="LEIDY TATIANA GUTIeRREZ RAMiREZ"/>
    <x v="799"/>
    <s v="Bogotá, D.C."/>
    <n v="1977"/>
    <n v="22900000"/>
    <n v="0"/>
    <n v="0"/>
    <n v="22900000"/>
    <n v="4580000"/>
    <m/>
    <m/>
  </r>
  <r>
    <x v="2"/>
    <s v="428-2022"/>
    <m/>
    <s v="Secop II"/>
    <s v="428-2022PS(73974)"/>
    <s v="FDLSSAMC-5-2022(73974)"/>
    <x v="2"/>
    <x v="2"/>
    <s v="Otro"/>
    <m/>
    <m/>
    <s v="AUDIO DAZ P.A. SYSTEM S.A.S."/>
    <x v="800"/>
    <m/>
    <s v="No es CPS P-AG"/>
    <n v="228000000"/>
    <n v="0"/>
    <n v="0"/>
    <n v="228000000"/>
    <m/>
    <m/>
    <m/>
  </r>
  <r>
    <x v="2"/>
    <s v="429-2022"/>
    <m/>
    <s v="Secop II"/>
    <s v="429-2022AG(74277)"/>
    <s v="FDLSSACD-409-2022(74277)"/>
    <x v="0"/>
    <x v="0"/>
    <s v="Apoyo a la gestión"/>
    <m/>
    <m/>
    <s v="Michael Andrés Castro Guzmán"/>
    <x v="570"/>
    <s v="Bogotá, D.C."/>
    <n v="1963"/>
    <n v="13900000"/>
    <n v="0"/>
    <n v="0"/>
    <n v="13900000"/>
    <n v="2780000"/>
    <m/>
    <m/>
  </r>
  <r>
    <x v="2"/>
    <s v="430-2022"/>
    <m/>
    <s v="Secop II"/>
    <s v="430-2022CPS-AG(74277)"/>
    <s v="FDLSUBACD-410-2022(74277)"/>
    <x v="0"/>
    <x v="0"/>
    <s v="Apoyo a la gestión"/>
    <m/>
    <m/>
    <s v="MICHEL JOHAN GONZALES CASILLAS"/>
    <x v="801"/>
    <m/>
    <n v="1963"/>
    <n v="13900000"/>
    <n v="0"/>
    <n v="0"/>
    <n v="13900000"/>
    <n v="2780000"/>
    <m/>
    <m/>
  </r>
  <r>
    <x v="2"/>
    <s v="431-2022"/>
    <m/>
    <s v="Secop II"/>
    <s v="431-2022CPS-AG-(74283)"/>
    <s v="FDLSUBACD-411-2022(74283)"/>
    <x v="0"/>
    <x v="0"/>
    <s v="Apoyo a la gestión"/>
    <m/>
    <m/>
    <s v="STEFANY LORENA HENAO JIMENEZ"/>
    <x v="577"/>
    <s v="Bogotá, D.C."/>
    <n v="1963"/>
    <n v="13900000"/>
    <n v="0"/>
    <n v="0"/>
    <n v="13900000"/>
    <n v="2780000"/>
    <m/>
    <m/>
  </r>
  <r>
    <x v="2"/>
    <s v="432-2022"/>
    <m/>
    <s v="Secop II"/>
    <s v="432-2022CPS-AG(74283)"/>
    <s v="FDLSUBACD-412-2022(74283)"/>
    <x v="0"/>
    <x v="0"/>
    <s v="Apoyo a la gestión"/>
    <m/>
    <m/>
    <s v="RAFAEL ANTONIO CASTAÑO RIAÑO"/>
    <x v="802"/>
    <m/>
    <n v="1963"/>
    <n v="13900000"/>
    <n v="0"/>
    <n v="0"/>
    <n v="13900000"/>
    <n v="2780000"/>
    <m/>
    <m/>
  </r>
  <r>
    <x v="2"/>
    <s v="433-2022"/>
    <m/>
    <s v="Secop II"/>
    <s v="433-2022CPS-AG(74293)"/>
    <s v="FSLSUBACD-413-2022(74293)"/>
    <x v="0"/>
    <x v="0"/>
    <s v="Apoyo a la gestión"/>
    <m/>
    <m/>
    <s v="WILMAR HERNAN PEREZ SANCHEZ"/>
    <x v="578"/>
    <s v="Bogotá, D.C."/>
    <n v="1963"/>
    <n v="13900000"/>
    <n v="0"/>
    <n v="0"/>
    <n v="13900000"/>
    <n v="2780000"/>
    <m/>
    <m/>
  </r>
  <r>
    <x v="2"/>
    <s v="434-2022"/>
    <m/>
    <s v="Secop II"/>
    <s v="434-2022CPS-P(74422)"/>
    <s v="FDLSUBACD-414-2022(74422)"/>
    <x v="0"/>
    <x v="0"/>
    <s v="Profesional"/>
    <m/>
    <m/>
    <s v="MERCEDES ALEJANDRA MACAY CASTELLANOS"/>
    <x v="355"/>
    <s v="Bogotá, D.C."/>
    <n v="1978"/>
    <n v="22900000"/>
    <n v="1365000"/>
    <n v="0"/>
    <n v="24265000"/>
    <n v="4580000"/>
    <m/>
    <m/>
  </r>
  <r>
    <x v="2"/>
    <s v="435-2022"/>
    <m/>
    <s v="Secop II"/>
    <s v="435-2022CPS-P(74603)"/>
    <s v="FDLSUBACD-415-2022(74603)"/>
    <x v="0"/>
    <x v="0"/>
    <s v="Profesional"/>
    <m/>
    <m/>
    <s v="NORMAN PRIETO HERRERA"/>
    <x v="803"/>
    <s v="Bogotá, D.C."/>
    <n v="1999"/>
    <n v="32750000"/>
    <n v="0"/>
    <n v="0"/>
    <n v="32750000"/>
    <n v="6550000"/>
    <m/>
    <m/>
  </r>
  <r>
    <x v="2"/>
    <s v="436-2022"/>
    <m/>
    <s v="Secop II"/>
    <s v="436-2022CPS-AG(74575)"/>
    <s v="FDLSUBACD-416-2022(74575)"/>
    <x v="0"/>
    <x v="0"/>
    <s v="Apoyo a la gestión"/>
    <m/>
    <m/>
    <s v="MATEO CALDERDÓN CASAS"/>
    <x v="555"/>
    <s v="Bogotá, D.C."/>
    <n v="1953"/>
    <n v="13900000"/>
    <n v="0"/>
    <n v="0"/>
    <n v="13900000"/>
    <n v="2780000"/>
    <m/>
    <m/>
  </r>
  <r>
    <x v="2"/>
    <s v="437-2022"/>
    <m/>
    <s v="Secop II"/>
    <s v="437-2022CPS-P(74591)"/>
    <s v="FDLSUBACD-417-2022(74591)"/>
    <x v="0"/>
    <x v="0"/>
    <s v="Profesional"/>
    <m/>
    <m/>
    <s v="JUAN ANDRÉS CITA GARCÍA"/>
    <x v="804"/>
    <s v="Bogotá, D.C."/>
    <n v="1978"/>
    <n v="32750000"/>
    <n v="0"/>
    <n v="0"/>
    <n v="32750000"/>
    <n v="6550000"/>
    <m/>
    <m/>
  </r>
  <r>
    <x v="2"/>
    <s v="438-2022"/>
    <m/>
    <s v="Secop II"/>
    <s v="438-2022CPS-P(74232)"/>
    <s v="FDLSUBACD-418-2022(74232)"/>
    <x v="0"/>
    <x v="0"/>
    <s v="Profesional"/>
    <m/>
    <m/>
    <s v="LUZ VIVIANA CARO CUERVO"/>
    <x v="627"/>
    <s v="Bogotá, D.C."/>
    <n v="1963"/>
    <n v="22900000"/>
    <n v="0"/>
    <n v="0"/>
    <n v="22900000"/>
    <n v="4580000"/>
    <m/>
    <m/>
  </r>
  <r>
    <x v="2"/>
    <s v="439-2022"/>
    <m/>
    <s v="Secop II"/>
    <s v="439-2022CPS-AG(74293)"/>
    <s v="FDLSUBACD-419-2022(74293)"/>
    <x v="0"/>
    <x v="0"/>
    <s v="Apoyo a la gestión"/>
    <m/>
    <m/>
    <s v="HENRY GIANCARLO GUEVARA MILA"/>
    <x v="760"/>
    <m/>
    <n v="1963"/>
    <n v="13900000"/>
    <n v="0"/>
    <n v="0"/>
    <n v="13900000"/>
    <n v="2780000"/>
    <m/>
    <m/>
  </r>
  <r>
    <x v="2"/>
    <s v="440-2022"/>
    <m/>
    <s v="Secop II"/>
    <s v="440-2022CPS-AG(74277)"/>
    <s v="FDLSUBACD-420-2022(74277)"/>
    <x v="0"/>
    <x v="0"/>
    <s v="Apoyo a la gestión"/>
    <m/>
    <m/>
    <s v="MANUEL ALEJANDRO GAVIRIA ARIAS"/>
    <x v="569"/>
    <s v="Bogotá, D.C."/>
    <n v="1963"/>
    <n v="13900000"/>
    <n v="0"/>
    <n v="0"/>
    <n v="13900000"/>
    <n v="2780000"/>
    <m/>
    <m/>
  </r>
  <r>
    <x v="2"/>
    <s v="441-2022"/>
    <m/>
    <s v="Secop II"/>
    <s v="441-2022PS(72889)"/>
    <s v="FDLSUBACMA-3-2022(72889)"/>
    <x v="4"/>
    <x v="6"/>
    <s v="Otro"/>
    <m/>
    <m/>
    <s v="CONSORCIO ARQUITECTURA PARA LA CULTURA 2022"/>
    <x v="805"/>
    <m/>
    <s v="No es CPS P-AG"/>
    <n v="190138697"/>
    <n v="0"/>
    <n v="0"/>
    <n v="190138697"/>
    <m/>
    <s v="URIEL GUERRERO FARFAN (50.00%)- William Cardona Olmos (50.00%)"/>
    <m/>
  </r>
  <r>
    <x v="2"/>
    <s v="442-2022"/>
    <m/>
    <s v="Secop II"/>
    <s v="442-2022CPS-P(74426)"/>
    <s v="FDLSUBACD-421-2022(74426)"/>
    <x v="0"/>
    <x v="0"/>
    <s v="Profesional"/>
    <m/>
    <m/>
    <s v="ANGÉLICA MARÍA CHICA CHARRY"/>
    <x v="138"/>
    <s v="Bogotá, D.C."/>
    <n v="1978"/>
    <n v="22900000"/>
    <n v="0"/>
    <n v="0"/>
    <n v="22900000"/>
    <n v="4580000"/>
    <m/>
    <m/>
  </r>
  <r>
    <x v="2"/>
    <s v="443-2022"/>
    <m/>
    <s v="Secop II"/>
    <s v="443-2022CPS-P(75527)"/>
    <s v="FDLSUBACD-422-2022(75527)"/>
    <x v="0"/>
    <x v="0"/>
    <s v="Profesional"/>
    <m/>
    <m/>
    <s v="ELVIA XIMENA RINCON LANCHEROS"/>
    <x v="806"/>
    <s v="Bogotá, D.C."/>
    <n v="1963"/>
    <n v="20610000"/>
    <n v="0"/>
    <n v="0"/>
    <n v="20610000"/>
    <n v="4580000"/>
    <m/>
    <m/>
  </r>
  <r>
    <x v="2"/>
    <s v="444-2022"/>
    <m/>
    <s v="Secop II"/>
    <s v="444-2022CPS-P(75335)"/>
    <s v="FDLSUBACD-423-2022(75335)"/>
    <x v="0"/>
    <x v="0"/>
    <s v="Profesional"/>
    <m/>
    <m/>
    <s v="LILIANA PARDO MONTENEGRO"/>
    <x v="807"/>
    <m/>
    <n v="1978"/>
    <n v="20610000"/>
    <n v="0"/>
    <n v="0"/>
    <n v="20610000"/>
    <n v="4580000"/>
    <m/>
    <m/>
  </r>
  <r>
    <x v="2"/>
    <s v="445-2022"/>
    <m/>
    <s v="Secop II"/>
    <s v="445-2022CONVINT"/>
    <s v="FDLSUBACD-424-2022"/>
    <x v="0"/>
    <x v="1"/>
    <s v="Otro"/>
    <m/>
    <m/>
    <s v="GESTIoN CORPORATIVA DE LA AGENCIA DISTRITAL PARA LA EDUCACIoN SUPERIOR, LA CIENCIA Y LA TECNOLOGiA “ATENEA”"/>
    <x v="808"/>
    <m/>
    <s v="No es CPS P-AG"/>
    <n v="6612796000"/>
    <n v="593974633"/>
    <n v="0"/>
    <n v="7206770633"/>
    <m/>
    <m/>
    <m/>
  </r>
  <r>
    <x v="2"/>
    <s v="446-2022"/>
    <m/>
    <s v="Secop II"/>
    <s v="446-2022PS(74398)"/>
    <s v="FDLSSAMC-6-2022(74398) "/>
    <x v="2"/>
    <x v="2"/>
    <s v="Otro"/>
    <m/>
    <m/>
    <s v="PRECAR LTDA."/>
    <x v="809"/>
    <m/>
    <s v="No es CPS P-AG"/>
    <n v="80000000"/>
    <n v="40000000"/>
    <n v="0"/>
    <n v="120000000"/>
    <m/>
    <m/>
    <m/>
  </r>
  <r>
    <x v="2"/>
    <s v="447-2022"/>
    <m/>
    <s v="Secop II"/>
    <s v="447-2022CO(73769)"/>
    <s v="FDLSSAMC-4-2022(73769)"/>
    <x v="2"/>
    <x v="8"/>
    <s v="Otro"/>
    <m/>
    <m/>
    <s v="SERVIARQUITECTURA Y CONSTRUCCIoN SAS"/>
    <x v="810"/>
    <m/>
    <s v="No es CPS P-AG"/>
    <n v="151049904"/>
    <n v="22600000"/>
    <n v="0"/>
    <n v="173649904"/>
    <m/>
    <m/>
    <s v="Sin Interventoría"/>
  </r>
  <r>
    <x v="2"/>
    <s v="448-2022"/>
    <m/>
    <s v="Secop II"/>
    <s v="448-2022CPS-P(75025)"/>
    <s v="FDLSUBACD-425-2022(75025)"/>
    <x v="0"/>
    <x v="0"/>
    <s v="Profesional"/>
    <m/>
    <m/>
    <s v="EVELIN VANESSA MONTES TAMARA"/>
    <x v="811"/>
    <m/>
    <n v="1978"/>
    <n v="20610000"/>
    <n v="0"/>
    <n v="0"/>
    <n v="20610000"/>
    <n v="4580000"/>
    <m/>
    <m/>
  </r>
  <r>
    <x v="2"/>
    <s v="449-2022"/>
    <m/>
    <s v="Secop II"/>
    <s v="449-2022CPS-P(74574)"/>
    <s v="FDLSUBACD-426-2022(74574)"/>
    <x v="0"/>
    <x v="0"/>
    <s v="Profesional"/>
    <m/>
    <m/>
    <s v="CeSAR OSWALDO NIÑO RICO"/>
    <x v="812"/>
    <s v="Bogotá, D.C."/>
    <n v="1999"/>
    <n v="32750000"/>
    <n v="0"/>
    <n v="0"/>
    <n v="32750000"/>
    <n v="6550000"/>
    <m/>
    <m/>
  </r>
  <r>
    <x v="2"/>
    <s v="450-2022"/>
    <m/>
    <s v="Secop II"/>
    <s v="450-2022CPS-P(74394)"/>
    <s v="FDLSUBACD-427-2022(74394)"/>
    <x v="0"/>
    <x v="0"/>
    <s v="Profesional"/>
    <m/>
    <m/>
    <s v="LUZ MARITZA ACERO FORERO"/>
    <x v="530"/>
    <m/>
    <n v="1977"/>
    <n v="32750000"/>
    <n v="0"/>
    <n v="0"/>
    <n v="32750000"/>
    <n v="6550000"/>
    <m/>
    <m/>
  </r>
  <r>
    <x v="2"/>
    <s v="451-2022"/>
    <m/>
    <s v="Secop II"/>
    <s v="451-2022CPS-P(74952)"/>
    <s v="FDLSUBACD-428-2022(74952)"/>
    <x v="0"/>
    <x v="0"/>
    <s v="Profesional"/>
    <m/>
    <m/>
    <s v="DORA CECILIA BARRERA CUBIDES"/>
    <x v="813"/>
    <s v="Bogotá, D.C."/>
    <n v="2032"/>
    <n v="20610000"/>
    <n v="0"/>
    <n v="0"/>
    <n v="20610000"/>
    <n v="4580000"/>
    <m/>
    <m/>
  </r>
  <r>
    <x v="2"/>
    <s v="452-2022"/>
    <m/>
    <s v="Secop II"/>
    <s v="452-2022CPS-AG(74366)"/>
    <s v="FDLSUBACD-429-2022(74366)"/>
    <x v="0"/>
    <x v="0"/>
    <s v="Apoyo a la gestión"/>
    <m/>
    <m/>
    <s v="BLANCA YANETH BRICEÑO GoMEZ"/>
    <x v="814"/>
    <s v="Bogotá, D.C."/>
    <n v="2014"/>
    <n v="29200000"/>
    <n v="0"/>
    <n v="0"/>
    <n v="29200000"/>
    <n v="3650000"/>
    <m/>
    <m/>
  </r>
  <r>
    <x v="2"/>
    <s v="453-2022"/>
    <m/>
    <s v="Secop II"/>
    <s v="453-2022CPS-AG(74366)"/>
    <s v="FDLSUBACD-430-2022(74366)"/>
    <x v="0"/>
    <x v="0"/>
    <s v="Apoyo a la gestión"/>
    <m/>
    <m/>
    <s v="BRAYAN DAVID RICO AVILA"/>
    <x v="815"/>
    <s v="Girardot (Cundinamarca)"/>
    <n v="2014"/>
    <n v="29200000"/>
    <n v="0"/>
    <n v="0"/>
    <n v="29200000"/>
    <n v="3650000"/>
    <m/>
    <m/>
  </r>
  <r>
    <x v="2"/>
    <s v="454-2022"/>
    <m/>
    <s v="Secop II"/>
    <s v="454-2022CPS-P(74608)"/>
    <s v="FDLSUBACD-431-2022(74366)"/>
    <x v="0"/>
    <x v="0"/>
    <s v="Profesional"/>
    <m/>
    <m/>
    <s v="JUAN CARLOS BOHORQUEZ MARIN"/>
    <x v="816"/>
    <s v="Bogotá, D.C."/>
    <n v="1999"/>
    <n v="32750000"/>
    <n v="0"/>
    <n v="0"/>
    <n v="32750000"/>
    <n v="6550000"/>
    <m/>
    <m/>
  </r>
  <r>
    <x v="2"/>
    <s v="455-2022"/>
    <m/>
    <s v="Secop II"/>
    <s v="455-2022CPS-AG(74366)"/>
    <s v="FDLSUBACD-432-2022(74366)"/>
    <x v="0"/>
    <x v="0"/>
    <s v="Apoyo a la gestión"/>
    <m/>
    <m/>
    <s v="GISETHS PAOLA RAMIREZ PINZON"/>
    <x v="510"/>
    <s v="Bogotá, D.C."/>
    <n v="2014"/>
    <n v="29200000"/>
    <n v="0"/>
    <n v="0"/>
    <n v="29200000"/>
    <n v="3650000"/>
    <m/>
    <m/>
  </r>
  <r>
    <x v="2"/>
    <s v="456-2022"/>
    <m/>
    <s v="Secop II"/>
    <s v="456-2022CPS-P(75476)"/>
    <s v="FDLSUBACD-433-2022(75476)"/>
    <x v="0"/>
    <x v="0"/>
    <s v="Profesional"/>
    <m/>
    <m/>
    <s v="HUGO FABIAN MUÑOZ TORRES"/>
    <x v="176"/>
    <s v="Bogotá, D.C."/>
    <n v="1978"/>
    <n v="34650000"/>
    <n v="0"/>
    <n v="0"/>
    <n v="34650000"/>
    <n v="7700000"/>
    <m/>
    <m/>
  </r>
  <r>
    <x v="2"/>
    <s v="457-2022"/>
    <m/>
    <s v="Secop II"/>
    <s v="457-2022CPS-P(75785)"/>
    <s v="FDLSUBACD-434-2022(75785)"/>
    <x v="0"/>
    <x v="0"/>
    <s v="Profesional"/>
    <m/>
    <m/>
    <s v="JAIME JOSe VELASCO"/>
    <x v="817"/>
    <m/>
    <n v="1978"/>
    <n v="18320000"/>
    <n v="0"/>
    <n v="0"/>
    <n v="18320000"/>
    <n v="4580000"/>
    <m/>
    <m/>
  </r>
  <r>
    <x v="2"/>
    <s v="458-2022"/>
    <m/>
    <s v="Secop II"/>
    <s v="458-2022CPS-P(75808)"/>
    <s v="FDLSUBACD-435-2022(75808)"/>
    <x v="0"/>
    <x v="0"/>
    <s v="Profesional"/>
    <m/>
    <m/>
    <s v="CARLOS ANDRÉS OTAIZA ORELLANO"/>
    <x v="818"/>
    <s v="Barranquilla (Atlántico)"/>
    <n v="1978"/>
    <n v="18320000"/>
    <n v="3816667"/>
    <n v="0"/>
    <n v="22136667"/>
    <n v="4580000"/>
    <m/>
    <m/>
  </r>
  <r>
    <x v="2"/>
    <s v="459-2022"/>
    <m/>
    <s v="Secop II"/>
    <s v="459-2022"/>
    <s v="FDLSUBACD-436-2022(74962)"/>
    <x v="0"/>
    <x v="0"/>
    <s v="Profesional"/>
    <m/>
    <m/>
    <s v="MARITZA PEÑA PACHECO"/>
    <x v="398"/>
    <s v="Ocaña (Norte de Santander)"/>
    <n v="2032"/>
    <n v="20610000"/>
    <n v="0"/>
    <n v="0"/>
    <n v="20610000"/>
    <n v="4580000"/>
    <m/>
    <m/>
  </r>
  <r>
    <x v="2"/>
    <s v="460-2022"/>
    <m/>
    <s v="Secop II"/>
    <s v="460-2022-CONVINT(76073)"/>
    <s v="FDLSUBACD-437-2022(76073)"/>
    <x v="0"/>
    <x v="1"/>
    <s v="Otro"/>
    <m/>
    <m/>
    <s v="CORPORACIoN PARA EL DESARROLLO DE LAS MICROEMPRESAS - PROPAIS"/>
    <x v="819"/>
    <m/>
    <s v="No es CPS P-AG"/>
    <n v="6118694652"/>
    <n v="0"/>
    <n v="137122297"/>
    <n v="6255816949"/>
    <m/>
    <m/>
    <m/>
  </r>
  <r>
    <x v="2"/>
    <s v="461-2022"/>
    <m/>
    <s v="Secop II"/>
    <s v="461-2022PS(75873)"/>
    <s v="FDLSMC-8-2022(75873) "/>
    <x v="3"/>
    <x v="2"/>
    <s v="Otro"/>
    <m/>
    <m/>
    <s v="CORPORACIoN AVENTURA POR LA NATURALEZA DE LOS ANDES - CORPANANDES"/>
    <x v="820"/>
    <m/>
    <s v="No es CPS P-AG"/>
    <n v="14482955"/>
    <n v="0"/>
    <n v="0"/>
    <n v="14482955"/>
    <m/>
    <m/>
    <m/>
  </r>
  <r>
    <x v="2"/>
    <s v="462-2022"/>
    <m/>
    <s v="Secop II"/>
    <s v="462-2022-PS(73183)"/>
    <s v="FDLSLP-6-2022(73183)"/>
    <x v="5"/>
    <x v="5"/>
    <s v="Otro"/>
    <m/>
    <m/>
    <s v="DIDaCTICOS SiMBOLOS Y SIGNOS S EN C"/>
    <x v="821"/>
    <m/>
    <s v="No es CPS P-AG"/>
    <n v="347162932"/>
    <n v="0"/>
    <n v="0"/>
    <n v="347162932"/>
    <m/>
    <m/>
    <m/>
  </r>
  <r>
    <x v="2"/>
    <s v="463-2022"/>
    <m/>
    <s v="Secop II"/>
    <s v="463-2022-PS(73183)"/>
    <s v="FDLSLP-6-2022(73183)"/>
    <x v="5"/>
    <x v="5"/>
    <s v="Otro"/>
    <m/>
    <m/>
    <s v="Soluciones Integrales de Oficina S.A.S"/>
    <x v="822"/>
    <m/>
    <s v="No es CPS P-AG"/>
    <n v="87238900"/>
    <n v="0"/>
    <n v="0"/>
    <n v="87238900"/>
    <m/>
    <m/>
    <m/>
  </r>
  <r>
    <x v="2"/>
    <s v="464-2022"/>
    <m/>
    <s v="Secop II"/>
    <s v="464-2022CPS-P(76434)"/>
    <s v="FDLSUBACD-438-2022(76434)"/>
    <x v="0"/>
    <x v="0"/>
    <s v="Profesional"/>
    <m/>
    <m/>
    <s v="DIANA CAROLINA CARRILLO RAMiREZ"/>
    <x v="823"/>
    <s v="Bogotá, D.C."/>
    <n v="1972"/>
    <n v="18320000"/>
    <n v="0"/>
    <n v="0"/>
    <n v="18320000"/>
    <n v="4580000"/>
    <m/>
    <m/>
  </r>
  <r>
    <x v="2"/>
    <s v="465-2022"/>
    <m/>
    <s v="Secop II"/>
    <s v="465-2022CPS-AG (76429)"/>
    <s v="FDLSUBACD-439-2022(76429)"/>
    <x v="0"/>
    <x v="0"/>
    <s v="Apoyo a la gestión"/>
    <m/>
    <m/>
    <s v="DIANA MARGARITA ESPITIA MUÑOZ"/>
    <x v="824"/>
    <s v="Bogotá, D.C."/>
    <n v="1963"/>
    <n v="11120000"/>
    <n v="0"/>
    <n v="0"/>
    <n v="11120000"/>
    <n v="2780000"/>
    <m/>
    <m/>
  </r>
  <r>
    <x v="2"/>
    <s v="466-2022"/>
    <m/>
    <s v="Secop II"/>
    <s v="466-2022CPS-AG(76431)"/>
    <s v="FDLSUBACD-440-2022(76431)"/>
    <x v="0"/>
    <x v="0"/>
    <s v="Apoyo a la gestión"/>
    <m/>
    <m/>
    <s v="JOHAN ANDReS OVALLE VARGAS"/>
    <x v="825"/>
    <s v="Bogotá, D.C."/>
    <n v="1963"/>
    <n v="11120000"/>
    <n v="0"/>
    <n v="0"/>
    <n v="11120000"/>
    <n v="2780000"/>
    <m/>
    <m/>
  </r>
  <r>
    <x v="2"/>
    <s v="467-2022"/>
    <m/>
    <s v="Secop II"/>
    <s v="467-2022CPS-P(76438)"/>
    <s v="FDLSUBACD-441-2022(76438)"/>
    <x v="0"/>
    <x v="0"/>
    <s v="Profesional"/>
    <m/>
    <m/>
    <s v="FABIÁN RICARDO QUIRIFE GUTIÉRREZ"/>
    <x v="826"/>
    <s v="Bogotá, D.C."/>
    <n v="1978"/>
    <n v="26200000"/>
    <n v="6550000"/>
    <n v="0"/>
    <n v="32750000"/>
    <n v="6550000"/>
    <m/>
    <m/>
  </r>
  <r>
    <x v="2"/>
    <s v="468-2022"/>
    <m/>
    <s v="Secop II"/>
    <s v="468-2022CPS-SUM(74351)"/>
    <s v="FDLSSASI-4-2022(74351)"/>
    <x v="1"/>
    <x v="5"/>
    <s v="Otro"/>
    <m/>
    <m/>
    <s v="EFFORT COLOMBIA S.A.S"/>
    <x v="827"/>
    <m/>
    <s v="No es CPS P-AG"/>
    <n v="266091020"/>
    <n v="0"/>
    <n v="0"/>
    <n v="266091020"/>
    <m/>
    <m/>
    <m/>
  </r>
  <r>
    <x v="2"/>
    <s v="469-2022"/>
    <m/>
    <s v="Secop II"/>
    <s v="469-2022-CARRENDAMIENTO(77584)"/>
    <s v="FDLSUBACD-442-2022(77584)"/>
    <x v="0"/>
    <x v="3"/>
    <s v="Otro"/>
    <m/>
    <m/>
    <s v="Inversiones y Construcciones Rodriguez Reyes y Cia S en C"/>
    <x v="308"/>
    <m/>
    <s v="No es CPS P-AG"/>
    <n v="331666667"/>
    <n v="165000000"/>
    <n v="0"/>
    <n v="496666667"/>
    <m/>
    <m/>
    <m/>
  </r>
  <r>
    <x v="2"/>
    <s v="470-2022"/>
    <m/>
    <s v="Secop II"/>
    <s v="470-2022-COMODATO"/>
    <s v="FDLSUBACD-443-2022"/>
    <x v="0"/>
    <x v="10"/>
    <s v="Otro"/>
    <m/>
    <m/>
    <s v="COMODATO NUEVA ZELANDIA"/>
    <x v="828"/>
    <m/>
    <s v="No es CPS P-AG"/>
    <n v="0"/>
    <n v="0"/>
    <n v="0"/>
    <n v="0"/>
    <m/>
    <m/>
    <m/>
  </r>
  <r>
    <x v="2"/>
    <s v="471-2022"/>
    <m/>
    <s v="Secop II"/>
    <s v="471-2022-COMODATO"/>
    <s v="FDLSUBACD-444-2022"/>
    <x v="0"/>
    <x v="10"/>
    <s v="Otro"/>
    <m/>
    <m/>
    <s v="COMODATO VILLA HERMOSA"/>
    <x v="829"/>
    <m/>
    <s v="No es CPS P-AG"/>
    <n v="0"/>
    <n v="0"/>
    <n v="0"/>
    <n v="0"/>
    <m/>
    <m/>
    <m/>
  </r>
  <r>
    <x v="2"/>
    <s v="472-2022"/>
    <m/>
    <s v="Secop II"/>
    <s v="472-2022CPS-P(75738)"/>
    <s v="FDLSUBACD-445-2022(75738)"/>
    <x v="0"/>
    <x v="0"/>
    <s v="Profesional"/>
    <m/>
    <m/>
    <s v="ANDREA DEL PILAR GUERRERO RODRIGUEZ"/>
    <x v="357"/>
    <m/>
    <n v="1978"/>
    <n v="30800000"/>
    <n v="0"/>
    <n v="0"/>
    <n v="30800000"/>
    <n v="7700000"/>
    <m/>
    <m/>
  </r>
  <r>
    <x v="2"/>
    <s v="473-2022"/>
    <m/>
    <s v="Secop II"/>
    <s v="473-2022CPS-P(77476)"/>
    <s v="FDLSUBACD-446-2022(77476)"/>
    <x v="0"/>
    <x v="0"/>
    <s v="Profesional"/>
    <m/>
    <m/>
    <s v="VALENTINA ORBEGOZO DÍAZ"/>
    <x v="830"/>
    <s v="Bogotá, D.C."/>
    <n v="1978"/>
    <n v="16030000"/>
    <n v="0"/>
    <n v="0"/>
    <n v="16030000"/>
    <n v="4580000"/>
    <m/>
    <m/>
  </r>
  <r>
    <x v="2"/>
    <s v="474-2022"/>
    <m/>
    <s v="Secop II"/>
    <s v="474-2022CPS-P(76489)"/>
    <s v="FDLSUBACD-447-2022(76489)"/>
    <x v="0"/>
    <x v="0"/>
    <s v="Profesional"/>
    <m/>
    <m/>
    <s v="KAREN JULIETH MENDEZ GONZALEZ"/>
    <x v="831"/>
    <s v="Bogotá, D.C."/>
    <n v="1978"/>
    <n v="22925000"/>
    <n v="6550000"/>
    <n v="0"/>
    <n v="29475000"/>
    <n v="6550000"/>
    <m/>
    <m/>
  </r>
  <r>
    <x v="2"/>
    <s v="475-2022"/>
    <m/>
    <s v="Secop II"/>
    <s v="475-2022CPS-P (76429)"/>
    <s v="FDLSUBACD-448-2022(76429)"/>
    <x v="0"/>
    <x v="0"/>
    <s v="Profesional"/>
    <m/>
    <m/>
    <s v="ROSA ANGeLICA CHANCI HIGUITA"/>
    <x v="832"/>
    <s v="Bogotá, D.C."/>
    <n v="1963"/>
    <n v="11120000"/>
    <n v="0"/>
    <n v="0"/>
    <n v="11120000"/>
    <n v="2780000"/>
    <m/>
    <m/>
  </r>
  <r>
    <x v="2"/>
    <s v="476-2022"/>
    <m/>
    <s v="Secop II"/>
    <s v="476-2022CPS-AG(75809)"/>
    <s v="FDLSUBACD-449-2022(75809)"/>
    <x v="0"/>
    <x v="0"/>
    <s v="Apoyo a la gestión"/>
    <m/>
    <m/>
    <s v="DIANA PAOLA PARRA HURTADO"/>
    <x v="833"/>
    <s v="Bogotá, D.C."/>
    <n v="1953"/>
    <n v="9730000"/>
    <n v="0"/>
    <n v="0"/>
    <n v="9730000"/>
    <n v="2780000"/>
    <m/>
    <m/>
  </r>
  <r>
    <x v="2"/>
    <s v="477-2022"/>
    <m/>
    <s v="Secop II"/>
    <s v="477-2022CPS(75641)"/>
    <s v="FDLSSAMC-7-2022(75641"/>
    <x v="2"/>
    <x v="2"/>
    <s v="Otro"/>
    <m/>
    <m/>
    <s v="L&amp;Q AUDITORES EXTERNOS SAS"/>
    <x v="834"/>
    <m/>
    <s v="No es CPS P-AG"/>
    <n v="48810825"/>
    <n v="0"/>
    <n v="0"/>
    <n v="48810825"/>
    <m/>
    <m/>
    <m/>
  </r>
  <r>
    <x v="2"/>
    <s v="478-2022"/>
    <m/>
    <s v="Secop II"/>
    <s v="478-2022CPS-AG(76429)"/>
    <s v="FDLSUBACD-450-2022(76429)"/>
    <x v="0"/>
    <x v="0"/>
    <s v="Apoyo a la gestión"/>
    <m/>
    <m/>
    <s v="HELVERT ANTONY CRUZ ACOSTA"/>
    <x v="835"/>
    <s v="Bogotá, D.C."/>
    <n v="1963"/>
    <n v="11120000"/>
    <n v="0"/>
    <n v="0"/>
    <n v="11120000"/>
    <n v="2780000"/>
    <m/>
    <m/>
  </r>
  <r>
    <x v="2"/>
    <s v="479-2022"/>
    <m/>
    <s v="Secop II"/>
    <s v="479-2022CPS-P(78070)"/>
    <s v="FDLSUBACD-451-2022(78070)"/>
    <x v="0"/>
    <x v="0"/>
    <s v="Profesional"/>
    <m/>
    <m/>
    <s v="LUZ DARY BERNAL LOPEZ"/>
    <x v="162"/>
    <s v="Bogotá, D.C."/>
    <n v="1978"/>
    <n v="13740000"/>
    <n v="0"/>
    <n v="0"/>
    <n v="13740000"/>
    <n v="4580000"/>
    <m/>
    <m/>
  </r>
  <r>
    <x v="2"/>
    <s v="480-2022"/>
    <m/>
    <s v="Secop II"/>
    <s v="480-2022CPS-P(77756)"/>
    <s v="FDLSUBACD-452-2022 (77756"/>
    <x v="0"/>
    <x v="0"/>
    <s v="Profesional"/>
    <m/>
    <m/>
    <s v="ESTEBAN RESTREPO ARENAS"/>
    <x v="352"/>
    <s v="Bogotá, D.C."/>
    <n v="1978"/>
    <n v="19650000"/>
    <n v="5895000"/>
    <n v="0"/>
    <n v="25545000"/>
    <n v="6550000"/>
    <m/>
    <m/>
  </r>
  <r>
    <x v="2"/>
    <s v="481-2022"/>
    <m/>
    <s v="Secop II"/>
    <s v="481-2022CPS-P(76914)"/>
    <s v="FDLSUBACD-453-2022 (76914)"/>
    <x v="0"/>
    <x v="0"/>
    <s v="Profesional"/>
    <m/>
    <m/>
    <s v="MARiA JANETH CaRDENAS GUERRERO"/>
    <x v="836"/>
    <m/>
    <n v="2032"/>
    <n v="16030000"/>
    <n v="0"/>
    <n v="0"/>
    <n v="16030000"/>
    <n v="4580000"/>
    <m/>
    <m/>
  </r>
  <r>
    <x v="2"/>
    <s v="482-2022"/>
    <m/>
    <s v="Secop II"/>
    <s v="482-2022-COMODATO"/>
    <s v="FDLSUBACD-454-2022"/>
    <x v="0"/>
    <x v="10"/>
    <s v="Otro"/>
    <m/>
    <m/>
    <s v="JAC COMPARTIR ETAPA II"/>
    <x v="837"/>
    <m/>
    <s v="No es CPS P-AG"/>
    <n v="0"/>
    <n v="0"/>
    <n v="0"/>
    <n v="0"/>
    <m/>
    <m/>
    <m/>
  </r>
  <r>
    <x v="2"/>
    <s v="483-2022"/>
    <m/>
    <s v="Secop II"/>
    <s v="483-2022-COMODATO"/>
    <s v="FDLSUBACD-455-2022"/>
    <x v="0"/>
    <x v="10"/>
    <s v="Otro"/>
    <m/>
    <m/>
    <s v="JAC SANTA CECILIA"/>
    <x v="838"/>
    <m/>
    <s v="No es CPS P-AG"/>
    <n v="0"/>
    <n v="0"/>
    <n v="0"/>
    <n v="0"/>
    <m/>
    <m/>
    <m/>
  </r>
  <r>
    <x v="2"/>
    <s v="484-2022"/>
    <m/>
    <s v="Secop II"/>
    <s v="484-2022-COMODATO"/>
    <s v="FDLSUBACD-456-2022"/>
    <x v="0"/>
    <x v="10"/>
    <s v="Otro"/>
    <m/>
    <m/>
    <s v="JAC TIBABUYES PRIMER SECTOR"/>
    <x v="433"/>
    <m/>
    <s v="No es CPS P-AG"/>
    <n v="0"/>
    <n v="0"/>
    <n v="0"/>
    <n v="0"/>
    <m/>
    <m/>
    <m/>
  </r>
  <r>
    <x v="2"/>
    <s v="485-2022"/>
    <m/>
    <s v="Secop II"/>
    <s v="485-2022-COMODATO"/>
    <s v="FDLSUBACD-457-2022"/>
    <x v="0"/>
    <x v="10"/>
    <s v="Otro"/>
    <m/>
    <m/>
    <s v="JAC URBANIZACIoN CAÑIZA TIBABUYES"/>
    <x v="839"/>
    <m/>
    <s v="No es CPS P-AG"/>
    <n v="0"/>
    <n v="0"/>
    <n v="0"/>
    <n v="0"/>
    <m/>
    <m/>
    <m/>
  </r>
  <r>
    <x v="2"/>
    <s v="486-2022"/>
    <m/>
    <s v="Secop II"/>
    <s v="486-2022CPS-P(76914)"/>
    <s v="FDLSUBACD-458-2022 (74952)"/>
    <x v="0"/>
    <x v="0"/>
    <s v="Profesional"/>
    <m/>
    <m/>
    <s v="DIANA CAROLINA GARAVITO AMAYA"/>
    <x v="840"/>
    <s v="Bogotá, D.C."/>
    <n v="2032"/>
    <n v="16030000"/>
    <n v="0"/>
    <n v="0"/>
    <n v="16030000"/>
    <n v="4580000"/>
    <m/>
    <m/>
  </r>
  <r>
    <x v="2"/>
    <s v="487-2022"/>
    <m/>
    <s v="Secop II"/>
    <s v="487-2022CPS-P(76929)"/>
    <s v="FDLSUBACD-459-2022(76929)"/>
    <x v="0"/>
    <x v="0"/>
    <s v="Profesional"/>
    <m/>
    <m/>
    <s v="MARIA LUCIA BERNAL GOMEZ"/>
    <x v="841"/>
    <s v="Ibagué (Tolima)"/>
    <n v="1978"/>
    <n v="22925000"/>
    <n v="0"/>
    <n v="0"/>
    <n v="22925000"/>
    <n v="6550000"/>
    <m/>
    <m/>
  </r>
  <r>
    <x v="2"/>
    <s v="488-2022"/>
    <m/>
    <s v="Secop II"/>
    <s v="488-2022CPS-AG(78707)"/>
    <s v="FDLSUBACD-460-2022(78707)"/>
    <x v="0"/>
    <x v="0"/>
    <s v="Apoyo a la gestión"/>
    <m/>
    <m/>
    <s v="BRAYAN SUAREZ BORJA"/>
    <x v="842"/>
    <s v="Bogotá, D.C."/>
    <n v="1978"/>
    <n v="9125000"/>
    <n v="1338333"/>
    <n v="0"/>
    <n v="10463333"/>
    <n v="3650000"/>
    <m/>
    <m/>
  </r>
  <r>
    <x v="2"/>
    <s v="489-2022"/>
    <m/>
    <s v="Secop II"/>
    <s v="489-2022CPS-P(78706)"/>
    <s v="FDLSUBACD-461-2022(78706)"/>
    <x v="0"/>
    <x v="0"/>
    <s v="Profesional"/>
    <m/>
    <m/>
    <s v="JENNIFER CAÑAVERAL GUZMAN"/>
    <x v="843"/>
    <s v="Armenia (Quindío)"/>
    <n v="1978"/>
    <n v="16375000"/>
    <n v="0"/>
    <n v="0"/>
    <n v="16375000"/>
    <n v="6550000"/>
    <m/>
    <m/>
  </r>
  <r>
    <x v="2"/>
    <s v="490-2022"/>
    <m/>
    <s v="Secop II"/>
    <s v="490-2022CPS(77954)"/>
    <s v="FDLSMC-10-2022(77954)"/>
    <x v="3"/>
    <x v="2"/>
    <s v="Otro"/>
    <m/>
    <m/>
    <s v="INDUSTRIAL DE EXTINCIoN SAS (INDUEXT SAS)"/>
    <x v="844"/>
    <m/>
    <s v="No es CPS P-AG"/>
    <n v="8000000"/>
    <n v="0"/>
    <n v="0"/>
    <n v="8000000"/>
    <m/>
    <m/>
    <m/>
  </r>
  <r>
    <x v="2"/>
    <s v="491-2022"/>
    <m/>
    <s v="Secop II"/>
    <s v="491-2022CPS-P(78709)"/>
    <s v="FDLSUBACD-462-2022(78709)"/>
    <x v="0"/>
    <x v="0"/>
    <s v="Profesional"/>
    <m/>
    <m/>
    <s v="HENRY BENAVIDES BECERRA"/>
    <x v="845"/>
    <s v="Bogotá, D.C."/>
    <n v="1973"/>
    <n v="16375000"/>
    <n v="0"/>
    <n v="0"/>
    <n v="16375000"/>
    <n v="6550000"/>
    <m/>
    <m/>
  </r>
  <r>
    <x v="2"/>
    <s v="492-2022"/>
    <n v="79166"/>
    <s v="Secop II"/>
    <s v="492-2022CPS-P(79166)"/>
    <s v="FDLSUBACD-463-2022(79166)"/>
    <x v="0"/>
    <x v="0"/>
    <s v="Profesional"/>
    <m/>
    <m/>
    <s v="WILSON FABIAN SANABRIA SIERRA"/>
    <x v="846"/>
    <s v="Bogotá, D.C."/>
    <n v="1978"/>
    <n v="15400000"/>
    <n v="0"/>
    <n v="0"/>
    <n v="15400000"/>
    <n v="7700000"/>
    <m/>
    <m/>
  </r>
  <r>
    <x v="2"/>
    <s v="493-2022"/>
    <s v="No aplica"/>
    <s v="Secop II"/>
    <s v="493-2022-COMODATO"/>
    <s v="FDLSUBACD-464-2022"/>
    <x v="0"/>
    <x v="10"/>
    <s v="Otro"/>
    <m/>
    <m/>
    <s v="JAC ALTOS DE LA TOMA"/>
    <x v="847"/>
    <m/>
    <s v="No es CPS P-AG"/>
    <n v="0"/>
    <n v="0"/>
    <n v="0"/>
    <n v="0"/>
    <m/>
    <m/>
    <m/>
  </r>
  <r>
    <x v="2"/>
    <s v="494-2022"/>
    <s v="No aplica"/>
    <s v="Secop II"/>
    <s v="494-2022-COMODATO"/>
    <s v="FDLSUBACD-465-2022"/>
    <x v="0"/>
    <x v="10"/>
    <s v="Otro"/>
    <m/>
    <m/>
    <s v="JAC AURES II"/>
    <x v="848"/>
    <m/>
    <s v="No es CPS P-AG"/>
    <n v="0"/>
    <n v="0"/>
    <n v="0"/>
    <n v="0"/>
    <m/>
    <m/>
    <m/>
  </r>
  <r>
    <x v="2"/>
    <s v="495-2022"/>
    <m/>
    <s v="Secop II"/>
    <s v="495-2022-COMODATO"/>
    <s v="FDLSUBACD-466-2022"/>
    <x v="0"/>
    <x v="10"/>
    <s v="Otro"/>
    <m/>
    <m/>
    <s v="JAC BRITALIA LAS MARGARITAS"/>
    <x v="849"/>
    <m/>
    <s v="No es CPS P-AG"/>
    <n v="0"/>
    <n v="0"/>
    <n v="0"/>
    <n v="0"/>
    <m/>
    <m/>
    <m/>
  </r>
  <r>
    <x v="2"/>
    <s v="498-2022"/>
    <s v="No aplica"/>
    <s v="Secop II"/>
    <s v="498-2022-COMODATO"/>
    <s v="FDLSUBACD-469-2022"/>
    <x v="0"/>
    <x v="10"/>
    <s v="Otro"/>
    <m/>
    <m/>
    <s v="JAC LECH WALESA NUEVO CORINTO"/>
    <x v="850"/>
    <m/>
    <s v="No es CPS P-AG"/>
    <n v="0"/>
    <n v="0"/>
    <n v="0"/>
    <n v="0"/>
    <m/>
    <m/>
    <m/>
  </r>
  <r>
    <x v="2"/>
    <s v="499-2022"/>
    <m/>
    <s v="Secop II"/>
    <s v="499-2022-COMODATO"/>
    <s v="FDLSUBACD-470-2022"/>
    <x v="0"/>
    <x v="10"/>
    <s v="Otro"/>
    <m/>
    <m/>
    <s v="JAC COMPARTIR IV ETAPA"/>
    <x v="851"/>
    <m/>
    <s v="No es CPS P-AG"/>
    <n v="0"/>
    <n v="0"/>
    <n v="0"/>
    <n v="0"/>
    <m/>
    <m/>
    <m/>
  </r>
  <r>
    <x v="2"/>
    <s v="500-2022"/>
    <s v="No aplica"/>
    <s v="Secop II"/>
    <s v="500-2022-COMODATO"/>
    <s v="FDLSUBACD-471-2022"/>
    <x v="0"/>
    <x v="10"/>
    <s v="Otro"/>
    <m/>
    <m/>
    <s v="JAC COSTA RICA"/>
    <x v="852"/>
    <m/>
    <s v="No es CPS P-AG"/>
    <n v="0"/>
    <n v="0"/>
    <n v="0"/>
    <n v="0"/>
    <m/>
    <m/>
    <m/>
  </r>
  <r>
    <x v="2"/>
    <s v="501-2022"/>
    <m/>
    <s v="Secop II"/>
    <s v="501-2022-COMODATO"/>
    <s v="FDLSUBACD-472-2022"/>
    <x v="0"/>
    <x v="10"/>
    <s v="Otro"/>
    <m/>
    <m/>
    <s v="JAC PASADENA"/>
    <x v="853"/>
    <m/>
    <s v="No es CPS P-AG"/>
    <n v="0"/>
    <n v="0"/>
    <n v="0"/>
    <n v="0"/>
    <m/>
    <m/>
    <m/>
  </r>
  <r>
    <x v="2"/>
    <s v="502-2022"/>
    <m/>
    <s v="Secop II"/>
    <s v="502-2022CPS (76265)"/>
    <s v="FDLSLP-9-2022(76265) "/>
    <x v="5"/>
    <x v="2"/>
    <s v="Otro"/>
    <m/>
    <m/>
    <s v="BANCA DE PROYECTOS SAS"/>
    <x v="854"/>
    <m/>
    <s v="No es CPS P-AG"/>
    <n v="723020340"/>
    <n v="0"/>
    <n v="0"/>
    <n v="723020340"/>
    <m/>
    <m/>
    <m/>
  </r>
  <r>
    <x v="2"/>
    <s v="503-2022"/>
    <s v="No aplica"/>
    <s v="Secop II"/>
    <s v="503-2022-COMODATO"/>
    <s v="FDLSUBACD-473-2022"/>
    <x v="0"/>
    <x v="10"/>
    <s v="Otro"/>
    <m/>
    <m/>
    <s v="JUNTA DE ACCIoN COMUNAL DEL BARRIO RINCON SECTOR EL CONDOR DE LA LOCALIDAD SUBA"/>
    <x v="855"/>
    <m/>
    <s v="No es CPS P-AG"/>
    <n v="0"/>
    <n v="0"/>
    <n v="0"/>
    <n v="0"/>
    <m/>
    <m/>
    <m/>
  </r>
  <r>
    <x v="2"/>
    <s v="504-2022"/>
    <m/>
    <s v="Secop II"/>
    <s v="504-2022-COMODATO"/>
    <s v="FDLSUBACD-474-2022"/>
    <x v="0"/>
    <x v="10"/>
    <s v="Otro"/>
    <m/>
    <m/>
    <s v="JUNTA DE ACCIoN COMUNAL DEL BARRIO TELECOM ARRAYANES DE LA LOCALIDAD SUBA"/>
    <x v="856"/>
    <m/>
    <s v="No es CPS P-AG"/>
    <n v="0"/>
    <n v="0"/>
    <n v="0"/>
    <n v="0"/>
    <m/>
    <m/>
    <m/>
  </r>
  <r>
    <x v="2"/>
    <s v="505-2022"/>
    <m/>
    <s v="Secop II"/>
    <s v="505-2022PS(77045)"/>
    <s v="FDLSLP-10-2022(77045) "/>
    <x v="5"/>
    <x v="2"/>
    <s v="Otro"/>
    <m/>
    <m/>
    <s v="CARLOS ALBERTO PINZON MOLINA"/>
    <x v="636"/>
    <m/>
    <s v="No es CPS P-AG"/>
    <n v="1814475695"/>
    <n v="0"/>
    <n v="0"/>
    <n v="1814475695"/>
    <m/>
    <m/>
    <m/>
  </r>
  <r>
    <x v="2"/>
    <s v="506-2022"/>
    <m/>
    <s v="Secop II"/>
    <s v="506-2022CONS(78024)"/>
    <s v="FDLSUBACMA-5-2022(78024)"/>
    <x v="4"/>
    <x v="6"/>
    <s v="Otro"/>
    <m/>
    <m/>
    <s v="CONSULTORIA ESTRUCTURAL Y DE CONSTRUCCION S A S - CEYCO INGENIERIA SAS"/>
    <x v="857"/>
    <m/>
    <s v="No es CPS P-AG"/>
    <n v="123488618"/>
    <n v="0"/>
    <n v="0"/>
    <n v="123488618"/>
    <m/>
    <m/>
    <m/>
  </r>
  <r>
    <x v="2"/>
    <s v="507-2022"/>
    <m/>
    <s v="Secop II"/>
    <s v="507-2022PS(77327)"/>
    <s v="FDLSSAMC-8-2022(77327) "/>
    <x v="2"/>
    <x v="2"/>
    <s v="Otro"/>
    <m/>
    <m/>
    <s v="INDUHOTEL SAS."/>
    <x v="858"/>
    <m/>
    <s v="No es CPS P-AG"/>
    <n v="130000000"/>
    <n v="65000000"/>
    <n v="0"/>
    <n v="195000000"/>
    <m/>
    <m/>
    <m/>
  </r>
  <r>
    <x v="2"/>
    <s v="508-2022"/>
    <m/>
    <s v="Secop II"/>
    <s v="508-2022CV(79569)"/>
    <s v="FDLSMC-11-2022(79569)"/>
    <x v="3"/>
    <x v="4"/>
    <s v="Otro"/>
    <m/>
    <m/>
    <s v="COMERCIALIZADORA CAFe BOTERO S.A.S"/>
    <x v="859"/>
    <m/>
    <s v="No es CPS P-AG"/>
    <n v="27964966"/>
    <n v="0"/>
    <n v="0"/>
    <n v="27964966"/>
    <m/>
    <m/>
    <m/>
  </r>
  <r>
    <x v="2"/>
    <s v="509-2022"/>
    <m/>
    <s v="Secop II"/>
    <s v="509-2022CPS(77767)"/>
    <s v="FDLSLP-11-2022(77767)"/>
    <x v="5"/>
    <x v="2"/>
    <s v="Otro"/>
    <m/>
    <m/>
    <s v="CONSORCIO INDES-MEDIO AMBIENTE"/>
    <x v="860"/>
    <m/>
    <s v="No es CPS P-AG"/>
    <n v="583200200"/>
    <n v="0"/>
    <n v="0"/>
    <n v="583200200"/>
    <m/>
    <s v="INGENIERIA PARA EL DESARROLLO ECONOMICO INDESCOM SAS (50.00%)- INGENIERIA Y MEDIO AMBIENTE SAS (50.00%)"/>
    <m/>
  </r>
  <r>
    <x v="2"/>
    <s v="510-2022"/>
    <m/>
    <s v="Secop II"/>
    <s v="510-2022PS(73772)"/>
    <s v="FDLSLP-7-2022(73772)"/>
    <x v="5"/>
    <x v="2"/>
    <s v="Otro"/>
    <m/>
    <m/>
    <s v="CONSORCIO VALLAS IA"/>
    <x v="861"/>
    <m/>
    <s v="No es CPS P-AG"/>
    <n v="738456977"/>
    <n v="0"/>
    <n v="0"/>
    <n v="738456977"/>
    <m/>
    <s v="CONSTRUCCIONES ARQUICONS ARQUITECTOS E INGENIEROS LTDA (5.00%)- INCIVILPRO SAS (95.00%)"/>
    <m/>
  </r>
  <r>
    <x v="2"/>
    <s v="511-2022"/>
    <m/>
    <s v="Secop II"/>
    <s v="FDLSCI-511-2022(80184)"/>
    <s v="FDLSCI-475-2021(801842)"/>
    <x v="0"/>
    <x v="1"/>
    <s v="Otro"/>
    <m/>
    <m/>
    <s v="SUBRED INTEGRADA DE SERVICIOS DE SALUD NORTE ESE OFICIAL"/>
    <x v="281"/>
    <s v="Bogotá, D.C."/>
    <s v="No es CPS P-AG"/>
    <n v="1239240000"/>
    <n v="0"/>
    <n v="123924000"/>
    <n v="1363164000"/>
    <m/>
    <m/>
    <m/>
  </r>
  <r>
    <x v="2"/>
    <s v="512-2022"/>
    <m/>
    <s v="Secop II"/>
    <s v="512-2022CPS-AG(79974)"/>
    <s v="FDLSUBACD-476-2022(79974)"/>
    <x v="0"/>
    <x v="0"/>
    <s v="Apoyo a la gestión"/>
    <m/>
    <m/>
    <s v="VICTOR LISANDRO BUITRAGO DAZA"/>
    <x v="862"/>
    <s v="Bogotá, D.C."/>
    <n v="1999"/>
    <n v="5475000"/>
    <n v="0"/>
    <n v="0"/>
    <n v="5475000"/>
    <n v="5475000"/>
    <m/>
    <m/>
  </r>
  <r>
    <x v="2"/>
    <s v="513-2022"/>
    <m/>
    <s v="Secop I"/>
    <s v="5132022ADCI"/>
    <s v="FDLSUBAADCI-477-2022"/>
    <x v="0"/>
    <x v="2"/>
    <s v="Otro"/>
    <m/>
    <m/>
    <s v="CANAL CAPITAL"/>
    <x v="863"/>
    <s v="Bogotá, D.C."/>
    <s v="No es CPS P-AG"/>
    <n v="227501109"/>
    <n v="0"/>
    <n v="0"/>
    <n v="227501109"/>
    <m/>
    <m/>
    <m/>
  </r>
  <r>
    <x v="2"/>
    <s v="514-2022"/>
    <m/>
    <s v="Secop II"/>
    <s v="514-2022CPS-P(80318)"/>
    <s v="FDLSUBACD-478-2022(80318)"/>
    <x v="0"/>
    <x v="0"/>
    <s v="Profesional"/>
    <m/>
    <m/>
    <s v="NELSON JOSE MURCIA PEÑA"/>
    <x v="864"/>
    <s v="Bogotá, D.C."/>
    <n v="1978"/>
    <n v="6550000"/>
    <n v="0"/>
    <n v="0"/>
    <n v="6550000"/>
    <n v="6550000"/>
    <m/>
    <m/>
  </r>
  <r>
    <x v="2"/>
    <s v="515-2022"/>
    <m/>
    <s v="Secop II"/>
    <s v="515-2022CPS-AG(80202)"/>
    <s v="FDLSUBACD-479-2022(80202)"/>
    <x v="0"/>
    <x v="0"/>
    <s v="Apoyo a la gestión"/>
    <m/>
    <m/>
    <s v="ALDEMAR GARCIA RODRIGUEZ"/>
    <x v="865"/>
    <s v="Bogotá, D.C."/>
    <n v="1978"/>
    <n v="2320000"/>
    <n v="0"/>
    <n v="0"/>
    <n v="2320000"/>
    <n v="2320000"/>
    <m/>
    <m/>
  </r>
  <r>
    <x v="2"/>
    <s v="516-2022"/>
    <m/>
    <s v="Secop II"/>
    <s v="516-2022CPS-P(79952)"/>
    <s v="FDLSUBACD-480-2022(79952)"/>
    <x v="0"/>
    <x v="0"/>
    <s v="Profesional"/>
    <m/>
    <m/>
    <s v="PATRICIA GALINDO ARIAS"/>
    <x v="866"/>
    <s v="Bogotá, D.C."/>
    <n v="1978"/>
    <n v="9825000"/>
    <n v="0"/>
    <n v="0"/>
    <n v="9825000"/>
    <n v="6550000"/>
    <m/>
    <m/>
  </r>
  <r>
    <x v="2"/>
    <s v="517-2022"/>
    <m/>
    <s v="Secop II"/>
    <s v="517-2022CPS-P(80251)"/>
    <s v="FDLSUBACD-481-2022(80251)"/>
    <x v="0"/>
    <x v="0"/>
    <s v="Profesional"/>
    <m/>
    <m/>
    <s v="MARTHA CECILIA VEGA MACIAS"/>
    <x v="867"/>
    <s v="Bucaramanga (Santander)"/>
    <n v="1973"/>
    <n v="4580000"/>
    <n v="0"/>
    <n v="0"/>
    <n v="4580000"/>
    <n v="4580000"/>
    <m/>
    <m/>
  </r>
  <r>
    <x v="2"/>
    <s v="518-2022"/>
    <m/>
    <s v="Secop II"/>
    <s v="518-2022PS(78928)"/>
    <s v="FDLSSAMC-10-2022(78928)"/>
    <x v="2"/>
    <x v="2"/>
    <s v="Otro"/>
    <m/>
    <m/>
    <s v="MAGIN COMUNICACIONES S.A.S"/>
    <x v="868"/>
    <m/>
    <s v="No es CPS P-AG"/>
    <n v="218777634"/>
    <n v="0"/>
    <n v="0"/>
    <n v="218777634"/>
    <m/>
    <m/>
    <m/>
  </r>
  <r>
    <x v="2"/>
    <s v="519-2022"/>
    <m/>
    <s v="Secop II"/>
    <s v="519-2022CPS-SUM(79080)"/>
    <s v="FDLSSASI-6-2022(79080)"/>
    <x v="1"/>
    <x v="5"/>
    <s v="Otro"/>
    <m/>
    <m/>
    <s v="GRUPO INVERSIONES Y SOLUCIONES SAS"/>
    <x v="869"/>
    <m/>
    <s v="No es CPS P-AG"/>
    <n v="591808873"/>
    <n v="0"/>
    <n v="0"/>
    <n v="591808873"/>
    <m/>
    <m/>
    <m/>
  </r>
  <r>
    <x v="2"/>
    <s v="520-2022"/>
    <m/>
    <s v="Secop II"/>
    <s v="520-2022CPS-SUM(79080)"/>
    <s v="FDLSSASI-6-2022(79080)"/>
    <x v="1"/>
    <x v="5"/>
    <s v="Otro"/>
    <m/>
    <m/>
    <s v="COMERCIALIZADORA E&amp;T SAS"/>
    <x v="624"/>
    <m/>
    <s v="No es CPS P-AG"/>
    <n v="96450486"/>
    <n v="0"/>
    <n v="0"/>
    <n v="96450486"/>
    <m/>
    <m/>
    <m/>
  </r>
  <r>
    <x v="2"/>
    <s v="521-2022"/>
    <m/>
    <s v="Secop II"/>
    <s v="521-2022CO(77953)"/>
    <s v="FDLSLP-12-2022(77953)"/>
    <x v="5"/>
    <x v="8"/>
    <s v="Otro"/>
    <m/>
    <m/>
    <s v="CONSORCIO OBRAS SUBA"/>
    <x v="870"/>
    <m/>
    <s v="No es CPS P-AG"/>
    <n v="7323413446"/>
    <n v="512637921"/>
    <n v="0"/>
    <n v="7836051367"/>
    <m/>
    <s v="PAVIOBRAS S.A.S. (50.00%)- PAVIMENTACIONES MORALES SL (50.00%)"/>
    <s v="Interventoría: CONSORCIO INTER-ALMA 2022 {556 de 2022}"/>
  </r>
  <r>
    <x v="2"/>
    <s v="522-2022"/>
    <m/>
    <s v="Secop II"/>
    <s v="522-2022PS(78233)"/>
    <s v="FDLSLP-13-2022(78233)"/>
    <x v="5"/>
    <x v="2"/>
    <s v="Otro"/>
    <m/>
    <m/>
    <s v="CLINICA VETERINARIA VISION DE COLOMBIA SAS"/>
    <x v="871"/>
    <m/>
    <s v="No es CPS P-AG"/>
    <n v="840000000"/>
    <n v="0"/>
    <n v="0"/>
    <n v="840000000"/>
    <m/>
    <m/>
    <m/>
  </r>
  <r>
    <x v="2"/>
    <s v="523-2022"/>
    <m/>
    <s v="Secop II"/>
    <s v="523-2022CPS-SUM(76422)"/>
    <s v="FDLSSASI-8-2022(76422) "/>
    <x v="1"/>
    <x v="5"/>
    <s v="Otro"/>
    <m/>
    <m/>
    <s v="CONSORCIO P&amp;C "/>
    <x v="318"/>
    <m/>
    <s v="No es CPS P-AG"/>
    <n v="500000000"/>
    <n v="250000000"/>
    <n v="0"/>
    <n v="750000000"/>
    <m/>
    <s v="PLUSEL INGENIEROS SAS (50.00%) - plutarco landinez martinez (50.00%)"/>
    <m/>
  </r>
  <r>
    <x v="2"/>
    <s v="524-2022"/>
    <m/>
    <s v="Secop II"/>
    <s v="524-2022PS(78217)"/>
    <s v="FDLSSAMC-12-2022 (78217)"/>
    <x v="2"/>
    <x v="8"/>
    <s v="Otro"/>
    <m/>
    <m/>
    <s v="CONSORCIO DEMOLICIONES"/>
    <x v="872"/>
    <m/>
    <s v="No es CPS P-AG"/>
    <n v="136000000"/>
    <n v="0"/>
    <n v="0"/>
    <n v="136000000"/>
    <m/>
    <s v="CONSTRUARQU SAS (50.00%)- SOLUCIONES INSTRUMENTALES DE COLOMBIA - SICOL S.A.S. (50.00%)"/>
    <m/>
  </r>
  <r>
    <x v="2"/>
    <s v="525-2022"/>
    <m/>
    <s v="Secop II"/>
    <s v="525-2022CPS-P(81467)"/>
    <s v="FDLSUBACD-482-2022(81467)"/>
    <x v="0"/>
    <x v="0"/>
    <s v="Profesional"/>
    <m/>
    <m/>
    <s v="WILLIAM ALBERTO LOPEZ ALVAREZ"/>
    <x v="873"/>
    <s v="Bogotá, D.C."/>
    <n v="1978"/>
    <n v="6870000"/>
    <n v="0"/>
    <n v="0"/>
    <n v="6870000"/>
    <n v="4580000"/>
    <m/>
    <m/>
  </r>
  <r>
    <x v="2"/>
    <s v="526-2022"/>
    <m/>
    <s v="Secop II"/>
    <s v="526-2022PS(78984)"/>
    <s v="FDLSLP-18-2022(78984)"/>
    <x v="5"/>
    <x v="2"/>
    <s v="Otro"/>
    <m/>
    <m/>
    <s v="CORPORACION NACIONAL PARA EL DESARROLLO SOSTENIBLE CUYA SIGLA ES CONADES"/>
    <x v="874"/>
    <m/>
    <s v="No es CPS P-AG"/>
    <n v="341247900"/>
    <n v="0"/>
    <n v="0"/>
    <n v="341247900"/>
    <s v="-"/>
    <m/>
    <m/>
  </r>
  <r>
    <x v="2"/>
    <s v="527-2022"/>
    <m/>
    <s v="Secop II"/>
    <s v="527-2022PS(78770)"/>
    <s v="FDLSLP-16-2022(78770)"/>
    <x v="5"/>
    <x v="2"/>
    <s v="Otro"/>
    <m/>
    <m/>
    <s v="ASOCIACIÓN HOGARES SÍ A LA VIDA"/>
    <x v="629"/>
    <m/>
    <s v="No es CPS P-AG"/>
    <n v="626688233"/>
    <n v="0"/>
    <n v="0"/>
    <n v="626688233"/>
    <s v="-"/>
    <m/>
    <m/>
  </r>
  <r>
    <x v="2"/>
    <s v="528-2022"/>
    <m/>
    <s v="Secop II"/>
    <s v="528-2022CV(79513)"/>
    <s v="FDLSSAMC-13-2022(79513)"/>
    <x v="2"/>
    <x v="4"/>
    <s v="Otro"/>
    <m/>
    <m/>
    <s v="NESTOR FABIAN TORRES RAMOS (SEMTOL ASESORIAS Y SUMINISTROS)"/>
    <x v="875"/>
    <m/>
    <s v="No es CPS P-AG"/>
    <n v="89402513"/>
    <n v="0"/>
    <n v="0"/>
    <n v="89402513"/>
    <s v="-"/>
    <m/>
    <m/>
  </r>
  <r>
    <x v="2"/>
    <s v="529-2022"/>
    <m/>
    <s v="Secop II"/>
    <s v="N° 529 -2022CO(79165)"/>
    <s v="FDLSLP-20-2022(79165)"/>
    <x v="5"/>
    <x v="8"/>
    <s v="Otro"/>
    <m/>
    <m/>
    <s v="EMPRESA INGENIERIA Y ARQUITECTURA HOSPITALARIA"/>
    <x v="876"/>
    <m/>
    <s v="No es CPS P-AG"/>
    <n v="728933763"/>
    <n v="0"/>
    <n v="0"/>
    <n v="728933763"/>
    <s v="-"/>
    <m/>
    <s v="Interventoría: R &amp; M CONSTRUCCIONES E InterventoríaS SAS [559 de 2022]"/>
  </r>
  <r>
    <x v="2"/>
    <s v="530-2022"/>
    <m/>
    <s v="Secop II"/>
    <s v="530-2022PS(78847)"/>
    <s v="FDLSLP-17-2022(78847)"/>
    <x v="5"/>
    <x v="2"/>
    <s v="Otro"/>
    <m/>
    <m/>
    <s v="UNIoN TEMPORAL CONSTRUCCION CIUDADANA"/>
    <x v="877"/>
    <m/>
    <s v="No es CPS P-AG"/>
    <n v="1896208283"/>
    <n v="0"/>
    <n v="0"/>
    <n v="1896208283"/>
    <s v="-"/>
    <s v="Soluciones Empresariales &amp; logistikas Proyectar (30.00%) - AMERICANA CORP SAS (30.00%) - FUNDACION CONSTRUCCION LOCAL (40.00%)"/>
    <m/>
  </r>
  <r>
    <x v="2"/>
    <s v="531-2022"/>
    <s v="No aplica"/>
    <s v="Secop II"/>
    <s v="531-2022-COMODATO"/>
    <s v="FDLSUBACD-482-2022"/>
    <x v="0"/>
    <x v="10"/>
    <s v="Otro"/>
    <m/>
    <m/>
    <s v="JAC ALTOS DE LA ESPERANZA "/>
    <x v="878"/>
    <m/>
    <s v="No es CPS P-AG"/>
    <n v="0"/>
    <n v="0"/>
    <n v="0"/>
    <n v="0"/>
    <s v="-"/>
    <m/>
    <m/>
  </r>
  <r>
    <x v="2"/>
    <s v="535-2022"/>
    <s v="No aplica"/>
    <s v="Secop II"/>
    <s v="535-2022-COMODATO"/>
    <s v="FDLSUBACD-486-2022"/>
    <x v="0"/>
    <x v="10"/>
    <s v="Otro"/>
    <m/>
    <m/>
    <s v="JAC VILLA DEL CAMPO"/>
    <x v="879"/>
    <m/>
    <s v="No es CPS P-AG"/>
    <n v="0"/>
    <n v="0"/>
    <n v="0"/>
    <n v="0"/>
    <s v="-"/>
    <m/>
    <m/>
  </r>
  <r>
    <x v="2"/>
    <s v="536-2022"/>
    <m/>
    <s v="Secop II"/>
    <s v="536-2022CPS(79045)"/>
    <s v="FDLSLP-19-2022(79045)"/>
    <x v="5"/>
    <x v="2"/>
    <s v="Otro"/>
    <m/>
    <m/>
    <s v="FUNDACION SOCIAL VIVE COLOMBIA. FUNVIVE 2.0"/>
    <x v="625"/>
    <m/>
    <s v="No es CPS P-AG"/>
    <n v="1300628278"/>
    <n v="0"/>
    <n v="0"/>
    <n v="1300628278"/>
    <s v="-"/>
    <m/>
    <m/>
  </r>
  <r>
    <x v="2"/>
    <s v="537-2022"/>
    <m/>
    <s v="Secop II"/>
    <s v="537-2022PS(78806)"/>
    <s v="FDLSLP-14-2022(78806)"/>
    <x v="5"/>
    <x v="2"/>
    <s v="Otro"/>
    <m/>
    <m/>
    <s v="CONSORCIO INDESMEDIO AMBIENTE"/>
    <x v="880"/>
    <m/>
    <s v="No es CPS P-AG"/>
    <n v="313181692"/>
    <n v="0"/>
    <n v="0"/>
    <n v="313181692"/>
    <s v="-"/>
    <s v="INGENIERIA PARA EL DESARROLLO ECONOMICO INDESCOM SAS (50.00%) - INGENIERIA Y MEDIO AMBIENTE SAS (50.00%)"/>
    <m/>
  </r>
  <r>
    <x v="2"/>
    <s v="538-2022"/>
    <m/>
    <s v="Secop II"/>
    <s v="FDLSCI-538-2022( 84843)"/>
    <s v="FDLSCI-487-2022(84843)"/>
    <x v="0"/>
    <x v="1"/>
    <s v="Otro"/>
    <m/>
    <m/>
    <s v="CONVENIO UNIVERSIDAD NACIONAL"/>
    <x v="607"/>
    <m/>
    <s v="No es CPS P-AG"/>
    <n v="709359000"/>
    <n v="0"/>
    <n v="121000000"/>
    <n v="830359000"/>
    <s v="-"/>
    <m/>
    <m/>
  </r>
  <r>
    <x v="2"/>
    <s v="539-2022"/>
    <m/>
    <s v="Secop II"/>
    <s v="539-2022PS(78809)"/>
    <s v="FDLSLP-15-2022(78809)"/>
    <x v="5"/>
    <x v="2"/>
    <s v="Otro"/>
    <m/>
    <m/>
    <s v="FUNDACION PARA EL DESARROLLO SOCIOCULTURAL, DEPORTIVO, COMUNITARIO, AGROPECUARIO Y/O AMBIENTAL - FUNDESCO"/>
    <x v="881"/>
    <m/>
    <s v="No es CPS P-AG"/>
    <n v="346315150"/>
    <n v="0"/>
    <n v="0"/>
    <n v="346315150"/>
    <s v="-"/>
    <m/>
    <m/>
  </r>
  <r>
    <x v="2"/>
    <s v="540-2022"/>
    <m/>
    <s v="Secop II"/>
    <s v="540-2022SUM(79949)"/>
    <s v="FDLSSASI-9-2022(79949) "/>
    <x v="1"/>
    <x v="5"/>
    <s v="Otro"/>
    <m/>
    <m/>
    <s v="COMERCIALIZADORA SERLE.COM SAS"/>
    <x v="301"/>
    <m/>
    <s v="No es CPS P-AG"/>
    <n v="562276499"/>
    <n v="31919281"/>
    <n v="0"/>
    <n v="594195780"/>
    <s v="-"/>
    <m/>
    <m/>
  </r>
  <r>
    <x v="2"/>
    <s v="541-2022"/>
    <m/>
    <s v="Secop II"/>
    <s v="541-2022CPS-CV(80344)"/>
    <s v="FDLSSASI-10-2022(80344)"/>
    <x v="1"/>
    <x v="4"/>
    <s v="Otro"/>
    <m/>
    <m/>
    <s v="GRUPO INVERSIONES Y SOLUCIONES SAS"/>
    <x v="869"/>
    <m/>
    <s v="No es CPS P-AG"/>
    <n v="15223217"/>
    <n v="0"/>
    <n v="0"/>
    <n v="15223217"/>
    <s v="-"/>
    <m/>
    <m/>
  </r>
  <r>
    <x v="2"/>
    <s v="542-2022"/>
    <m/>
    <s v="Secop II"/>
    <s v="542-2022CPS-CV(80344)"/>
    <s v="FDLSSASI-10-2022(80344)"/>
    <x v="1"/>
    <x v="4"/>
    <s v="Otro"/>
    <m/>
    <m/>
    <s v="Andres Ochoa Ojeda"/>
    <x v="882"/>
    <m/>
    <s v="No es CPS P-AG"/>
    <n v="37387413"/>
    <n v="0"/>
    <n v="0"/>
    <n v="37387413"/>
    <s v="-"/>
    <m/>
    <m/>
  </r>
  <r>
    <x v="2"/>
    <s v="543-2022"/>
    <m/>
    <s v="Secop II"/>
    <s v="543-2022CPS(79676)"/>
    <s v="FDLSLP-24-2022(79676)"/>
    <x v="5"/>
    <x v="2"/>
    <s v="Otro"/>
    <m/>
    <m/>
    <s v="FUNDACIoN OTRO ROLLO SOACIAL"/>
    <x v="883"/>
    <m/>
    <s v="No es CPS P-AG"/>
    <n v="586606838"/>
    <n v="0"/>
    <n v="0"/>
    <n v="586606838"/>
    <m/>
    <m/>
    <m/>
  </r>
  <r>
    <x v="2"/>
    <s v="544-2022"/>
    <m/>
    <s v="Secop II"/>
    <s v="FDLSCI-544-2022 (84831)"/>
    <s v="FDLSCI-488-2022(84831)"/>
    <x v="0"/>
    <x v="1"/>
    <s v="Otro"/>
    <m/>
    <m/>
    <s v="CONVENIO UNIVERSIDAD PEDAGOGICA"/>
    <x v="884"/>
    <m/>
    <s v="No es CPS P-AG"/>
    <n v="1704986700"/>
    <n v="0"/>
    <n v="100880000"/>
    <n v="1805866700"/>
    <m/>
    <m/>
    <m/>
  </r>
  <r>
    <x v="2"/>
    <s v="545-2022"/>
    <m/>
    <s v="Secop II"/>
    <s v="545-2022PS (79367)"/>
    <s v="FDLSLP-21-2022(79367)"/>
    <x v="5"/>
    <x v="2"/>
    <s v="Otro"/>
    <m/>
    <m/>
    <s v="CIDOR CONSULTING ALLIANCE SAS"/>
    <x v="885"/>
    <m/>
    <s v="No es CPS P-AG"/>
    <n v="597199291"/>
    <n v="0"/>
    <n v="0"/>
    <n v="597199291"/>
    <m/>
    <m/>
    <m/>
  </r>
  <r>
    <x v="2"/>
    <s v="546-2022"/>
    <s v="No aplica"/>
    <s v="Secop II"/>
    <s v="546-2022-COMODATO"/>
    <s v="FDLSUBACD-489-2022"/>
    <x v="0"/>
    <x v="10"/>
    <s v="Otro"/>
    <m/>
    <m/>
    <s v="JAC PALMA ALDEA"/>
    <x v="886"/>
    <m/>
    <s v="No es CPS P-AG"/>
    <n v="0"/>
    <n v="0"/>
    <n v="0"/>
    <n v="0"/>
    <m/>
    <m/>
    <m/>
  </r>
  <r>
    <x v="2"/>
    <s v="547-2022"/>
    <m/>
    <s v="Secop II"/>
    <s v="547-2022-COMODATO"/>
    <s v="FDLSUBACD-490-2022"/>
    <x v="0"/>
    <x v="10"/>
    <s v="Otro"/>
    <m/>
    <m/>
    <s v="JAC JULIO FLOREZ"/>
    <x v="887"/>
    <m/>
    <s v="No es CPS P-AG"/>
    <n v="0"/>
    <n v="0"/>
    <n v="0"/>
    <n v="0"/>
    <m/>
    <m/>
    <m/>
  </r>
  <r>
    <x v="2"/>
    <s v="548-2022"/>
    <s v="No aplica"/>
    <s v="Secop II"/>
    <s v="548-2022-COMODATO"/>
    <s v="FDLSUBACD-491-2022"/>
    <x v="0"/>
    <x v="10"/>
    <s v="Otro"/>
    <m/>
    <m/>
    <s v="JAC LAS FLORES"/>
    <x v="888"/>
    <m/>
    <s v="No es CPS P-AG"/>
    <n v="0"/>
    <n v="0"/>
    <n v="0"/>
    <n v="0"/>
    <m/>
    <m/>
    <m/>
  </r>
  <r>
    <x v="2"/>
    <s v="549-2022"/>
    <m/>
    <s v="Secop II"/>
    <s v="549-2022-COMODATO"/>
    <s v="FDLSUBACD-492-2022"/>
    <x v="0"/>
    <x v="10"/>
    <s v="Otro"/>
    <m/>
    <m/>
    <s v="JAC TRINITARIA"/>
    <x v="889"/>
    <m/>
    <s v="No es CPS P-AG"/>
    <n v="0"/>
    <n v="0"/>
    <n v="0"/>
    <n v="0"/>
    <m/>
    <m/>
    <m/>
  </r>
  <r>
    <x v="2"/>
    <s v="550-2022"/>
    <s v="No aplica"/>
    <s v="Secop II"/>
    <s v="550-2022-COMODATO"/>
    <s v="FDLSUBACD-493-2022"/>
    <x v="0"/>
    <x v="10"/>
    <s v="Otro"/>
    <m/>
    <m/>
    <s v="JAC GUICANI"/>
    <x v="890"/>
    <m/>
    <s v="No es CPS P-AG"/>
    <n v="0"/>
    <n v="0"/>
    <n v="0"/>
    <n v="0"/>
    <m/>
    <m/>
    <m/>
  </r>
  <r>
    <x v="2"/>
    <s v="553-2022"/>
    <s v="No aplica"/>
    <s v="Secop II"/>
    <s v="553-2022-COMODATO"/>
    <s v="FDLSUBACD-496-2022"/>
    <x v="0"/>
    <x v="10"/>
    <s v="Otro"/>
    <m/>
    <m/>
    <s v="JAC URBANIZACIoN PUERTA DEL SOL"/>
    <x v="891"/>
    <m/>
    <s v="No es CPS P-AG"/>
    <n v="0"/>
    <n v="0"/>
    <n v="0"/>
    <n v="0"/>
    <m/>
    <m/>
    <m/>
  </r>
  <r>
    <x v="2"/>
    <s v="554-2022"/>
    <m/>
    <s v="Secop II"/>
    <s v="554-2022-COMODATO"/>
    <s v="FDLSUBACD-497-2022"/>
    <x v="0"/>
    <x v="10"/>
    <s v="Otro"/>
    <m/>
    <m/>
    <s v="LA ASOCIACIÓN DE JUNTAS DE ACCIÓN COMUNAL DE LA LOCALIDAD 11- ASOJUNTAS"/>
    <x v="640"/>
    <m/>
    <s v="No es CPS P-AG"/>
    <n v="0"/>
    <n v="0"/>
    <n v="0"/>
    <n v="0"/>
    <m/>
    <m/>
    <m/>
  </r>
  <r>
    <x v="2"/>
    <s v="555-2022"/>
    <m/>
    <s v="Secop II"/>
    <s v="555-2022PS(79361)"/>
    <s v="FDLSSAMC-11-2022(79361)"/>
    <x v="2"/>
    <x v="2"/>
    <s v="Otro"/>
    <m/>
    <m/>
    <s v="FUNDACION PARA EL DESARROLLO SOCIOCULTURAL, DEPORTIVO, COMUNITARIO, AGROPECUARIO Y/O AMBIENTAL - FUNDESCO"/>
    <x v="881"/>
    <m/>
    <s v="No es CPS P-AG"/>
    <n v="252753243"/>
    <n v="0"/>
    <n v="0"/>
    <n v="252753243"/>
    <m/>
    <m/>
    <m/>
  </r>
  <r>
    <x v="2"/>
    <s v="556-2022"/>
    <m/>
    <s v="Secop II"/>
    <s v="556-2022CINT(79283)"/>
    <s v="FDLSUBACMA-7-2022(79283) "/>
    <x v="4"/>
    <x v="7"/>
    <s v="Otro"/>
    <m/>
    <m/>
    <s v="CONSORCIO INTER-ALMA 2022"/>
    <x v="770"/>
    <m/>
    <s v="No es CPS P-AG"/>
    <n v="793550683"/>
    <n v="70000000"/>
    <n v="0"/>
    <n v="863550683"/>
    <m/>
    <s v="ALMA Interventoría &amp; Consultoría S.A.S (75.00%)- INTERPROYECT MY S.A.S. (25.00%)"/>
    <m/>
  </r>
  <r>
    <x v="2"/>
    <s v="557-2022"/>
    <m/>
    <s v="Secop II"/>
    <s v="557-2022PS(79680)"/>
    <s v="FDLSLP-25-2022(79491)"/>
    <x v="5"/>
    <x v="2"/>
    <s v="Otro"/>
    <m/>
    <m/>
    <s v="G&amp;D GERENCIA Y DIRECCIoN DE PROYECTOS SAS "/>
    <x v="892"/>
    <m/>
    <s v="No es CPS P-AG"/>
    <n v="394669450"/>
    <n v="0"/>
    <n v="0"/>
    <n v="394669450"/>
    <m/>
    <m/>
    <m/>
  </r>
  <r>
    <x v="2"/>
    <s v="558-2022"/>
    <m/>
    <s v="Secop II"/>
    <s v="558-2022PS (79491)"/>
    <s v="FDLSLP-23-2022 (79491)"/>
    <x v="5"/>
    <x v="2"/>
    <s v="Otro"/>
    <m/>
    <m/>
    <s v="AVANCE ORGANIZACIONAL CONSULTORES S.A.S. BIC"/>
    <x v="893"/>
    <m/>
    <s v="No es CPS P-AG"/>
    <n v="1009353438"/>
    <n v="0"/>
    <n v="0"/>
    <n v="1009353438"/>
    <m/>
    <m/>
    <m/>
  </r>
  <r>
    <x v="2"/>
    <s v="559-2022"/>
    <m/>
    <s v="Secop II"/>
    <s v="559-2022CINT(80546)"/>
    <s v="FDLSUBACMA-8-2022 (80546)"/>
    <x v="4"/>
    <x v="7"/>
    <s v="Otro"/>
    <m/>
    <m/>
    <s v="R &amp; M CONSTRUCCIONES E INTERVENTORIAS SAS "/>
    <x v="641"/>
    <m/>
    <s v="No es CPS P-AG"/>
    <n v="98069760"/>
    <n v="0"/>
    <n v="0"/>
    <n v="98069760"/>
    <m/>
    <m/>
    <m/>
  </r>
  <r>
    <x v="2"/>
    <s v="560-2022"/>
    <m/>
    <s v="Secop II"/>
    <s v="560-2022PS(80135)"/>
    <s v="FDLSSAMC-14-2022(80135)"/>
    <x v="2"/>
    <x v="2"/>
    <s v="Otro"/>
    <m/>
    <m/>
    <s v="CORPORACIÓN_x000a_ESTRATÉGICA EN GESTIÓN E INTEGRACIÓN COLOMBIA - EGESCO"/>
    <x v="587"/>
    <m/>
    <s v="No es CPS P-AG"/>
    <n v="279229980"/>
    <n v="0"/>
    <n v="0"/>
    <n v="279229980"/>
    <m/>
    <m/>
    <m/>
  </r>
  <r>
    <x v="2"/>
    <s v="561-2022"/>
    <m/>
    <s v="Secop II"/>
    <s v="561-2022CPS-CV(78307)"/>
    <s v="FDLSSASI-11-2022(78307)"/>
    <x v="1"/>
    <x v="4"/>
    <s v="Otro"/>
    <m/>
    <m/>
    <s v="ESM SOLUTIONS SAS"/>
    <x v="894"/>
    <m/>
    <s v="No es CPS P-AG"/>
    <n v="39988375"/>
    <n v="0"/>
    <n v="0"/>
    <n v="39988375"/>
    <m/>
    <m/>
    <m/>
  </r>
  <r>
    <x v="2"/>
    <s v="562-2022"/>
    <n v="80222"/>
    <s v="Secop II"/>
    <s v="562-2022CPS-AG(80222)"/>
    <s v="FDLSUBACD-498-2022(80222)"/>
    <x v="0"/>
    <x v="0"/>
    <s v="Apoyo a la gestión"/>
    <m/>
    <m/>
    <s v="LUZ NELLYS SANTANA"/>
    <x v="895"/>
    <m/>
    <n v="1967"/>
    <n v="23725000"/>
    <n v="10828333"/>
    <n v="0"/>
    <n v="34553333"/>
    <n v="3650000"/>
    <m/>
    <m/>
  </r>
  <r>
    <x v="2"/>
    <s v="563-2022"/>
    <m/>
    <s v="Secop II"/>
    <s v="563-2022CPS-AG (80203)"/>
    <s v="FDLSUBACD-499-2022(80203)"/>
    <x v="0"/>
    <x v="0"/>
    <s v="Apoyo a la gestión"/>
    <m/>
    <m/>
    <s v="ADRIANA ROSA LUNA SILGADO"/>
    <x v="896"/>
    <m/>
    <n v="1967"/>
    <n v="16362000"/>
    <n v="8090100"/>
    <n v="0"/>
    <n v="24452100"/>
    <n v="2727000"/>
    <m/>
    <m/>
  </r>
  <r>
    <x v="2"/>
    <s v="564-2022"/>
    <m/>
    <s v="Secop II"/>
    <s v="564-2022CPS-AG(80203)"/>
    <s v="FDLSUBACD-500-2022(80203)"/>
    <x v="0"/>
    <x v="0"/>
    <s v="Apoyo a la gestión"/>
    <m/>
    <m/>
    <s v="GABRIEL ANTONIO MORENO DIAZ"/>
    <x v="897"/>
    <m/>
    <n v="1967"/>
    <n v="16362000"/>
    <n v="8181000"/>
    <n v="0"/>
    <n v="24543000"/>
    <n v="2727000"/>
    <m/>
    <m/>
  </r>
  <r>
    <x v="2"/>
    <s v="565-2022"/>
    <m/>
    <s v="Secop II"/>
    <s v="565-2022CPS-AG(80203)"/>
    <s v="FDLSUBACD-501-2022(80203)"/>
    <x v="0"/>
    <x v="0"/>
    <s v="Apoyo a la gestión"/>
    <m/>
    <m/>
    <s v="IVAN RODOLFO FERNANDEZ FERNANDEZ"/>
    <x v="898"/>
    <m/>
    <n v="1967"/>
    <n v="16362000"/>
    <n v="8181000"/>
    <n v="0"/>
    <n v="24543000"/>
    <n v="2727000"/>
    <m/>
    <m/>
  </r>
  <r>
    <x v="2"/>
    <s v="566-2022"/>
    <m/>
    <s v="Secop II"/>
    <s v="566-2022-CPS-AG (80203)"/>
    <s v="FDLSUBACD-502-2022(80203)"/>
    <x v="0"/>
    <x v="0"/>
    <s v="Apoyo a la gestión"/>
    <m/>
    <m/>
    <s v="YIBI SORANY RENGIFO ARACUT"/>
    <x v="899"/>
    <m/>
    <n v="1967"/>
    <n v="16362000"/>
    <n v="8181000"/>
    <n v="0"/>
    <n v="24543000"/>
    <n v="2727000"/>
    <m/>
    <m/>
  </r>
  <r>
    <x v="2"/>
    <s v="567-2022"/>
    <m/>
    <s v="Secop II"/>
    <s v="567-2022-CPS-AG(80209)"/>
    <s v="FDLSUBACD-503-2022(80203)"/>
    <x v="0"/>
    <x v="0"/>
    <s v="Apoyo a la gestión"/>
    <m/>
    <m/>
    <s v="LEONARDO TONCEL GONZALEZ"/>
    <x v="900"/>
    <m/>
    <n v="1967"/>
    <n v="16362000"/>
    <n v="8090100"/>
    <n v="0"/>
    <n v="24452100"/>
    <n v="2727000"/>
    <m/>
    <m/>
  </r>
  <r>
    <x v="2"/>
    <s v="568-2022"/>
    <m/>
    <s v="Secop II"/>
    <s v="568-2022-CPS-AG(80209)"/>
    <s v="FDLSUBACD-504-2022(80209)"/>
    <x v="0"/>
    <x v="0"/>
    <s v="Apoyo a la gestión"/>
    <m/>
    <m/>
    <s v="LUZ MIRYAM MARTINEZ TRIVIÑO"/>
    <x v="901"/>
    <m/>
    <n v="1967"/>
    <n v="16362000"/>
    <n v="8090100"/>
    <n v="0"/>
    <n v="24452100"/>
    <n v="2727000"/>
    <m/>
    <m/>
  </r>
  <r>
    <x v="2"/>
    <s v="569-2022"/>
    <m/>
    <s v="Secop II"/>
    <s v="569-2022CPS-AG (80209)"/>
    <s v="FDLSUBACD-505-2022(80209)"/>
    <x v="0"/>
    <x v="0"/>
    <s v="Apoyo a la gestión"/>
    <m/>
    <m/>
    <s v="CRISTIAN SANTIAGO TRIVIÑO CABIATIVA"/>
    <x v="902"/>
    <m/>
    <n v="1967"/>
    <n v="16362000"/>
    <n v="8090100"/>
    <n v="0"/>
    <n v="24452100"/>
    <n v="2727000"/>
    <m/>
    <m/>
  </r>
  <r>
    <x v="2"/>
    <s v="570-2022"/>
    <m/>
    <s v="Secop II"/>
    <s v="570-2022CPS-AG (80209)"/>
    <s v="FDLSUBACD-506-2022(80209)"/>
    <x v="0"/>
    <x v="0"/>
    <s v="Apoyo a la gestión"/>
    <m/>
    <m/>
    <s v="YOEL DAVID QUINTERO CASALLAS"/>
    <x v="903"/>
    <s v="Bogotá, D.C."/>
    <n v="1967"/>
    <n v="16362000"/>
    <n v="8090100"/>
    <n v="0"/>
    <n v="24452100"/>
    <n v="2727000"/>
    <m/>
    <m/>
  </r>
  <r>
    <x v="2"/>
    <s v="571-2022"/>
    <m/>
    <s v="Secop II"/>
    <s v="571-2022CPS-AG (80203)"/>
    <s v="FDLSUBACD-507-2022(80209)"/>
    <x v="0"/>
    <x v="0"/>
    <s v="Apoyo a la gestión"/>
    <m/>
    <m/>
    <s v="JONATHAN STEFF SANCHEZ RUBIANO"/>
    <x v="904"/>
    <m/>
    <n v="1967"/>
    <n v="16362000"/>
    <n v="8090100"/>
    <n v="0"/>
    <n v="24452100"/>
    <n v="2727000"/>
    <m/>
    <m/>
  </r>
  <r>
    <x v="2"/>
    <s v="572-2022"/>
    <m/>
    <s v="Secop II"/>
    <s v="572-2022CPS-AG(80222)"/>
    <s v="FDLSUBACD-508-2022(80222)"/>
    <x v="0"/>
    <x v="0"/>
    <s v="Apoyo a la gestión"/>
    <m/>
    <m/>
    <s v="LEONARDO FABIO QUINTERO LOPEZ"/>
    <x v="905"/>
    <m/>
    <n v="1967"/>
    <n v="23725000"/>
    <n v="10828333"/>
    <n v="0"/>
    <n v="34553333"/>
    <n v="3650000"/>
    <m/>
    <m/>
  </r>
  <r>
    <x v="2"/>
    <s v="573-2022"/>
    <m/>
    <s v="Secop II"/>
    <s v="573-2022-CPS-AG(80209)"/>
    <s v="FDLSUBACD-509-2022(80209)"/>
    <x v="0"/>
    <x v="0"/>
    <s v="Apoyo a la gestión"/>
    <m/>
    <m/>
    <s v="LUIS ALBERTO YOPASÁ CRUZ"/>
    <x v="906"/>
    <m/>
    <n v="1967"/>
    <n v="16362000"/>
    <n v="8090100"/>
    <n v="0"/>
    <n v="24452100"/>
    <n v="2727000"/>
    <m/>
    <m/>
  </r>
  <r>
    <x v="2"/>
    <s v="574-2022"/>
    <m/>
    <s v="Secop II"/>
    <s v="574-2022CONS(81371)"/>
    <s v="FDLSUBACMA-10-2022(81371)"/>
    <x v="4"/>
    <x v="6"/>
    <s v="Otro"/>
    <m/>
    <m/>
    <s v="R &amp; M CONSTRUCCIONES E INTERVENTORIAS SAS "/>
    <x v="641"/>
    <m/>
    <s v="No es CPS P-AG"/>
    <n v="300832000"/>
    <n v="0"/>
    <n v="0"/>
    <n v="300832000"/>
    <s v="-"/>
    <m/>
    <m/>
  </r>
  <r>
    <x v="2"/>
    <s v="576-2022"/>
    <m/>
    <s v="Secop II"/>
    <s v="576-2022CO (80093)"/>
    <s v="FDLSLP-26-2022(80093)"/>
    <x v="5"/>
    <x v="8"/>
    <s v="Otro"/>
    <m/>
    <m/>
    <s v="HG INGENIERIA Y CONSTRUCCIONES SAS"/>
    <x v="907"/>
    <m/>
    <s v="No es CPS P-AG"/>
    <n v="420214781"/>
    <n v="0"/>
    <n v="0"/>
    <n v="420214781"/>
    <s v="-"/>
    <m/>
    <m/>
  </r>
  <r>
    <x v="2"/>
    <s v="577-2022"/>
    <m/>
    <s v="Secop II"/>
    <s v="577-2022CONS(85082)"/>
    <s v="FDLSMC-12-2022(85082)"/>
    <x v="3"/>
    <x v="6"/>
    <s v="Otro"/>
    <m/>
    <m/>
    <s v="DICOMO Servicios Integrales de Ingenieria S.A.S"/>
    <x v="908"/>
    <m/>
    <s v="No es CPS P-AG"/>
    <n v="24959324"/>
    <n v="0"/>
    <n v="0"/>
    <n v="24959324"/>
    <s v="-"/>
    <m/>
    <m/>
  </r>
  <r>
    <x v="2"/>
    <s v="578-2022"/>
    <m/>
    <s v="Secop II"/>
    <s v="578-2022SUM(85079)"/>
    <s v="FDLSMC-13-2022(85079)"/>
    <x v="1"/>
    <x v="5"/>
    <s v="Otro"/>
    <m/>
    <m/>
    <s v="COMERCIALIZADORA PADYF SAS"/>
    <x v="616"/>
    <m/>
    <s v="No es CPS P-AG"/>
    <n v="18343009"/>
    <n v="0"/>
    <n v="0"/>
    <n v="18343009"/>
    <s v="-"/>
    <m/>
    <m/>
  </r>
  <r>
    <x v="2"/>
    <s v="85093-2022"/>
    <m/>
    <s v="Tienda virtual"/>
    <s v="Orden de Compra 85093-2022"/>
    <s v="No aplica"/>
    <x v="6"/>
    <x v="9"/>
    <s v="Orden de Compra"/>
    <m/>
    <m/>
    <s v="DISTRACOM S.A."/>
    <x v="332"/>
    <m/>
    <s v="No es CPS P-AG"/>
    <n v="68701566"/>
    <n v="30500000"/>
    <n v="0"/>
    <n v="99201566"/>
    <s v="-"/>
    <m/>
    <m/>
  </r>
  <r>
    <x v="2"/>
    <s v="86744-2022"/>
    <m/>
    <s v="Tienda virtual"/>
    <s v="Orden de Compra 86744-2022"/>
    <s v="No aplica"/>
    <x v="6"/>
    <x v="9"/>
    <s v="Orden de Compra"/>
    <m/>
    <m/>
    <s v="MUNDOLIMPIEZA LTDA."/>
    <x v="909"/>
    <m/>
    <s v="No es CPS P-AG"/>
    <n v="168256665"/>
    <n v="53843804"/>
    <n v="0"/>
    <n v="222100469"/>
    <s v="-"/>
    <m/>
    <m/>
  </r>
  <r>
    <x v="2"/>
    <s v="88882-2022"/>
    <m/>
    <s v="Tienda virtual"/>
    <s v="Orden de Compra 88882-2022"/>
    <s v="No aplica"/>
    <x v="6"/>
    <x v="9"/>
    <s v="Orden de Compra"/>
    <m/>
    <m/>
    <s v="CONTROLES EMPRESARIALES SAS"/>
    <x v="910"/>
    <m/>
    <s v="No es CPS P-AG"/>
    <n v="156366960"/>
    <n v="0"/>
    <n v="0"/>
    <n v="156366960"/>
    <s v="-"/>
    <m/>
    <m/>
  </r>
  <r>
    <x v="2"/>
    <s v="89562-2022"/>
    <m/>
    <s v="Tienda virtual"/>
    <s v="Orden de Compra 89562-2022"/>
    <s v="No aplica"/>
    <x v="6"/>
    <x v="9"/>
    <s v="Orden de Compra"/>
    <m/>
    <m/>
    <s v="GRUPO EMPRESARIAL JHS SAS"/>
    <x v="574"/>
    <m/>
    <s v="No es CPS P-AG"/>
    <n v="116652186"/>
    <n v="58326094"/>
    <n v="0"/>
    <n v="174978280"/>
    <s v="-"/>
    <m/>
    <m/>
  </r>
  <r>
    <x v="2"/>
    <s v="90602-2022"/>
    <m/>
    <s v="Tienda virtual"/>
    <s v="Orden de Compra 90602-2022"/>
    <s v="No aplica"/>
    <x v="6"/>
    <x v="9"/>
    <s v="Orden de Compra"/>
    <m/>
    <m/>
    <s v="ASIC"/>
    <x v="911"/>
    <m/>
    <s v="No es CPS P-AG"/>
    <n v="405552"/>
    <n v="0"/>
    <n v="0"/>
    <n v="405552"/>
    <s v="-"/>
    <m/>
    <m/>
  </r>
  <r>
    <x v="2"/>
    <s v="93794-2022"/>
    <m/>
    <s v="Tienda virtual"/>
    <s v="Orden de Compra 93794-2022"/>
    <s v="No aplica"/>
    <x v="6"/>
    <x v="9"/>
    <s v="Orden de Compra"/>
    <m/>
    <m/>
    <s v="ESRI COLOMBIA SAS"/>
    <x v="643"/>
    <m/>
    <s v="No es CPS P-AG"/>
    <n v="38246630"/>
    <n v="0"/>
    <n v="0"/>
    <n v="38246630"/>
    <s v="-"/>
    <m/>
    <m/>
  </r>
  <r>
    <x v="2"/>
    <s v="94546-2022"/>
    <m/>
    <s v="Tienda virtual"/>
    <s v="Orden de Compra 94546-2022"/>
    <s v="No aplica"/>
    <x v="6"/>
    <x v="9"/>
    <s v="Orden de Compra"/>
    <m/>
    <m/>
    <s v="EMPRESA DE TELECOMUNICACIONES DE BOGOTA SA ESP"/>
    <x v="174"/>
    <m/>
    <s v="No es CPS P-AG"/>
    <n v="9614724"/>
    <n v="0"/>
    <n v="0"/>
    <n v="9614724"/>
    <s v="-"/>
    <m/>
    <m/>
  </r>
  <r>
    <x v="2"/>
    <s v="97546-2022"/>
    <m/>
    <s v="Tienda virtual"/>
    <s v="Orden de Compra 97546-2022"/>
    <s v="No aplica"/>
    <x v="6"/>
    <x v="9"/>
    <s v="Orden de Compra"/>
    <m/>
    <m/>
    <s v="CLARYICON SAS"/>
    <x v="912"/>
    <s v="Bogotá, D.C."/>
    <s v="No es CPS P-AG"/>
    <n v="19027997"/>
    <n v="9513998"/>
    <n v="0"/>
    <n v="28541995"/>
    <s v="-"/>
    <m/>
    <m/>
  </r>
  <r>
    <x v="2"/>
    <s v="98121-2022"/>
    <m/>
    <s v="Tienda virtual"/>
    <s v="Orden de Compra 98121-2022"/>
    <s v="No aplica"/>
    <x v="6"/>
    <x v="9"/>
    <s v="Orden de Compra"/>
    <m/>
    <m/>
    <s v="PROVEEDORES PARA SISTEMAS Y CIA SAS"/>
    <x v="913"/>
    <m/>
    <s v="No es CPS P-AG"/>
    <n v="352273406"/>
    <n v="0"/>
    <n v="0"/>
    <n v="352273406"/>
    <s v="-"/>
    <m/>
    <m/>
  </r>
  <r>
    <x v="2"/>
    <s v="99012-2022"/>
    <m/>
    <s v="Tienda virtual"/>
    <s v="Orden de Compra 99012-2022"/>
    <s v="No aplica"/>
    <x v="6"/>
    <x v="9"/>
    <s v="Orden de Compra"/>
    <m/>
    <m/>
    <s v="EASYCLEAN G&amp;E S.A.S."/>
    <x v="333"/>
    <m/>
    <s v="No es CPS P-AG"/>
    <n v="137381677"/>
    <n v="51439570"/>
    <n v="0"/>
    <n v="188821247"/>
    <s v="-"/>
    <m/>
    <m/>
  </r>
  <r>
    <x v="2"/>
    <s v="99419-2022"/>
    <m/>
    <s v="Tienda virtual"/>
    <s v="Orden de Compra 99419-2022"/>
    <s v="No aplica"/>
    <x v="6"/>
    <x v="9"/>
    <s v="Orden de Compra"/>
    <m/>
    <m/>
    <s v="EMPRESA DE TELECOMUNICACIONES DE BOGOTA SA ESP"/>
    <x v="174"/>
    <m/>
    <s v="No es CPS P-AG"/>
    <n v="9174781"/>
    <n v="2502213"/>
    <n v="0"/>
    <n v="11676994"/>
    <s v="-"/>
    <m/>
    <m/>
  </r>
  <r>
    <x v="2"/>
    <s v="99670-2022"/>
    <m/>
    <s v="Tienda virtual"/>
    <s v="Orden de Compra 99670-2022"/>
    <s v="No aplica"/>
    <x v="6"/>
    <x v="9"/>
    <s v="Orden de Compra"/>
    <m/>
    <m/>
    <s v="SISTETRONICS SAS"/>
    <x v="914"/>
    <m/>
    <s v="No es CPS P-AG"/>
    <n v="150857966"/>
    <n v="75428983"/>
    <n v="0"/>
    <n v="226286949"/>
    <s v="-"/>
    <m/>
    <m/>
  </r>
  <r>
    <x v="2"/>
    <s v="101402-2022"/>
    <m/>
    <s v="Tienda virtual"/>
    <s v="Orden de Compra 101402-2022"/>
    <s v="No aplica"/>
    <x v="6"/>
    <x v="9"/>
    <s v="Orden de Compra"/>
    <m/>
    <m/>
    <s v="INVESAKK SAS"/>
    <x v="915"/>
    <m/>
    <s v="No es CPS P-AG"/>
    <n v="249999376"/>
    <n v="0"/>
    <n v="0"/>
    <n v="249999376"/>
    <s v="-"/>
    <m/>
    <m/>
  </r>
  <r>
    <x v="3"/>
    <s v="001-2023"/>
    <n v="85872"/>
    <s v="Secop II"/>
    <s v="001-2023CPS-P(85872)"/>
    <s v="FDLSUBACD-001-2023(85872)"/>
    <x v="0"/>
    <x v="0"/>
    <s v="Profesional"/>
    <m/>
    <m/>
    <s v="CATALINA POSADA ESCOBAR"/>
    <x v="169"/>
    <s v="Bogotá, D.C."/>
    <n v="1966"/>
    <n v="99000000"/>
    <n v="28800000"/>
    <n v="0"/>
    <n v="127800000"/>
    <n v="9000000"/>
    <m/>
    <m/>
  </r>
  <r>
    <x v="3"/>
    <s v="002-2023"/>
    <n v="83727"/>
    <s v="Secop II"/>
    <s v="002-2023CPS-P(83727)"/>
    <s v="FDLSUBACD-002-2023(83727)"/>
    <x v="0"/>
    <x v="0"/>
    <s v="Profesional"/>
    <m/>
    <m/>
    <s v="FRANCISCO JAVIER GRANADOS GUTIERREZ"/>
    <x v="345"/>
    <s v="Bogotá, D.C."/>
    <n v="1978"/>
    <n v="99000000"/>
    <n v="49500000"/>
    <n v="0"/>
    <n v="148500000"/>
    <n v="9000000"/>
    <m/>
    <m/>
  </r>
  <r>
    <x v="3"/>
    <s v="003-2023 C1"/>
    <n v="83898"/>
    <s v="Secop II"/>
    <s v="003-2023CPS-P(83898)"/>
    <s v="FDLSUBACD-003-2023(83898)"/>
    <x v="0"/>
    <x v="0"/>
    <s v="Profesional"/>
    <d v="2023-06-28T00:00:00"/>
    <n v="53100000"/>
    <s v="CAMILO ANDRÉS PRIETO CUARTAS"/>
    <x v="354"/>
    <s v="Bogotá, D.C."/>
    <n v="1978"/>
    <n v="99000000"/>
    <n v="0"/>
    <n v="0"/>
    <n v="99000000"/>
    <n v="9000000"/>
    <m/>
    <m/>
  </r>
  <r>
    <x v="3"/>
    <s v="003-2023"/>
    <n v="83898"/>
    <s v="Secop II"/>
    <s v="003-2023CPS-P(83898)"/>
    <s v="FDLSUBACD-003-2023(83898)"/>
    <x v="0"/>
    <x v="0"/>
    <s v="Profesional"/>
    <m/>
    <m/>
    <s v="MANUEL GUILLERMO FRANCISCO AMOROCHO BARRERA"/>
    <x v="362"/>
    <s v="Bogotá, D.C."/>
    <n v="1978"/>
    <n v="99000000"/>
    <n v="49500000"/>
    <n v="0"/>
    <n v="148500000"/>
    <n v="9000000"/>
    <m/>
    <m/>
  </r>
  <r>
    <x v="3"/>
    <s v="004-2023"/>
    <n v="84000"/>
    <s v="Secop II"/>
    <s v="004-2023CPS-P(84000)"/>
    <s v="FDLSUBACD-004-2023(84000)"/>
    <x v="0"/>
    <x v="0"/>
    <s v="Profesional"/>
    <m/>
    <m/>
    <s v="JUAN SEBASTIAN PULECIO DOMINGUEZ"/>
    <x v="199"/>
    <s v="Bogotá, D.C."/>
    <n v="1979"/>
    <n v="99000000"/>
    <n v="49500000"/>
    <n v="0"/>
    <n v="148500000"/>
    <n v="9000000"/>
    <m/>
    <m/>
  </r>
  <r>
    <x v="3"/>
    <s v="005-2023 C1"/>
    <n v="84186"/>
    <s v="Secop II"/>
    <s v="005-2023CPS-P(84186)"/>
    <s v="FDLSUBACD-005-2023(84186)"/>
    <x v="0"/>
    <x v="0"/>
    <s v="Profesional"/>
    <d v="2024-04-02T00:00:00"/>
    <n v="20400000"/>
    <s v="DIANA PATRICIA ARENAS BLANCO"/>
    <x v="30"/>
    <s v="Bucaramanga (Santander)"/>
    <n v="1978"/>
    <n v="99000000"/>
    <n v="49500000"/>
    <n v="0"/>
    <n v="148500000"/>
    <n v="9000000"/>
    <m/>
    <m/>
  </r>
  <r>
    <x v="3"/>
    <s v="005-2023"/>
    <n v="84186"/>
    <s v="Secop II"/>
    <s v="005-2023CPS-P(84186)"/>
    <s v="FDLSUBACD-005-2023(84186)"/>
    <x v="0"/>
    <x v="0"/>
    <s v="Profesional"/>
    <m/>
    <m/>
    <s v="VÍCTOR ALFONSO ARIAS GARCÍA"/>
    <x v="916"/>
    <s v="Bogotá D.C."/>
    <n v="1978"/>
    <n v="99000000"/>
    <n v="49500000"/>
    <n v="0"/>
    <n v="148500000"/>
    <n v="9000000"/>
    <m/>
    <m/>
  </r>
  <r>
    <x v="3"/>
    <s v="006-2023 C1"/>
    <n v="86113"/>
    <s v="Secop II"/>
    <s v="006-2023CPS-P(86113)"/>
    <s v="FDLSUBACD-006-2023(86113)"/>
    <x v="0"/>
    <x v="0"/>
    <s v="Profesional"/>
    <d v="2023-06-15T00:00:00"/>
    <n v="44566666"/>
    <s v="DEISY LORENA ALFONSO RODRIGUEZ"/>
    <x v="453"/>
    <s v="Bogotá, D.C."/>
    <n v="1978"/>
    <n v="77000000"/>
    <n v="0"/>
    <n v="0"/>
    <n v="77000000"/>
    <n v="7000000"/>
    <m/>
    <m/>
  </r>
  <r>
    <x v="3"/>
    <s v="006-2023"/>
    <n v="86113"/>
    <s v="Secop II"/>
    <s v="006-2023CPS-P(86113)"/>
    <s v="FDLSUBACD-006-2023(86113)"/>
    <x v="0"/>
    <x v="0"/>
    <s v="Profesional"/>
    <m/>
    <m/>
    <s v="ANGIEE NATHALIA TORRES TRIANA"/>
    <x v="448"/>
    <s v="Bogotá, D.C."/>
    <n v="1978"/>
    <n v="77000000"/>
    <n v="38500000"/>
    <n v="0"/>
    <n v="115500000"/>
    <n v="7000000"/>
    <m/>
    <m/>
  </r>
  <r>
    <x v="3"/>
    <s v="007-2023"/>
    <n v="86068"/>
    <s v="Secop II"/>
    <s v="007-2023CPS-P(86068)"/>
    <s v="FDLSUBACD-007-2023(86068)"/>
    <x v="0"/>
    <x v="0"/>
    <s v="Profesional"/>
    <m/>
    <m/>
    <s v="MARIA CAMILA MUÑOZ REYES"/>
    <x v="690"/>
    <s v="Bogotá, D.C."/>
    <n v="1998"/>
    <n v="77000000"/>
    <n v="38500000"/>
    <n v="0"/>
    <n v="115500000"/>
    <n v="7000000"/>
    <m/>
    <m/>
  </r>
  <r>
    <x v="3"/>
    <s v="008-2023"/>
    <n v="83633"/>
    <s v="Secop II"/>
    <s v="008-2023CPS-P(83633)"/>
    <s v="FDLSUBACD-008-2023(83633)"/>
    <x v="0"/>
    <x v="0"/>
    <s v="Profesional"/>
    <m/>
    <m/>
    <s v="MARIA ESTELA AMAYA ARAGON"/>
    <x v="560"/>
    <s v="Bogotá, D.C."/>
    <n v="1978"/>
    <n v="55550000"/>
    <n v="7575000"/>
    <n v="0"/>
    <n v="63125000"/>
    <n v="5050000"/>
    <m/>
    <m/>
  </r>
  <r>
    <x v="3"/>
    <s v="009-2023"/>
    <n v="83828"/>
    <s v="Secop II"/>
    <s v="009-2023CPS-P(83828)"/>
    <s v="FDLSUBACD-009-2023(83828)"/>
    <x v="0"/>
    <x v="0"/>
    <s v="Profesional"/>
    <m/>
    <m/>
    <s v="DANIEL ARIAS BONFANTE"/>
    <x v="435"/>
    <s v="Bogotá, D.C."/>
    <n v="1978"/>
    <n v="99000000"/>
    <n v="49500000"/>
    <n v="0"/>
    <n v="148500000"/>
    <n v="9000000"/>
    <m/>
    <m/>
  </r>
  <r>
    <x v="3"/>
    <s v="010-2023"/>
    <n v="83691"/>
    <s v="Secop II"/>
    <s v="010-2023CPS-P(83691)"/>
    <s v="FDLSUBACD-010-2023(83691)"/>
    <x v="0"/>
    <x v="0"/>
    <s v="Profesional"/>
    <m/>
    <m/>
    <s v="NUBIA ESPERANZA SaNCHEZ CORREDOR"/>
    <x v="780"/>
    <s v="Chía (Cundinamarca)"/>
    <n v="1978"/>
    <n v="99000000"/>
    <n v="0"/>
    <n v="0"/>
    <n v="99000000"/>
    <n v="9000000"/>
    <m/>
    <m/>
  </r>
  <r>
    <x v="3"/>
    <s v="011-2023"/>
    <n v="83812"/>
    <s v="Secop II"/>
    <s v="011-2023CPS-AG(83812)"/>
    <s v="FDLSUBACD-011-2023(83812)"/>
    <x v="0"/>
    <x v="0"/>
    <s v="Apoyo a la gestión"/>
    <m/>
    <m/>
    <s v="LILIANA GERLEIN CASTIBLANCO VARGAS"/>
    <x v="739"/>
    <s v="Bogotá, D.C."/>
    <n v="1978"/>
    <n v="44000000"/>
    <n v="4000000"/>
    <n v="0"/>
    <n v="48000000"/>
    <n v="4000000"/>
    <m/>
    <m/>
  </r>
  <r>
    <x v="3"/>
    <s v="012-2023"/>
    <n v="85388"/>
    <s v="Secop II"/>
    <s v="012-2023CPS-P(85388)"/>
    <s v="FDLSUBACD-012-2023(85388)"/>
    <x v="0"/>
    <x v="0"/>
    <s v="Profesional"/>
    <m/>
    <m/>
    <s v="MATEO CALDERDÓN CASAS"/>
    <x v="555"/>
    <s v="Bogotá, D.C."/>
    <n v="2034"/>
    <n v="55550000"/>
    <n v="27775000"/>
    <n v="0"/>
    <n v="83325000"/>
    <n v="5050000"/>
    <m/>
    <m/>
  </r>
  <r>
    <x v="3"/>
    <s v="013-2023"/>
    <n v="83853"/>
    <s v="Secop II"/>
    <s v="013-2023CPS-P(83853)"/>
    <s v="FDLSUBACD-013-2023(83853)"/>
    <x v="0"/>
    <x v="0"/>
    <s v="Profesional"/>
    <m/>
    <m/>
    <s v="SANTIAGO GIRALDO GRACIA"/>
    <x v="375"/>
    <s v="Bogotá, D.C."/>
    <n v="1978"/>
    <n v="77000000"/>
    <n v="38500000"/>
    <n v="0"/>
    <n v="115500000"/>
    <n v="7000000"/>
    <m/>
    <m/>
  </r>
  <r>
    <x v="3"/>
    <s v="014-2023"/>
    <n v="83853"/>
    <s v="Secop II"/>
    <s v="014-2023CPS-P(83853)"/>
    <s v="FDLSUBACD-014-2023(83853)"/>
    <x v="0"/>
    <x v="0"/>
    <s v="Profesional"/>
    <m/>
    <m/>
    <s v="KAREM ANGELICA HERRERA SÁNCHEZ"/>
    <x v="85"/>
    <s v="Bogotá, D.C."/>
    <n v="1978"/>
    <n v="77000000"/>
    <n v="38500000"/>
    <n v="0"/>
    <n v="115500000"/>
    <n v="7000000"/>
    <m/>
    <m/>
  </r>
  <r>
    <x v="3"/>
    <s v="015-2023"/>
    <n v="85962"/>
    <s v="Secop II"/>
    <s v="015-2023CPS-P(85962)"/>
    <s v="FDLSUBACD-015-2023(85962)"/>
    <x v="0"/>
    <x v="0"/>
    <s v="Profesional"/>
    <m/>
    <m/>
    <s v="OSCAR JAVIER MEDINA CARTAGENA"/>
    <x v="671"/>
    <s v="Bogotá, D.C."/>
    <n v="2014"/>
    <n v="77000000"/>
    <n v="20766667"/>
    <n v="0"/>
    <n v="97766667"/>
    <n v="7000000"/>
    <m/>
    <m/>
  </r>
  <r>
    <x v="3"/>
    <s v="016-2023"/>
    <n v="85914"/>
    <s v="Secop II"/>
    <s v="016-2023CPS-AG(85914)"/>
    <s v="FDLSUBACD-016-2023(85914)"/>
    <x v="0"/>
    <x v="0"/>
    <s v="Apoyo a la gestión"/>
    <m/>
    <m/>
    <s v="PEDRO DANIEL ASTROS HERNANDEZ"/>
    <x v="559"/>
    <s v="Bogotá, D.C."/>
    <n v="1978"/>
    <n v="44000000"/>
    <n v="4800000"/>
    <n v="0"/>
    <n v="48800000"/>
    <n v="4000000"/>
    <m/>
    <m/>
  </r>
  <r>
    <x v="3"/>
    <s v="017-2023"/>
    <n v="83660"/>
    <s v="Secop II"/>
    <s v="017-2023CPS-P(83660)"/>
    <s v="FDLSUBACD-017-2023(83660)"/>
    <x v="0"/>
    <x v="0"/>
    <s v="Profesional"/>
    <m/>
    <m/>
    <s v="EDGAR MAURICIO GOMEZ MEDINA"/>
    <x v="136"/>
    <s v="Bogotá, D.C."/>
    <n v="1978"/>
    <n v="77000000"/>
    <n v="38500000"/>
    <n v="0"/>
    <n v="115500000"/>
    <n v="7000000"/>
    <m/>
    <m/>
  </r>
  <r>
    <x v="3"/>
    <s v="018-2023"/>
    <n v="83918"/>
    <s v="Secop II"/>
    <s v="018-2023CPS-P(83918)"/>
    <s v="FDLSUBACD-018-2023(83918)"/>
    <x v="0"/>
    <x v="0"/>
    <s v="Profesional"/>
    <m/>
    <m/>
    <s v="WILLIAM ALFONSO DIAZ SANCHEZ"/>
    <x v="292"/>
    <s v="Bogotá, D.C."/>
    <n v="1978"/>
    <n v="99000000"/>
    <n v="0"/>
    <n v="0"/>
    <n v="99000000"/>
    <n v="9000000"/>
    <m/>
    <m/>
  </r>
  <r>
    <x v="3"/>
    <s v="019-2023"/>
    <n v="84005"/>
    <s v="Secop II"/>
    <s v="019-2023CPS-P(84005)"/>
    <s v="FDLSUBACD-019-2023(84005)"/>
    <x v="0"/>
    <x v="0"/>
    <s v="Profesional"/>
    <m/>
    <m/>
    <s v="JASBLEIDY TATIANA CORTES AVILA"/>
    <x v="703"/>
    <s v="Bogotá, D.C."/>
    <n v="1979"/>
    <n v="30300000"/>
    <n v="15150000"/>
    <n v="0"/>
    <n v="45450000"/>
    <n v="5050000"/>
    <m/>
    <m/>
  </r>
  <r>
    <x v="3"/>
    <s v="020-2023 C1"/>
    <n v="83918"/>
    <s v="Secop II"/>
    <s v="020-2023CPS-P(83918)"/>
    <s v="FDLSUBACD-020-2023(83918)"/>
    <x v="0"/>
    <x v="0"/>
    <s v="Profesional"/>
    <d v="2023-05-09T00:00:00"/>
    <n v="69300000"/>
    <s v="WILSON FABIAN SANABRIA SIERRA"/>
    <x v="846"/>
    <s v="Bogotá, D.C."/>
    <n v="1978"/>
    <n v="99000000"/>
    <n v="0"/>
    <n v="0"/>
    <n v="99000000"/>
    <n v="9000000"/>
    <m/>
    <m/>
  </r>
  <r>
    <x v="3"/>
    <s v="020-2023"/>
    <n v="83918"/>
    <s v="Secop II"/>
    <s v="020-2023CPS-P(83918)"/>
    <s v="FDLSUBACD-020-2023(83918)"/>
    <x v="0"/>
    <x v="0"/>
    <s v="Profesional"/>
    <m/>
    <m/>
    <s v="JOSE AUGUSTO PASTRANA TRUJILLO"/>
    <x v="540"/>
    <s v="Palermo (Huila)"/>
    <n v="1978"/>
    <n v="99000000"/>
    <n v="49500000"/>
    <n v="0"/>
    <n v="148500000"/>
    <n v="9000000"/>
    <m/>
    <m/>
  </r>
  <r>
    <x v="3"/>
    <s v="021-2023"/>
    <n v="85803"/>
    <s v="Secop II"/>
    <s v="021-2023CPS-P(85803)"/>
    <s v="FDLSUBACD-021-2023(85803)"/>
    <x v="0"/>
    <x v="0"/>
    <s v="Profesional"/>
    <m/>
    <m/>
    <s v="MARIA CATALINA ORTIZ TORRES"/>
    <x v="603"/>
    <s v="Chía (Cundinamarca)"/>
    <n v="1977"/>
    <n v="55550000"/>
    <n v="0"/>
    <n v="0"/>
    <n v="55550000"/>
    <n v="5050000"/>
    <m/>
    <m/>
  </r>
  <r>
    <x v="3"/>
    <s v="022-2023"/>
    <n v="83638"/>
    <s v="Secop II"/>
    <s v="022-2023CPS-P(83638)"/>
    <s v="FDLSUBACD-022-2023(83638)"/>
    <x v="0"/>
    <x v="0"/>
    <s v="Profesional"/>
    <m/>
    <m/>
    <s v="RUDDY ISABEL SOTO MARTiNEZ"/>
    <x v="733"/>
    <s v="Bogotá, D.C."/>
    <n v="1978"/>
    <n v="30300000"/>
    <n v="15150000"/>
    <n v="0"/>
    <n v="45450000"/>
    <n v="5050000"/>
    <m/>
    <m/>
  </r>
  <r>
    <x v="3"/>
    <s v="023-2023"/>
    <n v="83652"/>
    <s v="Secop II"/>
    <s v="023-2023CPS-P(83652)"/>
    <s v="FDLSUBACD-023-2023(83652)"/>
    <x v="0"/>
    <x v="0"/>
    <s v="Profesional"/>
    <m/>
    <m/>
    <s v="fabian ricardo herrera rincon"/>
    <x v="670"/>
    <s v="Bogotá, D.C."/>
    <n v="1978"/>
    <n v="42000000"/>
    <n v="21000000"/>
    <n v="0"/>
    <n v="63000000"/>
    <n v="7000000"/>
    <m/>
    <m/>
  </r>
  <r>
    <x v="3"/>
    <s v="024-2023"/>
    <n v="83695"/>
    <s v="Secop II"/>
    <s v="024-2023CPS-P(83695)"/>
    <s v="FDLSUBACD-024-2023(83695)"/>
    <x v="0"/>
    <x v="0"/>
    <s v="Profesional"/>
    <m/>
    <m/>
    <s v="PAOLA ANDREA QUIROGA PALACIO"/>
    <x v="917"/>
    <s v="Bogotá, D.C."/>
    <n v="1978"/>
    <n v="24000000"/>
    <n v="0"/>
    <n v="0"/>
    <n v="24000000"/>
    <n v="4000000"/>
    <m/>
    <m/>
  </r>
  <r>
    <x v="3"/>
    <s v="025-2023"/>
    <n v="84005"/>
    <s v="Secop II"/>
    <s v="025-2023CPS-P(84005)"/>
    <s v="FDLSUBACD-025-2023(84005)"/>
    <x v="0"/>
    <x v="0"/>
    <s v="Profesional"/>
    <m/>
    <m/>
    <s v="LOLA ELVIRA FRANCO SAAVEDRA"/>
    <x v="151"/>
    <s v="Bogotá, D.C."/>
    <n v="1979"/>
    <n v="30300000"/>
    <n v="15150000"/>
    <n v="0"/>
    <n v="45450000"/>
    <n v="5050000"/>
    <m/>
    <m/>
  </r>
  <r>
    <x v="3"/>
    <s v="026-2023"/>
    <n v="84005"/>
    <s v="Secop II"/>
    <s v="026-2023CPS-P(84005)"/>
    <s v="FDLSUBACD-026-2023(84005)"/>
    <x v="0"/>
    <x v="0"/>
    <s v="Profesional"/>
    <m/>
    <m/>
    <s v="ALEXANDRA PAVA HERNANDEZ"/>
    <x v="702"/>
    <s v="Cartagena (Bolívar)"/>
    <n v="1979"/>
    <n v="30300000"/>
    <n v="15150000"/>
    <n v="0"/>
    <n v="45450000"/>
    <n v="5050000"/>
    <m/>
    <m/>
  </r>
  <r>
    <x v="3"/>
    <s v="027-2023"/>
    <n v="84005"/>
    <s v="Secop II"/>
    <s v="027-2023CPS-P(84005)"/>
    <s v="FDLSUBACD-027-2023(84005)"/>
    <x v="0"/>
    <x v="0"/>
    <s v="Profesional"/>
    <m/>
    <m/>
    <s v="CARLOS ARTURO SEPULVEDA SANCHEZ"/>
    <x v="417"/>
    <s v="Bucaramanga (Santander)"/>
    <n v="1979"/>
    <n v="30300000"/>
    <n v="15150000"/>
    <n v="0"/>
    <n v="45450000"/>
    <n v="5050000"/>
    <m/>
    <m/>
  </r>
  <r>
    <x v="3"/>
    <s v="028-2023 C1"/>
    <n v="85806"/>
    <s v="Secop II"/>
    <s v="028-2023CPS-P(85806)"/>
    <s v="FDLSUBACD-028-2023(85806)"/>
    <x v="0"/>
    <x v="0"/>
    <s v="Profesional"/>
    <d v="2023-03-11T00:00:00"/>
    <n v="18348334"/>
    <s v="ANA MARÍA ROZO"/>
    <x v="753"/>
    <s v="Bogotá, D.C."/>
    <n v="1977"/>
    <n v="30300000"/>
    <n v="0"/>
    <n v="0"/>
    <n v="30300000"/>
    <n v="5050000"/>
    <m/>
    <m/>
  </r>
  <r>
    <x v="3"/>
    <s v="028-2023"/>
    <n v="85806"/>
    <s v="Secop II"/>
    <s v="028-2023CPS-P(85806)"/>
    <s v="FDLSUBACD-028-2023(85806)"/>
    <x v="0"/>
    <x v="0"/>
    <s v="Profesional"/>
    <m/>
    <m/>
    <s v="ANGIE SERRANO POVEDA"/>
    <x v="918"/>
    <s v="Bogotá, D.C."/>
    <n v="1977"/>
    <n v="30300000"/>
    <n v="15150000"/>
    <n v="0"/>
    <n v="45450000"/>
    <n v="5050000"/>
    <m/>
    <m/>
  </r>
  <r>
    <x v="3"/>
    <s v="029-2023"/>
    <n v="83729"/>
    <s v="Secop II"/>
    <s v="029-2023CPS-P(83729)"/>
    <s v="FDLSUBACD-029-2023(83729)"/>
    <x v="0"/>
    <x v="0"/>
    <s v="Profesional"/>
    <m/>
    <m/>
    <s v="INGRID MARCELA GOMEZ GOMEZ"/>
    <x v="474"/>
    <s v="Bogotá, D.C."/>
    <n v="1978"/>
    <n v="42000000"/>
    <n v="21000000"/>
    <n v="0"/>
    <n v="63000000"/>
    <n v="7000000"/>
    <m/>
    <m/>
  </r>
  <r>
    <x v="3"/>
    <s v="030-2023"/>
    <n v="83730"/>
    <s v="Secop II"/>
    <s v="030-2023CPS-AG(83730)"/>
    <s v="FDLSUBACD-030-2023(83730)"/>
    <x v="0"/>
    <x v="0"/>
    <s v="Apoyo a la gestión"/>
    <m/>
    <m/>
    <s v="SANDRA PATRICIA CRISTANCHO MEJIA"/>
    <x v="117"/>
    <s v="Bogotá, D.C."/>
    <n v="1978"/>
    <n v="24000000"/>
    <n v="12000000"/>
    <n v="0"/>
    <n v="36000000"/>
    <n v="4000000"/>
    <m/>
    <m/>
  </r>
  <r>
    <x v="3"/>
    <s v="031-2023"/>
    <n v="83676"/>
    <s v="Secop II"/>
    <s v="031-2023CPS-P(83676)"/>
    <s v="FDLSUBACD-031-2023(83676)"/>
    <x v="0"/>
    <x v="0"/>
    <s v="Profesional"/>
    <m/>
    <m/>
    <s v="JOSE JESUS AGUDELO MELO"/>
    <x v="89"/>
    <s v="Bogotá, D.C."/>
    <n v="1978"/>
    <n v="30300000"/>
    <n v="15150000"/>
    <n v="0"/>
    <n v="45450000"/>
    <n v="5050000"/>
    <m/>
    <m/>
  </r>
  <r>
    <x v="3"/>
    <s v="033-2023"/>
    <n v="83716"/>
    <s v="Secop II"/>
    <s v="033-2023-CPS-AG(83716)"/>
    <s v="FDLSUBACD-033-2023(83716)"/>
    <x v="0"/>
    <x v="0"/>
    <s v="Apoyo a la gestión"/>
    <m/>
    <m/>
    <s v="FRANCY EVELYN LARA LADINO"/>
    <x v="230"/>
    <s v="Bogotá, D.C."/>
    <n v="1978"/>
    <n v="24000000"/>
    <n v="12000000"/>
    <n v="0"/>
    <n v="36000000"/>
    <n v="4000000"/>
    <m/>
    <m/>
  </r>
  <r>
    <x v="3"/>
    <s v="034-2023"/>
    <n v="83716"/>
    <s v="Secop II"/>
    <s v="034-2023CPS-AG(83716)"/>
    <s v="FDLSUBACD-034-2023(83716)"/>
    <x v="0"/>
    <x v="0"/>
    <s v="Apoyo a la gestión"/>
    <m/>
    <m/>
    <s v="JEICER DISNEY GUTIÉRREZ ÁLVAREZ"/>
    <x v="150"/>
    <s v="Fusagasuga (Cundinamarca)"/>
    <n v="1978"/>
    <n v="24000000"/>
    <n v="12000000"/>
    <n v="0"/>
    <n v="36000000"/>
    <n v="4000000"/>
    <m/>
    <m/>
  </r>
  <r>
    <x v="3"/>
    <s v="035-2023"/>
    <n v="83736"/>
    <s v="Secop II"/>
    <s v="035-2023CPS-P(83736)"/>
    <s v="FDLSUBACD-035-2023(83736)"/>
    <x v="0"/>
    <x v="0"/>
    <s v="Profesional"/>
    <m/>
    <m/>
    <s v="MARIA CRISTINA PACHECO PEREZ"/>
    <x v="688"/>
    <s v="Bucaramanga (Santander)"/>
    <n v="1978"/>
    <n v="42000000"/>
    <n v="21000000"/>
    <n v="0"/>
    <n v="63000000"/>
    <n v="7000000"/>
    <m/>
    <m/>
  </r>
  <r>
    <x v="3"/>
    <s v="036-2023"/>
    <n v="83907"/>
    <s v="Secop II"/>
    <s v="036-2023CPS-P(83907)"/>
    <s v="FDLSUBACD-036-2023(83907)"/>
    <x v="0"/>
    <x v="0"/>
    <s v="Profesional"/>
    <m/>
    <m/>
    <s v="JUAN SEBASTIaN ACEVEDO SaNCHEZ"/>
    <x v="736"/>
    <s v="Bogotá, D.C."/>
    <n v="1978"/>
    <n v="30300000"/>
    <n v="15150000"/>
    <n v="0"/>
    <n v="45450000"/>
    <n v="5050000"/>
    <m/>
    <m/>
  </r>
  <r>
    <x v="3"/>
    <s v="037-2023 C1"/>
    <n v="83902"/>
    <s v="Secop II"/>
    <s v="037-2023CPS-P(83902)"/>
    <s v="FDLSUBACD-037-2023(83902)"/>
    <x v="0"/>
    <x v="0"/>
    <s v="Profesional"/>
    <d v="2023-07-25T00:00:00"/>
    <n v="3366667"/>
    <s v="WILSON ANDRÉS PINZÓN CORTES"/>
    <x v="751"/>
    <s v="Bogotá, D.C."/>
    <n v="1978"/>
    <n v="30300000"/>
    <n v="0"/>
    <n v="0"/>
    <n v="30300000"/>
    <n v="5050000"/>
    <m/>
    <m/>
  </r>
  <r>
    <x v="3"/>
    <s v="037-2023 C2"/>
    <n v="83902"/>
    <s v="Secop II"/>
    <s v="037-2023CPS-P(83902)"/>
    <s v="FDLSUBACD-037-2023(83902)"/>
    <x v="0"/>
    <x v="0"/>
    <s v="Profesional"/>
    <d v="2023-09-01T00:00:00"/>
    <s v="$ 14.140.000"/>
    <s v="JOELINE SIMONE MONTERROSA BARAJAS"/>
    <x v="919"/>
    <s v="Bogotá, D.C."/>
    <n v="1978"/>
    <n v="30300000"/>
    <n v="15150000"/>
    <n v="0"/>
    <n v="45450000"/>
    <n v="5050000"/>
    <m/>
    <m/>
  </r>
  <r>
    <x v="3"/>
    <s v="037-2023"/>
    <n v="83902"/>
    <s v="Secop II"/>
    <s v="037-2023CPS-P(83902)"/>
    <s v="FDLSUBACD-037-2023(83902)"/>
    <x v="0"/>
    <x v="0"/>
    <s v="Profesional"/>
    <m/>
    <m/>
    <s v="NUBIA SUAREZ TORRES"/>
    <x v="920"/>
    <s v="Bogotá, D.C."/>
    <n v="1978"/>
    <n v="30300000"/>
    <n v="15150000"/>
    <n v="0"/>
    <n v="45450000"/>
    <n v="5050000"/>
    <m/>
    <m/>
  </r>
  <r>
    <x v="3"/>
    <s v="038-2023"/>
    <n v="83841"/>
    <s v="Secop II"/>
    <s v="038-2023CPS-P(83841)"/>
    <s v="FDLSUBACD-038-2023(83841)"/>
    <x v="0"/>
    <x v="0"/>
    <s v="Profesional"/>
    <m/>
    <m/>
    <s v="mileidis karina quintero franco"/>
    <x v="716"/>
    <s v="Ocaña (Norte de Santander)"/>
    <n v="1978"/>
    <n v="42000000"/>
    <n v="21000000"/>
    <n v="0"/>
    <n v="63000000"/>
    <n v="7000000"/>
    <m/>
    <m/>
  </r>
  <r>
    <x v="3"/>
    <s v="039-2023"/>
    <n v="85793"/>
    <s v="Secop II"/>
    <s v="039-2023CPS-AG(85793)"/>
    <s v="FDLSUBACD-039-2023(85793)"/>
    <x v="0"/>
    <x v="0"/>
    <s v="Apoyo a la gestión"/>
    <m/>
    <m/>
    <s v="ALIX ANDREA RUIZ CORTES"/>
    <x v="313"/>
    <s v="Bogotá, D.C."/>
    <n v="2032"/>
    <n v="28050000"/>
    <n v="0"/>
    <n v="0"/>
    <n v="28050000"/>
    <n v="2550000"/>
    <m/>
    <m/>
  </r>
  <r>
    <x v="3"/>
    <s v="040-2023"/>
    <n v="85793"/>
    <s v="Secop II"/>
    <s v="040-2023CPS-AG (85793)"/>
    <s v="FDLSUBACD-040-2023(85793)"/>
    <x v="0"/>
    <x v="0"/>
    <s v="Apoyo a la gestión"/>
    <m/>
    <m/>
    <s v="CONSTANZA MARCELA TORRES"/>
    <x v="710"/>
    <s v="Chía (Cundinamarca)"/>
    <n v="2032"/>
    <n v="28050000"/>
    <n v="5100000"/>
    <n v="0"/>
    <n v="33150000"/>
    <n v="2550000"/>
    <m/>
    <m/>
  </r>
  <r>
    <x v="3"/>
    <s v="041-2023"/>
    <n v="85793"/>
    <s v="Secop II"/>
    <s v="041-2023CPS-AG(85793)"/>
    <s v="FDLSUBACD-041-2023(85793)"/>
    <x v="0"/>
    <x v="0"/>
    <s v="Apoyo a la gestión"/>
    <m/>
    <m/>
    <s v="cristian mateo martinez pinilla"/>
    <x v="667"/>
    <s v="Bogotá, D.C."/>
    <n v="2032"/>
    <n v="28050000"/>
    <n v="0"/>
    <n v="0"/>
    <n v="28050000"/>
    <n v="2550000"/>
    <m/>
    <m/>
  </r>
  <r>
    <x v="3"/>
    <s v="042-2023"/>
    <n v="85793"/>
    <s v="Secop II"/>
    <s v="042-2023CPS-AG(85793)"/>
    <s v="FDLSUBACD-042-2023(85793)"/>
    <x v="0"/>
    <x v="0"/>
    <s v="Apoyo a la gestión"/>
    <m/>
    <m/>
    <s v="DAMARIS VIVIANA GONZaLEZ MERCHaN"/>
    <x v="668"/>
    <s v="Bogotá, D.C."/>
    <n v="2032"/>
    <n v="28050000"/>
    <n v="0"/>
    <n v="0"/>
    <n v="28050000"/>
    <n v="2550000"/>
    <m/>
    <m/>
  </r>
  <r>
    <x v="3"/>
    <s v="043-2023"/>
    <n v="85793"/>
    <s v="Secop II"/>
    <s v="043-2023CPS-AG(85793)"/>
    <s v="FDLSUBACD-043-2023(85793)"/>
    <x v="0"/>
    <x v="0"/>
    <s v="Apoyo a la gestión"/>
    <m/>
    <m/>
    <s v="FABER ANDRES RENGIFO ARACUT"/>
    <x v="465"/>
    <s v="Padilla (Cauca)"/>
    <n v="2032"/>
    <n v="28050000"/>
    <n v="2550000"/>
    <n v="0"/>
    <n v="30600000"/>
    <n v="2550000"/>
    <m/>
    <m/>
  </r>
  <r>
    <x v="3"/>
    <s v="044-2023"/>
    <n v="85793"/>
    <s v="Secop II"/>
    <s v="044-2023CPS-AG(85793)"/>
    <s v="FDLSUBACD-044-2023(85793)"/>
    <x v="0"/>
    <x v="0"/>
    <s v="Apoyo a la gestión"/>
    <m/>
    <m/>
    <s v="FRANCI LILIANA LIMAS RODRIGUEZ"/>
    <x v="370"/>
    <s v="Bogotá, D.C."/>
    <n v="2032"/>
    <n v="28050000"/>
    <n v="0"/>
    <n v="0"/>
    <n v="28050000"/>
    <n v="2550000"/>
    <m/>
    <m/>
  </r>
  <r>
    <x v="3"/>
    <s v="045-2023"/>
    <n v="85793"/>
    <s v="Secop II"/>
    <s v="045-2023CPS-AG(85793)"/>
    <s v="FDLSUBACD-045-2023(85793)"/>
    <x v="0"/>
    <x v="0"/>
    <s v="Apoyo a la gestión"/>
    <m/>
    <m/>
    <s v="JOSE RICARDO BECERRA CONDE"/>
    <x v="665"/>
    <s v="Bogotá, D.C."/>
    <n v="2032"/>
    <n v="28050000"/>
    <n v="0"/>
    <n v="0"/>
    <n v="28050000"/>
    <n v="2550000"/>
    <m/>
    <m/>
  </r>
  <r>
    <x v="3"/>
    <s v="046-2023"/>
    <n v="85793"/>
    <s v="Secop II"/>
    <s v="046-2023CPS-AG(85793)"/>
    <s v="FDLSUBACD-046-2023(85793)"/>
    <x v="0"/>
    <x v="0"/>
    <s v="Apoyo a la gestión"/>
    <m/>
    <m/>
    <s v="JUAN DAVID BELLO GRANADOS"/>
    <x v="489"/>
    <s v="Bogotá, D.C."/>
    <n v="2032"/>
    <n v="28050000"/>
    <n v="0"/>
    <n v="0"/>
    <n v="28050000"/>
    <n v="2550000"/>
    <m/>
    <m/>
  </r>
  <r>
    <x v="3"/>
    <s v="047-2023 C1"/>
    <n v="85793"/>
    <s v="Secop II"/>
    <s v="047-2023CPS-AG(85793)"/>
    <s v="FDLSUBACD-047-2023(85793)"/>
    <x v="0"/>
    <x v="0"/>
    <s v="Apoyo a la gestión"/>
    <d v="2023-06-30T00:00:00"/>
    <s v="$15.300.000"/>
    <s v="LAURA JIMENA RAMIREZ CABRALES"/>
    <x v="666"/>
    <s v="Bogotá, D.C."/>
    <n v="2032"/>
    <n v="28050000"/>
    <n v="0"/>
    <n v="0"/>
    <n v="28050000"/>
    <n v="2550000"/>
    <m/>
    <m/>
  </r>
  <r>
    <x v="3"/>
    <s v="047-2023"/>
    <n v="85793"/>
    <s v="Secop II"/>
    <s v="047-2023CPS-AG(85793)"/>
    <s v="FDLSUBACD-047-2023(85793)"/>
    <x v="0"/>
    <x v="0"/>
    <s v="Apoyo a la gestión"/>
    <m/>
    <m/>
    <s v="LUISA FERNANDA TRIANA REYES"/>
    <x v="921"/>
    <s v="Bogotá, D.C."/>
    <n v="2032"/>
    <n v="28050000"/>
    <n v="0"/>
    <n v="0"/>
    <n v="28050000"/>
    <n v="2550000"/>
    <m/>
    <m/>
  </r>
  <r>
    <x v="3"/>
    <s v="048-2023"/>
    <n v="85793"/>
    <s v="Secop II"/>
    <s v="048-2023CPS-AG(85793)"/>
    <s v="FDLSUBACD-048-2023(85793)"/>
    <x v="0"/>
    <x v="0"/>
    <s v="Apoyo a la gestión"/>
    <m/>
    <m/>
    <s v="LUIS ALFREDO QUIÑONES CANO"/>
    <x v="464"/>
    <s v="Bogotá, D.C."/>
    <n v="2032"/>
    <n v="28050000"/>
    <n v="2550000"/>
    <n v="0"/>
    <n v="30600000"/>
    <n v="2550000"/>
    <m/>
    <m/>
  </r>
  <r>
    <x v="3"/>
    <s v="049-2023"/>
    <n v="85793"/>
    <s v="Secop II"/>
    <s v="049-2023CPS-AG(85793)"/>
    <s v="FDLSUBACD-049-2023(85793)"/>
    <x v="0"/>
    <x v="0"/>
    <s v="Apoyo a la gestión"/>
    <m/>
    <m/>
    <s v="MIRYAM JANNETH AREVALO MARTINEZ"/>
    <x v="496"/>
    <s v="Bogotá, D.C."/>
    <n v="2032"/>
    <n v="28050000"/>
    <n v="0"/>
    <n v="0"/>
    <n v="28050000"/>
    <n v="2550000"/>
    <m/>
    <m/>
  </r>
  <r>
    <x v="3"/>
    <s v="050-2023"/>
    <n v="85793"/>
    <s v="Secop II"/>
    <s v="050-2023CPS-AG(85793)"/>
    <s v="FDLSUBACD-050-2023(85793)"/>
    <x v="0"/>
    <x v="0"/>
    <s v="Apoyo a la gestión"/>
    <m/>
    <m/>
    <s v="NICOLAS GONZALO JIMENEZ CELIS"/>
    <x v="213"/>
    <s v="Bogotá, D.C."/>
    <n v="2032"/>
    <n v="28050000"/>
    <n v="2550000"/>
    <n v="0"/>
    <n v="30600000"/>
    <n v="2550000"/>
    <m/>
    <m/>
  </r>
  <r>
    <x v="3"/>
    <s v="051-2023"/>
    <n v="85832"/>
    <s v="Secop II"/>
    <s v="051-2023CPS-P(85832)"/>
    <s v="FDLSUBACD-51-2023(85832)"/>
    <x v="0"/>
    <x v="0"/>
    <s v="Profesional"/>
    <m/>
    <m/>
    <s v="JAIME ALBERTO ROJAS PATERNINA"/>
    <x v="721"/>
    <s v="Ibagué (Tolima)"/>
    <n v="1963"/>
    <n v="30300000"/>
    <n v="0"/>
    <n v="0"/>
    <n v="30300000"/>
    <n v="5050000"/>
    <m/>
    <m/>
  </r>
  <r>
    <x v="3"/>
    <s v="052-2023"/>
    <n v="86110"/>
    <s v="Secop II"/>
    <s v="052-2023CPS-P(86110)"/>
    <s v="FDLSUBACD-052-2023(86110)"/>
    <x v="0"/>
    <x v="0"/>
    <s v="Profesional"/>
    <m/>
    <m/>
    <s v="CAMILA ANDREA BARRIOS OVALLE"/>
    <x v="177"/>
    <s v="Ibagué (Tolima)"/>
    <n v="1978"/>
    <n v="99000000"/>
    <n v="49500000"/>
    <n v="0"/>
    <n v="148500000"/>
    <n v="9000000"/>
    <m/>
    <m/>
  </r>
  <r>
    <x v="3"/>
    <s v="053-2023"/>
    <n v="84245"/>
    <s v="Secop II"/>
    <s v="053-2023CPS-P(86110)"/>
    <s v="FDLSUBACD-053-2023(84245)"/>
    <x v="0"/>
    <x v="0"/>
    <s v="Profesional"/>
    <m/>
    <m/>
    <s v="DAVID ALEJANDRO HURTADO PALMA"/>
    <x v="922"/>
    <s v="Bogotá, D.C."/>
    <n v="1999"/>
    <n v="42000000"/>
    <n v="21000000"/>
    <n v="0"/>
    <n v="63000000"/>
    <n v="7000000"/>
    <m/>
    <m/>
  </r>
  <r>
    <x v="3"/>
    <s v="054-2023"/>
    <n v="84241"/>
    <s v="Secop II"/>
    <s v="054-2023CPS-AG(84241)"/>
    <s v="FDLSUBACD-054-2023(84241)"/>
    <x v="0"/>
    <x v="0"/>
    <s v="Apoyo a la gestión"/>
    <m/>
    <m/>
    <s v="EDWIN ANDRÉS MAYORGA TIBAQUIRÁ"/>
    <x v="305"/>
    <s v="Bogotá, D.C."/>
    <n v="1999"/>
    <n v="15300000"/>
    <n v="7650000"/>
    <n v="0"/>
    <n v="22950000"/>
    <n v="2550000"/>
    <m/>
    <m/>
  </r>
  <r>
    <x v="3"/>
    <s v="055-2023"/>
    <n v="84233"/>
    <s v="Secop II"/>
    <s v="055-2023CPS-AG(84433)"/>
    <s v="FDLSUBACD-055-2023(84233)"/>
    <x v="0"/>
    <x v="0"/>
    <s v="Apoyo a la gestión"/>
    <m/>
    <m/>
    <s v="LUIS ZAMBRANO CASTELLANOS"/>
    <x v="60"/>
    <s v="Saboyá (Boyacá)"/>
    <n v="1999"/>
    <n v="15300000"/>
    <n v="7650000"/>
    <n v="0"/>
    <n v="22950000"/>
    <n v="2550000"/>
    <m/>
    <m/>
  </r>
  <r>
    <x v="3"/>
    <s v="056-2023"/>
    <n v="84233"/>
    <s v="Secop II"/>
    <s v="56-2023CPS-AG(84233)"/>
    <s v="FDLSUBACD-056-2023(84233)"/>
    <x v="0"/>
    <x v="0"/>
    <s v="Apoyo a la gestión"/>
    <m/>
    <m/>
    <s v="GERMAN SANCHEZ SANCHEZ"/>
    <x v="61"/>
    <s v="Bogotá, D.C."/>
    <n v="1999"/>
    <n v="15300000"/>
    <n v="0"/>
    <n v="0"/>
    <n v="15300000"/>
    <n v="2550000"/>
    <m/>
    <m/>
  </r>
  <r>
    <x v="3"/>
    <s v="057-2023"/>
    <n v="86017"/>
    <s v="Secop II"/>
    <s v="057-2023-CPS-AG(86017)"/>
    <s v="FDLSUBACD-057-2023(86017)"/>
    <x v="0"/>
    <x v="0"/>
    <s v="Apoyo a la gestión"/>
    <m/>
    <m/>
    <s v="NUBIA YANETH SANCHEZ SANABRIA"/>
    <x v="73"/>
    <s v="Bogotá, D.C."/>
    <n v="1979"/>
    <n v="15300000"/>
    <n v="7650000"/>
    <n v="0"/>
    <n v="22950000"/>
    <n v="2550000"/>
    <m/>
    <m/>
  </r>
  <r>
    <x v="3"/>
    <s v="058-2023"/>
    <n v="84235"/>
    <s v="Secop II"/>
    <s v="58-2023CPS-AG(84235)"/>
    <s v="FDLSUBACD-058-2023(84235)"/>
    <x v="0"/>
    <x v="0"/>
    <s v="Apoyo a la gestión"/>
    <m/>
    <m/>
    <s v="FELIPE OTERO"/>
    <x v="63"/>
    <s v="Bogotá, D.C."/>
    <n v="1999"/>
    <n v="15300000"/>
    <n v="7650000"/>
    <n v="0"/>
    <n v="22950000"/>
    <n v="2550000"/>
    <m/>
    <m/>
  </r>
  <r>
    <x v="3"/>
    <s v="059-2023"/>
    <n v="84235"/>
    <s v="Secop II"/>
    <s v="059-2023CPS-AG(84235)"/>
    <s v="FDLSUBACD-059-2023(84235)"/>
    <x v="0"/>
    <x v="0"/>
    <s v="Apoyo a la gestión"/>
    <m/>
    <m/>
    <s v="LEONEL GONZALEZ MORENO"/>
    <x v="62"/>
    <s v="Bogotá, D.C."/>
    <n v="1999"/>
    <n v="15300000"/>
    <n v="7650000"/>
    <n v="0"/>
    <n v="22950000"/>
    <n v="2550000"/>
    <m/>
    <m/>
  </r>
  <r>
    <x v="3"/>
    <s v="060-2023"/>
    <n v="84005"/>
    <s v="Secop II"/>
    <s v="060-2023CPS-P(84005)"/>
    <s v="FDLSUBACD-060-2023(84005)"/>
    <x v="0"/>
    <x v="0"/>
    <s v="Profesional"/>
    <m/>
    <m/>
    <s v="HENRY DE JESÚS BERMUDEZ CARDENAS"/>
    <x v="704"/>
    <s v="Bogotá, D.C."/>
    <n v="1979"/>
    <n v="30300000"/>
    <n v="15150000"/>
    <n v="0"/>
    <n v="45450000"/>
    <n v="5050000"/>
    <m/>
    <m/>
  </r>
  <r>
    <x v="3"/>
    <s v="061-2023"/>
    <n v="83700"/>
    <s v="Secop II"/>
    <s v="061-2023CPS-AG(83700)"/>
    <s v="FDLSUBACD-061-2023(83700)"/>
    <x v="0"/>
    <x v="0"/>
    <s v="Apoyo a la gestión"/>
    <m/>
    <m/>
    <s v="ALEXEI ZAMORA BENITEZ"/>
    <x v="153"/>
    <s v="Bogotá, D.C."/>
    <n v="1978"/>
    <n v="15300000"/>
    <n v="7650000"/>
    <n v="0"/>
    <n v="22950000"/>
    <n v="2550000"/>
    <m/>
    <m/>
  </r>
  <r>
    <x v="3"/>
    <s v="062-2023"/>
    <n v="83700"/>
    <s v="Secop II"/>
    <s v="062-2023CPS-AG(83700)"/>
    <s v="FDLSUBACD-062-2023(83700)"/>
    <x v="0"/>
    <x v="0"/>
    <s v="Apoyo a la gestión"/>
    <m/>
    <m/>
    <s v="Sandra Marixa Barajas García"/>
    <x v="674"/>
    <s v="Bogotá, D.C."/>
    <n v="1978"/>
    <n v="15300000"/>
    <n v="7650000"/>
    <n v="0"/>
    <n v="22950000"/>
    <n v="2550000"/>
    <m/>
    <m/>
  </r>
  <r>
    <x v="3"/>
    <s v="063-2023"/>
    <n v="83700"/>
    <s v="Secop II"/>
    <s v="063-2023CPS-AG(83700)"/>
    <s v="FDLSUBACD-063-2023(83700)"/>
    <x v="0"/>
    <x v="0"/>
    <s v="Apoyo a la gestión"/>
    <m/>
    <m/>
    <s v="JAKELINE BERMEO OSORIO"/>
    <x v="673"/>
    <s v="Bogotá, D.C."/>
    <n v="1978"/>
    <n v="15300000"/>
    <n v="7650000"/>
    <n v="0"/>
    <n v="22950000"/>
    <n v="2550000"/>
    <m/>
    <m/>
  </r>
  <r>
    <x v="3"/>
    <s v="064-2023"/>
    <n v="83700"/>
    <s v="Secop II"/>
    <s v="064-2023CPS-AG(83700)"/>
    <s v="FDLSUBACD-064-2023(83700)"/>
    <x v="0"/>
    <x v="0"/>
    <s v="Apoyo a la gestión"/>
    <m/>
    <m/>
    <s v="LUZ AMPARO BOHORQUEZ RODRIGUEZ"/>
    <x v="672"/>
    <s v="Bogotá, D.C."/>
    <n v="1978"/>
    <n v="15300000"/>
    <n v="7650000"/>
    <n v="0"/>
    <n v="22950000"/>
    <n v="2550000"/>
    <m/>
    <m/>
  </r>
  <r>
    <x v="3"/>
    <s v="065-2023"/>
    <n v="83700"/>
    <s v="Secop II"/>
    <s v="065-2023CPS-AG(83700)"/>
    <s v="FDLSUBACD-065-2023(83700)"/>
    <x v="0"/>
    <x v="0"/>
    <s v="Apoyo a la gestión"/>
    <m/>
    <m/>
    <s v="NEIDER FARID CASTILLO BORJA"/>
    <x v="257"/>
    <s v="Bogotá, D.C."/>
    <n v="1978"/>
    <n v="15300000"/>
    <n v="7650000"/>
    <n v="0"/>
    <n v="22950000"/>
    <n v="2550000"/>
    <m/>
    <m/>
  </r>
  <r>
    <x v="3"/>
    <s v="066-2023"/>
    <n v="83700"/>
    <s v="Secop II"/>
    <s v="066-2023CPS-AG(83700)"/>
    <s v="FDLSUBACD-066-2023(83700)"/>
    <x v="0"/>
    <x v="0"/>
    <s v="Apoyo a la gestión"/>
    <m/>
    <m/>
    <s v="ANDRES GILBERTO CRISTANCHO"/>
    <x v="143"/>
    <s v="Bogotá, D.C."/>
    <n v="1978"/>
    <n v="15300000"/>
    <n v="7650000"/>
    <n v="0"/>
    <n v="22950000"/>
    <n v="2550000"/>
    <m/>
    <m/>
  </r>
  <r>
    <x v="3"/>
    <s v="067-2023"/>
    <n v="83700"/>
    <s v="Secop II"/>
    <s v="067-2023CPS-AG(83700)"/>
    <s v="FDLSUBACD-067-2023(83700)"/>
    <x v="0"/>
    <x v="0"/>
    <s v="Apoyo a la gestión"/>
    <m/>
    <m/>
    <s v="DIEGO ALEJANDRO PATARROYO PINILLA"/>
    <x v="140"/>
    <s v="Bogotá, D.C."/>
    <n v="1978"/>
    <n v="15300000"/>
    <n v="7650000"/>
    <n v="0"/>
    <n v="22950000"/>
    <n v="2550000"/>
    <m/>
    <m/>
  </r>
  <r>
    <x v="3"/>
    <s v="068-2023"/>
    <n v="84005"/>
    <s v="Secop II"/>
    <s v="068-2023CPS-P(84005)"/>
    <s v="FDLSUBACD-068-2023(84005)"/>
    <x v="0"/>
    <x v="0"/>
    <s v="Profesional"/>
    <m/>
    <m/>
    <s v="IVONNE ALEXANDRA LÓPEZ GUEVARA"/>
    <x v="275"/>
    <s v="Bogotá, D.C."/>
    <n v="1979"/>
    <n v="30300000"/>
    <n v="15150000"/>
    <n v="0"/>
    <n v="45450000"/>
    <n v="5050000"/>
    <m/>
    <m/>
  </r>
  <r>
    <x v="3"/>
    <s v="069-2023"/>
    <n v="84005"/>
    <s v="Secop II"/>
    <s v="069-2023CPS-P(84005)"/>
    <s v="FDLSUBACD-069-2023(84005)"/>
    <x v="0"/>
    <x v="0"/>
    <s v="Profesional"/>
    <m/>
    <m/>
    <s v="MAYRA YINETH HENAO CONDE"/>
    <x v="683"/>
    <s v="Bogotá, D.C."/>
    <n v="1979"/>
    <n v="30300000"/>
    <n v="15150000"/>
    <n v="0"/>
    <n v="45450000"/>
    <n v="5050000"/>
    <m/>
    <m/>
  </r>
  <r>
    <x v="3"/>
    <s v="070-2023 C1"/>
    <n v="83924"/>
    <s v="Secop II"/>
    <s v="070-2023CPS-P(83924)"/>
    <s v="FDLSUBACD-070-2023(83924)"/>
    <x v="0"/>
    <x v="0"/>
    <s v="Profesional"/>
    <d v="2023-03-07T00:00:00"/>
    <s v="$ 69.066.667"/>
    <s v="JORGE LUIS NOVOA RODRIGUEZ"/>
    <x v="344"/>
    <s v="Bogotá, D.C."/>
    <n v="1978"/>
    <n v="77000000"/>
    <n v="0"/>
    <n v="0"/>
    <n v="77000000"/>
    <n v="7000000"/>
    <m/>
    <m/>
  </r>
  <r>
    <x v="3"/>
    <s v="070-2023"/>
    <n v="83924"/>
    <s v="Secop II"/>
    <s v="070-2023CPS-P(83924)"/>
    <s v="FDLSUBACD-070-2023(83924)"/>
    <x v="0"/>
    <x v="0"/>
    <s v="Profesional"/>
    <m/>
    <m/>
    <s v="JENNY PAOLA ARIZA AMAYA"/>
    <x v="923"/>
    <s v="Bogotá, D.C."/>
    <n v="1978"/>
    <n v="77000000"/>
    <n v="21000000"/>
    <n v="0"/>
    <n v="98000000"/>
    <n v="7000000"/>
    <m/>
    <m/>
  </r>
  <r>
    <x v="3"/>
    <s v="071-2023"/>
    <n v="86070"/>
    <s v="Secop II"/>
    <s v="071-2023CPS-P(86070)"/>
    <s v="FDLSUBACD-071-2023(86070)"/>
    <x v="0"/>
    <x v="0"/>
    <s v="Profesional"/>
    <m/>
    <m/>
    <s v="EXMELIN HAMID LEMUS FRANCO"/>
    <x v="32"/>
    <s v="Bogotá, D.C."/>
    <n v="1999"/>
    <n v="48000000"/>
    <n v="24000000"/>
    <n v="0"/>
    <n v="72000000"/>
    <n v="8000000"/>
    <m/>
    <m/>
  </r>
  <r>
    <x v="3"/>
    <s v="072-2023"/>
    <n v="83911"/>
    <s v="Secop II"/>
    <s v="072-2023CPS-P(83911)"/>
    <s v="FDLSUBACD-072-2023(83911)"/>
    <x v="0"/>
    <x v="0"/>
    <s v="Profesional"/>
    <m/>
    <m/>
    <s v="CLAUDIA MARCELA GARCIA"/>
    <x v="924"/>
    <s v="Cartago (Valle del Cauca)"/>
    <n v="1978"/>
    <n v="42000000"/>
    <n v="21000000"/>
    <n v="0"/>
    <n v="63000000"/>
    <n v="7000000"/>
    <m/>
    <m/>
  </r>
  <r>
    <x v="3"/>
    <s v="073-2023 C1"/>
    <n v="85793"/>
    <s v="Secop II"/>
    <s v="73-2023CPS-AG-(85793)"/>
    <s v="FDLSUBACD-73-2023(85793)"/>
    <x v="0"/>
    <x v="0"/>
    <s v="Apoyo a la gestión"/>
    <d v="2023-03-12T00:00:00"/>
    <s v="$22.185.000"/>
    <s v="MARITZA PEÑA PACHECO"/>
    <x v="398"/>
    <s v="Ocaña (Norte de Santander)"/>
    <n v="2032"/>
    <n v="28050000"/>
    <n v="0"/>
    <n v="0"/>
    <n v="28050000"/>
    <n v="2550000"/>
    <m/>
    <m/>
  </r>
  <r>
    <x v="3"/>
    <s v="073-2023"/>
    <n v="85793"/>
    <s v="Secop II"/>
    <s v="73-2023CPS-AG-(85793)"/>
    <s v="FDLSUBACD-73-2023(85793)"/>
    <x v="0"/>
    <x v="0"/>
    <s v="Apoyo a la gestión"/>
    <m/>
    <m/>
    <s v="FANNY LEGUIZAMON GOMEZ"/>
    <x v="925"/>
    <s v="Bogotá, D.C."/>
    <n v="2032"/>
    <n v="28050000"/>
    <n v="0"/>
    <n v="0"/>
    <n v="28050000"/>
    <n v="2550000"/>
    <m/>
    <m/>
  </r>
  <r>
    <x v="3"/>
    <s v="074-2023"/>
    <n v="83732"/>
    <s v="Secop II"/>
    <s v="074-2023CPS-P(83732)"/>
    <s v="FDLSUBACD-074-2023(83732)"/>
    <x v="0"/>
    <x v="0"/>
    <s v="Profesional"/>
    <m/>
    <m/>
    <s v="CATALINA FONSECA VELANDIA"/>
    <x v="412"/>
    <s v="Bogotá, D.C."/>
    <n v="1978"/>
    <n v="99000000"/>
    <n v="0"/>
    <n v="0"/>
    <n v="99000000"/>
    <n v="9000000"/>
    <m/>
    <m/>
  </r>
  <r>
    <x v="3"/>
    <s v="075-2023"/>
    <n v="84188"/>
    <s v="Secop II"/>
    <s v="075-2023CPS-P(84188)"/>
    <s v="FDLSUBACD-75-2023(84188)"/>
    <x v="0"/>
    <x v="0"/>
    <s v="Profesional"/>
    <m/>
    <m/>
    <s v="ALAM JAHIR GONZALEZ JARAMILLO"/>
    <x v="926"/>
    <s v="Bogotá, D.C."/>
    <n v="1978"/>
    <n v="30300000"/>
    <n v="15150000"/>
    <n v="0"/>
    <n v="45450000"/>
    <n v="5050000"/>
    <m/>
    <m/>
  </r>
  <r>
    <x v="3"/>
    <s v="076-2023"/>
    <n v="84188"/>
    <s v="Secop II"/>
    <s v="076-2023CPS-P-(84188)"/>
    <s v="FDLSUBACD-076-2023(84188)"/>
    <x v="0"/>
    <x v="0"/>
    <s v="Profesional"/>
    <m/>
    <m/>
    <s v="ANNY MONROY FAJARDO"/>
    <x v="748"/>
    <s v="Tunja (Boyacá)"/>
    <n v="1978"/>
    <n v="30300000"/>
    <n v="15150000"/>
    <n v="0"/>
    <n v="45450000"/>
    <n v="5050000"/>
    <m/>
    <m/>
  </r>
  <r>
    <x v="3"/>
    <s v="077-2023"/>
    <n v="84188"/>
    <s v="Secop II"/>
    <s v="077-2023CPS-P(84188)"/>
    <s v="FDLSUBACD-077-2023(84188)"/>
    <x v="0"/>
    <x v="0"/>
    <s v="Profesional"/>
    <m/>
    <m/>
    <s v="CARLOS ALFONSO ACOSTA GARZON"/>
    <x v="350"/>
    <s v="Bogotá, D.C."/>
    <n v="1978"/>
    <n v="30300000"/>
    <n v="15150000"/>
    <n v="0"/>
    <n v="45450000"/>
    <n v="5050000"/>
    <m/>
    <m/>
  </r>
  <r>
    <x v="3"/>
    <s v="078-2023"/>
    <n v="84216"/>
    <s v="Secop II"/>
    <s v="078-2023CPS-AG(84216)"/>
    <s v="FDLSUBACD-078-2023(84216)"/>
    <x v="0"/>
    <x v="0"/>
    <s v="Apoyo a la gestión"/>
    <m/>
    <m/>
    <s v="FELIPE MANCHOLA BARACALDO"/>
    <x v="692"/>
    <s v="Cota (Cundinamarca)"/>
    <n v="1979"/>
    <n v="24000000"/>
    <n v="12000000"/>
    <n v="0"/>
    <n v="36000000"/>
    <n v="4000000"/>
    <m/>
    <m/>
  </r>
  <r>
    <x v="3"/>
    <s v="079-2023"/>
    <n v="84216"/>
    <s v="Secop II"/>
    <s v="079-2023CPS-AG(84216)"/>
    <s v="FDLSUBACD-079-2023(84216)"/>
    <x v="0"/>
    <x v="0"/>
    <s v="Apoyo a la gestión"/>
    <m/>
    <m/>
    <s v="DIEGO FERNANDO OCHOA MONTERO"/>
    <x v="259"/>
    <s v="Bogotá, D.C."/>
    <n v="1979"/>
    <n v="24000000"/>
    <n v="12000000"/>
    <n v="0"/>
    <n v="36000000"/>
    <n v="4000000"/>
    <m/>
    <m/>
  </r>
  <r>
    <x v="3"/>
    <s v="080-2023"/>
    <n v="84219"/>
    <s v="Secop II"/>
    <s v="080-2023CPS-P(84219)"/>
    <s v="FDLSUBACD-080-2023(84219)"/>
    <x v="0"/>
    <x v="0"/>
    <s v="Profesional"/>
    <m/>
    <m/>
    <s v="BLANCARLIS GUILLEN VILLALOBOS"/>
    <x v="88"/>
    <s v="Chimichagua (Cesar)"/>
    <n v="1974"/>
    <n v="42000000"/>
    <n v="21000000"/>
    <n v="0"/>
    <n v="63000000"/>
    <n v="7000000"/>
    <m/>
    <m/>
  </r>
  <r>
    <x v="3"/>
    <s v="081-2023"/>
    <n v="84243"/>
    <s v="Secop II"/>
    <s v="081-2023CPS-P(84243)"/>
    <s v="FDLSUBACD-081-2023(84243)"/>
    <x v="0"/>
    <x v="0"/>
    <s v="Profesional"/>
    <m/>
    <m/>
    <s v="NORMAN PRIETO HERRERA"/>
    <x v="803"/>
    <s v="Bogotá, D.C."/>
    <n v="1999"/>
    <n v="42000000"/>
    <n v="21000000"/>
    <n v="0"/>
    <n v="63000000"/>
    <n v="7000000"/>
    <m/>
    <m/>
  </r>
  <r>
    <x v="3"/>
    <s v="082-2023"/>
    <n v="84243"/>
    <s v="Secop II"/>
    <s v="082-2023CPS-P(84243)"/>
    <s v="FDLSUBACD-082-2023(84243)"/>
    <x v="0"/>
    <x v="0"/>
    <s v="Profesional"/>
    <m/>
    <m/>
    <s v="EDWIN DARIO SANCHEZ GONZALEZ"/>
    <x v="68"/>
    <s v="Ubaté (Cundinamarca)"/>
    <n v="1999"/>
    <n v="42000000"/>
    <n v="21000000"/>
    <n v="0"/>
    <n v="63000000"/>
    <n v="7000000"/>
    <m/>
    <m/>
  </r>
  <r>
    <x v="3"/>
    <s v="083-2023"/>
    <n v="84245"/>
    <s v="Secop II"/>
    <s v="083-2023CPS-P(84245)"/>
    <s v="FDLSUBACD-083-2023(84245)"/>
    <x v="0"/>
    <x v="0"/>
    <s v="Profesional"/>
    <m/>
    <m/>
    <s v="JOHANNA ECHEVERRY"/>
    <x v="365"/>
    <s v="Bogotá, D.C."/>
    <n v="1999"/>
    <n v="42000000"/>
    <n v="21000000"/>
    <n v="0"/>
    <n v="63000000"/>
    <n v="7000000"/>
    <m/>
    <m/>
  </r>
  <r>
    <x v="3"/>
    <s v="084-2023"/>
    <n v="86017"/>
    <s v="Secop II"/>
    <s v="084-2023CPS-AG(86017)"/>
    <s v="FDLSUBACD-084-2023(86017)"/>
    <x v="0"/>
    <x v="0"/>
    <s v="Apoyo a la gestión"/>
    <m/>
    <m/>
    <s v="GERMAN JESUS AMAYA FERNANDEZ"/>
    <x v="202"/>
    <s v="Bogotá, D.C."/>
    <n v="1979"/>
    <n v="15300000"/>
    <n v="7650000"/>
    <n v="0"/>
    <n v="22950000"/>
    <n v="2550000"/>
    <m/>
    <m/>
  </r>
  <r>
    <x v="3"/>
    <s v="085-2023"/>
    <n v="86017"/>
    <s v="Secop II"/>
    <s v="085-2023CPS-AG(86017)"/>
    <s v="FDLSUBA-085-2023(86017)"/>
    <x v="0"/>
    <x v="0"/>
    <s v="Apoyo a la gestión"/>
    <m/>
    <m/>
    <s v="LUIS DANIEL VALBUENA BLANCO"/>
    <x v="694"/>
    <s v="Bogotá, D.C."/>
    <n v="1979"/>
    <n v="15300000"/>
    <n v="7650000"/>
    <n v="0"/>
    <n v="22950000"/>
    <n v="2550000"/>
    <m/>
    <m/>
  </r>
  <r>
    <x v="3"/>
    <s v="086-2023"/>
    <n v="83969"/>
    <s v="Secop II"/>
    <s v="086-2023CPS-P(83969)"/>
    <s v="FDLSUBACD-086-2023(83969)"/>
    <x v="0"/>
    <x v="0"/>
    <s v="Profesional"/>
    <m/>
    <m/>
    <s v="JOSE VICENTE VELASQUEZ BELTRAN"/>
    <x v="125"/>
    <s v="Bogotá, D.C."/>
    <n v="1953"/>
    <n v="56000000"/>
    <n v="19833333"/>
    <n v="0"/>
    <n v="75833333"/>
    <n v="7000000"/>
    <m/>
    <m/>
  </r>
  <r>
    <x v="3"/>
    <s v="087-2023"/>
    <n v="83972"/>
    <s v="Secop II"/>
    <s v="087-2023CPS-AG(83972)"/>
    <s v="FDLSUBACD-087-2023(83972)"/>
    <x v="0"/>
    <x v="0"/>
    <s v="Apoyo a la gestión"/>
    <m/>
    <m/>
    <s v="CRISTIAN DAVID ROMERO"/>
    <x v="561"/>
    <s v="Bogotá, D.C."/>
    <n v="1953"/>
    <n v="32000000"/>
    <n v="16000000"/>
    <n v="0"/>
    <n v="48000000"/>
    <n v="4000000"/>
    <m/>
    <m/>
  </r>
  <r>
    <x v="3"/>
    <s v="088-2023"/>
    <n v="83972"/>
    <s v="Secop II"/>
    <s v="088-2023CPS-AG(83972)"/>
    <s v="FDLSUBACD-088-2023(83972)"/>
    <x v="0"/>
    <x v="0"/>
    <s v="Apoyo a la gestión"/>
    <m/>
    <m/>
    <s v="ROCÍO LÓPEZ RAMÍREZ"/>
    <x v="798"/>
    <s v="Bogotá, D.C."/>
    <n v="1953"/>
    <n v="32000000"/>
    <n v="15999999"/>
    <n v="0"/>
    <n v="47999999"/>
    <n v="4000000"/>
    <m/>
    <m/>
  </r>
  <r>
    <x v="3"/>
    <s v="089-2023"/>
    <n v="83972"/>
    <s v="Secop II"/>
    <s v="089-2023CPS-AG(83972)"/>
    <s v="FDLSUBACD-089-2023(83972)"/>
    <x v="0"/>
    <x v="0"/>
    <s v="Apoyo a la gestión"/>
    <m/>
    <m/>
    <s v="JULY VANESA MEZA SANCHEZ"/>
    <x v="10"/>
    <s v="Bogotá, D.C."/>
    <n v="1953"/>
    <n v="32000000"/>
    <n v="16000000"/>
    <n v="0"/>
    <n v="48000000"/>
    <n v="4000000"/>
    <m/>
    <m/>
  </r>
  <r>
    <x v="3"/>
    <s v="090-2023"/>
    <n v="85952"/>
    <s v="Secop II"/>
    <s v="090-2023CPS-P(85952)"/>
    <s v="FDLSUBACD-090-2023(85952)"/>
    <x v="0"/>
    <x v="0"/>
    <s v="Profesional"/>
    <m/>
    <m/>
    <s v="GUSTAVO EDUARDO GAONA GARCÍA"/>
    <x v="771"/>
    <s v="Bogotá, D.C."/>
    <n v="1973"/>
    <n v="42000000"/>
    <n v="21000000"/>
    <n v="0"/>
    <n v="63000000"/>
    <n v="7000000"/>
    <m/>
    <m/>
  </r>
  <r>
    <x v="3"/>
    <s v="091-2023"/>
    <n v="83632"/>
    <s v="Secop II"/>
    <s v="091-2023CPS-AG(83632)"/>
    <s v="FDLSUBA-091-2023(83632)"/>
    <x v="0"/>
    <x v="0"/>
    <s v="Apoyo a la gestión"/>
    <m/>
    <m/>
    <s v="WILSON PATIÑO ORTIZ"/>
    <x v="755"/>
    <s v="Bogotá, D.C."/>
    <n v="1978"/>
    <n v="15300000"/>
    <n v="7650000"/>
    <n v="0"/>
    <n v="22950000"/>
    <n v="2550000"/>
    <m/>
    <m/>
  </r>
  <r>
    <x v="3"/>
    <s v="092-2023"/>
    <n v="83632"/>
    <s v="Secop II"/>
    <s v="092-2023CPS-AG(83632)"/>
    <s v="FDLSUBACD-092-2023(83632)"/>
    <x v="0"/>
    <x v="0"/>
    <s v="Apoyo a la gestión"/>
    <m/>
    <m/>
    <s v="WILSON ALEXANDER RINCÓN NIVIA"/>
    <x v="57"/>
    <s v="Sogamoso (Boyacá)"/>
    <n v="1978"/>
    <n v="15300000"/>
    <n v="7650000"/>
    <n v="0"/>
    <n v="22950000"/>
    <n v="2550000"/>
    <m/>
    <m/>
  </r>
  <r>
    <x v="3"/>
    <s v="093-2023"/>
    <n v="83632"/>
    <s v="Secop II"/>
    <s v="093-2023CPS-AG(83632)"/>
    <s v="FDLSUBACD-093-2023(83632)"/>
    <x v="0"/>
    <x v="0"/>
    <s v="Apoyo a la gestión"/>
    <m/>
    <m/>
    <s v="ISIDRO TELLEZ BECERRA"/>
    <x v="50"/>
    <s v="Bogotá, D.C."/>
    <n v="1978"/>
    <n v="15300000"/>
    <n v="7650000"/>
    <n v="0"/>
    <n v="22950000"/>
    <n v="2550000"/>
    <m/>
    <m/>
  </r>
  <r>
    <x v="3"/>
    <s v="094-2023"/>
    <n v="84008"/>
    <s v="Secop II"/>
    <s v="94-2023CPS-P(84008)"/>
    <s v="FDLSUBACD-94-2023(84008)"/>
    <x v="0"/>
    <x v="0"/>
    <s v="Profesional"/>
    <m/>
    <m/>
    <s v="ESTEBAN RESTREPO ARENAS"/>
    <x v="352"/>
    <s v="Bogotá, D.C."/>
    <n v="1979"/>
    <n v="30300000"/>
    <n v="15150000"/>
    <n v="0"/>
    <n v="45450000"/>
    <n v="5050000"/>
    <m/>
    <m/>
  </r>
  <r>
    <x v="3"/>
    <s v="095-2023"/>
    <n v="83684"/>
    <s v="Secop II"/>
    <s v="095-2023CPS-AG(83684)"/>
    <s v="FDLSUBACD-095-2023(83684)"/>
    <x v="0"/>
    <x v="0"/>
    <s v="Apoyo a la gestión"/>
    <m/>
    <m/>
    <s v="JOHN JAIRO TORO RESTREPO"/>
    <x v="79"/>
    <s v="Bogotá, D.C."/>
    <n v="1978"/>
    <n v="44000000"/>
    <n v="6000000"/>
    <n v="0"/>
    <n v="50000000"/>
    <n v="4000000"/>
    <m/>
    <m/>
  </r>
  <r>
    <x v="3"/>
    <s v="096-2023"/>
    <n v="83684"/>
    <s v="Secop II"/>
    <s v="096-2023CPS-AG(83684)"/>
    <s v="FDLSUBACD-096-2023(83684)"/>
    <x v="0"/>
    <x v="0"/>
    <s v="Apoyo a la gestión"/>
    <m/>
    <m/>
    <s v="ANGEL CUSTODIO PEÑA VALERO"/>
    <x v="418"/>
    <s v="Bogotá, D.C."/>
    <n v="1978"/>
    <n v="24000000"/>
    <n v="12000000"/>
    <n v="0"/>
    <n v="36000000"/>
    <n v="4000000"/>
    <m/>
    <m/>
  </r>
  <r>
    <x v="3"/>
    <s v="097-2023"/>
    <n v="83698"/>
    <s v="Secop II"/>
    <s v="097-2023CPS-AG(83698)"/>
    <s v="FDLSUBACD-097-2023(83698)"/>
    <x v="0"/>
    <x v="0"/>
    <s v="Apoyo a la gestión"/>
    <m/>
    <m/>
    <s v="ANGELA VIVIANA PINEDA LAGOS"/>
    <x v="203"/>
    <s v="Bogotá, D.C."/>
    <n v="1978"/>
    <n v="28050000"/>
    <n v="3825000"/>
    <n v="0"/>
    <n v="31875000"/>
    <n v="2550000"/>
    <m/>
    <m/>
  </r>
  <r>
    <x v="3"/>
    <s v="098-2023"/>
    <n v="83698"/>
    <s v="Secop II"/>
    <s v="098-2023CPS-AG(83698)"/>
    <s v="FDLSUBACD-098-2023(83698)"/>
    <x v="0"/>
    <x v="0"/>
    <s v="Apoyo a la gestión"/>
    <m/>
    <m/>
    <s v="DELLY ALEXANDRA HERNÁNDEZ HERNÁNDEZ"/>
    <x v="26"/>
    <s v="Bogotá, D.C."/>
    <n v="1978"/>
    <n v="15300000"/>
    <n v="7650000"/>
    <n v="0"/>
    <n v="22950000"/>
    <n v="2550000"/>
    <m/>
    <m/>
  </r>
  <r>
    <x v="3"/>
    <s v="099-2023"/>
    <n v="83698"/>
    <s v="Secop II"/>
    <s v="099-2023CPS-AG(83698)"/>
    <s v="FDLSUBACD-099-2023(83698)"/>
    <x v="0"/>
    <x v="0"/>
    <s v="Apoyo a la gestión"/>
    <m/>
    <m/>
    <s v="LISBETH GONZALEZ ARAGON"/>
    <x v="462"/>
    <s v="Bogotá, D.C."/>
    <n v="1978"/>
    <n v="15300000"/>
    <n v="7650000"/>
    <n v="0"/>
    <n v="22950000"/>
    <n v="2550000"/>
    <m/>
    <m/>
  </r>
  <r>
    <x v="3"/>
    <s v="100-2023"/>
    <n v="85793"/>
    <s v="Secop II"/>
    <s v="100-2023CPS-AG(85793)"/>
    <s v="FDLSUBACD-100-2023(85793)"/>
    <x v="0"/>
    <x v="0"/>
    <s v="Apoyo a la gestión"/>
    <m/>
    <m/>
    <s v="REINALDO RODRIGUEZ MENDEZ"/>
    <x v="261"/>
    <s v="Chaparral (Tolima)"/>
    <n v="2032"/>
    <n v="28050000"/>
    <n v="2550000"/>
    <n v="0"/>
    <n v="30600000"/>
    <n v="2550000"/>
    <m/>
    <m/>
  </r>
  <r>
    <x v="3"/>
    <s v="101-2023"/>
    <n v="83783"/>
    <s v="Secop II"/>
    <s v="101-2023CPS-P(83783)"/>
    <s v="FDLSUBACD-101-2023(83783)"/>
    <x v="0"/>
    <x v="0"/>
    <s v="Profesional"/>
    <m/>
    <m/>
    <s v="YURY ANDRES SANTOS PETREL"/>
    <x v="21"/>
    <s v="Bogotá, D.C."/>
    <n v="1953"/>
    <n v="99000000"/>
    <n v="49200000"/>
    <n v="0"/>
    <n v="148200000"/>
    <n v="9000000"/>
    <m/>
    <m/>
  </r>
  <r>
    <x v="3"/>
    <s v="102-2023 C1"/>
    <n v="83803"/>
    <s v="Secop II"/>
    <s v="102-2023CPS-P(83803)"/>
    <s v="FDLSUBACD-102-2023(83803)"/>
    <x v="0"/>
    <x v="0"/>
    <s v="Profesional"/>
    <d v="2023-06-28T00:00:00"/>
    <s v="$ 42.933.333"/>
    <s v="MANUEL GUILLERMO FRANCISCO AMOROCHO BARRERA"/>
    <x v="362"/>
    <s v="Bogotá, D.C."/>
    <n v="1978"/>
    <n v="77000000"/>
    <n v="0"/>
    <n v="0"/>
    <n v="77000000"/>
    <n v="7000000"/>
    <m/>
    <m/>
  </r>
  <r>
    <x v="3"/>
    <s v="102-2023"/>
    <n v="83803"/>
    <s v="Secop II"/>
    <s v="102-2023CPS-P(83803)"/>
    <s v="FDLSUBACD-102-2023(83803)"/>
    <x v="0"/>
    <x v="0"/>
    <s v="Profesional"/>
    <m/>
    <m/>
    <s v="FABIÁN RICARDO QUIRIFE GUTIÉRREZ"/>
    <x v="826"/>
    <s v="Bogotá, D.C."/>
    <n v="1978"/>
    <n v="77000000"/>
    <n v="38500000"/>
    <n v="0"/>
    <n v="115500000"/>
    <n v="7000000"/>
    <m/>
    <m/>
  </r>
  <r>
    <x v="3"/>
    <s v="103-2023"/>
    <n v="83823"/>
    <s v="Secop II"/>
    <s v="103-2023CPS-AG(83823)"/>
    <s v="FDLSUBACD-103-2023(83823)"/>
    <x v="0"/>
    <x v="0"/>
    <s v="Apoyo a la gestión"/>
    <m/>
    <m/>
    <s v="DIRONN MAURICIO TRINIDAD AMADO"/>
    <x v="557"/>
    <s v="Bogotá, D.C."/>
    <n v="1978"/>
    <n v="28050000"/>
    <s v="$2.550.000"/>
    <n v="0"/>
    <n v="28050000"/>
    <n v="2550000"/>
    <m/>
    <m/>
  </r>
  <r>
    <x v="3"/>
    <s v="104-2023 C1"/>
    <n v="83927"/>
    <s v="Secop II"/>
    <s v="104-2023CPS-P(83927)"/>
    <s v="FDLSUBACD-104-2023(83927)"/>
    <x v="0"/>
    <x v="0"/>
    <s v="Profesional"/>
    <d v="2023-02-16T00:00:00"/>
    <s v="$74.900.000"/>
    <s v="LUIS HERNANDO NIVIA PINZON"/>
    <x v="346"/>
    <s v="Bogotá, D.C."/>
    <n v="1978"/>
    <n v="77000000"/>
    <n v="0"/>
    <n v="0"/>
    <n v="77000000"/>
    <n v="7000000"/>
    <m/>
    <m/>
  </r>
  <r>
    <x v="3"/>
    <s v="104-2023 C2"/>
    <n v="83927"/>
    <s v="Secop II"/>
    <s v="104-2023CPS-P(83927)"/>
    <s v="FDLSUBACD-104-2023(83927)"/>
    <x v="0"/>
    <x v="0"/>
    <s v="Profesional"/>
    <d v="2023-05-09T00:00:00"/>
    <s v="$55.533.333"/>
    <s v="JOSE AUGUSTO PASTRANA TRUJILLO"/>
    <x v="540"/>
    <s v="Palermo (Huila)"/>
    <n v="1978"/>
    <n v="77000000"/>
    <n v="0"/>
    <n v="0"/>
    <n v="77000000"/>
    <n v="7000000"/>
    <m/>
    <m/>
  </r>
  <r>
    <x v="3"/>
    <s v="104-2023"/>
    <n v="83927"/>
    <s v="Secop II"/>
    <s v="104-2023CPS-P(83927)"/>
    <s v="FDLSUBACD-104-2023(83927)"/>
    <x v="0"/>
    <x v="0"/>
    <s v="Profesional"/>
    <m/>
    <m/>
    <s v="SONIA GONZALEZ LARA"/>
    <x v="927"/>
    <s v="Pitalito (Huila)"/>
    <n v="1978"/>
    <n v="77000000"/>
    <n v="0"/>
    <n v="0"/>
    <n v="77000000"/>
    <n v="7000000"/>
    <m/>
    <m/>
  </r>
  <r>
    <x v="3"/>
    <s v="105-2023"/>
    <n v="83927"/>
    <s v="Secop II"/>
    <s v="105-2023CPS-P(83927)"/>
    <s v="FDLSUBACD-105-2023(83927)"/>
    <x v="0"/>
    <x v="0"/>
    <s v="Profesional"/>
    <m/>
    <m/>
    <s v="JUAN CARLOS BETANCOURT CARVAJAL"/>
    <x v="17"/>
    <s v="Bogotá, D.C."/>
    <n v="1978"/>
    <n v="42000000"/>
    <n v="21000000"/>
    <n v="0"/>
    <n v="63000000"/>
    <n v="7000000"/>
    <m/>
    <m/>
  </r>
  <r>
    <x v="3"/>
    <s v="106-2023"/>
    <n v="84195"/>
    <s v="Secop II"/>
    <s v="106-2023CPS-AG(84195)"/>
    <s v="FDLSUBACD-106-2023(84195)"/>
    <x v="0"/>
    <x v="0"/>
    <s v="Apoyo a la gestión"/>
    <m/>
    <m/>
    <s v="JAVIER CAMILO MESA NOVOA"/>
    <x v="777"/>
    <s v="Bogotá, D.C."/>
    <n v="1978"/>
    <n v="24000000"/>
    <n v="12000000"/>
    <n v="0"/>
    <n v="36000000"/>
    <n v="4000000"/>
    <m/>
    <m/>
  </r>
  <r>
    <x v="3"/>
    <s v="107-2023"/>
    <n v="84195"/>
    <s v="Secop II"/>
    <s v="107-2023 CPS-AG(84195)"/>
    <s v="FDLSUBACD-107-2023(84195)"/>
    <x v="0"/>
    <x v="0"/>
    <s v="Apoyo a la gestión"/>
    <m/>
    <m/>
    <s v="EDWIN MORENO FUENTES"/>
    <x v="441"/>
    <s v="Bogotá, D.C."/>
    <n v="1978"/>
    <n v="24000000"/>
    <n v="12000000"/>
    <n v="0"/>
    <n v="36000000"/>
    <n v="4000000"/>
    <m/>
    <m/>
  </r>
  <r>
    <x v="3"/>
    <s v="108-2023"/>
    <n v="84204"/>
    <s v="Secop II"/>
    <s v="108-2023CPS-P(84204)"/>
    <s v="FDLSUBACD-108-2023(84204)"/>
    <x v="0"/>
    <x v="0"/>
    <s v="Profesional"/>
    <m/>
    <m/>
    <s v="TULLY MILENA GONZALEZ TORRES"/>
    <x v="273"/>
    <s v="Bogotá, D.C."/>
    <n v="1979"/>
    <n v="42000000"/>
    <n v="21000000"/>
    <n v="0"/>
    <n v="63000000"/>
    <n v="7000000"/>
    <m/>
    <m/>
  </r>
  <r>
    <x v="3"/>
    <s v="109-2023"/>
    <n v="83697"/>
    <s v="Secop II"/>
    <s v="109-2023CPS-AG(83697)"/>
    <s v="FDLSUBACD-109-2023(83697)"/>
    <x v="0"/>
    <x v="0"/>
    <s v="Apoyo a la gestión"/>
    <m/>
    <m/>
    <s v="JUAN SEBASTIÁN GONZÁLEZ ESPINOSA"/>
    <x v="928"/>
    <s v="Bogotá, D.C."/>
    <n v="1978"/>
    <n v="24000000"/>
    <n v="12000000"/>
    <n v="0"/>
    <n v="36000000"/>
    <n v="4000000"/>
    <m/>
    <m/>
  </r>
  <r>
    <x v="3"/>
    <s v="110-2023"/>
    <n v="83694"/>
    <s v="Secop II"/>
    <s v="110-2023CPS-P(83694)"/>
    <s v="FDLSUBACD-110-2023(83694)"/>
    <x v="0"/>
    <x v="0"/>
    <s v="Profesional"/>
    <m/>
    <m/>
    <s v="JUAN CARLOS BEJARANO ECHEVERRY"/>
    <x v="669"/>
    <s v="Bogotá, D.C."/>
    <n v="1978"/>
    <n v="42000000"/>
    <n v="21000000"/>
    <n v="0"/>
    <n v="63000000"/>
    <n v="7000000"/>
    <m/>
    <m/>
  </r>
  <r>
    <x v="3"/>
    <s v="111-2023"/>
    <n v="85823"/>
    <s v="Secop II"/>
    <s v="111-2023CPS-P(85823)"/>
    <s v="FDLSUBACD-111-2023(85823)"/>
    <x v="0"/>
    <x v="0"/>
    <s v="Profesional"/>
    <m/>
    <m/>
    <s v="Erika Paola Cepeda Gutierrez"/>
    <x v="795"/>
    <s v="Bogotá, D.C."/>
    <n v="1957"/>
    <n v="30300000"/>
    <n v="15150000"/>
    <n v="0"/>
    <n v="45450000"/>
    <n v="5050000"/>
    <m/>
    <m/>
  </r>
  <r>
    <x v="3"/>
    <s v="112-2023"/>
    <n v="85885"/>
    <s v="Secop II"/>
    <s v="112-2023CPS-P(85885)"/>
    <s v="FDLSUBACD-112-2023(85885)"/>
    <x v="0"/>
    <x v="0"/>
    <s v="Profesional"/>
    <m/>
    <m/>
    <s v="BYRON SEBASTIAN DAVILA FANDIÑO"/>
    <x v="524"/>
    <s v="Bogotá, D.C."/>
    <n v="1966"/>
    <n v="42000000"/>
    <n v="21000000"/>
    <n v="0"/>
    <n v="63000000"/>
    <n v="7000000"/>
    <m/>
    <m/>
  </r>
  <r>
    <x v="3"/>
    <s v="113-2023"/>
    <n v="85885"/>
    <s v="Secop II"/>
    <s v="113-2023CPS-P(85885)"/>
    <s v="FDLSUBACD-113-2023(85885)"/>
    <x v="0"/>
    <x v="0"/>
    <s v="Profesional"/>
    <m/>
    <m/>
    <s v="DIEGO ERNESTO BAQUERO ALBARRACiN"/>
    <x v="735"/>
    <s v="Bogotá, D.C."/>
    <n v="1966"/>
    <n v="42000000"/>
    <n v="21000000"/>
    <n v="0"/>
    <n v="63000000"/>
    <n v="7000000"/>
    <m/>
    <m/>
  </r>
  <r>
    <x v="3"/>
    <s v="114-2023 C1"/>
    <n v="85403"/>
    <s v="Secop II"/>
    <s v="114-2023CPS-AG(85403)"/>
    <s v="FDLSUBACD-114-2023(85403)"/>
    <x v="0"/>
    <x v="0"/>
    <s v="Apoyo a la gestión"/>
    <d v="2023-03-01T00:00:00"/>
    <s v="$20.266.667"/>
    <s v="INGRID PAOLA MARQUEZ SIERRA"/>
    <x v="614"/>
    <s v="Bogotá, D.C."/>
    <n v="1973"/>
    <n v="24000000"/>
    <n v="0"/>
    <n v="0"/>
    <n v="24000000"/>
    <n v="4000000"/>
    <m/>
    <m/>
  </r>
  <r>
    <x v="3"/>
    <s v="114-2023"/>
    <n v="85403"/>
    <s v="Secop II"/>
    <s v="114-2023CPS-AG(85403)"/>
    <s v="FDLSUBACD-114-2023(85403)"/>
    <x v="0"/>
    <x v="0"/>
    <s v="Apoyo a la gestión"/>
    <m/>
    <m/>
    <s v="MARTHA VEGA MACÍAS"/>
    <x v="867"/>
    <s v="Bucaramanga (Santander)"/>
    <n v="1973"/>
    <n v="24000000"/>
    <n v="12000000"/>
    <n v="0"/>
    <n v="36000000"/>
    <n v="4000000"/>
    <m/>
    <m/>
  </r>
  <r>
    <x v="3"/>
    <s v="115-2023"/>
    <n v="85949"/>
    <s v="Secop II"/>
    <s v="115-2023CPS-P(85949)"/>
    <s v="FDLSUBACD-115-2023(85949)"/>
    <x v="0"/>
    <x v="0"/>
    <s v="Profesional"/>
    <m/>
    <m/>
    <s v="DANIEL ENRIQUE DIAZ INFANTE"/>
    <x v="113"/>
    <s v="Bogotá, D.C."/>
    <n v="1970"/>
    <n v="48000000"/>
    <n v="24000000"/>
    <n v="0"/>
    <n v="72000000"/>
    <n v="8000000"/>
    <m/>
    <m/>
  </r>
  <r>
    <x v="3"/>
    <s v="116-2023"/>
    <n v="83698"/>
    <s v="Secop II"/>
    <s v="116-2023CPS-AG(83698)"/>
    <s v="FDLSUBACD-116-2023(83698)"/>
    <x v="0"/>
    <x v="0"/>
    <s v="Apoyo a la gestión"/>
    <m/>
    <m/>
    <s v="Angel David Hernandez Casallas"/>
    <x v="662"/>
    <s v="Bogotá, D.C."/>
    <n v="1978"/>
    <n v="15300000"/>
    <n v="7650000"/>
    <n v="0"/>
    <n v="22950000"/>
    <n v="2550000"/>
    <m/>
    <m/>
  </r>
  <r>
    <x v="3"/>
    <s v="117-2023"/>
    <n v="85567"/>
    <s v="Secop II"/>
    <s v="117-2023CPS-P(85567)"/>
    <s v="FDLSUBACD-117-2023(85567)"/>
    <x v="0"/>
    <x v="0"/>
    <s v="Profesional"/>
    <m/>
    <m/>
    <s v="ANDREA CAROLINA PADILLA URBINA"/>
    <x v="761"/>
    <s v="Bogotá, D.C."/>
    <n v="1979"/>
    <n v="30300000"/>
    <n v="15150000"/>
    <n v="0"/>
    <n v="45450000"/>
    <n v="5050000"/>
    <m/>
    <m/>
  </r>
  <r>
    <x v="3"/>
    <s v="118-2023"/>
    <n v="85867"/>
    <s v="Secop II"/>
    <s v="118-2023CPS-P(85867)"/>
    <s v="FDLSUBACD-118-2023(85867)"/>
    <x v="0"/>
    <x v="0"/>
    <s v="Profesional"/>
    <m/>
    <m/>
    <s v="LAURA CAROLINA aLVAREZ GoMEZ"/>
    <x v="705"/>
    <s v="Bogotá, D.C."/>
    <n v="1965"/>
    <n v="30300000"/>
    <n v="15150000"/>
    <n v="0"/>
    <n v="45450000"/>
    <n v="5050000"/>
    <m/>
    <m/>
  </r>
  <r>
    <x v="3"/>
    <s v="119-2023"/>
    <n v="85873"/>
    <s v="Secop II"/>
    <s v="119-2023CPS-P(85873)"/>
    <s v="FDLSUBACD-119-2023(85873)"/>
    <x v="0"/>
    <x v="0"/>
    <s v="Profesional"/>
    <m/>
    <m/>
    <s v="Santiago Martínez Valencia"/>
    <x v="659"/>
    <s v="Bogotá, D.C."/>
    <n v="1966"/>
    <n v="30300000"/>
    <n v="15150000"/>
    <n v="0"/>
    <n v="45450000"/>
    <n v="5050000"/>
    <m/>
    <m/>
  </r>
  <r>
    <x v="3"/>
    <s v="120-2023"/>
    <n v="85399"/>
    <s v="Secop II"/>
    <s v="120-2023 CPS-P(85399)"/>
    <s v="FDLSUBA-120-2023(85399)"/>
    <x v="0"/>
    <x v="0"/>
    <s v="Profesional"/>
    <m/>
    <m/>
    <s v="JOSe MOISeS CETINA TALADICHE"/>
    <x v="773"/>
    <s v="Bogotá, D.C."/>
    <n v="1976"/>
    <n v="30300000"/>
    <n v="15150000"/>
    <n v="0"/>
    <n v="45450000"/>
    <n v="5050000"/>
    <m/>
    <m/>
  </r>
  <r>
    <x v="3"/>
    <s v="121-2023"/>
    <n v="83833"/>
    <s v="Secop II"/>
    <s v="121-2023-CPS-P(83833)"/>
    <s v="FDLSUBACD-121-2023(83833)"/>
    <x v="0"/>
    <x v="0"/>
    <s v="Profesional"/>
    <m/>
    <m/>
    <s v="ANGÉLICA MARÍA CHICA CHARRY"/>
    <x v="138"/>
    <s v="Bogotá, D.C."/>
    <n v="1978"/>
    <n v="42000000"/>
    <n v="0"/>
    <n v="0"/>
    <n v="42000000"/>
    <n v="7000000"/>
    <m/>
    <m/>
  </r>
  <r>
    <x v="3"/>
    <s v="122-2023"/>
    <n v="85813"/>
    <s v="Secop II"/>
    <s v="122-2023CPS-P(85813)"/>
    <s v="FDLSUBACD-122-2023(85813)"/>
    <x v="0"/>
    <x v="0"/>
    <s v="Profesional"/>
    <m/>
    <m/>
    <s v="JUAN NICOLAS RODRIGUEZ DUERO"/>
    <x v="720"/>
    <s v="Bogotá, D.C."/>
    <n v="1977"/>
    <n v="30300000"/>
    <n v="15150000"/>
    <n v="0"/>
    <n v="45450000"/>
    <n v="5050000"/>
    <m/>
    <m/>
  </r>
  <r>
    <x v="3"/>
    <s v="123-2023"/>
    <n v="85911"/>
    <s v="Secop II"/>
    <s v="123-2023CPS-P(85911)"/>
    <s v="FDLSUBACD-123-2023(85911)"/>
    <x v="0"/>
    <x v="0"/>
    <s v="Profesional"/>
    <m/>
    <m/>
    <s v="DIEGO EDUARDO RAMIREZ SUAREZ"/>
    <x v="929"/>
    <s v="Bogotá, D.C."/>
    <n v="1978"/>
    <n v="30300000"/>
    <n v="15150000"/>
    <n v="0"/>
    <n v="45450000"/>
    <n v="5050000"/>
    <m/>
    <m/>
  </r>
  <r>
    <x v="3"/>
    <s v="124-2023"/>
    <n v="83698"/>
    <s v="Secop II"/>
    <s v="124-2023CPS-AG(83698)"/>
    <s v="FDLSUBACD-124-2023(83698)"/>
    <x v="0"/>
    <x v="0"/>
    <s v="Apoyo a la gestión"/>
    <m/>
    <m/>
    <s v="GLADYS ESTHER GÓMEZ CARO"/>
    <x v="386"/>
    <s v="Bogotá, D.C."/>
    <n v="1978"/>
    <n v="15300000"/>
    <n v="7650000"/>
    <n v="0"/>
    <n v="22950000"/>
    <n v="2550000"/>
    <m/>
    <m/>
  </r>
  <r>
    <x v="3"/>
    <s v="125-2023"/>
    <n v="83698"/>
    <s v="Secop II"/>
    <s v="125-2023CPS-AG(83698)"/>
    <s v="FDLSUBACD-125-2023(83698)"/>
    <x v="0"/>
    <x v="0"/>
    <s v="Apoyo a la gestión"/>
    <m/>
    <m/>
    <s v="JUAN CAMILO RAMIREZ ZAMBRANO"/>
    <x v="35"/>
    <s v="Bogotá, D.C."/>
    <n v="1978"/>
    <n v="15300000"/>
    <n v="7650000"/>
    <n v="0"/>
    <n v="22950000"/>
    <n v="2550000"/>
    <m/>
    <m/>
  </r>
  <r>
    <x v="3"/>
    <s v="126-2023"/>
    <n v="84245"/>
    <s v="Secop II"/>
    <s v="126-2023CPS -P(84245)"/>
    <s v="FDLSUBACD-126-2023(84245)"/>
    <x v="0"/>
    <x v="0"/>
    <s v="Profesional"/>
    <m/>
    <m/>
    <s v="LUIS FERNANDO HIDALGO ORTIZ"/>
    <x v="43"/>
    <s v="Bogotá, D.C."/>
    <n v="1999"/>
    <n v="42000000"/>
    <n v="21000000"/>
    <n v="0"/>
    <n v="63000000"/>
    <n v="7000000"/>
    <m/>
    <m/>
  </r>
  <r>
    <x v="3"/>
    <s v="127-2023"/>
    <n v="83777"/>
    <s v="Secop II"/>
    <s v="127-2023CPS-P(83777)"/>
    <s v="FDLSUBACD-127-2023(83777)"/>
    <x v="0"/>
    <x v="0"/>
    <s v="Profesional"/>
    <m/>
    <m/>
    <s v="NATHALIA MOSQUERA PEDREROS"/>
    <x v="194"/>
    <s v="Bogotá, D.C."/>
    <n v="1978"/>
    <n v="99000000"/>
    <n v="49500000"/>
    <n v="0"/>
    <n v="148500000"/>
    <n v="9000000"/>
    <m/>
    <m/>
  </r>
  <r>
    <x v="3"/>
    <s v="128-2023"/>
    <n v="83823"/>
    <s v="Secop II"/>
    <s v="128-2023 CPS-AG(83823)"/>
    <s v="FDLSUBACD-128-2023(83823)"/>
    <x v="0"/>
    <x v="0"/>
    <s v="Apoyo a la gestión"/>
    <m/>
    <m/>
    <s v="MICHAEL ALFONSO GARZÓN CIFUENTES"/>
    <x v="558"/>
    <s v="Bogotá, D.C."/>
    <n v="1978"/>
    <n v="28050000"/>
    <n v="2550000"/>
    <n v="0"/>
    <n v="30600000"/>
    <n v="2550000"/>
    <m/>
    <m/>
  </r>
  <r>
    <x v="3"/>
    <s v="129-2023"/>
    <n v="83859"/>
    <s v="Secop II"/>
    <s v="129-2023CPS-P(83859)"/>
    <s v="FDLSUBACD-129-2023(83859)"/>
    <x v="0"/>
    <x v="0"/>
    <s v="Profesional"/>
    <m/>
    <m/>
    <s v="MIGUEL ALEXANDER CHIAPPE PULIDO"/>
    <x v="392"/>
    <s v="Bogotá, D.C."/>
    <n v="1978"/>
    <n v="77000000"/>
    <n v="38500000"/>
    <n v="0"/>
    <n v="115500000"/>
    <n v="7000000"/>
    <m/>
    <m/>
  </r>
  <r>
    <x v="3"/>
    <s v="130-2023 C1"/>
    <n v="84182"/>
    <s v="Secop II"/>
    <s v="130-2023CPS-P(84182)"/>
    <s v="FDLSUBACD-130-2023(84182)"/>
    <x v="0"/>
    <x v="0"/>
    <s v="Profesional"/>
    <d v="2024-04-15T00:00:00"/>
    <n v="18000000"/>
    <s v="JORGE ANDRÉS VARGAS LÓPEZ"/>
    <x v="173"/>
    <s v="Ibagué (Tolima)"/>
    <n v="1978"/>
    <n v="99000000"/>
    <n v="49500000"/>
    <n v="0"/>
    <n v="148500000"/>
    <n v="9000000"/>
    <m/>
    <m/>
  </r>
  <r>
    <x v="3"/>
    <s v="130-2023"/>
    <n v="84182"/>
    <s v="Secop II"/>
    <s v="130-2023CPS-P(84182)"/>
    <s v="FDLSUBACD-130-2023(84182)"/>
    <x v="0"/>
    <x v="0"/>
    <s v="Profesional"/>
    <m/>
    <m/>
    <s v="ZULLY ALEJANDRA CARDOZO TRIANA"/>
    <x v="930"/>
    <s v="Bogotá, D.C."/>
    <n v="1978"/>
    <n v="99000000"/>
    <n v="49500000"/>
    <n v="0"/>
    <n v="148500000"/>
    <n v="9000000"/>
    <m/>
    <m/>
  </r>
  <r>
    <x v="3"/>
    <s v="131-2023"/>
    <n v="84195"/>
    <s v="Secop II"/>
    <s v="131-2023CPS-AG(84195)"/>
    <s v="FDLSUBACD-131-2023 (84195)"/>
    <x v="0"/>
    <x v="0"/>
    <s v="Apoyo a la gestión"/>
    <s v=" "/>
    <m/>
    <s v="DARWIN ALBERTO MORENO CASTRO"/>
    <x v="476"/>
    <s v="Bogotá, D.C."/>
    <n v="1978"/>
    <n v="24000000"/>
    <n v="12000000"/>
    <n v="0"/>
    <n v="36000000"/>
    <n v="4000000"/>
    <m/>
    <m/>
  </r>
  <r>
    <x v="3"/>
    <s v="132-2023"/>
    <n v="83697"/>
    <s v="Secop II"/>
    <s v="132-2023CPS-AG(83697)"/>
    <s v="FDLSUBACD-132-2023(83697)"/>
    <x v="0"/>
    <x v="0"/>
    <s v="Apoyo a la gestión"/>
    <m/>
    <m/>
    <s v="SANDRA ROCIO SUAREZ ESPITIA"/>
    <x v="931"/>
    <s v="Chiquinquira (Boyacá)"/>
    <n v="1978"/>
    <n v="24000000"/>
    <n v="12000000"/>
    <n v="0"/>
    <n v="36000000"/>
    <n v="4000000"/>
    <m/>
    <m/>
  </r>
  <r>
    <x v="3"/>
    <s v="133-2023"/>
    <n v="84204"/>
    <s v="Secop II"/>
    <s v="133-2023CPS-P(84204)"/>
    <s v="FDLSUBACD-133-2023(84204)"/>
    <x v="0"/>
    <x v="0"/>
    <s v="Profesional"/>
    <m/>
    <m/>
    <s v="ADRIANA TANGARIFE CARVAJAL"/>
    <x v="144"/>
    <s v="Bogotá, D.C."/>
    <n v="1979"/>
    <n v="42000000"/>
    <n v="21000000"/>
    <n v="0"/>
    <n v="63000000"/>
    <n v="7000000"/>
    <m/>
    <m/>
  </r>
  <r>
    <x v="3"/>
    <s v="134-2023 C1"/>
    <n v="84204"/>
    <s v="Secop II"/>
    <s v="134-2023CPS-P(84204)"/>
    <s v="FDLSUBACD-134-2023(84204)"/>
    <x v="0"/>
    <x v="0"/>
    <s v="Profesional"/>
    <d v="2023-09-04T00:00:00"/>
    <s v="$16.800.000"/>
    <s v="LILIANA ROCIO FORERO RAMIREZ"/>
    <x v="691"/>
    <s v="Bogotá, D.C."/>
    <n v="1979"/>
    <n v="42000000"/>
    <n v="21000000"/>
    <n v="0"/>
    <n v="63000000"/>
    <n v="7000000"/>
    <m/>
    <m/>
  </r>
  <r>
    <x v="3"/>
    <s v="134-2023"/>
    <n v="84204"/>
    <s v="Secop II"/>
    <s v="134-2023CPS-P(84204)"/>
    <s v="FDLSUBACD-134-2023(84204)"/>
    <x v="0"/>
    <x v="0"/>
    <s v="Profesional"/>
    <m/>
    <m/>
    <s v="NELSON RAUL RAMOS LEAL"/>
    <x v="932"/>
    <s v="Bogotá, D.C."/>
    <n v="1979"/>
    <n v="42000000"/>
    <n v="21000000"/>
    <n v="0"/>
    <n v="63000000"/>
    <n v="7000000"/>
    <m/>
    <m/>
  </r>
  <r>
    <x v="3"/>
    <s v="135-2023"/>
    <n v="84005"/>
    <s v="Secop II"/>
    <s v="135-2023CSP-P(84005)"/>
    <s v="FDLSUBACD-135-2023(84005)"/>
    <x v="0"/>
    <x v="0"/>
    <s v="Apoyo a la gestión"/>
    <m/>
    <m/>
    <s v="LAURA CAROLINA ORTÍZ TORRES"/>
    <x v="420"/>
    <s v="Bogotá, D.C."/>
    <n v="1979"/>
    <n v="30300000"/>
    <n v="15150000"/>
    <n v="0"/>
    <n v="45450000"/>
    <n v="5050000"/>
    <m/>
    <m/>
  </r>
  <r>
    <x v="3"/>
    <s v="136-2023"/>
    <n v="84005"/>
    <s v="Secop II"/>
    <s v="136-2023CPS-P(84005)"/>
    <s v="FDLSUBACD-136-2023(84005)"/>
    <x v="0"/>
    <x v="0"/>
    <s v="Profesional"/>
    <m/>
    <m/>
    <s v="VIVIANA FERNANDA ALFARO MESA"/>
    <x v="347"/>
    <s v="Bogotá, D.C."/>
    <n v="1979"/>
    <n v="30300000"/>
    <n v="15150000"/>
    <n v="0"/>
    <n v="45450000"/>
    <n v="5050000"/>
    <m/>
    <m/>
  </r>
  <r>
    <x v="3"/>
    <s v="137-2023"/>
    <n v="84005"/>
    <s v="Secop II"/>
    <s v="137-2023CPS-P(84005)"/>
    <s v="FDLSUBACD-137-2023(84005)"/>
    <x v="0"/>
    <x v="0"/>
    <s v="Profesional"/>
    <m/>
    <m/>
    <s v="MIGUEL ANGEL RUIZ BENITEZ"/>
    <x v="613"/>
    <s v="Floridablanca (Santander)"/>
    <n v="1979"/>
    <n v="30300000"/>
    <n v="15150000"/>
    <n v="0"/>
    <n v="45450000"/>
    <n v="5050000"/>
    <m/>
    <m/>
  </r>
  <r>
    <x v="3"/>
    <s v="138-2023"/>
    <n v="84005"/>
    <s v="Secop II"/>
    <s v="138-2023CPS-P(84005)"/>
    <s v="FDLSUBACD-138-2023(84005)"/>
    <x v="0"/>
    <x v="0"/>
    <s v="Profesional"/>
    <m/>
    <m/>
    <s v="MARIBEL DURAN"/>
    <x v="700"/>
    <s v="Charalá (Santander)"/>
    <n v="1979"/>
    <n v="30300000"/>
    <n v="15150000"/>
    <n v="0"/>
    <n v="45450000"/>
    <n v="5050000"/>
    <m/>
    <m/>
  </r>
  <r>
    <x v="3"/>
    <s v="139-2023"/>
    <n v="84231"/>
    <s v="Secop II"/>
    <s v="139-2023CPS-AG(84231)"/>
    <s v="FDLSUBACD-139-2023(84231)"/>
    <x v="0"/>
    <x v="0"/>
    <s v="Apoyo a la gestión"/>
    <m/>
    <m/>
    <s v="ZHARICK GARZON ARROYO"/>
    <x v="933"/>
    <s v="Bogotá, D.C."/>
    <n v="1999"/>
    <n v="10800000"/>
    <n v="5400000"/>
    <n v="0"/>
    <n v="16200000"/>
    <n v="1800000"/>
    <m/>
    <m/>
  </r>
  <r>
    <x v="3"/>
    <s v="140-2023 C1"/>
    <n v="84005"/>
    <s v="Secop II"/>
    <s v="140-2023CPS-P(84005)"/>
    <s v="FDLSUBACD-140-2023(84005)"/>
    <x v="0"/>
    <x v="0"/>
    <s v="Profesional"/>
    <d v="2023-08-23T00:00:00"/>
    <s v="$12.288.329"/>
    <s v="JUAN CARLOS CARRERO MANCERA"/>
    <x v="676"/>
    <s v="Bogotá, D.C."/>
    <n v="1979"/>
    <n v="30300000"/>
    <n v="15150000"/>
    <n v="0"/>
    <n v="45450000"/>
    <n v="5050000"/>
    <m/>
    <m/>
  </r>
  <r>
    <x v="3"/>
    <s v="140-2023"/>
    <n v="84005"/>
    <s v="Secop II"/>
    <s v="140-2023CPS-P(84005)"/>
    <s v="FDLSUBACD-140-2023(84005)"/>
    <x v="0"/>
    <x v="0"/>
    <s v="Profesional"/>
    <m/>
    <m/>
    <s v="DIANA MARIA NOREÑA CASALLAS"/>
    <x v="934"/>
    <s v="Bogotá, D.C."/>
    <n v="1979"/>
    <n v="30300000"/>
    <n v="15150000"/>
    <n v="0"/>
    <n v="45450000"/>
    <n v="5050000"/>
    <m/>
    <m/>
  </r>
  <r>
    <x v="3"/>
    <s v="141-2023"/>
    <n v="84005"/>
    <s v="Secop II"/>
    <s v="141-2023CPS-P(84005)"/>
    <s v="FDLSUBACD-141-2023(84005)"/>
    <x v="0"/>
    <x v="0"/>
    <s v="Profesional"/>
    <m/>
    <m/>
    <s v="EDUAR JAMIR LOZANO VERA"/>
    <x v="22"/>
    <s v="Bogotá, D.C."/>
    <n v="1979"/>
    <n v="30300000"/>
    <n v="15150000"/>
    <n v="0"/>
    <n v="45450000"/>
    <n v="5050000"/>
    <m/>
    <m/>
  </r>
  <r>
    <x v="3"/>
    <s v="142-2023"/>
    <n v="83833"/>
    <s v="Secop II"/>
    <s v="142-2023CPS-P(83833)"/>
    <s v="FDLSUBACD-142-2023(83833)"/>
    <x v="0"/>
    <x v="0"/>
    <s v="Profesional"/>
    <m/>
    <m/>
    <s v="LINA TATIANA CASTRO GUERRERO"/>
    <x v="754"/>
    <s v="Bogotá, D.C."/>
    <n v="1978"/>
    <n v="42000000"/>
    <n v="21000000"/>
    <n v="0"/>
    <n v="63000000"/>
    <n v="7000000"/>
    <m/>
    <m/>
  </r>
  <r>
    <x v="3"/>
    <s v="143-2023"/>
    <n v="85628"/>
    <s v="Secop II"/>
    <s v="143-2023CPS-P(85628)"/>
    <s v="FDLSUBACD-143-2023(85628)"/>
    <x v="0"/>
    <x v="0"/>
    <s v="Profesional"/>
    <m/>
    <m/>
    <s v="JENNIFFER PAOLA GRANDE BARRETO"/>
    <x v="935"/>
    <s v="Bogotá, D.C."/>
    <n v="2031"/>
    <n v="42000000"/>
    <n v="21000000"/>
    <n v="0"/>
    <n v="63000000"/>
    <n v="7000000"/>
    <m/>
    <m/>
  </r>
  <r>
    <x v="3"/>
    <s v="144-2023"/>
    <n v="85396"/>
    <s v="Secop II"/>
    <s v="144-2023CPS-P(85396)"/>
    <s v="FDLSUBACD-144-2023(85396)"/>
    <x v="0"/>
    <x v="0"/>
    <s v="Profesional"/>
    <m/>
    <m/>
    <s v="RODRIGO ANDRÉS OVIEDO ZEA"/>
    <x v="372"/>
    <s v="Ibagué (Tolima)"/>
    <n v="1998"/>
    <n v="30300000"/>
    <n v="15150000"/>
    <n v="0"/>
    <n v="45450000"/>
    <n v="5050000"/>
    <m/>
    <m/>
  </r>
  <r>
    <x v="3"/>
    <s v="145-2023"/>
    <n v="84016"/>
    <s v="Secop II"/>
    <s v="145-2023CPS-P(84016)"/>
    <s v="FDLSUBACD-145-2023(84016)"/>
    <x v="0"/>
    <x v="0"/>
    <s v="Profesional"/>
    <m/>
    <m/>
    <s v="CARLOS FELIPE LOZANO RIVERA"/>
    <x v="123"/>
    <s v="Bogotá, D.C."/>
    <n v="1979"/>
    <n v="30300000"/>
    <n v="14981667"/>
    <n v="0"/>
    <n v="45281667"/>
    <n v="5050000"/>
    <m/>
    <m/>
  </r>
  <r>
    <x v="3"/>
    <s v="146-2023"/>
    <n v="85535"/>
    <s v="Secop II"/>
    <s v="146-2023CPS-AG(85535)"/>
    <s v="FDLSUBACD-146-2023(85535)"/>
    <x v="0"/>
    <x v="0"/>
    <s v="Apoyo a la gestión"/>
    <m/>
    <m/>
    <s v="GINA MARIA PIZA MORENO"/>
    <x v="936"/>
    <s v="Bogotá, D.C."/>
    <n v="2031"/>
    <n v="15300000"/>
    <n v="7650000"/>
    <n v="0"/>
    <n v="22950000"/>
    <n v="2550000"/>
    <m/>
    <m/>
  </r>
  <r>
    <x v="3"/>
    <s v="147-2023"/>
    <n v="85834"/>
    <s v="Secop II"/>
    <s v="147-2023CPS-P(85834)"/>
    <s v="FDLSUBACD-147-2023(85834)"/>
    <x v="0"/>
    <x v="0"/>
    <s v="Profesional"/>
    <m/>
    <m/>
    <s v="LUZ VIVIANA CARO CUERVO"/>
    <x v="627"/>
    <s v="Bogotá, D.C."/>
    <n v="1963"/>
    <n v="55550000"/>
    <n v="10100000"/>
    <n v="0"/>
    <n v="65650000"/>
    <n v="5050000"/>
    <m/>
    <m/>
  </r>
  <r>
    <x v="3"/>
    <s v="148-2023"/>
    <n v="83960"/>
    <s v="Secop II"/>
    <s v="148-2023CPS-P(83690)"/>
    <s v="FDLSUBA-148-2023(83960)"/>
    <x v="0"/>
    <x v="0"/>
    <s v="Profesional"/>
    <m/>
    <m/>
    <s v="ANGIE PAOLA GOMEZ MOLANO"/>
    <x v="419"/>
    <s v="Fómeque (Cundinamarca)"/>
    <n v="1953"/>
    <n v="40400000"/>
    <n v="19358333"/>
    <n v="0"/>
    <n v="59758333"/>
    <n v="5050000"/>
    <m/>
    <m/>
  </r>
  <r>
    <x v="3"/>
    <s v="149-2023"/>
    <n v="83960"/>
    <s v="Secop II"/>
    <s v="149-2023CPS-P(83960)"/>
    <s v="FDLSUBA-149-2023(83960)"/>
    <x v="0"/>
    <x v="0"/>
    <s v="Profesional"/>
    <m/>
    <m/>
    <s v="LUZ ADRIANA VARGAS RENDON"/>
    <x v="64"/>
    <s v="Bogotá, D.C."/>
    <n v="1953"/>
    <n v="40400000"/>
    <n v="20200000"/>
    <n v="0"/>
    <n v="60600000"/>
    <n v="5050000"/>
    <m/>
    <m/>
  </r>
  <r>
    <x v="3"/>
    <s v="150-2023"/>
    <n v="83960"/>
    <s v="Secop II"/>
    <s v="150-2023CPS-P(83960)"/>
    <s v="FDLSUBACD-150-2023(83960)"/>
    <x v="0"/>
    <x v="0"/>
    <s v="Profesional"/>
    <m/>
    <m/>
    <s v="YANITZA KATERINE GOMEZ AVILA"/>
    <x v="232"/>
    <s v="Bogotá, D.C."/>
    <n v="1953"/>
    <n v="40400000"/>
    <n v="20200000"/>
    <n v="0"/>
    <n v="60600000"/>
    <n v="5050000"/>
    <m/>
    <m/>
  </r>
  <r>
    <x v="3"/>
    <s v="151-2023"/>
    <n v="83710"/>
    <s v="Secop II"/>
    <s v="151-2023CPS-P(83710)"/>
    <s v="FDLSUBACD-151-2023(83710)"/>
    <x v="0"/>
    <x v="0"/>
    <s v="Profesional"/>
    <m/>
    <m/>
    <s v="PATRICIA GALINDO ARIAS"/>
    <x v="866"/>
    <s v="Bogotá, D.C."/>
    <n v="1978"/>
    <n v="42000000"/>
    <n v="21000000"/>
    <n v="0"/>
    <n v="63000000"/>
    <n v="7000000"/>
    <m/>
    <m/>
  </r>
  <r>
    <x v="3"/>
    <s v="152-2023"/>
    <n v="83708"/>
    <s v="Secop II"/>
    <s v="152-2023CPS-P(83708)"/>
    <s v="FDLSUBACD-152-2023(83708)"/>
    <x v="0"/>
    <x v="0"/>
    <s v="Profesional"/>
    <m/>
    <m/>
    <s v="IVAN DARIO GOMEZ HENAO"/>
    <x v="161"/>
    <s v="Manizalez (Caldas)"/>
    <n v="1978"/>
    <n v="99000000"/>
    <n v="49500000"/>
    <n v="0"/>
    <n v="148500000"/>
    <n v="9000000"/>
    <m/>
    <m/>
  </r>
  <r>
    <x v="3"/>
    <s v="153-2023"/>
    <n v="83707"/>
    <s v="Secop II"/>
    <s v="153-2023CPS-AG(83707)"/>
    <s v="FDLSUBACD-153-2023(83707)"/>
    <x v="0"/>
    <x v="0"/>
    <s v="Apoyo a la gestión"/>
    <m/>
    <m/>
    <s v="CRISTIAN FELIPE AFRICANO QUIROGA"/>
    <x v="538"/>
    <s v="Bogotá, D.C."/>
    <n v="1978"/>
    <n v="15300000"/>
    <n v="7650000"/>
    <n v="0"/>
    <n v="22950000"/>
    <n v="2550000"/>
    <m/>
    <m/>
  </r>
  <r>
    <x v="3"/>
    <s v="154-2023"/>
    <n v="83714"/>
    <s v="Secop II"/>
    <s v="154-2023CPS-AG(83714)"/>
    <s v="FDLSUBACD-154-2023(83714)"/>
    <x v="0"/>
    <x v="0"/>
    <s v="Apoyo a la gestión"/>
    <m/>
    <m/>
    <s v="CINDY YICED ARDILA ARROYO"/>
    <x v="363"/>
    <s v="Bogotá, D.C."/>
    <n v="1978"/>
    <n v="44000000"/>
    <n v="12000000"/>
    <n v="0"/>
    <n v="56000000"/>
    <n v="4000000"/>
    <m/>
    <m/>
  </r>
  <r>
    <x v="3"/>
    <s v="155-2023"/>
    <n v="83710"/>
    <s v="Secop II"/>
    <s v="155-2023CPS-P(83710)"/>
    <s v="FDLSUBACD-155-2023(83710)."/>
    <x v="0"/>
    <x v="0"/>
    <s v="Profesional"/>
    <m/>
    <m/>
    <s v="KENNY BIVIANA ROJAS AMUD"/>
    <x v="343"/>
    <s v="Bogotá, D.C."/>
    <n v="1978"/>
    <n v="42000000"/>
    <n v="21000000"/>
    <n v="0"/>
    <n v="63000000"/>
    <n v="7000000"/>
    <m/>
    <m/>
  </r>
  <r>
    <x v="3"/>
    <s v="156-2023 C1"/>
    <n v="83710"/>
    <s v="Secop II"/>
    <s v="156-2023CPS-P(83710)"/>
    <s v="FDLSUBACD-156-2023(83710)"/>
    <x v="0"/>
    <x v="0"/>
    <s v="Profesional"/>
    <d v="2023-06-10T00:00:00"/>
    <s v="$ 4.900.000"/>
    <s v="DIANA MARYELY QUINTERO ARIAS"/>
    <x v="340"/>
    <s v="Bogotá, D.C."/>
    <n v="1978"/>
    <n v="42000000"/>
    <n v="0"/>
    <n v="0"/>
    <n v="42000000"/>
    <n v="7000000"/>
    <m/>
    <m/>
  </r>
  <r>
    <x v="3"/>
    <s v="156-2023"/>
    <n v="83710"/>
    <s v="Secop II"/>
    <s v="156-2023CPS-P(83710)"/>
    <s v="FDLSUBACD-156-2023(83710)"/>
    <x v="0"/>
    <x v="0"/>
    <s v="Profesional"/>
    <m/>
    <m/>
    <s v="MAURICIO ALEJANDRO MEJIA HINCAPIE"/>
    <x v="937"/>
    <s v="Manizalez (Caldas)"/>
    <n v="1978"/>
    <n v="42000000"/>
    <n v="21000000"/>
    <n v="0"/>
    <n v="63000000"/>
    <n v="7000000"/>
    <m/>
    <m/>
  </r>
  <r>
    <x v="3"/>
    <s v="157-2023"/>
    <n v="83710"/>
    <s v="Secop II"/>
    <s v="157-2023CPS-P(83710)"/>
    <s v="FDLSUBACD-157-2023(83710)"/>
    <x v="0"/>
    <x v="0"/>
    <s v="Profesional"/>
    <m/>
    <m/>
    <s v="MARIA LUCIA BERNAL GOMEZ"/>
    <x v="841"/>
    <s v="Ibagué (Tolima)"/>
    <n v="1978"/>
    <n v="42000000"/>
    <n v="21000000"/>
    <n v="0"/>
    <n v="63000000"/>
    <n v="7000000"/>
    <m/>
    <m/>
  </r>
  <r>
    <x v="3"/>
    <s v="158-2023"/>
    <n v="83710"/>
    <s v="Secop II"/>
    <s v="158-2023CPS-P(83710)"/>
    <s v="FDLSUBACD-158-2023(83710)"/>
    <x v="0"/>
    <x v="0"/>
    <s v="Profesional"/>
    <m/>
    <m/>
    <s v="Luisa Fernanda Botero Alzate"/>
    <x v="653"/>
    <s v="Manizalez (Caldas)"/>
    <n v="1978"/>
    <n v="42000000"/>
    <n v="21000000"/>
    <n v="0"/>
    <n v="63000000"/>
    <n v="7000000"/>
    <m/>
    <m/>
  </r>
  <r>
    <x v="3"/>
    <s v="159-2023 C1"/>
    <n v="83627"/>
    <s v="Secop II"/>
    <s v="159-2023CPS-AG(83627)"/>
    <s v="FDLSUBACD-159-2023(83627)"/>
    <x v="0"/>
    <x v="0"/>
    <s v="Apoyo a la gestión"/>
    <d v="2023-08-08T00:00:00"/>
    <s v="$ 7.055.000"/>
    <s v="ANGELICA PINILLA MUSUSU"/>
    <x v="938"/>
    <s v="Villavicencio (Meta)"/>
    <n v="1978"/>
    <n v="15300000"/>
    <n v="7650000"/>
    <n v="0"/>
    <n v="22950000"/>
    <n v="2550000"/>
    <m/>
    <m/>
  </r>
  <r>
    <x v="3"/>
    <s v="159-2023"/>
    <n v="83627"/>
    <s v="Secop II"/>
    <s v="159-2023CPS-AG(83627)"/>
    <s v="FDLSUBACD-159-2023(83627)"/>
    <x v="0"/>
    <x v="0"/>
    <s v="Apoyo a la gestión"/>
    <m/>
    <m/>
    <s v="MONICA ELIANA MEJIA JIMENEZ"/>
    <x v="939"/>
    <s v="Bogotá, D.C."/>
    <n v="1978"/>
    <n v="15300000"/>
    <n v="7650000"/>
    <n v="0"/>
    <n v="22950000"/>
    <n v="2550000"/>
    <m/>
    <m/>
  </r>
  <r>
    <x v="3"/>
    <s v="160-2023 C1"/>
    <n v="83796"/>
    <s v="Secop II"/>
    <s v="160-2023CPS-P(83796)"/>
    <s v="FDLSUBACD-160-2023(83796)"/>
    <x v="0"/>
    <x v="0"/>
    <s v="Profesional"/>
    <d v="2023-08-25T00:00:00"/>
    <s v="$ 19.366.666"/>
    <s v="ZAYRA LIBERTAD CASTILLO ACOSTA"/>
    <x v="940"/>
    <s v="Bogotá, D.C."/>
    <n v="1978"/>
    <n v="42000000"/>
    <n v="21000000"/>
    <n v="0"/>
    <n v="63000000"/>
    <n v="7000000"/>
    <m/>
    <m/>
  </r>
  <r>
    <x v="3"/>
    <s v="160-2023"/>
    <n v="83796"/>
    <s v="Secop II"/>
    <s v="160-2023CPS-P(83796)"/>
    <s v="FDLSUBACD-160-2023(83796)"/>
    <x v="0"/>
    <x v="0"/>
    <s v="Profesional"/>
    <m/>
    <m/>
    <s v="ANGELA PATRICIA PEREZ SIERRA"/>
    <x v="941"/>
    <s v="Bogotá, D.C."/>
    <n v="1978"/>
    <n v="42000000"/>
    <n v="21000000"/>
    <n v="0"/>
    <n v="63000000"/>
    <n v="7000000"/>
    <m/>
    <m/>
  </r>
  <r>
    <x v="3"/>
    <s v="161-2023"/>
    <n v="83923"/>
    <s v="Secop II"/>
    <s v="161-2023CPS-P(83923)"/>
    <s v="FDLSUBACD-161-2023(83923)"/>
    <x v="0"/>
    <x v="0"/>
    <s v="Profesional"/>
    <m/>
    <m/>
    <s v="LUZ MERY PeREZ RUGE"/>
    <x v="781"/>
    <s v="Bogotá, D.C."/>
    <n v="1978"/>
    <n v="30300000"/>
    <n v="15150000"/>
    <n v="0"/>
    <n v="45450000"/>
    <n v="5050000"/>
    <m/>
    <m/>
  </r>
  <r>
    <x v="3"/>
    <s v="162-2023"/>
    <n v="83710"/>
    <s v="Secop II"/>
    <s v="162-2023CPS-P(83710)"/>
    <s v="FDLSUBACD-162-2023(83710)"/>
    <x v="0"/>
    <x v="0"/>
    <s v="Profesional"/>
    <m/>
    <m/>
    <s v="HUGO FERNEY PINEDA NIÑO"/>
    <x v="265"/>
    <s v="Bogotá, D.C."/>
    <n v="1978"/>
    <n v="42000000"/>
    <n v="21000000"/>
    <n v="0"/>
    <n v="63000000"/>
    <n v="7000000"/>
    <m/>
    <m/>
  </r>
  <r>
    <x v="3"/>
    <s v="163-2023"/>
    <n v="83960"/>
    <s v="Secop II"/>
    <s v="163-2023CPS-P(83960)"/>
    <s v="FDLSUBACD-163-2023(83960)"/>
    <x v="0"/>
    <x v="0"/>
    <s v="Profesional"/>
    <m/>
    <m/>
    <s v="CLAUDIA GISELLA TORRES RANGEL"/>
    <x v="942"/>
    <s v="Bogotá, D.C."/>
    <n v="1953"/>
    <n v="40400000"/>
    <n v="13971667"/>
    <n v="0"/>
    <n v="54371667"/>
    <n v="5050000"/>
    <m/>
    <m/>
  </r>
  <r>
    <x v="3"/>
    <s v="164-2023"/>
    <n v="84204"/>
    <s v="Secop II"/>
    <s v="164-2023CPS-P(84204)"/>
    <s v="FDLSUBACD-164-2023(84204)"/>
    <x v="0"/>
    <x v="0"/>
    <s v="Profesional"/>
    <m/>
    <m/>
    <s v="JULIAN GUILLERMO PEÑA RIOS"/>
    <x v="943"/>
    <s v="Bogotá, D.C."/>
    <n v="1979"/>
    <n v="42000000"/>
    <n v="21000000"/>
    <n v="0"/>
    <n v="63000000"/>
    <n v="7000000"/>
    <m/>
    <m/>
  </r>
  <r>
    <x v="3"/>
    <s v="165-2023"/>
    <n v="83882"/>
    <s v="Secop II"/>
    <s v="165-2023CPS-P(83882)"/>
    <s v="FDLSUBACD-165-2023(83882)"/>
    <x v="0"/>
    <x v="0"/>
    <s v="Profesional"/>
    <m/>
    <m/>
    <s v="CAMILO ANDRES PINZON VELASCO"/>
    <x v="454"/>
    <s v="Bogotá, D.C."/>
    <n v="1978"/>
    <n v="42000000"/>
    <n v="21000000"/>
    <n v="0"/>
    <n v="63000000"/>
    <n v="7000000"/>
    <m/>
    <m/>
  </r>
  <r>
    <x v="3"/>
    <s v="166-2023"/>
    <n v="83882"/>
    <s v="Secop II"/>
    <s v="166-2023CPS-P(83882)"/>
    <s v="FDLSUBACD-166-2023(83882)"/>
    <x v="0"/>
    <x v="0"/>
    <s v="Profesional"/>
    <m/>
    <m/>
    <s v="AMPARO ADIELA CONTRERAS VILLAMIL"/>
    <x v="37"/>
    <s v="Bogotá, D.C."/>
    <n v="1978"/>
    <n v="42000000"/>
    <n v="0"/>
    <n v="0"/>
    <n v="42000000"/>
    <n v="7000000"/>
    <m/>
    <m/>
  </r>
  <r>
    <x v="3"/>
    <s v="167-2023"/>
    <n v="86890"/>
    <s v="Secop II"/>
    <s v="167-2023CPS-P(86890)"/>
    <s v="FDLSUBACD-167-2023(86890)"/>
    <x v="0"/>
    <x v="0"/>
    <s v="Profesional"/>
    <m/>
    <m/>
    <s v="EFRAIN RAMIREZ ZAMBRANO"/>
    <x v="944"/>
    <s v="Ataco (Tolima)"/>
    <n v="1978"/>
    <n v="42000000"/>
    <n v="21000000"/>
    <n v="0"/>
    <n v="63000000"/>
    <n v="7000000"/>
    <m/>
    <m/>
  </r>
  <r>
    <x v="3"/>
    <s v="168-2023"/>
    <n v="83715"/>
    <s v="Secop II"/>
    <s v="168-2023CPS-AG(83715)"/>
    <s v="FDLSUBACD-168-2023(83715)"/>
    <x v="0"/>
    <x v="0"/>
    <s v="Apoyo a la gestión"/>
    <m/>
    <m/>
    <s v="KAREN YISETH NIEVES FORERO"/>
    <x v="341"/>
    <s v="Bogotá, D.C."/>
    <n v="1978"/>
    <n v="44000000"/>
    <n v="6000000"/>
    <n v="0"/>
    <n v="50000000"/>
    <n v="4000000"/>
    <m/>
    <m/>
  </r>
  <r>
    <x v="3"/>
    <s v="169-2023"/>
    <n v="86873"/>
    <s v="Secop II"/>
    <s v="169-2023CPS-AG(86873)"/>
    <s v="FDLSUBACD-169-2023(86873)"/>
    <x v="0"/>
    <x v="0"/>
    <s v="Apoyo a la gestión"/>
    <m/>
    <m/>
    <s v="OMAR FELIPE SUAREZ CASAS"/>
    <x v="127"/>
    <s v="Bogotá, D.C."/>
    <n v="1978"/>
    <n v="29997000"/>
    <n v="14998500"/>
    <n v="0"/>
    <n v="44995500"/>
    <n v="2727000"/>
    <m/>
    <m/>
  </r>
  <r>
    <x v="3"/>
    <s v="170-2023"/>
    <n v="85838"/>
    <s v="Secop II"/>
    <s v="170-2023CPS-AG(85838)"/>
    <s v="FDLSUBACD-170-2023(85838)"/>
    <x v="0"/>
    <x v="0"/>
    <s v="Apoyo a la gestión"/>
    <m/>
    <m/>
    <s v="DAVID ERNESTO POSADA CESPEDES"/>
    <x v="583"/>
    <s v="Bogotá, D.C."/>
    <n v="1963"/>
    <n v="18300000"/>
    <n v="9150000"/>
    <n v="0"/>
    <n v="27450000"/>
    <n v="3050000"/>
    <m/>
    <m/>
  </r>
  <r>
    <x v="3"/>
    <s v="171-2023"/>
    <n v="85838"/>
    <s v="Secop II"/>
    <s v="171-2023CPS-AG(85838)"/>
    <s v="FDLSUBACD-171-2023(85838)"/>
    <x v="0"/>
    <x v="0"/>
    <s v="Apoyo a la gestión"/>
    <m/>
    <m/>
    <s v="DIANA MARGARITA ESPITIA MUÑOZ"/>
    <x v="824"/>
    <s v="Bogotá, D.C."/>
    <n v="1963"/>
    <n v="18300000"/>
    <n v="9150000"/>
    <n v="0"/>
    <n v="27450000"/>
    <n v="3050000"/>
    <m/>
    <m/>
  </r>
  <r>
    <x v="3"/>
    <s v="172-2023"/>
    <n v="85838"/>
    <s v="Secop II"/>
    <s v="172-2023CPS-AG(85838)"/>
    <s v="FDLSUBACD-172-2023(85838)"/>
    <x v="0"/>
    <x v="0"/>
    <s v="Apoyo a la gestión"/>
    <m/>
    <m/>
    <s v="HELVERT ANTONY CRUZ ACOSTA"/>
    <x v="835"/>
    <s v="Bogotá, D.C."/>
    <n v="1963"/>
    <n v="18300000"/>
    <n v="9150000"/>
    <n v="0"/>
    <n v="27450000"/>
    <n v="3050000"/>
    <m/>
    <m/>
  </r>
  <r>
    <x v="3"/>
    <s v="173-2023"/>
    <n v="85838"/>
    <s v="Secop II"/>
    <s v="173-2023CPS-AG(85838)"/>
    <s v="FDLSUBACD-173-2023(85838)"/>
    <x v="0"/>
    <x v="0"/>
    <s v="Apoyo a la gestión"/>
    <m/>
    <m/>
    <s v="IVONNE KATHALINA SAENZ SANCHEZ"/>
    <x v="585"/>
    <s v="Bogotá, D.C."/>
    <n v="1963"/>
    <n v="18300000"/>
    <n v="9150000"/>
    <n v="0"/>
    <n v="27450000"/>
    <n v="3050000"/>
    <m/>
    <m/>
  </r>
  <r>
    <x v="3"/>
    <s v="174-2023"/>
    <n v="85838"/>
    <s v="Secop II"/>
    <s v="174-2023CPS-AG(85838)"/>
    <s v="FDLSUBACD-174-2023(85838)"/>
    <x v="0"/>
    <x v="0"/>
    <s v="Apoyo a la gestión"/>
    <m/>
    <m/>
    <s v="Jairo Andres Calderon Palomo"/>
    <x v="579"/>
    <s v="Bogotá, D.C."/>
    <n v="1963"/>
    <n v="18300000"/>
    <n v="9150000"/>
    <n v="0"/>
    <n v="27450000"/>
    <n v="3050000"/>
    <m/>
    <m/>
  </r>
  <r>
    <x v="3"/>
    <s v="175-2023"/>
    <n v="85838"/>
    <s v="Secop II"/>
    <s v="175-2023CPS-AG(85838)"/>
    <s v="FDLSUBACD-175-2023(85838)"/>
    <x v="0"/>
    <x v="0"/>
    <s v="Apoyo a la gestión"/>
    <m/>
    <m/>
    <s v="MANUEL ALEJANDRO GAVIRIA ARIAS"/>
    <x v="569"/>
    <s v="Bogotá, D.C."/>
    <n v="1963"/>
    <n v="18300000"/>
    <n v="9150000"/>
    <n v="0"/>
    <n v="27450000"/>
    <n v="3050000"/>
    <m/>
    <m/>
  </r>
  <r>
    <x v="3"/>
    <s v="176-2023"/>
    <n v="85838"/>
    <s v="Secop II"/>
    <s v="176-2023CPS-AG(85838)"/>
    <s v="FDLSUBACD-176-2023(85838)"/>
    <x v="0"/>
    <x v="0"/>
    <s v="Apoyo a la gestión"/>
    <m/>
    <m/>
    <s v="MAURICIO AMAYA ALBARRAN"/>
    <x v="593"/>
    <s v="Bogotá, D.C."/>
    <n v="1963"/>
    <n v="18300000"/>
    <n v="9150000"/>
    <n v="0"/>
    <n v="27450000"/>
    <n v="3050000"/>
    <m/>
    <m/>
  </r>
  <r>
    <x v="3"/>
    <s v="177-2023"/>
    <n v="85838"/>
    <s v="Secop II"/>
    <s v="177-2023CPS-AG(85838)"/>
    <s v="FDLSUBACD-177-2023(85838)"/>
    <x v="0"/>
    <x v="0"/>
    <s v="Apoyo a la gestión"/>
    <m/>
    <m/>
    <s v="Michael Andrés Castro Guzmán"/>
    <x v="570"/>
    <s v="Bogotá, D.C."/>
    <n v="1963"/>
    <n v="18300000"/>
    <n v="9150000"/>
    <n v="0"/>
    <n v="27450000"/>
    <n v="3050000"/>
    <m/>
    <m/>
  </r>
  <r>
    <x v="3"/>
    <s v="178-2023"/>
    <n v="85838"/>
    <s v="Secop II"/>
    <s v="178-2023CPS-AG(85838)"/>
    <s v="FDLSUBACD-178-2023(85838)"/>
    <x v="0"/>
    <x v="0"/>
    <s v="Apoyo a la gestión"/>
    <m/>
    <m/>
    <s v="ROSA ANGeLICA CHANCI HIGUITA"/>
    <x v="832"/>
    <s v="Bogotá, D.C."/>
    <n v="1963"/>
    <n v="18300000"/>
    <n v="9150000"/>
    <n v="0"/>
    <n v="27450000"/>
    <n v="3050000"/>
    <m/>
    <m/>
  </r>
  <r>
    <x v="3"/>
    <s v="179-2023"/>
    <n v="85838"/>
    <s v="Secop II"/>
    <s v="179-2023CPS-AG(85838)"/>
    <s v="FDLSUBACD-179-2023(85838)"/>
    <x v="0"/>
    <x v="0"/>
    <s v="Apoyo a la gestión"/>
    <m/>
    <m/>
    <s v="STEFANY LORENA HENAO JIMENEZ"/>
    <x v="577"/>
    <s v="Bogotá, D.C."/>
    <n v="1963"/>
    <n v="18300000"/>
    <n v="9150000"/>
    <n v="0"/>
    <n v="27450000"/>
    <n v="3050000"/>
    <m/>
    <m/>
  </r>
  <r>
    <x v="3"/>
    <s v="180-2023"/>
    <n v="85838"/>
    <s v="Secop II"/>
    <s v="180-2023CPS-AG(85838)"/>
    <s v="FDLSUBACD-180-2023(85838)"/>
    <x v="0"/>
    <x v="0"/>
    <s v="Apoyo a la gestión"/>
    <m/>
    <m/>
    <s v="JOHAN ANDReS OVALLE VARGAS"/>
    <x v="825"/>
    <s v="Bogotá, D.C."/>
    <n v="1963"/>
    <n v="18300000"/>
    <n v="9150000"/>
    <n v="0"/>
    <n v="27450000"/>
    <n v="3050000"/>
    <m/>
    <m/>
  </r>
  <r>
    <x v="3"/>
    <s v="181-2023"/>
    <n v="83932"/>
    <s v="Secop II"/>
    <s v="181-2023CPS-AG(83932)"/>
    <s v="FDLSUBACD-181-2023(86955)"/>
    <x v="0"/>
    <x v="0"/>
    <s v="Apoyo a la gestión"/>
    <m/>
    <m/>
    <s v="ALBERSI YOLIMA AREVALO MARTINEZ"/>
    <x v="94"/>
    <s v="Bogotá, D.C."/>
    <n v="1978"/>
    <n v="24000000"/>
    <n v="12000000"/>
    <n v="0"/>
    <n v="36000000"/>
    <n v="4000000"/>
    <m/>
    <m/>
  </r>
  <r>
    <x v="3"/>
    <s v="182-2023"/>
    <n v="83846"/>
    <s v="Secop II"/>
    <s v="182-2023CPS-P(83846)"/>
    <s v="FDLSUBACD-182-2023(86955)"/>
    <x v="0"/>
    <x v="0"/>
    <s v="Profesional"/>
    <m/>
    <m/>
    <s v="SAMUEL ERNESTO ECHEVERRY ORTIZ"/>
    <x v="660"/>
    <s v="Bogotá, D.C."/>
    <n v="1978"/>
    <n v="30300000"/>
    <n v="15150000"/>
    <n v="0"/>
    <n v="45450000"/>
    <n v="5050000"/>
    <m/>
    <m/>
  </r>
  <r>
    <x v="3"/>
    <s v="183-2023"/>
    <n v="83846"/>
    <s v="Secop II"/>
    <s v="183-2023CPS-P(83846)"/>
    <s v="FDLSUBACD-183-2023(86955)"/>
    <x v="0"/>
    <x v="0"/>
    <s v="Profesional"/>
    <m/>
    <m/>
    <s v="Deisy Alexandra Silva Mendoza"/>
    <x v="661"/>
    <s v="Bogotá, D.C."/>
    <n v="1978"/>
    <n v="30300000"/>
    <n v="15150000"/>
    <n v="0"/>
    <n v="45450000"/>
    <n v="5050000"/>
    <m/>
    <m/>
  </r>
  <r>
    <x v="3"/>
    <s v="184-2023"/>
    <n v="83734"/>
    <s v="Secop II"/>
    <s v="184-2023CPS-AG(83734)"/>
    <s v="FDLSUBACD-184-2023(86955)"/>
    <x v="0"/>
    <x v="0"/>
    <s v="Apoyo a la gestión"/>
    <m/>
    <m/>
    <s v="SIGIFREDO DIAZ FERNANDEZ"/>
    <x v="366"/>
    <s v="Bogotá, D.C."/>
    <n v="1978"/>
    <n v="15300000"/>
    <n v="0"/>
    <n v="0"/>
    <n v="15300000"/>
    <n v="2550000"/>
    <m/>
    <m/>
  </r>
  <r>
    <x v="3"/>
    <s v="185-2023"/>
    <n v="85817"/>
    <s v="Secop II"/>
    <s v="185-2023CPS-AG(85817)"/>
    <s v="FDLSUBACD-185-2023(86955)"/>
    <x v="0"/>
    <x v="0"/>
    <s v="Apoyo a la gestión"/>
    <m/>
    <m/>
    <s v="MARÍA DEL PILAR GUTIERREZ RAMIREZ"/>
    <x v="513"/>
    <s v="Bogotá, D.C."/>
    <n v="1953"/>
    <n v="44000000"/>
    <n v="11066667"/>
    <n v="0"/>
    <n v="55066667"/>
    <n v="4000000"/>
    <m/>
    <m/>
  </r>
  <r>
    <x v="3"/>
    <s v="186-2023"/>
    <n v="86115"/>
    <s v="Secop II"/>
    <s v="186-2023CPS-P(86115)"/>
    <s v="FDLSUBACD-186-2023(86955)"/>
    <x v="0"/>
    <x v="0"/>
    <s v="Profesional"/>
    <m/>
    <m/>
    <s v="DIANA PAOLA PARRA HURTADO"/>
    <x v="833"/>
    <s v="Bogotá, D.C."/>
    <n v="1953"/>
    <n v="40400000"/>
    <n v="20199998"/>
    <n v="0"/>
    <n v="60599998"/>
    <n v="5050000"/>
    <m/>
    <m/>
  </r>
  <r>
    <x v="3"/>
    <s v="187-2023"/>
    <n v="86017"/>
    <s v="Secop II"/>
    <s v="187-2023CPS-AG(86017)"/>
    <s v="FDLSUBACD-187-2023(86017)"/>
    <x v="0"/>
    <x v="0"/>
    <s v="Apoyo a la gestión"/>
    <m/>
    <m/>
    <s v="SANDRA CONSUELO NuÑEZ GoMEZ"/>
    <x v="749"/>
    <s v="Miraflores (Boyaca)"/>
    <n v="1979"/>
    <n v="15300000"/>
    <n v="7650000"/>
    <n v="0"/>
    <n v="22950000"/>
    <n v="2550000"/>
    <m/>
    <m/>
  </r>
  <r>
    <x v="3"/>
    <s v="188-2023"/>
    <n v="85891"/>
    <s v="Secop II"/>
    <s v="188-2023CPS-P(85891)"/>
    <s v="FDLSUBACD-188-2023(85891)"/>
    <x v="0"/>
    <x v="0"/>
    <s v="Profesional"/>
    <m/>
    <m/>
    <s v="YOVANY MARTINEZ ESPEJO"/>
    <x v="945"/>
    <s v="Bogotá, D.C."/>
    <n v="1970"/>
    <n v="42000000"/>
    <n v="21000000"/>
    <n v="0"/>
    <n v="63000000"/>
    <n v="7000000"/>
    <m/>
    <m/>
  </r>
  <r>
    <x v="3"/>
    <s v="189-2023"/>
    <n v="86955"/>
    <s v="Secop II"/>
    <s v="189-2023CPS-AG(86955)"/>
    <s v="FDLSUBACD-189-2023(86955)"/>
    <x v="0"/>
    <x v="0"/>
    <s v="Apoyo a la gestión"/>
    <m/>
    <m/>
    <s v="SANDRA MARCELA SILVA BERNAL"/>
    <x v="946"/>
    <s v="Bogotá, D.C."/>
    <n v="1979"/>
    <n v="15300000"/>
    <n v="7650000"/>
    <n v="0"/>
    <n v="22950000"/>
    <n v="2550000"/>
    <m/>
    <m/>
  </r>
  <r>
    <x v="3"/>
    <s v="190-2023"/>
    <n v="83803"/>
    <s v="Secop II"/>
    <s v="190-2023CPS-P(83803)"/>
    <s v="FDLSUBACD-190-2023(83803)"/>
    <x v="0"/>
    <x v="0"/>
    <s v="Profesional"/>
    <m/>
    <m/>
    <s v="DIANA ZORAIDA ROMERO SALINAS"/>
    <x v="47"/>
    <s v="Bogotá, D.C."/>
    <n v="1978"/>
    <n v="42000000"/>
    <n v="21000000"/>
    <n v="0"/>
    <n v="63000000"/>
    <n v="7000000"/>
    <m/>
    <m/>
  </r>
  <r>
    <x v="3"/>
    <s v="191-2023"/>
    <n v="86132"/>
    <s v="Secop II"/>
    <s v="191-2023CPS-P(86132)"/>
    <s v="FDLSUBACD-191-2023(86132)"/>
    <x v="0"/>
    <x v="0"/>
    <s v="Profesional"/>
    <m/>
    <m/>
    <s v="ADRIANA AVELLANEDA BAYONA"/>
    <x v="947"/>
    <s v="Bogotá, D.C."/>
    <n v="2032"/>
    <n v="42000000"/>
    <n v="21000000"/>
    <n v="0"/>
    <n v="63000000"/>
    <n v="7000000"/>
    <m/>
    <m/>
  </r>
  <r>
    <x v="3"/>
    <s v="192-2023"/>
    <n v="83927"/>
    <s v="Secop II"/>
    <s v="192-2023CPS-P(83927)"/>
    <s v="FDLSUBACD-192-2023(83927)"/>
    <x v="0"/>
    <x v="0"/>
    <s v="Profesional"/>
    <m/>
    <m/>
    <s v="RODRIGO ERNESTO MARÍN TORRES"/>
    <x v="948"/>
    <s v="Bogotá, D.C."/>
    <n v="1978"/>
    <n v="42000000"/>
    <n v="21000000"/>
    <n v="0"/>
    <n v="63000000"/>
    <n v="7000000"/>
    <m/>
    <m/>
  </r>
  <r>
    <x v="3"/>
    <s v="193-2023"/>
    <n v="86091"/>
    <s v="Secop II"/>
    <s v="193-2023CPS-P(86091)"/>
    <s v="FDLSUBACD-193-2023(86091)"/>
    <x v="0"/>
    <x v="0"/>
    <s v="Profesional"/>
    <m/>
    <m/>
    <s v="SONIA LISETH GÓMEZ CACERES"/>
    <x v="514"/>
    <s v="Bogotá, D.C."/>
    <n v="1953"/>
    <n v="77000000"/>
    <n v="19600000"/>
    <n v="0"/>
    <n v="96600000"/>
    <n v="7000000"/>
    <m/>
    <m/>
  </r>
  <r>
    <x v="3"/>
    <s v="194-2023"/>
    <n v="85954"/>
    <s v="Secop II"/>
    <s v="194-2023CPS-P(85954)"/>
    <s v="FDLSUBACD-194-2023(85954)"/>
    <x v="0"/>
    <x v="0"/>
    <s v="Profesional"/>
    <m/>
    <m/>
    <s v="JEFERSON ALEXANDER GUZMAN NEGRO"/>
    <x v="191"/>
    <s v="Bogotá, D.C."/>
    <n v="1973"/>
    <n v="55550000"/>
    <n v="27775000"/>
    <n v="0"/>
    <n v="83325000"/>
    <n v="5050000"/>
    <m/>
    <m/>
  </r>
  <r>
    <x v="3"/>
    <s v="195-2023"/>
    <n v="86890"/>
    <s v="Secop II"/>
    <s v="195-2023CPS-P(86890)"/>
    <s v="FDLSUBACD-195- 2023(86890)"/>
    <x v="0"/>
    <x v="0"/>
    <s v="Profesional"/>
    <m/>
    <m/>
    <s v="MARIA CAMILA RIOS OLIVEROS"/>
    <x v="949"/>
    <s v="Bogotá, D.C."/>
    <n v="1978"/>
    <n v="42000000"/>
    <n v="21000000"/>
    <n v="0"/>
    <n v="63000000"/>
    <n v="7000000"/>
    <m/>
    <m/>
  </r>
  <r>
    <x v="3"/>
    <s v="196-2023"/>
    <n v="86021"/>
    <s v="Secop II"/>
    <s v="196-2023CPS-P(86021)"/>
    <s v="FDLSUBACD-196-2023(86021)"/>
    <x v="0"/>
    <x v="0"/>
    <s v="Profesional"/>
    <m/>
    <m/>
    <s v="DIANA CAROLINA CARRILLO RAMiREZ"/>
    <x v="823"/>
    <s v="Bogotá, D.C."/>
    <n v="1968"/>
    <n v="30300000"/>
    <n v="15150000"/>
    <n v="0"/>
    <n v="45450000"/>
    <n v="5050000"/>
    <m/>
    <m/>
  </r>
  <r>
    <x v="3"/>
    <s v="197-2023"/>
    <n v="86011"/>
    <s v="Secop II"/>
    <s v="197-2023CPS-P(86011)"/>
    <s v="FDLSUBACD-197-2023-(86011)"/>
    <x v="0"/>
    <x v="0"/>
    <s v="Profesional"/>
    <m/>
    <m/>
    <s v="MIRIAN LIZARAZO AROCHA"/>
    <x v="368"/>
    <s v="Pamplona (Norte de Santander)"/>
    <n v="1979"/>
    <n v="77000000"/>
    <n v="7000000"/>
    <n v="0"/>
    <n v="84000000"/>
    <n v="7000000"/>
    <m/>
    <m/>
  </r>
  <r>
    <x v="3"/>
    <s v="198-2023 C1"/>
    <n v="85901"/>
    <s v="Secop II"/>
    <s v="198-2023CPS-P(85901)"/>
    <s v="FDLSUBACD-198-2023-(85901)"/>
    <x v="0"/>
    <x v="0"/>
    <s v="Profesional"/>
    <d v="2023-03-01T00:00:00"/>
    <s v="$73.500.000"/>
    <s v="ANGELICA MARIA DIAZ VILLALOBOS"/>
    <x v="49"/>
    <s v="Villavicencio (Meta)"/>
    <n v="1971"/>
    <n v="77000000"/>
    <n v="0"/>
    <n v="0"/>
    <n v="77000000"/>
    <n v="7000000"/>
    <m/>
    <m/>
  </r>
  <r>
    <x v="3"/>
    <s v="198-2023 C2"/>
    <n v="85901"/>
    <s v="Secop II"/>
    <s v="198-2023CPS-P(85901)"/>
    <s v="FDLSUBACD-198-2023-(85901)"/>
    <x v="0"/>
    <x v="0"/>
    <s v="Profesional"/>
    <d v="2024-02-01T00:00:00"/>
    <s v="$17.033.333_x000d_"/>
    <s v="CAROLINA TRIVIÑO LOZANO"/>
    <x v="950"/>
    <s v="Bogotá, D.C."/>
    <n v="1971"/>
    <n v="77000000"/>
    <n v="21000000"/>
    <n v="0"/>
    <n v="98000000"/>
    <n v="7000000"/>
    <m/>
    <m/>
  </r>
  <r>
    <x v="3"/>
    <s v="198-2023"/>
    <n v="85901"/>
    <s v="Secop II"/>
    <s v="198-2023CPS-P(85901)"/>
    <s v="FDLSUBACD-198-2023-(85901)"/>
    <x v="0"/>
    <x v="0"/>
    <s v="Profesional"/>
    <m/>
    <m/>
    <s v="JUAN CAMILO SANCHEZ SANCHEZ"/>
    <x v="951"/>
    <s v="Bogotá, D.C."/>
    <n v="1971"/>
    <n v="77000000"/>
    <n v="38500000"/>
    <n v="0"/>
    <n v="115500000"/>
    <n v="7000000"/>
    <m/>
    <m/>
  </r>
  <r>
    <x v="3"/>
    <s v="199-2023"/>
    <n v="86011"/>
    <s v="Secop II"/>
    <s v="199-2023CPS-P(86011)"/>
    <s v="FDLSUBACD-199- 2023-(86011)"/>
    <x v="0"/>
    <x v="0"/>
    <s v="Profesional"/>
    <m/>
    <m/>
    <s v="CLAUDIA PATRICIA URREGO MORENO"/>
    <x v="75"/>
    <s v="Bogotá, D.C."/>
    <n v="1979"/>
    <n v="42000000"/>
    <n v="21000000"/>
    <n v="0"/>
    <n v="63000000"/>
    <n v="7000000"/>
    <m/>
    <m/>
  </r>
  <r>
    <x v="3"/>
    <s v="200-2023"/>
    <n v="86105"/>
    <s v="Secop II"/>
    <s v="200-2023CPS-P(86105)"/>
    <s v="FDLSUBACD-200-2023-(86105)"/>
    <x v="0"/>
    <x v="0"/>
    <s v="Profesional"/>
    <m/>
    <m/>
    <s v="ERICK LEANDRO VALBUENA CARDENAS"/>
    <x v="12"/>
    <s v="Bogotá, D.C."/>
    <n v="1979"/>
    <n v="42000000"/>
    <n v="21000000"/>
    <n v="0"/>
    <n v="63000000"/>
    <n v="7000000"/>
    <m/>
    <m/>
  </r>
  <r>
    <x v="3"/>
    <s v="201-2023"/>
    <n v="86105"/>
    <s v="Secop II"/>
    <s v="201-2023CPS-P(86105)"/>
    <s v="FDLSUBACD-201-2023-(86105)"/>
    <x v="0"/>
    <x v="0"/>
    <s v="Profesional"/>
    <m/>
    <m/>
    <s v="ESTIBALIZ BAQUERO BORDA"/>
    <x v="19"/>
    <s v="Bogotá, D.C."/>
    <n v="1979"/>
    <n v="42000000"/>
    <n v="21000000"/>
    <n v="0"/>
    <n v="63000000"/>
    <n v="7000000"/>
    <m/>
    <m/>
  </r>
  <r>
    <x v="3"/>
    <s v="202-2023"/>
    <n v="86105"/>
    <s v="Secop II"/>
    <s v="202-2023CPS-P(86105)"/>
    <s v="FDLSUBACD-202-2023-(86105)"/>
    <x v="0"/>
    <x v="0"/>
    <s v="Profesional"/>
    <m/>
    <m/>
    <s v="MELIZA JANEZ GOMEZ PALACIOS"/>
    <x v="272"/>
    <s v="Quibdó (Chocó)"/>
    <n v="1979"/>
    <n v="42000000"/>
    <n v="21000000"/>
    <n v="0"/>
    <n v="63000000"/>
    <n v="7000000"/>
    <m/>
    <m/>
  </r>
  <r>
    <x v="3"/>
    <s v="203-2023"/>
    <n v="86105"/>
    <s v="Secop II"/>
    <s v="203-2023CPS-P(86105)"/>
    <s v="FDLSUBACD-203-2023-(86105)"/>
    <x v="0"/>
    <x v="0"/>
    <s v="Profesional"/>
    <m/>
    <m/>
    <s v="WASBERG YUSSIF LEMUS FRANCO"/>
    <x v="11"/>
    <s v="Bogotá, D.C."/>
    <n v="1979"/>
    <n v="42000000"/>
    <n v="21000000"/>
    <n v="0"/>
    <n v="63000000"/>
    <n v="7000000"/>
    <m/>
    <m/>
  </r>
  <r>
    <x v="3"/>
    <s v="204-2023"/>
    <n v="86105"/>
    <s v="Secop II"/>
    <s v="204-2023CPS-P(86105)"/>
    <s v="FDLSUBACD-204-2023-(86105)"/>
    <x v="0"/>
    <x v="0"/>
    <s v="Profesional"/>
    <m/>
    <m/>
    <s v="ANDRES LOPEZ GARCIA"/>
    <x v="369"/>
    <s v="Bogotá, D.C."/>
    <n v="1979"/>
    <n v="42000000"/>
    <n v="21000000"/>
    <n v="0"/>
    <n v="63000000"/>
    <n v="7000000"/>
    <m/>
    <m/>
  </r>
  <r>
    <x v="3"/>
    <s v="205-2023"/>
    <n v="86105"/>
    <s v="Secop II"/>
    <s v="205-2023CPS-P(86105)"/>
    <s v="FDLSUBACD-205-2023-(86105)"/>
    <x v="0"/>
    <x v="0"/>
    <s v="Profesional"/>
    <m/>
    <m/>
    <s v="GINA PAOLA CUENCA MASSON"/>
    <x v="784"/>
    <s v="Bogotá, D.C."/>
    <n v="1979"/>
    <n v="77000000"/>
    <n v="7000000"/>
    <n v="0"/>
    <n v="84000000"/>
    <n v="7000000"/>
    <m/>
    <m/>
  </r>
  <r>
    <x v="3"/>
    <s v="206-2023 C1"/>
    <n v="85966"/>
    <s v="Secop II"/>
    <s v="206-2023CPS-P(85966)"/>
    <s v="FDLSUBACD-206-2023-(85966)"/>
    <x v="0"/>
    <x v="0"/>
    <s v="Profesional"/>
    <d v="2023-05-10T00:00:00"/>
    <s v="$20.533.333"/>
    <s v="EDWARD HERNANDO BLANCO VEGA"/>
    <x v="952"/>
    <s v="Bogotá, D.C."/>
    <n v="1994"/>
    <n v="42000000"/>
    <n v="0"/>
    <n v="0"/>
    <n v="42000000"/>
    <n v="7000000"/>
    <m/>
    <m/>
  </r>
  <r>
    <x v="3"/>
    <s v="206-2023 C2"/>
    <n v="85966"/>
    <s v="Secop II"/>
    <s v="206-2023CPS-P(85966)"/>
    <s v="FDLSUBACD-206-2023-(85966)"/>
    <x v="0"/>
    <x v="0"/>
    <s v="Profesional"/>
    <d v="2023-10-04T00:00:00"/>
    <s v="$7.933.333_x000d_"/>
    <s v="JUAN MANUEL FORERO CANO"/>
    <x v="953"/>
    <s v="Bogotá, D.C."/>
    <n v="1994"/>
    <n v="42000000"/>
    <n v="21000000"/>
    <n v="0"/>
    <n v="63000000"/>
    <n v="7000000"/>
    <m/>
    <m/>
  </r>
  <r>
    <x v="3"/>
    <s v="206-2023"/>
    <n v="85966"/>
    <s v="Secop II"/>
    <s v="206-2023CPS-P(85966)"/>
    <s v="FDLSUBACD-206-2023-(85966)"/>
    <x v="0"/>
    <x v="0"/>
    <s v="Profesional"/>
    <m/>
    <m/>
    <s v="FREDY ALEXANDER SANCHEZ FLORIAN"/>
    <x v="954"/>
    <s v="Bogotá, D.C."/>
    <n v="1994"/>
    <n v="42000000"/>
    <n v="21000000"/>
    <n v="0"/>
    <n v="63000000"/>
    <n v="7000000"/>
    <m/>
    <m/>
  </r>
  <r>
    <x v="3"/>
    <s v="207-2023"/>
    <n v="85942"/>
    <s v="Secop II"/>
    <s v="207-2023CPS-P(85942)"/>
    <s v="FDLSUBACD-207-2023-(85942)"/>
    <x v="0"/>
    <x v="0"/>
    <s v="Profesional"/>
    <m/>
    <m/>
    <s v="MAGDA GICELLA MOROY CIFUENTES"/>
    <x v="387"/>
    <s v="Bogotá, D.C."/>
    <n v="1995"/>
    <n v="42000000"/>
    <n v="21000000"/>
    <n v="0"/>
    <n v="63000000"/>
    <n v="7000000"/>
    <m/>
    <m/>
  </r>
  <r>
    <x v="3"/>
    <s v="208-2023"/>
    <n v="86037"/>
    <s v="Secop II"/>
    <s v="208-2023CPS-P(886037)"/>
    <s v="FDLSUBACD-208-2023-(86037)"/>
    <x v="0"/>
    <x v="0"/>
    <s v="Profesional"/>
    <m/>
    <m/>
    <s v="FABIAN RODRIGUEZ"/>
    <x v="658"/>
    <s v="Choachí (Cundinamarca)"/>
    <n v="1999"/>
    <n v="30300000"/>
    <n v="15150000"/>
    <n v="0"/>
    <n v="45450000"/>
    <n v="5050000"/>
    <m/>
    <m/>
  </r>
  <r>
    <x v="3"/>
    <s v="209-2023"/>
    <n v="86137"/>
    <s v="Secop II"/>
    <s v="209-2023CPS-P(86137)"/>
    <s v="FDLSUBACD-209-2023-(86137)"/>
    <x v="0"/>
    <x v="0"/>
    <s v="Profesional"/>
    <m/>
    <m/>
    <s v="IVAN HERNANDO ZABALETA VANEGAS"/>
    <x v="407"/>
    <s v="Bogotá, D.C."/>
    <n v="2015"/>
    <n v="77000000"/>
    <n v="0"/>
    <n v="0"/>
    <n v="77000000"/>
    <n v="7000000"/>
    <m/>
    <m/>
  </r>
  <r>
    <x v="3"/>
    <s v="210-2023"/>
    <n v="85927"/>
    <s v="Secop II"/>
    <s v="210-2023CPS-P(85927)"/>
    <s v="FDLSUBACD-210-2023-(85927)"/>
    <x v="0"/>
    <x v="0"/>
    <s v="Profesional"/>
    <m/>
    <m/>
    <s v="ANGY ESTEPHANYA CASTIBLANCO BELTRAN"/>
    <x v="293"/>
    <s v="Bogotá, D.C."/>
    <n v="1978"/>
    <n v="42000000"/>
    <n v="21000000"/>
    <n v="0"/>
    <n v="63000000"/>
    <n v="7000000"/>
    <m/>
    <m/>
  </r>
  <r>
    <x v="3"/>
    <s v="211-2023 C1"/>
    <n v="85927"/>
    <s v="Secop II"/>
    <s v="211-2023CPS-P(85927)"/>
    <s v="FDLSUBACD-211-2023(85927)"/>
    <x v="0"/>
    <x v="0"/>
    <s v="Profesional"/>
    <d v="2023-10-05T00:00:00"/>
    <s v="$7.233.333,33"/>
    <s v="CAMILO ANDRES POVEDA AVILA"/>
    <x v="176"/>
    <s v="Bogotá, D.C."/>
    <n v="1978"/>
    <n v="42000000"/>
    <n v="21000000"/>
    <n v="0"/>
    <n v="63000000"/>
    <n v="7000000"/>
    <m/>
    <m/>
  </r>
  <r>
    <x v="3"/>
    <s v="211-2023"/>
    <n v="85927"/>
    <s v="Secop II"/>
    <s v="211-2023CPS-P(85927)"/>
    <s v="FDLSUBACD-211-2023(85927)"/>
    <x v="0"/>
    <x v="0"/>
    <s v="Profesional"/>
    <m/>
    <m/>
    <s v="HUGO FABIAN MUÑOZ TORRES"/>
    <x v="955"/>
    <s v="Bogotá, D.C."/>
    <n v="1978"/>
    <n v="42000000"/>
    <n v="21000000"/>
    <n v="0"/>
    <n v="63000000"/>
    <n v="7000000"/>
    <m/>
    <m/>
  </r>
  <r>
    <x v="3"/>
    <s v="212-2023"/>
    <n v="85917"/>
    <s v="Secop II"/>
    <s v="212-2023CPS-P(85917)"/>
    <s v="FDLSUBACD-212-2023(85917)"/>
    <x v="0"/>
    <x v="0"/>
    <s v="Profesional"/>
    <m/>
    <m/>
    <s v="CLAUDIA STELLA CELIS VASQUEZ"/>
    <x v="364"/>
    <s v="Bogotá, D.C."/>
    <n v="1978"/>
    <n v="42000000"/>
    <n v="21000000"/>
    <n v="0"/>
    <n v="63000000"/>
    <n v="7000000"/>
    <m/>
    <m/>
  </r>
  <r>
    <x v="3"/>
    <s v="213-2023"/>
    <n v="86888"/>
    <s v="Secop II"/>
    <s v="213-2023CPS-P (86888)"/>
    <s v="FDLSUBACD-213-2023(86888)"/>
    <x v="0"/>
    <x v="0"/>
    <s v="Profesional"/>
    <m/>
    <m/>
    <s v="WILLIAM ALBERTO LOPEZ ALVAREZ"/>
    <x v="873"/>
    <s v="Bogotá, D.C."/>
    <n v="1978"/>
    <n v="30300000"/>
    <n v="15150000"/>
    <n v="0"/>
    <n v="45450000"/>
    <n v="5050000"/>
    <m/>
    <m/>
  </r>
  <r>
    <x v="3"/>
    <s v="214-2023"/>
    <n v="86885"/>
    <s v="Secop II"/>
    <s v="214-2023CPS-P(86885)"/>
    <s v="FDLSUBACD-214-2023(86885)"/>
    <x v="0"/>
    <x v="0"/>
    <s v="Profesional"/>
    <m/>
    <m/>
    <s v="LUZ ANGELA RAMIREZ ORTEGON"/>
    <x v="498"/>
    <s v="Bogotá, D.C."/>
    <n v="1978"/>
    <n v="77000000"/>
    <n v="14000000"/>
    <n v="0"/>
    <n v="91000000"/>
    <n v="7000000"/>
    <m/>
    <m/>
  </r>
  <r>
    <x v="3"/>
    <s v="215-2023"/>
    <n v="86885"/>
    <s v="Secop II"/>
    <s v="215-2023CPS-P(86885)"/>
    <s v="FDLSUBACD-215-2023(86885)"/>
    <x v="0"/>
    <x v="0"/>
    <s v="Profesional"/>
    <m/>
    <m/>
    <s v="FABIO MAYORGA BAUTISTA"/>
    <x v="746"/>
    <s v="Bogotá, D.C."/>
    <n v="1978"/>
    <n v="77000000"/>
    <n v="14000000"/>
    <n v="0"/>
    <n v="91000000"/>
    <n v="7000000"/>
    <m/>
    <m/>
  </r>
  <r>
    <x v="3"/>
    <s v="216-2023"/>
    <n v="86123"/>
    <s v="Secop II"/>
    <s v="216-2023CPS-P(86123)"/>
    <s v="FDLSUBACD-216-2023(83123)"/>
    <x v="0"/>
    <x v="0"/>
    <s v="Profesional"/>
    <m/>
    <m/>
    <s v="JENNIFER CAÑAVERAL GUZMAN"/>
    <x v="843"/>
    <s v="Armenia (Quindío)"/>
    <n v="1978"/>
    <n v="42000000"/>
    <n v="0"/>
    <n v="0"/>
    <n v="42000000"/>
    <n v="7000000"/>
    <m/>
    <m/>
  </r>
  <r>
    <x v="3"/>
    <s v="217-2023"/>
    <n v="86128"/>
    <s v="Secop II"/>
    <s v="217-2023CPS-P(86128)"/>
    <s v="FDLSUBACD-217-2023(86128)"/>
    <x v="0"/>
    <x v="0"/>
    <s v="Profesional"/>
    <m/>
    <m/>
    <s v="LUZ DARY BERNAL LOPEZ"/>
    <x v="162"/>
    <s v="Bogotá, D.C."/>
    <n v="1978"/>
    <n v="30300000"/>
    <n v="0"/>
    <n v="0"/>
    <n v="30300000"/>
    <n v="5050000"/>
    <m/>
    <m/>
  </r>
  <r>
    <x v="3"/>
    <s v="218-2023"/>
    <n v="85994"/>
    <s v="Secop II"/>
    <s v="218-2023CPS-P(85994)"/>
    <s v="FDLSUBACD-218-2023(85994)"/>
    <x v="0"/>
    <x v="0"/>
    <s v="Profesional"/>
    <m/>
    <m/>
    <s v="SANDRA MILENA MURCIA DURAN"/>
    <x v="719"/>
    <s v="Bogotá, D.C."/>
    <n v="1979"/>
    <n v="30300000"/>
    <n v="15150000"/>
    <n v="0"/>
    <n v="45450000"/>
    <n v="5050000"/>
    <m/>
    <m/>
  </r>
  <r>
    <x v="3"/>
    <s v="219-2023"/>
    <n v="85994"/>
    <s v="Secop II"/>
    <s v="219-2023CPS-P(85994)"/>
    <s v="FDLSUBACD-219-2023(85994)"/>
    <x v="0"/>
    <x v="0"/>
    <s v="Profesional"/>
    <m/>
    <m/>
    <s v="JORGE ENRIQUE VARGAS CASTILLO"/>
    <x v="712"/>
    <s v="Bogotá, D.C."/>
    <n v="1979"/>
    <n v="30300000"/>
    <n v="15150000"/>
    <n v="0"/>
    <n v="45450000"/>
    <n v="5050000"/>
    <m/>
    <m/>
  </r>
  <r>
    <x v="3"/>
    <s v="220-2023"/>
    <n v="85994"/>
    <s v="Secop II"/>
    <s v="220-2023CPS-P(85994)"/>
    <s v="FDLSUBACD-220-2023(85994)"/>
    <x v="0"/>
    <x v="0"/>
    <s v="Profesional"/>
    <m/>
    <m/>
    <s v="JUAN DAVID DIAZ DIAZ"/>
    <x v="45"/>
    <s v="Bogotá, D.C."/>
    <n v="1979"/>
    <n v="30300000"/>
    <n v="15150000"/>
    <n v="0"/>
    <n v="45450000"/>
    <n v="5050000"/>
    <m/>
    <m/>
  </r>
  <r>
    <x v="3"/>
    <s v="221-2023"/>
    <n v="86134"/>
    <s v="Secop II"/>
    <s v="221-2023-CPS-P(86134)"/>
    <s v="FDLSUBACD-221-2023(86134)"/>
    <x v="0"/>
    <x v="0"/>
    <s v="Profesional"/>
    <m/>
    <m/>
    <s v="JUAN CARLOS BERNAL RIAÑO"/>
    <x v="403"/>
    <s v="Bogotá, D.C."/>
    <n v="2032"/>
    <n v="77000000"/>
    <n v="38500000"/>
    <n v="0"/>
    <n v="115500000"/>
    <n v="7000000"/>
    <m/>
    <m/>
  </r>
  <r>
    <x v="3"/>
    <s v="222-2023"/>
    <n v="83965"/>
    <s v="Secop II"/>
    <s v="222-2023CPS-P(83965)"/>
    <s v="FDLSUBACD-222-2023(83965)"/>
    <x v="0"/>
    <x v="0"/>
    <s v="Profesional"/>
    <m/>
    <m/>
    <s v="Diana Milena Tibaquicha Zapata"/>
    <x v="723"/>
    <s v="Bogotá, D.C."/>
    <n v="1953"/>
    <n v="40400000"/>
    <n v="19695000"/>
    <n v="0"/>
    <n v="60095000"/>
    <n v="5050000"/>
    <m/>
    <m/>
  </r>
  <r>
    <x v="3"/>
    <s v="223-2023"/>
    <n v="83965"/>
    <s v="Secop II"/>
    <s v="223-2023CPS-P(83965)"/>
    <s v="FDLSUBACD-223-2023(83965)"/>
    <x v="0"/>
    <x v="0"/>
    <s v="Profesional"/>
    <m/>
    <m/>
    <s v="ANETH LUCERO SANCHEZ"/>
    <x v="166"/>
    <s v="Bogotá, D.C."/>
    <n v="1953"/>
    <n v="40400000"/>
    <n v="13803333"/>
    <n v="0"/>
    <n v="54203333"/>
    <n v="5050000"/>
    <m/>
    <m/>
  </r>
  <r>
    <x v="3"/>
    <s v="224-2023"/>
    <n v="83965"/>
    <s v="Secop II"/>
    <s v="224-2023CPS-P(83965)"/>
    <s v="FDLSUBACD-224-2023(83965)"/>
    <x v="0"/>
    <x v="0"/>
    <s v="Profesional"/>
    <m/>
    <m/>
    <s v="ANA DARLEY RETALLACK DE GIRALDO"/>
    <x v="235"/>
    <s v="Falan (Tolima)"/>
    <n v="1953"/>
    <n v="40400000"/>
    <n v="13130000"/>
    <n v="0"/>
    <n v="53530000"/>
    <n v="5050000"/>
    <m/>
    <m/>
  </r>
  <r>
    <x v="3"/>
    <s v="225-2023"/>
    <n v="83965"/>
    <s v="Secop II"/>
    <s v="225-2023CPS-P(83965)"/>
    <s v="FDLSUBACD-225-2023(83965)"/>
    <x v="0"/>
    <x v="0"/>
    <s v="Profesional"/>
    <m/>
    <m/>
    <s v="MABEL ADRIANA NIVIAYO MOSQUERA"/>
    <x v="389"/>
    <s v="Bogotá, D.C."/>
    <n v="1953"/>
    <n v="55550000"/>
    <n v="25586667"/>
    <n v="0"/>
    <n v="81136667"/>
    <n v="5050000"/>
    <m/>
    <m/>
  </r>
  <r>
    <x v="3"/>
    <s v="226-2023"/>
    <n v="83965"/>
    <s v="Secop II"/>
    <s v="226-2023CPS-P(83965)"/>
    <s v="FDLSUBACD-226-2023(83965)"/>
    <x v="0"/>
    <x v="0"/>
    <s v="Profesional"/>
    <m/>
    <m/>
    <s v="GLORIA ASTRID RODRIGUEZ BAQUERO"/>
    <x v="180"/>
    <s v="Bogotá, D.C."/>
    <n v="1953"/>
    <n v="55550000"/>
    <n v="25586667"/>
    <n v="0"/>
    <n v="81136667"/>
    <n v="5050000"/>
    <m/>
    <m/>
  </r>
  <r>
    <x v="3"/>
    <s v="227-2023"/>
    <n v="83965"/>
    <s v="Secop II"/>
    <s v="227-2023CPS-P(83965)"/>
    <s v="FDLSUBACD-227-2023(83965)"/>
    <x v="0"/>
    <x v="0"/>
    <s v="Profesional"/>
    <m/>
    <m/>
    <s v="GILMA VIVIANA MEJIA PRADA"/>
    <x v="3"/>
    <s v="Bogotá, D.C."/>
    <n v="1953"/>
    <n v="40400000"/>
    <n v="19021667"/>
    <n v="0"/>
    <n v="59421667"/>
    <n v="5050000"/>
    <m/>
    <m/>
  </r>
  <r>
    <x v="3"/>
    <s v="228-2023"/>
    <n v="83965"/>
    <s v="Secop II"/>
    <s v="228-2023CPS-P(83965)"/>
    <s v="FDLSUBACD-228-2023(83965)"/>
    <x v="0"/>
    <x v="0"/>
    <s v="Profesional"/>
    <m/>
    <m/>
    <s v="TOMAS MIGUEL ROJAS MORENO"/>
    <x v="724"/>
    <s v="Bogotá, D.C."/>
    <n v="1953"/>
    <n v="40400000"/>
    <n v="19021667"/>
    <n v="0"/>
    <n v="59421667"/>
    <n v="5050000"/>
    <m/>
    <m/>
  </r>
  <r>
    <x v="3"/>
    <s v="229-2023"/>
    <n v="83965"/>
    <s v="Secop II"/>
    <s v="229-2023CPS-P(83965)"/>
    <s v="FDLSUBACD-229-2023(83965)"/>
    <x v="0"/>
    <x v="0"/>
    <s v="Profesional"/>
    <m/>
    <m/>
    <s v="SANDRA LILIANA CASTILLO BARRERO"/>
    <x v="373"/>
    <s v="Bogotá, D.C."/>
    <n v="1953"/>
    <n v="40400000"/>
    <n v="19863333"/>
    <n v="0"/>
    <n v="60263333"/>
    <n v="5050000"/>
    <m/>
    <m/>
  </r>
  <r>
    <x v="3"/>
    <s v="230-2023"/>
    <n v="83965"/>
    <s v="Secop II"/>
    <s v="230-2023CPS-P(83965)"/>
    <s v="FDLSUBACD-230-2023(83965)"/>
    <x v="0"/>
    <x v="0"/>
    <s v="Profesional"/>
    <m/>
    <m/>
    <s v="SANDRA EDITH GALLEGOS GARCIA"/>
    <x v="165"/>
    <s v="Bogotá, D.C."/>
    <n v="1953"/>
    <n v="40400000"/>
    <n v="13803333"/>
    <n v="0"/>
    <n v="54203333"/>
    <n v="5050000"/>
    <m/>
    <m/>
  </r>
  <r>
    <x v="3"/>
    <s v="231-2023"/>
    <n v="83965"/>
    <s v="Secop II"/>
    <s v="231-2023CPS-P(83965)"/>
    <s v="FDLSUBACD-231-2023(83965)"/>
    <x v="0"/>
    <x v="0"/>
    <s v="Profesional"/>
    <m/>
    <m/>
    <s v="DORIS PINTOR RIVEROS"/>
    <x v="956"/>
    <s v="Bogotá, D.C."/>
    <n v="1953"/>
    <n v="40400000"/>
    <n v="12625000"/>
    <n v="0"/>
    <n v="53025000"/>
    <n v="5050000"/>
    <m/>
    <m/>
  </r>
  <r>
    <x v="3"/>
    <s v="232-2023"/>
    <n v="83965"/>
    <s v="Secop II"/>
    <s v="232-2023CPS-P(83965)"/>
    <s v="FDLSUBACD-232-2023(83965)"/>
    <x v="0"/>
    <x v="0"/>
    <s v="Profesional"/>
    <m/>
    <m/>
    <s v="HENRY LEONARDO DUEÑAS RODRIGUEZ"/>
    <x v="51"/>
    <s v="Bogotá, D.C."/>
    <n v="1953"/>
    <n v="40400000"/>
    <n v="13130000"/>
    <n v="0"/>
    <n v="53530000"/>
    <n v="5050000"/>
    <m/>
    <m/>
  </r>
  <r>
    <x v="3"/>
    <s v="233-2023"/>
    <n v="83965"/>
    <s v="Secop II"/>
    <s v="233-2023CPS-P(83965)"/>
    <s v="FDLSUBACD-233-2023(83965)"/>
    <x v="0"/>
    <x v="0"/>
    <s v="Profesional"/>
    <m/>
    <m/>
    <s v="LEYDY CATHERINE VANEGAS ROZO"/>
    <x v="679"/>
    <s v="Bogotá, D.C."/>
    <n v="1953"/>
    <n v="40400000"/>
    <n v="13130000"/>
    <n v="0"/>
    <n v="53530000"/>
    <n v="5050000"/>
    <m/>
    <m/>
  </r>
  <r>
    <x v="3"/>
    <s v="234-2023"/>
    <n v="83965"/>
    <s v="Secop II"/>
    <s v="234-2023CPS-P(83965)"/>
    <s v="FDLSUBACD-234-2023(83965)"/>
    <x v="0"/>
    <x v="0"/>
    <s v="Profesional"/>
    <m/>
    <m/>
    <s v="JHONATHAN RIVERA PEÑA"/>
    <x v="957"/>
    <s v="Villavicencio (Meta)"/>
    <n v="1953"/>
    <n v="40400000"/>
    <n v="18180000"/>
    <n v="0"/>
    <n v="58580000"/>
    <n v="5050000"/>
    <m/>
    <m/>
  </r>
  <r>
    <x v="3"/>
    <s v="235-2023"/>
    <n v="86955"/>
    <s v="Secop II"/>
    <s v="235-2023CPS-AG(86955)"/>
    <s v="FDLSUBACD-235-2023(86955)"/>
    <x v="0"/>
    <x v="0"/>
    <s v="Apoyo a la gestión"/>
    <m/>
    <m/>
    <s v="YINA PAOLA SIERRA BAUTISTA"/>
    <x v="608"/>
    <s v="Bogotá, D.C."/>
    <n v="1979"/>
    <n v="15300000"/>
    <n v="7650000"/>
    <n v="0"/>
    <n v="22950000"/>
    <n v="2550000"/>
    <m/>
    <m/>
  </r>
  <r>
    <x v="3"/>
    <s v="236-2023"/>
    <n v="86955"/>
    <s v="Secop II"/>
    <s v="236-2023CPS-AG(86955)"/>
    <s v="FDLSUBACD-236-2023(86955)"/>
    <x v="0"/>
    <x v="0"/>
    <s v="Apoyo a la gestión"/>
    <m/>
    <m/>
    <s v="RAFAEL EDUARDO BARRERA PEÑA"/>
    <x v="470"/>
    <s v="Bogotá, D.C."/>
    <n v="1979"/>
    <n v="15300000"/>
    <n v="0"/>
    <n v="0"/>
    <n v="15300000"/>
    <n v="2550000"/>
    <m/>
    <m/>
  </r>
  <r>
    <x v="3"/>
    <s v="237-2023"/>
    <n v="86955"/>
    <s v="Secop II"/>
    <s v="237-2023CPS-AG(86955)"/>
    <s v="FDLSUBACD-237-2023(86955)"/>
    <x v="0"/>
    <x v="0"/>
    <s v="Apoyo a la gestión"/>
    <m/>
    <m/>
    <s v="PAULA MARITZA VARELA SALINAS"/>
    <x v="409"/>
    <s v="Bogotá, D.C."/>
    <n v="1979"/>
    <n v="15300000"/>
    <n v="7650000"/>
    <n v="0"/>
    <n v="22950000"/>
    <n v="2550000"/>
    <m/>
    <m/>
  </r>
  <r>
    <x v="3"/>
    <s v="238-2023"/>
    <n v="86955"/>
    <s v="Secop II"/>
    <s v="238-2023CPS-AG(86955)"/>
    <s v="FDLSUBACD-238-2023(86955)"/>
    <x v="0"/>
    <x v="0"/>
    <s v="Apoyo a la gestión"/>
    <m/>
    <m/>
    <s v="PAOLA ANDREA RIVERA ARROYAVE"/>
    <x v="469"/>
    <s v="Bogotá, D.C."/>
    <n v="1979"/>
    <n v="15300000"/>
    <n v="7650000"/>
    <n v="0"/>
    <n v="22950000"/>
    <n v="2550000"/>
    <m/>
    <m/>
  </r>
  <r>
    <x v="3"/>
    <s v="239-2023"/>
    <n v="86955"/>
    <s v="Secop II"/>
    <s v="239-2023CPS-AG(86955)"/>
    <s v="FDLSUBACD-239-2023(86955)"/>
    <x v="0"/>
    <x v="0"/>
    <s v="Apoyo a la gestión"/>
    <m/>
    <m/>
    <s v="LUISA VALISHA CASTILLO BARAJAS"/>
    <x v="685"/>
    <s v="Bogotá, D.C."/>
    <n v="1979"/>
    <n v="15300000"/>
    <n v="7650000"/>
    <n v="0"/>
    <n v="22950000"/>
    <n v="2550000"/>
    <m/>
    <m/>
  </r>
  <r>
    <x v="3"/>
    <s v="240-2023"/>
    <n v="86955"/>
    <s v="Secop II"/>
    <s v="240-2023CPS-AG(86955)"/>
    <s v="FDLSUBACD-240-2023(86955)"/>
    <x v="0"/>
    <x v="0"/>
    <s v="Apoyo a la gestión"/>
    <m/>
    <m/>
    <s v="ELCIDA MARIN TARAZONA"/>
    <x v="414"/>
    <s v="Enciso (Santander)"/>
    <n v="1979"/>
    <n v="15300000"/>
    <n v="7650000"/>
    <n v="0"/>
    <n v="22950000"/>
    <n v="2550000"/>
    <m/>
    <m/>
  </r>
  <r>
    <x v="3"/>
    <s v="241-2023"/>
    <n v="86955"/>
    <s v="Secop II"/>
    <s v="241-2023CPS-AG(86955)"/>
    <s v="FDLSUBACD-241-2023(86955)"/>
    <x v="0"/>
    <x v="0"/>
    <s v="Apoyo a la gestión"/>
    <m/>
    <m/>
    <s v="DANYA LOPEZ BOLAÑOS"/>
    <x v="473"/>
    <s v="Bogotá, D.C."/>
    <n v="1979"/>
    <n v="15300000"/>
    <n v="7650000"/>
    <n v="0"/>
    <n v="22950000"/>
    <n v="2550000"/>
    <m/>
    <m/>
  </r>
  <r>
    <x v="3"/>
    <s v="242-2023"/>
    <n v="86955"/>
    <s v="Secop II"/>
    <s v="242-2023CPS-AG(86955)"/>
    <s v="FDLSUBACD-242-2023(86955)"/>
    <x v="0"/>
    <x v="0"/>
    <s v="Apoyo a la gestión"/>
    <m/>
    <m/>
    <s v="Carlos Arturo Diaz Rodriguez"/>
    <x v="682"/>
    <s v="Bogotá, D.C."/>
    <n v="1979"/>
    <n v="15300000"/>
    <n v="7650000"/>
    <n v="0"/>
    <n v="22950000"/>
    <n v="2550000"/>
    <m/>
    <m/>
  </r>
  <r>
    <x v="3"/>
    <s v="243-2023"/>
    <n v="86881"/>
    <s v="Secop II"/>
    <s v="243-2023CPS-AG(86881)"/>
    <s v="FDLSUBACD-243-2023(86881)"/>
    <x v="0"/>
    <x v="0"/>
    <s v="Apoyo a la gestión"/>
    <m/>
    <m/>
    <s v="WILLIAM OSWALDO RODRIGUEZ MORENO"/>
    <x v="92"/>
    <s v="Bogotá, D.C."/>
    <n v="1978"/>
    <n v="15300000"/>
    <n v="7650000"/>
    <n v="0"/>
    <n v="22950000"/>
    <n v="2550000"/>
    <m/>
    <m/>
  </r>
  <r>
    <x v="3"/>
    <s v="244-2023"/>
    <n v="86875"/>
    <s v="Secop II"/>
    <s v="244-2023CPS-P(86875)"/>
    <s v="FDLSUBACD-244-2023(86875)"/>
    <x v="0"/>
    <x v="0"/>
    <s v="Profesional"/>
    <m/>
    <m/>
    <s v="SANDRA YANNETH GORDILLO PEDROZA"/>
    <x v="405"/>
    <s v="Bogotá, D.C."/>
    <n v="1978"/>
    <n v="55550000"/>
    <n v="27775000"/>
    <n v="0"/>
    <n v="83325000"/>
    <n v="5050000"/>
    <m/>
    <m/>
  </r>
  <r>
    <x v="3"/>
    <s v="245-2023"/>
    <n v="83803"/>
    <s v="Secop II"/>
    <s v="245-2023CPS-P(83803)"/>
    <s v="FDLSUBACD-245-2023(83803)"/>
    <x v="0"/>
    <x v="0"/>
    <s v="Profesional"/>
    <m/>
    <m/>
    <s v="adriana lucia henao peñaranda"/>
    <x v="732"/>
    <s v="Bogotá, D.C."/>
    <n v="1978"/>
    <n v="42000000"/>
    <n v="21000000"/>
    <n v="0"/>
    <n v="63000000"/>
    <n v="7000000"/>
    <m/>
    <m/>
  </r>
  <r>
    <x v="3"/>
    <s v="246-2023"/>
    <n v="83803"/>
    <s v="Secop II"/>
    <s v="246-2023CPS-P(83803)"/>
    <s v="FDLSUBACD-246-2023(83803)"/>
    <x v="0"/>
    <x v="0"/>
    <s v="Profesional"/>
    <m/>
    <m/>
    <s v="Diana Marcela Aguilar Tovar"/>
    <x v="715"/>
    <s v="Ibagué (Tolima)"/>
    <n v="1978"/>
    <n v="42000000"/>
    <n v="21000000"/>
    <n v="0"/>
    <n v="63000000"/>
    <n v="7000000"/>
    <m/>
    <m/>
  </r>
  <r>
    <x v="3"/>
    <s v="247-2023 C1"/>
    <n v="83803"/>
    <s v="Secop II"/>
    <s v="247-2023CPS-P(83803)"/>
    <s v="FDLSUBACD-247-2023(83803)"/>
    <x v="0"/>
    <x v="0"/>
    <s v="Profesional"/>
    <d v="2023-06-28T00:00:00"/>
    <n v="10500000"/>
    <s v="FABIAN RICARDO QUIRIFE GUTIERREZ"/>
    <x v="826"/>
    <s v="Bogotá, D.C."/>
    <n v="1978"/>
    <n v="42000000"/>
    <n v="0"/>
    <n v="0"/>
    <n v="42000000"/>
    <n v="7000000"/>
    <m/>
    <m/>
  </r>
  <r>
    <x v="3"/>
    <s v="247-2023"/>
    <n v="83803"/>
    <s v="Secop II"/>
    <s v="247-2023CPS-P(83803)"/>
    <s v="FDLSUBACD-247-2023(83803)"/>
    <x v="0"/>
    <x v="0"/>
    <s v="Profesional"/>
    <m/>
    <m/>
    <s v="SAMIR ANDRÉS GONZÁLEZ LARGO"/>
    <x v="958"/>
    <s v="Cali (Valle del Cauca)"/>
    <n v="1978"/>
    <n v="42000000"/>
    <n v="21000000"/>
    <n v="0"/>
    <n v="63000000"/>
    <n v="7000000"/>
    <m/>
    <m/>
  </r>
  <r>
    <x v="3"/>
    <s v="248-2023"/>
    <n v="83803"/>
    <s v="Secop II"/>
    <s v="248-2023CPS-P(83803)"/>
    <s v="FDLSUBACD-248-2023(83803)"/>
    <x v="0"/>
    <x v="0"/>
    <s v="Profesional"/>
    <m/>
    <m/>
    <s v="JUAN CARLOS TORRES ORTIZ"/>
    <x v="40"/>
    <s v="Bogotá, D.C."/>
    <n v="1978"/>
    <n v="77000000"/>
    <n v="7000000"/>
    <n v="0"/>
    <n v="84000000"/>
    <n v="7000000"/>
    <m/>
    <m/>
  </r>
  <r>
    <x v="3"/>
    <s v="249-2023"/>
    <n v="86017"/>
    <s v="Secop II"/>
    <s v="249-2023CPS-AG(86017)"/>
    <s v="FDLSUBACD-249-2023(86017)"/>
    <x v="0"/>
    <x v="0"/>
    <s v="Apoyo a la gestión"/>
    <m/>
    <m/>
    <s v="NORMA CONSTANZA BAUTISTA BERNAL"/>
    <x v="423"/>
    <s v="Bogotá, D.C."/>
    <n v="1979"/>
    <n v="15300000"/>
    <n v="7650000"/>
    <n v="0"/>
    <n v="22950000"/>
    <n v="2550000"/>
    <m/>
    <m/>
  </r>
  <r>
    <x v="3"/>
    <s v="250-2023"/>
    <n v="83792"/>
    <s v="Secop II"/>
    <s v="250-2023CPS-P(83792)"/>
    <s v="FDLSUBACD-250-2023(83792)"/>
    <x v="0"/>
    <x v="0"/>
    <s v="Profesional"/>
    <m/>
    <m/>
    <s v="KAREN JULIETH MENDEZ GONZALEZ"/>
    <x v="831"/>
    <s v="Bogotá, D.C."/>
    <n v="1978"/>
    <n v="42000000"/>
    <n v="21000000"/>
    <n v="0"/>
    <n v="63000000"/>
    <n v="7000000"/>
    <m/>
    <m/>
  </r>
  <r>
    <x v="3"/>
    <s v="251-2023 C1"/>
    <n v="83891"/>
    <s v="Secop II"/>
    <s v="251-2023CPS-AG(83891)"/>
    <s v="FDLSUBACD-251-2023(83891)"/>
    <x v="0"/>
    <x v="0"/>
    <s v="Apoyo a la gestión"/>
    <d v="2023-09-11T00:00:00"/>
    <s v="$7.600.000"/>
    <s v="LEIDY MIREYA PACHÓN BAQUERO"/>
    <x v="274"/>
    <s v="Bogotá, D.C."/>
    <n v="1978"/>
    <n v="24000000"/>
    <n v="12000000"/>
    <n v="0"/>
    <n v="36000000"/>
    <n v="4000000"/>
    <m/>
    <m/>
  </r>
  <r>
    <x v="3"/>
    <s v="251-2023"/>
    <n v="83891"/>
    <s v="Secop II"/>
    <s v="251-2023CPS-AG(83891)"/>
    <s v="FDLSUBACD-251-2023(83891)"/>
    <x v="0"/>
    <x v="0"/>
    <s v="Apoyo a la gestión"/>
    <m/>
    <m/>
    <s v="BAYRON FABIÁN RENDÓN ACOSTA"/>
    <x v="959"/>
    <s v="Bogotá, D.C."/>
    <n v="1978"/>
    <n v="24000000"/>
    <n v="12000000"/>
    <n v="0"/>
    <n v="36000000"/>
    <n v="4000000"/>
    <m/>
    <m/>
  </r>
  <r>
    <x v="3"/>
    <s v="252-2023"/>
    <n v="86886"/>
    <s v="Secop II"/>
    <s v="252-2023CPS-AG(86886)"/>
    <s v="FDLSUBACD-252-2023(86886)"/>
    <x v="0"/>
    <x v="0"/>
    <s v="Apoyo a la gestión"/>
    <m/>
    <m/>
    <s v="ANGIE NATHALY APRAEZ OLARTE"/>
    <x v="502"/>
    <s v="Bogotá, D.C."/>
    <n v="1978"/>
    <n v="24000000"/>
    <n v="12000000"/>
    <n v="0"/>
    <n v="36000000"/>
    <n v="4000000"/>
    <m/>
    <m/>
  </r>
  <r>
    <x v="3"/>
    <s v="253-2023"/>
    <n v="85938"/>
    <s v="Secop II"/>
    <s v="253-2023CPS-P(85938)"/>
    <s v="FDLSUBACD-253-2023(85938)"/>
    <x v="0"/>
    <x v="0"/>
    <s v="Profesional"/>
    <m/>
    <m/>
    <s v="IVONNE ADRIANA LOZANO AFRICANO"/>
    <x v="56"/>
    <s v="Bogotá, D.C."/>
    <n v="1979"/>
    <n v="30300000"/>
    <n v="15150000"/>
    <n v="0"/>
    <n v="45450000"/>
    <n v="5050000"/>
    <m/>
    <m/>
  </r>
  <r>
    <x v="3"/>
    <s v="254-2023"/>
    <n v="85994"/>
    <s v="Secop II"/>
    <s v="254-2023CPS-P(85994)"/>
    <s v="FDLSUBACD-254-2023(85994)"/>
    <x v="0"/>
    <x v="0"/>
    <s v="Profesional"/>
    <m/>
    <m/>
    <s v="JAIRO IVaN CAVIEDES TORRES"/>
    <x v="740"/>
    <s v="Barranquilla (Atlántico)"/>
    <n v="1979"/>
    <n v="30300000"/>
    <n v="15150000"/>
    <n v="0"/>
    <n v="45450000"/>
    <n v="5050000"/>
    <m/>
    <m/>
  </r>
  <r>
    <x v="3"/>
    <s v="255-2023"/>
    <n v="86889"/>
    <s v="Secop II"/>
    <s v="255-2023CPS-P(86889)"/>
    <s v="FDLSUBACD-255-2023(86889)"/>
    <x v="0"/>
    <x v="0"/>
    <s v="Profesional"/>
    <m/>
    <m/>
    <s v="MIGUEL ÁNGEL GRANADOS GUTIÉRREZ"/>
    <x v="707"/>
    <s v="Bogotá, D.C."/>
    <n v="1978"/>
    <n v="42000000"/>
    <n v="21000000"/>
    <n v="0"/>
    <n v="63000000"/>
    <n v="7000000"/>
    <m/>
    <m/>
  </r>
  <r>
    <x v="3"/>
    <s v="256-2023"/>
    <n v="86889"/>
    <s v="Secop II"/>
    <s v="256-2023CPS-P(86889)"/>
    <s v="FDLSUBACD-256-2023(86889)"/>
    <x v="0"/>
    <x v="0"/>
    <s v="Profesional"/>
    <m/>
    <m/>
    <s v="DIEGO FERNANDO FERMIN NAVIA"/>
    <x v="537"/>
    <s v="Consulado Caracas (Venezuela)"/>
    <n v="1978"/>
    <n v="42000000"/>
    <n v="21000000"/>
    <n v="0"/>
    <n v="63000000"/>
    <n v="7000000"/>
    <m/>
    <m/>
  </r>
  <r>
    <x v="3"/>
    <s v="257-2023"/>
    <n v="83712"/>
    <s v="Secop II"/>
    <s v="257-2023CPS-P(83712)"/>
    <s v="FDLSUBACD-257-2023(83712)"/>
    <x v="0"/>
    <x v="0"/>
    <s v="Profesional"/>
    <m/>
    <m/>
    <s v="FAYDY MAGALLY PATIÑO GÓMEZ"/>
    <x v="179"/>
    <s v="Bogotá, D.C."/>
    <n v="1978"/>
    <n v="42000000"/>
    <n v="0"/>
    <n v="0"/>
    <n v="42000000"/>
    <n v="7000000"/>
    <m/>
    <m/>
  </r>
  <r>
    <x v="3"/>
    <s v="258-2023"/>
    <n v="83712"/>
    <s v="Secop II"/>
    <s v="258-2023CPS-P(83712)"/>
    <s v="FDLSUBACD-258-2023(83712)"/>
    <x v="0"/>
    <x v="0"/>
    <s v="Profesional"/>
    <m/>
    <m/>
    <s v="WENDY JHOLANY QUEVEDO RODRiGUEZ"/>
    <x v="698"/>
    <s v="Bogotá, D.C."/>
    <n v="1978"/>
    <n v="42000000"/>
    <n v="21000000"/>
    <n v="0"/>
    <n v="63000000"/>
    <n v="7000000"/>
    <m/>
    <m/>
  </r>
  <r>
    <x v="3"/>
    <s v="259-2023 C1"/>
    <n v="83710"/>
    <s v="Secop II"/>
    <s v="259-2023CPS-P(83710)"/>
    <s v="FDLSUBACD-259-2023(83710)"/>
    <x v="0"/>
    <x v="0"/>
    <s v="Profesional"/>
    <d v="2023-03-01T00:00:00"/>
    <s v="$36.400.000"/>
    <s v="EDNA IBETH RONDON NOVA"/>
    <x v="654"/>
    <s v="Moniquirá (Boyacá)"/>
    <n v="1978"/>
    <n v="42000000"/>
    <n v="0"/>
    <n v="0"/>
    <n v="42000000"/>
    <n v="7000000"/>
    <m/>
    <m/>
  </r>
  <r>
    <x v="3"/>
    <s v="259-2023 C2"/>
    <n v="83710"/>
    <s v="Secop II"/>
    <s v="259-2023CPS-P(83710)"/>
    <s v="FDLSUBACD-259-2023(83710)"/>
    <x v="0"/>
    <x v="0"/>
    <s v="Profesional"/>
    <d v="2023-03-29T00:00:00"/>
    <s v="$31.733.334_x000d_"/>
    <s v="ESTEFANIA DIAZ MUÑOZ"/>
    <x v="960"/>
    <s v="Chía (Cundinamarca)"/>
    <n v="1978"/>
    <n v="42000000"/>
    <n v="0"/>
    <n v="0"/>
    <n v="42000000"/>
    <n v="7000000"/>
    <m/>
    <m/>
  </r>
  <r>
    <x v="3"/>
    <s v="259-2023"/>
    <n v="83710"/>
    <s v="Secop II"/>
    <s v="259-2023CPS-P(83710)"/>
    <s v="FDLSUBACD-259-2023(83710)"/>
    <x v="0"/>
    <x v="0"/>
    <s v="Profesional"/>
    <m/>
    <m/>
    <s v="CARLOS ANDRES OTAIZA ORELLANO"/>
    <x v="818"/>
    <s v="Barranquilla (Atlántico)"/>
    <n v="1978"/>
    <n v="42000000"/>
    <n v="21000000"/>
    <n v="0"/>
    <n v="63000000"/>
    <n v="7000000"/>
    <m/>
    <m/>
  </r>
  <r>
    <x v="3"/>
    <s v="260-2023"/>
    <n v="83710"/>
    <s v="Secop II"/>
    <s v="260-2023CPS-P(83710)"/>
    <s v="FDLSUBACD-260-2023(83710)"/>
    <x v="0"/>
    <x v="0"/>
    <s v="Profesional"/>
    <m/>
    <m/>
    <s v="ELIA TATIANA BARBOSA ALMONACID"/>
    <x v="9"/>
    <s v="Villavicencio (Meta)"/>
    <n v="1978"/>
    <n v="42000000"/>
    <n v="21000000"/>
    <n v="0"/>
    <n v="63000000"/>
    <n v="7000000"/>
    <m/>
    <m/>
  </r>
  <r>
    <x v="3"/>
    <s v="261-2023"/>
    <n v="86887"/>
    <s v="Secop II"/>
    <s v="261-2023CPS-AG(86887)"/>
    <s v="FDLSUBACD-261-2023(86887)"/>
    <x v="0"/>
    <x v="0"/>
    <s v="Apoyo a la gestión"/>
    <m/>
    <m/>
    <s v="YURY PAOLA GONZALEZ"/>
    <x v="400"/>
    <s v="Bogotá, D.C."/>
    <n v="1978"/>
    <n v="15300000"/>
    <n v="7650000"/>
    <n v="0"/>
    <n v="22950000"/>
    <n v="2550000"/>
    <m/>
    <m/>
  </r>
  <r>
    <x v="3"/>
    <s v="262-2023 C1"/>
    <n v="86888"/>
    <s v="Secop II"/>
    <s v="262-2023CPS-P (86888)"/>
    <s v="FDLSUBACD-262-2023( 86888)"/>
    <x v="0"/>
    <x v="0"/>
    <s v="Profesional"/>
    <d v="2023-03-21T00:00:00"/>
    <s v="$ 22.725.000,00"/>
    <s v="CARLOS ANDRES OTAIZA ORELLANO"/>
    <x v="818"/>
    <s v="Barranquilla (Atlántico)"/>
    <n v="1978"/>
    <n v="30300000"/>
    <n v="0"/>
    <n v="0"/>
    <n v="30300000"/>
    <n v="5050000"/>
    <m/>
    <m/>
  </r>
  <r>
    <x v="3"/>
    <s v="262-2023"/>
    <n v="86888"/>
    <s v="Secop II"/>
    <s v="262-2023CPS-P (86888)"/>
    <s v="FDLSUBACD-262-2023( 86888)"/>
    <x v="0"/>
    <x v="0"/>
    <s v="Profesional"/>
    <m/>
    <m/>
    <s v="LEIDY JOHANA BLANDON VALENCIA"/>
    <x v="961"/>
    <s v="Manizalez (Caldas)"/>
    <n v="1978"/>
    <n v="30300000"/>
    <n v="15150000"/>
    <n v="0"/>
    <n v="45450000"/>
    <n v="5050000"/>
    <m/>
    <m/>
  </r>
  <r>
    <x v="3"/>
    <s v="263-2023"/>
    <n v="83707"/>
    <s v="Secop II"/>
    <s v="263-2023CPS-AG(83707)"/>
    <s v="FDLSUBACD-263-2023( 83707)"/>
    <x v="0"/>
    <x v="0"/>
    <s v="Apoyo a la gestión"/>
    <m/>
    <m/>
    <s v="GIOVANNI FRANCISCO JIMÉNEZ GONZÁLEZ"/>
    <x v="729"/>
    <s v="Bogotá, D.C."/>
    <n v="1978"/>
    <n v="15300000"/>
    <n v="7650000"/>
    <n v="0"/>
    <n v="22950000"/>
    <n v="2550000"/>
    <m/>
    <m/>
  </r>
  <r>
    <x v="3"/>
    <s v="264-2023"/>
    <n v="86876"/>
    <s v="Secop II"/>
    <s v="264-2023CPS-P(86876)"/>
    <s v="FDLSUBACD-264-2023(86876)"/>
    <x v="0"/>
    <x v="0"/>
    <s v="Profesional"/>
    <m/>
    <m/>
    <s v="MARISOL AREVALO MARTINEZ"/>
    <x v="390"/>
    <s v="Bogotá, D.C."/>
    <n v="1978"/>
    <n v="42000000"/>
    <n v="21000000"/>
    <n v="0"/>
    <n v="63000000"/>
    <n v="7000000"/>
    <m/>
    <m/>
  </r>
  <r>
    <x v="3"/>
    <s v="265-2023 C1"/>
    <n v="86876"/>
    <s v="Secop II"/>
    <s v="265-2023CPS-P(86876)"/>
    <s v="FDLSUBACD-265-2023(86876)"/>
    <x v="0"/>
    <x v="0"/>
    <s v="Profesional"/>
    <d v="2023-06-28T00:00:00"/>
    <s v="$ 9.566.667_x000d_"/>
    <s v="MAGDA CRISTINA VARGAS DEL VALLE"/>
    <x v="385"/>
    <s v="Bogotá, D.C."/>
    <n v="1978"/>
    <n v="42000000"/>
    <n v="0"/>
    <n v="0"/>
    <n v="42000000"/>
    <n v="7000000"/>
    <m/>
    <m/>
  </r>
  <r>
    <x v="3"/>
    <s v="265-2023"/>
    <n v="86876"/>
    <s v="Secop II"/>
    <s v="265-2023CPS-P(86876)"/>
    <s v="FDLSUBACD-265-2023(86876)"/>
    <x v="0"/>
    <x v="0"/>
    <s v="Profesional"/>
    <m/>
    <m/>
    <s v="ANA MARIA PEREZ PARADA"/>
    <x v="962"/>
    <s v="Bogotá, D.C."/>
    <n v="1978"/>
    <n v="42000000"/>
    <n v="21000000"/>
    <n v="0"/>
    <n v="63000000"/>
    <n v="7000000"/>
    <m/>
    <m/>
  </r>
  <r>
    <x v="3"/>
    <s v="266-2023"/>
    <n v="86876"/>
    <s v="Secop II"/>
    <s v="266-2023CPS-P(86876)"/>
    <s v="FDLSUBACD-266-2023(86876)"/>
    <x v="0"/>
    <x v="0"/>
    <s v="Profesional"/>
    <m/>
    <m/>
    <s v="ZAIRA LORENA CALDERON GARCES"/>
    <x v="44"/>
    <s v="Bogotá, D.C."/>
    <n v="1978"/>
    <n v="42000000"/>
    <n v="21000000"/>
    <n v="0"/>
    <n v="63000000"/>
    <n v="7000000"/>
    <m/>
    <m/>
  </r>
  <r>
    <x v="3"/>
    <s v="267-2023"/>
    <n v="86877"/>
    <s v="Secop II"/>
    <s v="267-2023CPS-AG(86877)"/>
    <s v="FDLSUBACD-267-2023(86877)"/>
    <x v="0"/>
    <x v="0"/>
    <s v="Apoyo a la gestión"/>
    <m/>
    <m/>
    <s v="BLANCA PILAR SUAREZ CHACON"/>
    <x v="28"/>
    <s v="Bogotá, D.C."/>
    <n v="1978"/>
    <n v="24000000"/>
    <n v="12000000"/>
    <n v="0"/>
    <n v="36000000"/>
    <n v="4000000"/>
    <m/>
    <m/>
  </r>
  <r>
    <x v="3"/>
    <s v="268-2023"/>
    <n v="85937"/>
    <s v="Secop II"/>
    <s v="268-2023CPS-AG(85937)"/>
    <s v="FDLSUBACD-268-2023(85937)"/>
    <x v="0"/>
    <x v="0"/>
    <s v="Apoyo a la gestión"/>
    <m/>
    <m/>
    <s v="ANTONYS JESUS MEJIA"/>
    <x v="215"/>
    <s v="Nechí (Antioquia)"/>
    <n v="1978"/>
    <n v="24000000"/>
    <n v="12000000"/>
    <n v="0"/>
    <n v="36000000"/>
    <n v="4000000"/>
    <m/>
    <m/>
  </r>
  <r>
    <x v="3"/>
    <s v="269-2023"/>
    <n v="86882"/>
    <s v="Secop II"/>
    <s v="269-2023CPS-P(86882)"/>
    <s v="FDLSUBACD-269-2023(86882)"/>
    <x v="0"/>
    <x v="0"/>
    <s v="Profesional"/>
    <m/>
    <m/>
    <s v="DIANA LUCIA VASQUEZ VASQUEZ"/>
    <x v="416"/>
    <s v="Bogotá, D.C."/>
    <n v="1978"/>
    <n v="30300000"/>
    <n v="15150000"/>
    <n v="0"/>
    <n v="45450000"/>
    <n v="5050000"/>
    <m/>
    <m/>
  </r>
  <r>
    <x v="3"/>
    <s v="270-2023"/>
    <n v="86881"/>
    <s v="Secop II"/>
    <s v="270-2023CPS-AG(86881)"/>
    <s v="FDLSUBACD-270-2023(86881)"/>
    <x v="0"/>
    <x v="0"/>
    <s v="Apoyo a la gestión"/>
    <m/>
    <m/>
    <s v="JUAN CARLOS CASTILLO LOPEZ"/>
    <x v="55"/>
    <s v="Bogotá, D.C."/>
    <n v="1978"/>
    <n v="15300000"/>
    <n v="7650000"/>
    <n v="0"/>
    <n v="22950000"/>
    <n v="2550000"/>
    <m/>
    <m/>
  </r>
  <r>
    <x v="3"/>
    <s v="271-2023"/>
    <n v="86881"/>
    <s v="Secop II"/>
    <s v="271-2023CPS-AG(86881)"/>
    <s v="FDLSUBACD-271-2023(86881)"/>
    <x v="0"/>
    <x v="0"/>
    <s v="Apoyo a la gestión"/>
    <m/>
    <m/>
    <s v="VICTOR MANUEL SANCHEZ ZAMUDIO"/>
    <x v="351"/>
    <s v="Bogotá, D.C."/>
    <n v="1978"/>
    <n v="15300000"/>
    <n v="7650000"/>
    <n v="0"/>
    <n v="22950000"/>
    <n v="2550000"/>
    <m/>
    <m/>
  </r>
  <r>
    <x v="3"/>
    <s v="272-2023"/>
    <n v="86881"/>
    <s v="Secop II"/>
    <s v="272-2023CPS-AG(86881)"/>
    <s v="FDLSUBACD-272-2023(86881)"/>
    <x v="0"/>
    <x v="0"/>
    <s v="Apoyo a la gestión"/>
    <m/>
    <m/>
    <s v="CRISTIAN DIOKR CARDERON GARCES"/>
    <x v="13"/>
    <s v="Bogotá, D.C."/>
    <n v="1978"/>
    <n v="15300000"/>
    <n v="7650000"/>
    <n v="0"/>
    <n v="22950000"/>
    <n v="2550000"/>
    <m/>
    <m/>
  </r>
  <r>
    <x v="3"/>
    <s v="273-2023"/>
    <n v="85838"/>
    <s v="Secop II"/>
    <s v="273-2023CPS-AG(85838)"/>
    <s v="FDLSUBACD-273-2023(85838)"/>
    <x v="0"/>
    <x v="0"/>
    <s v="Apoyo a la gestión"/>
    <m/>
    <m/>
    <s v="ANDReS CAMILO LANCHEROS SaNCHEZ"/>
    <x v="782"/>
    <s v="Bogotá, D.C."/>
    <n v="1963"/>
    <n v="18300000"/>
    <n v="9150000"/>
    <n v="0"/>
    <n v="27450000"/>
    <n v="3050000"/>
    <m/>
    <m/>
  </r>
  <r>
    <x v="3"/>
    <s v="274-2023"/>
    <n v="83934"/>
    <s v="Secop II"/>
    <s v="274-2023CPS-P(83934)"/>
    <s v="FDLSUBACD-274-2023(83934)"/>
    <x v="0"/>
    <x v="0"/>
    <s v="Profesional"/>
    <m/>
    <m/>
    <s v="KATIA JOHANA BARBOSA LOPEZ"/>
    <x v="379"/>
    <s v="Bogotá, D.C."/>
    <n v="1978"/>
    <n v="44000000"/>
    <n v="22000000"/>
    <n v="0"/>
    <n v="66000000"/>
    <n v="4000000"/>
    <m/>
    <m/>
  </r>
  <r>
    <x v="3"/>
    <s v="275-2023"/>
    <n v="83935"/>
    <s v="Secop II"/>
    <s v="275-2023CPS-P(83935)"/>
    <s v="FDLSUBACD-275-2023(83935)"/>
    <x v="0"/>
    <x v="0"/>
    <s v="Profesional"/>
    <m/>
    <m/>
    <s v="LADY JOHANA ANGEL SANCHEZ"/>
    <x v="657"/>
    <s v="Socha (Boyacá)"/>
    <n v="1978"/>
    <n v="24000000"/>
    <n v="12000000"/>
    <n v="0"/>
    <n v="36000000"/>
    <n v="4000000"/>
    <m/>
    <m/>
  </r>
  <r>
    <x v="3"/>
    <s v="276-2023 C1"/>
    <n v="85793"/>
    <s v="Secop II"/>
    <s v="276-2023CPS-AG(85793)"/>
    <s v="FDLSUBACD-276-2023(85793)"/>
    <x v="0"/>
    <x v="0"/>
    <s v="Apoyo a la gestión"/>
    <d v="2023-06-07T00:00:00"/>
    <s v="$18.445.000"/>
    <s v="YEISON FABIÁN SÁNCHEZ HERNÁNDEZ"/>
    <x v="494"/>
    <s v="Bogotá, D.C."/>
    <n v="2032"/>
    <n v="28050000"/>
    <n v="0"/>
    <n v="0"/>
    <n v="28050000"/>
    <n v="2550000"/>
    <m/>
    <m/>
  </r>
  <r>
    <x v="3"/>
    <s v="276-2023"/>
    <n v="85793"/>
    <s v="Secop II"/>
    <s v="276-2023CPS-AG(85793)"/>
    <s v="FDLSUBACD-276-2023(85793)"/>
    <x v="0"/>
    <x v="0"/>
    <s v="Apoyo a la gestión"/>
    <m/>
    <m/>
    <s v="SEBASTIÁN RODRÍGUEZ SOLÓRZANO"/>
    <x v="963"/>
    <s v="Bogotá, D.C."/>
    <n v="2032"/>
    <n v="28050000"/>
    <n v="0"/>
    <n v="0"/>
    <n v="28050000"/>
    <n v="2550000"/>
    <m/>
    <m/>
  </r>
  <r>
    <x v="3"/>
    <s v="277-2023"/>
    <n v="85793"/>
    <s v="Secop II"/>
    <s v="277-2023CPS-AG(85793)"/>
    <s v="FDLSUBACD-277-2023(85793)"/>
    <x v="0"/>
    <x v="0"/>
    <s v="Apoyo a la gestión"/>
    <m/>
    <m/>
    <s v="CESAR URIEL PAEZ ORTIZ"/>
    <x v="440"/>
    <s v="Bogotá, D.C."/>
    <n v="2032"/>
    <n v="28050000"/>
    <n v="2550000"/>
    <n v="0"/>
    <n v="30600000"/>
    <n v="2550000"/>
    <m/>
    <m/>
  </r>
  <r>
    <x v="3"/>
    <s v="278-2023"/>
    <n v="85793"/>
    <s v="Secop II"/>
    <s v="278-2023CPS-AG(85793)"/>
    <s v="FDLSUBACD-278-2023(85793"/>
    <x v="0"/>
    <x v="0"/>
    <s v="Apoyo a la gestión"/>
    <m/>
    <m/>
    <s v="JUAN CARLOS ARNGO CARDENAS"/>
    <x v="210"/>
    <s v="Bogotá, D.C."/>
    <n v="2032"/>
    <n v="28050000"/>
    <n v="2550000"/>
    <n v="0"/>
    <n v="30600000"/>
    <n v="2550000"/>
    <m/>
    <m/>
  </r>
  <r>
    <x v="3"/>
    <s v="279-2023"/>
    <n v="85793"/>
    <s v="Secop II"/>
    <s v="279-2023CPS-AG(85793)"/>
    <s v="FDLSUBACD-279-2023(85793)"/>
    <x v="0"/>
    <x v="0"/>
    <s v="Apoyo a la gestión"/>
    <m/>
    <m/>
    <s v="SONIA JANETH HERNANDEZ AREVALO"/>
    <x v="391"/>
    <s v="Bogotá, D.C."/>
    <n v="2032"/>
    <n v="28050000"/>
    <n v="2550000"/>
    <n v="0"/>
    <n v="30600000"/>
    <n v="2550000"/>
    <m/>
    <m/>
  </r>
  <r>
    <x v="3"/>
    <s v="280-2023"/>
    <n v="85793"/>
    <s v="Secop II"/>
    <s v="280-2023CPS-AG(85793)"/>
    <s v="FDLSUBACD-280-2023(85793)"/>
    <x v="0"/>
    <x v="0"/>
    <s v="Apoyo a la gestión"/>
    <m/>
    <m/>
    <s v="WILSON CARDENAS CUSBA"/>
    <x v="371"/>
    <s v="Bogotá, D.C."/>
    <n v="2032"/>
    <n v="28050000"/>
    <n v="2550000"/>
    <n v="0"/>
    <n v="30600000"/>
    <n v="2550000"/>
    <m/>
    <m/>
  </r>
  <r>
    <x v="3"/>
    <s v="281-2023"/>
    <n v="83918"/>
    <s v="Secop II"/>
    <s v="281-2023CPS-P(83918)"/>
    <s v="FDLSUBACD-281-2023(83918)"/>
    <x v="0"/>
    <x v="0"/>
    <s v="Profesional"/>
    <m/>
    <m/>
    <s v="OMAR ARTURO CALDERÓN ZAQUE"/>
    <x v="338"/>
    <s v="Bogotá, D.C."/>
    <n v="1978"/>
    <n v="99000000"/>
    <n v="49500000"/>
    <n v="0"/>
    <n v="148500000"/>
    <n v="9000000"/>
    <m/>
    <m/>
  </r>
  <r>
    <x v="3"/>
    <s v="282-2023"/>
    <n v="83710"/>
    <s v="Secop II"/>
    <s v="282-2023CPS-P(83710)"/>
    <s v="FDLSUBACD-282-2023(83710)"/>
    <x v="0"/>
    <x v="0"/>
    <s v="Profesional"/>
    <m/>
    <m/>
    <s v="HAROLD MEDINA MEDINA"/>
    <x v="964"/>
    <s v="Quebradanegra (Cundinamarca)"/>
    <n v="1978"/>
    <n v="42000000"/>
    <n v="21000000"/>
    <n v="0"/>
    <n v="63000000"/>
    <n v="7000000"/>
    <m/>
    <m/>
  </r>
  <r>
    <x v="3"/>
    <s v="283-2023"/>
    <n v="83965"/>
    <s v="Secop II"/>
    <s v="283-2023CPS-P(83965)"/>
    <s v="FDLSUBACD-283-2023(83965)"/>
    <x v="0"/>
    <x v="0"/>
    <s v="Profesional"/>
    <m/>
    <m/>
    <s v="PATRICIA MARTINEZ BALLEN"/>
    <x v="965"/>
    <s v="Bogotá, D.C."/>
    <n v="1953"/>
    <n v="40400000"/>
    <n v="13130000"/>
    <n v="0"/>
    <n v="53530000"/>
    <n v="5050000"/>
    <m/>
    <m/>
  </r>
  <r>
    <x v="3"/>
    <s v="284-2023"/>
    <n v="83965"/>
    <s v="Secop II"/>
    <s v="284-2023CPS-P(83965)"/>
    <s v="FDLSUBACD-284-2023(83965)"/>
    <x v="0"/>
    <x v="0"/>
    <s v="Profesional"/>
    <m/>
    <m/>
    <s v="CLAUDIA YAMILE CARREÑO QUIJANO"/>
    <x v="966"/>
    <s v="Bogotá, D.C."/>
    <n v="1953"/>
    <n v="40400000"/>
    <n v="13130000"/>
    <n v="0"/>
    <n v="53530000"/>
    <n v="5050000"/>
    <m/>
    <m/>
  </r>
  <r>
    <x v="3"/>
    <s v="285-2023"/>
    <n v="83965"/>
    <s v="Secop II"/>
    <s v="285-2023CPS-P(83965)"/>
    <s v="FDLSUBACD-285-2023(83965)"/>
    <x v="0"/>
    <x v="0"/>
    <s v="Profesional"/>
    <m/>
    <m/>
    <s v="ANDREA BUITRAGO VARGAS"/>
    <x v="967"/>
    <s v="Bogotá, D.C."/>
    <n v="1953"/>
    <n v="40400000"/>
    <n v="13298333"/>
    <n v="0"/>
    <n v="53698333"/>
    <n v="5050000"/>
    <m/>
    <m/>
  </r>
  <r>
    <x v="3"/>
    <s v="286-2023"/>
    <n v="83698"/>
    <s v="Secop II"/>
    <s v="286-2023CPS-AG(83698)"/>
    <s v="FDLSUBACD-286-2023(83698)"/>
    <x v="0"/>
    <x v="0"/>
    <s v="Apoyo a la gestión"/>
    <m/>
    <m/>
    <s v="DIANA MILENA MENDIVELSO GARCIA"/>
    <x v="175"/>
    <s v="Bogotá, D.C."/>
    <n v="1978"/>
    <n v="15300000"/>
    <n v="7650000"/>
    <n v="0"/>
    <n v="22950000"/>
    <n v="2550000"/>
    <m/>
    <m/>
  </r>
  <r>
    <x v="3"/>
    <s v="287-2023"/>
    <n v="85823"/>
    <s v="Secop II"/>
    <s v="287-2023CPS-P(85823)"/>
    <s v="FDLSUBACD-287-2023(85823)"/>
    <x v="0"/>
    <x v="0"/>
    <s v="Profesional"/>
    <m/>
    <m/>
    <s v="IVaN PERDOMO LONDOÑO"/>
    <x v="774"/>
    <s v="Bogotá, D.C."/>
    <n v="1957"/>
    <n v="30300000"/>
    <n v="15150000"/>
    <n v="0"/>
    <n v="45450000"/>
    <n v="5050000"/>
    <m/>
    <m/>
  </r>
  <r>
    <x v="3"/>
    <s v="288-2023"/>
    <n v="83698"/>
    <s v="Secop II"/>
    <s v="288-2023CPS-AG(83698)"/>
    <s v="FDLSUBACD-288-2023(83698)"/>
    <x v="0"/>
    <x v="0"/>
    <s v="Apoyo a la gestión"/>
    <m/>
    <m/>
    <s v="EDWIN HERNAN YARA CARDOSO"/>
    <x v="377"/>
    <s v="Bogotá, D.C."/>
    <n v="1978"/>
    <n v="15300000"/>
    <n v="7650000"/>
    <n v="0"/>
    <n v="22950000"/>
    <n v="2550000"/>
    <m/>
    <m/>
  </r>
  <r>
    <x v="3"/>
    <s v="289-2023"/>
    <n v="83698"/>
    <s v="Secop II"/>
    <s v="289-2023CPS-AG(83698)"/>
    <s v="FDLSUBACD-289-2023(83698)"/>
    <x v="0"/>
    <x v="0"/>
    <s v="Apoyo a la gestión"/>
    <m/>
    <m/>
    <s v="MARIA CAMILA SUAREZ PINEDA"/>
    <x v="663"/>
    <s v="Bogotá, D.C."/>
    <n v="1978"/>
    <n v="15300000"/>
    <n v="7650000"/>
    <n v="0"/>
    <n v="22950000"/>
    <n v="2550000"/>
    <m/>
    <m/>
  </r>
  <r>
    <x v="3"/>
    <s v="290-2023"/>
    <n v="85797"/>
    <s v="Secop II"/>
    <s v="290-2023CPS-P(85797)"/>
    <s v="FDLSUBACD-290-2023(85797)"/>
    <x v="0"/>
    <x v="0"/>
    <s v="Profesional"/>
    <m/>
    <m/>
    <s v="ADRIANA YOLANDA MARTINEZ TRIVIÑO"/>
    <x v="968"/>
    <s v="Bogotá, D.C."/>
    <n v="1977"/>
    <n v="30300000"/>
    <n v="15150000"/>
    <n v="0"/>
    <n v="45450000"/>
    <n v="5050000"/>
    <m/>
    <m/>
  </r>
  <r>
    <x v="3"/>
    <s v="291-2023"/>
    <n v="85793"/>
    <s v="Secop II"/>
    <s v="291-2023CPS-AG(85793)"/>
    <s v="FDLSUBACD-291-2023(85793)"/>
    <x v="0"/>
    <x v="0"/>
    <s v="Apoyo a la gestión"/>
    <m/>
    <m/>
    <s v="ROBERTO VICENTE BARRIOS BETANCOURT"/>
    <x v="969"/>
    <s v="Bogotá, D.C."/>
    <n v="2032"/>
    <n v="28050000"/>
    <n v="0"/>
    <n v="0"/>
    <n v="28050000"/>
    <n v="2550000"/>
    <m/>
    <m/>
  </r>
  <r>
    <x v="3"/>
    <s v="293-2023 C1"/>
    <n v="86888"/>
    <s v="Secop II"/>
    <s v="293-2023CPS-P(86888)"/>
    <s v="FDLSUBACD-293-2023(86888)"/>
    <x v="0"/>
    <x v="0"/>
    <s v="Profesional"/>
    <d v="2023-06-14T00:00:00"/>
    <s v="$ 9.258.334"/>
    <s v="YOYNEL JESUS MOYA VILLERO"/>
    <x v="970"/>
    <s v="San Juan del César (Guajira)"/>
    <n v="1978"/>
    <n v="30300000"/>
    <n v="0"/>
    <n v="0"/>
    <n v="30300000"/>
    <n v="5050000"/>
    <m/>
    <m/>
  </r>
  <r>
    <x v="3"/>
    <s v="293-2023 C2"/>
    <n v="86888"/>
    <s v="Secop II"/>
    <s v="293-2023CPS-P(86888)"/>
    <s v="FDLSUBACD-293-2023(86888)"/>
    <x v="0"/>
    <x v="0"/>
    <s v="Profesional"/>
    <d v="2023-07-10T00:00:00"/>
    <s v="$ 4.881.667"/>
    <s v="MAURICIO ALEJANDRO MEJIA HINCAPIE"/>
    <x v="937"/>
    <s v="Manizalez (Caldas)"/>
    <n v="1978"/>
    <n v="30300000"/>
    <n v="0"/>
    <n v="0"/>
    <n v="30300000"/>
    <n v="5050000"/>
    <m/>
    <m/>
  </r>
  <r>
    <x v="3"/>
    <s v="293-2023"/>
    <n v="86888"/>
    <s v="Secop II"/>
    <s v="293-2023CPS-P(86888)"/>
    <s v="FDLSUBACD-293-2023(86888)"/>
    <x v="0"/>
    <x v="0"/>
    <s v="Profesional"/>
    <m/>
    <m/>
    <s v="EDWIN JOSE VERGARA MORALES"/>
    <x v="971"/>
    <s v="Bogotá, D.C."/>
    <n v="1978"/>
    <n v="30300000"/>
    <n v="15150000"/>
    <n v="0"/>
    <n v="45450000"/>
    <n v="5050000"/>
    <m/>
    <m/>
  </r>
  <r>
    <x v="3"/>
    <s v="294-2023 C1"/>
    <n v="85938"/>
    <s v="Secop II"/>
    <s v="294-2023CPS-P(85938)"/>
    <s v="FDLSUBACD-294-2023(85938)"/>
    <x v="0"/>
    <x v="0"/>
    <s v="Profesional"/>
    <d v="2023-02-28T00:00:00"/>
    <s v="$29.795.000"/>
    <s v="JOSE AUGUSTO PASTRANA TRUJILLO"/>
    <x v="540"/>
    <s v="Palermo (Huila)"/>
    <n v="1979"/>
    <n v="30300000"/>
    <n v="0"/>
    <n v="0"/>
    <n v="30300000"/>
    <n v="5050000"/>
    <m/>
    <m/>
  </r>
  <r>
    <x v="3"/>
    <s v="294-2023"/>
    <n v="85938"/>
    <s v="Secop II"/>
    <s v="294-2023CPS-P(85938)"/>
    <s v="FDLSUBACD-294-2023(85938)"/>
    <x v="0"/>
    <x v="0"/>
    <s v="Profesional"/>
    <m/>
    <m/>
    <s v="GERMAN FERNANDO ARDILA FLOREZ"/>
    <x v="972"/>
    <s v="Bogotá, D.C."/>
    <n v="1979"/>
    <n v="30300000"/>
    <n v="15150000"/>
    <n v="0"/>
    <n v="45450000"/>
    <n v="5050000"/>
    <m/>
    <m/>
  </r>
  <r>
    <x v="3"/>
    <s v="295-2023"/>
    <n v="83632"/>
    <s v="Secop II"/>
    <s v="295-2023CPS-AG(83632)"/>
    <s v="FDLSUBACD-295-2023(83632)"/>
    <x v="0"/>
    <x v="0"/>
    <s v="Apoyo a la gestión"/>
    <m/>
    <m/>
    <s v="ALEX ALFONSO QUINTERO PARIAS"/>
    <x v="260"/>
    <s v="Bogotá, D.C."/>
    <n v="1978"/>
    <n v="15300000"/>
    <n v="7650000"/>
    <n v="0"/>
    <n v="22950000"/>
    <n v="2550000"/>
    <m/>
    <m/>
  </r>
  <r>
    <x v="3"/>
    <s v="296-2023"/>
    <n v="83895"/>
    <s v="Secop II"/>
    <s v="296-2023CPS-AG(83895)"/>
    <s v="FDLSUBACD-296-2023(83895)"/>
    <x v="0"/>
    <x v="0"/>
    <s v="Apoyo a la gestión"/>
    <m/>
    <m/>
    <s v="LUZ ANGELA CADENA FERNANDEZ"/>
    <x v="397"/>
    <s v="Bogotá, D.C."/>
    <n v="1978"/>
    <n v="24000000"/>
    <n v="12000000"/>
    <n v="0"/>
    <n v="36000000"/>
    <n v="4000000"/>
    <m/>
    <m/>
  </r>
  <r>
    <x v="3"/>
    <s v="297-2023"/>
    <n v="83710"/>
    <s v="Secop II"/>
    <s v="297-2023CPS-P(83710)"/>
    <s v="FDLSUBACD-297-2023(83710)"/>
    <x v="0"/>
    <x v="0"/>
    <s v="Profesional"/>
    <m/>
    <m/>
    <s v="FELIPE ALFONSO MUÑOZ TOCARRUNCHO"/>
    <x v="973"/>
    <s v="Tunja (Boyacá)"/>
    <n v="1978"/>
    <n v="42000000"/>
    <n v="21000000"/>
    <n v="0"/>
    <n v="63000000"/>
    <n v="7000000"/>
    <m/>
    <m/>
  </r>
  <r>
    <x v="3"/>
    <s v="298-2023"/>
    <n v="83710"/>
    <s v="Secop II"/>
    <s v="298-2023CPS-P(83710)"/>
    <s v="FDLSUBACD-298-2023(83710)"/>
    <x v="0"/>
    <x v="0"/>
    <s v="Profesional"/>
    <m/>
    <m/>
    <s v="CARLOS ANDRÉS BAQUERO GUTIERREZ"/>
    <x v="772"/>
    <s v="Cáqueza (Cundinamarca)"/>
    <n v="1978"/>
    <n v="42000000"/>
    <n v="21000000"/>
    <n v="0"/>
    <n v="63000000"/>
    <n v="7000000"/>
    <m/>
    <m/>
  </r>
  <r>
    <x v="3"/>
    <s v="299-2023 C1"/>
    <n v="83860"/>
    <s v="Secop II"/>
    <s v="299-2023CPS-P(83860)"/>
    <s v="FDLSUBACD-299-2023(83860)"/>
    <x v="0"/>
    <x v="0"/>
    <s v="Profesional"/>
    <d v="2023-09-11T00:00:00"/>
    <s v="$ 9.595.000"/>
    <s v="JONATAN OVALLE DIAZ"/>
    <x v="204"/>
    <s v="Bogotá, D.C."/>
    <n v="1978"/>
    <n v="30300000"/>
    <n v="0"/>
    <n v="0"/>
    <n v="30300000"/>
    <n v="5050000"/>
    <m/>
    <m/>
  </r>
  <r>
    <x v="3"/>
    <s v="299-2023"/>
    <n v="83860"/>
    <s v="Secop II"/>
    <s v="299-2023CPS-P(83860)"/>
    <s v="FDLSUBACD-299-2023(83860)"/>
    <x v="0"/>
    <x v="0"/>
    <s v="Profesional"/>
    <m/>
    <m/>
    <s v="LEIDY MIREYA PACHÓN BAQUERO"/>
    <x v="274"/>
    <s v="Bogotá, D.C."/>
    <n v="1978"/>
    <n v="30300000"/>
    <n v="15150000"/>
    <n v="0"/>
    <n v="45450000"/>
    <n v="5050000"/>
    <m/>
    <m/>
  </r>
  <r>
    <x v="3"/>
    <s v="300-2023"/>
    <n v="85982"/>
    <s v="Secop II"/>
    <s v="300-2023CPS-P(85982)"/>
    <s v="FDLSUBACD-300-2023(85982)"/>
    <x v="0"/>
    <x v="0"/>
    <s v="Profesional"/>
    <m/>
    <m/>
    <s v="MONICA ESPERANZA ESQUINAS CASTILLO"/>
    <x v="236"/>
    <s v="Bogotá, D.C."/>
    <n v="1965"/>
    <n v="77000000"/>
    <n v="14700000"/>
    <n v="0"/>
    <n v="91700000"/>
    <n v="7000000"/>
    <m/>
    <m/>
  </r>
  <r>
    <x v="3"/>
    <s v="301-2023"/>
    <n v="83707"/>
    <s v="Secop II"/>
    <s v="301-2023CPS-AG(83707)"/>
    <s v="FDLSUBACD-301-2023(83707)"/>
    <x v="0"/>
    <x v="0"/>
    <s v="Apoyo a la gestión"/>
    <m/>
    <m/>
    <s v="ANDRES FELIPE TRIVIÑO CASTILLO"/>
    <x v="128"/>
    <s v="Bogotá, D.C."/>
    <n v="1978"/>
    <n v="15300000"/>
    <n v="7650000"/>
    <n v="0"/>
    <n v="22950000"/>
    <n v="2550000"/>
    <m/>
    <m/>
  </r>
  <r>
    <x v="3"/>
    <s v="302-2023"/>
    <n v="83788"/>
    <s v="Secop II"/>
    <s v="302-2023CPS-P(83788)"/>
    <s v="FDLSUBACD-302-2023(83788)"/>
    <x v="0"/>
    <x v="0"/>
    <s v="Profesional"/>
    <m/>
    <m/>
    <s v="MERCEDES ALEJANDRA MACAY CASTELLANOS"/>
    <x v="355"/>
    <s v="Bogotá, D.C."/>
    <n v="1978"/>
    <n v="30300000"/>
    <n v="15150000"/>
    <n v="0"/>
    <n v="45450000"/>
    <n v="5050000"/>
    <m/>
    <m/>
  </r>
  <r>
    <x v="3"/>
    <s v="303-2023"/>
    <n v="85798"/>
    <s v="Secop II"/>
    <s v="303-2023CPS-P(85798)"/>
    <s v="FDLSUBACD-303-2023(85798)"/>
    <x v="0"/>
    <x v="0"/>
    <s v="Profesional"/>
    <m/>
    <m/>
    <s v="LEIDY TATIANA GUTIeRREZ RAMiREZ"/>
    <x v="799"/>
    <s v="Bogotá, D.C."/>
    <n v="1977"/>
    <n v="30300000"/>
    <n v="15150000"/>
    <n v="0"/>
    <n v="45450000"/>
    <n v="5050000"/>
    <m/>
    <m/>
  </r>
  <r>
    <x v="3"/>
    <s v="304-2023"/>
    <n v="86955"/>
    <s v="Secop II"/>
    <s v="304-2023CPS-AG(86955)"/>
    <s v="FDLSUBACD-304-2023(86955)"/>
    <x v="0"/>
    <x v="0"/>
    <s v="Apoyo a la gestión"/>
    <m/>
    <m/>
    <s v="ANDReS FELIPE RUEDA SaNCHEZ"/>
    <x v="797"/>
    <s v="Bogotá, D.C."/>
    <n v="1979"/>
    <n v="15300000"/>
    <n v="7650000"/>
    <n v="0"/>
    <n v="22950000"/>
    <n v="2550000"/>
    <m/>
    <m/>
  </r>
  <r>
    <x v="3"/>
    <s v="305-2023"/>
    <n v="85800"/>
    <s v="Secop II"/>
    <s v="305-2023CPS-P(85800)"/>
    <s v="FDLSUBACD-305-2023(85800)"/>
    <x v="0"/>
    <x v="0"/>
    <s v="Profesional"/>
    <m/>
    <m/>
    <s v="JESSICA QUIROZ CAUSIL"/>
    <x v="7"/>
    <s v="Bogotá, D.C."/>
    <n v="1977"/>
    <n v="30300000"/>
    <n v="15150000"/>
    <n v="0"/>
    <n v="45450000"/>
    <n v="5050000"/>
    <m/>
    <m/>
  </r>
  <r>
    <x v="3"/>
    <s v="306-2023"/>
    <n v="83710"/>
    <s v="Secop II"/>
    <s v="306-2023CPS-P(83710)"/>
    <s v="FDLSUBACD-306-2023(83710)"/>
    <x v="0"/>
    <x v="0"/>
    <s v="Profesional"/>
    <m/>
    <m/>
    <s v="YURY CAMILA BARRANTES REYES"/>
    <x v="974"/>
    <s v="Bogotá, D.C."/>
    <n v="1978"/>
    <n v="42000000"/>
    <n v="21000000"/>
    <n v="0"/>
    <n v="63000000"/>
    <n v="7000000"/>
    <m/>
    <m/>
  </r>
  <r>
    <x v="3"/>
    <s v="307-2023"/>
    <n v="84248"/>
    <s v="Secop II"/>
    <s v="307-2023CPS-AG(84248)"/>
    <s v="FDLSUBACD-307-2023(84248)"/>
    <x v="0"/>
    <x v="0"/>
    <s v="Apoyo a la gestión"/>
    <m/>
    <m/>
    <s v="GERSON DANIEL FRANCO CHAPARRO"/>
    <x v="975"/>
    <s v="Bogotá, D.C."/>
    <n v="1999"/>
    <n v="15300000"/>
    <n v="7650000"/>
    <n v="0"/>
    <n v="22950000"/>
    <n v="2550000"/>
    <m/>
    <m/>
  </r>
  <r>
    <x v="3"/>
    <s v="308-2023"/>
    <n v="83729"/>
    <s v="Secop II"/>
    <s v="308-2023CPS-P(83729)"/>
    <s v="FDLSUBACD-308-2023(83729)"/>
    <x v="0"/>
    <x v="0"/>
    <s v="Profesional"/>
    <m/>
    <m/>
    <s v="CeSAR OSWALDO NIÑO RICO"/>
    <x v="812"/>
    <s v="Bogotá, D.C."/>
    <n v="1978"/>
    <n v="42000000"/>
    <n v="21000000"/>
    <n v="0"/>
    <n v="63000000"/>
    <n v="7000000"/>
    <m/>
    <m/>
  </r>
  <r>
    <x v="3"/>
    <s v="309-2023"/>
    <n v="84243"/>
    <s v="Secop II"/>
    <s v="309-2023CPS-P(84243)"/>
    <s v="FDLSUBACD-309-2023(84243)"/>
    <x v="0"/>
    <x v="0"/>
    <s v="Profesional"/>
    <m/>
    <m/>
    <s v="CESAR ALBERTO MEDINA CASTRO"/>
    <x v="793"/>
    <s v="Bogotá, D.C."/>
    <n v="1999"/>
    <n v="42000000"/>
    <n v="21000000"/>
    <n v="0"/>
    <n v="63000000"/>
    <n v="7000000"/>
    <m/>
    <m/>
  </r>
  <r>
    <x v="3"/>
    <s v="310-2023"/>
    <n v="86072"/>
    <s v="Secop II"/>
    <s v="310-2023CPS-P(86072)"/>
    <s v="FDLSUBACD-310-2023(86072)"/>
    <x v="0"/>
    <x v="0"/>
    <s v="Profesional"/>
    <m/>
    <m/>
    <s v="JUAN ANDRÉS CITA GARCÍA"/>
    <x v="804"/>
    <s v="Bogotá, D.C."/>
    <n v="1979"/>
    <n v="42000000"/>
    <n v="21000000"/>
    <n v="0"/>
    <n v="63000000"/>
    <n v="7000000"/>
    <m/>
    <m/>
  </r>
  <r>
    <x v="3"/>
    <s v="311-2023"/>
    <n v="86072"/>
    <s v="Secop II"/>
    <s v="311-2023CPS-P(86072)"/>
    <s v="FDLSUBACD-311-2023(86072)"/>
    <x v="0"/>
    <x v="0"/>
    <s v="Profesional"/>
    <m/>
    <m/>
    <s v="MARTHA STELLA SANTIAGO ROMERO"/>
    <x v="381"/>
    <s v="Villavicencio (Meta)"/>
    <n v="1979"/>
    <n v="42000000"/>
    <n v="21000000"/>
    <n v="0"/>
    <n v="63000000"/>
    <n v="7000000"/>
    <m/>
    <m/>
  </r>
  <r>
    <x v="3"/>
    <s v="312-2023"/>
    <n v="86072"/>
    <s v="Secop II"/>
    <s v="312-2023CPS-P(86072)"/>
    <s v="FDLSUBACD-312-2023(86072)"/>
    <x v="0"/>
    <x v="0"/>
    <s v="Profesional"/>
    <m/>
    <m/>
    <s v="MAYRA ALEJANDRA ARTUNDUAGA MORENO"/>
    <x v="709"/>
    <s v="Bogotá, D.C."/>
    <n v="1979"/>
    <n v="42000000"/>
    <n v="21000000"/>
    <n v="0"/>
    <n v="63000000"/>
    <n v="7000000"/>
    <m/>
    <m/>
  </r>
  <r>
    <x v="3"/>
    <s v="313-2023"/>
    <n v="86072"/>
    <s v="Secop II"/>
    <s v="313-2023CPS-P(86072)"/>
    <s v="FDLSUBACD-313-2023(86072)"/>
    <x v="0"/>
    <x v="0"/>
    <s v="Profesional"/>
    <m/>
    <m/>
    <s v="DIANA MARCELA HOYOS RUIZ"/>
    <x v="592"/>
    <s v="Manizalez (Caldas)"/>
    <n v="1979"/>
    <n v="42000000"/>
    <n v="21000000"/>
    <n v="0"/>
    <n v="63000000"/>
    <n v="7000000"/>
    <m/>
    <m/>
  </r>
  <r>
    <x v="3"/>
    <s v="314-2023"/>
    <n v="87244"/>
    <s v="Secop II"/>
    <s v="314-2023CPS-P(87244)"/>
    <s v="FDLSUBACD-314-2023(87244)"/>
    <x v="0"/>
    <x v="0"/>
    <s v="Profesional"/>
    <m/>
    <m/>
    <s v="NEDI NATALIA MILLARES ABELLA"/>
    <x v="401"/>
    <s v="Bogotá, D.C."/>
    <n v="1978"/>
    <n v="77583000"/>
    <n v="38791500"/>
    <n v="0"/>
    <n v="116374500"/>
    <n v="7053000"/>
    <m/>
    <m/>
  </r>
  <r>
    <x v="3"/>
    <s v="315-2023"/>
    <n v="84204"/>
    <s v="Secop II"/>
    <s v="315-2023CPS-P(84204)"/>
    <s v="FDLSUBACD-315-2023(84204)"/>
    <x v="0"/>
    <x v="0"/>
    <s v="Profesional"/>
    <m/>
    <m/>
    <s v="SANDRA CASTRO TORRES"/>
    <x v="254"/>
    <s v="Bogotá, D.C."/>
    <n v="1979"/>
    <n v="42000000"/>
    <n v="21000000"/>
    <n v="0"/>
    <n v="63000000"/>
    <n v="7000000"/>
    <m/>
    <m/>
  </r>
  <r>
    <x v="3"/>
    <s v="316-2023"/>
    <n v="84204"/>
    <s v="Secop II"/>
    <s v="316-2023CPS-P(84204)"/>
    <s v="FDLSUBACD-316-2023(84204)"/>
    <x v="0"/>
    <x v="0"/>
    <s v="Profesional"/>
    <m/>
    <m/>
    <s v="SANDRA VIVIANA ACOSTA RODRIGUEZ"/>
    <x v="604"/>
    <s v="Bogotá, D.C."/>
    <n v="1979"/>
    <n v="42000000"/>
    <n v="21000000"/>
    <n v="0"/>
    <n v="63000000"/>
    <n v="7000000"/>
    <m/>
    <m/>
  </r>
  <r>
    <x v="3"/>
    <s v="317-2023"/>
    <n v="84204"/>
    <s v="Secop II"/>
    <s v="317-2023CPS-P(84204)"/>
    <s v="FDLSUBACD-317-2023(84204)"/>
    <x v="0"/>
    <x v="0"/>
    <s v="Profesional"/>
    <m/>
    <m/>
    <s v="JULIO HERNAN GONZALEZ GONZALEZ"/>
    <x v="147"/>
    <s v="Chiquinquira (Boyacá)"/>
    <n v="1979"/>
    <n v="42000000"/>
    <n v="21000000"/>
    <n v="0"/>
    <n v="63000000"/>
    <n v="7000000"/>
    <m/>
    <m/>
  </r>
  <r>
    <x v="3"/>
    <s v="318-2023"/>
    <n v="84244"/>
    <s v="Secop II"/>
    <s v="318-2023CPS-P(84244)"/>
    <s v="FDLSUBACD-318-2023(84244)"/>
    <x v="0"/>
    <x v="0"/>
    <s v="Profesional"/>
    <m/>
    <m/>
    <s v="JUAN CARLOS BOHORQUEZ MARIN"/>
    <x v="816"/>
    <s v="Bogotá, D.C."/>
    <n v="1999"/>
    <n v="42000000"/>
    <n v="21000000"/>
    <n v="0"/>
    <n v="63000000"/>
    <n v="7000000"/>
    <m/>
    <m/>
  </r>
  <r>
    <x v="3"/>
    <s v="319-2023"/>
    <n v="86072"/>
    <s v="Secop II"/>
    <s v="319-2023CPS-P(86072)"/>
    <s v="FDLSUBACD-319-2023(86072)"/>
    <x v="0"/>
    <x v="0"/>
    <s v="Profesional"/>
    <m/>
    <m/>
    <s v="JANETH JARAMILLO URIBE"/>
    <x v="976"/>
    <s v="Bogotá, D.C."/>
    <n v="1979"/>
    <n v="42000000"/>
    <n v="21000000"/>
    <n v="0"/>
    <n v="63000000"/>
    <n v="7000000"/>
    <m/>
    <m/>
  </r>
  <r>
    <x v="3"/>
    <s v="320-2023"/>
    <n v="84005"/>
    <s v="Secop II"/>
    <s v="320-2023CPS-P(84005)"/>
    <s v="FDLSUBACD-320-2023(84005)"/>
    <x v="0"/>
    <x v="0"/>
    <s v="Profesional"/>
    <m/>
    <m/>
    <s v="LUZ MIREYA VILLALOBOS BULLA"/>
    <x v="977"/>
    <s v="Villavicencio (Meta)"/>
    <n v="1979"/>
    <n v="30300000"/>
    <n v="15150000"/>
    <n v="0"/>
    <n v="45450000"/>
    <n v="5050000"/>
    <m/>
    <m/>
  </r>
  <r>
    <x v="3"/>
    <s v="321-2023"/>
    <n v="84005"/>
    <s v="Secop II"/>
    <s v="321-2023CPS-P(84005)"/>
    <s v="FDLSUBACD-321-2023(84005)"/>
    <x v="0"/>
    <x v="0"/>
    <s v="Profesional"/>
    <m/>
    <m/>
    <s v="ANDRES CAMILO HERNANDEZ RAMIREZ"/>
    <x v="222"/>
    <s v="Bogotá, D.C."/>
    <n v="1979"/>
    <n v="30300000"/>
    <n v="15150000"/>
    <n v="0"/>
    <n v="45450000"/>
    <n v="5050000"/>
    <m/>
    <m/>
  </r>
  <r>
    <x v="3"/>
    <s v="322-2023"/>
    <n v="84005"/>
    <s v="Secop II"/>
    <s v="322-2023CPS-P(84005)"/>
    <s v="FDLSUBACD-322-2023(84005)"/>
    <x v="0"/>
    <x v="0"/>
    <s v="Profesional"/>
    <m/>
    <m/>
    <s v="LUX ALEXANDRA BEJARANO GALINDO"/>
    <x v="978"/>
    <s v="Bogotá, D.C."/>
    <n v="1979"/>
    <n v="30300000"/>
    <n v="15150000"/>
    <n v="0"/>
    <n v="45450000"/>
    <n v="5050000"/>
    <m/>
    <m/>
  </r>
  <r>
    <x v="3"/>
    <s v="323-2023"/>
    <n v="84005"/>
    <s v="Secop II"/>
    <s v="323-2023CPS-P(84005)"/>
    <s v="FDLSUBACD-323-2023(84005)"/>
    <x v="0"/>
    <x v="0"/>
    <s v="Profesional"/>
    <m/>
    <m/>
    <s v="LUIS ENRIQUE HIDALGO RODRIGUEZ"/>
    <x v="250"/>
    <s v="Bogotá, D.C."/>
    <n v="1979"/>
    <n v="30300000"/>
    <n v="15150000"/>
    <n v="0"/>
    <n v="45450000"/>
    <n v="5050000"/>
    <m/>
    <m/>
  </r>
  <r>
    <x v="3"/>
    <s v="324-2023"/>
    <n v="84005"/>
    <s v="Secop II"/>
    <s v="324-2023CPS-P(84005)"/>
    <s v="FDLSUBACD-324-2023(84005)"/>
    <x v="0"/>
    <x v="0"/>
    <s v="Profesional"/>
    <m/>
    <m/>
    <s v="OSCARGOMEZ"/>
    <x v="696"/>
    <s v="Ibagué (Tolima)"/>
    <n v="1979"/>
    <n v="30300000"/>
    <n v="15150000"/>
    <n v="0"/>
    <n v="45450000"/>
    <n v="5050000"/>
    <m/>
    <m/>
  </r>
  <r>
    <x v="3"/>
    <s v="325-2023"/>
    <n v="83700"/>
    <s v="Secop II"/>
    <s v="325-2023CPS-AG(83700)"/>
    <s v="FDLSUBACD-325-2023(83700)"/>
    <x v="0"/>
    <x v="0"/>
    <s v="Apoyo a la gestión"/>
    <m/>
    <m/>
    <s v="CLINTON FABIAN LEAL GARCIA"/>
    <x v="263"/>
    <s v="Bogotá, D.C."/>
    <n v="1978"/>
    <n v="15300000"/>
    <n v="7650000"/>
    <n v="0"/>
    <n v="22950000"/>
    <n v="2550000"/>
    <m/>
    <m/>
  </r>
  <r>
    <x v="3"/>
    <s v="326-2023"/>
    <n v="84233"/>
    <s v="Secop II"/>
    <s v="326-2023CPS-AG(84233)"/>
    <s v="FDLSUBACD-326-2023(84233)"/>
    <x v="0"/>
    <x v="0"/>
    <s v="Apoyo a la gestión"/>
    <m/>
    <m/>
    <s v="JOSE ELIAS ORTIZ"/>
    <x v="979"/>
    <s v="Ibagué (Tolima)"/>
    <n v="1999"/>
    <n v="15300000"/>
    <n v="7650000"/>
    <n v="0"/>
    <n v="22950000"/>
    <n v="2550000"/>
    <m/>
    <m/>
  </r>
  <r>
    <x v="3"/>
    <s v="327-2023"/>
    <n v="84231"/>
    <s v="Secop II"/>
    <s v="327-2023CPS-AG(84231)"/>
    <s v="FDLSUBACD-327-2023(84231)"/>
    <x v="0"/>
    <x v="0"/>
    <s v="Apoyo a la gestión"/>
    <m/>
    <m/>
    <s v="WILLIAM ALEXANDER LOPEZ GALINDO"/>
    <x v="980"/>
    <s v="Bogotá, D.C."/>
    <n v="1999"/>
    <n v="10800000"/>
    <n v="5400000"/>
    <n v="0"/>
    <n v="16200000"/>
    <n v="1800000"/>
    <m/>
    <m/>
  </r>
  <r>
    <x v="3"/>
    <s v="328-2023"/>
    <n v="84016"/>
    <s v="Secop II"/>
    <s v="328-2023CPS-P(84016)"/>
    <s v="FDLSUBACD-328-2023(84016)"/>
    <x v="0"/>
    <x v="0"/>
    <s v="Profesional"/>
    <m/>
    <m/>
    <s v="JORGE ANDRES TORRES GUATAVITA"/>
    <x v="687"/>
    <s v="Cáqueza (Cundinamarca)"/>
    <n v="1979"/>
    <n v="30300000"/>
    <n v="15150000"/>
    <n v="0"/>
    <n v="45450000"/>
    <n v="5050000"/>
    <m/>
    <m/>
  </r>
  <r>
    <x v="3"/>
    <s v="329-2023 C1"/>
    <n v="84016"/>
    <s v="Secop II"/>
    <s v="329-2023CPS-P(84016)"/>
    <s v="FDLSUBACD-329-2023(84016)"/>
    <x v="0"/>
    <x v="0"/>
    <s v="Profesional"/>
    <d v="2023-10-11T00:00:00"/>
    <s v="$ 5.555.000"/>
    <s v="LINA PAOLA LOZADA RAMIREZ"/>
    <x v="686"/>
    <s v="Alvarado (Tolima)"/>
    <n v="1979"/>
    <n v="30300000"/>
    <n v="15150000"/>
    <n v="0"/>
    <n v="45450000"/>
    <n v="5050000"/>
    <m/>
    <m/>
  </r>
  <r>
    <x v="3"/>
    <s v="329-2023"/>
    <n v="84016"/>
    <s v="Secop II"/>
    <s v="329-2023CPS-P(84016)"/>
    <s v="FDLSUBACD-329-2023(84016)"/>
    <x v="0"/>
    <x v="0"/>
    <s v="Profesional"/>
    <m/>
    <m/>
    <s v="SILVIA VANESSA BARRERA LESMES"/>
    <x v="981"/>
    <s v="Bogotá, D.C."/>
    <n v="1979"/>
    <n v="30300000"/>
    <n v="15150000"/>
    <n v="0"/>
    <n v="45450000"/>
    <n v="5050000"/>
    <m/>
    <m/>
  </r>
  <r>
    <x v="3"/>
    <s v="330-2023"/>
    <n v="84016"/>
    <s v="Secop II"/>
    <s v="330-2023CPS-P(84016)"/>
    <s v="FDLSUBACD-330-2023(84016)"/>
    <x v="0"/>
    <x v="0"/>
    <s v="Profesional"/>
    <m/>
    <m/>
    <s v="ANDREA PATERNINA FERIA"/>
    <x v="552"/>
    <s v="Bogotá, D.C."/>
    <n v="1979"/>
    <n v="30300000"/>
    <n v="15150000"/>
    <n v="0"/>
    <n v="45450000"/>
    <n v="5050000"/>
    <m/>
    <m/>
  </r>
  <r>
    <x v="3"/>
    <s v="331-2023"/>
    <n v="86077"/>
    <s v="Secop II"/>
    <s v="331-2023CPS-P(86077)"/>
    <s v="FDLSUBACD-331-2023(86077)"/>
    <x v="0"/>
    <x v="0"/>
    <s v="Profesional"/>
    <m/>
    <m/>
    <s v="JEIMMY SIERRA GODOY"/>
    <x v="374"/>
    <s v="Bogotá, D.C."/>
    <n v="1967"/>
    <n v="42000000"/>
    <n v="21000000"/>
    <n v="0"/>
    <n v="63000000"/>
    <n v="7000000"/>
    <m/>
    <m/>
  </r>
  <r>
    <x v="3"/>
    <s v="332-2023"/>
    <n v="86077"/>
    <s v="Secop II"/>
    <s v="332-2023CPS-P(86077)"/>
    <s v="FDLSUBACD-332-2023(86077)"/>
    <x v="0"/>
    <x v="0"/>
    <s v="Profesional"/>
    <m/>
    <m/>
    <s v="MAGALY NUÑEZ MENDEZ"/>
    <x v="717"/>
    <s v="Bogotá, D.C."/>
    <n v="1967"/>
    <n v="42000000"/>
    <n v="21000000"/>
    <n v="0"/>
    <n v="63000000"/>
    <n v="7000000"/>
    <m/>
    <m/>
  </r>
  <r>
    <x v="3"/>
    <s v="333-2023 C1"/>
    <n v="86077"/>
    <s v="Secop II"/>
    <s v="333-2023CPS-P(86077)"/>
    <s v="FDLSUBACD-333-2023(86077)"/>
    <x v="0"/>
    <x v="0"/>
    <s v="Profesional"/>
    <d v="2023-06-30T00:00:00"/>
    <s v="$11.900.000"/>
    <s v="LUZ ANGELA BEDOYA BERNAL"/>
    <x v="656"/>
    <s v="Bogotá, D.C."/>
    <n v="1967"/>
    <n v="42000000"/>
    <n v="0"/>
    <n v="0"/>
    <n v="42000000"/>
    <n v="7000000"/>
    <m/>
    <m/>
  </r>
  <r>
    <x v="3"/>
    <s v="333-2023"/>
    <n v="86077"/>
    <s v="Secop II"/>
    <s v="333-2023CPS-P(86077)"/>
    <s v="FDLSUBACD-333-2023(86077)"/>
    <x v="0"/>
    <x v="0"/>
    <s v="Profesional"/>
    <m/>
    <m/>
    <s v="YURIKO CABRERA MÉNDEZ"/>
    <x v="982"/>
    <s v="Bogotá, D.C."/>
    <n v="1967"/>
    <n v="42000000"/>
    <n v="21000000"/>
    <n v="0"/>
    <n v="63000000"/>
    <n v="7000000"/>
    <m/>
    <m/>
  </r>
  <r>
    <x v="3"/>
    <s v="334-2023"/>
    <n v="86035"/>
    <s v="Secop II"/>
    <s v="334-2023CPS-P(86035)"/>
    <s v="FDLSUBACD-334-2023(86035)"/>
    <x v="0"/>
    <x v="0"/>
    <s v="Profesional"/>
    <m/>
    <m/>
    <s v="ANA NATALIE DiAZ GONZaLEZ"/>
    <x v="757"/>
    <s v="Bogotá, D.C."/>
    <n v="2014"/>
    <n v="42000000"/>
    <n v="21000000"/>
    <n v="0"/>
    <n v="63000000"/>
    <n v="7000000"/>
    <m/>
    <m/>
  </r>
  <r>
    <x v="3"/>
    <s v="335-2023"/>
    <n v="83965"/>
    <s v="Secop II"/>
    <s v="335-2023CPS-P(83965)"/>
    <s v="FDLSUBACD-335-2023(83965)"/>
    <x v="0"/>
    <x v="0"/>
    <s v="Profesional"/>
    <m/>
    <m/>
    <s v="LILIA ALEXANDRA ARJONA MARiN"/>
    <x v="759"/>
    <s v="Bogotá, D.C."/>
    <n v="1953"/>
    <n v="30300000"/>
    <n v="15150000"/>
    <n v="0"/>
    <n v="45450000"/>
    <n v="5050000"/>
    <m/>
    <m/>
  </r>
  <r>
    <x v="3"/>
    <s v="336-2023"/>
    <n v="86841"/>
    <s v="Secop II"/>
    <s v="336-2023CPS-P(83841)"/>
    <s v="FDLSUBACD-336-2023(86841)"/>
    <x v="0"/>
    <x v="0"/>
    <s v="Profesional"/>
    <m/>
    <m/>
    <s v="RICARDO ANDRES AGUILAR CORDOBA"/>
    <x v="445"/>
    <s v="Bogotá, D.C."/>
    <n v="1969"/>
    <n v="30300000"/>
    <n v="15150000"/>
    <n v="0"/>
    <n v="45450000"/>
    <n v="5050000"/>
    <m/>
    <m/>
  </r>
  <r>
    <x v="3"/>
    <s v="337-2023"/>
    <n v="87269"/>
    <s v="Secop II"/>
    <s v="337-2023-CPS-P(87269)"/>
    <s v="FDLSUBACD-337-2023(87269)"/>
    <x v="0"/>
    <x v="0"/>
    <s v="Profesional"/>
    <m/>
    <m/>
    <s v="MARIA CLAUDIA GUALDRÓN PINTO"/>
    <x v="983"/>
    <s v="San Gil (Santander)"/>
    <n v="1978"/>
    <n v="30300000"/>
    <n v="15150000"/>
    <n v="0"/>
    <n v="45450000"/>
    <n v="5050000"/>
    <m/>
    <m/>
  </r>
  <r>
    <x v="3"/>
    <s v="338-2023"/>
    <n v="87266"/>
    <s v="Secop II"/>
    <s v="338-2023-CPS-P(87266)"/>
    <s v="FDLSUBACD-338-2023(87266)"/>
    <x v="0"/>
    <x v="0"/>
    <s v="Profesional"/>
    <m/>
    <m/>
    <s v="NELSON JOSE MURCIA PEÑA"/>
    <x v="864"/>
    <s v="Bogotá, D.C."/>
    <n v="1978"/>
    <n v="66000000"/>
    <n v="0"/>
    <n v="0"/>
    <n v="66000000"/>
    <n v="6000000"/>
    <m/>
    <m/>
  </r>
  <r>
    <x v="3"/>
    <s v="339-2023"/>
    <n v="83632"/>
    <s v="Secop II"/>
    <s v="339-2023-CPS-AG(83632)"/>
    <s v="FDLSUBACD-339-2023(83632)"/>
    <x v="0"/>
    <x v="0"/>
    <s v="Apoyo a la gestión"/>
    <m/>
    <m/>
    <s v="HERNAN REYNALDO ALVARADO URREGO"/>
    <x v="984"/>
    <s v="Bogotá, D.C."/>
    <n v="1978"/>
    <n v="15300000"/>
    <n v="7650000"/>
    <n v="0"/>
    <n v="22950000"/>
    <n v="2550000"/>
    <m/>
    <m/>
  </r>
  <r>
    <x v="3"/>
    <s v="340-2023"/>
    <n v="87484"/>
    <s v="Secop II"/>
    <s v="340-2023CPS-AG(87484)"/>
    <s v="FDLSUBACD-340-2023(87484)"/>
    <x v="0"/>
    <x v="0"/>
    <s v="Apoyo a la gestión"/>
    <m/>
    <m/>
    <s v="BRAYAN SUAREZ BORJA"/>
    <x v="842"/>
    <s v="Bogotá, D.C."/>
    <n v="1978"/>
    <n v="24000000"/>
    <n v="12000000"/>
    <n v="0"/>
    <n v="36000000"/>
    <n v="4000000"/>
    <m/>
    <m/>
  </r>
  <r>
    <x v="3"/>
    <s v="341-2023"/>
    <n v="84010"/>
    <s v="Secop II"/>
    <s v="341-2023CPS-P (84010)"/>
    <s v="FDLSUBA-341-2023(84010)"/>
    <x v="0"/>
    <x v="0"/>
    <s v="Profesional"/>
    <m/>
    <m/>
    <s v="MONICA LORENA CRUZ PINTO"/>
    <x v="116"/>
    <s v="Bogotá, D.C."/>
    <n v="1979"/>
    <n v="55550000"/>
    <n v="5050000"/>
    <n v="0"/>
    <n v="60600000"/>
    <n v="5050000"/>
    <m/>
    <m/>
  </r>
  <r>
    <x v="3"/>
    <s v="342-2023"/>
    <n v="85838"/>
    <s v="Secop II"/>
    <s v="342-2023CPS-AG(85838)"/>
    <s v="FDLSUBACD-342-2023(85838)"/>
    <x v="0"/>
    <x v="0"/>
    <s v="Apoyo a la gestión"/>
    <m/>
    <m/>
    <s v="LEONARDO ALBERTO VARGAS DIAZ"/>
    <x v="985"/>
    <s v="Bogotá, D.C."/>
    <n v="1963"/>
    <n v="18300000"/>
    <n v="9150000"/>
    <n v="0"/>
    <n v="27450000"/>
    <n v="3050000"/>
    <m/>
    <m/>
  </r>
  <r>
    <x v="3"/>
    <s v="343-2023"/>
    <n v="87511"/>
    <s v="Secop II"/>
    <s v="343-2023CPS-P(87511)"/>
    <s v="FDLSUBACD-343-2023(87511)"/>
    <x v="0"/>
    <x v="0"/>
    <s v="Profesional"/>
    <m/>
    <m/>
    <s v="MARIA ALEXANDRA MESA VALDES"/>
    <x v="480"/>
    <s v="Bogotá, D.C."/>
    <n v="2032"/>
    <n v="30300000"/>
    <n v="15150000"/>
    <n v="0"/>
    <n v="45450000"/>
    <n v="5050000"/>
    <m/>
    <m/>
  </r>
  <r>
    <x v="3"/>
    <s v="344-2023"/>
    <n v="83803"/>
    <s v="Secop II"/>
    <s v="344-2023CPS-P(83803)"/>
    <s v="FDLSUBACD-344-2023(83803)"/>
    <x v="0"/>
    <x v="0"/>
    <s v="Profesional"/>
    <m/>
    <m/>
    <s v="SEBASTIAN RAMIREZ MOSOS"/>
    <x v="359"/>
    <s v="Bogotá, D.C."/>
    <n v="1978"/>
    <n v="42000000"/>
    <n v="21000000"/>
    <n v="0"/>
    <n v="63000000"/>
    <n v="7000000"/>
    <m/>
    <m/>
  </r>
  <r>
    <x v="3"/>
    <s v="345-2023"/>
    <n v="87243"/>
    <s v="Secop II"/>
    <s v="345-2023CPS-P(87243)"/>
    <s v="FDLSUBACD-345-2023(87243)"/>
    <x v="0"/>
    <x v="0"/>
    <s v="Profesional"/>
    <m/>
    <m/>
    <s v="KAREN LIZET RODRIGUEZ MORA"/>
    <x v="986"/>
    <s v="Choachí (Cundinamarca)"/>
    <n v="1967"/>
    <n v="88000000"/>
    <n v="44000000"/>
    <n v="0"/>
    <n v="132000000"/>
    <n v="8000000"/>
    <m/>
    <m/>
  </r>
  <r>
    <x v="3"/>
    <s v="346-2023"/>
    <n v="87592"/>
    <s v="Secop II"/>
    <s v="346-2023CPS-P(87592)"/>
    <s v="FDLSUBACD-346-2023(87592)"/>
    <x v="0"/>
    <x v="0"/>
    <s v="Profesional"/>
    <m/>
    <m/>
    <s v="VALENTINA ORBEGOZO DÍAZ"/>
    <x v="830"/>
    <s v="Bogotá, D.C."/>
    <n v="1977"/>
    <n v="27480000"/>
    <n v="13740000"/>
    <n v="0"/>
    <n v="41220000"/>
    <n v="4580000"/>
    <m/>
    <m/>
  </r>
  <r>
    <x v="3"/>
    <s v="347-2023"/>
    <n v="87486"/>
    <s v="Secop II"/>
    <s v="347-2023CPS-P(87486)"/>
    <s v="FDLSUBACD-347-2023(87486)"/>
    <x v="0"/>
    <x v="0"/>
    <s v="Profesional"/>
    <m/>
    <m/>
    <s v="NURY ANGELICA CUESTAS GUARNIZO"/>
    <x v="504"/>
    <s v="Bogotá, D.C."/>
    <n v="1978"/>
    <n v="25500000"/>
    <n v="5100000"/>
    <n v="0"/>
    <n v="30600000"/>
    <n v="2550000"/>
    <m/>
    <m/>
  </r>
  <r>
    <x v="3"/>
    <s v="348-2023"/>
    <n v="84248"/>
    <s v="Secop II"/>
    <s v="348-2023CPS-AG(84248)"/>
    <s v="FDLSUBACD-348-2023(84248)"/>
    <x v="0"/>
    <x v="0"/>
    <s v="Apoyo a la gestión"/>
    <m/>
    <m/>
    <s v="CHRISTIAN HERNAN DUARTE COLMENARES"/>
    <x v="987"/>
    <s v="Bogotá, D.C."/>
    <n v="1999"/>
    <n v="15300000"/>
    <n v="7650000"/>
    <n v="0"/>
    <n v="22950000"/>
    <n v="2550000"/>
    <m/>
    <m/>
  </r>
  <r>
    <x v="3"/>
    <s v="349-2023"/>
    <n v="84005"/>
    <s v="Secop II"/>
    <s v="349-2023CPS-P(84005)"/>
    <s v="FDLSUBACD-349-2023(84005)"/>
    <x v="0"/>
    <x v="0"/>
    <s v="Profesional"/>
    <m/>
    <m/>
    <s v="GUILLERMO RAMIREZ TEJADA"/>
    <x v="988"/>
    <s v="Bogotá, D.C."/>
    <n v="1979"/>
    <n v="30300000"/>
    <n v="15150000"/>
    <n v="0"/>
    <n v="45450000"/>
    <n v="5050000"/>
    <m/>
    <m/>
  </r>
  <r>
    <x v="3"/>
    <s v="350-2023"/>
    <n v="83788"/>
    <s v="Secop II"/>
    <s v="350-2023CPS-P(83788)"/>
    <s v="FDLSUBACD-350-2023(83788)"/>
    <x v="0"/>
    <x v="0"/>
    <s v="Profesional"/>
    <m/>
    <m/>
    <s v="RAFAEL STEPHEN AHUMADA RUIZ"/>
    <x v="989"/>
    <s v="Bogotá, D.C."/>
    <n v="1978"/>
    <n v="30300000"/>
    <n v="15150000"/>
    <n v="0"/>
    <n v="45450000"/>
    <n v="5050000"/>
    <m/>
    <m/>
  </r>
  <r>
    <x v="3"/>
    <s v="351-2023"/>
    <n v="85838"/>
    <s v="Secop II"/>
    <s v="351-2023CPS-AG(85838)"/>
    <s v="FDLSUBACD-351-2023(85793)"/>
    <x v="0"/>
    <x v="0"/>
    <s v="Apoyo a la gestión"/>
    <m/>
    <m/>
    <s v="WILMAR HERNAN PEREZ SANCHEZ"/>
    <x v="578"/>
    <s v="Bogotá, D.C."/>
    <n v="1963"/>
    <n v="18300000"/>
    <n v="9150000"/>
    <n v="0"/>
    <n v="27450000"/>
    <n v="3050000"/>
    <m/>
    <m/>
  </r>
  <r>
    <x v="3"/>
    <s v="352-2023"/>
    <n v="84195"/>
    <s v="Secop II"/>
    <s v="352-2023CPS-AG(84195)"/>
    <s v="FDLSUBACD-352-2023(85838)"/>
    <x v="0"/>
    <x v="0"/>
    <s v="Apoyo a la gestión"/>
    <m/>
    <m/>
    <s v="NISHME INDIRA FONTALVO SALCEDO"/>
    <x v="990"/>
    <s v="Santo Tomás (Atlántico)"/>
    <n v="1978"/>
    <n v="24000000"/>
    <n v="12000000"/>
    <n v="0"/>
    <n v="36000000"/>
    <n v="4000000"/>
    <m/>
    <m/>
  </r>
  <r>
    <x v="3"/>
    <s v="353-2023"/>
    <n v="87509"/>
    <s v="Secop II"/>
    <s v="353-2023CPS-P(87509)"/>
    <s v="FDLSUBACD-353-2023(87509)"/>
    <x v="0"/>
    <x v="0"/>
    <s v="Profesional"/>
    <m/>
    <m/>
    <s v="ANA CELIA DIAZ DIAZ"/>
    <x v="296"/>
    <s v="Bogotá, D.C."/>
    <n v="1979"/>
    <n v="50500000"/>
    <n v="5050000"/>
    <n v="0"/>
    <n v="55550000"/>
    <n v="5050000"/>
    <m/>
    <m/>
  </r>
  <r>
    <x v="3"/>
    <s v="354-2023"/>
    <n v="87509"/>
    <s v="Secop II"/>
    <s v="354-2023CPS-P(87509)"/>
    <s v="FDLSUBACD-354-2023(87509)"/>
    <x v="0"/>
    <x v="0"/>
    <s v="Profesional"/>
    <m/>
    <m/>
    <s v="JUAN PABLO DIAZ SERRANO"/>
    <x v="991"/>
    <s v="Bogotá, D.C."/>
    <n v="1979"/>
    <n v="30300000"/>
    <n v="15150000"/>
    <n v="0"/>
    <n v="45450000"/>
    <n v="5050000"/>
    <m/>
    <m/>
  </r>
  <r>
    <x v="3"/>
    <s v="355-2023"/>
    <n v="87509"/>
    <s v="Secop II"/>
    <s v="355-2023CPS-P(87509)"/>
    <s v="FDLSUBACD-355-2023(87509)"/>
    <x v="0"/>
    <x v="0"/>
    <s v="Profesional"/>
    <m/>
    <m/>
    <s v="JOSE OSCAR BAQUERO GONZALEZ"/>
    <x v="411"/>
    <s v="Bogotá, D.C."/>
    <n v="1979"/>
    <n v="30300000"/>
    <n v="15150000"/>
    <n v="0"/>
    <n v="45450000"/>
    <n v="5050000"/>
    <m/>
    <m/>
  </r>
  <r>
    <x v="3"/>
    <s v="356-2023"/>
    <n v="84016"/>
    <s v="Secop II"/>
    <s v="356-2023CPS-P(84016)"/>
    <s v="FDLSUBACD-356-2023(84016)"/>
    <x v="0"/>
    <x v="0"/>
    <s v="Profesional"/>
    <m/>
    <m/>
    <s v="CARLOS MAURICIO MARTINEZ RODRIGUEZ"/>
    <x v="992"/>
    <s v="Sogamoso (Boyacá)"/>
    <n v="1979"/>
    <n v="30300000"/>
    <n v="15150000"/>
    <n v="0"/>
    <n v="45450000"/>
    <n v="5050000"/>
    <m/>
    <m/>
  </r>
  <r>
    <x v="3"/>
    <s v="357-2023"/>
    <n v="86955"/>
    <s v="Secop II"/>
    <s v="357-2023CPS-AG(86955)"/>
    <s v="FDLSUBACD-357-2023(86955)"/>
    <x v="0"/>
    <x v="0"/>
    <s v="Apoyo a la gestión"/>
    <m/>
    <m/>
    <s v="YULI VANESSA CUENCA ACOSTA"/>
    <x v="993"/>
    <s v="El Banco (Magdalena)"/>
    <n v="1979"/>
    <n v="15300000"/>
    <n v="7650000"/>
    <n v="0"/>
    <n v="22950000"/>
    <n v="2550000"/>
    <m/>
    <m/>
  </r>
  <r>
    <x v="3"/>
    <s v="358-2023"/>
    <n v="86955"/>
    <s v="Secop II"/>
    <s v="358-2023CPS-AG(86955)"/>
    <s v="FDLSUBACD-358-2023(86955)"/>
    <x v="0"/>
    <x v="0"/>
    <s v="Apoyo a la gestión"/>
    <m/>
    <m/>
    <s v="FREDY RICARDO VARGAS URREGO"/>
    <x v="994"/>
    <s v="Cota (Cundinamarca)"/>
    <n v="1979"/>
    <n v="15300000"/>
    <n v="7650000"/>
    <n v="0"/>
    <n v="22950000"/>
    <n v="2550000"/>
    <m/>
    <m/>
  </r>
  <r>
    <x v="3"/>
    <s v="359-2023"/>
    <n v="86955"/>
    <s v="Secop II"/>
    <s v="359-2023CPS-AG(86955)"/>
    <s v="FDLSUBACD-359-2023(86955)"/>
    <x v="0"/>
    <x v="0"/>
    <s v="Apoyo a la gestión"/>
    <m/>
    <m/>
    <s v="BRANDON STEVEN SANCHEZ FARFAN"/>
    <x v="995"/>
    <s v="Puerto Boyacá (Boyacá)"/>
    <n v="1979"/>
    <n v="15300000"/>
    <n v="7650000"/>
    <n v="0"/>
    <n v="22950000"/>
    <n v="2550000"/>
    <m/>
    <m/>
  </r>
  <r>
    <x v="3"/>
    <s v="360-2023"/>
    <n v="87608"/>
    <s v="Secop II"/>
    <s v="360-2023CPS-AG(87608)"/>
    <s v="FDLSUBACD-360-2023(87608)"/>
    <x v="0"/>
    <x v="0"/>
    <s v="Apoyo a la gestión"/>
    <m/>
    <m/>
    <s v="LUIS GUILLERMO LAVERDE FERNaNDEZ"/>
    <x v="756"/>
    <s v="Bogotá, D.C."/>
    <n v="1978"/>
    <n v="11280000"/>
    <n v="5640000"/>
    <n v="0"/>
    <n v="16920000"/>
    <n v="1880000"/>
    <m/>
    <m/>
  </r>
  <r>
    <x v="3"/>
    <s v="361-2023"/>
    <n v="87608"/>
    <s v="Secop II"/>
    <s v="361-2023CPS-AG(87608)"/>
    <s v="FDLSUBACD-361-2023(87608)"/>
    <x v="0"/>
    <x v="0"/>
    <s v="Apoyo a la gestión"/>
    <m/>
    <m/>
    <s v="JONATHAN DAVID ALMANZA SANTOS"/>
    <x v="750"/>
    <s v="Bogotá, D.C."/>
    <n v="1978"/>
    <n v="11280000"/>
    <n v="5640000"/>
    <n v="0"/>
    <n v="16920000"/>
    <n v="1880000"/>
    <m/>
    <m/>
  </r>
  <r>
    <x v="3"/>
    <s v="362-2023"/>
    <n v="84005"/>
    <s v="Secop II"/>
    <s v="362-2023CPS-P(84005)"/>
    <s v="FDLSUBACD-362-2023(84005)"/>
    <x v="0"/>
    <x v="0"/>
    <s v="Profesional"/>
    <m/>
    <m/>
    <s v="WILBER VICENTE CORTES PRADO"/>
    <x v="996"/>
    <s v="Barbacoas (Nariño)"/>
    <n v="1979"/>
    <n v="30300000"/>
    <n v="15150000"/>
    <n v="0"/>
    <n v="45450000"/>
    <n v="5050000"/>
    <m/>
    <m/>
  </r>
  <r>
    <x v="3"/>
    <s v="363-2023"/>
    <n v="86955"/>
    <s v="Secop II"/>
    <s v="363-2023CPS-AG(86955)"/>
    <s v="FDLSUBACD-363-2023(86955)"/>
    <x v="0"/>
    <x v="0"/>
    <s v="Apoyo a la gestión"/>
    <m/>
    <m/>
    <s v="GINA DOLFENY SORIANO"/>
    <x v="997"/>
    <s v="Bogotá, D.C."/>
    <n v="1979"/>
    <n v="15300000"/>
    <n v="7650000"/>
    <n v="0"/>
    <n v="22950000"/>
    <n v="2550000"/>
    <m/>
    <m/>
  </r>
  <r>
    <x v="3"/>
    <s v="364-2023"/>
    <n v="84225"/>
    <s v="Secop II"/>
    <s v="364-2023CPS-AG(84225)"/>
    <s v="FDLSUBACD-364-2023(84225)"/>
    <x v="0"/>
    <x v="0"/>
    <s v="Apoyo a la gestión"/>
    <m/>
    <m/>
    <s v="ROSALBA CASTIBLANCO DE FLOREZ"/>
    <x v="95"/>
    <s v="Bogotá, D.C."/>
    <n v="1974"/>
    <n v="24000000"/>
    <n v="12000000"/>
    <n v="0"/>
    <n v="36000000"/>
    <n v="4000000"/>
    <m/>
    <m/>
  </r>
  <r>
    <x v="3"/>
    <s v="365-2023"/>
    <n v="87502"/>
    <s v="Secop II"/>
    <s v="365-2023CPS-P(87502)"/>
    <s v="FDLSUBACD-365-2023(87502)"/>
    <x v="0"/>
    <x v="0"/>
    <s v="Profesional"/>
    <m/>
    <m/>
    <s v="NASLY KATTERINE CUSPOCA ORDUZ"/>
    <x v="399"/>
    <s v="Tunja (Boyacá)"/>
    <n v="1979"/>
    <n v="30300000"/>
    <n v="15150000"/>
    <n v="0"/>
    <n v="45450000"/>
    <n v="5050000"/>
    <m/>
    <m/>
  </r>
  <r>
    <x v="3"/>
    <s v="366-2023 C1"/>
    <n v="85994"/>
    <s v="Secop II"/>
    <s v="366-2023CPS-P(85994)"/>
    <s v="FDLSUBACD-366-2023(85994)"/>
    <x v="0"/>
    <x v="0"/>
    <s v="Profesional"/>
    <d v="2023-07-07T00:00:00"/>
    <s v="$12.456.667"/>
    <s v="HENRY PINZON BAEZ"/>
    <x v="998"/>
    <s v="Bogotá, D.C."/>
    <n v="1979"/>
    <n v="30300000"/>
    <n v="15150000"/>
    <n v="0"/>
    <n v="45450000"/>
    <n v="5050000"/>
    <m/>
    <m/>
  </r>
  <r>
    <x v="3"/>
    <s v="366-2023"/>
    <n v="85994"/>
    <s v="Secop II"/>
    <s v="366-2023CPS-P(85994)"/>
    <s v="FDLSUBACD-366-2023(85994)"/>
    <x v="0"/>
    <x v="0"/>
    <s v="Profesional"/>
    <m/>
    <m/>
    <s v="GABRIEL ROBERTO RAMIREZ ROSERO"/>
    <x v="999"/>
    <s v="Bogotá, D.C."/>
    <n v="1979"/>
    <n v="30300000"/>
    <n v="15150000"/>
    <n v="0"/>
    <n v="45450000"/>
    <n v="5050000"/>
    <m/>
    <m/>
  </r>
  <r>
    <x v="3"/>
    <s v="367-2023"/>
    <n v="86955"/>
    <s v="Secop II"/>
    <s v="367-2023CPS-AG(86955)"/>
    <s v="FDLSUBACD-367-2023(86955)"/>
    <x v="0"/>
    <x v="0"/>
    <s v="Apoyo a la gestión"/>
    <m/>
    <m/>
    <s v="LEIDY JOHANA DIAZ MUÑOZ"/>
    <x v="1000"/>
    <s v="Mosquera (Cundinamarca)"/>
    <n v="1979"/>
    <n v="15300000"/>
    <n v="7650000"/>
    <n v="0"/>
    <n v="22950000"/>
    <n v="2550000"/>
    <m/>
    <m/>
  </r>
  <r>
    <x v="3"/>
    <s v="368-2023"/>
    <n v="86881"/>
    <s v="Secop II"/>
    <s v="368-2023CPS-AG(86881)"/>
    <s v="FDLSUBACD-368-2023(86881)"/>
    <x v="0"/>
    <x v="0"/>
    <s v="Apoyo a la gestión"/>
    <m/>
    <m/>
    <s v="RODRIGO ALEXANDER QUINTERO CONTRERAS"/>
    <x v="406"/>
    <s v="Bogotá, D.C."/>
    <n v="1978"/>
    <n v="15300000"/>
    <n v="7650000"/>
    <n v="0"/>
    <n v="22950000"/>
    <n v="2550000"/>
    <m/>
    <m/>
  </r>
  <r>
    <x v="3"/>
    <s v="369-2023"/>
    <n v="86079"/>
    <s v="Secop II"/>
    <s v="369-2023CPS-P(86079)"/>
    <s v="FDLSUBACD-369-2023(86079)"/>
    <x v="0"/>
    <x v="0"/>
    <s v="Profesional"/>
    <m/>
    <m/>
    <s v="FABIANA KARINA RINCON DURAN"/>
    <x v="1001"/>
    <s v="Bogotá, D.C."/>
    <n v="1964"/>
    <n v="30300000"/>
    <n v="15150000"/>
    <n v="0"/>
    <n v="45450000"/>
    <n v="5050000"/>
    <m/>
    <m/>
  </r>
  <r>
    <x v="3"/>
    <s v="370-2023"/>
    <n v="86027"/>
    <s v="Secop II"/>
    <s v="370-2023CPS-P(86027)"/>
    <s v="FDLSUBACD-370-2023(86027)"/>
    <x v="0"/>
    <x v="0"/>
    <s v="Profesional"/>
    <m/>
    <m/>
    <s v="MARIA ALEJANDRA MEDINA ROJAS"/>
    <x v="1002"/>
    <s v="Bogotá, D.C."/>
    <n v="1977"/>
    <n v="42000000"/>
    <n v="21000000"/>
    <n v="0"/>
    <n v="63000000"/>
    <n v="7000000"/>
    <m/>
    <m/>
  </r>
  <r>
    <x v="3"/>
    <s v="371-2023"/>
    <n v="85805"/>
    <s v="Secop II"/>
    <s v="371-2023CPS-P(85805)"/>
    <s v="FDLSUBACD-371-2023(85805)"/>
    <x v="0"/>
    <x v="0"/>
    <s v="Profesional"/>
    <m/>
    <m/>
    <s v="MARIA ESTHER SINISTERRA QUIÑONEZ"/>
    <x v="714"/>
    <s v="Cali (Valle del Cauca)"/>
    <n v="1977"/>
    <n v="30300000"/>
    <n v="15150000"/>
    <n v="0"/>
    <n v="45450000"/>
    <n v="5050000"/>
    <m/>
    <m/>
  </r>
  <r>
    <x v="3"/>
    <s v="372-2023"/>
    <n v="87782"/>
    <s v="Secop II"/>
    <s v="372-2023CPS-AG(87782)"/>
    <s v="FDLSUBACD-372-2023(87782)"/>
    <x v="0"/>
    <x v="0"/>
    <s v="Apoyo a la gestión"/>
    <m/>
    <m/>
    <s v="EDWIN PALACIOS GARNICA"/>
    <x v="1003"/>
    <s v="Quibdó (Chocó)"/>
    <n v="1998"/>
    <n v="18300000"/>
    <n v="9150000"/>
    <n v="0"/>
    <n v="27450000"/>
    <n v="3050000"/>
    <m/>
    <m/>
  </r>
  <r>
    <x v="3"/>
    <s v="373-2023"/>
    <n v="87782"/>
    <s v="Secop II"/>
    <s v="373-2023CPS-AG(87782)"/>
    <s v="FDLSUBACD-373-2023(87782)"/>
    <x v="0"/>
    <x v="0"/>
    <s v="Apoyo a la gestión"/>
    <m/>
    <m/>
    <s v="LISSETH MARLEN MARTiNEZ PUERTO"/>
    <x v="745"/>
    <s v="Bogotá, D.C."/>
    <n v="1998"/>
    <n v="18300000"/>
    <n v="9150000"/>
    <n v="0"/>
    <n v="27450000"/>
    <n v="3050000"/>
    <m/>
    <m/>
  </r>
  <r>
    <x v="3"/>
    <s v="374-2023"/>
    <n v="83972"/>
    <s v="Secop II"/>
    <s v="374-2023CPS-P(87783)"/>
    <s v="FDLSUBACDP-374-2023(83972)"/>
    <x v="0"/>
    <x v="0"/>
    <s v="Profesional"/>
    <m/>
    <m/>
    <s v="BRENDA YISEL JUTINICO PINZON"/>
    <x v="1004"/>
    <s v="Bogotá, D.C."/>
    <n v="1953"/>
    <n v="40400000"/>
    <n v="9258334"/>
    <n v="0"/>
    <n v="49658334"/>
    <n v="5050000"/>
    <m/>
    <m/>
  </r>
  <r>
    <x v="3"/>
    <s v="375-2023"/>
    <n v="87749"/>
    <s v="Secop II"/>
    <s v="375-2023CPS-AG(87749)"/>
    <s v="FDLSUBACD-375-2023(87749)"/>
    <x v="0"/>
    <x v="0"/>
    <s v="Apoyo a la gestión"/>
    <m/>
    <m/>
    <s v="FRANCISCO ALBERTO ROZO TORRES"/>
    <x v="727"/>
    <s v="Bogotá, D.C."/>
    <n v="1963"/>
    <n v="24000000"/>
    <n v="12000000"/>
    <n v="0"/>
    <n v="36000000"/>
    <n v="4000000"/>
    <m/>
    <m/>
  </r>
  <r>
    <x v="3"/>
    <s v="376-2023"/>
    <n v="87749"/>
    <s v="Secop II"/>
    <s v="376-2023CPS-AG(87749)"/>
    <s v="FDLSUBACD-376-2023(87749)"/>
    <x v="0"/>
    <x v="0"/>
    <s v="Apoyo a la gestión"/>
    <m/>
    <m/>
    <s v="ELVIA XIMENA RINCON LANCHEROS"/>
    <x v="806"/>
    <s v="Bogotá, D.C."/>
    <n v="1963"/>
    <n v="24000000"/>
    <n v="12000000"/>
    <n v="0"/>
    <n v="36000000"/>
    <n v="4000000"/>
    <m/>
    <m/>
  </r>
  <r>
    <x v="3"/>
    <s v="377-2023"/>
    <n v="83618"/>
    <s v="Secop II"/>
    <s v="377-2023CPS-P(83618)"/>
    <s v="FDLSUBACD-377-2023(83618)"/>
    <x v="0"/>
    <x v="0"/>
    <s v="Profesional"/>
    <m/>
    <m/>
    <s v="JAIRO ANDRES LOPEZ GUERERRO"/>
    <x v="738"/>
    <s v="Bogotá, D.C."/>
    <n v="1978"/>
    <n v="30300000"/>
    <n v="15150000"/>
    <n v="0"/>
    <n v="45450000"/>
    <n v="5050000"/>
    <m/>
    <m/>
  </r>
  <r>
    <x v="3"/>
    <s v="378-2023 C1"/>
    <n v="84222"/>
    <s v="Secop II"/>
    <s v="378-2023-CPS-P(84222)"/>
    <s v="FDLSUBACD-378-2023(84222)"/>
    <x v="0"/>
    <x v="0"/>
    <s v="Profesional"/>
    <d v="2023-10-09T00:00:00"/>
    <s v="$ 8.248.333"/>
    <s v="MANUELA APRECIADO CORTES"/>
    <x v="1005"/>
    <s v="Bogotá, D.C."/>
    <n v="1974"/>
    <n v="30300000"/>
    <n v="15150000"/>
    <n v="0"/>
    <n v="45450000"/>
    <n v="5050000"/>
    <m/>
    <m/>
  </r>
  <r>
    <x v="3"/>
    <s v="378-2023"/>
    <n v="84222"/>
    <s v="Secop II"/>
    <s v="378-2023-CPS-P(84222)"/>
    <s v="FDLSUBACD-378-2023(84222)"/>
    <x v="0"/>
    <x v="0"/>
    <s v="Profesional"/>
    <m/>
    <m/>
    <s v="INGRID LORENA NORIEGA CASTILLO"/>
    <x v="1006"/>
    <s v="Cali (Valle del Cauca)"/>
    <n v="1974"/>
    <n v="30300000"/>
    <n v="15150000"/>
    <n v="0"/>
    <n v="45450000"/>
    <n v="5050000"/>
    <m/>
    <m/>
  </r>
  <r>
    <x v="3"/>
    <s v="379-2023"/>
    <n v="85838"/>
    <s v="Secop II"/>
    <s v="379-2023CPS-AG(85838)"/>
    <s v="FDLSUBACD-379-2023(85838)"/>
    <x v="0"/>
    <x v="0"/>
    <s v="Apoyo a la gestión"/>
    <m/>
    <m/>
    <s v="MISAEL LIZARAZO MANRIQUE"/>
    <x v="796"/>
    <s v="Bogotá, D.C."/>
    <n v="1963"/>
    <n v="18300000"/>
    <n v="9150000"/>
    <n v="0"/>
    <n v="27450000"/>
    <n v="3050000"/>
    <m/>
    <m/>
  </r>
  <r>
    <x v="3"/>
    <s v="380-2023"/>
    <n v="85977"/>
    <s v="Secop II"/>
    <s v="380-2023CPS-P(85977)"/>
    <s v="FDLSUBACD-380-2023(85977)"/>
    <x v="0"/>
    <x v="0"/>
    <s v="Profesional"/>
    <m/>
    <m/>
    <s v="ALONSO SAENZ MOTAÑO"/>
    <x v="499"/>
    <s v="Bogotá, D.C."/>
    <n v="2016"/>
    <n v="66000000"/>
    <n v="0"/>
    <n v="0"/>
    <n v="66000000"/>
    <n v="6000000"/>
    <m/>
    <m/>
  </r>
  <r>
    <x v="3"/>
    <s v="381-2023"/>
    <n v="86075"/>
    <s v="Secop II"/>
    <s v="381-2023CPS-P(86075)"/>
    <s v="FDLSUBACD-381-2023(86075)"/>
    <x v="0"/>
    <x v="0"/>
    <s v="Profesional"/>
    <m/>
    <m/>
    <s v="PATRICIA PAREDES"/>
    <x v="1007"/>
    <s v="Barranquilla (Atlántico)"/>
    <n v="1998"/>
    <n v="42000000"/>
    <n v="21000000"/>
    <n v="0"/>
    <n v="63000000"/>
    <n v="7000000"/>
    <m/>
    <m/>
  </r>
  <r>
    <x v="3"/>
    <s v="382-2023"/>
    <n v="86085"/>
    <s v="Secop II"/>
    <s v="382-2023CPS-P(86085)"/>
    <s v="FDLSUBACD-382-2023(86085) "/>
    <x v="0"/>
    <x v="0"/>
    <s v="Profesional"/>
    <m/>
    <m/>
    <s v="RONALD STEVEN GARZON SAENZ"/>
    <x v="734"/>
    <s v="Bogotá, D.C."/>
    <n v="1964"/>
    <n v="77000000"/>
    <n v="3733333"/>
    <n v="0"/>
    <n v="80733333"/>
    <n v="7000000"/>
    <m/>
    <m/>
  </r>
  <r>
    <x v="3"/>
    <s v="383-2023 C1"/>
    <n v="87246"/>
    <s v="Secop II"/>
    <s v="383-2023CPS-P(87246)"/>
    <s v="FDLSUBACD-383-2023(87246)"/>
    <x v="0"/>
    <x v="0"/>
    <s v="Profesional"/>
    <d v="2023-03-14T00:00:00"/>
    <s v="$30,300,000"/>
    <s v="JENNY PAOLA ARIZA AMAYA "/>
    <x v="923"/>
    <s v="Bogotá, D.C."/>
    <n v="1978"/>
    <n v="30300000"/>
    <n v="15150000"/>
    <n v="0"/>
    <n v="45450000"/>
    <n v="5050000"/>
    <m/>
    <m/>
  </r>
  <r>
    <x v="3"/>
    <s v="383-2023"/>
    <n v="87246"/>
    <s v="Secop II"/>
    <s v="383-2023CPS-P(87246)"/>
    <s v="FDLSUBACD-383-2023(87246)"/>
    <x v="0"/>
    <x v="0"/>
    <s v="Profesional"/>
    <m/>
    <m/>
    <s v="GUILLERMO ANTONIO LEGUIZAMÓN GÓMEZ"/>
    <x v="1008"/>
    <s v="Bogotá, D.C."/>
    <n v="1978"/>
    <n v="30300000"/>
    <n v="15150000"/>
    <n v="0"/>
    <n v="45450000"/>
    <n v="5050000"/>
    <m/>
    <m/>
  </r>
  <r>
    <x v="3"/>
    <s v="384-2023"/>
    <n v="87843"/>
    <s v="Secop II"/>
    <s v="384-2023CPS-P(87843)"/>
    <s v="FDLSUBACD-384-2023(87843)"/>
    <x v="0"/>
    <x v="0"/>
    <s v="Profesional"/>
    <m/>
    <m/>
    <s v="NICOLE ANDREA SARMIENTO AVELLANEDA"/>
    <x v="1009"/>
    <s v="Bogotá, D.C."/>
    <n v="1974"/>
    <n v="70000000"/>
    <n v="35000000"/>
    <n v="0"/>
    <n v="105000000"/>
    <n v="7000000"/>
    <m/>
    <m/>
  </r>
  <r>
    <x v="3"/>
    <s v="385-2023"/>
    <n v="86105"/>
    <s v="Secop II"/>
    <s v="385-2023CPS-P(86105)"/>
    <s v="FDLSUBACD-385-2023(86105)"/>
    <x v="0"/>
    <x v="0"/>
    <s v="Profesional"/>
    <m/>
    <m/>
    <s v="NELCY LUCIA PRIETO TRIANA"/>
    <x v="1010"/>
    <s v="Bogotá, D.C."/>
    <n v="1979"/>
    <n v="77000000"/>
    <n v="7000000"/>
    <n v="0"/>
    <n v="84000000"/>
    <n v="7000000"/>
    <m/>
    <m/>
  </r>
  <r>
    <x v="3"/>
    <s v="386-2023"/>
    <n v="84016"/>
    <s v="Secop II"/>
    <s v="386-2023CPS-P(84016)"/>
    <s v="FDLSUBACD-386-2023(84016)"/>
    <x v="0"/>
    <x v="0"/>
    <s v="Profesional"/>
    <m/>
    <m/>
    <s v="Camila Andrea Castillo"/>
    <x v="741"/>
    <s v="Bogotá, D.C."/>
    <n v="1979"/>
    <n v="30300000"/>
    <n v="15150000"/>
    <n v="0"/>
    <n v="45450000"/>
    <n v="5050000"/>
    <m/>
    <m/>
  </r>
  <r>
    <x v="3"/>
    <s v="387-2023"/>
    <n v="87749"/>
    <s v="Secop II"/>
    <s v="387-2023CPS-AG(87749)"/>
    <s v="FDLSUBACD-387-2023(87749)"/>
    <x v="0"/>
    <x v="0"/>
    <s v="Apoyo a la gestión"/>
    <m/>
    <m/>
    <s v="INGRY PAOLA MARQUEZ SIERRA"/>
    <x v="614"/>
    <s v="Bogotá, D.C."/>
    <n v="1963"/>
    <n v="24000000"/>
    <n v="12000000"/>
    <n v="0"/>
    <n v="36000000"/>
    <n v="4000000"/>
    <m/>
    <m/>
  </r>
  <r>
    <x v="3"/>
    <s v="388-2023"/>
    <n v="87500"/>
    <s v="Secop II"/>
    <s v="388-2023CPS-AG(87500)"/>
    <s v="FDLSUBACD-388-2023(87500)"/>
    <x v="0"/>
    <x v="0"/>
    <s v="Apoyo a la gestión"/>
    <m/>
    <m/>
    <s v="VALERIA MOSCOSO BUSTAMANTE"/>
    <x v="1011"/>
    <s v="Bogotá, D.C."/>
    <n v="1978"/>
    <n v="24000000"/>
    <n v="12000000"/>
    <n v="0"/>
    <n v="36000000"/>
    <n v="4000000"/>
    <m/>
    <m/>
  </r>
  <r>
    <x v="3"/>
    <s v="389-2023"/>
    <n v="87641"/>
    <s v="Secop II"/>
    <s v="389-2023CPS-P(87641)"/>
    <s v="FDLSUBACD-389-2023(87641)"/>
    <x v="0"/>
    <x v="0"/>
    <s v="Profesional"/>
    <m/>
    <m/>
    <s v="DORA CECILIA BARRERA CUBIDES"/>
    <x v="813"/>
    <s v="Bogotá, D.C."/>
    <n v="1978"/>
    <n v="30300000"/>
    <n v="15150000"/>
    <n v="0"/>
    <n v="45450000"/>
    <n v="5050000"/>
    <m/>
    <m/>
  </r>
  <r>
    <x v="3"/>
    <s v="390-2023"/>
    <n v="87647"/>
    <s v="Secop II"/>
    <s v="390-2023CPS-P(87647)"/>
    <s v="FDLSUBACD-390-2023(87647)"/>
    <x v="0"/>
    <x v="0"/>
    <s v="Profesional"/>
    <m/>
    <m/>
    <s v="DANIEL BARBOSA QUINTERO"/>
    <x v="1012"/>
    <s v="Bogotá, D.C."/>
    <n v="1977"/>
    <n v="30300000"/>
    <n v="15150000"/>
    <n v="0"/>
    <n v="45450000"/>
    <n v="5050000"/>
    <m/>
    <m/>
  </r>
  <r>
    <x v="3"/>
    <s v="391-2023"/>
    <n v="87637"/>
    <s v="Secop II"/>
    <s v="391-2023CPS-P(87637)"/>
    <s v="FDLSUBACD-391-2023(87637)"/>
    <x v="0"/>
    <x v="0"/>
    <s v="Profesional"/>
    <m/>
    <m/>
    <s v="DIANA CAROLINA GARAVITO AMAYA"/>
    <x v="840"/>
    <s v="Bogotá, D.C."/>
    <n v="1978"/>
    <n v="30300000"/>
    <n v="15150000"/>
    <n v="0"/>
    <n v="45450000"/>
    <n v="5050000"/>
    <m/>
    <m/>
  </r>
  <r>
    <x v="3"/>
    <s v="392-2023"/>
    <n v="87402"/>
    <s v="Secop II"/>
    <s v="392-2023PS(87402)"/>
    <s v="FDLSSAMC-1-2023(87402)"/>
    <x v="2"/>
    <x v="2"/>
    <s v="Otro"/>
    <m/>
    <m/>
    <s v="TRANSPORTES ESPECIALES NUEVA ERA SAS"/>
    <x v="1013"/>
    <m/>
    <s v="No es CPS P-AG"/>
    <n v="310000000"/>
    <n v="0"/>
    <n v="0"/>
    <n v="310000000"/>
    <s v="-"/>
    <m/>
    <m/>
  </r>
  <r>
    <x v="3"/>
    <s v="393-2023"/>
    <n v="88380"/>
    <s v="Secop II"/>
    <s v="393-2023CPS-P(88830)"/>
    <s v="FDLSUBACD-392-2023(88830)"/>
    <x v="0"/>
    <x v="0"/>
    <s v="Profesional"/>
    <m/>
    <m/>
    <s v="LAYDA MARIA ZULUAGA RIVERA"/>
    <x v="1014"/>
    <s v="Medellín (Antioquia)"/>
    <n v="1997"/>
    <n v="70000000"/>
    <n v="0"/>
    <n v="0"/>
    <n v="70000000"/>
    <n v="7000000"/>
    <m/>
    <m/>
  </r>
  <r>
    <x v="3"/>
    <s v="394-2023"/>
    <n v="88376"/>
    <s v="Secop II"/>
    <s v="394-2023CPS-P(88376)"/>
    <s v="FDLSUBACD-393-2023(88376)"/>
    <x v="0"/>
    <x v="0"/>
    <s v="Profesional"/>
    <m/>
    <m/>
    <s v="ANGIEE NATHALIA TORRES TRIANA"/>
    <x v="448"/>
    <s v="Bogotá, D.C."/>
    <n v="2034"/>
    <n v="30300000"/>
    <n v="0"/>
    <n v="0"/>
    <n v="30300000"/>
    <n v="5050000"/>
    <m/>
    <m/>
  </r>
  <r>
    <x v="3"/>
    <s v="395-2023"/>
    <n v="88034"/>
    <s v="Secop II"/>
    <s v="395-2023CPS-AG(88034)"/>
    <s v="FDLSUBACD-394-2023(88034) "/>
    <x v="0"/>
    <x v="0"/>
    <s v="Apoyo a la gestión"/>
    <m/>
    <m/>
    <s v="VICTOR LISANDRO BUITRAGO DAZA"/>
    <x v="862"/>
    <s v="Bogotá, D.C."/>
    <n v="1978"/>
    <n v="24000000"/>
    <n v="12000000"/>
    <n v="0"/>
    <n v="36000000"/>
    <n v="4000000"/>
    <m/>
    <m/>
  </r>
  <r>
    <x v="3"/>
    <s v="396-2023"/>
    <n v="88364"/>
    <s v="Secop II"/>
    <s v="396-2023SUM(88364)"/>
    <s v="FDLSMC-1-2023(88364)"/>
    <x v="3"/>
    <x v="5"/>
    <s v="Otro"/>
    <m/>
    <m/>
    <s v="COMERCIALIZADORA ELECTROCON SAS"/>
    <x v="1015"/>
    <s v="Bogotá, D.C."/>
    <s v="No es CPS P-AG"/>
    <n v="30000000"/>
    <n v="14999802"/>
    <n v="0"/>
    <n v="44999802"/>
    <s v="-"/>
    <m/>
    <m/>
  </r>
  <r>
    <x v="3"/>
    <s v="397-2023"/>
    <n v="87923"/>
    <s v="Secop II"/>
    <s v="397-2023CPS-P(87923)"/>
    <s v="FDLSUBACD-395-2023(87923) "/>
    <x v="0"/>
    <x v="0"/>
    <s v="Profesional"/>
    <m/>
    <m/>
    <s v="LUIS FERNANDO RINCoN CUADROS"/>
    <x v="794"/>
    <s v="Bogotá, D.C."/>
    <n v="1999"/>
    <n v="30300000"/>
    <n v="15150000"/>
    <n v="0"/>
    <n v="45450000"/>
    <n v="5050000"/>
    <m/>
    <m/>
  </r>
  <r>
    <x v="3"/>
    <s v="398-2023"/>
    <n v="83698"/>
    <s v="Secop II"/>
    <s v="398-2023CPS-AG(83698)"/>
    <s v="FDLSUBACD-396-2023(83698)"/>
    <x v="0"/>
    <x v="0"/>
    <s v="Apoyo a la gestión"/>
    <m/>
    <m/>
    <s v="ALDEMAR GARCIA RODRIGUEZ"/>
    <x v="865"/>
    <s v="Bogotá, D.C."/>
    <n v="1978"/>
    <n v="15300000"/>
    <n v="7650000"/>
    <n v="0"/>
    <n v="22950000"/>
    <n v="2550000"/>
    <m/>
    <m/>
  </r>
  <r>
    <x v="3"/>
    <s v="399-2023"/>
    <n v="86955"/>
    <s v="Secop II"/>
    <s v="399-2023CPS-AG(86955)"/>
    <s v="FDLSUBACD-397-2023(86955) "/>
    <x v="0"/>
    <x v="0"/>
    <s v="Apoyo a la gestión"/>
    <m/>
    <m/>
    <s v="JUAN SEBASTIAN MARTIN BERMEO"/>
    <x v="1016"/>
    <s v="Bogotá, D.C."/>
    <n v="1979"/>
    <n v="15300000"/>
    <n v="7650000"/>
    <n v="0"/>
    <n v="22950000"/>
    <n v="2550000"/>
    <m/>
    <m/>
  </r>
  <r>
    <x v="3"/>
    <s v="400-2023"/>
    <n v="86955"/>
    <s v="Secop II"/>
    <s v="400-2023CPS-AG(86955)"/>
    <s v="FDLSUBACD-398-2023(86955) "/>
    <x v="0"/>
    <x v="0"/>
    <s v="Apoyo a la gestión"/>
    <m/>
    <m/>
    <s v="YERLIN YOJANA MENDEZ ORTEGA"/>
    <x v="1017"/>
    <s v="Corozal (Sucre)"/>
    <n v="1979"/>
    <n v="15300000"/>
    <n v="7650000"/>
    <n v="0"/>
    <n v="22950000"/>
    <n v="2550000"/>
    <m/>
    <m/>
  </r>
  <r>
    <x v="3"/>
    <s v="401-2023"/>
    <n v="83927"/>
    <s v="Secop II"/>
    <s v="401-2023CPS-P(83927)"/>
    <s v="FDLSUBACD-399-2023(83927)"/>
    <x v="0"/>
    <x v="0"/>
    <s v="Profesional"/>
    <m/>
    <m/>
    <s v="JESICA DAYANA PEÑA QUINTERO"/>
    <x v="1018"/>
    <s v="Puente Nacional (Santander)"/>
    <n v="1978"/>
    <n v="42000000"/>
    <n v="0"/>
    <n v="0"/>
    <n v="42000000"/>
    <n v="7000000"/>
    <m/>
    <m/>
  </r>
  <r>
    <x v="3"/>
    <s v="402-2023"/>
    <n v="85898"/>
    <s v="Secop II"/>
    <s v="402-2023CPS-AG(85898)"/>
    <s v="FDLSUBACD-400-2023(85898)"/>
    <x v="0"/>
    <x v="0"/>
    <s v="Apoyo a la gestión"/>
    <m/>
    <m/>
    <s v="CARLOS MANUEL ROZO CRUZ"/>
    <x v="597"/>
    <s v="Bogotá, D.C."/>
    <n v="1971"/>
    <n v="15300000"/>
    <n v="0"/>
    <n v="0"/>
    <n v="15300000"/>
    <n v="2550000"/>
    <m/>
    <m/>
  </r>
  <r>
    <x v="3"/>
    <s v="403-2023"/>
    <n v="85793"/>
    <s v="Secop II"/>
    <s v="403-2023CPS-AG(85793)"/>
    <s v="FDLSUBACD-401-2023(85793)"/>
    <x v="0"/>
    <x v="0"/>
    <s v="Apoyo a la gestión"/>
    <m/>
    <m/>
    <s v="VIVIANA ANDREA ROJAS DUARTE"/>
    <x v="1019"/>
    <s v="Bogotá, D.C."/>
    <n v="2032"/>
    <n v="28050000"/>
    <n v="2550000"/>
    <n v="0"/>
    <n v="30600000"/>
    <n v="2550000"/>
    <m/>
    <m/>
  </r>
  <r>
    <x v="3"/>
    <s v="404-2023"/>
    <n v="84008"/>
    <s v="Secop II"/>
    <s v="404-2023CPS-P(84008)"/>
    <s v="FDLSUBACD-402-2023(84008) "/>
    <x v="0"/>
    <x v="0"/>
    <s v="Profesional"/>
    <m/>
    <m/>
    <s v="ANGELA PATRICIA DIAZ DUQUE"/>
    <x v="1020"/>
    <s v="Chía (Cundinamarca)"/>
    <n v="1979"/>
    <n v="30300000"/>
    <n v="14813333"/>
    <n v="0"/>
    <n v="45113333"/>
    <n v="5050000"/>
    <m/>
    <m/>
  </r>
  <r>
    <x v="3"/>
    <s v="405-2023"/>
    <n v="88054"/>
    <s v="Secop II"/>
    <s v="405-2023SEG(88054)"/>
    <s v="FDLSSAMC-2-2023"/>
    <x v="2"/>
    <x v="11"/>
    <s v="Otro"/>
    <m/>
    <m/>
    <s v="LA PREVISORA S.A. COMPAÑÍA DE SEGUROS"/>
    <x v="449"/>
    <s v="Bogotá, D.C."/>
    <s v="No es CPS P-AG"/>
    <n v="231274922"/>
    <n v="73170527"/>
    <n v="0"/>
    <n v="304445449"/>
    <s v="-"/>
    <m/>
    <m/>
  </r>
  <r>
    <x v="3"/>
    <s v="406-2023"/>
    <n v="85938"/>
    <s v="Secop II"/>
    <s v="406-2023CPS-P(85938)"/>
    <s v="FDLSUBACD-403-2023(85938) "/>
    <x v="0"/>
    <x v="0"/>
    <s v="Profesional"/>
    <m/>
    <m/>
    <s v="HOLY ANN MACHUCA PUENTES"/>
    <x v="779"/>
    <s v="Ibagué (Tolima)"/>
    <n v="1979"/>
    <n v="30300000"/>
    <n v="15150000"/>
    <n v="0"/>
    <n v="45450000"/>
    <n v="5050000"/>
    <m/>
    <m/>
  </r>
  <r>
    <x v="3"/>
    <s v="407-2023"/>
    <n v="88628"/>
    <s v="Secop II"/>
    <s v="407-2023CPS-P(88628)"/>
    <s v="FDLSUBACD-404-2023(88628)"/>
    <x v="0"/>
    <x v="0"/>
    <s v="Profesional"/>
    <m/>
    <m/>
    <s v="PAOLA MARITZA GONZaLEZ MALDONADO"/>
    <x v="776"/>
    <s v="Bogotá, D.C."/>
    <n v="1972"/>
    <n v="30300000"/>
    <n v="15150000"/>
    <n v="0"/>
    <n v="45450000"/>
    <n v="5050000"/>
    <m/>
    <m/>
  </r>
  <r>
    <x v="3"/>
    <s v="408-2023"/>
    <n v="84233"/>
    <s v="Secop II"/>
    <s v="408-2023CPS-AG(84233)"/>
    <s v="FDLSUBACD-405-2023(84233)"/>
    <x v="0"/>
    <x v="0"/>
    <s v="Apoyo a la gestión"/>
    <m/>
    <m/>
    <s v="NELSON JOSE MANGA URIELES"/>
    <x v="1021"/>
    <s v="Ciénaga (Magdalena)"/>
    <n v="1999"/>
    <n v="15300000"/>
    <n v="7650000"/>
    <n v="0"/>
    <n v="22950000"/>
    <n v="2550000"/>
    <m/>
    <m/>
  </r>
  <r>
    <x v="3"/>
    <s v="409-2023"/>
    <n v="87108"/>
    <s v="Secop II"/>
    <s v="409-2023PS(87108)"/>
    <s v="FDLSLP-01-2023(87108)"/>
    <x v="5"/>
    <x v="2"/>
    <s v="Otro"/>
    <m/>
    <m/>
    <s v="UNION TEMPORAL CENTRAL – TAC SUBA2023"/>
    <x v="1022"/>
    <s v="Bogotá, D.C."/>
    <s v="No es CPS P-AG"/>
    <n v="1477741860"/>
    <n v="101941804"/>
    <n v="0"/>
    <n v="1579683664"/>
    <s v="-"/>
    <s v="SEGURIDAD CENTRAL LTDA (1.00%) - TAC SEGURIDAD LTDA (99.00%)"/>
    <m/>
  </r>
  <r>
    <x v="3"/>
    <s v="410-2023"/>
    <n v="85838"/>
    <s v="Secop II"/>
    <s v="410-2023CPS-AG(85838)"/>
    <s v="FDLSUBACD-406-2023(85838)"/>
    <x v="0"/>
    <x v="0"/>
    <s v="Apoyo a la gestión"/>
    <m/>
    <m/>
    <s v="ANDRES FELIPE ALBARRACIN MERCHAN"/>
    <x v="1023"/>
    <s v="Bogotá, D.C."/>
    <n v="1963"/>
    <n v="18300000"/>
    <n v="9150000"/>
    <n v="0"/>
    <n v="27450000"/>
    <n v="3050000"/>
    <m/>
    <m/>
  </r>
  <r>
    <x v="3"/>
    <s v="411-2023"/>
    <n v="85838"/>
    <s v="Secop II"/>
    <s v="411-2023CPS-AG(85838)"/>
    <s v="FDLSUBACD-407-2023(85838)"/>
    <x v="0"/>
    <x v="0"/>
    <s v="Apoyo a la gestión"/>
    <m/>
    <m/>
    <s v="ROGER ALEJANDRO CASTAÑEDA GUERRERO"/>
    <x v="1024"/>
    <s v="Bogotá, D.C."/>
    <n v="1963"/>
    <n v="18300000"/>
    <n v="9150000"/>
    <n v="0"/>
    <n v="27450000"/>
    <n v="3050000"/>
    <m/>
    <m/>
  </r>
  <r>
    <x v="3"/>
    <s v="412-2023"/>
    <n v="85535"/>
    <s v="Secop II"/>
    <s v="412-2023CPS-AG(86955)"/>
    <s v="FDLSUBACD-408-2023(86955) "/>
    <x v="0"/>
    <x v="0"/>
    <s v="Apoyo a la gestión"/>
    <m/>
    <m/>
    <s v="DIANA CATALINA MONTENEGRO CEDEÑO"/>
    <x v="1025"/>
    <s v="Bogotá, D.C."/>
    <n v="1979"/>
    <n v="15300000"/>
    <n v="7650000"/>
    <n v="0"/>
    <n v="22950000"/>
    <n v="2550000"/>
    <m/>
    <m/>
  </r>
  <r>
    <x v="3"/>
    <s v="413-2023"/>
    <n v="89065"/>
    <s v="Secop I"/>
    <s v="413-2023-CONVINT(89065)"/>
    <s v="FDLSUBACD-409-2023(89065)"/>
    <x v="0"/>
    <x v="1"/>
    <s v="Otro"/>
    <m/>
    <m/>
    <s v="SECRETARIA DISTRITAL DE INTEGRACION SOCIAL"/>
    <x v="240"/>
    <m/>
    <s v="No es CPS P-AG"/>
    <n v="2124000000"/>
    <n v="0"/>
    <n v="0"/>
    <n v="2124000000"/>
    <s v="-"/>
    <m/>
    <m/>
  </r>
  <r>
    <x v="3"/>
    <s v="414-2023"/>
    <n v="88982"/>
    <s v="Secop II"/>
    <s v="414-2023CPS-AG(88982)"/>
    <s v="FDLSUBACD-410-2023(88982)"/>
    <x v="0"/>
    <x v="0"/>
    <s v="Apoyo a la gestión"/>
    <m/>
    <m/>
    <s v="LEIDY JOHANNA GOMEZ"/>
    <x v="519"/>
    <s v="Bogotá, D.C."/>
    <n v="1978"/>
    <n v="8000000"/>
    <n v="0"/>
    <n v="0"/>
    <n v="8000000"/>
    <n v="2000000"/>
    <m/>
    <m/>
  </r>
  <r>
    <x v="3"/>
    <s v="415-2023"/>
    <n v="88982"/>
    <s v="Secop II"/>
    <s v="415-2023CPS-AG(88982)"/>
    <s v="FDLSUBACD-411-2023(88982)"/>
    <x v="0"/>
    <x v="0"/>
    <s v="Apoyo a la gestión"/>
    <m/>
    <m/>
    <s v="BLANCA NATALIA RODRIGUEZ PINILLA"/>
    <x v="531"/>
    <s v="Bogotá, D.C."/>
    <n v="1978"/>
    <n v="8000000"/>
    <n v="0"/>
    <n v="0"/>
    <n v="8000000"/>
    <n v="2000000"/>
    <m/>
    <m/>
  </r>
  <r>
    <x v="3"/>
    <s v="416-2023"/>
    <n v="88982"/>
    <s v="Secop II"/>
    <s v="416-2023CPS-AG(88982)"/>
    <s v="FDLSUBACD-412-2023(88982)"/>
    <x v="0"/>
    <x v="0"/>
    <s v="Apoyo a la gestión"/>
    <m/>
    <m/>
    <s v="MARTHA LUCIA HURTADO POVEDA"/>
    <x v="1026"/>
    <s v="Bogotá, D.C."/>
    <n v="1978"/>
    <n v="8000000"/>
    <n v="0"/>
    <n v="0"/>
    <n v="8000000"/>
    <n v="2000000"/>
    <m/>
    <m/>
  </r>
  <r>
    <x v="3"/>
    <s v="417-2023"/>
    <n v="88982"/>
    <s v="Secop II"/>
    <s v="417-2023CPS-AG(88982)"/>
    <s v="FDLSUBACD-413-2023(88982)"/>
    <x v="0"/>
    <x v="0"/>
    <s v="Apoyo a la gestión"/>
    <m/>
    <m/>
    <s v="SANDRA LILIANA QUINTANILLA ORDOÑEZ"/>
    <x v="516"/>
    <s v="Bogotá, D.C."/>
    <n v="1978"/>
    <n v="8000000"/>
    <n v="0"/>
    <n v="0"/>
    <n v="8000000"/>
    <n v="2000000"/>
    <m/>
    <m/>
  </r>
  <r>
    <x v="3"/>
    <s v="418-2023"/>
    <n v="88982"/>
    <s v="Secop II"/>
    <s v="418-2023CPS-AG(88982)"/>
    <s v="FDLSUBACD-414-2023(88982)"/>
    <x v="0"/>
    <x v="0"/>
    <s v="Apoyo a la gestión"/>
    <m/>
    <m/>
    <s v="RODRIGO MUTIZ RANGEL"/>
    <x v="515"/>
    <s v="La Calera (Cundinamarca)"/>
    <n v="1978"/>
    <n v="8000000"/>
    <n v="0"/>
    <n v="0"/>
    <n v="8000000"/>
    <n v="2000000"/>
    <m/>
    <m/>
  </r>
  <r>
    <x v="3"/>
    <s v="419-2023"/>
    <n v="88982"/>
    <s v="Secop II"/>
    <s v="419-2023CPS-AG(88982)"/>
    <s v="FDLSUBACD-415-2023(88982)"/>
    <x v="0"/>
    <x v="0"/>
    <s v="Apoyo a la gestión"/>
    <m/>
    <m/>
    <s v="ESTEFANIA RIASCOS ROMO"/>
    <x v="1027"/>
    <s v="Bogotá, D.C."/>
    <n v="1978"/>
    <n v="8000000"/>
    <n v="0"/>
    <n v="0"/>
    <n v="8000000"/>
    <n v="2000000"/>
    <m/>
    <m/>
  </r>
  <r>
    <x v="3"/>
    <s v="420-2023"/>
    <n v="88982"/>
    <s v="Secop II"/>
    <s v="420-2023CPS-AG(88982)"/>
    <s v="FDLSUBACD-416-2023(88982)"/>
    <x v="0"/>
    <x v="0"/>
    <s v="Apoyo a la gestión"/>
    <m/>
    <m/>
    <s v="MARIA ALEXANDRA PEÑA SANCHEZ"/>
    <x v="1028"/>
    <s v="Bogotá, D.C."/>
    <n v="1978"/>
    <n v="8000000"/>
    <n v="0"/>
    <n v="0"/>
    <n v="8000000"/>
    <n v="2000000"/>
    <m/>
    <m/>
  </r>
  <r>
    <x v="3"/>
    <s v="421-2023"/>
    <n v="88982"/>
    <s v="Secop II"/>
    <s v="421-2023CPS-AG(88982)"/>
    <s v="FDLCSUBACD-417-2023(88982)"/>
    <x v="0"/>
    <x v="0"/>
    <s v="Apoyo a la gestión"/>
    <m/>
    <m/>
    <s v="LEIDY TATIANA RODRIGUEZ DIAZ"/>
    <x v="1029"/>
    <s v="Bogotá, D.C."/>
    <n v="1978"/>
    <n v="8000000"/>
    <n v="0"/>
    <n v="0"/>
    <n v="8000000"/>
    <n v="2000000"/>
    <m/>
    <m/>
  </r>
  <r>
    <x v="3"/>
    <s v="422-2023"/>
    <n v="88982"/>
    <s v="Secop II"/>
    <s v="422-2023CPS-AG(88982)"/>
    <s v="FDLSUBACD-418-2023(88982)"/>
    <x v="0"/>
    <x v="0"/>
    <s v="Apoyo a la gestión"/>
    <m/>
    <m/>
    <s v="DANIEL RODRIGUEZ CARDENAS"/>
    <x v="1030"/>
    <s v="Bogotá, D.C."/>
    <n v="1978"/>
    <n v="8000000"/>
    <n v="0"/>
    <n v="0"/>
    <n v="8000000"/>
    <n v="2000000"/>
    <m/>
    <m/>
  </r>
  <r>
    <x v="3"/>
    <s v="423-2023"/>
    <n v="89048"/>
    <s v="Secop II"/>
    <s v="423-2023CPS-AG(89048)"/>
    <s v="FDLSUBACD-419-2023(89048) "/>
    <x v="0"/>
    <x v="0"/>
    <s v="Apoyo a la gestión"/>
    <m/>
    <m/>
    <s v="YOEL DAVID QUINTERO CASALLAS"/>
    <x v="903"/>
    <s v="Bogotá, D.C."/>
    <n v="1978"/>
    <n v="8000000"/>
    <n v="0"/>
    <n v="0"/>
    <n v="8000000"/>
    <n v="2000000"/>
    <m/>
    <m/>
  </r>
  <r>
    <x v="3"/>
    <s v="424-2023"/>
    <n v="88874"/>
    <s v="Secop II"/>
    <s v="424-2023CPS-P(88874)"/>
    <s v="FDLSUBACD-420-2023(88874)"/>
    <x v="0"/>
    <x v="0"/>
    <s v="Profesional"/>
    <m/>
    <m/>
    <s v="LAURA CATALINA MARTINEZ CASTILLO"/>
    <x v="39"/>
    <s v="Bogotá, D.C."/>
    <n v="1978"/>
    <n v="63000000"/>
    <n v="7000000"/>
    <n v="0"/>
    <n v="70000000"/>
    <n v="7000000"/>
    <m/>
    <m/>
  </r>
  <r>
    <x v="3"/>
    <s v="425-2023"/>
    <n v="85567"/>
    <s v="Secop II"/>
    <s v="425-2023CPS-P(85567)"/>
    <s v="FDLSUBACD-421-2023(85567)"/>
    <x v="0"/>
    <x v="0"/>
    <s v="Profesional"/>
    <m/>
    <m/>
    <s v="NOHORA RESTREPO AGUDELO"/>
    <x v="134"/>
    <s v="Bogotá, D.C."/>
    <n v="1979"/>
    <n v="30300000"/>
    <n v="13466667"/>
    <n v="0"/>
    <n v="43766667"/>
    <n v="5050000"/>
    <m/>
    <m/>
  </r>
  <r>
    <x v="3"/>
    <s v="426-2023"/>
    <n v="87257"/>
    <s v="Secop II"/>
    <s v="426-2023CPS-AG(87257)"/>
    <s v="FDLSUBACD-422-2023(87257) "/>
    <x v="0"/>
    <x v="0"/>
    <s v="Apoyo a la gestión"/>
    <m/>
    <m/>
    <s v="LUIS ALBERTO ORTIZ HINCAPIE"/>
    <x v="1031"/>
    <s v="Medellín (Antioquia)"/>
    <n v="1978"/>
    <n v="15300000"/>
    <n v="6800000"/>
    <n v="0"/>
    <n v="22100000"/>
    <n v="2550000"/>
    <m/>
    <m/>
  </r>
  <r>
    <x v="3"/>
    <s v="427-2023"/>
    <n v="85567"/>
    <s v="Secop II"/>
    <s v="427-2023CPS-P(855667)"/>
    <s v="FDLSUBACD-423-2023(85567) "/>
    <x v="0"/>
    <x v="0"/>
    <s v="Profesional"/>
    <m/>
    <m/>
    <s v="FRANKLIN ALEX ROMERO CARRILLO"/>
    <x v="1032"/>
    <s v="Bogotá, D.C."/>
    <n v="1979"/>
    <n v="30300000"/>
    <n v="12961667"/>
    <n v="0"/>
    <n v="43261667"/>
    <n v="5050000"/>
    <m/>
    <m/>
  </r>
  <r>
    <x v="3"/>
    <s v="428-2023"/>
    <n v="88982"/>
    <s v="Secop II"/>
    <s v="428-2023CPS-P(88982)"/>
    <s v="FDLSUBACD-424-2023(88982)"/>
    <x v="0"/>
    <x v="0"/>
    <s v="Profesional"/>
    <m/>
    <m/>
    <s v="MARIA CAMILA CASTELLANOS RODRIGUEZ"/>
    <x v="1033"/>
    <s v="Bogotá, D.C."/>
    <n v="1978"/>
    <n v="8000000"/>
    <n v="0"/>
    <n v="0"/>
    <n v="8000000"/>
    <n v="2000000"/>
    <m/>
    <m/>
  </r>
  <r>
    <x v="3"/>
    <s v="429-2023"/>
    <s v="No aplica"/>
    <s v="Secop I"/>
    <s v="429-2023ADCI"/>
    <s v="FDLSUBAADCI-425-2023"/>
    <x v="0"/>
    <x v="1"/>
    <s v="Otro"/>
    <m/>
    <m/>
    <s v="SECRETARIA DISTRITAL DE LA MUJER - ADHESION SISTEMA DISTRITAL DEL CUIDADO SIDICU"/>
    <x v="240"/>
    <m/>
    <s v="No es CPS P-AG"/>
    <n v="0"/>
    <n v="0"/>
    <n v="0"/>
    <n v="0"/>
    <s v="-"/>
    <m/>
    <m/>
  </r>
  <r>
    <x v="3"/>
    <s v="430-2023"/>
    <n v="85535"/>
    <s v="Secop II"/>
    <s v="430-2023CPS-AG(85535)"/>
    <s v="FDLSUBACD-426-2023(85535)"/>
    <x v="0"/>
    <x v="0"/>
    <s v="Apoyo a la gestión"/>
    <m/>
    <m/>
    <s v="JOSE ALFREDO GONZALEZ ROBAYO"/>
    <x v="1034"/>
    <s v="Bogotá, D.C."/>
    <n v="2031"/>
    <n v="15300000"/>
    <n v="6290000"/>
    <n v="0"/>
    <n v="21590000"/>
    <n v="2550000"/>
    <m/>
    <m/>
  </r>
  <r>
    <x v="3"/>
    <s v="431-2023"/>
    <n v="86011"/>
    <s v="Secop II"/>
    <s v="431-2023CPS-P(86011)"/>
    <s v="FDLSUBACD-427-2023(86011)"/>
    <x v="0"/>
    <x v="0"/>
    <s v="Profesional"/>
    <m/>
    <m/>
    <s v="DANIEL FRANCISCO MATIZ RODRIGUEZ"/>
    <x v="20"/>
    <s v="Bogotá, D.C."/>
    <n v="1979"/>
    <n v="42000000"/>
    <n v="18900000"/>
    <n v="0"/>
    <n v="60900000"/>
    <n v="7000000"/>
    <m/>
    <m/>
  </r>
  <r>
    <x v="3"/>
    <s v="432-2023"/>
    <s v="No aplica"/>
    <s v="Secop II"/>
    <s v="432-2023-COMODATO"/>
    <s v="FDLSUBACD-428-2023"/>
    <x v="0"/>
    <x v="10"/>
    <s v="Otro"/>
    <m/>
    <m/>
    <s v="JAC SAN PEDRO DE SUBA ALS"/>
    <x v="1035"/>
    <s v="Bogotá, D.C."/>
    <s v="No es CPS P-AG"/>
    <n v="0"/>
    <n v="0"/>
    <n v="0"/>
    <n v="0"/>
    <s v="-"/>
    <m/>
    <m/>
  </r>
  <r>
    <x v="3"/>
    <s v="433-2023"/>
    <n v="87637"/>
    <s v="Secop II"/>
    <s v="433-2023CPS-P(87637)"/>
    <s v="FDLSUBACD-429-2023(87637)"/>
    <x v="0"/>
    <x v="0"/>
    <s v="Profesional"/>
    <m/>
    <m/>
    <s v="JOSE DAVID URBINA TORRES"/>
    <x v="1036"/>
    <s v="Sibaté (Cundinamarca)"/>
    <n v="1978"/>
    <n v="30300000"/>
    <n v="12288333"/>
    <n v="0"/>
    <n v="42588333"/>
    <n v="5050000"/>
    <m/>
    <m/>
  </r>
  <r>
    <x v="3"/>
    <s v="434-2023"/>
    <n v="84231"/>
    <s v="Secop II"/>
    <s v="434-2023CPS-AG(84231)"/>
    <s v="FDLSUBACD-430-2023(84231) "/>
    <x v="0"/>
    <x v="0"/>
    <s v="Apoyo a la gestión"/>
    <m/>
    <m/>
    <s v="DANIEL FELIPE GONZALEZ GONZALEZ"/>
    <x v="1037"/>
    <s v="Bogotá, D.C."/>
    <n v="1999"/>
    <n v="10800000"/>
    <n v="4440000"/>
    <n v="0"/>
    <n v="15240000"/>
    <n v="1800000"/>
    <m/>
    <m/>
  </r>
  <r>
    <x v="3"/>
    <s v="435-2023"/>
    <n v="84231"/>
    <s v="Secop II"/>
    <s v="435-2023CPS-AG(84231)"/>
    <s v="FDLSUBACD-431-2023(84231)"/>
    <x v="0"/>
    <x v="0"/>
    <s v="Apoyo a la gestión"/>
    <m/>
    <m/>
    <s v="JEISON ERNESTO CORTES TIBAQUIRA"/>
    <x v="1038"/>
    <s v="Bogotá, D.C."/>
    <n v="1999"/>
    <n v="10800000"/>
    <n v="4740000"/>
    <n v="0"/>
    <n v="15540000"/>
    <n v="1800000"/>
    <m/>
    <m/>
  </r>
  <r>
    <x v="3"/>
    <s v="436-2023"/>
    <n v="87919"/>
    <s v="Secop II"/>
    <s v="436-2023CPS-P(87919)"/>
    <s v="FDLSUBACD-432-2023(87919)"/>
    <x v="0"/>
    <x v="0"/>
    <s v="Profesional"/>
    <m/>
    <m/>
    <s v="LEIDY JOHANNA RAMIREZ PAEZ"/>
    <x v="484"/>
    <s v="Bogotá, D.C."/>
    <n v="1978"/>
    <n v="30300000"/>
    <n v="14476667"/>
    <n v="0"/>
    <n v="44776667"/>
    <n v="5050000"/>
    <m/>
    <m/>
  </r>
  <r>
    <x v="3"/>
    <s v="437-2023"/>
    <s v="No aplica"/>
    <s v="Secop II"/>
    <s v="437-2023-COMODATO"/>
    <s v="FDLSUBACD-433-2023"/>
    <x v="0"/>
    <x v="10"/>
    <s v="Otro"/>
    <m/>
    <m/>
    <s v="JAC CAROLINA III SECTOR"/>
    <x v="1039"/>
    <s v="Bogotá, D.C."/>
    <s v="No es CPS P-AG"/>
    <n v="0"/>
    <n v="0"/>
    <n v="0"/>
    <n v="0"/>
    <s v="-"/>
    <m/>
    <m/>
  </r>
  <r>
    <x v="3"/>
    <s v="438-2023"/>
    <s v="No aplica"/>
    <s v="Secop II"/>
    <s v="438-2023-COMODATO"/>
    <s v="FDLSUBACD-434-2023"/>
    <x v="0"/>
    <x v="10"/>
    <s v="Otro"/>
    <m/>
    <m/>
    <s v="JAC GLORIA LARA DE ECHEVERRY II ETAPA"/>
    <x v="1040"/>
    <s v="Bogotá, D.C."/>
    <s v="No es CPS P-AG"/>
    <n v="0"/>
    <n v="0"/>
    <n v="0"/>
    <n v="0"/>
    <s v="-"/>
    <m/>
    <m/>
  </r>
  <r>
    <x v="3"/>
    <s v="439-2023"/>
    <s v="No aplica"/>
    <s v="Secop II"/>
    <s v="439-2023-COMODATO"/>
    <s v="FDLSUBACD-435-2023"/>
    <x v="0"/>
    <x v="10"/>
    <s v="Otro"/>
    <m/>
    <m/>
    <s v="JAC NUEVA CAÑIZA III SECTOR"/>
    <x v="1041"/>
    <s v="Bogotá, D.C."/>
    <s v="No es CPS P-AG"/>
    <n v="0"/>
    <n v="0"/>
    <n v="0"/>
    <n v="0"/>
    <s v="-"/>
    <m/>
    <m/>
  </r>
  <r>
    <x v="3"/>
    <s v="440-2023"/>
    <n v="87498"/>
    <s v="Secop II"/>
    <s v="440-2023CPS-AG(87498)"/>
    <s v="FDLSUBACD-436-2023(87498)"/>
    <x v="0"/>
    <x v="0"/>
    <s v="Apoyo a la gestión"/>
    <m/>
    <m/>
    <s v="YULIETH MARIZA GOMEZ ALDANA"/>
    <x v="711"/>
    <s v="Bogotá, D.C."/>
    <n v="1953"/>
    <n v="32000000"/>
    <n v="0"/>
    <n v="0"/>
    <n v="32000000"/>
    <n v="4000000"/>
    <m/>
    <m/>
  </r>
  <r>
    <x v="3"/>
    <s v="441-2023"/>
    <n v="88693"/>
    <s v="Secop II"/>
    <s v="441-2023 CPS-P(88693)"/>
    <s v="FDLSUBACD-437-2023(88693)"/>
    <x v="0"/>
    <x v="0"/>
    <s v="Profesional"/>
    <m/>
    <m/>
    <s v="HUGO RENE LEON CAGUA"/>
    <x v="681"/>
    <s v="Cajicá (Cundinamarca)"/>
    <n v="1999"/>
    <n v="42000000"/>
    <n v="17033333"/>
    <n v="0"/>
    <n v="59033333"/>
    <n v="7000000"/>
    <m/>
    <m/>
  </r>
  <r>
    <x v="3"/>
    <s v="442-2023"/>
    <n v="89242"/>
    <s v="Secop II"/>
    <s v="442-2023CPS-AG(89242)"/>
    <s v="FDLSUBACD-438-2023(89842)"/>
    <x v="0"/>
    <x v="0"/>
    <s v="Apoyo a la gestión"/>
    <m/>
    <m/>
    <s v="LUIS ALEJANDRO RAMIREZ SANABRIA"/>
    <x v="1042"/>
    <s v="Yopal (Casanare)"/>
    <n v="1978"/>
    <n v="24000000"/>
    <n v="10400000"/>
    <n v="0"/>
    <n v="34400000"/>
    <n v="4000000"/>
    <m/>
    <m/>
  </r>
  <r>
    <x v="3"/>
    <s v="443-2023"/>
    <n v="88041"/>
    <s v="Secop II"/>
    <s v="443-2023CPS-P(88041)"/>
    <s v="FDLSUBACD-439-2023"/>
    <x v="0"/>
    <x v="0"/>
    <s v="Profesional"/>
    <m/>
    <m/>
    <s v="MARITZA PEÑA PACHECO"/>
    <x v="398"/>
    <s v="Ocaña (Norte de Santander)"/>
    <n v="1978"/>
    <n v="30300000"/>
    <n v="12456667"/>
    <n v="0"/>
    <n v="42756667"/>
    <n v="5050000"/>
    <m/>
    <m/>
  </r>
  <r>
    <x v="3"/>
    <s v="444-2023"/>
    <n v="88324"/>
    <s v="Secop II"/>
    <s v="444-2023SUM(88324)"/>
    <s v="FDLSSAMC-3-2023(88324)"/>
    <x v="2"/>
    <x v="2"/>
    <s v="Otro"/>
    <m/>
    <m/>
    <s v="CAR SCANNERS SAS"/>
    <x v="1043"/>
    <s v="Bogotá, D.C."/>
    <s v="No es CPS P-AG"/>
    <n v="40000000"/>
    <n v="10000000"/>
    <n v="0"/>
    <n v="50000000"/>
    <s v="-"/>
    <m/>
    <m/>
  </r>
  <r>
    <x v="3"/>
    <s v="445-2023"/>
    <n v="89180"/>
    <s v="Secop II"/>
    <s v="445-2023CPS-AG(89180)"/>
    <s v="FDLSUBACD-440-2023(89180)"/>
    <x v="0"/>
    <x v="0"/>
    <s v="Apoyo a la gestión"/>
    <m/>
    <m/>
    <s v="JOSE JAVIER BAQUERO GUTIERREZ"/>
    <x v="1044"/>
    <s v="Bogotá, D.C."/>
    <n v="1973"/>
    <n v="22950000"/>
    <n v="7650000"/>
    <n v="0"/>
    <n v="30600000"/>
    <n v="2550000"/>
    <m/>
    <m/>
  </r>
  <r>
    <x v="3"/>
    <s v="446-2023"/>
    <n v="89180"/>
    <s v="Secop II"/>
    <s v="446-2023CPS-AG(86955)"/>
    <s v="FDLSUBACD-441-2023(85817)"/>
    <x v="0"/>
    <x v="0"/>
    <s v="Apoyo a la gestión"/>
    <m/>
    <m/>
    <s v="STEPHANY ROJAS OSPINA"/>
    <x v="1045"/>
    <s v="Bogotá, D.C."/>
    <n v="1979"/>
    <n v="15300000"/>
    <n v="6035000"/>
    <n v="0"/>
    <n v="21335000"/>
    <n v="2550000"/>
    <m/>
    <m/>
  </r>
  <r>
    <x v="3"/>
    <s v="447-2023"/>
    <n v="85838"/>
    <s v="Secop II"/>
    <s v="447-2023CPS-AG(85838)"/>
    <s v="FDLSUBACD-442-2023(85838)"/>
    <x v="0"/>
    <x v="0"/>
    <s v="Apoyo a la gestión"/>
    <m/>
    <m/>
    <s v="ESTEVAN ALONSO GUIO HURTADO"/>
    <x v="1046"/>
    <s v="Bogotá, D.C."/>
    <n v="1963"/>
    <n v="18300000"/>
    <n v="7421667"/>
    <n v="0"/>
    <n v="25721667"/>
    <n v="3050000"/>
    <m/>
    <m/>
  </r>
  <r>
    <x v="3"/>
    <s v="448-2023"/>
    <n v="89466"/>
    <s v="Secop II"/>
    <s v="448-2023CPS(89466)"/>
    <s v="FDLSUBACD-443-2023(89466)"/>
    <x v="0"/>
    <x v="2"/>
    <s v="Otro"/>
    <m/>
    <m/>
    <s v="JAC ASOJUNTAS"/>
    <x v="1047"/>
    <s v="Bogotá, D.C."/>
    <s v="No es CPS P-AG"/>
    <n v="147768000"/>
    <n v="0"/>
    <n v="0"/>
    <n v="147768000"/>
    <s v="-"/>
    <m/>
    <m/>
  </r>
  <r>
    <x v="3"/>
    <s v="449-2023"/>
    <n v="89180"/>
    <s v="Secop II"/>
    <s v="449-2023CPS-AG(89180)"/>
    <s v="FDLSUBACD-444-2023(89180)"/>
    <x v="0"/>
    <x v="0"/>
    <s v="Apoyo a la gestión"/>
    <m/>
    <m/>
    <s v="ANDRES CAMILO NARVAEZ DIAZ"/>
    <x v="1048"/>
    <s v="Bogotá, D.C."/>
    <n v="1973"/>
    <n v="22950000"/>
    <n v="7650000"/>
    <n v="0"/>
    <n v="30600000"/>
    <n v="2550000"/>
    <m/>
    <m/>
  </r>
  <r>
    <x v="3"/>
    <s v="450-2023"/>
    <n v="89189"/>
    <s v="Secop II"/>
    <s v="450-2023CPS-AG(89189)"/>
    <s v="FDLSUBACD-445-2023(89189)"/>
    <x v="0"/>
    <x v="0"/>
    <s v="Apoyo a la gestión"/>
    <m/>
    <m/>
    <s v="MILTON YESID SARMIENTO BOGOTA"/>
    <x v="1049"/>
    <s v="Bogotá, D.C."/>
    <n v="1973"/>
    <n v="36000000"/>
    <n v="12000000"/>
    <n v="0"/>
    <n v="48000000"/>
    <n v="4000000"/>
    <m/>
    <m/>
  </r>
  <r>
    <x v="3"/>
    <s v="451-2023"/>
    <n v="89291"/>
    <s v="Secop II"/>
    <s v="451-2023CPS-P(89291)"/>
    <s v="FDLSUBACD-446-2023(89291)"/>
    <x v="0"/>
    <x v="0"/>
    <s v="Profesional"/>
    <m/>
    <m/>
    <s v="MARIA ALEJANDRA MONTILLA CASTRO"/>
    <x v="1050"/>
    <s v="Bogotá, D.C."/>
    <n v="1996"/>
    <n v="45450000"/>
    <n v="15150000"/>
    <n v="0"/>
    <n v="60600000"/>
    <n v="5050000"/>
    <m/>
    <m/>
  </r>
  <r>
    <x v="3"/>
    <s v="107629-2023"/>
    <n v="89191"/>
    <s v="Tienda virtual"/>
    <s v="ORDEN DE COMPRA 107629"/>
    <s v="No aplica"/>
    <x v="6"/>
    <x v="9"/>
    <s v="Orden de Compra"/>
    <m/>
    <m/>
    <s v="DISTRACOM"/>
    <x v="1051"/>
    <s v="Medellín"/>
    <s v="No es CPS P-AG"/>
    <n v="125000000"/>
    <n v="0"/>
    <n v="0"/>
    <n v="125000000"/>
    <s v="-"/>
    <m/>
    <m/>
  </r>
  <r>
    <x v="3"/>
    <s v="107871-2023"/>
    <n v="89176"/>
    <s v="Tienda virtual"/>
    <s v="ORDEN DE COMPRA 107871"/>
    <s v="No aplica"/>
    <x v="6"/>
    <x v="9"/>
    <s v="Orden de Compra"/>
    <m/>
    <m/>
    <s v="UNION TEMPORAL CLEAN BOGOTA"/>
    <x v="1052"/>
    <s v="Bogotá, D.C."/>
    <s v="No es CPS P-AG"/>
    <n v="498362129"/>
    <n v="186785105.30000001"/>
    <n v="0"/>
    <n v="685147234.29999995"/>
    <s v="-"/>
    <s v="N&amp;R ISC SAS (50.00%) - CONTINENTAL DE LIMPIEZA S.A.S (25.00%) - VSYA S.A.S (25.00%)"/>
    <m/>
  </r>
  <r>
    <x v="3"/>
    <s v="107875-2023"/>
    <n v="89075"/>
    <s v="Tienda virtual"/>
    <s v="ORDEN DE COMPRA 107875"/>
    <s v="No aplica"/>
    <x v="6"/>
    <x v="9"/>
    <s v="Orden de Compra"/>
    <m/>
    <m/>
    <s v="CONTROLES EMPRESARIALES SAS"/>
    <x v="1053"/>
    <s v="Bogotá, D.C."/>
    <s v="No es CPS P-AG"/>
    <n v="187918827"/>
    <n v="0"/>
    <n v="0"/>
    <n v="187918827"/>
    <s v="-"/>
    <m/>
    <m/>
  </r>
  <r>
    <x v="3"/>
    <s v="107876-2023"/>
    <n v="88975"/>
    <s v="Tienda virtual"/>
    <s v="ORDEN DE COMPRA 107876"/>
    <s v="No aplica"/>
    <x v="6"/>
    <x v="9"/>
    <s v="Orden de Compra"/>
    <m/>
    <m/>
    <s v="CLARYICON SAS"/>
    <x v="912"/>
    <s v="Bogotá, D.C."/>
    <s v="No es CPS P-AG"/>
    <n v="25127022"/>
    <n v="0"/>
    <n v="0"/>
    <n v="25127022"/>
    <s v="-"/>
    <m/>
    <m/>
  </r>
  <r>
    <x v="3"/>
    <s v="453-2023 C1"/>
    <n v="89291"/>
    <s v="Secop II"/>
    <s v="453-2023CPS-P(89291)"/>
    <s v="FDLSUBACD-448-2023(89291)"/>
    <x v="0"/>
    <x v="0"/>
    <s v="Profesional"/>
    <d v="2023-08-01T00:00:00"/>
    <s v="$ 29.300.000"/>
    <s v="KAREN ANDREA TRIVIÑO"/>
    <x v="1054"/>
    <s v="Bogotá, D.C."/>
    <n v="1996"/>
    <n v="45450000"/>
    <n v="15150000"/>
    <n v="0"/>
    <n v="60600000"/>
    <n v="5050000"/>
    <m/>
    <m/>
  </r>
  <r>
    <x v="3"/>
    <s v="453-2023"/>
    <n v="89291"/>
    <s v="Secop II"/>
    <s v="453-2023CPS-P(89291)"/>
    <s v="FDLSUBACD-448-2023(89291)"/>
    <x v="0"/>
    <x v="0"/>
    <s v="Profesional"/>
    <m/>
    <m/>
    <s v="CLAUDIA ESNEYTHER YOPASA CABIATIVA"/>
    <x v="1055"/>
    <s v="Bogotá, D.C."/>
    <n v="1996"/>
    <n v="45450000"/>
    <n v="15150000"/>
    <n v="0"/>
    <n v="60600000"/>
    <n v="5050000"/>
    <m/>
    <m/>
  </r>
  <r>
    <x v="3"/>
    <s v="454-2023"/>
    <n v="89291"/>
    <s v="Secop II"/>
    <s v="454-2023CPS-P(89291)"/>
    <s v="FDLSUBACD-449-2023(89291)"/>
    <x v="0"/>
    <x v="0"/>
    <s v="Profesional"/>
    <m/>
    <m/>
    <s v="BLANCA LUCIA SALAZAR VILLEGAS"/>
    <x v="508"/>
    <s v="Villavicencio (Meta)"/>
    <n v="1996"/>
    <n v="45450000"/>
    <n v="15150000"/>
    <n v="0"/>
    <n v="60600000"/>
    <n v="5050000"/>
    <m/>
    <m/>
  </r>
  <r>
    <x v="3"/>
    <s v="455-2023"/>
    <n v="88647"/>
    <s v="Secop II"/>
    <s v="455-2023CINT(88647)"/>
    <s v="FDLSUBA-CMA-1-2023(88647)"/>
    <x v="4"/>
    <x v="7"/>
    <s v="Otro"/>
    <m/>
    <m/>
    <s v="ARMANDO JOSE SOLORZANO DANGON"/>
    <x v="1056"/>
    <s v="Valledupar (Cesar)"/>
    <s v="No es CPS P-AG"/>
    <n v="84467551"/>
    <n v="0"/>
    <n v="0"/>
    <n v="84467551"/>
    <s v="-"/>
    <m/>
    <m/>
  </r>
  <r>
    <x v="3"/>
    <s v="456-2023"/>
    <n v="89508"/>
    <s v="Secop II"/>
    <s v="456-2023-CONVINT(89508)"/>
    <s v="FDLSUBACD-450-2023(89508)"/>
    <x v="0"/>
    <x v="1"/>
    <s v="Otro"/>
    <m/>
    <m/>
    <s v="FUNDACION NACIONAL BATUTA"/>
    <x v="1057"/>
    <s v="Bogotá, D.C."/>
    <s v="No es CPS P-AG"/>
    <n v="120000000"/>
    <n v="0"/>
    <n v="0"/>
    <n v="120000000"/>
    <s v="-"/>
    <m/>
    <m/>
  </r>
  <r>
    <x v="3"/>
    <s v="457-2023"/>
    <n v="87498"/>
    <s v="Secop II"/>
    <s v="457-2023CPS-AG(87498)"/>
    <s v="FDLSUBACD-451-2023(86955)"/>
    <x v="0"/>
    <x v="0"/>
    <s v="Apoyo a la gestión"/>
    <m/>
    <m/>
    <s v="OSCAR JAVIER GOMEZ TOVAR"/>
    <x v="1058"/>
    <s v="Bogotá, D.C."/>
    <n v="1953"/>
    <n v="32000000"/>
    <n v="4800000"/>
    <n v="0"/>
    <n v="36800000"/>
    <n v="4000000"/>
    <m/>
    <m/>
  </r>
  <r>
    <x v="3"/>
    <s v="458-2023"/>
    <n v="88504"/>
    <s v="Secop II"/>
    <s v="458-2023CPS-P(88504)"/>
    <s v="FDLSUBACD-452-2023(88504)"/>
    <x v="0"/>
    <x v="0"/>
    <s v="Profesional"/>
    <m/>
    <m/>
    <s v="WILLIAM MAURICIO BUITRAGO PARRA"/>
    <x v="1059"/>
    <s v="Bogotá, D.C."/>
    <n v="1978"/>
    <n v="30300000"/>
    <n v="11110000"/>
    <n v="0"/>
    <n v="41410000"/>
    <n v="5050000"/>
    <m/>
    <m/>
  </r>
  <r>
    <x v="3"/>
    <s v="459-2023"/>
    <n v="83698"/>
    <s v="Secop II"/>
    <s v="459-2023CPS-AG(83698)"/>
    <s v="FDLSUBACD-453-2023(83698)"/>
    <x v="0"/>
    <x v="0"/>
    <s v="Apoyo a la gestión"/>
    <m/>
    <m/>
    <s v="JULIETH STEFANY AMEZQUITA BOHORQUEZ"/>
    <x v="1060"/>
    <s v="Bogotá, D.C."/>
    <n v="1978"/>
    <n v="15300000"/>
    <n v="5610000"/>
    <n v="0"/>
    <n v="20910000"/>
    <n v="2550000"/>
    <m/>
    <m/>
  </r>
  <r>
    <x v="3"/>
    <s v="460-2023"/>
    <n v="86314"/>
    <s v="Secop II"/>
    <s v="460-2023CO(86314)"/>
    <s v="FDLSLP-2-2023(86314)"/>
    <x v="5"/>
    <x v="8"/>
    <s v="Otro"/>
    <m/>
    <m/>
    <s v="CONSORCIO VIAS 2024"/>
    <x v="1061"/>
    <s v="Bogotá, D.C."/>
    <s v="No es CPS P-AG"/>
    <n v="17785031594"/>
    <n v="1459172063"/>
    <n v="0"/>
    <n v="19244203657"/>
    <s v="-"/>
    <s v="ESTUDIOS, DISEÑOS Y CONSTRUCCION DE PROYECTOS DE INGENIERIA S A S - EDC INGENIERIA SAS (50 %) - ESTUDIOS E INGENIERIA SAS (50 %)"/>
    <s v="Interventoría: CONSORCIO INTER SUBA [612 de 2023]"/>
  </r>
  <r>
    <x v="3"/>
    <s v="461-2023"/>
    <s v="No aplica"/>
    <s v="Secop II"/>
    <s v="461-2023-COMODATO"/>
    <s v="FDLSUBACD-454-2023"/>
    <x v="0"/>
    <x v="10"/>
    <s v="Otro"/>
    <m/>
    <m/>
    <s v="JAC VEREDA CHORRILLOS SUBA ALS"/>
    <x v="1062"/>
    <s v="Bogotá, D.C."/>
    <s v="No es CPS P-AG"/>
    <s v="$ 12.361.927"/>
    <n v="0"/>
    <n v="0"/>
    <s v="$ 12.361.927"/>
    <s v="-"/>
    <m/>
    <m/>
  </r>
  <r>
    <x v="3"/>
    <s v="462-2023"/>
    <s v="No aplica"/>
    <s v="Secop II"/>
    <s v="462-2023-COMODATO"/>
    <s v="FDLSUBACD-455-2023"/>
    <x v="0"/>
    <x v="10"/>
    <s v="Otro"/>
    <m/>
    <m/>
    <s v="JAC EL LAGO DE SUBA"/>
    <x v="1063"/>
    <s v="Bogotá, D.C."/>
    <s v="No es CPS P-AG"/>
    <n v="0"/>
    <n v="0"/>
    <n v="0"/>
    <s v=" "/>
    <s v="-"/>
    <m/>
    <m/>
  </r>
  <r>
    <x v="3"/>
    <s v="463-2023"/>
    <s v="No aplica"/>
    <s v="Secop II"/>
    <s v="463-2023-COMODATO"/>
    <s v="FDLSUBACD-456-2023"/>
    <x v="0"/>
    <x v="10"/>
    <s v="Otro"/>
    <m/>
    <m/>
    <s v="JAC URBANIZACIÓN TURINGIA I SECTOR"/>
    <x v="1064"/>
    <s v="Bogotá, D.C."/>
    <s v="No es CPS P-AG"/>
    <n v="0"/>
    <n v="0"/>
    <n v="0"/>
    <n v="0"/>
    <s v="-"/>
    <m/>
    <m/>
  </r>
  <r>
    <x v="3"/>
    <s v="464-2023"/>
    <s v="No aplica"/>
    <s v="Secop II"/>
    <s v="464-2023-COMODATO"/>
    <s v="FDLSUBACD-457-2023"/>
    <x v="0"/>
    <x v="10"/>
    <s v="Otro"/>
    <m/>
    <m/>
    <s v="JAC PRADO CENTRAL"/>
    <x v="1065"/>
    <s v="Bogotá, D.C."/>
    <s v="No es CPS P-AG"/>
    <n v="0"/>
    <n v="0"/>
    <n v="0"/>
    <n v="0"/>
    <s v="-"/>
    <m/>
    <m/>
  </r>
  <r>
    <x v="3"/>
    <s v="465-2023"/>
    <s v="No aplica"/>
    <s v="Secop II"/>
    <s v="465-2023-COMODATO"/>
    <s v="FDLSUBACD-458-2023"/>
    <x v="0"/>
    <x v="10"/>
    <s v="Otro"/>
    <m/>
    <m/>
    <s v="JAC TABERIN DE SUBA ALS"/>
    <x v="1066"/>
    <s v="Bogotá, D.C."/>
    <s v="No es CPS P-AG"/>
    <n v="0"/>
    <n v="0"/>
    <n v="0"/>
    <n v="0"/>
    <s v="-"/>
    <m/>
    <m/>
  </r>
  <r>
    <x v="3"/>
    <s v="466-2023"/>
    <s v="No aplica"/>
    <s v="Secop II"/>
    <s v="466-2023-COMODATO"/>
    <s v="FDLSUBACD-459-2023"/>
    <x v="0"/>
    <x v="10"/>
    <s v="Otro"/>
    <m/>
    <m/>
    <s v="JAC GRANADA NORTE"/>
    <x v="1067"/>
    <s v="Bogotá, D.C."/>
    <s v="No es CPS P-AG"/>
    <n v="0"/>
    <n v="0"/>
    <n v="0"/>
    <n v="0"/>
    <s v="-"/>
    <m/>
    <m/>
  </r>
  <r>
    <x v="3"/>
    <s v="467-2023"/>
    <s v="No aplica"/>
    <s v="Secop II"/>
    <s v="467-2023-COMODATO"/>
    <s v="FDLSUBACD-460-2023"/>
    <x v="0"/>
    <x v="10"/>
    <s v="Otro"/>
    <m/>
    <m/>
    <s v="JAC MIRANDELA LOS LIBERTADORES"/>
    <x v="1068"/>
    <s v="Bogotá, D.C."/>
    <s v="No es CPS P-AG"/>
    <n v="0"/>
    <n v="0"/>
    <n v="0"/>
    <n v="0"/>
    <s v="-"/>
    <m/>
    <m/>
  </r>
  <r>
    <x v="3"/>
    <s v="468-2023"/>
    <s v="No aplica"/>
    <s v="Secop II"/>
    <s v="468-2023-COMODATO"/>
    <s v="FDLSUBACD-461-2023"/>
    <x v="0"/>
    <x v="10"/>
    <s v="Otro"/>
    <m/>
    <m/>
    <s v="JAC SAN JOSE SPRING DE SUBA "/>
    <x v="1069"/>
    <s v="Bogotá, D.C."/>
    <s v="No es CPS P-AG"/>
    <n v="0"/>
    <n v="0"/>
    <n v="0"/>
    <n v="0"/>
    <s v="-"/>
    <m/>
    <m/>
  </r>
  <r>
    <x v="3"/>
    <s v="469-2023"/>
    <s v="No aplica"/>
    <s v="Secop II"/>
    <s v="469-2023-COMODATO"/>
    <s v="FDLSUBACD-462-2023"/>
    <x v="0"/>
    <x v="10"/>
    <s v="Otro"/>
    <m/>
    <m/>
    <s v="JAC URBANIZACIÓN GILMAR"/>
    <x v="1070"/>
    <s v="Bogotá, D.C."/>
    <s v="No es CPS P-AG"/>
    <n v="0"/>
    <n v="0"/>
    <n v="0"/>
    <n v="0"/>
    <s v="-"/>
    <m/>
    <m/>
  </r>
  <r>
    <x v="3"/>
    <s v="470-2023"/>
    <s v="No aplica"/>
    <s v="Secop II"/>
    <s v="470-2023-COMODATO"/>
    <s v="FDLSUBACD-463-2023"/>
    <x v="0"/>
    <x v="10"/>
    <s v="Otro"/>
    <m/>
    <m/>
    <s v="JAC VISTA BELLA DE SUBA "/>
    <x v="1071"/>
    <s v="Bogotá, D.C."/>
    <s v="No es CPS P-AG"/>
    <n v="0"/>
    <n v="0"/>
    <n v="0"/>
    <n v="0"/>
    <s v="-"/>
    <m/>
    <m/>
  </r>
  <r>
    <x v="3"/>
    <s v="471-2023"/>
    <s v="No aplica"/>
    <s v="Secop II"/>
    <s v="471-2023-COMODATO"/>
    <s v="FDLSUBACD-464-2023"/>
    <x v="0"/>
    <x v="10"/>
    <s v="Otro"/>
    <m/>
    <m/>
    <s v="JAC BILBAO DE SUBA"/>
    <x v="1072"/>
    <s v="Bogotá, D.C."/>
    <s v="No es CPS P-AG"/>
    <n v="0"/>
    <n v="0"/>
    <n v="0"/>
    <n v="0"/>
    <s v="-"/>
    <m/>
    <m/>
  </r>
  <r>
    <x v="3"/>
    <s v="472-2023"/>
    <s v="No aplica"/>
    <s v="Secop II"/>
    <s v="472-2023-COMODATO"/>
    <s v="FDLSUBACD-465-2023"/>
    <x v="0"/>
    <x v="10"/>
    <s v="Otro"/>
    <m/>
    <m/>
    <s v="JAC VERONA"/>
    <x v="1073"/>
    <s v="Bogotá, D.C."/>
    <s v="No es CPS P-AG"/>
    <n v="0"/>
    <n v="0"/>
    <n v="0"/>
    <n v="0"/>
    <s v="-"/>
    <m/>
    <m/>
  </r>
  <r>
    <x v="3"/>
    <s v="473-2023"/>
    <s v="No aplica"/>
    <s v="Secop II"/>
    <s v="473-2023-COMODATO"/>
    <s v="FDLSUBACD-466-2023"/>
    <x v="0"/>
    <x v="10"/>
    <s v="Otro"/>
    <m/>
    <m/>
    <s v="JAC URBANIZACIÓN LA TOSCANA"/>
    <x v="1074"/>
    <s v="Bogotá, D.C."/>
    <s v="No es CPS P-AG"/>
    <n v="0"/>
    <n v="0"/>
    <n v="0"/>
    <n v="0"/>
    <s v="-"/>
    <m/>
    <m/>
  </r>
  <r>
    <x v="3"/>
    <s v="474-2023"/>
    <s v="No aplica"/>
    <s v="Secop II"/>
    <s v="474-2023-COMODATO"/>
    <s v="FDLSUBACD-467-2023"/>
    <x v="0"/>
    <x v="10"/>
    <s v="Otro"/>
    <m/>
    <m/>
    <s v="JAC VILLA DELIA NORTE "/>
    <x v="1075"/>
    <s v="Bogotá, D.C."/>
    <s v="No es CPS P-AG"/>
    <n v="0"/>
    <n v="0"/>
    <n v="0"/>
    <n v="0"/>
    <s v="-"/>
    <m/>
    <m/>
  </r>
  <r>
    <x v="3"/>
    <s v="475-2023"/>
    <s v="No aplica"/>
    <s v="Secop II"/>
    <s v="475-2023-COMODATO"/>
    <s v="FDLSUBACD-468-2023"/>
    <x v="0"/>
    <x v="10"/>
    <s v="Otro"/>
    <m/>
    <m/>
    <s v="JAC SAN FRANCISCO"/>
    <x v="1076"/>
    <s v="Bogotá, D.C."/>
    <s v="No es CPS P-AG"/>
    <n v="0"/>
    <n v="0"/>
    <n v="0"/>
    <n v="0"/>
    <s v="-"/>
    <m/>
    <m/>
  </r>
  <r>
    <x v="3"/>
    <s v="476-2023"/>
    <s v="No aplica"/>
    <s v="Secop II"/>
    <s v="476-2023-COMODATO"/>
    <s v="FDLSUBACD-469-2023"/>
    <x v="0"/>
    <x v="10"/>
    <s v="Otro"/>
    <m/>
    <m/>
    <s v="JAC AURES I DE SUBA "/>
    <x v="1077"/>
    <s v="Bogotá, D.C."/>
    <s v="No es CPS P-AG"/>
    <n v="0"/>
    <n v="0"/>
    <n v="0"/>
    <n v="0"/>
    <s v="-"/>
    <m/>
    <m/>
  </r>
  <r>
    <x v="3"/>
    <s v="477-2023"/>
    <s v="No aplica"/>
    <s v="Secop II"/>
    <s v="477-2023-COMODATO"/>
    <s v="FDLSUBACD-470-2023"/>
    <x v="0"/>
    <x v="10"/>
    <s v="Otro"/>
    <m/>
    <m/>
    <s v="JAC TIBABUYES SUBA"/>
    <x v="1078"/>
    <s v="Bogotá, D.C."/>
    <s v="No es CPS P-AG"/>
    <n v="0"/>
    <n v="0"/>
    <n v="0"/>
    <n v="0"/>
    <s v="-"/>
    <m/>
    <m/>
  </r>
  <r>
    <x v="3"/>
    <s v="478-2023"/>
    <s v="No aplica"/>
    <s v="Secop II"/>
    <s v="478-2023-COMODATO"/>
    <s v="FDLSUBACD-471-2023"/>
    <x v="0"/>
    <x v="10"/>
    <s v="Otro"/>
    <m/>
    <m/>
    <s v="JAC TUNA ALTA"/>
    <x v="1079"/>
    <s v="Bogotá, D.C."/>
    <s v="No es CPS P-AG"/>
    <n v="0"/>
    <n v="0"/>
    <n v="0"/>
    <n v="0"/>
    <s v="-"/>
    <m/>
    <m/>
  </r>
  <r>
    <x v="3"/>
    <s v="479-2023"/>
    <s v="No aplica"/>
    <s v="Secop II"/>
    <s v="479-2023-COMODATO"/>
    <s v="FDLSUBACD-472-2023"/>
    <x v="0"/>
    <x v="10"/>
    <s v="Otro"/>
    <m/>
    <m/>
    <s v="JAC TUNA BAJA III SECTOR"/>
    <x v="1080"/>
    <s v="Bogotá, D.C."/>
    <s v="No es CPS P-AG"/>
    <n v="0"/>
    <n v="0"/>
    <n v="0"/>
    <n v="0"/>
    <s v="-"/>
    <m/>
    <m/>
  </r>
  <r>
    <x v="3"/>
    <s v="480-2023"/>
    <s v="No aplica"/>
    <s v="Secop II"/>
    <s v="480-2023-COMODATO"/>
    <s v="FDLSUBACD-473-2023"/>
    <x v="0"/>
    <x v="10"/>
    <s v="Otro"/>
    <m/>
    <m/>
    <s v="JAC URBANIZACIÓN BOSQUES DE NOGALES"/>
    <x v="1081"/>
    <s v="Bogotá, D.C."/>
    <s v="No es CPS P-AG"/>
    <n v="0"/>
    <n v="0"/>
    <n v="0"/>
    <n v="0"/>
    <s v="-"/>
    <m/>
    <m/>
  </r>
  <r>
    <x v="3"/>
    <s v="481-2023"/>
    <s v="No aplica"/>
    <s v="Secop II"/>
    <s v="481-2023-COMODATO"/>
    <s v="FDLSUBACD-474-2023"/>
    <x v="0"/>
    <x v="10"/>
    <s v="Otro"/>
    <m/>
    <m/>
    <s v="JAC SABANA DE TIBABUYES"/>
    <x v="1082"/>
    <s v="Bogotá, D.C."/>
    <s v="No es CPS P-AG"/>
    <n v="0"/>
    <n v="0"/>
    <n v="0"/>
    <n v="0"/>
    <s v="-"/>
    <m/>
    <m/>
  </r>
  <r>
    <x v="3"/>
    <s v="482-2023"/>
    <s v="No aplica"/>
    <s v="Secop II"/>
    <s v="482-2023-COMODATO"/>
    <s v="FDLSUBACD-475-2023"/>
    <x v="0"/>
    <x v="10"/>
    <s v="Otro"/>
    <m/>
    <m/>
    <s v="JAC SAN CAYETANO"/>
    <x v="1083"/>
    <s v="Bogotá, D.C."/>
    <s v="No es CPS P-AG"/>
    <n v="0"/>
    <n v="0"/>
    <n v="0"/>
    <n v="0"/>
    <s v="-"/>
    <m/>
    <m/>
  </r>
  <r>
    <x v="3"/>
    <s v="483-2023"/>
    <n v="89490"/>
    <s v="Secop I"/>
    <s v="483-2023-CONVINT(89490)"/>
    <s v="FDLSUBACD-476-2023(89490)"/>
    <x v="0"/>
    <x v="1"/>
    <s v="Otro"/>
    <m/>
    <m/>
    <s v="SECRETARIA DISTRITAL DE CULTURA DE RECREACION - IDARTES. ESCULTURA LOCAL 2023"/>
    <x v="240"/>
    <m/>
    <s v="No es CPS P-AG"/>
    <n v="3208080526"/>
    <n v="0"/>
    <n v="0"/>
    <n v="3208080526"/>
    <s v="-"/>
    <m/>
    <m/>
  </r>
  <r>
    <x v="3"/>
    <s v="484-2023"/>
    <n v="86302"/>
    <s v="Secop II"/>
    <s v="484-2023CO(86302)"/>
    <s v="FDLSLP-3-2023(86302)"/>
    <x v="5"/>
    <x v="8"/>
    <s v="Otro"/>
    <m/>
    <m/>
    <s v="CONSORCIO BOGOTÁ"/>
    <x v="1084"/>
    <m/>
    <s v="No es CPS P-AG"/>
    <n v="2621000000"/>
    <n v="0"/>
    <n v="0"/>
    <n v="2621000000"/>
    <s v="-"/>
    <s v="CONSULTORIA Y CONSTRUCCION S.A.S (50.00%) - OBRAS CYC SAS (50.00%)"/>
    <s v="Interventoría: ARQUITECTURA URBANA LTDA [498 de 2023]"/>
  </r>
  <r>
    <x v="3"/>
    <s v="108459-2023"/>
    <n v="89307"/>
    <s v="Tienda virtual"/>
    <s v="ORDEN DE COMPRA 108459"/>
    <s v="No aplica"/>
    <x v="6"/>
    <x v="9"/>
    <s v="Orden de Compra"/>
    <m/>
    <m/>
    <s v="CAMERFIRMA COLOMBIA SAS"/>
    <x v="1085"/>
    <s v="Bogotá, D.C."/>
    <s v="No es CPS P-AG"/>
    <n v="190400"/>
    <n v="0"/>
    <n v="0"/>
    <n v="190400"/>
    <s v="-"/>
    <m/>
    <m/>
  </r>
  <r>
    <x v="3"/>
    <s v="485-2023"/>
    <n v="86955"/>
    <s v="Secop II"/>
    <s v="485-2023CPS-AG(86955)"/>
    <s v="FDLSUBACD-477-2023-(86955)"/>
    <x v="0"/>
    <x v="0"/>
    <s v="Apoyo a la gestión"/>
    <m/>
    <m/>
    <s v="GERMAN ALBERTO ARANGO CAMARGO"/>
    <x v="1086"/>
    <s v="Bogotá, D.C."/>
    <n v="1979"/>
    <n v="15300000"/>
    <n v="3910000"/>
    <n v="0"/>
    <n v="19210000"/>
    <n v="3201666.6666666665"/>
    <m/>
    <m/>
  </r>
  <r>
    <x v="3"/>
    <s v="486-2023"/>
    <n v="87492"/>
    <s v="Secop II"/>
    <s v="486-2023CPS-P(87492)"/>
    <s v="FDLSUBACD-478-2023-(87492)"/>
    <x v="0"/>
    <x v="0"/>
    <s v="Profesional"/>
    <m/>
    <m/>
    <s v="BELKIS INDIRA SANCHEZ LEGUIZAMON"/>
    <x v="1087"/>
    <s v="Pesca (Boyacá)"/>
    <n v="1979"/>
    <n v="30300000"/>
    <n v="0"/>
    <n v="0"/>
    <n v="30300000"/>
    <n v="5050000"/>
    <m/>
    <m/>
  </r>
  <r>
    <x v="3"/>
    <s v="487-2023"/>
    <n v="87590"/>
    <s v="Secop II"/>
    <s v="487-2023CPS-AG(87590)"/>
    <s v="FDLSUBACD-479-2023(87590)"/>
    <x v="0"/>
    <x v="0"/>
    <s v="Apoyo a la gestión"/>
    <m/>
    <m/>
    <s v="MIGUEL ANDRES GALINDO GONZALEZ"/>
    <x v="1088"/>
    <s v="Bogotá, D.C."/>
    <n v="1978"/>
    <n v="24000000"/>
    <n v="0"/>
    <n v="0"/>
    <n v="24000000"/>
    <n v="4000000"/>
    <m/>
    <m/>
  </r>
  <r>
    <x v="3"/>
    <s v="488-2023"/>
    <n v="89010"/>
    <s v="Secop II"/>
    <s v="488-2023CPS-P(89010)"/>
    <s v="FDLSUBACD-480-2023(89010)"/>
    <x v="0"/>
    <x v="0"/>
    <s v="Profesional"/>
    <m/>
    <m/>
    <s v="FELIPE SANTIAGO PEREZ ERAZO"/>
    <x v="1089"/>
    <s v="Cartagena (Bolívar)"/>
    <n v="1978"/>
    <n v="30300000"/>
    <n v="0"/>
    <n v="0"/>
    <n v="30300000"/>
    <n v="5050000"/>
    <m/>
    <m/>
  </r>
  <r>
    <x v="3"/>
    <s v="489-2023"/>
    <n v="89787"/>
    <s v="Secop II"/>
    <s v="489-2023CPS-P(89787)"/>
    <s v="FDLSUBACD-481-2023-(89787)"/>
    <x v="0"/>
    <x v="0"/>
    <s v="Profesional"/>
    <m/>
    <m/>
    <s v="DIANA MARIA VIDAL COLLAZOS"/>
    <x v="1090"/>
    <s v="Bogotá, D.C."/>
    <n v="1996"/>
    <n v="40400000"/>
    <n v="0"/>
    <n v="0"/>
    <n v="40400000"/>
    <n v="5050000"/>
    <m/>
    <m/>
  </r>
  <r>
    <x v="3"/>
    <s v="490-2023"/>
    <n v="89818"/>
    <s v="Secop II"/>
    <s v="490-2023CPS-AG(89932)"/>
    <s v="FDLSUBACD-482-2023(89932)"/>
    <x v="0"/>
    <x v="0"/>
    <s v="Apoyo a la gestión"/>
    <m/>
    <m/>
    <s v="LUIS DAVID CALDERON ALVAREZ"/>
    <x v="1091"/>
    <s v="Bogotá, D.C."/>
    <n v="1978"/>
    <n v="12000000"/>
    <n v="6000000"/>
    <n v="0"/>
    <n v="18000000"/>
    <n v="4000000"/>
    <m/>
    <m/>
  </r>
  <r>
    <x v="3"/>
    <s v="491-2023"/>
    <n v="85817"/>
    <s v="Secop II"/>
    <s v="491-2023CPS-AG(85817)"/>
    <s v="FDLSUBACD-483-2023(85817)"/>
    <x v="0"/>
    <x v="0"/>
    <s v="Apoyo a la gestión"/>
    <m/>
    <m/>
    <s v="JAVIER ALBERTO MENDEZ PINZON"/>
    <x v="1092"/>
    <s v="Bogotá, D.C."/>
    <n v="1953"/>
    <n v="32000000"/>
    <n v="10000000"/>
    <n v="0"/>
    <n v="42000000"/>
    <n v="5050000"/>
    <m/>
    <m/>
  </r>
  <r>
    <x v="3"/>
    <s v="492-2023"/>
    <n v="86955"/>
    <s v="Secop II"/>
    <s v="492-2023CPS-AG(86955)"/>
    <s v="FDLSUBACD-484-2023(86955)"/>
    <x v="0"/>
    <x v="0"/>
    <s v="Apoyo a la gestión"/>
    <m/>
    <m/>
    <s v="IGNACIO ELIAS MAHECHA MAHECHA"/>
    <x v="1093"/>
    <s v="Bogotá, D.C."/>
    <n v="1979"/>
    <n v="15300000"/>
    <n v="4335000"/>
    <n v="0"/>
    <n v="19635000"/>
    <n v="3272500"/>
    <m/>
    <m/>
  </r>
  <r>
    <x v="3"/>
    <s v="108806-2023"/>
    <n v="88981"/>
    <s v="Tienda virtual"/>
    <s v="ORDEN DE COMPRA 108806"/>
    <s v="No aplica"/>
    <x v="6"/>
    <x v="9"/>
    <s v="Orden de Compra"/>
    <m/>
    <m/>
    <s v="CLARYICON SAS"/>
    <x v="912"/>
    <s v="Bogotá, D.C."/>
    <s v="No es CPS P-AG"/>
    <n v="46159015"/>
    <n v="0"/>
    <n v="0"/>
    <n v="46159015"/>
    <s v="-"/>
    <m/>
    <m/>
  </r>
  <r>
    <x v="3"/>
    <s v="493-2023"/>
    <n v="89535"/>
    <s v="Secop II"/>
    <s v="493-2023SEG(89535)"/>
    <s v="FDLSMC-2-2023(89535)"/>
    <x v="0"/>
    <x v="11"/>
    <s v="Otro"/>
    <m/>
    <m/>
    <s v="COMPAÑÍA MUNDIAL DE SEGUROS S.A"/>
    <x v="1094"/>
    <s v="Bogotá, D.C."/>
    <s v="No es CPS P-AG"/>
    <n v="4721201"/>
    <n v="2046529"/>
    <n v="0"/>
    <n v="6767730"/>
    <s v="-"/>
    <m/>
    <m/>
  </r>
  <r>
    <x v="3"/>
    <s v="494-2023"/>
    <n v="89306"/>
    <s v="Secop II"/>
    <s v="494-2023-CPS(89306)"/>
    <s v="FDLSSAMC-5-2023(89306)"/>
    <x v="2"/>
    <x v="2"/>
    <s v="Otro"/>
    <m/>
    <m/>
    <s v="CORPORACION ESTRATEGICA EN GESTION E INTEGRACION COLOMBIA -EGESCO"/>
    <x v="1095"/>
    <s v="Bogotá, D.C."/>
    <s v="No es CPS P-AG"/>
    <n v="282983848"/>
    <n v="0"/>
    <n v="0"/>
    <n v="282983848"/>
    <s v="-"/>
    <m/>
    <m/>
  </r>
  <r>
    <x v="3"/>
    <s v="495-2023"/>
    <n v="89076"/>
    <s v="Secop II"/>
    <s v="495-2023-CV(89076)"/>
    <s v="FDLSSASI-4-2023(89076)"/>
    <x v="1"/>
    <x v="4"/>
    <s v="Otro"/>
    <m/>
    <m/>
    <s v="INTEGRA DE COLOMBIA SAS"/>
    <x v="1096"/>
    <m/>
    <s v="No es CPS P-AG"/>
    <n v="85642872"/>
    <n v="0"/>
    <n v="0"/>
    <n v="85642872"/>
    <s v="-"/>
    <m/>
    <m/>
  </r>
  <r>
    <x v="3"/>
    <s v="496-2023"/>
    <n v="88850"/>
    <s v="Secop II"/>
    <s v="496-2023-CPS(88850)"/>
    <s v="FDLSSAMC-4-2023(88850)"/>
    <x v="2"/>
    <x v="2"/>
    <s v="Otro"/>
    <m/>
    <m/>
    <s v="GERENCIA PUBLICA Y PRIVADA S.A.S"/>
    <x v="1097"/>
    <m/>
    <s v="No es CPS P-AG"/>
    <n v="98983766"/>
    <n v="0"/>
    <n v="0"/>
    <n v="98983766"/>
    <s v="-"/>
    <m/>
    <m/>
  </r>
  <r>
    <x v="3"/>
    <s v="497-2023"/>
    <n v="89351"/>
    <s v="Secop II"/>
    <s v="497-2023-CV(89351)"/>
    <s v="FDLSSAMC-6-2023(89351)"/>
    <x v="2"/>
    <x v="4"/>
    <s v="Otro"/>
    <m/>
    <m/>
    <s v="DISTRIBUIDORA COMERCIAL V&amp;A SAS -DICOVA S.A.S"/>
    <x v="1098"/>
    <m/>
    <s v="No es CPS P-AG"/>
    <n v="107000040"/>
    <n v="0"/>
    <n v="0"/>
    <n v="107000040"/>
    <s v="-"/>
    <m/>
    <m/>
  </r>
  <r>
    <x v="3"/>
    <s v="498-2023"/>
    <n v="89112"/>
    <s v="Secop II"/>
    <s v="498-2023-CINT(89112)"/>
    <s v="FDLSUBA-CMA-2-2023 (89112)"/>
    <x v="4"/>
    <x v="7"/>
    <s v="Otro"/>
    <m/>
    <m/>
    <s v="ARQUITECTURA URBANA LTDA"/>
    <x v="1099"/>
    <s v="Bogotá, D.C."/>
    <s v="No es CPS P-AG"/>
    <n v="313991007"/>
    <n v="0"/>
    <n v="0"/>
    <n v="313991007"/>
    <s v="-"/>
    <m/>
    <m/>
  </r>
  <r>
    <x v="3"/>
    <s v="499-2023"/>
    <n v="88406"/>
    <s v="Secop II"/>
    <s v="499-2023SUM(88406)"/>
    <s v="FDLSSASI-03-2023(88406)"/>
    <x v="1"/>
    <x v="5"/>
    <s v="Otro"/>
    <m/>
    <m/>
    <s v="TALENTO COMERCIALIZADORA SA"/>
    <x v="1100"/>
    <m/>
    <s v="No es CPS P-AG"/>
    <n v="106000000"/>
    <n v="37510790"/>
    <n v="0"/>
    <n v="143510790"/>
    <s v="-"/>
    <m/>
    <m/>
  </r>
  <r>
    <x v="3"/>
    <s v="500-2023"/>
    <n v="88852"/>
    <s v="Secop II"/>
    <s v="500-2023-SUM(88852)"/>
    <s v="FDLSSASI-2-2023(88852)"/>
    <x v="1"/>
    <x v="5"/>
    <s v="Otro"/>
    <m/>
    <m/>
    <s v="COMERCIALIZADORA SERLE.COM SAS"/>
    <x v="1101"/>
    <m/>
    <s v="No es CPS P-AG"/>
    <n v="54000000"/>
    <n v="20000000"/>
    <n v="0"/>
    <n v="74000000"/>
    <s v="-"/>
    <m/>
    <m/>
  </r>
  <r>
    <x v="3"/>
    <s v="501-2023"/>
    <n v="83632"/>
    <s v="Secop II"/>
    <s v="501-2023CPS-AG(83632)"/>
    <s v="FDLSUBACD-485-2023(83632)"/>
    <x v="0"/>
    <x v="0"/>
    <s v="Apoyo a la gestión"/>
    <m/>
    <m/>
    <s v="FAIVER RIVERA BETANCUR"/>
    <x v="1102"/>
    <s v="Bogotá, D.C."/>
    <n v="1978"/>
    <n v="15300000"/>
    <n v="2550000"/>
    <n v="0"/>
    <n v="17850000"/>
    <n v="2975000"/>
    <m/>
    <m/>
  </r>
  <r>
    <x v="3"/>
    <s v="502-2023"/>
    <n v="89685"/>
    <s v="Secop II"/>
    <s v="502-2023CPS-P(89685)"/>
    <s v="FDLSUBACD-486-2023(89685)"/>
    <x v="0"/>
    <x v="0"/>
    <s v="Profesional"/>
    <m/>
    <m/>
    <s v="HENRY BENAVIDES BECERRA"/>
    <x v="845"/>
    <s v="Bogotá, D.C."/>
    <n v="1973"/>
    <n v="42000000"/>
    <n v="15750000"/>
    <n v="0"/>
    <n v="57750000"/>
    <n v="9625000"/>
    <m/>
    <m/>
  </r>
  <r>
    <x v="3"/>
    <s v="503-2023"/>
    <n v="89636"/>
    <s v="Secop II"/>
    <s v="503-2023CPS-AG(89636)"/>
    <s v="FDLSUBACD-487-2023(89636)"/>
    <x v="0"/>
    <x v="0"/>
    <s v="Apoyo a la gestión"/>
    <m/>
    <m/>
    <s v="LINA MARCELA MERCHAN MANRIQUE"/>
    <x v="1103"/>
    <s v="Facatativa (Cundinamarca)"/>
    <n v="1978"/>
    <n v="24000000"/>
    <n v="0"/>
    <n v="0"/>
    <n v="24000000"/>
    <n v="4000000"/>
    <m/>
    <m/>
  </r>
  <r>
    <x v="3"/>
    <s v="504-2023"/>
    <n v="89962"/>
    <s v="Secop II"/>
    <s v="504-2023CPS-P(89962)"/>
    <s v="FDLSUBACD-488-2023(89962)"/>
    <x v="0"/>
    <x v="0"/>
    <s v="Profesional"/>
    <m/>
    <m/>
    <s v="CRISTHIAN MATEO CRUZ IZQUIERDO"/>
    <x v="1104"/>
    <s v="Bogotá, D.C."/>
    <n v="1977"/>
    <n v="30300000"/>
    <n v="0"/>
    <n v="0"/>
    <n v="30300000"/>
    <n v="5050000"/>
    <m/>
    <m/>
  </r>
  <r>
    <x v="3"/>
    <s v="505-2023"/>
    <n v="89636"/>
    <s v="Secop II"/>
    <s v="505-2023CPS-AG(89636)"/>
    <s v="FDLSUBACD-489-2023(89636)"/>
    <x v="0"/>
    <x v="0"/>
    <s v="Apoyo a la gestión"/>
    <m/>
    <m/>
    <s v="JUAN SEBASTIAN GORDILLO SEGURA"/>
    <x v="1105"/>
    <s v="Bogotá, D.C."/>
    <n v="1978"/>
    <n v="24000000"/>
    <n v="0"/>
    <n v="0"/>
    <n v="24000000"/>
    <n v="4000000"/>
    <m/>
    <m/>
  </r>
  <r>
    <x v="3"/>
    <s v="506-2023"/>
    <n v="90465"/>
    <s v="Secop II"/>
    <s v="506-2023-CONVINT(90465)"/>
    <s v="FDLSUBACD-490-2023(90465)"/>
    <x v="0"/>
    <x v="1"/>
    <s v="Otro"/>
    <m/>
    <m/>
    <s v="AGENCIA DISTRITAL PARA LA EDUCACIÓN SUPERIOR LA CIENCIA Y LA TECNOLOGÍA ATENEA"/>
    <x v="1106"/>
    <m/>
    <s v="No es CPS P-AG"/>
    <n v="11156080180"/>
    <n v="0"/>
    <n v="0"/>
    <n v="11156080180"/>
    <s v="-"/>
    <m/>
    <m/>
  </r>
  <r>
    <x v="3"/>
    <s v="507-2023"/>
    <n v="87782"/>
    <s v="Secop II"/>
    <s v="507-2023CPS-AG(87782)"/>
    <s v="FDLSUBACD-491-2023(87782)"/>
    <x v="0"/>
    <x v="0"/>
    <s v="Apoyo a la gestión"/>
    <m/>
    <m/>
    <s v="LEIDY SIANA CUESTA"/>
    <x v="1107"/>
    <s v="Quibdó (Chocó)"/>
    <n v="1998"/>
    <n v="18300000"/>
    <n v="0"/>
    <n v="0"/>
    <n v="18300000"/>
    <n v="3050000"/>
    <m/>
    <m/>
  </r>
  <r>
    <x v="3"/>
    <s v="508-2023"/>
    <n v="88988"/>
    <s v="Secop II"/>
    <s v="508-2023-CPS(88988)"/>
    <s v="FDLSLP-4-2023(88988)"/>
    <x v="5"/>
    <x v="2"/>
    <s v="Otro"/>
    <m/>
    <m/>
    <s v="CORPORACION ESTRATEGICA EN GESTION E INTEGRACION COLOMBIA -EGESCO"/>
    <x v="1095"/>
    <s v="Bogotá, D.C."/>
    <s v="No es CPS P-AG"/>
    <n v="718993628"/>
    <n v="0"/>
    <n v="0"/>
    <n v="718993628"/>
    <s v="-"/>
    <m/>
    <m/>
  </r>
  <r>
    <x v="3"/>
    <s v="510-2023"/>
    <s v="No aplica"/>
    <s v="Secop II"/>
    <s v="510-2023-CV(90338)"/>
    <s v="FDLSMC-3-2023(90338)"/>
    <x v="3"/>
    <x v="4"/>
    <s v="Otro"/>
    <m/>
    <m/>
    <s v="GRUPO DECO COLOMBIA SAS"/>
    <x v="1108"/>
    <m/>
    <s v="No es CPS P-AG"/>
    <n v="23083249"/>
    <n v="0"/>
    <n v="0"/>
    <n v="23083249"/>
    <s v="-"/>
    <m/>
    <m/>
  </r>
  <r>
    <x v="3"/>
    <s v="110087-2023"/>
    <n v="90346"/>
    <s v="Tienda virtual"/>
    <s v="ORDEN DE COMPRA 110087"/>
    <s v="No aplica"/>
    <x v="6"/>
    <x v="9"/>
    <s v="Orden de Compra"/>
    <m/>
    <m/>
    <s v="FANALCA SA"/>
    <x v="1109"/>
    <s v="Cali (Valle del Cauca)"/>
    <s v="No es CPS P-AG"/>
    <n v="172159000"/>
    <n v="0"/>
    <n v="0"/>
    <n v="172159000"/>
    <s v="-"/>
    <m/>
    <m/>
  </r>
  <r>
    <x v="3"/>
    <s v="511-2023"/>
    <s v="No aplica"/>
    <s v="Secop II"/>
    <s v="511-2023-COMODATO"/>
    <s v="FDLSUBACD-492-2023"/>
    <x v="0"/>
    <x v="10"/>
    <s v="Otro"/>
    <m/>
    <m/>
    <s v="JAC LA GAITANA "/>
    <x v="1110"/>
    <s v="Bogotá, D.C."/>
    <s v="No es CPS P-AG"/>
    <n v="0"/>
    <n v="0"/>
    <n v="0"/>
    <n v="0"/>
    <s v="-"/>
    <m/>
    <m/>
  </r>
  <r>
    <x v="3"/>
    <s v="512-2023"/>
    <s v="No aplica"/>
    <s v="Secop II"/>
    <s v="512-2023-COMODATO"/>
    <s v="FDLSUBACD-493-2023"/>
    <x v="0"/>
    <x v="10"/>
    <s v="Otro"/>
    <m/>
    <m/>
    <s v="Junta de Acción Comunal Barrio CantalejoALS"/>
    <x v="1111"/>
    <s v="Bogotá, D.C."/>
    <s v="No es CPS P-AG"/>
    <n v="0"/>
    <n v="0"/>
    <n v="0"/>
    <n v="0"/>
    <s v="-"/>
    <m/>
    <m/>
  </r>
  <r>
    <x v="3"/>
    <s v="513-2023"/>
    <s v="No aplica"/>
    <s v="Secop II"/>
    <s v="513-2023-COMODATO"/>
    <s v="FDLSUBACD-494-2023"/>
    <x v="0"/>
    <x v="10"/>
    <s v="Otro"/>
    <m/>
    <m/>
    <s v="JAC COSTA AZUL I ETAPA "/>
    <x v="1112"/>
    <s v="Bogotá, D.C."/>
    <s v="No es CPS P-AG"/>
    <n v="0"/>
    <n v="0"/>
    <n v="0"/>
    <n v="0"/>
    <s v="-"/>
    <m/>
    <m/>
  </r>
  <r>
    <x v="3"/>
    <s v="514-2023"/>
    <s v="No aplica"/>
    <s v="Secop II"/>
    <s v="514-2023-COMODATO"/>
    <s v="FDLSUBACD-495-2023"/>
    <x v="0"/>
    <x v="10"/>
    <s v="Otro"/>
    <m/>
    <m/>
    <s v="JAC LA ESPERANZA "/>
    <x v="1113"/>
    <s v="Bogotá, D.C."/>
    <s v="No es CPS P-AG"/>
    <n v="0"/>
    <n v="0"/>
    <n v="0"/>
    <n v="0"/>
    <s v="-"/>
    <m/>
    <m/>
  </r>
  <r>
    <x v="3"/>
    <s v="515-2023"/>
    <s v="No aplica"/>
    <s v="Secop II"/>
    <s v="515-2023-COMODATO"/>
    <s v="FDLSUBACD-496-2023"/>
    <x v="0"/>
    <x v="10"/>
    <s v="Otro"/>
    <m/>
    <m/>
    <s v="JAC NARANJOS ALTOS "/>
    <x v="1114"/>
    <s v="Bogotá, D.C."/>
    <s v="No es CPS P-AG"/>
    <n v="0"/>
    <n v="0"/>
    <n v="0"/>
    <n v="0"/>
    <s v="-"/>
    <m/>
    <m/>
  </r>
  <r>
    <x v="3"/>
    <s v="516-2023"/>
    <s v="No aplica"/>
    <s v="Secop II"/>
    <s v="516-2023-COMODATO"/>
    <s v="FDLSUBACD-497-2023"/>
    <x v="0"/>
    <x v="10"/>
    <s v="Otro"/>
    <m/>
    <m/>
    <s v="JAC URBANIZACIÓN PORTAL DE LAS MERCEDES "/>
    <x v="1115"/>
    <s v="Bogotá, D.C."/>
    <s v="No es CPS P-AG"/>
    <n v="0"/>
    <n v="0"/>
    <n v="0"/>
    <n v="0"/>
    <s v="-"/>
    <m/>
    <m/>
  </r>
  <r>
    <x v="3"/>
    <s v="517-2023"/>
    <s v="No aplica"/>
    <s v="Secop II"/>
    <s v="517-2023-COMODATO"/>
    <s v="FDLSUBACD-498-2023"/>
    <x v="0"/>
    <x v="10"/>
    <s v="Otro"/>
    <m/>
    <m/>
    <s v="JAC ESTORIL, SANTA MARGARITA Y CALLE 100 "/>
    <x v="1116"/>
    <m/>
    <s v="No es CPS P-AG"/>
    <n v="0"/>
    <n v="0"/>
    <n v="0"/>
    <n v="0"/>
    <s v="-"/>
    <m/>
    <m/>
  </r>
  <r>
    <x v="3"/>
    <s v="518-2023"/>
    <s v="No aplica"/>
    <s v="Secop II"/>
    <s v="518-2023-COMODATO"/>
    <s v="FDLSUBACD-499-2023"/>
    <x v="0"/>
    <x v="10"/>
    <s v="Otro"/>
    <m/>
    <m/>
    <s v="JAC SUBA CENTROALS"/>
    <x v="1117"/>
    <s v="Bogotá, D.C."/>
    <s v="No es CPS P-AG"/>
    <n v="0"/>
    <n v="0"/>
    <n v="0"/>
    <n v="0"/>
    <s v="-"/>
    <m/>
    <m/>
  </r>
  <r>
    <x v="3"/>
    <s v="519-2023"/>
    <n v="89895"/>
    <s v="Secop II"/>
    <s v="519-2023-CPS(89895)"/>
    <s v="FDLSSAMC-7-2023(89895) "/>
    <x v="2"/>
    <x v="2"/>
    <s v="Otro"/>
    <m/>
    <m/>
    <s v="LABORATORIO UNIDSALUD SAS"/>
    <x v="1118"/>
    <m/>
    <s v="No es CPS P-AG"/>
    <n v="150000000"/>
    <n v="0"/>
    <n v="0"/>
    <n v="150000000"/>
    <s v="-"/>
    <m/>
    <m/>
  </r>
  <r>
    <x v="3"/>
    <s v="520-2023"/>
    <n v="89077"/>
    <s v="Secop II"/>
    <s v="520-2023-CO(89077)"/>
    <s v="FDLSLP-5-2023 (89077)"/>
    <x v="5"/>
    <x v="8"/>
    <s v="Otro"/>
    <m/>
    <m/>
    <s v="KA S.A.S."/>
    <x v="1119"/>
    <s v="Bogotá, D.C."/>
    <s v="No es CPS P-AG"/>
    <n v="345213768"/>
    <n v="0"/>
    <n v="0"/>
    <n v="345213768"/>
    <s v="-"/>
    <m/>
    <s v="Interventoría: CONSULTORIA ESTRUCTURAL Y DE CONSTRUCCION S.A.S. – CEYCO INGENIERÍA S.A.S.[610 de 2023]"/>
  </r>
  <r>
    <x v="3"/>
    <s v="521-2023"/>
    <n v="88589"/>
    <s v="Secop II"/>
    <s v="521-2023CO(88589)"/>
    <s v="FDLSLP-6-2023(88589) "/>
    <x v="5"/>
    <x v="8"/>
    <s v="Otro"/>
    <m/>
    <m/>
    <s v="CONSORCIO LOS ANDES"/>
    <x v="1120"/>
    <s v="Bogotá, D.C."/>
    <s v="No es CPS P-AG"/>
    <n v="6880991792"/>
    <n v="0"/>
    <n v="0"/>
    <n v="6880991792"/>
    <s v="-"/>
    <s v="ELECTROCONSTRUCCIONES S.A.S. (50 %) - METRO INGENIEROS CIVILES S.A.S. (50 %)"/>
    <s v="Interventoría: CONSORCIO INTERVIAS SUBA [614 de 2023]"/>
  </r>
  <r>
    <x v="3"/>
    <s v="110366-2023"/>
    <n v="89972"/>
    <s v="Tienda virtual"/>
    <s v="ORDEN DE COMPRA 110366"/>
    <s v="No aplica"/>
    <x v="6"/>
    <x v="9"/>
    <s v="Orden de Compra"/>
    <m/>
    <m/>
    <s v="NUEVA ERA SOLUCIONES SAS"/>
    <x v="1121"/>
    <s v="Bogotá, D.C."/>
    <s v="No es CPS P-AG"/>
    <n v="155000001"/>
    <n v="0"/>
    <n v="0"/>
    <n v="155000001"/>
    <s v="-"/>
    <m/>
    <m/>
  </r>
  <r>
    <x v="3"/>
    <s v="522-2023"/>
    <n v="89353"/>
    <s v="Secop II"/>
    <s v="522-2023PS(89353)"/>
    <s v="FDLSLP-7-2023(89353) "/>
    <x v="5"/>
    <x v="2"/>
    <s v="Otro"/>
    <m/>
    <m/>
    <s v="FUNDACION PAIS HUMANO"/>
    <x v="1122"/>
    <m/>
    <s v="No es CPS P-AG"/>
    <n v="482916123"/>
    <n v="0"/>
    <n v="0"/>
    <n v="482916123"/>
    <s v="-"/>
    <m/>
    <m/>
  </r>
  <r>
    <x v="3"/>
    <s v="523-2023"/>
    <s v="No aplica"/>
    <s v="Secop II"/>
    <s v="523-2023-COMODATO"/>
    <s v="FDLSUBACD-500-2023"/>
    <x v="0"/>
    <x v="10"/>
    <s v="Otro"/>
    <m/>
    <m/>
    <s v="JAC VILLA DEL PRADO"/>
    <x v="1123"/>
    <s v="Bogotá, D.C."/>
    <s v="No es CPS P-AG"/>
    <n v="0"/>
    <n v="0"/>
    <n v="0"/>
    <n v="0"/>
    <s v="-"/>
    <m/>
    <m/>
  </r>
  <r>
    <x v="3"/>
    <s v="524-2023"/>
    <s v="No aplica"/>
    <s v="Secop II"/>
    <s v="524-2023-COMODATO"/>
    <s v="FDLSUBACD-501-2023"/>
    <x v="0"/>
    <x v="10"/>
    <s v="Otro"/>
    <m/>
    <m/>
    <s v="JAC SAN JORGE DE SUBAALS"/>
    <x v="1124"/>
    <s v="Bogotá, D.C."/>
    <s v="No es CPS P-AG"/>
    <n v="0"/>
    <n v="0"/>
    <n v="0"/>
    <n v="0"/>
    <s v="-"/>
    <m/>
    <m/>
  </r>
  <r>
    <x v="3"/>
    <s v="525-2023"/>
    <s v="No aplica"/>
    <s v="Secop II"/>
    <s v="525-2023-COMODATO"/>
    <s v="FDLSUBACD-502-2023"/>
    <x v="0"/>
    <x v="10"/>
    <s v="Otro"/>
    <m/>
    <m/>
    <s v="JAC ANTONIO GRANADOS"/>
    <x v="1125"/>
    <s v="Bogotá, D.C."/>
    <s v="No es CPS P-AG"/>
    <n v="0"/>
    <n v="0"/>
    <n v="0"/>
    <n v="0"/>
    <s v="-"/>
    <m/>
    <m/>
  </r>
  <r>
    <x v="3"/>
    <s v="526-2023"/>
    <s v="No aplica"/>
    <s v="Secop II"/>
    <s v="526-2023-COMODATO"/>
    <s v="FDLSUBACD-503-2023"/>
    <x v="0"/>
    <x v="10"/>
    <s v="Otro"/>
    <m/>
    <m/>
    <s v="JAC LA FONTANA"/>
    <x v="1126"/>
    <s v="Bogotá, D.C."/>
    <s v="No es CPS P-AG"/>
    <n v="0"/>
    <n v="0"/>
    <n v="0"/>
    <n v="0"/>
    <s v="-"/>
    <m/>
    <m/>
  </r>
  <r>
    <x v="3"/>
    <s v="527-2023"/>
    <s v="No aplica"/>
    <s v="Secop II"/>
    <s v="527-2023-COMODATO"/>
    <s v="FDLSUBACD-504-2023"/>
    <x v="0"/>
    <x v="10"/>
    <s v="Otro"/>
    <m/>
    <m/>
    <s v="JAC VICTORIA NORTE"/>
    <x v="1127"/>
    <s v="Bogotá, D.C."/>
    <s v="No es CPS P-AG"/>
    <n v="0"/>
    <n v="0"/>
    <n v="0"/>
    <n v="0"/>
    <s v="-"/>
    <m/>
    <m/>
  </r>
  <r>
    <x v="3"/>
    <s v="528-2023"/>
    <n v="89436"/>
    <s v="Secop II"/>
    <s v="528-2023CO(89436)"/>
    <s v="FDLSLP-8-2023(89436)."/>
    <x v="5"/>
    <x v="8"/>
    <s v="Otro"/>
    <m/>
    <m/>
    <s v="CONSORCIO COMUNAL"/>
    <x v="1128"/>
    <m/>
    <s v="No es CPS P-AG"/>
    <n v="660000000"/>
    <n v="0"/>
    <n v="0"/>
    <n v="660000000"/>
    <s v="-"/>
    <s v="WRUSSY INGENIEROS S.A.S (90.00%) - WILVER FRANCINY RUSSY LADINO (10.00%)"/>
    <s v="Interventoría: JVM INGENIERIA S.A.S BIC [612 de 2023]"/>
  </r>
  <r>
    <x v="3"/>
    <s v="529-2023"/>
    <n v="90003"/>
    <s v="Secop II"/>
    <s v="529-2023CINT(90003)"/>
    <s v="FDLSUBA-CMA-5-2023(90003)"/>
    <x v="4"/>
    <x v="7"/>
    <s v="Otro"/>
    <m/>
    <m/>
    <s v="JVM INGENIERIA S.A.S BIC"/>
    <x v="1129"/>
    <s v="Montería (Córdoba)"/>
    <s v="No es CPS P-AG"/>
    <n v="89100000"/>
    <n v="0"/>
    <n v="0"/>
    <n v="89100000"/>
    <s v="-"/>
    <m/>
    <m/>
  </r>
  <r>
    <x v="3"/>
    <s v="530-2023"/>
    <n v="90144"/>
    <s v="Secop II"/>
    <s v="530-2023-CPS-P(44190)"/>
    <s v="FDLSUBACD-505-2023(90144)"/>
    <x v="0"/>
    <x v="0"/>
    <s v="Profesional"/>
    <m/>
    <m/>
    <s v="ANGELICA MARIA AMAYA MORALES"/>
    <x v="1130"/>
    <s v="Bogotá, D.C."/>
    <n v="2032"/>
    <n v="35350000"/>
    <n v="0"/>
    <n v="0"/>
    <n v="35350000"/>
    <n v="5050000"/>
    <m/>
    <m/>
  </r>
  <r>
    <x v="3"/>
    <s v="531-2023"/>
    <n v="90144"/>
    <s v="Secop II"/>
    <s v="531-2023CPS-P(90144)"/>
    <s v="FDLSUBACD-506-2023(90144)"/>
    <x v="0"/>
    <x v="0"/>
    <s v="Profesional"/>
    <m/>
    <m/>
    <s v="MARIA ANGELICA PADILLA ANAYA"/>
    <x v="1131"/>
    <s v="Cartagena (Bolívar)"/>
    <n v="2032"/>
    <n v="35350000"/>
    <n v="0"/>
    <n v="0"/>
    <n v="35350000"/>
    <n v="5050000"/>
    <m/>
    <m/>
  </r>
  <r>
    <x v="3"/>
    <s v="532-2023"/>
    <n v="90151"/>
    <s v="Secop II"/>
    <s v="532-2023CPS-P(90151)"/>
    <s v="FDLSUBACD-507-2023(90151)"/>
    <x v="0"/>
    <x v="0"/>
    <s v="Profesional"/>
    <m/>
    <m/>
    <s v="YEISON FABIAN SANCHEZ HERNANDEZ"/>
    <x v="494"/>
    <s v="Bogotá, D.C."/>
    <n v="2032"/>
    <n v="35350000"/>
    <n v="0"/>
    <n v="0"/>
    <n v="35350000"/>
    <n v="5050000"/>
    <m/>
    <m/>
  </r>
  <r>
    <x v="3"/>
    <s v="533-2023"/>
    <n v="90151"/>
    <s v="Secop II"/>
    <s v="533-2023CPS-P(90151)"/>
    <s v="FDLSUBACD-508-2023(90151)"/>
    <x v="0"/>
    <x v="0"/>
    <s v="Profesional"/>
    <m/>
    <m/>
    <s v="PAULA ANDREA CASTELLANOS GONZALEZ"/>
    <x v="1132"/>
    <s v="Bogotá, D.C."/>
    <n v="2032"/>
    <n v="35350000"/>
    <n v="0"/>
    <n v="0"/>
    <n v="35350000"/>
    <n v="5050000"/>
    <m/>
    <m/>
  </r>
  <r>
    <x v="3"/>
    <s v="534-2023 C1"/>
    <n v="90151"/>
    <s v="Secop II"/>
    <s v="534-2023CPS-P(90151)"/>
    <s v="FDLSUBACD-509-2023(90151)"/>
    <x v="0"/>
    <x v="0"/>
    <s v="Profesional"/>
    <d v="2023-09-01T00:00:00"/>
    <s v="$26.091.667"/>
    <s v="GUAYRA PUKA ARIAS FLORIAN"/>
    <x v="1133"/>
    <s v="Bogotá, D.C."/>
    <n v="2032"/>
    <n v="35350000"/>
    <n v="0"/>
    <n v="0"/>
    <n v="35350000"/>
    <n v="5050000"/>
    <m/>
    <m/>
  </r>
  <r>
    <x v="3"/>
    <s v="534-2023"/>
    <n v="90151"/>
    <s v="Secop II"/>
    <s v="534-2023CPS-P(90151)"/>
    <s v="FDLSUBACD-509-2023(90151)"/>
    <x v="0"/>
    <x v="0"/>
    <s v="Profesional"/>
    <m/>
    <m/>
    <s v="SOFÍA DE LOS ÁNGELES LOZANO REINA"/>
    <x v="1134"/>
    <s v="Bogotá, D.C."/>
    <n v="2032"/>
    <n v="35350000"/>
    <n v="0"/>
    <n v="0"/>
    <n v="35350000"/>
    <n v="5050000"/>
    <m/>
    <m/>
  </r>
  <r>
    <x v="3"/>
    <s v="535-2023"/>
    <n v="90152"/>
    <s v="Secop II"/>
    <s v="535-2023CPS-P(90152)"/>
    <s v="FDLSUBACD-510-2023(90152)"/>
    <x v="0"/>
    <x v="0"/>
    <s v="Profesional"/>
    <m/>
    <m/>
    <s v="JENY PAOLA PINZON BARRAGAN"/>
    <x v="1135"/>
    <s v="Bogotá, D.C."/>
    <n v="2015"/>
    <n v="35350000"/>
    <n v="0"/>
    <n v="0"/>
    <n v="35350000"/>
    <n v="5050000"/>
    <m/>
    <m/>
  </r>
  <r>
    <x v="3"/>
    <s v="536-2023"/>
    <n v="90152"/>
    <s v="Secop II"/>
    <s v="536-2023CPS-P(90152)"/>
    <s v="FDLSUBACD-511-2023(90152)"/>
    <x v="0"/>
    <x v="0"/>
    <s v="Profesional"/>
    <m/>
    <m/>
    <s v="SANDRA MILENA DURANGO OSORIO"/>
    <x v="1136"/>
    <s v="Santa Rosa de Cabal (Risaralda)"/>
    <n v="2015"/>
    <n v="35350000"/>
    <n v="0"/>
    <n v="0"/>
    <n v="35350000"/>
    <n v="5050000"/>
    <m/>
    <m/>
  </r>
  <r>
    <x v="3"/>
    <s v="537-2023"/>
    <n v="90152"/>
    <s v="Secop II"/>
    <s v="537-2023CPS-P(90152)"/>
    <s v="FDLSUBACD-512-2023(90152)"/>
    <x v="0"/>
    <x v="0"/>
    <s v="Profesional"/>
    <m/>
    <m/>
    <s v="ENITH JOANA PEREZ VEGA"/>
    <x v="1137"/>
    <s v="Sabanalarga (Casanare)"/>
    <n v="2015"/>
    <n v="35350000"/>
    <n v="0"/>
    <n v="0"/>
    <n v="35350000"/>
    <n v="5050000"/>
    <m/>
    <m/>
  </r>
  <r>
    <x v="3"/>
    <s v="538-2023"/>
    <n v="90650"/>
    <s v="Secop II"/>
    <s v="538-2023CPS-P(90650)"/>
    <s v="FDLSUBACD-513-2023(90650)"/>
    <x v="0"/>
    <x v="0"/>
    <s v="Profesional"/>
    <m/>
    <m/>
    <s v="LIZETH NATALIA ROZO SILVA"/>
    <x v="1138"/>
    <s v="Bogotá, D.C."/>
    <n v="1978"/>
    <n v="49000000"/>
    <n v="7000000"/>
    <n v="0"/>
    <n v="56000000"/>
    <n v="8000000"/>
    <m/>
    <m/>
  </r>
  <r>
    <x v="3"/>
    <s v="539-2023"/>
    <n v="91146"/>
    <s v="Secop II"/>
    <s v="539-2023CONVINT(91146)"/>
    <s v="FDLSUBACONVINT-514-2023(91146)"/>
    <x v="0"/>
    <x v="1"/>
    <s v="Otro"/>
    <m/>
    <m/>
    <s v="CONVENIO PROPAIS"/>
    <x v="1139"/>
    <s v="Bogotá, D.C."/>
    <s v="No es CPS P-AG"/>
    <n v="6295400000"/>
    <n v="0"/>
    <n v="0"/>
    <n v="6295400000"/>
    <s v="-"/>
    <m/>
    <m/>
  </r>
  <r>
    <x v="3"/>
    <s v="540-2023"/>
    <n v="91167"/>
    <s v="Secop II"/>
    <s v="540-2023CONVINT(91167)"/>
    <s v="FDLSUBACONVINT-515-2023(91167)"/>
    <x v="0"/>
    <x v="1"/>
    <s v="Otro"/>
    <m/>
    <m/>
    <s v="INSTITUTO DISTRITAL PARA LA PROTECCIÓN DE LA NIÑEZ Y LA JUVENTUD IDIPRON"/>
    <x v="1140"/>
    <s v="Bogotá, D.C."/>
    <s v="No es CPS P-AG"/>
    <n v="490216128"/>
    <n v="20975484"/>
    <n v="113125925"/>
    <n v="624317537"/>
    <s v="-"/>
    <m/>
    <m/>
  </r>
  <r>
    <x v="3"/>
    <s v="541-2023"/>
    <n v="91163"/>
    <s v="Secop II"/>
    <s v="541-2023CONVINT(91163)"/>
    <s v="FDLSUBACONVINT-516-2023(91163)"/>
    <x v="0"/>
    <x v="1"/>
    <s v="Otro"/>
    <m/>
    <m/>
    <s v="UAESP - UNIDAD ADMINISTRATIVA ESPECIAL DE SERVICIOS PÚBLICOS"/>
    <x v="1141"/>
    <s v="Bogotá, D.C."/>
    <s v="No es CPS P-AG"/>
    <n v="0"/>
    <n v="0"/>
    <n v="0"/>
    <n v="0"/>
    <s v="-"/>
    <m/>
    <m/>
  </r>
  <r>
    <x v="3"/>
    <s v="542-2023"/>
    <s v="No aplica"/>
    <s v="Secop II"/>
    <s v="542-2023-COMODATO"/>
    <s v="FDLSUBACD-517-2023"/>
    <x v="0"/>
    <x v="10"/>
    <s v="Otro"/>
    <m/>
    <m/>
    <s v="ASOCIACIÓN IL NIDO DEL GUFO: BIBLIOTECA, LUDOTECA Y CENTRO CULTURAL "/>
    <x v="1142"/>
    <s v="Bogotá, D.C."/>
    <s v="No es CPS P-AG"/>
    <n v="0"/>
    <n v="0"/>
    <n v="0"/>
    <n v="0"/>
    <s v="-"/>
    <m/>
    <m/>
  </r>
  <r>
    <x v="3"/>
    <s v="543-2023"/>
    <s v="No aplica"/>
    <s v="Secop II"/>
    <s v="543-2023-COMODATO"/>
    <s v="FDLSUBACD-518-2023"/>
    <x v="0"/>
    <x v="10"/>
    <s v="Otro"/>
    <m/>
    <m/>
    <s v="CORPORACIÓN CASA DE LA CULTURA CIUDAD HUNZA "/>
    <x v="1143"/>
    <s v="Bogotá, D.C."/>
    <s v="No es CPS P-AG"/>
    <n v="0"/>
    <n v="0"/>
    <n v="0"/>
    <n v="0"/>
    <s v="-"/>
    <m/>
    <m/>
  </r>
  <r>
    <x v="3"/>
    <s v="544-2023"/>
    <s v="No aplica"/>
    <s v="Secop II"/>
    <s v="544-2023-COMODATO"/>
    <s v="FDLSUBACD-519-2023"/>
    <x v="0"/>
    <x v="10"/>
    <s v="Otro"/>
    <m/>
    <m/>
    <s v="CORPORACIÓN CASA DE LA CULTURA JUVENIL EL RINCON "/>
    <x v="1144"/>
    <s v="Bogotá, D.C."/>
    <s v="No es CPS P-AG"/>
    <n v="0"/>
    <n v="0"/>
    <n v="0"/>
    <n v="0"/>
    <s v="-"/>
    <m/>
    <m/>
  </r>
  <r>
    <x v="3"/>
    <s v="545-2023"/>
    <s v="No aplica"/>
    <s v="Secop II"/>
    <s v="545-2023-COMODATO"/>
    <s v="FDLSUBACD-520-2023"/>
    <x v="0"/>
    <x v="10"/>
    <s v="Otro"/>
    <m/>
    <m/>
    <s v="FUNDACIÓN ARTEURBANO "/>
    <x v="1145"/>
    <s v="Bogotá, D.C."/>
    <s v="No es CPS P-AG"/>
    <n v="0"/>
    <n v="0"/>
    <n v="0"/>
    <n v="0"/>
    <s v="-"/>
    <m/>
    <m/>
  </r>
  <r>
    <x v="3"/>
    <s v="546-2023"/>
    <s v="No aplica"/>
    <s v="Secop II"/>
    <s v="546-2023-COMODATO"/>
    <s v="FDLSUBACD-521-2023"/>
    <x v="0"/>
    <x v="10"/>
    <s v="Otro"/>
    <m/>
    <m/>
    <s v="FUNDACIÓN CHIPACUY "/>
    <x v="1146"/>
    <s v="Bogotá, D.C."/>
    <s v="No es CPS P-AG"/>
    <n v="0"/>
    <n v="0"/>
    <n v="0"/>
    <n v="0"/>
    <s v="-"/>
    <m/>
    <m/>
  </r>
  <r>
    <x v="3"/>
    <s v="547-2023"/>
    <s v="No aplica"/>
    <s v="Secop II"/>
    <s v="547-2023-COMODATO"/>
    <s v="FDLSUBACD-522-2023"/>
    <x v="0"/>
    <x v="10"/>
    <s v="Otro"/>
    <m/>
    <m/>
    <s v="FUNDACIÓN TOMA UN NIÑO DE LA MANO "/>
    <x v="1147"/>
    <s v="Bogotá, D.C."/>
    <s v="No es CPS P-AG"/>
    <n v="0"/>
    <n v="0"/>
    <n v="0"/>
    <n v="0"/>
    <s v="-"/>
    <m/>
    <m/>
  </r>
  <r>
    <x v="3"/>
    <s v="548-2023"/>
    <s v="No aplica"/>
    <s v="Secop II"/>
    <s v="548-2023-COMODATO"/>
    <s v="FDLSUBACD-523-2023"/>
    <x v="0"/>
    <x v="10"/>
    <s v="Otro"/>
    <m/>
    <m/>
    <s v="FUNDACIÓN UMPATYBA "/>
    <x v="1148"/>
    <s v="Bogotá, D.C."/>
    <s v="No es CPS P-AG"/>
    <n v="0"/>
    <n v="0"/>
    <n v="0"/>
    <n v="0"/>
    <s v="-"/>
    <m/>
    <m/>
  </r>
  <r>
    <x v="3"/>
    <s v="549-2023"/>
    <s v="No aplica"/>
    <s v="Secop II"/>
    <s v="549-2023-COMODATO"/>
    <s v="FDLSUBACD-524-2023"/>
    <x v="0"/>
    <x v="10"/>
    <s v="Otro"/>
    <m/>
    <m/>
    <s v="JAC PORTALES DEL NORTE"/>
    <x v="1149"/>
    <s v="Bogotá, D.C."/>
    <s v="No es CPS P-AG"/>
    <n v="0"/>
    <n v="0"/>
    <n v="0"/>
    <n v="0"/>
    <s v="-"/>
    <m/>
    <m/>
  </r>
  <r>
    <x v="3"/>
    <s v="550-2023"/>
    <s v="No aplica"/>
    <s v="Secop II"/>
    <s v="550-2023-COMODATO"/>
    <s v="FDLSUBACD-525-2023"/>
    <x v="0"/>
    <x v="10"/>
    <s v="Otro"/>
    <m/>
    <m/>
    <s v="JAC RINCON DE SUBA"/>
    <x v="1150"/>
    <m/>
    <s v="No es CPS P-AG"/>
    <n v="0"/>
    <n v="0"/>
    <n v="0"/>
    <n v="0"/>
    <s v="-"/>
    <m/>
    <m/>
  </r>
  <r>
    <x v="3"/>
    <s v="551-2023"/>
    <s v="No aplica"/>
    <s v="Secop II"/>
    <s v="551-2023-COMODATO"/>
    <s v="FDLSUBACD-526-2023"/>
    <x v="0"/>
    <x v="10"/>
    <s v="Otro"/>
    <m/>
    <m/>
    <s v="FUNDACIÓN ALMA JOVEN ALS"/>
    <x v="1151"/>
    <s v="Bogotá, D.C."/>
    <s v="No es CPS P-AG"/>
    <n v="0"/>
    <n v="0"/>
    <n v="0"/>
    <n v="0"/>
    <s v="-"/>
    <m/>
    <m/>
  </r>
  <r>
    <x v="3"/>
    <s v="552-2023"/>
    <s v="No aplica"/>
    <s v="Secop II"/>
    <s v="552-2023-COMODATO"/>
    <s v="FDLSUBACD-527-2023"/>
    <x v="0"/>
    <x v="10"/>
    <s v="Otro"/>
    <m/>
    <m/>
    <s v="CORPORACIÓN ESCUELA DE FORMACIÓN ARTISTICA Y CULTURAL – REDANZA "/>
    <x v="1152"/>
    <s v="Bogotá, D.C."/>
    <s v="No es CPS P-AG"/>
    <n v="0"/>
    <n v="0"/>
    <n v="0"/>
    <n v="0"/>
    <s v="-"/>
    <m/>
    <m/>
  </r>
  <r>
    <x v="3"/>
    <s v="553-2023"/>
    <s v="No aplica"/>
    <s v="Secop II"/>
    <s v="553-2023-COMODATO"/>
    <s v="FDLSUBACD-528-2023"/>
    <x v="0"/>
    <x v="10"/>
    <s v="Otro"/>
    <m/>
    <m/>
    <s v="CORPORACIÓN MOVIMIENTO ARTISTICO CULTURAL E INDIGENA – MACI "/>
    <x v="1153"/>
    <s v="Bogotá, D.C."/>
    <s v="No es CPS P-AG"/>
    <n v="0"/>
    <n v="0"/>
    <n v="0"/>
    <n v="0"/>
    <s v="-"/>
    <m/>
    <m/>
  </r>
  <r>
    <x v="3"/>
    <s v="554-2023"/>
    <s v="No aplica"/>
    <s v="Secop II"/>
    <s v="554-2023-COMODATO"/>
    <s v="FDLSUBACD-529-2023"/>
    <x v="0"/>
    <x v="10"/>
    <s v="Otro"/>
    <m/>
    <m/>
    <s v="CORPORACIÓN CENTRO CULTURAL ARTÍSTICO POPULAR ARMONÍA "/>
    <x v="1154"/>
    <s v="Bogotá, D.C."/>
    <s v="No es CPS P-AG"/>
    <n v="0"/>
    <n v="0"/>
    <n v="0"/>
    <n v="0"/>
    <s v="-"/>
    <m/>
    <m/>
  </r>
  <r>
    <x v="3"/>
    <s v="555-2023"/>
    <s v="No aplica"/>
    <s v="Secop II"/>
    <s v="555-2023-COMODATO"/>
    <s v="FDLSUBACD-530-2023"/>
    <x v="0"/>
    <x v="10"/>
    <s v="Otro"/>
    <m/>
    <m/>
    <s v="FUNDACIÓN ERRANTE "/>
    <x v="1155"/>
    <s v="Bogotá, D.C."/>
    <s v="No es CPS P-AG"/>
    <n v="0"/>
    <n v="0"/>
    <n v="0"/>
    <n v="0"/>
    <s v="-"/>
    <m/>
    <m/>
  </r>
  <r>
    <x v="3"/>
    <s v="556-2023"/>
    <s v="No aplica"/>
    <s v="Secop II"/>
    <s v="556-2023-COMODATO."/>
    <s v="FDLSUBACD-531-2023"/>
    <x v="0"/>
    <x v="10"/>
    <s v="Otro"/>
    <m/>
    <m/>
    <s v="JAC JAVA I SECTOR"/>
    <x v="1156"/>
    <s v="Bogotá, D.C."/>
    <s v="No es CPS P-AG"/>
    <n v="0"/>
    <n v="0"/>
    <n v="0"/>
    <n v="0"/>
    <s v="-"/>
    <m/>
    <m/>
  </r>
  <r>
    <x v="3"/>
    <s v="557-2023"/>
    <s v="No aplica"/>
    <s v="Secop II"/>
    <s v="557-2023-COMODATO"/>
    <s v="FDLSUBACD-532-2023"/>
    <x v="0"/>
    <x v="10"/>
    <s v="Otro"/>
    <m/>
    <m/>
    <s v="JAC PRADO SUR"/>
    <x v="1157"/>
    <s v="Bogotá, D.C."/>
    <s v="No es CPS P-AG"/>
    <n v="0"/>
    <n v="0"/>
    <n v="0"/>
    <n v="0"/>
    <s v="-"/>
    <m/>
    <m/>
  </r>
  <r>
    <x v="3"/>
    <s v="558-2023"/>
    <s v="No aplica"/>
    <s v="Secop II"/>
    <s v="558-2023-COMODATO"/>
    <s v="FDLSUBACD-533-2023"/>
    <x v="0"/>
    <x v="10"/>
    <s v="Otro"/>
    <m/>
    <m/>
    <s v="JAC SANTA CECILIA II ETAPA"/>
    <x v="1158"/>
    <s v="Bogotá, D.C."/>
    <s v="No es CPS P-AG"/>
    <n v="0"/>
    <n v="0"/>
    <n v="0"/>
    <n v="0"/>
    <s v="-"/>
    <m/>
    <m/>
  </r>
  <r>
    <x v="3"/>
    <s v="559-2023"/>
    <s v="No aplica"/>
    <s v="Secop II"/>
    <s v="559-2023-COMODATO"/>
    <s v="FDLSUBACD-534-2023"/>
    <x v="0"/>
    <x v="10"/>
    <s v="Otro"/>
    <m/>
    <m/>
    <s v="FUNDACIÓN SOCIAL DE VICTIMAS Y NO VICTIMAS AFRO VULNERABLES EN COLOMBIA - FUSODEVYANVC"/>
    <x v="1159"/>
    <s v="Bogotá, D.C."/>
    <s v="No es CPS P-AG"/>
    <n v="0"/>
    <n v="0"/>
    <n v="0"/>
    <n v="0"/>
    <s v="-"/>
    <m/>
    <m/>
  </r>
  <r>
    <x v="3"/>
    <s v="560-2023"/>
    <s v="No aplica"/>
    <s v="Secop II"/>
    <s v="560-2023CONVINT(99115)"/>
    <s v="FDLSUBACONVINT-535-2023(99115)"/>
    <x v="0"/>
    <x v="1"/>
    <s v="Otro"/>
    <m/>
    <m/>
    <s v="SUBRED INTEGRADA DE SERVICIOS DE SALUD NORTE ESE OFICIAL"/>
    <x v="281"/>
    <s v="Bogotá, D.C."/>
    <s v="No es CPS P-AG"/>
    <n v="2559955000"/>
    <n v="0"/>
    <n v="0"/>
    <n v="2559955000"/>
    <s v="-"/>
    <m/>
    <m/>
  </r>
  <r>
    <x v="3"/>
    <s v="561-2023"/>
    <n v="91148"/>
    <s v="Secop I"/>
    <s v="561-2023CONVINT(91148)"/>
    <s v="FDLSUBACONVINT-536-2023(91148)"/>
    <x v="0"/>
    <x v="1"/>
    <s v="Otro"/>
    <m/>
    <m/>
    <s v="Secretaria Distrital de Integración Social "/>
    <x v="240"/>
    <m/>
    <s v="No es CPS P-AG"/>
    <n v="10000000000"/>
    <n v="0"/>
    <n v="0"/>
    <n v="10000000000"/>
    <s v="-"/>
    <m/>
    <m/>
  </r>
  <r>
    <x v="3"/>
    <s v="562-2023"/>
    <n v="91710"/>
    <s v="Secop I"/>
    <s v="562-2023CONINT(91710)"/>
    <s v="FDLSUBACONINT-537-2023(91710)"/>
    <x v="0"/>
    <x v="1"/>
    <s v="Otro"/>
    <m/>
    <m/>
    <s v="CANAL CAPITAL"/>
    <x v="1160"/>
    <m/>
    <s v="No es CPS P-AG"/>
    <n v="200000000"/>
    <n v="0"/>
    <n v="0"/>
    <n v="200000000"/>
    <s v="-"/>
    <m/>
    <m/>
  </r>
  <r>
    <x v="3"/>
    <s v="563-2023"/>
    <n v="90848"/>
    <s v="Secop II"/>
    <s v="563-2023-PS(90848)"/>
    <s v="FDLSMC-4-2023(90848)"/>
    <x v="3"/>
    <x v="2"/>
    <s v="Otro"/>
    <m/>
    <m/>
    <s v="IT SOLUCIONES Y SERVICIOS LIMITADA"/>
    <x v="1161"/>
    <s v="Bogotá, D.C."/>
    <s v="No es CPS P-AG"/>
    <n v="28000000"/>
    <n v="0"/>
    <n v="0"/>
    <n v="28000000"/>
    <s v="-"/>
    <m/>
    <m/>
  </r>
  <r>
    <x v="3"/>
    <s v="564-2023"/>
    <n v="91164"/>
    <s v="Secop II"/>
    <s v="564-2023CONVINT(91164)"/>
    <s v="FDLSUBACONVINT-538-2023(91164)"/>
    <x v="0"/>
    <x v="1"/>
    <s v="Otro"/>
    <m/>
    <m/>
    <s v="JARDÍN BOTÁNICO JOSÉ CELESTINO MUTIS"/>
    <x v="1162"/>
    <s v="Bogotá, D.C."/>
    <s v="No es CPS P-AG"/>
    <n v="120194216"/>
    <n v="0"/>
    <n v="0"/>
    <n v="120194216"/>
    <s v="-"/>
    <m/>
    <m/>
  </r>
  <r>
    <x v="3"/>
    <s v="565-2023"/>
    <s v="No aplica"/>
    <s v="Secop II"/>
    <s v="565-2023-COMODATO"/>
    <s v="FDLSUBACD-539-2023"/>
    <x v="0"/>
    <x v="10"/>
    <s v="Otro"/>
    <m/>
    <m/>
    <s v="SOUND CITY"/>
    <x v="1163"/>
    <s v="Bogotá, D.C."/>
    <s v="No es CPS P-AG"/>
    <n v="0"/>
    <n v="0"/>
    <n v="0"/>
    <n v="0"/>
    <s v="-"/>
    <m/>
    <m/>
  </r>
  <r>
    <x v="3"/>
    <s v="566-2023"/>
    <n v="92154"/>
    <s v="Secop I"/>
    <s v="566-2023CONVINT(92154)"/>
    <s v="FDLSUBACONVINT-540-2023(92154)"/>
    <x v="0"/>
    <x v="1"/>
    <s v="Otro"/>
    <m/>
    <m/>
    <s v="Secretaria Distrital de Seguridad, Convivencia y Justicia"/>
    <x v="240"/>
    <m/>
    <s v="No es CPS P-AG"/>
    <n v="579999100"/>
    <n v="0"/>
    <n v="0"/>
    <n v="579999100"/>
    <s v="-"/>
    <m/>
    <m/>
  </r>
  <r>
    <x v="3"/>
    <s v="567-2023"/>
    <n v="91712"/>
    <s v="Secop I"/>
    <s v="567-2023CONVINT(91712)"/>
    <s v="FDLSUBACONVINT-541-2023(91712)"/>
    <x v="0"/>
    <x v="1"/>
    <s v="Otro"/>
    <m/>
    <m/>
    <s v="SECRETARÍA DISTRITAL DE SEGURIDAD, CONVIVENCIA Y JUSTICIA"/>
    <x v="240"/>
    <m/>
    <s v="No es CPS P-AG"/>
    <n v="152423903"/>
    <n v="0"/>
    <n v="0"/>
    <n v="152423903"/>
    <s v="-"/>
    <m/>
    <m/>
  </r>
  <r>
    <x v="3"/>
    <s v="568-2023"/>
    <n v="90635"/>
    <s v="Secop II"/>
    <s v="568-2023CPS-AG(90635)"/>
    <s v="FDLSUBACD-542-2023(90635)"/>
    <x v="0"/>
    <x v="0"/>
    <s v="Apoyo a la gestión"/>
    <m/>
    <m/>
    <s v="BRAYAN DAVID RICO AVILA"/>
    <x v="815"/>
    <s v="Girardot (Cundinamarca)"/>
    <n v="2014"/>
    <n v="28000000"/>
    <n v="3866667"/>
    <n v="0"/>
    <n v="31866667"/>
    <n v="4000000"/>
    <m/>
    <m/>
  </r>
  <r>
    <x v="3"/>
    <s v="569-2023"/>
    <n v="90635"/>
    <s v="Secop II"/>
    <s v="569-2023CPS-AG(90635)"/>
    <s v="FDLSUBACD-543-2023(90635)"/>
    <x v="0"/>
    <x v="0"/>
    <s v="Apoyo a la gestión"/>
    <m/>
    <m/>
    <s v="BLANCA YANETH BRICEÑO GoMEZ"/>
    <x v="814"/>
    <s v="Bogotá, D.C."/>
    <n v="2014"/>
    <n v="28000000"/>
    <n v="3866667"/>
    <n v="0"/>
    <n v="31866667"/>
    <n v="4000000"/>
    <m/>
    <m/>
  </r>
  <r>
    <x v="3"/>
    <s v="570-2023"/>
    <n v="90635"/>
    <s v="Secop II"/>
    <s v="570-2023CPS-AG(90635)"/>
    <s v="FDLSUBACD-544-2023(90635)"/>
    <x v="0"/>
    <x v="0"/>
    <s v="Apoyo a la gestión"/>
    <m/>
    <m/>
    <s v="GISETHS PAOLA RAMIREZ PINZON"/>
    <x v="510"/>
    <s v="Bogotá, D.C."/>
    <n v="2014"/>
    <n v="28000000"/>
    <n v="3866667"/>
    <n v="0"/>
    <n v="31866667"/>
    <n v="4000000"/>
    <m/>
    <m/>
  </r>
  <r>
    <x v="3"/>
    <s v="571-2023"/>
    <n v="91077"/>
    <s v="Secop II"/>
    <s v="571-2023CPS-AG(91077)"/>
    <s v="FDLSUBACD-545-2023(91077)"/>
    <x v="0"/>
    <x v="0"/>
    <s v="Apoyo a la gestión"/>
    <m/>
    <m/>
    <s v="CRISTIAN CARDENAS"/>
    <x v="1164"/>
    <s v="Bogotá, D.C."/>
    <n v="1978"/>
    <n v="24000000"/>
    <n v="0"/>
    <n v="0"/>
    <n v="24000000"/>
    <n v="4000000"/>
    <m/>
    <m/>
  </r>
  <r>
    <x v="3"/>
    <s v="572-2023 C1"/>
    <n v="91554"/>
    <s v="Secop II"/>
    <s v="572-2023CPS-P(91554)"/>
    <s v="FDLSUBACD-546-2023(91554)"/>
    <x v="0"/>
    <x v="0"/>
    <s v="Profesional"/>
    <d v="2023-09-11T00:00:00"/>
    <s v="$ 26.366.667_x000d_"/>
    <s v="EDWIN OSWALDO PEÑA ROA"/>
    <x v="1165"/>
    <s v="Bogotá, D.C."/>
    <n v="1978"/>
    <n v="42000000"/>
    <n v="14000000"/>
    <n v="0"/>
    <n v="56000000"/>
    <n v="7000000"/>
    <m/>
    <m/>
  </r>
  <r>
    <x v="3"/>
    <s v="572-2023"/>
    <n v="91554"/>
    <s v="Secop II"/>
    <s v="572-2023CPS-P(91554)"/>
    <s v="FDLSUBACD-546-2023(91554)"/>
    <x v="0"/>
    <x v="0"/>
    <s v="Profesional"/>
    <m/>
    <m/>
    <s v="JONATAN OVALLE DIAZ"/>
    <x v="204"/>
    <s v="Bogotá, D.C."/>
    <n v="1978"/>
    <n v="42000000"/>
    <n v="14000000"/>
    <n v="0"/>
    <n v="56000000"/>
    <n v="7000000"/>
    <m/>
    <m/>
  </r>
  <r>
    <x v="3"/>
    <s v="573-2023"/>
    <n v="91999"/>
    <s v="Secop II"/>
    <s v="573-2023CPS-P(91999)"/>
    <s v="FDLSUBACD-547-2023(91999)"/>
    <x v="0"/>
    <x v="0"/>
    <s v="Profesional"/>
    <m/>
    <m/>
    <s v="ANDRES MAURICIO HINCAPIE NIÑO"/>
    <x v="1166"/>
    <s v="Bogotá, D.C."/>
    <n v="2014"/>
    <n v="42000000"/>
    <n v="20766667"/>
    <n v="0"/>
    <n v="62766667"/>
    <n v="7000000"/>
    <m/>
    <m/>
  </r>
  <r>
    <x v="3"/>
    <s v="574-2023"/>
    <n v="91116"/>
    <s v="Secop II"/>
    <s v="574-2023CPS-P(91116)"/>
    <s v="FDLSUBACD-548-2023(91116)"/>
    <x v="0"/>
    <x v="0"/>
    <s v="Profesional"/>
    <m/>
    <m/>
    <s v="CAMILO ANDRES PRIETO CUARTAS"/>
    <x v="354"/>
    <s v="Bogotá, D.C."/>
    <n v="1978"/>
    <n v="58500000"/>
    <n v="27000000"/>
    <n v="0"/>
    <n v="85500000"/>
    <n v="9000000"/>
    <m/>
    <m/>
  </r>
  <r>
    <x v="3"/>
    <s v="575-2023"/>
    <n v="91993"/>
    <s v="Secop II"/>
    <s v="575-2023CPS-P(91993)"/>
    <s v="FDLSUBACD-549-2023(91993)"/>
    <x v="0"/>
    <x v="0"/>
    <s v="Profesional"/>
    <m/>
    <m/>
    <s v="MAGDA CRISTINA VARGAS DEL VALLE"/>
    <x v="385"/>
    <s v="Bogotá, D.C."/>
    <n v="1978"/>
    <n v="42000000"/>
    <n v="10500000"/>
    <n v="0"/>
    <n v="52500000"/>
    <n v="8750000"/>
    <m/>
    <m/>
  </r>
  <r>
    <x v="3"/>
    <s v="576-2023"/>
    <n v="92097"/>
    <s v="Secop II"/>
    <s v="576-2023CPS-P(92097)"/>
    <s v="FDLSUBACD-550-2023(92097)"/>
    <x v="0"/>
    <x v="0"/>
    <s v="Profesional"/>
    <m/>
    <m/>
    <s v="MAYRA LORENA MURCIA PINILLA"/>
    <x v="1167"/>
    <s v="Ráquira (Boyacá)"/>
    <n v="1979"/>
    <n v="30300000"/>
    <n v="5050000"/>
    <n v="0"/>
    <n v="35350000"/>
    <n v="5050000"/>
    <m/>
    <m/>
  </r>
  <r>
    <x v="3"/>
    <s v="577-2023"/>
    <n v="91996"/>
    <s v="Secop II"/>
    <s v="577-2023CPS-P(91996)"/>
    <s v="FDLSUBACD-551- 2023(91996)"/>
    <x v="0"/>
    <x v="0"/>
    <s v="Profesional"/>
    <m/>
    <m/>
    <s v="NANCY YULIETH SORACIPA RIOS"/>
    <x v="1168"/>
    <s v="Bogotá, D.C."/>
    <n v="2032"/>
    <n v="30300000"/>
    <n v="0"/>
    <n v="0"/>
    <n v="30300000"/>
    <n v="5050000"/>
    <m/>
    <m/>
  </r>
  <r>
    <x v="3"/>
    <s v="578-2023"/>
    <s v="No aplica"/>
    <s v="Secop II"/>
    <s v="578-2023-COMODATO"/>
    <s v="FDLSUBACD-552-2023"/>
    <x v="0"/>
    <x v="10"/>
    <s v="Otro"/>
    <m/>
    <m/>
    <s v="UNIDAD ADMINISTRATIVA ESPECIAL CUERPO OFICIAL DE BOMBEROS DE BOGOTA"/>
    <x v="240"/>
    <m/>
    <s v="No es CPS P-AG"/>
    <n v="0"/>
    <n v="0"/>
    <n v="0"/>
    <n v="0"/>
    <s v="-"/>
    <m/>
    <m/>
  </r>
  <r>
    <x v="3"/>
    <s v="579-2023"/>
    <n v="92282"/>
    <s v="Secop II"/>
    <s v="579-2023CPS-P(92282)"/>
    <s v="FDLSUBACD-553-2023(92282)"/>
    <x v="0"/>
    <x v="0"/>
    <s v="Profesional"/>
    <m/>
    <m/>
    <s v="MARIA CAMILA FONSECA LLANOS"/>
    <x v="1169"/>
    <s v="Bogotá, D.C."/>
    <n v="1978"/>
    <n v="30300000"/>
    <n v="10100000"/>
    <n v="0"/>
    <n v="40400000"/>
    <n v="5050000"/>
    <m/>
    <m/>
  </r>
  <r>
    <x v="3"/>
    <s v="580-2023 C1"/>
    <n v="92289"/>
    <s v="Secop II"/>
    <s v="580-2023-CPS-P(92289)"/>
    <s v="FDLSUBACD-554-2023(92289)"/>
    <x v="0"/>
    <x v="0"/>
    <s v="Profesional"/>
    <d v="2023-09-28T00:00:00"/>
    <s v="$16.328.333"/>
    <s v="DIANA MARCELA BONILLA UYABAN "/>
    <x v="1170"/>
    <s v="Tunja (Boyacá)"/>
    <n v="2034"/>
    <n v="30300000"/>
    <n v="0"/>
    <n v="0"/>
    <n v="30300000"/>
    <n v="5050000"/>
    <m/>
    <m/>
  </r>
  <r>
    <x v="3"/>
    <s v="580-2023"/>
    <n v="92289"/>
    <s v="Secop II"/>
    <s v="580-2023-CPS-P(92289)"/>
    <s v="FDLSUBACD-554-2023(92289)"/>
    <x v="0"/>
    <x v="0"/>
    <s v="Profesional"/>
    <m/>
    <m/>
    <s v="MARLY GINNETH URBINA ARIAS"/>
    <x v="1171"/>
    <s v="Cali (Valle del Cauca)"/>
    <n v="2034"/>
    <n v="30300000"/>
    <n v="0"/>
    <n v="0"/>
    <n v="30300000"/>
    <n v="5050000"/>
    <m/>
    <m/>
  </r>
  <r>
    <x v="3"/>
    <s v="581-2023"/>
    <n v="92211"/>
    <s v="Secop II"/>
    <s v="581-2023-CPS-P(92211)"/>
    <s v="FDLSUBACD-555-2023(92211)"/>
    <x v="0"/>
    <x v="0"/>
    <s v="Profesional"/>
    <m/>
    <m/>
    <s v="SANDRA PAOLA PIEDRA BURGOS"/>
    <x v="1172"/>
    <s v="Bogotá, D.C."/>
    <n v="1978"/>
    <n v="30300000"/>
    <n v="0"/>
    <n v="0"/>
    <n v="30300000"/>
    <n v="5050000"/>
    <m/>
    <m/>
  </r>
  <r>
    <x v="3"/>
    <s v="582-2023"/>
    <n v="92276"/>
    <s v="Secop II"/>
    <s v="582-2023CPS-P( 92276)"/>
    <s v="FDLSUBACD-556-2023( 92276)"/>
    <x v="0"/>
    <x v="0"/>
    <s v="Profesional"/>
    <m/>
    <m/>
    <s v="JUAN DIEGO GONZALEZ PIMENTEL"/>
    <x v="1173"/>
    <s v="Cali (Valle del Cauca)"/>
    <n v="1979"/>
    <n v="30300000"/>
    <n v="5050000"/>
    <n v="0"/>
    <n v="35350000"/>
    <n v="5050000"/>
    <m/>
    <m/>
  </r>
  <r>
    <x v="3"/>
    <s v="583-2023"/>
    <n v="90937"/>
    <s v="Secop II"/>
    <s v="583-2023CPS-AG( 90937)"/>
    <s v="FDLSUBACD-557-2023( 90937)"/>
    <x v="0"/>
    <x v="0"/>
    <s v="Apoyo a la gestión"/>
    <m/>
    <m/>
    <s v="MANUEL EDBERTO MARTINEZ MOSQUERA"/>
    <x v="1174"/>
    <s v="Bogotá, D.C."/>
    <n v="1978"/>
    <n v="13200000"/>
    <n v="0"/>
    <n v="0"/>
    <n v="13200000"/>
    <n v="2200000"/>
    <m/>
    <m/>
  </r>
  <r>
    <x v="3"/>
    <s v="584-2023"/>
    <n v="90937"/>
    <s v="Secop II"/>
    <s v="584-2023CPS-AG( 90937)"/>
    <s v="FDLSUBACD- 558-2023( 90937)"/>
    <x v="0"/>
    <x v="0"/>
    <s v="Apoyo a la gestión"/>
    <m/>
    <m/>
    <s v="LINA MARIA RODRIGUEZ BERMUDEZ"/>
    <x v="1175"/>
    <s v="Bogotá, D.C."/>
    <n v="1978"/>
    <n v="13200000"/>
    <n v="0"/>
    <n v="0"/>
    <n v="13200000"/>
    <n v="2200000"/>
    <m/>
    <m/>
  </r>
  <r>
    <x v="3"/>
    <s v="585-2023"/>
    <n v="90937"/>
    <s v="Secop II"/>
    <s v="585-2023CPS-AG( 90937)"/>
    <s v="FDLSUBACD-559-2023( 90937)"/>
    <x v="0"/>
    <x v="0"/>
    <s v="Apoyo a la gestión"/>
    <m/>
    <m/>
    <s v="CARLOS FERNANDO TELLEZ ROMERO"/>
    <x v="1176"/>
    <s v="Bogotá, D.C."/>
    <n v="1978"/>
    <n v="13200000"/>
    <n v="0"/>
    <n v="0"/>
    <n v="13200000"/>
    <n v="2200000"/>
    <m/>
    <m/>
  </r>
  <r>
    <x v="3"/>
    <s v="586-2023"/>
    <n v="90937"/>
    <s v="Secop II"/>
    <s v="586-2023CPS-AG( 90937)"/>
    <s v="FDLSUBACD-560-2023( 90937)"/>
    <x v="0"/>
    <x v="0"/>
    <s v="Apoyo a la gestión"/>
    <m/>
    <m/>
    <s v="JULIAN DAVID PEREZ HERNANDEZ"/>
    <x v="1177"/>
    <s v="Bogotá, D.C."/>
    <n v="1978"/>
    <n v="13200000"/>
    <n v="0"/>
    <n v="0"/>
    <n v="13200000"/>
    <n v="2200000"/>
    <m/>
    <m/>
  </r>
  <r>
    <x v="3"/>
    <s v="587-2023"/>
    <n v="90937"/>
    <s v="Secop II"/>
    <s v="587-2023CPS-AG( 90937)"/>
    <s v="FDLSUBACD-561-2023( 90937)"/>
    <x v="0"/>
    <x v="0"/>
    <s v="Apoyo a la gestión"/>
    <m/>
    <m/>
    <s v="ANGELICA LIZETH MORA PRIMERO"/>
    <x v="1178"/>
    <m/>
    <n v="1978"/>
    <n v="13200000"/>
    <n v="0"/>
    <n v="0"/>
    <n v="13200000"/>
    <n v="2200000"/>
    <m/>
    <m/>
  </r>
  <r>
    <x v="3"/>
    <s v="588-2023"/>
    <n v="90937"/>
    <s v="Secop II"/>
    <s v="588-2023CPS-AG(90937)"/>
    <s v="FDLSUBACD-562-2023(90937)"/>
    <x v="0"/>
    <x v="0"/>
    <s v="Apoyo a la gestión"/>
    <m/>
    <m/>
    <s v="MIGUEL IGNACIO LAMAR MONTOYA"/>
    <x v="1179"/>
    <s v="Bogotá, D.C."/>
    <n v="1978"/>
    <n v="13200000"/>
    <n v="0"/>
    <n v="0"/>
    <n v="13200000"/>
    <n v="2200000"/>
    <m/>
    <m/>
  </r>
  <r>
    <x v="3"/>
    <s v="589-2023"/>
    <n v="92251"/>
    <s v="Secop II"/>
    <s v="589-2023-CPS-AG(92251)"/>
    <s v="FDLSUBACD-563-2023(92251)"/>
    <x v="0"/>
    <x v="0"/>
    <s v="Apoyo a la gestión"/>
    <m/>
    <m/>
    <s v="LEONOR LOPEZ QUINTERO"/>
    <x v="1180"/>
    <s v="Ocaña (Norte de Santander)"/>
    <n v="1996"/>
    <n v="10800000"/>
    <n v="5400000"/>
    <n v="0"/>
    <n v="16200000"/>
    <n v="1800000"/>
    <m/>
    <m/>
  </r>
  <r>
    <x v="3"/>
    <s v="590-2023"/>
    <n v="91525"/>
    <s v="Secop II"/>
    <s v="590-2023-CPS-P(91525)"/>
    <s v="FDLSUBACD-564-2023(91525)"/>
    <x v="0"/>
    <x v="0"/>
    <s v="Profesional"/>
    <m/>
    <m/>
    <s v="MIGUEL ANGEL SUAREZ VIZCAINO"/>
    <x v="1181"/>
    <s v="Barranquilla (Atlántico)"/>
    <n v="1978"/>
    <n v="30300000"/>
    <n v="7575000"/>
    <n v="0"/>
    <n v="37875000"/>
    <n v="5050000"/>
    <m/>
    <m/>
  </r>
  <r>
    <x v="3"/>
    <s v="591-2023"/>
    <n v="92280"/>
    <s v="Secop II"/>
    <s v="591-2023-CPS-AG(92280)"/>
    <s v="FDLSUBACD-565-2023(92280)"/>
    <x v="0"/>
    <x v="0"/>
    <s v="Apoyo a la gestión"/>
    <m/>
    <m/>
    <s v="BRAYAN SANCHEZ MARTINEZ"/>
    <x v="1182"/>
    <s v="Bogotá, D.C."/>
    <n v="1979"/>
    <n v="15300000"/>
    <n v="2550000"/>
    <n v="0"/>
    <n v="17850000"/>
    <n v="2550000"/>
    <m/>
    <m/>
  </r>
  <r>
    <x v="3"/>
    <s v="592-2023"/>
    <n v="90886"/>
    <s v="Secop II"/>
    <s v="592-2023-CPS-AG(90886)"/>
    <s v="FDLSUBACD-566-2023(90886)"/>
    <x v="0"/>
    <x v="0"/>
    <s v="Apoyo a la gestión"/>
    <m/>
    <m/>
    <s v="ANGIE YURANY GARCIA"/>
    <x v="581"/>
    <s v="Bogotá, D.C."/>
    <n v="1973"/>
    <n v="10800000"/>
    <n v="3600000"/>
    <n v="0"/>
    <n v="14400000"/>
    <n v="1800000"/>
    <m/>
    <m/>
  </r>
  <r>
    <x v="3"/>
    <s v="593-2023"/>
    <n v="92303"/>
    <s v="Secop II"/>
    <s v="593-2023-CPS-P(92303)"/>
    <s v="FDLSUBACD-567-2023(92303)"/>
    <x v="0"/>
    <x v="0"/>
    <s v="Profesional"/>
    <m/>
    <m/>
    <s v="JAIME ALBERTO ROJAS PATERNINA"/>
    <x v="721"/>
    <s v="Ibagué (Tolima)"/>
    <n v="1963"/>
    <n v="24500000"/>
    <n v="12133334"/>
    <n v="0"/>
    <n v="36633334"/>
    <n v="3500000"/>
    <m/>
    <m/>
  </r>
  <r>
    <x v="3"/>
    <s v="594-2023"/>
    <n v="92290"/>
    <s v="Secop II"/>
    <s v="594-2023-CPS-P(92290)"/>
    <s v="FDLSUBACD-568-2023(92290)"/>
    <x v="0"/>
    <x v="0"/>
    <s v="Profesional"/>
    <m/>
    <m/>
    <s v="LAURA CAMILA BERNAL MONTOYA"/>
    <x v="1183"/>
    <s v="Bogotá, D.C."/>
    <n v="1977"/>
    <n v="42000000"/>
    <n v="21000000"/>
    <n v="0"/>
    <n v="63000000"/>
    <n v="7000000"/>
    <m/>
    <m/>
  </r>
  <r>
    <x v="3"/>
    <s v="595-2023"/>
    <n v="90937"/>
    <s v="Secop II"/>
    <s v="595-2023CPS-AG( 90937)"/>
    <s v="FDLSUBACD-569-2023( 90937)"/>
    <x v="0"/>
    <x v="0"/>
    <s v="Apoyo a la gestión"/>
    <m/>
    <m/>
    <s v="LUCELLY PARRA TOLOSA"/>
    <x v="1184"/>
    <s v="Barrancabermeja (Santander)"/>
    <n v="1978"/>
    <n v="13200000"/>
    <n v="0"/>
    <n v="0"/>
    <n v="13200000"/>
    <n v="2200000"/>
    <m/>
    <m/>
  </r>
  <r>
    <x v="3"/>
    <s v="596-2023"/>
    <n v="91476"/>
    <s v="Secop II"/>
    <s v="596-2023-CPS-AG(91476)"/>
    <s v="FDLSUBACD-570-2023(91476)"/>
    <x v="0"/>
    <x v="0"/>
    <s v="Apoyo a la gestión"/>
    <m/>
    <m/>
    <s v="GRACIA MARINA SALAZAR"/>
    <x v="1185"/>
    <s v="Cali (Valle del Cauca)"/>
    <n v="2032"/>
    <n v="7200000"/>
    <n v="0"/>
    <n v="0"/>
    <n v="7200000"/>
    <n v="1800000"/>
    <m/>
    <m/>
  </r>
  <r>
    <x v="3"/>
    <s v="597-2023"/>
    <n v="90937"/>
    <s v="Secop II"/>
    <s v="597-2023-CPS-AG(90937)"/>
    <s v="FDLSUBACD-571-2023(90937)"/>
    <x v="0"/>
    <x v="0"/>
    <s v="Apoyo a la gestión"/>
    <m/>
    <m/>
    <s v="CAMILO ANDRES MALDONADO MURILLO"/>
    <x v="1186"/>
    <s v="Bogotá, D.C."/>
    <n v="1978"/>
    <n v="13200000"/>
    <n v="0"/>
    <n v="0"/>
    <n v="13200000"/>
    <n v="2200000"/>
    <m/>
    <m/>
  </r>
  <r>
    <x v="3"/>
    <s v="598-2023"/>
    <n v="90886"/>
    <s v="Secop II"/>
    <s v="598-2023-CPS-AG(90886)"/>
    <s v="FDLSUBACD-572-2023(90886)"/>
    <x v="0"/>
    <x v="0"/>
    <s v="Apoyo a la gestión"/>
    <m/>
    <m/>
    <s v="SIRLEY BLANQUICET FAJARDO"/>
    <x v="1187"/>
    <s v="Apartadó (Antioquia)"/>
    <n v="1973"/>
    <n v="10800000"/>
    <n v="5400000"/>
    <n v="0"/>
    <n v="16200000"/>
    <n v="1800000"/>
    <m/>
    <m/>
  </r>
  <r>
    <x v="3"/>
    <s v="599-2023"/>
    <n v="92251"/>
    <s v="Secop II"/>
    <s v="599-2023CPS-AG(92251)"/>
    <s v="FDLSUBACD-573-2023(92251)"/>
    <x v="0"/>
    <x v="0"/>
    <s v="Apoyo a la gestión"/>
    <m/>
    <m/>
    <s v="INGRID TATIANA RUBIO SUAREZ"/>
    <x v="1188"/>
    <s v="Bogotá, D.C."/>
    <n v="1996"/>
    <n v="10800000"/>
    <n v="5400000"/>
    <n v="0"/>
    <n v="16200000"/>
    <n v="1800000"/>
    <m/>
    <m/>
  </r>
  <r>
    <x v="3"/>
    <s v="600-2023"/>
    <n v="90937"/>
    <s v="Secop II"/>
    <s v="600-2023-CPS-AG(90937)"/>
    <s v="FDLSUBACD-574-2023(90937)"/>
    <x v="0"/>
    <x v="0"/>
    <s v="Apoyo a la gestión"/>
    <m/>
    <m/>
    <s v="NICOLAS DAVID SANCHEZ LOPEZ"/>
    <x v="1189"/>
    <s v="Bogotá, D.C."/>
    <n v="1978"/>
    <n v="13200000"/>
    <n v="0"/>
    <n v="0"/>
    <n v="13200000"/>
    <n v="2200000"/>
    <m/>
    <m/>
  </r>
  <r>
    <x v="3"/>
    <s v="601-2023 C1"/>
    <n v="90886"/>
    <s v="Secop II"/>
    <s v="601-2023-CPS-AG(90886)"/>
    <s v="FDLSUBACD-575-2023(90886)"/>
    <x v="0"/>
    <x v="0"/>
    <s v="Apoyo a la gestión"/>
    <d v="2023-08-01T00:00:00"/>
    <s v="$ 10.800.000_x000d_"/>
    <s v="LUZ MARINA AVILA VELASQUEZ"/>
    <x v="1190"/>
    <s v="Bogotá, D.C."/>
    <n v="1973"/>
    <n v="10800000"/>
    <m/>
    <n v="0"/>
    <n v="10800000"/>
    <n v="1800000"/>
    <m/>
    <m/>
  </r>
  <r>
    <x v="3"/>
    <s v="601-2023"/>
    <n v="90886"/>
    <s v="Secop II"/>
    <s v="601-2023-CPS-AG(90886)"/>
    <s v="FDLSUBACD-575-2023(90886)"/>
    <x v="0"/>
    <x v="0"/>
    <s v="Apoyo a la gestión"/>
    <m/>
    <m/>
    <s v="DEISY VASQUEZ HURTADO "/>
    <x v="1191"/>
    <s v="Guapi (Cauca)"/>
    <n v="1973"/>
    <n v="10800000"/>
    <n v="1800000"/>
    <n v="0"/>
    <n v="12600000"/>
    <n v="1800000"/>
    <m/>
    <m/>
  </r>
  <r>
    <x v="3"/>
    <s v="602-2023"/>
    <n v="90886"/>
    <s v="Secop II"/>
    <s v="602-2023-CPS-AG(90886)"/>
    <s v="FDLSUBACD-576-2023(90886)"/>
    <x v="0"/>
    <x v="0"/>
    <s v="Apoyo a la gestión"/>
    <m/>
    <m/>
    <s v="CATHERINE ADRIANA CORDOBA RUIZ"/>
    <x v="1192"/>
    <s v="Buenaventura (Valle del Cauca)"/>
    <n v="1973"/>
    <n v="10800000"/>
    <n v="5400000"/>
    <n v="0"/>
    <n v="16200000"/>
    <n v="1800000"/>
    <m/>
    <m/>
  </r>
  <r>
    <x v="3"/>
    <s v="603-2023"/>
    <n v="90886"/>
    <s v="Secop II"/>
    <s v="603-2023-CPS-AG(90886)"/>
    <s v="FDLSUBACD-577-2023(90886)"/>
    <x v="0"/>
    <x v="0"/>
    <s v="Apoyo a la gestión"/>
    <m/>
    <m/>
    <s v="PAULA ANDREA MARIN MEJIA"/>
    <x v="1193"/>
    <s v="Mistrato (Risaralda)"/>
    <n v="1973"/>
    <n v="10800000"/>
    <n v="3600000"/>
    <n v="0"/>
    <n v="14400000"/>
    <n v="1800000"/>
    <m/>
    <m/>
  </r>
  <r>
    <x v="3"/>
    <s v="604-2023"/>
    <n v="90937"/>
    <s v="Secop II"/>
    <s v="604-2023-CPS-AG(90937)"/>
    <s v="FDLSUBACD-578-2023(90937)"/>
    <x v="0"/>
    <x v="0"/>
    <s v="Apoyo a la gestión"/>
    <m/>
    <m/>
    <s v="DANA VALENTINA ALFONSO GARZÓN"/>
    <x v="1194"/>
    <s v="Bogotá, D.C."/>
    <n v="1978"/>
    <n v="13200000"/>
    <n v="2200000"/>
    <n v="0"/>
    <n v="15400000"/>
    <n v="2200000"/>
    <m/>
    <m/>
  </r>
  <r>
    <x v="3"/>
    <s v="605-2023"/>
    <n v="90937"/>
    <s v="Secop II"/>
    <s v="605-2023-CPS-AG(90937)"/>
    <s v="FDLSUBACD-579-2023(90937)"/>
    <x v="0"/>
    <x v="0"/>
    <s v="Apoyo a la gestión"/>
    <m/>
    <m/>
    <s v="YISED ALEJANDRA RODRIGUEZ CANTE"/>
    <x v="1195"/>
    <s v="Bogotá, D.C."/>
    <n v="1978"/>
    <n v="13200000"/>
    <n v="0"/>
    <n v="0"/>
    <n v="13200000"/>
    <n v="2200000"/>
    <m/>
    <m/>
  </r>
  <r>
    <x v="3"/>
    <s v="606-2023"/>
    <n v="90937"/>
    <s v="Secop II"/>
    <s v="606-2023-CPS-AG(90937)"/>
    <s v="FDLSUBACD-580-2023(90937)"/>
    <x v="0"/>
    <x v="0"/>
    <s v="Apoyo a la gestión"/>
    <m/>
    <m/>
    <s v="YENNY STEFANIA BEDOYA PARRA"/>
    <x v="1196"/>
    <s v="Bogotá, D.C."/>
    <n v="1978"/>
    <n v="13200000"/>
    <n v="0"/>
    <n v="0"/>
    <n v="13200000"/>
    <n v="2200000"/>
    <m/>
    <m/>
  </r>
  <r>
    <x v="3"/>
    <s v="607-2023"/>
    <n v="90937"/>
    <s v="Secop II"/>
    <s v="607-2023-CPS-AG(90937)"/>
    <s v="FDLSUBACD-581-2023(90937)"/>
    <x v="0"/>
    <x v="0"/>
    <s v="Apoyo a la gestión"/>
    <m/>
    <m/>
    <s v="YENIFER CASTAÑEDA PEDRAZA"/>
    <x v="1197"/>
    <s v="Bogotá, D.C."/>
    <n v="1978"/>
    <n v="13200000"/>
    <n v="0"/>
    <n v="0"/>
    <n v="13200000"/>
    <n v="2200000"/>
    <m/>
    <m/>
  </r>
  <r>
    <x v="3"/>
    <s v="608-2023"/>
    <n v="92291"/>
    <s v="Secop II"/>
    <s v="608-2023-CPS-P(92291)"/>
    <s v="FDLSUBACD-582-2023(92291)"/>
    <x v="0"/>
    <x v="0"/>
    <s v="Profesional"/>
    <m/>
    <m/>
    <s v="GENNY LIZZETH PAZ MOTTA"/>
    <x v="1198"/>
    <s v="Popayán (Cauca)"/>
    <n v="1978"/>
    <n v="42000000"/>
    <n v="0"/>
    <n v="0"/>
    <n v="42000000"/>
    <n v="7000000"/>
    <m/>
    <m/>
  </r>
  <r>
    <x v="3"/>
    <s v="609-2023"/>
    <n v="90467"/>
    <s v="Secop II"/>
    <s v="609-2023-CPS(90467)"/>
    <s v="FDLSSAMC-8-2023(90467)"/>
    <x v="2"/>
    <x v="2"/>
    <s v="Otro"/>
    <m/>
    <m/>
    <s v="PRECAR L.T.D.A. SAS"/>
    <x v="1199"/>
    <s v="Bogotá, D.C."/>
    <s v="No es CPS P-AG"/>
    <n v="100000000"/>
    <n v="0"/>
    <n v="0"/>
    <n v="100000000"/>
    <s v="-"/>
    <m/>
    <m/>
  </r>
  <r>
    <x v="3"/>
    <s v="610-2023"/>
    <n v="89932"/>
    <s v="Secop II"/>
    <s v="610-2023CINT(89932)"/>
    <s v="FDLSUBA-CMA-8-2023(89932)"/>
    <x v="4"/>
    <x v="7"/>
    <s v="Otro"/>
    <m/>
    <m/>
    <s v="CONSULTORIA ESTRUCTURAL Y DE CONSTRUCCION S.A.S. – CEYCO INGENIERÍA S.A.S."/>
    <x v="1200"/>
    <s v="Bogotá, D.C."/>
    <s v="No es CPS P-AG"/>
    <n v="58438964"/>
    <n v="0"/>
    <n v="0"/>
    <n v="58438964"/>
    <s v="-"/>
    <m/>
    <m/>
  </r>
  <r>
    <x v="3"/>
    <s v="113013-2023"/>
    <n v="90401"/>
    <s v="Tienda virtual"/>
    <s v="ORDEN DE COMPRA 113013"/>
    <s v="No aplica"/>
    <x v="6"/>
    <x v="9"/>
    <s v="Orden de Compra"/>
    <m/>
    <m/>
    <s v="COMERCIALIZADORA MUNDIAL"/>
    <x v="1201"/>
    <s v="Cali (Valle del Cauca)"/>
    <s v="No es CPS P-AG"/>
    <n v="4161462.7"/>
    <n v="0"/>
    <n v="0"/>
    <n v="4161462.7"/>
    <s v="-"/>
    <m/>
    <m/>
  </r>
  <r>
    <x v="3"/>
    <s v="113015-2023"/>
    <n v="90401"/>
    <s v="Tienda virtual"/>
    <s v="ORDEN DE COMPRA 113015"/>
    <s v="No aplica"/>
    <x v="6"/>
    <x v="9"/>
    <s v="Orden de Compra"/>
    <m/>
    <m/>
    <s v="COMERCIALIZADORA_VINARTA"/>
    <x v="1202"/>
    <s v="Bogotá, D.C."/>
    <s v="No es CPS P-AG"/>
    <n v="34260765"/>
    <n v="0"/>
    <n v="0"/>
    <n v="34260765"/>
    <s v="-"/>
    <m/>
    <m/>
  </r>
  <r>
    <x v="3"/>
    <s v="113016-2023"/>
    <n v="90401"/>
    <s v="Tienda virtual"/>
    <s v="ORDEN DE COMPRA 113016"/>
    <s v="No aplica"/>
    <x v="6"/>
    <x v="9"/>
    <s v="Orden de Compra"/>
    <m/>
    <m/>
    <s v="DINAMICA"/>
    <x v="1203"/>
    <m/>
    <s v="No es CPS P-AG"/>
    <n v="70076275"/>
    <n v="0"/>
    <n v="0"/>
    <n v="70076275"/>
    <s v="-"/>
    <m/>
    <m/>
  </r>
  <r>
    <x v="3"/>
    <s v="113017-2023"/>
    <n v="90401"/>
    <s v="Tienda virtual"/>
    <s v="ORDEN DE COMPRA 113017"/>
    <s v="No aplica"/>
    <x v="6"/>
    <x v="9"/>
    <s v="Orden de Compra"/>
    <m/>
    <m/>
    <s v="GRUPO EMPRESARIAL MADEX S.A.S"/>
    <x v="1204"/>
    <s v="Bogotá, D.C."/>
    <s v="No es CPS P-AG"/>
    <n v="22767751"/>
    <n v="0"/>
    <n v="0"/>
    <n v="22767751"/>
    <s v="-"/>
    <m/>
    <m/>
  </r>
  <r>
    <x v="3"/>
    <s v="113018-2023"/>
    <n v="90401"/>
    <s v="Tienda virtual"/>
    <s v="ORDEN DE COMPRA 113018"/>
    <s v="No aplica"/>
    <x v="6"/>
    <x v="9"/>
    <s v="Orden de Compra"/>
    <m/>
    <m/>
    <s v="SUMIMAS S A S"/>
    <x v="337"/>
    <s v="Bogotá, D.C."/>
    <s v="No es CPS P-AG"/>
    <n v="7875354.8799999999"/>
    <n v="0"/>
    <n v="0"/>
    <n v="7875354.8799999999"/>
    <s v="-"/>
    <m/>
    <m/>
  </r>
  <r>
    <x v="3"/>
    <s v="113019-2023"/>
    <n v="90401"/>
    <s v="Tienda virtual"/>
    <s v="ORDEN DE COMPRA 113019"/>
    <s v="No aplica"/>
    <x v="6"/>
    <x v="9"/>
    <s v="Orden de Compra"/>
    <m/>
    <m/>
    <s v="PRODUCTORA Y COMERCIALIZADORA CELMAX LTDA"/>
    <x v="1205"/>
    <s v="Bogotá, D.C."/>
    <s v="No es CPS P-AG"/>
    <n v="136980803"/>
    <n v="0"/>
    <n v="0"/>
    <n v="136980803"/>
    <s v="-"/>
    <m/>
    <m/>
  </r>
  <r>
    <x v="3"/>
    <s v="113020-2023"/>
    <n v="90401"/>
    <s v="Tienda virtual"/>
    <s v="ORDEN DE COMPRA 113020"/>
    <s v="No aplica"/>
    <x v="6"/>
    <x v="9"/>
    <s v="Orden de Compra"/>
    <m/>
    <m/>
    <s v="YUBARTA S.A.S."/>
    <x v="1206"/>
    <s v="Cali (Valle del Cauca)"/>
    <s v="No es CPS P-AG"/>
    <n v="8941199.2400000002"/>
    <n v="0"/>
    <n v="0"/>
    <n v="8941199.2400000002"/>
    <s v="-"/>
    <m/>
    <m/>
  </r>
  <r>
    <x v="3"/>
    <s v="611-2023"/>
    <s v="No aplica"/>
    <s v="Secop II"/>
    <s v="611-2023"/>
    <s v="FDLSUBA-583-2023 DONACION"/>
    <x v="0"/>
    <x v="13"/>
    <s v="Otro"/>
    <m/>
    <m/>
    <s v="DONACION WOM"/>
    <x v="1207"/>
    <s v="Envigado (Antioquia)"/>
    <s v="No es CPS P-AG"/>
    <n v="0"/>
    <n v="0"/>
    <n v="0"/>
    <n v="0"/>
    <s v="-"/>
    <m/>
    <m/>
  </r>
  <r>
    <x v="3"/>
    <s v="113201-2023"/>
    <n v="92439"/>
    <s v="Tienda virtual"/>
    <s v="ORDEN DE COMPRA 113201"/>
    <s v="No aplica"/>
    <x v="6"/>
    <x v="9"/>
    <s v="Orden de Compra"/>
    <m/>
    <m/>
    <s v="ESRI COLOMBIA SA"/>
    <x v="1208"/>
    <s v="Bogotá, D.C."/>
    <s v="No es CPS P-AG"/>
    <n v="13995988"/>
    <n v="0"/>
    <n v="0"/>
    <n v="13995988"/>
    <s v="-"/>
    <m/>
    <m/>
  </r>
  <r>
    <x v="3"/>
    <s v="612-2023"/>
    <n v="90436"/>
    <s v="Secop II"/>
    <s v="612-2023-CINT(89434)"/>
    <s v="FDLSUBA-CMA-9-2023(89434)"/>
    <x v="4"/>
    <x v="7"/>
    <s v="Otro"/>
    <m/>
    <m/>
    <s v="CONSORCIO INTER SUBA"/>
    <x v="1209"/>
    <m/>
    <s v="No es CPS P-AG"/>
    <n v="1956325108"/>
    <n v="270602674"/>
    <n v="0"/>
    <n v="2226927782"/>
    <s v="-"/>
    <s v="ALMA Interventoría &amp; Consultoría S.A.S (50.00%) - INTERPROYECT MY S.A.S. (25.00%) - JOSÉ ALBERTO ROJAS PRIETO (25.00%)"/>
    <m/>
  </r>
  <r>
    <x v="3"/>
    <s v="613-2023"/>
    <n v="90865"/>
    <s v="Secop II"/>
    <s v="613-2023CO(90865)"/>
    <s v="FDLSAMC-9-2023(90865)"/>
    <x v="2"/>
    <x v="8"/>
    <s v="Otro"/>
    <m/>
    <m/>
    <s v="INFRAESTRUCTURA INTEGRAL SAS"/>
    <x v="1210"/>
    <s v="Bogotá, D.C."/>
    <s v="No es CPS P-AG"/>
    <n v="300000000"/>
    <n v="150000000"/>
    <n v="0"/>
    <n v="450000000"/>
    <s v="-"/>
    <m/>
    <m/>
  </r>
  <r>
    <x v="3"/>
    <s v="113493-2023"/>
    <n v="91709"/>
    <s v="Tienda virtual"/>
    <s v="ORDEN DE COMPRA 113493"/>
    <s v="No aplica"/>
    <x v="6"/>
    <x v="9"/>
    <s v="Orden de Compra"/>
    <m/>
    <m/>
    <s v="UNION TEMPORAL VIAJANDO PORCOLOMBIA"/>
    <x v="1211"/>
    <m/>
    <s v="No es CPS P-AG"/>
    <n v="152588800"/>
    <n v="0"/>
    <n v="0"/>
    <n v="152588800"/>
    <s v="-"/>
    <s v="ORGANIZACION DE TRANSPORTES PINTO SAS (80.00%) - COOPERATIVA MULTIACTIVA DE TRANSPORTADORES DE COLOMBIA LTDA (20.00%)"/>
    <m/>
  </r>
  <r>
    <x v="3"/>
    <s v="614-2023"/>
    <n v="90436"/>
    <s v="Secop II"/>
    <s v="614-2023-CINT(90436)"/>
    <s v="FDLSUBA-CMA-7-2023(90436)"/>
    <x v="4"/>
    <x v="7"/>
    <s v="Otro"/>
    <m/>
    <m/>
    <s v="CONSORCIO INTERVIAS SUBA"/>
    <x v="1212"/>
    <m/>
    <s v="No es CPS P-AG"/>
    <n v="722493187"/>
    <n v="0"/>
    <n v="0"/>
    <n v="722493187"/>
    <s v="-"/>
    <s v="CGB SAS (50.00%) - CINCO SAS INGENIEROS CONSULTORES (50.00%)"/>
    <m/>
  </r>
  <r>
    <x v="3"/>
    <s v="113923-2023"/>
    <n v="92429"/>
    <s v="Tienda virtual"/>
    <s v="ORDEN DE COMPRA 113923"/>
    <s v="No aplica"/>
    <x v="6"/>
    <x v="9"/>
    <s v="Orden de Compra"/>
    <m/>
    <m/>
    <s v="ETB - EMPRESA DE TELECOMUNICACIONES DE BOGOTÁ S.A. E.S.P."/>
    <x v="240"/>
    <m/>
    <s v="No es CPS P-AG"/>
    <n v="7959672"/>
    <n v="0"/>
    <n v="0"/>
    <n v="7959672"/>
    <s v="-"/>
    <m/>
    <m/>
  </r>
  <r>
    <x v="3"/>
    <s v="114079-2023"/>
    <n v="92453"/>
    <s v="Tienda virtual"/>
    <s v="ORDEN DE COMPRA 114079"/>
    <s v="No aplica"/>
    <x v="6"/>
    <x v="9"/>
    <s v="Orden de Compra"/>
    <m/>
    <m/>
    <s v="DISCOMPUCOL SAS"/>
    <x v="1213"/>
    <s v="Bogotá, D.C."/>
    <s v="No es CPS P-AG"/>
    <n v="2459346"/>
    <n v="0"/>
    <n v="0"/>
    <n v="2459346"/>
    <s v="-"/>
    <m/>
    <m/>
  </r>
  <r>
    <x v="3"/>
    <s v="114080-2023"/>
    <n v="91711"/>
    <s v="Tienda virtual"/>
    <s v="ORDEN DE COMPRA 114080"/>
    <s v="No aplica"/>
    <x v="6"/>
    <x v="9"/>
    <s v="Orden de Compra"/>
    <m/>
    <m/>
    <s v="PROVEEDORES PARA SISTEMAS Y CIA SAS"/>
    <x v="1214"/>
    <s v="Bogotá, D.C."/>
    <s v="No es CPS P-AG"/>
    <n v="68187060"/>
    <n v="0"/>
    <n v="0"/>
    <n v="68187060"/>
    <s v="-"/>
    <m/>
    <m/>
  </r>
  <r>
    <x v="3"/>
    <s v="615-2023"/>
    <n v="90813"/>
    <s v="Secop II"/>
    <s v="615-2023-CPS(90813)"/>
    <s v="FDLSLP-9-2023(90813)"/>
    <x v="5"/>
    <x v="2"/>
    <s v="Otro"/>
    <m/>
    <m/>
    <s v="FUNDACIÓN PARA EL DESARROLLO SOCIAL Y EMPRESARIAL COMUNITARIO DE COLOMBIA – FUNDESOEMCO"/>
    <x v="1215"/>
    <s v="Cali (Valle del Cauca)"/>
    <s v="No es CPS P-AG"/>
    <n v="519730114"/>
    <n v="0"/>
    <n v="0"/>
    <n v="519730114"/>
    <s v="-"/>
    <m/>
    <m/>
  </r>
  <r>
    <x v="3"/>
    <s v="616-2023"/>
    <n v="91713"/>
    <s v="Secop II"/>
    <s v="616-2023-CPS(91713)"/>
    <s v="FDLSSAMC-10-2023(91713) "/>
    <x v="2"/>
    <x v="2"/>
    <s v="Otro"/>
    <m/>
    <m/>
    <s v="FUNDACIÓN G3"/>
    <x v="1216"/>
    <s v="Bogotá, D.C."/>
    <s v="No es CPS P-AG"/>
    <n v="192656240"/>
    <n v="0"/>
    <n v="0"/>
    <n v="192656240"/>
    <s v="-"/>
    <m/>
    <m/>
  </r>
  <r>
    <x v="3"/>
    <s v="617-2023"/>
    <n v="91713"/>
    <s v="Secop II"/>
    <s v="617-2023-CO (91577)"/>
    <s v="FDLSLP-10-2023 (91577) "/>
    <x v="5"/>
    <x v="8"/>
    <s v="Otro"/>
    <m/>
    <m/>
    <s v="HG INGENIERIA Y CONSTRUCCIONES S.A.S. BIC "/>
    <x v="1217"/>
    <s v="Cali (Valle del Cauca)"/>
    <s v="No es CPS P-AG"/>
    <n v="616532678"/>
    <n v="0"/>
    <n v="0"/>
    <n v="616532678"/>
    <s v="-"/>
    <m/>
    <m/>
  </r>
  <r>
    <x v="3"/>
    <s v="618-2023"/>
    <n v="91364"/>
    <s v="Secop II"/>
    <s v="618-2023-SUM(91364)"/>
    <s v="FDLSUBA-CMA-6-2023(91364)"/>
    <x v="4"/>
    <x v="5"/>
    <s v="Otro"/>
    <m/>
    <m/>
    <s v="BIG MEDIA PUBLICIDAD S.A.S"/>
    <x v="1218"/>
    <s v="Bogotá, D.C."/>
    <s v="No es CPS P-AG"/>
    <n v="29000000"/>
    <n v="0"/>
    <n v="0"/>
    <n v="29000000"/>
    <s v="-"/>
    <m/>
    <m/>
  </r>
  <r>
    <x v="3"/>
    <s v="619-2023"/>
    <n v="91364"/>
    <s v="Secop II"/>
    <s v="619-2023-SUM(91364)"/>
    <s v="FDLSUBA-CMA-6-2023(91364)"/>
    <x v="4"/>
    <x v="5"/>
    <s v="Otro"/>
    <m/>
    <m/>
    <s v="GN GENERACION DE NEGOCIOS SAS"/>
    <x v="1219"/>
    <s v="Bogotá, D.C."/>
    <s v="No es CPS P-AG"/>
    <n v="125000000"/>
    <n v="0"/>
    <n v="0"/>
    <n v="125000000"/>
    <s v="-"/>
    <m/>
    <m/>
  </r>
  <r>
    <x v="3"/>
    <s v="620-2023"/>
    <n v="63617"/>
    <s v="Secop II"/>
    <s v="532-2021CV(63617)_x0009_"/>
    <s v="No aplica"/>
    <x v="1"/>
    <x v="13"/>
    <s v="Otro"/>
    <m/>
    <m/>
    <s v="TRANSACCION DEL 532 DE 2021"/>
    <x v="240"/>
    <m/>
    <s v="No es CPS P-AG"/>
    <n v="0"/>
    <n v="0"/>
    <n v="0"/>
    <n v="0"/>
    <s v="-"/>
    <m/>
    <m/>
  </r>
  <r>
    <x v="3"/>
    <s v="621-2023"/>
    <n v="61653"/>
    <s v="Secop II"/>
    <s v="455-2021SUM(61653)_x0009_"/>
    <s v="No aplica"/>
    <x v="1"/>
    <x v="13"/>
    <s v="Otro"/>
    <m/>
    <m/>
    <s v="TRANSACCION DEL 455 DE 2021"/>
    <x v="240"/>
    <m/>
    <s v="No es CPS P-AG"/>
    <n v="0"/>
    <n v="0"/>
    <n v="0"/>
    <n v="0"/>
    <s v="-"/>
    <m/>
    <m/>
  </r>
  <r>
    <x v="3"/>
    <s v="622-2023"/>
    <n v="92419"/>
    <s v="Secop II"/>
    <s v="622-2023CV(92419)"/>
    <s v="FDLSSASI-7-2023(92419)"/>
    <x v="1"/>
    <x v="4"/>
    <s v="Otro"/>
    <m/>
    <m/>
    <s v="POLYMET SAS"/>
    <x v="1220"/>
    <s v="Cali (Valle del Cauca)"/>
    <s v="No es CPS P-AG"/>
    <n v="165501851"/>
    <n v="0"/>
    <n v="0"/>
    <n v="165501851"/>
    <s v="-"/>
    <m/>
    <m/>
  </r>
  <r>
    <x v="3"/>
    <s v="623-2023"/>
    <n v="92905"/>
    <s v="Secop II"/>
    <s v="623-2023-PS(92905)"/>
    <s v="FDLSMC-5-2023(92905)"/>
    <x v="3"/>
    <x v="2"/>
    <s v="Otro"/>
    <m/>
    <m/>
    <s v="Cabildo Indígena Muisca de Suba"/>
    <x v="1221"/>
    <s v="Bogotá, D.C."/>
    <s v="No es CPS P-AG"/>
    <n v="13293957"/>
    <n v="0"/>
    <n v="0"/>
    <n v="13293957"/>
    <s v="-"/>
    <m/>
    <m/>
  </r>
  <r>
    <x v="3"/>
    <s v="115067-2023"/>
    <n v="92455"/>
    <s v="Tienda virtual"/>
    <s v="ORDEN DE COMPRA 115067"/>
    <s v="No aplica"/>
    <x v="6"/>
    <x v="9"/>
    <s v="Orden de Compra"/>
    <m/>
    <m/>
    <s v="ETB - EMPRESA DE TELECOMUNICACIONES DE BOGOTÁ S.A. E.S.P."/>
    <x v="240"/>
    <m/>
    <s v="No es CPS P-AG"/>
    <n v="20839679"/>
    <n v="0"/>
    <n v="0"/>
    <n v="20839679"/>
    <s v="-"/>
    <m/>
    <m/>
  </r>
  <r>
    <x v="3"/>
    <s v="624-2023"/>
    <n v="91398"/>
    <s v="Secop II"/>
    <s v="624-2023-CPS(91398)"/>
    <s v="FDLSLP-12-2023(91398)"/>
    <x v="5"/>
    <x v="2"/>
    <s v="Otro"/>
    <m/>
    <m/>
    <s v="IMPECOS SAS"/>
    <x v="1222"/>
    <s v="Bogotá, D.C."/>
    <s v="No es CPS P-AG"/>
    <n v="892800000"/>
    <n v="0"/>
    <n v="0"/>
    <n v="892800000"/>
    <s v="-"/>
    <m/>
    <m/>
  </r>
  <r>
    <x v="3"/>
    <s v="625-2023"/>
    <n v="92556"/>
    <s v="Secop II"/>
    <s v="625-2023SUM(92556)"/>
    <s v="FDLSSASI-8-2023(92556)"/>
    <x v="1"/>
    <x v="5"/>
    <s v="Otro"/>
    <m/>
    <m/>
    <s v="ACIERTO EMPRESARIAL 7 S.A.S."/>
    <x v="1223"/>
    <s v="Bogotá, D.C."/>
    <s v="No es CPS P-AG"/>
    <n v="62880705"/>
    <n v="0"/>
    <n v="0"/>
    <n v="62880705"/>
    <s v="-"/>
    <m/>
    <m/>
  </r>
  <r>
    <x v="3"/>
    <s v="626-2023"/>
    <n v="91708"/>
    <s v="Secop II"/>
    <s v="626-2023-CPS(92434)"/>
    <s v="FDLSLP-14-2023(92434) "/>
    <x v="5"/>
    <x v="2"/>
    <s v="Otro"/>
    <m/>
    <m/>
    <s v="CONSORCIO VALLADOS SUBA"/>
    <x v="1224"/>
    <m/>
    <s v="No es CPS P-AG"/>
    <n v="700000000"/>
    <n v="0"/>
    <n v="0"/>
    <n v="700000000"/>
    <s v="-"/>
    <s v="LUIS FERNANDO ISAZA CALDERON (50.00%) - DYCONIC SAS (50.00%)"/>
    <m/>
  </r>
  <r>
    <x v="3"/>
    <s v="627-2023"/>
    <n v="91708"/>
    <s v="Secop II"/>
    <s v="627-2023SUM(91708)"/>
    <s v="FDLSSASI-5-2023 (91708)"/>
    <x v="1"/>
    <x v="5"/>
    <s v="Otro"/>
    <m/>
    <m/>
    <s v="INVERSIONES BLUCHER S.A.S"/>
    <x v="1225"/>
    <s v="Barranquilla (Atlántico)"/>
    <s v="No es CPS P-AG"/>
    <n v="484388075"/>
    <n v="0"/>
    <n v="0"/>
    <n v="484388075"/>
    <s v="-"/>
    <m/>
    <m/>
  </r>
  <r>
    <x v="3"/>
    <s v="628-2023"/>
    <n v="91883"/>
    <s v="Secop II"/>
    <s v="CONTRATO 628-2023PS(91883)"/>
    <s v="FDLSLP-13-2023(91833)"/>
    <x v="5"/>
    <x v="2"/>
    <s v="Otro"/>
    <m/>
    <m/>
    <s v="IMAGROUP COLOMBIA S.A.S"/>
    <x v="1226"/>
    <m/>
    <s v="No es CPS P-AG"/>
    <n v="823000000"/>
    <n v="115000000"/>
    <n v="0"/>
    <n v="938000000"/>
    <s v="-"/>
    <m/>
    <m/>
  </r>
  <r>
    <x v="3"/>
    <s v="629-2023"/>
    <n v="92559"/>
    <s v="Secop II"/>
    <s v="629- 2023CPS (92559)"/>
    <s v="PROCESO FDLSLP-15-2023 (92559)"/>
    <x v="5"/>
    <x v="2"/>
    <s v="Otro"/>
    <m/>
    <m/>
    <s v="FUNDAR LOGISTICA Y SERVICIOS INTEGRALES"/>
    <x v="1227"/>
    <s v="Bogotá, D.C."/>
    <s v="No es CPS P-AG"/>
    <n v="1108500000"/>
    <n v="0"/>
    <n v="0"/>
    <n v="1108500000"/>
    <s v="-"/>
    <m/>
    <m/>
  </r>
  <r>
    <x v="3"/>
    <s v="630-2023"/>
    <n v="92755"/>
    <s v="Secop II"/>
    <s v="630-2023SUM(92755)"/>
    <s v="FDLSSASI-9-2023(92755)"/>
    <x v="1"/>
    <x v="5"/>
    <s v="Otro"/>
    <m/>
    <m/>
    <s v="C I WARRIORS COMPANY SAS"/>
    <x v="1228"/>
    <s v="Sevilla (Valle del Cauca)"/>
    <s v="No es CPS P-AG"/>
    <n v="85174607"/>
    <n v="0"/>
    <n v="0"/>
    <n v="85174607"/>
    <s v="-"/>
    <m/>
    <m/>
  </r>
  <r>
    <x v="3"/>
    <s v="631-2023"/>
    <n v="92755"/>
    <s v="Secop II"/>
    <s v="631-2023SUM(92755)"/>
    <s v="FDLSSASI-9-2023(92755)"/>
    <x v="1"/>
    <x v="5"/>
    <s v="Otro"/>
    <m/>
    <m/>
    <s v="SECURITY VIDEO EQUIPMENT SAS  - SECVIDEO"/>
    <x v="1229"/>
    <s v="Bogotá, D.C."/>
    <s v="No es CPS P-AG"/>
    <n v="779980143"/>
    <n v="0"/>
    <n v="0"/>
    <n v="779980143"/>
    <s v="-"/>
    <m/>
    <m/>
  </r>
  <r>
    <x v="3"/>
    <s v="632-2023"/>
    <n v="92904"/>
    <s v="Secop II"/>
    <s v="632-2023CSUM(92904)"/>
    <s v="FDLSSASI-10-2023(92904)"/>
    <x v="1"/>
    <x v="5"/>
    <s v="Otro"/>
    <m/>
    <m/>
    <s v="COMERCIALIZADORA SERLE.COM SAS"/>
    <x v="1101"/>
    <m/>
    <s v="No es CPS P-AG"/>
    <n v="1219833642"/>
    <n v="0"/>
    <n v="0"/>
    <n v="1219833642"/>
    <s v="-"/>
    <m/>
    <m/>
  </r>
  <r>
    <x v="3"/>
    <s v="633-2023"/>
    <n v="92557"/>
    <s v="Secop II"/>
    <s v="633-2023CINT(92557)"/>
    <s v="FDLSUBA-CMA-10-2023(92557)"/>
    <x v="4"/>
    <x v="7"/>
    <s v="Otro"/>
    <m/>
    <m/>
    <s v="CONSORCIO SUBA SOLAR 1"/>
    <x v="1230"/>
    <m/>
    <s v="No es CPS P-AG"/>
    <n v="121925999"/>
    <n v="0"/>
    <n v="0"/>
    <n v="121925999"/>
    <s v="-"/>
    <s v="ENERGIAS LIMPIAS DE COLOMBIA ENELICO S.A.S. (70.00 %) - ALIANZA SOLIDARIA COOPERATIVA MULTIACTIVA DE PROFESIONALES (30.00 %)"/>
    <m/>
  </r>
  <r>
    <x v="3"/>
    <s v="634-2023"/>
    <n v="92903"/>
    <s v="Secop II"/>
    <s v="634-2023-CPS(92903)"/>
    <s v="FDLSLP-16-2023 (92903) "/>
    <x v="5"/>
    <x v="2"/>
    <s v="Otro"/>
    <m/>
    <m/>
    <s v="FUNDACION SOCIAL VIVE COLOMBIA "/>
    <x v="1231"/>
    <m/>
    <s v="No es CPS P-AG"/>
    <n v="1931656237"/>
    <n v="0"/>
    <n v="0"/>
    <n v="1931656237"/>
    <s v="-"/>
    <m/>
    <m/>
  </r>
  <r>
    <x v="3"/>
    <s v="635-2023"/>
    <s v="No aplica"/>
    <s v="Secop II"/>
    <s v="635-2023-CPS(91578)"/>
    <s v="FDLSSAMC-11-2023(91578)"/>
    <x v="2"/>
    <x v="2"/>
    <s v="Otro"/>
    <m/>
    <m/>
    <s v="AVANCE ORGANIZACIONAL CONSULTORES SAS"/>
    <x v="1232"/>
    <m/>
    <s v="No es CPS P-AG"/>
    <n v="308335044"/>
    <n v="0"/>
    <n v="0"/>
    <n v="308335044"/>
    <s v="-"/>
    <m/>
    <m/>
  </r>
  <r>
    <x v="3"/>
    <s v="636-2023"/>
    <n v="78307"/>
    <s v="Secop II"/>
    <s v="561-2022CPS-CV(78307)"/>
    <s v="FDLSSASI-11-2022(78307)"/>
    <x v="1"/>
    <x v="13"/>
    <s v="Otro"/>
    <m/>
    <m/>
    <s v="TRANSACCIÓN INSTRUMENTOS MUSICALES 561 de 2022"/>
    <x v="1233"/>
    <m/>
    <s v="No es CPS P-AG"/>
    <n v="0"/>
    <n v="0"/>
    <n v="0"/>
    <n v="0"/>
    <s v="-"/>
    <m/>
    <m/>
  </r>
  <r>
    <x v="3"/>
    <s v="637-2023"/>
    <n v="93726"/>
    <s v="Secop II"/>
    <s v="637-2023PS (93726)"/>
    <s v="FDLSLP-17-2023(93726)"/>
    <x v="5"/>
    <x v="2"/>
    <s v="Otro"/>
    <m/>
    <m/>
    <s v="ASCODES SAS"/>
    <x v="1234"/>
    <s v="Medellín (Antioquia)"/>
    <s v="No es CPS P-AG"/>
    <n v="598968936"/>
    <n v="0"/>
    <n v="0"/>
    <n v="598968936"/>
    <s v="-"/>
    <m/>
    <m/>
  </r>
  <r>
    <x v="3"/>
    <s v="638-2023"/>
    <n v="93728"/>
    <s v="Secop II"/>
    <s v="638-2023-CPS(93728) "/>
    <s v="FDLSLP-18-2023 (93728) "/>
    <x v="5"/>
    <x v="2"/>
    <s v="Otro"/>
    <m/>
    <m/>
    <s v="FUNDACIÓN ALBERTO MERANI"/>
    <x v="1235"/>
    <m/>
    <s v="No es CPS P-AG"/>
    <n v="1127194732"/>
    <n v="0"/>
    <n v="0"/>
    <n v="1127194732"/>
    <s v="-"/>
    <m/>
    <m/>
  </r>
  <r>
    <x v="3"/>
    <s v="639-2023"/>
    <n v="93787"/>
    <s v="Secop II"/>
    <s v="639-2023PS (93787)"/>
    <s v="FDLSLP-19-2023(93787)"/>
    <x v="5"/>
    <x v="2"/>
    <s v="Otro"/>
    <m/>
    <m/>
    <s v="FUNDACION INTERNACIONAL DE PEDAGOGIA CONCEPTUAL ALBERTO MERANI"/>
    <x v="1236"/>
    <m/>
    <s v="No es CPS P-AG"/>
    <n v="842546669"/>
    <n v="0"/>
    <n v="0"/>
    <n v="842546669"/>
    <s v="-"/>
    <m/>
    <m/>
  </r>
  <r>
    <x v="3"/>
    <s v="640-2023"/>
    <n v="94015"/>
    <s v="Secop II"/>
    <s v="640-2023CPS-AG(94015)"/>
    <s v="FDLSUBACD-583-2023(94015)"/>
    <x v="0"/>
    <x v="0"/>
    <s v="Apoyo a la gestión"/>
    <m/>
    <m/>
    <s v="KAREN JIMENA SOLANO FERNANDEZ"/>
    <x v="1237"/>
    <m/>
    <n v="1997"/>
    <n v="8000000"/>
    <n v="0"/>
    <n v="0"/>
    <n v="8000000"/>
    <n v="2000000"/>
    <m/>
    <m/>
  </r>
  <r>
    <x v="3"/>
    <s v="641-2023"/>
    <n v="94015"/>
    <s v="Secop II"/>
    <s v="641-2023CPS-AG(94015)"/>
    <s v="FDLSUBACD-584-2023(94015)"/>
    <x v="0"/>
    <x v="0"/>
    <s v="Apoyo a la gestión"/>
    <m/>
    <m/>
    <s v="DANIEL FELIPE ACOSTA MENDEZ"/>
    <x v="1238"/>
    <m/>
    <n v="1997"/>
    <n v="8000000"/>
    <n v="0"/>
    <n v="0"/>
    <n v="8000000"/>
    <n v="2000000"/>
    <m/>
    <m/>
  </r>
  <r>
    <x v="3"/>
    <s v="642-2023"/>
    <n v="94015"/>
    <s v="Secop II"/>
    <s v="642-2023CPS-AG(94015)"/>
    <s v="FDLSUBACD-585-2023(94015)"/>
    <x v="0"/>
    <x v="0"/>
    <s v="Apoyo a la gestión"/>
    <m/>
    <m/>
    <s v="CESAR ESTEBAN GONZALEZ RIVERA"/>
    <x v="1239"/>
    <m/>
    <n v="1997"/>
    <n v="8000000"/>
    <n v="0"/>
    <n v="0"/>
    <n v="8000000"/>
    <n v="2000000"/>
    <m/>
    <m/>
  </r>
  <r>
    <x v="3"/>
    <s v="643-2023"/>
    <n v="94015"/>
    <s v="Secop II"/>
    <s v="643-2023CPS-AG(94015)"/>
    <s v="FDLSUBACD-586-2023(94015)"/>
    <x v="0"/>
    <x v="0"/>
    <s v="Apoyo a la gestión"/>
    <m/>
    <m/>
    <s v="JESSICA ANDREA CONTRERAS PARRA"/>
    <x v="1240"/>
    <m/>
    <n v="1997"/>
    <n v="8000000"/>
    <n v="0"/>
    <n v="0"/>
    <n v="8000000"/>
    <n v="2000000"/>
    <m/>
    <m/>
  </r>
  <r>
    <x v="3"/>
    <s v="644-2023"/>
    <n v="94015"/>
    <s v="Secop II"/>
    <s v="644-2023-CPS-AG(94015)"/>
    <s v="FDLSUBACD-587-2023(94015)"/>
    <x v="0"/>
    <x v="0"/>
    <s v="Apoyo a la gestión"/>
    <m/>
    <m/>
    <s v="JOHANNA HERNANDEZ YAGAMA"/>
    <x v="1241"/>
    <m/>
    <n v="1997"/>
    <n v="8000000"/>
    <n v="0"/>
    <n v="0"/>
    <n v="8000000"/>
    <n v="2000000"/>
    <m/>
    <m/>
  </r>
  <r>
    <x v="3"/>
    <s v="645-2023"/>
    <n v="94015"/>
    <s v="Secop II"/>
    <s v="645-2023CPS-AG (94015)"/>
    <s v="FDLSUBACD-588-2023(94015)"/>
    <x v="0"/>
    <x v="0"/>
    <s v="Apoyo a la gestión"/>
    <m/>
    <m/>
    <s v="JOVANY HERRERA SIERRA"/>
    <x v="1242"/>
    <m/>
    <n v="1997"/>
    <n v="8000000"/>
    <n v="0"/>
    <n v="0"/>
    <n v="8000000"/>
    <n v="2000000"/>
    <m/>
    <m/>
  </r>
  <r>
    <x v="3"/>
    <s v="646-2023"/>
    <n v="94015"/>
    <s v="Secop II"/>
    <s v="646-2023CPS-AG (94015)"/>
    <s v="FDLSUBACD-589-2023(94015)"/>
    <x v="0"/>
    <x v="0"/>
    <s v="Apoyo a la gestión"/>
    <m/>
    <m/>
    <s v="PEDRO ANTONIO HERNANDEZ"/>
    <x v="1243"/>
    <s v="Bogotá, D.C."/>
    <n v="1997"/>
    <n v="8000000"/>
    <n v="0"/>
    <n v="0"/>
    <n v="8000000"/>
    <n v="2000000"/>
    <m/>
    <m/>
  </r>
  <r>
    <x v="3"/>
    <s v="647-2023"/>
    <n v="94015"/>
    <s v="Secop II"/>
    <s v="647-2023CPS-AG(94015)"/>
    <s v="FDLSUBACD-590-2023(94015)"/>
    <x v="0"/>
    <x v="0"/>
    <s v="Apoyo a la gestión"/>
    <m/>
    <m/>
    <s v="DANIEL MORENO BELTRAN"/>
    <x v="1244"/>
    <m/>
    <n v="1997"/>
    <n v="8000000"/>
    <n v="0"/>
    <n v="0"/>
    <n v="8000000"/>
    <n v="2000000"/>
    <m/>
    <m/>
  </r>
  <r>
    <x v="3"/>
    <s v="648-2023"/>
    <n v="94015"/>
    <s v="Secop II"/>
    <s v="648-2023CPS-AG(94015)"/>
    <s v="FDLSUBACD-591-2023(94015)"/>
    <x v="0"/>
    <x v="0"/>
    <s v="Apoyo a la gestión"/>
    <m/>
    <m/>
    <s v="JENNY KATHERINE JIMENEZ CUESTA"/>
    <x v="1245"/>
    <m/>
    <n v="1997"/>
    <n v="8000000"/>
    <n v="0"/>
    <n v="0"/>
    <n v="8000000"/>
    <n v="2000000"/>
    <m/>
    <m/>
  </r>
  <r>
    <x v="3"/>
    <s v="649-2023"/>
    <s v="No aplica"/>
    <s v="Secop II"/>
    <s v="649-2023CV(93791)"/>
    <s v="FDLSSAMC-13-2023(93791)"/>
    <x v="2"/>
    <x v="4"/>
    <s v="Otro"/>
    <m/>
    <m/>
    <s v="DISTRIBUIDORA COMERCIAL V&amp;A SAS -DICOVA S.A.S"/>
    <x v="1098"/>
    <m/>
    <s v="No es CPS P-AG"/>
    <n v="40221000"/>
    <n v="0"/>
    <n v="0"/>
    <n v="40221000"/>
    <s v="-"/>
    <m/>
    <m/>
  </r>
  <r>
    <x v="3"/>
    <s v="650-2023"/>
    <n v="93790"/>
    <s v="Secop II"/>
    <s v="650 2023-CV (93790) "/>
    <s v="FDLSSASI- 11-2023(93790)"/>
    <x v="1"/>
    <x v="4"/>
    <s v="Otro"/>
    <m/>
    <m/>
    <s v="POLYMET SAS"/>
    <x v="1220"/>
    <s v="Cali (Valle del Cauca)"/>
    <s v="No es CPS P-AG"/>
    <n v="231083627"/>
    <n v="0"/>
    <n v="0"/>
    <n v="231083627"/>
    <s v="-"/>
    <m/>
    <m/>
  </r>
  <r>
    <x v="3"/>
    <s v="651-2023"/>
    <n v="94015"/>
    <s v="Secop II"/>
    <s v="651-2023CPS-AG(94015)"/>
    <s v="FDLSUBACD-592-2023(94015)"/>
    <x v="0"/>
    <x v="0"/>
    <s v="Apoyo a la gestión"/>
    <m/>
    <m/>
    <s v="LEIDY ALEXANDRA ARIAS"/>
    <x v="1246"/>
    <m/>
    <n v="1997"/>
    <n v="8000000"/>
    <n v="0"/>
    <n v="0"/>
    <n v="8000000"/>
    <n v="2000000"/>
    <m/>
    <m/>
  </r>
  <r>
    <x v="3"/>
    <s v="652-2023"/>
    <n v="94015"/>
    <s v="Secop II"/>
    <s v="652-2023CPS-AG(94015)"/>
    <s v="FDLSUBACD-593-2023(94015)"/>
    <x v="0"/>
    <x v="0"/>
    <s v="Apoyo a la gestión"/>
    <m/>
    <m/>
    <s v="KATHERIN JOHANA IBARRA"/>
    <x v="1247"/>
    <m/>
    <n v="1997"/>
    <n v="8000000"/>
    <n v="0"/>
    <n v="0"/>
    <n v="8000000"/>
    <n v="2000000"/>
    <m/>
    <m/>
  </r>
  <r>
    <x v="3"/>
    <s v="653-2023"/>
    <n v="94015"/>
    <s v="Secop II"/>
    <s v="653-2023CPS-AG(94015)"/>
    <s v="FDLSUBACD-594-2023(94015)"/>
    <x v="0"/>
    <x v="0"/>
    <s v="Apoyo a la gestión"/>
    <m/>
    <m/>
    <s v="LAURA MELISSA ARDILA CHINGAL"/>
    <x v="1248"/>
    <m/>
    <n v="1997"/>
    <n v="8000000"/>
    <n v="0"/>
    <n v="0"/>
    <n v="8000000"/>
    <n v="2000000"/>
    <m/>
    <m/>
  </r>
  <r>
    <x v="3"/>
    <s v="654-2023"/>
    <n v="93792"/>
    <s v="Secop II"/>
    <s v="654-2023-CPS(93792)"/>
    <s v="FDLSLP-20-2023(93792)"/>
    <x v="5"/>
    <x v="2"/>
    <s v="Otro"/>
    <m/>
    <m/>
    <s v="MAKROSYSTEM COLOMBIA S.A.S."/>
    <x v="1249"/>
    <m/>
    <s v="No es CPS P-AG"/>
    <n v="365582100"/>
    <n v="0"/>
    <n v="0"/>
    <n v="365582100"/>
    <s v="-"/>
    <m/>
    <m/>
  </r>
  <r>
    <x v="3"/>
    <s v="655-2023"/>
    <n v="96524"/>
    <s v="Secop II"/>
    <s v="655-2023CPS-P(96524)"/>
    <s v="FDLSUBACD-595-2023(96524)"/>
    <x v="0"/>
    <x v="0"/>
    <s v="Profesional"/>
    <m/>
    <m/>
    <s v="MARIA CAMILA RIOS OLIVEROS"/>
    <x v="949"/>
    <s v="Bogotá, D.C."/>
    <n v="1978"/>
    <n v="21000000"/>
    <n v="0"/>
    <n v="0"/>
    <n v="21000000"/>
    <n v="7000000"/>
    <m/>
    <m/>
  </r>
  <r>
    <x v="3"/>
    <s v="656-2023"/>
    <n v="97241"/>
    <s v="Secop II"/>
    <s v="656-2023CPS-P(97241)"/>
    <s v="FDLSUBACD-596-2023(97241)"/>
    <x v="0"/>
    <x v="0"/>
    <s v="Profesional"/>
    <m/>
    <m/>
    <s v="MAYRA YINETH HENAO CONDE"/>
    <x v="683"/>
    <s v="Bogotá, D.C."/>
    <n v="1979"/>
    <n v="15150000"/>
    <n v="0"/>
    <n v="0"/>
    <n v="15150000"/>
    <n v="5050000"/>
    <m/>
    <m/>
  </r>
  <r>
    <x v="3"/>
    <s v="657-2023"/>
    <n v="97235"/>
    <s v="Secop II"/>
    <s v="657-2023-CPS-AG(97235)"/>
    <s v="FDLSUBACD-597-2023(97235)"/>
    <x v="0"/>
    <x v="0"/>
    <s v="Apoyo a la gestión"/>
    <m/>
    <m/>
    <s v="IVONNE KATHALINA SAENZ SANCHEZ"/>
    <x v="585"/>
    <s v="Bogotá, D.C."/>
    <n v="1963"/>
    <n v="9150000"/>
    <n v="0"/>
    <n v="0"/>
    <n v="9150000"/>
    <n v="3050000"/>
    <m/>
    <m/>
  </r>
  <r>
    <x v="3"/>
    <s v="658-2023"/>
    <n v="97660"/>
    <s v="Secop II"/>
    <s v="658-2023-CPS-P(97660)"/>
    <s v="FDLSUBACD-598-2023(97660)"/>
    <x v="0"/>
    <x v="0"/>
    <s v="Profesional"/>
    <m/>
    <m/>
    <s v="HUGO FERNEY PINEDA NIÑO"/>
    <x v="265"/>
    <s v="Bogotá, D.C."/>
    <n v="1978"/>
    <n v="30800000"/>
    <n v="0"/>
    <n v="0"/>
    <n v="30800000"/>
    <n v="7000000"/>
    <m/>
    <m/>
  </r>
  <r>
    <x v="3"/>
    <s v="659-2023"/>
    <n v="95861"/>
    <s v="Secop II"/>
    <s v="659-2023-CPS(95861)"/>
    <s v="FDLSSAMC-14-2023(95861)"/>
    <x v="2"/>
    <x v="2"/>
    <s v="Otro"/>
    <m/>
    <m/>
    <s v="ASOCIACIoN DE HOGARES SI A LA VIDA"/>
    <x v="1250"/>
    <m/>
    <s v="No es CPS P-AG"/>
    <n v="212049340"/>
    <n v="0"/>
    <n v="0"/>
    <n v="212049340"/>
    <s v="-"/>
    <m/>
    <m/>
  </r>
  <r>
    <x v="3"/>
    <s v="660-2023"/>
    <n v="97519"/>
    <s v="Secop II"/>
    <s v="660-2023-CPS-P-(97519)"/>
    <s v="FDLSUBACD-599-2023(97519)"/>
    <x v="0"/>
    <x v="0"/>
    <s v="Profesional"/>
    <m/>
    <m/>
    <s v="ELIA TATIANA BARBOSA ALMONACID"/>
    <x v="9"/>
    <s v="Villavicencio (Meta)"/>
    <n v="1978"/>
    <n v="30800000"/>
    <n v="0"/>
    <n v="0"/>
    <n v="30800000"/>
    <n v="7000000"/>
    <m/>
    <m/>
  </r>
  <r>
    <x v="3"/>
    <s v="661-2023"/>
    <n v="97115"/>
    <s v="Secop II"/>
    <s v="661-2023-CPS-P(97115)"/>
    <s v="FDLSUBACD-600-2023(97115)"/>
    <x v="0"/>
    <x v="0"/>
    <s v="Profesional"/>
    <m/>
    <m/>
    <s v="KENNY BIVIANA ROJAS AMUD"/>
    <x v="343"/>
    <s v="Bogotá, D.C."/>
    <n v="1978"/>
    <n v="14000000"/>
    <n v="0"/>
    <n v="0"/>
    <n v="14000000"/>
    <n v="7000000"/>
    <m/>
    <m/>
  </r>
  <r>
    <x v="3"/>
    <s v="662-2023"/>
    <n v="97116"/>
    <s v="Secop II"/>
    <s v="662-2023CPS-P(97116)"/>
    <s v="FDLSUBACD-601-2023(97116)"/>
    <x v="0"/>
    <x v="0"/>
    <s v="Profesional"/>
    <m/>
    <m/>
    <s v="MAURICIO ALEJANDRO MEJÍA HINCAPIÉ"/>
    <x v="937"/>
    <s v="Manizalez (Caldas)"/>
    <n v="1978"/>
    <n v="21000000"/>
    <n v="0"/>
    <n v="0"/>
    <n v="21000000"/>
    <n v="7000000"/>
    <m/>
    <m/>
  </r>
  <r>
    <x v="3"/>
    <s v="663-2023"/>
    <n v="97115"/>
    <s v="Secop II"/>
    <s v="663-2023-CPS-P(97115)"/>
    <s v="FDLSUBACD-602-2023(97115)"/>
    <x v="0"/>
    <x v="0"/>
    <s v="Profesional"/>
    <m/>
    <m/>
    <s v="CARLOS ANDRÉS BAQUERO GUTIERREZ"/>
    <x v="772"/>
    <s v="Cáqueza (Cundinamarca)"/>
    <n v="1978"/>
    <n v="14000000"/>
    <n v="0"/>
    <n v="0"/>
    <n v="14000000"/>
    <n v="7000000"/>
    <m/>
    <m/>
  </r>
  <r>
    <x v="3"/>
    <s v="664-2023"/>
    <n v="97115"/>
    <s v="Secop II"/>
    <s v="664-2023-CPS-P(97115)"/>
    <s v="FDLSUBACD-603-2023(97115)"/>
    <x v="0"/>
    <x v="0"/>
    <s v="Profesional"/>
    <m/>
    <m/>
    <s v="Luisa Fernanda Botero Alzate"/>
    <x v="653"/>
    <s v="Manizalez (Caldas)"/>
    <n v="1978"/>
    <n v="14000000"/>
    <n v="0"/>
    <n v="0"/>
    <n v="14000000"/>
    <n v="7000000"/>
    <m/>
    <m/>
  </r>
  <r>
    <x v="3"/>
    <s v="665-2023"/>
    <n v="97115"/>
    <s v="Secop II"/>
    <s v="665-2023CPS-P(97115)"/>
    <s v="FDLSUBACD-604-2023(97115)"/>
    <x v="0"/>
    <x v="0"/>
    <s v="Profesional"/>
    <m/>
    <m/>
    <s v="HAROLD MEDINA MEDINA"/>
    <x v="964"/>
    <s v="Quebradanegra (Cundinamarca)"/>
    <n v="1978"/>
    <n v="14000000"/>
    <n v="0"/>
    <n v="0"/>
    <n v="14000000"/>
    <n v="7000000"/>
    <m/>
    <m/>
  </r>
  <r>
    <x v="3"/>
    <s v="666-2023"/>
    <n v="97152"/>
    <s v="Secop II"/>
    <s v="666-2023CPS-P(97152)"/>
    <s v="FDLSUBACD-605-2023(97152)"/>
    <x v="0"/>
    <x v="0"/>
    <s v="Profesional"/>
    <m/>
    <m/>
    <s v="LEIDY JOHANA BLANDON VALENCIA"/>
    <x v="961"/>
    <s v="Manizalez (Caldas)"/>
    <n v="1978"/>
    <n v="15150000"/>
    <n v="0"/>
    <n v="0"/>
    <n v="15150000"/>
    <n v="5050000"/>
    <m/>
    <m/>
  </r>
  <r>
    <x v="3"/>
    <s v="667-2023"/>
    <n v="97115"/>
    <s v="Secop II"/>
    <s v="667-2023CPS-P(97115)"/>
    <s v="FDLSUBACD-606-2023(97115)"/>
    <x v="0"/>
    <x v="0"/>
    <s v="Profesional"/>
    <m/>
    <m/>
    <s v="YURY CAMILA BARRANTES REYES"/>
    <x v="974"/>
    <s v="Bogotá, D.C."/>
    <n v="1978"/>
    <n v="14000000"/>
    <n v="0"/>
    <n v="0"/>
    <n v="14000000"/>
    <n v="7000000"/>
    <m/>
    <m/>
  </r>
  <r>
    <x v="3"/>
    <s v="668-2023"/>
    <n v="97151"/>
    <s v="Secop II"/>
    <s v="668-2023CPS-AG(97151)"/>
    <s v="FDLSUBACD-607-2023(97151)"/>
    <x v="0"/>
    <x v="0"/>
    <s v="Apoyo a la gestión"/>
    <m/>
    <m/>
    <s v="YURY PAOLA GONZALEZ"/>
    <x v="400"/>
    <s v="Bogotá, D.C."/>
    <n v="1978"/>
    <n v="7650000"/>
    <n v="0"/>
    <n v="0"/>
    <n v="7650000"/>
    <n v="2550000"/>
    <m/>
    <m/>
  </r>
  <r>
    <x v="3"/>
    <s v="669-2023"/>
    <n v="97513"/>
    <s v="Secop II"/>
    <s v="669-2023CPS-CPS-P(97513)"/>
    <s v="FDLSUBACD-608-2023(97513)"/>
    <x v="0"/>
    <x v="0"/>
    <s v="Profesional"/>
    <m/>
    <m/>
    <s v="PATRICIA GALINDO ARIAS"/>
    <x v="866"/>
    <s v="Bogotá, D.C."/>
    <n v="1978"/>
    <n v="14000000"/>
    <n v="0"/>
    <n v="0"/>
    <n v="14000000"/>
    <n v="7000000"/>
    <m/>
    <m/>
  </r>
  <r>
    <x v="3"/>
    <s v="670-2023"/>
    <n v="97115"/>
    <s v="Secop II"/>
    <s v="670-2023-CPS-P(97115)"/>
    <s v="FDLSUBACD-609-2023(97115)"/>
    <x v="0"/>
    <x v="0"/>
    <s v="Profesional"/>
    <m/>
    <m/>
    <s v="MARIA LUCIA BERNAL GOMEZ"/>
    <x v="841"/>
    <s v="Ibagué (Tolima)"/>
    <n v="1978"/>
    <n v="14000000"/>
    <n v="0"/>
    <n v="0"/>
    <n v="14000000"/>
    <n v="7000000"/>
    <m/>
    <m/>
  </r>
  <r>
    <x v="3"/>
    <s v="671-2023"/>
    <n v="97116"/>
    <s v="Secop II"/>
    <s v="671-2023-CPS-P(97116)"/>
    <s v="FDLSUBACD-610-2023-(97116)"/>
    <x v="0"/>
    <x v="0"/>
    <s v="Profesional"/>
    <m/>
    <m/>
    <s v="CARLOS ANDRÉS OTAIZA ORELLANO"/>
    <x v="818"/>
    <s v="Barranquilla (Atlántico)"/>
    <n v="1978"/>
    <n v="21000000"/>
    <n v="0"/>
    <n v="0"/>
    <n v="21000000"/>
    <n v="7000000"/>
    <m/>
    <m/>
  </r>
  <r>
    <x v="3"/>
    <s v="672-2023"/>
    <n v="97152"/>
    <s v="Secop II"/>
    <s v="672-2023-CPS-P(97152)"/>
    <s v="FDLSUBACD -611-2023(97152)"/>
    <x v="0"/>
    <x v="0"/>
    <s v="Profesional"/>
    <m/>
    <m/>
    <s v="EDWIN VERGARA"/>
    <x v="971"/>
    <s v="Bogotá, D.C."/>
    <n v="1978"/>
    <n v="15150000"/>
    <n v="0"/>
    <n v="0"/>
    <n v="15150000"/>
    <n v="5050000"/>
    <m/>
    <m/>
  </r>
  <r>
    <x v="3"/>
    <s v="673-2023"/>
    <n v="95383"/>
    <s v="Secop II"/>
    <s v="673-2023-PS(95383)"/>
    <s v="FDLSMC-8-2023(95383) "/>
    <x v="3"/>
    <x v="2"/>
    <s v="Otro"/>
    <m/>
    <m/>
    <s v="DISTRIBUIDORA DIPRO SAS"/>
    <x v="1251"/>
    <s v="Bogotá, D.C."/>
    <s v="No es CPS P-AG"/>
    <n v="12000000"/>
    <n v="0"/>
    <n v="0"/>
    <n v="12000000"/>
    <s v="-"/>
    <m/>
    <m/>
  </r>
  <r>
    <x v="3"/>
    <s v="674-2023"/>
    <n v="97357"/>
    <s v="Secop II"/>
    <s v="674-2023-CPS-P(97357)"/>
    <s v="FDLSUBACD-612-2023(97357)"/>
    <x v="0"/>
    <x v="0"/>
    <s v="Profesional"/>
    <m/>
    <m/>
    <s v="CAMILO ANDRES PINZON VELASCO"/>
    <x v="454"/>
    <s v="Bogotá, D.C."/>
    <n v="1978"/>
    <n v="21000000"/>
    <n v="0"/>
    <n v="0"/>
    <n v="21000000"/>
    <n v="7500000"/>
    <m/>
    <m/>
  </r>
  <r>
    <x v="3"/>
    <s v="675-2023"/>
    <n v="97152"/>
    <s v="Secop II"/>
    <s v="675-2023CPS-P(97152)"/>
    <s v="FDLSUBACD-613-2023 (97152)"/>
    <x v="0"/>
    <x v="0"/>
    <s v="Profesional"/>
    <m/>
    <m/>
    <s v="WILLIAM ALBERTO LOPEZ ALVAREZ"/>
    <x v="873"/>
    <s v="Bogotá, D.C."/>
    <n v="1978"/>
    <n v="15150000"/>
    <n v="0"/>
    <n v="0"/>
    <n v="15150000"/>
    <n v="5050000"/>
    <m/>
    <m/>
  </r>
  <r>
    <x v="3"/>
    <s v="676-2023"/>
    <n v="97115"/>
    <s v="Secop II"/>
    <s v="676-2023-CPS-P(97115)"/>
    <s v="FDLSUBACD-614-2023(97115)"/>
    <x v="0"/>
    <x v="0"/>
    <s v="Profesional"/>
    <m/>
    <m/>
    <s v="FELIPE ALFONSO MUÑOZ TOCARRUNCHO"/>
    <x v="973"/>
    <s v="Tunja (Boyacá)"/>
    <n v="1978"/>
    <n v="14000000"/>
    <n v="0"/>
    <n v="0"/>
    <n v="14000000"/>
    <n v="7000000"/>
    <m/>
    <m/>
  </r>
  <r>
    <x v="3"/>
    <s v="677-2023"/>
    <n v="97791"/>
    <s v="Secop II"/>
    <s v="677-2023CPS-P(97791)"/>
    <s v="_x0009__x000a_FDLSUBACD-615-2023-(97791)_x000a_"/>
    <x v="0"/>
    <x v="0"/>
    <s v="Profesional"/>
    <m/>
    <m/>
    <s v="DIEGO FERNANDO FERMIN NAVIA"/>
    <x v="537"/>
    <s v="Consulado Caracas (Venezuela)"/>
    <n v="1978"/>
    <n v="17500000"/>
    <n v="0"/>
    <n v="0"/>
    <n v="17500000"/>
    <n v="7000000"/>
    <m/>
    <m/>
  </r>
  <r>
    <x v="3"/>
    <s v="678-2023"/>
    <n v="97663"/>
    <s v="Secop II"/>
    <s v="678-2023-CPS-P(97663)"/>
    <s v="FDLSUBACD-616-2023(97663)"/>
    <x v="0"/>
    <x v="0"/>
    <s v="Profesional"/>
    <m/>
    <m/>
    <s v="MIGUEL ÁNGEL GRANADOS GUTIÉRREZ"/>
    <x v="707"/>
    <s v="Bogotá, D.C."/>
    <n v="1978"/>
    <n v="30800000"/>
    <n v="15400000"/>
    <n v="0"/>
    <n v="46200000"/>
    <n v="7000000"/>
    <m/>
    <m/>
  </r>
  <r>
    <x v="3"/>
    <s v="679-2023"/>
    <n v="97075"/>
    <s v="Secop II"/>
    <s v="679-2023CPS-P(97075)"/>
    <s v="FDLSUBACD-617-2023(97075)"/>
    <x v="0"/>
    <x v="0"/>
    <s v="Profesional"/>
    <m/>
    <m/>
    <s v="WENDY JHOLANY QUEVEDO RODRiGUEZ"/>
    <x v="698"/>
    <s v="Bogotá, D.C."/>
    <n v="1978"/>
    <n v="21000000"/>
    <n v="0"/>
    <n v="0"/>
    <n v="21000000"/>
    <n v="7000000"/>
    <m/>
    <m/>
  </r>
  <r>
    <x v="3"/>
    <s v="680-2023"/>
    <n v="97157"/>
    <s v="Secop II"/>
    <s v="680-2023-CPS-P(97157) "/>
    <s v="FDLSUBACD-618-2023(97157) "/>
    <x v="0"/>
    <x v="0"/>
    <s v="Profesional"/>
    <m/>
    <m/>
    <s v="EFRAIN RAMIREZ ZAMBRANO"/>
    <x v="944"/>
    <s v="Ataco (Tolima)"/>
    <n v="1978"/>
    <n v="14000000"/>
    <n v="0"/>
    <n v="0"/>
    <n v="14000000"/>
    <n v="7000000"/>
    <m/>
    <m/>
  </r>
  <r>
    <x v="3"/>
    <s v="681-2023"/>
    <n v="97028"/>
    <s v="Secop II"/>
    <s v="681-2023-CPS-P(97028)"/>
    <s v="FDLSUBACD-619-2023(97028)"/>
    <x v="0"/>
    <x v="0"/>
    <s v="Profesional"/>
    <m/>
    <m/>
    <s v="INGRID MARCELA GOMEZ GOMEZ"/>
    <x v="474"/>
    <s v="Bogotá, D.C."/>
    <n v="1978"/>
    <n v="21000000"/>
    <n v="0"/>
    <n v="0"/>
    <n v="21000000"/>
    <n v="7000000"/>
    <m/>
    <m/>
  </r>
  <r>
    <x v="3"/>
    <s v="682-2023"/>
    <n v="97350"/>
    <s v="Secop II"/>
    <s v="682-2023-CPS-P(97350)"/>
    <s v="FDLSUBACD-620-2023(97350)"/>
    <x v="0"/>
    <x v="0"/>
    <s v="Profesional"/>
    <m/>
    <m/>
    <s v="DIANA MARCELA AGUILAR TOVAR"/>
    <x v="715"/>
    <s v="Ibagué (Tolima)"/>
    <n v="1978"/>
    <n v="30800000"/>
    <n v="15400000"/>
    <n v="0"/>
    <n v="46200000"/>
    <n v="7000000"/>
    <m/>
    <m/>
  </r>
  <r>
    <x v="3"/>
    <s v="683-2023"/>
    <n v="97355"/>
    <s v="Secop II"/>
    <s v="683-2023-CPS-P(97355)"/>
    <s v="FDLSUBACD-621-2023(97355)"/>
    <x v="0"/>
    <x v="0"/>
    <s v="Profesional"/>
    <m/>
    <m/>
    <s v="KAREN JULIETH MENDEZ GONZALEZ"/>
    <x v="831"/>
    <s v="Bogotá, D.C."/>
    <n v="1978"/>
    <n v="30800000"/>
    <n v="15400000"/>
    <n v="0"/>
    <n v="46200000"/>
    <n v="7000000"/>
    <m/>
    <m/>
  </r>
  <r>
    <x v="3"/>
    <s v="684-2023"/>
    <n v="97356"/>
    <s v="Secop II"/>
    <s v="684-2023-CPS-P(97356)"/>
    <s v="FDLSUBACD-622-2023(97356)"/>
    <x v="0"/>
    <x v="0"/>
    <s v="Profesional"/>
    <m/>
    <m/>
    <s v="MERCEDES ALEJANDRA MACAY CASTELLANOS"/>
    <x v="355"/>
    <s v="Bogotá, D.C."/>
    <n v="1978"/>
    <n v="15150000"/>
    <n v="0"/>
    <n v="0"/>
    <n v="15150000"/>
    <n v="5050000"/>
    <m/>
    <m/>
  </r>
  <r>
    <x v="3"/>
    <s v="685-2023 C1"/>
    <n v="97360"/>
    <s v="Secop II"/>
    <s v="685-2023-CPS-P(97360)"/>
    <s v="FDLSUBACD-623-2023(97360)"/>
    <x v="0"/>
    <x v="0"/>
    <s v="Profesional"/>
    <d v="2024-04-17T00:00:00"/>
    <n v="10966666"/>
    <s v="SEBASTIAN RAMIREZ MOSOS"/>
    <x v="359"/>
    <s v="Bogotá, D.C."/>
    <n v="1978"/>
    <n v="29400000"/>
    <n v="14700000"/>
    <n v="0"/>
    <n v="44100000"/>
    <n v="7056000"/>
    <m/>
    <m/>
  </r>
  <r>
    <x v="3"/>
    <s v="685-2023"/>
    <n v="97360"/>
    <s v="Secop II"/>
    <s v="685-2023-CPS-P(97360)"/>
    <s v="FDLSUBACD-623-2023(97360)"/>
    <x v="0"/>
    <x v="0"/>
    <s v="Profesional"/>
    <m/>
    <m/>
    <s v="GINA PAOLA ROJAS AYALA"/>
    <x v="1252"/>
    <s v="Bogotá, D.C."/>
    <n v="1978"/>
    <n v="29400000"/>
    <n v="14700000"/>
    <n v="0"/>
    <n v="44100000"/>
    <n v="7056000"/>
    <m/>
    <m/>
  </r>
  <r>
    <x v="3"/>
    <s v="686-2023"/>
    <n v="97093"/>
    <s v="Secop II"/>
    <s v="686-2023-CPS-P (97093)"/>
    <s v="FDLSUBACD-624-2023(97093)"/>
    <x v="0"/>
    <x v="0"/>
    <s v="Profesional"/>
    <m/>
    <m/>
    <s v="NUBIA SUAREZ TORRES"/>
    <x v="920"/>
    <s v="Bogotá, D.C."/>
    <n v="1978"/>
    <n v="7575000"/>
    <n v="0"/>
    <n v="0"/>
    <n v="7575000"/>
    <n v="5050000"/>
    <m/>
    <m/>
  </r>
  <r>
    <x v="3"/>
    <s v="687-2023"/>
    <n v="97049"/>
    <s v="Secop II"/>
    <s v="687-2023-CPS-AG(97049)"/>
    <s v="FDLSUBACD-625-2023(97049)"/>
    <x v="0"/>
    <x v="0"/>
    <s v="Apoyo a la gestión"/>
    <m/>
    <m/>
    <s v="ALEXEI ZAMORA BENITEZ"/>
    <x v="153"/>
    <s v="Bogotá, D.C."/>
    <n v="1978"/>
    <n v="5100000"/>
    <n v="0"/>
    <n v="0"/>
    <n v="5100000"/>
    <n v="2550000"/>
    <m/>
    <m/>
  </r>
  <r>
    <x v="3"/>
    <s v="688-2023"/>
    <n v="97094"/>
    <s v="Secop II"/>
    <s v="688-2023CPS-P(97094)"/>
    <s v="FDLSUBACD-626-2023(97094)"/>
    <x v="0"/>
    <x v="0"/>
    <s v="Profesional"/>
    <m/>
    <m/>
    <s v="JUAN SEBASTIaN ACEVEDO SaNCHEZ"/>
    <x v="736"/>
    <s v="Bogotá, D.C."/>
    <n v="1978"/>
    <n v="7575000"/>
    <n v="0"/>
    <n v="0"/>
    <n v="7575000"/>
    <n v="5050000"/>
    <m/>
    <m/>
  </r>
  <r>
    <x v="3"/>
    <s v="689-2023"/>
    <n v="97089"/>
    <s v="Secop II"/>
    <s v="689-2023-CPS-AG(97089)"/>
    <s v="FDLSUBACD-627-2023(97089)"/>
    <x v="0"/>
    <x v="0"/>
    <s v="Apoyo a la gestión"/>
    <m/>
    <m/>
    <s v="ALBERSI YOLIMA AREVALO MARTINEZ"/>
    <x v="94"/>
    <s v="Bogotá, D.C."/>
    <n v="1978"/>
    <n v="6000000"/>
    <n v="0"/>
    <n v="0"/>
    <n v="6000000"/>
    <n v="4000000.0000000005"/>
    <m/>
    <m/>
  </r>
  <r>
    <x v="3"/>
    <s v="690-2023"/>
    <n v="97049"/>
    <s v="Secop II"/>
    <s v="690-2023-CPS-AG(97049)"/>
    <s v="FDLSUBACD-628-2023(97049)"/>
    <x v="0"/>
    <x v="0"/>
    <s v="Apoyo a la gestión"/>
    <m/>
    <m/>
    <s v="ANDRES GILBERTO CRISTANCHO"/>
    <x v="143"/>
    <s v="Bogotá, D.C."/>
    <n v="1978"/>
    <n v="5100000"/>
    <n v="0"/>
    <n v="0"/>
    <n v="5100000"/>
    <n v="2550000"/>
    <m/>
    <m/>
  </r>
  <r>
    <x v="3"/>
    <s v="691-2023"/>
    <n v="97045"/>
    <s v="Secop II"/>
    <s v="691-2023-CPS-AG(97045)"/>
    <s v="FDLSUBACD-629-2023(97045)"/>
    <x v="0"/>
    <x v="0"/>
    <s v="Apoyo a la gestión"/>
    <m/>
    <m/>
    <s v="Angel David Hernandez Casallas"/>
    <x v="662"/>
    <s v="Bogotá, D.C."/>
    <n v="1978"/>
    <n v="3825000"/>
    <n v="0"/>
    <n v="0"/>
    <n v="3825000"/>
    <n v="2550000"/>
    <m/>
    <m/>
  </r>
  <r>
    <x v="3"/>
    <s v="692-2023"/>
    <n v="97045"/>
    <s v="Secop II"/>
    <s v="692-2023CPS-AG(97045)"/>
    <s v="FDLSUBACD-630-2023(97045)"/>
    <x v="0"/>
    <x v="0"/>
    <s v="Apoyo a la gestión"/>
    <m/>
    <m/>
    <s v="DIANA MILENA MENDIVELSO GARCIA"/>
    <x v="175"/>
    <s v="Bogotá, D.C."/>
    <n v="1978"/>
    <n v="3825000"/>
    <n v="0"/>
    <n v="0"/>
    <n v="3825000"/>
    <n v="2550000"/>
    <m/>
    <m/>
  </r>
  <r>
    <x v="3"/>
    <s v="693-2023"/>
    <n v="97111"/>
    <s v="Secop II"/>
    <s v="693-2023CPS-AG(97111)"/>
    <s v="FDLSUBA-631-2023(97111)"/>
    <x v="0"/>
    <x v="0"/>
    <s v="Apoyo a la gestión"/>
    <m/>
    <m/>
    <s v="GLADYS ESTHER GÓMEZ CARO"/>
    <x v="386"/>
    <s v="Bogotá, D.C."/>
    <n v="1978"/>
    <n v="7650000"/>
    <n v="0"/>
    <n v="0"/>
    <n v="7650000"/>
    <n v="2550000"/>
    <m/>
    <m/>
  </r>
  <r>
    <x v="3"/>
    <s v="694-2023"/>
    <n v="97353"/>
    <s v="Secop II"/>
    <s v="694-2023CPS-P(97353)"/>
    <s v="FDLSUBACD-632-2023(97353)"/>
    <x v="0"/>
    <x v="0"/>
    <s v="Profesional"/>
    <m/>
    <m/>
    <s v="LEIDY MIREYA PACHÓN BAQUERO"/>
    <x v="274"/>
    <s v="Bogotá, D.C."/>
    <n v="1978"/>
    <n v="15150000"/>
    <n v="0"/>
    <n v="0"/>
    <n v="15150000"/>
    <n v="5050000"/>
    <m/>
    <m/>
  </r>
  <r>
    <x v="3"/>
    <s v="695-2023"/>
    <n v="97111"/>
    <s v="Secop II"/>
    <s v="695-2023CPS-AG(97111)"/>
    <s v="FDLSUBACD-633-2023(97111)"/>
    <x v="0"/>
    <x v="0"/>
    <s v="Apoyo a la gestión"/>
    <m/>
    <m/>
    <s v="EDWIN HERNAN YARA CARDOSO"/>
    <x v="377"/>
    <s v="Bogotá, D.C."/>
    <n v="1978"/>
    <n v="7650000"/>
    <n v="0"/>
    <n v="0"/>
    <n v="7650000"/>
    <n v="2550000"/>
    <m/>
    <m/>
  </r>
  <r>
    <x v="3"/>
    <s v="696-2023"/>
    <n v="97049"/>
    <s v="Secop II"/>
    <s v="696-2023CPS-AG(97049)"/>
    <s v="FDLSUBACD-634-2023(97049)"/>
    <x v="0"/>
    <x v="0"/>
    <s v="Apoyo a la gestión"/>
    <m/>
    <m/>
    <s v="JAKELINE BERMEO OSORIO"/>
    <x v="673"/>
    <s v="Bogotá, D.C."/>
    <n v="1978"/>
    <n v="5100000"/>
    <n v="0"/>
    <n v="0"/>
    <n v="5100000"/>
    <n v="2550000"/>
    <m/>
    <m/>
  </r>
  <r>
    <x v="3"/>
    <s v="697-2023"/>
    <n v="97049"/>
    <s v="Secop II"/>
    <s v="697-2023CPS-AG(97049)"/>
    <s v="FDLSUBACD-635-2023-(97049)"/>
    <x v="0"/>
    <x v="0"/>
    <s v="Apoyo a la gestión"/>
    <m/>
    <m/>
    <s v="CLINTON FABIAN LEAL GARCIA"/>
    <x v="263"/>
    <s v="Bogotá, D.C."/>
    <n v="1978"/>
    <n v="5100000"/>
    <n v="0"/>
    <n v="0"/>
    <n v="5100000"/>
    <n v="2550000"/>
    <m/>
    <m/>
  </r>
  <r>
    <x v="3"/>
    <s v="698-2023"/>
    <n v="97049"/>
    <s v="Secop II"/>
    <s v="698-2023CPS-AG(97049)"/>
    <s v="FDLSUBACD-636-2023(97049)"/>
    <x v="0"/>
    <x v="0"/>
    <s v="Apoyo a la gestión"/>
    <m/>
    <m/>
    <s v="LUZ AMPARO BOHORQUEZ RODRIGUEZ"/>
    <x v="672"/>
    <s v="Bogotá, D.C."/>
    <n v="1978"/>
    <n v="5100000"/>
    <n v="0"/>
    <n v="0"/>
    <n v="5100000"/>
    <n v="2550000"/>
    <m/>
    <m/>
  </r>
  <r>
    <x v="3"/>
    <s v="699-2023"/>
    <n v="97111"/>
    <s v="Secop II"/>
    <s v="699-2023-CPS-AG (97111)"/>
    <s v="FDLSUBACD-637-2023-(97111)"/>
    <x v="0"/>
    <x v="0"/>
    <s v="Apoyo a la gestión"/>
    <m/>
    <m/>
    <s v="LISBETH GONZALEZ ARAGON"/>
    <x v="462"/>
    <s v="Bogotá, D.C."/>
    <n v="1978"/>
    <n v="7650000"/>
    <n v="0"/>
    <n v="0"/>
    <n v="7650000"/>
    <n v="2550000"/>
    <m/>
    <m/>
  </r>
  <r>
    <x v="3"/>
    <s v="700-2023"/>
    <n v="97045"/>
    <s v="Secop II"/>
    <s v="700-2023-CPS-AG(97045) "/>
    <s v="FDLSUBACD-638-2023-(97045)"/>
    <x v="0"/>
    <x v="0"/>
    <s v="Apoyo a la gestión"/>
    <m/>
    <m/>
    <s v="DELLY ALEXANDRA HERNÁNDEZ HERNÁNDEZ"/>
    <x v="26"/>
    <s v="Bogotá, D.C."/>
    <n v="1978"/>
    <n v="3825000"/>
    <n v="0"/>
    <n v="0"/>
    <n v="3825000"/>
    <n v="2550000"/>
    <m/>
    <m/>
  </r>
  <r>
    <x v="3"/>
    <s v="701-2023"/>
    <n v="97037"/>
    <s v="Secop II"/>
    <s v="701-2023CPS-AG(97037)"/>
    <s v="FDLSUBACD-639-2023(97037)"/>
    <x v="0"/>
    <x v="0"/>
    <s v="Apoyo a la gestión"/>
    <m/>
    <m/>
    <s v="JEICER DISNEY GUTIÉRREZ ÁLVAREZ"/>
    <x v="150"/>
    <s v="Fusagasuga (Cundinamarca)"/>
    <n v="1978"/>
    <n v="8000000"/>
    <n v="0"/>
    <n v="0"/>
    <n v="8000000"/>
    <n v="4000000.0000000005"/>
    <m/>
    <m/>
  </r>
  <r>
    <x v="3"/>
    <s v="702-2023"/>
    <n v="97375"/>
    <s v="Secop II"/>
    <s v="702-2023-CPS-P(97375)"/>
    <s v="FDLSUBACD-640-2023(97375)"/>
    <x v="0"/>
    <x v="0"/>
    <s v="Profesional"/>
    <m/>
    <m/>
    <s v="adriana lucia henao peñaranda"/>
    <x v="732"/>
    <s v="Bogotá, D.C."/>
    <n v="1978"/>
    <n v="10100000"/>
    <n v="0"/>
    <n v="0"/>
    <n v="10100000"/>
    <n v="5050000"/>
    <m/>
    <m/>
  </r>
  <r>
    <x v="3"/>
    <s v="703-2023"/>
    <n v="97299"/>
    <s v="Secop II"/>
    <s v="703-2023-CPS-AG(97299)"/>
    <s v="FDLSUBACD-641-2023(97299)"/>
    <x v="0"/>
    <x v="0"/>
    <s v="Apoyo a la gestión"/>
    <m/>
    <m/>
    <s v="BAYRON FABIAN RENDON"/>
    <x v="959"/>
    <s v="Bogotá, D.C."/>
    <n v="1978"/>
    <n v="12000000"/>
    <n v="0"/>
    <n v="0"/>
    <n v="12000000"/>
    <n v="4000000.0000000005"/>
    <m/>
    <m/>
  </r>
  <r>
    <x v="3"/>
    <s v="704-2023"/>
    <n v="97078"/>
    <s v="Secop II"/>
    <s v="704-2023CPS-AG(97078)"/>
    <s v="FDLSUBACD-642-2023(97078)"/>
    <x v="0"/>
    <x v="0"/>
    <s v="Apoyo a la gestión"/>
    <m/>
    <m/>
    <s v="EDWIN ANDRÉS MAYORGA TIBAQUIRÁ"/>
    <x v="305"/>
    <s v="Bogotá, D.C."/>
    <n v="1999"/>
    <n v="5100000"/>
    <n v="0"/>
    <n v="0"/>
    <n v="5100000"/>
    <n v="2550000"/>
    <m/>
    <m/>
  </r>
  <r>
    <x v="3"/>
    <s v="705-2023"/>
    <n v="97091"/>
    <s v="Secop II"/>
    <s v="705-2023-CPS-P(97091)"/>
    <s v="FDLSUBACD-643-2023(97091)"/>
    <x v="0"/>
    <x v="0"/>
    <s v="Profesional"/>
    <m/>
    <m/>
    <s v="ANGY ESTEPHANYA CASTIBLANCO BELTRAN"/>
    <x v="293"/>
    <s v="Bogotá, D.C."/>
    <n v="1978"/>
    <n v="21000000"/>
    <n v="0"/>
    <n v="0"/>
    <n v="21000000"/>
    <n v="7000000"/>
    <m/>
    <m/>
  </r>
  <r>
    <x v="3"/>
    <s v="706-2023"/>
    <n v="97088"/>
    <s v="Secop II"/>
    <s v="706-2023-CPS-AG(97088)"/>
    <s v="FDLSUBACD-644-2023(97088)"/>
    <x v="0"/>
    <x v="0"/>
    <s v="Apoyo a la gestión"/>
    <m/>
    <m/>
    <s v="SANDRA PATRICIA CRISTANCHO MEJIA"/>
    <x v="117"/>
    <s v="Bogotá, D.C."/>
    <n v="1978"/>
    <n v="12000000"/>
    <n v="0"/>
    <n v="0"/>
    <n v="12000000"/>
    <n v="4000000.0000000005"/>
    <m/>
    <m/>
  </r>
  <r>
    <x v="3"/>
    <s v="707-2023 C1"/>
    <n v="97280"/>
    <s v="Secop II"/>
    <s v="707-2023-CPS-P(97280)"/>
    <s v="FDLSUBACD-645-2023(97280)"/>
    <x v="0"/>
    <x v="0"/>
    <s v="Profesional"/>
    <d v="2024-04-08T00:00:00"/>
    <n v="7466666"/>
    <s v="BYRON SEBASTIAN DAVILA FANDIÑO"/>
    <x v="524"/>
    <s v="Bogotá, D.C."/>
    <n v="1964"/>
    <n v="30800000"/>
    <n v="0"/>
    <n v="0"/>
    <n v="30800000"/>
    <n v="7000000"/>
    <m/>
    <m/>
  </r>
  <r>
    <x v="3"/>
    <s v="707-2023"/>
    <n v="97280"/>
    <s v="Secop II"/>
    <s v="707-2023-CPS-P(97280)"/>
    <s v="FDLSUBACD-645-2023(97280)"/>
    <x v="0"/>
    <x v="0"/>
    <s v="Profesional"/>
    <m/>
    <m/>
    <s v="LIS LEANDRA CRUZ RAMIREZ"/>
    <x v="1253"/>
    <s v="Bogotá, D.C."/>
    <n v="1964"/>
    <n v="30800000"/>
    <n v="15400000"/>
    <n v="0"/>
    <n v="46200000"/>
    <n v="7000000"/>
    <m/>
    <m/>
  </r>
  <r>
    <x v="3"/>
    <s v="708-2023"/>
    <n v="97237"/>
    <s v="Secop II"/>
    <s v="708-2023-CSP-AG(97237)"/>
    <s v="FDLSUBACD-646-2023(97237)"/>
    <x v="0"/>
    <x v="0"/>
    <s v="Apoyo a la gestión"/>
    <m/>
    <m/>
    <s v="ANGEL CUSTODIO PEÑA VALERO"/>
    <x v="418"/>
    <s v="Bogotá, D.C."/>
    <n v="1978"/>
    <n v="12000000"/>
    <n v="0"/>
    <n v="0"/>
    <n v="12000000"/>
    <n v="4000000.0000000005"/>
    <m/>
    <m/>
  </r>
  <r>
    <x v="3"/>
    <s v="709-2023"/>
    <n v="97166"/>
    <s v="Secop II"/>
    <s v="709-2023-CPS-AG(97166)"/>
    <s v="FDLSUBACD-647-2023(97166)"/>
    <x v="0"/>
    <x v="0"/>
    <s v="Apoyo a la gestión"/>
    <m/>
    <m/>
    <s v="BRAYAN SUAREZ BORJA"/>
    <x v="842"/>
    <s v="Bogotá, D.C."/>
    <n v="1978"/>
    <n v="4000000"/>
    <n v="0"/>
    <n v="0"/>
    <n v="4000000"/>
    <n v="4800000"/>
    <m/>
    <m/>
  </r>
  <r>
    <x v="3"/>
    <s v="710-2023"/>
    <n v="97158"/>
    <s v="Secop II"/>
    <s v="710-2023-CPS-P(97158)"/>
    <s v="FDLSUBACD-648-2023(97158)"/>
    <x v="0"/>
    <x v="0"/>
    <s v="Profesional"/>
    <m/>
    <m/>
    <s v="MARISOL AREVALO MARTINEZ"/>
    <x v="390"/>
    <s v="Bogotá, D.C."/>
    <n v="1978"/>
    <n v="21000000"/>
    <n v="0"/>
    <n v="0"/>
    <n v="21000000"/>
    <n v="7000000"/>
    <m/>
    <m/>
  </r>
  <r>
    <x v="3"/>
    <s v="711-2023"/>
    <n v="97280"/>
    <s v="Secop II"/>
    <s v="711-2023-CPS-P(97280)"/>
    <s v="FDLSUBACD-649-2023(97280)"/>
    <x v="0"/>
    <x v="0"/>
    <s v="Profesional"/>
    <m/>
    <m/>
    <s v="DIEGO ERNESTO BAQUERO ALBARRACiN"/>
    <x v="735"/>
    <s v="Bogotá, D.C."/>
    <n v="1964"/>
    <n v="30800000"/>
    <n v="0"/>
    <n v="0"/>
    <n v="30800000"/>
    <n v="7000000"/>
    <m/>
    <m/>
  </r>
  <r>
    <x v="3"/>
    <s v="712-2023"/>
    <n v="97124"/>
    <s v="Secop II"/>
    <s v="712-2023CPS-P(97124)"/>
    <s v="FDLSUBACD-650-2023(97124)"/>
    <x v="0"/>
    <x v="0"/>
    <s v="Profesional"/>
    <m/>
    <m/>
    <s v="Santiago Martínez Valencia"/>
    <x v="659"/>
    <s v="Bogotá, D.C."/>
    <n v="1966"/>
    <n v="5050000"/>
    <n v="0"/>
    <n v="0"/>
    <n v="5050000"/>
    <n v="5050000"/>
    <m/>
    <m/>
  </r>
  <r>
    <x v="3"/>
    <s v="713-2023"/>
    <n v="97121"/>
    <s v="Secop II"/>
    <s v="713-2023-CPS-P(97121)"/>
    <s v="FDLSUBACD-651-2023(97121)"/>
    <x v="0"/>
    <x v="0"/>
    <s v="Profesional"/>
    <m/>
    <m/>
    <s v="RODRIGO ANDRÉS OVIEDO ZEA"/>
    <x v="372"/>
    <s v="Ibagué (Tolima)"/>
    <n v="1998"/>
    <n v="12120000"/>
    <n v="0"/>
    <n v="0"/>
    <n v="12120000"/>
    <n v="5050000"/>
    <m/>
    <m/>
  </r>
  <r>
    <x v="3"/>
    <s v="714-2023"/>
    <n v="97202"/>
    <s v="Secop II"/>
    <s v="714-2023-CPS-AG(97202)"/>
    <s v="FDLSUBACD-652-2023(97202)"/>
    <x v="0"/>
    <x v="0"/>
    <s v="Apoyo a la gestión"/>
    <m/>
    <m/>
    <s v="NEIDER FARID CASTILLO BORJA"/>
    <x v="257"/>
    <s v="Bogotá, D.C."/>
    <n v="1978"/>
    <n v="3825000"/>
    <n v="0"/>
    <n v="0"/>
    <n v="3825000"/>
    <n v="2550000"/>
    <m/>
    <m/>
  </r>
  <r>
    <x v="3"/>
    <s v="715-2023"/>
    <n v="97018"/>
    <s v="Secop II"/>
    <s v="715-2023-CPS-P(97018)"/>
    <s v="FDLSUBACD-653-2023(97018)"/>
    <x v="0"/>
    <x v="0"/>
    <s v="Profesional"/>
    <m/>
    <m/>
    <s v="CeSAR OSWALDO NIÑO RICO"/>
    <x v="812"/>
    <s v="Bogotá, D.C."/>
    <n v="1978"/>
    <n v="7000000"/>
    <n v="0"/>
    <n v="0"/>
    <n v="7000000"/>
    <n v="7000000"/>
    <m/>
    <m/>
  </r>
  <r>
    <x v="3"/>
    <s v="716-2023"/>
    <n v="97111"/>
    <s v="Secop II"/>
    <s v="716-2023-CPS-PAG(97111)"/>
    <s v="FDLSUBACD-654-2023(97111)"/>
    <x v="0"/>
    <x v="0"/>
    <s v="Profesional"/>
    <m/>
    <m/>
    <s v="JUAN CAMILO RAMIREZ ZAMBRANO"/>
    <x v="35"/>
    <s v="Bogotá, D.C."/>
    <n v="1978"/>
    <n v="7650000"/>
    <n v="0"/>
    <n v="0"/>
    <n v="7650000"/>
    <n v="2550000"/>
    <m/>
    <m/>
  </r>
  <r>
    <x v="3"/>
    <s v="717-2023"/>
    <n v="97111"/>
    <s v="Secop II"/>
    <s v="717-2023CPS-AG(97111)"/>
    <s v="FDLSUBACD-655-2023(97111)"/>
    <x v="0"/>
    <x v="0"/>
    <s v="Apoyo a la gestión"/>
    <m/>
    <m/>
    <s v="MARIA CAMILA SUAREZ PINEDA"/>
    <x v="663"/>
    <s v="Bogotá, D.C."/>
    <n v="1978"/>
    <n v="7650000"/>
    <n v="0"/>
    <n v="0"/>
    <n v="7650000"/>
    <n v="2550000"/>
    <m/>
    <m/>
  </r>
  <r>
    <x v="3"/>
    <s v="718-2023"/>
    <n v="97119"/>
    <s v="Secop II"/>
    <s v="718-2023-CPS-P(97119)"/>
    <s v="FDLSUBACD-656-2023(97119)"/>
    <x v="0"/>
    <x v="0"/>
    <s v="Profesional"/>
    <m/>
    <m/>
    <s v="DIANA LUCIA VASQUEZ VASQUEZ"/>
    <x v="416"/>
    <s v="Bogotá, D.C."/>
    <n v="1978"/>
    <n v="7575000"/>
    <n v="0"/>
    <n v="0"/>
    <n v="7575000"/>
    <n v="5050000"/>
    <m/>
    <m/>
  </r>
  <r>
    <x v="3"/>
    <s v="719-2023"/>
    <n v="97129"/>
    <s v="Secop II"/>
    <s v="719-2023-CPS-AG(97129)"/>
    <s v="FDLSUBACD-657-2023(97129)"/>
    <x v="0"/>
    <x v="0"/>
    <s v="Apoyo a la gestión"/>
    <m/>
    <m/>
    <s v="CRISTIAN DIOKR CARDERON GARCES"/>
    <x v="13"/>
    <s v="Bogotá, D.C."/>
    <n v="1978"/>
    <n v="3825000"/>
    <n v="0"/>
    <n v="0"/>
    <n v="3825000"/>
    <n v="2550000"/>
    <m/>
    <m/>
  </r>
  <r>
    <x v="3"/>
    <s v="720-2023"/>
    <n v="97129"/>
    <s v="Secop II"/>
    <s v="720-2023-CPS-AG(97129)"/>
    <s v="FDLSUBACD-658-2023(97129)"/>
    <x v="0"/>
    <x v="0"/>
    <s v="Apoyo a la gestión"/>
    <m/>
    <m/>
    <s v="VICTOR MANUEL SANCHEZ ZAMUDIO"/>
    <x v="351"/>
    <s v="Bogotá, D.C."/>
    <n v="1978"/>
    <n v="3825000"/>
    <n v="0"/>
    <n v="0"/>
    <n v="3825000"/>
    <n v="2550000"/>
    <m/>
    <m/>
  </r>
  <r>
    <x v="3"/>
    <s v="721-2023"/>
    <n v="97129"/>
    <s v="Secop II"/>
    <s v="721-2023-CPS-AG(97129)"/>
    <s v="FDLSUBACD-659-2023(97129)"/>
    <x v="0"/>
    <x v="0"/>
    <s v="Apoyo a la gestión"/>
    <m/>
    <m/>
    <s v="JUAN CARLOS CASTILLO LOPEZ"/>
    <x v="55"/>
    <s v="Bogotá, D.C."/>
    <n v="1978"/>
    <n v="3825000"/>
    <n v="0"/>
    <n v="0"/>
    <n v="3825000"/>
    <n v="2550000"/>
    <m/>
    <m/>
  </r>
  <r>
    <x v="3"/>
    <s v="722-2023"/>
    <n v="97123"/>
    <s v="Secop II"/>
    <s v="722-2023-CPS-AG(97123)"/>
    <s v="FDLSUBACD-660-2023(97123)"/>
    <x v="0"/>
    <x v="0"/>
    <s v="Apoyo a la gestión"/>
    <m/>
    <m/>
    <s v="WILLIAM OSWALDO RODRIGUEZ MORENO"/>
    <x v="92"/>
    <s v="Bogotá, D.C."/>
    <n v="1978"/>
    <n v="7650000"/>
    <n v="0"/>
    <n v="0"/>
    <n v="7650000"/>
    <n v="2550000"/>
    <m/>
    <m/>
  </r>
  <r>
    <x v="3"/>
    <s v="723-2023"/>
    <n v="97117"/>
    <s v="Secop II"/>
    <s v="723-2023-CPS-P(97117)"/>
    <s v="FDLSUBACD-661-2023(97117)"/>
    <x v="0"/>
    <x v="0"/>
    <s v="Profesional"/>
    <m/>
    <m/>
    <s v="RICARDO ANDRES AGUILAR CORDOBA"/>
    <x v="445"/>
    <s v="Bogotá, D.C."/>
    <n v="1997"/>
    <n v="21210000"/>
    <n v="10605000"/>
    <n v="0"/>
    <n v="31815000"/>
    <n v="5050000"/>
    <m/>
    <m/>
  </r>
  <r>
    <x v="3"/>
    <s v="724-2023"/>
    <n v="97113"/>
    <s v="Secop II"/>
    <s v="724-2023-CPS-P(97113)"/>
    <s v="FDLSUBACD-662-2023(97113)"/>
    <x v="0"/>
    <x v="0"/>
    <s v="Profesional"/>
    <m/>
    <m/>
    <s v="ANA NATALIE DiAZ GONZaLEZ"/>
    <x v="757"/>
    <s v="Bogotá, D.C."/>
    <n v="2014"/>
    <n v="9100000"/>
    <n v="0"/>
    <n v="0"/>
    <n v="9100000"/>
    <n v="7000000"/>
    <m/>
    <m/>
  </r>
  <r>
    <x v="3"/>
    <s v="725-2023"/>
    <n v="97027"/>
    <s v="Secop II"/>
    <s v="725-2023CPS-P(97027)"/>
    <s v="FDLSUBACD-663-2023(97027)"/>
    <x v="0"/>
    <x v="0"/>
    <s v="Profesional"/>
    <m/>
    <m/>
    <s v="DIANA CAROLINA CARRILLO RAMiREZ"/>
    <x v="823"/>
    <s v="Bogotá, D.C."/>
    <n v="1968"/>
    <n v="11615000"/>
    <n v="0"/>
    <n v="0"/>
    <n v="11615000"/>
    <n v="5050000"/>
    <m/>
    <m/>
  </r>
  <r>
    <x v="3"/>
    <s v="726-2023"/>
    <n v="97110"/>
    <s v="Secop II"/>
    <s v="726-2023-CPS-P(97110)"/>
    <s v="FDLSUBACD-664-2023(97110)"/>
    <x v="0"/>
    <x v="0"/>
    <s v="Profesional"/>
    <m/>
    <m/>
    <s v="MAGDA GICELLA MOROY CIFUENTES"/>
    <x v="387"/>
    <s v="Bogotá, D.C."/>
    <n v="1995"/>
    <n v="14000000"/>
    <n v="0"/>
    <n v="0"/>
    <n v="14000000"/>
    <n v="7000000"/>
    <m/>
    <m/>
  </r>
  <r>
    <x v="3"/>
    <s v="727-2023"/>
    <n v="97108"/>
    <s v="Secop II"/>
    <s v="727-2023-CPS-AG(97108)"/>
    <s v="FDLSUBACD-665-2023(97108)"/>
    <x v="0"/>
    <x v="0"/>
    <s v="Apoyo a la gestión"/>
    <m/>
    <m/>
    <s v="ANTONYS JESUS MEJIA"/>
    <x v="215"/>
    <s v="Nechí (Antioquia)"/>
    <n v="1978"/>
    <n v="6000000"/>
    <n v="0"/>
    <n v="0"/>
    <n v="6000000"/>
    <n v="4000000.0000000005"/>
    <m/>
    <m/>
  </r>
  <r>
    <x v="3"/>
    <s v="728-2023"/>
    <n v="97104"/>
    <s v="Secop II"/>
    <s v="728-2023CPSAG( 97104)"/>
    <s v="FDLSUBACD-666-2023(97104)"/>
    <x v="0"/>
    <x v="0"/>
    <s v="Apoyo a la gestión"/>
    <m/>
    <m/>
    <s v="JUAN SEBASTIÁN GONZÁLEZ ESPINOSA"/>
    <x v="928"/>
    <s v="Bogotá, D.C."/>
    <n v="1978"/>
    <n v="6000000"/>
    <n v="0"/>
    <n v="0"/>
    <n v="6000000"/>
    <n v="4000000.0000000005"/>
    <m/>
    <m/>
  </r>
  <r>
    <x v="3"/>
    <s v="729-2023"/>
    <n v="97101"/>
    <s v="Secop II"/>
    <s v="729-2023-CPS-P(97101)"/>
    <s v="FDLSUBACD-667-2023(97101)"/>
    <x v="0"/>
    <x v="0"/>
    <s v="Profesional"/>
    <m/>
    <m/>
    <s v="JUAN CARLOS BEJARANO ECHEVERRY"/>
    <x v="669"/>
    <s v="Bogotá, D.C."/>
    <n v="1978"/>
    <n v="21000000"/>
    <n v="0"/>
    <n v="0"/>
    <n v="21000000"/>
    <n v="7000000"/>
    <m/>
    <m/>
  </r>
  <r>
    <x v="3"/>
    <s v="730-2023"/>
    <n v="97053"/>
    <s v="Secop II"/>
    <s v="730-2023-CPS-AG(97053)"/>
    <s v="FDLSUBACD-668-2023(97053)"/>
    <x v="0"/>
    <x v="0"/>
    <s v="Apoyo a la gestión"/>
    <m/>
    <m/>
    <s v="SANDRA MARCELA SILVA BERNAL"/>
    <x v="946"/>
    <s v="Bogotá, D.C."/>
    <n v="1978"/>
    <n v="6375000"/>
    <n v="0"/>
    <n v="0"/>
    <n v="6375000"/>
    <n v="2550000"/>
    <m/>
    <m/>
  </r>
  <r>
    <x v="3"/>
    <s v="731-2023"/>
    <n v="97097"/>
    <s v="Secop II"/>
    <s v="731-2023CPS-AG(97097)"/>
    <s v="FDLSUBACD-669-2023(97097)"/>
    <x v="0"/>
    <x v="0"/>
    <s v="Apoyo a la gestión"/>
    <m/>
    <m/>
    <s v="MONICA MEJIA"/>
    <x v="939"/>
    <s v="Bogotá, D.C."/>
    <n v="1978"/>
    <n v="7650000"/>
    <n v="3825000"/>
    <n v="0"/>
    <n v="11475000"/>
    <n v="2550000"/>
    <m/>
    <m/>
  </r>
  <r>
    <x v="3"/>
    <s v="732-2023"/>
    <n v="97096"/>
    <s v="Secop II"/>
    <s v="732-2023-CPS-P(97096)"/>
    <s v="FDLSUBACD-670-2023(97096)"/>
    <x v="0"/>
    <x v="0"/>
    <s v="Profesional"/>
    <m/>
    <m/>
    <s v="LUZ MERY PEREZ RUGE"/>
    <x v="781"/>
    <s v="Bogotá, D.C."/>
    <n v="1978"/>
    <n v="7575000"/>
    <n v="0"/>
    <n v="0"/>
    <n v="7575000"/>
    <n v="5050000"/>
    <m/>
    <m/>
  </r>
  <r>
    <x v="3"/>
    <s v="733-2023"/>
    <n v="97055"/>
    <s v="Secop II"/>
    <s v="733-2023-CPS-P(97055)"/>
    <s v="FDLSUBACD-671-2023(97055)"/>
    <x v="0"/>
    <x v="0"/>
    <s v="Profesional"/>
    <m/>
    <m/>
    <s v="RUDDY ISABEL SOTO MARTiNEZ"/>
    <x v="733"/>
    <s v="Bogotá, D.C."/>
    <n v="1978"/>
    <n v="7575000"/>
    <n v="0"/>
    <n v="0"/>
    <n v="7575000"/>
    <n v="5550000"/>
    <m/>
    <m/>
  </r>
  <r>
    <x v="3"/>
    <s v="734-2023"/>
    <n v="97114"/>
    <s v="Secop II"/>
    <s v="734-2023-CPS-P(97114) "/>
    <s v="FDLSUBACD-672-2023(97114) "/>
    <x v="0"/>
    <x v="0"/>
    <s v="Apoyo a la gestión"/>
    <m/>
    <m/>
    <s v="CLAUDIA MARCELA GARCIA"/>
    <x v="924"/>
    <s v="Cartago (Valle del Cauca)"/>
    <n v="1978"/>
    <n v="10500000"/>
    <n v="0"/>
    <n v="0"/>
    <n v="10500000"/>
    <n v="7000000"/>
    <m/>
    <m/>
  </r>
  <r>
    <x v="3"/>
    <s v="735-2023"/>
    <n v="97118"/>
    <s v="Secop II"/>
    <s v="735-2023-CPS-AG(97118)"/>
    <s v="FDLSUBACD-673-2023(97118)"/>
    <x v="0"/>
    <x v="0"/>
    <s v="Apoyo a la gestión"/>
    <m/>
    <m/>
    <s v="WILSON PATIÑO ORTIZ"/>
    <x v="755"/>
    <s v="Bogotá, D.C."/>
    <n v="1978"/>
    <n v="7650000"/>
    <n v="0"/>
    <n v="0"/>
    <n v="7650000"/>
    <n v="2550000"/>
    <m/>
    <m/>
  </r>
  <r>
    <x v="3"/>
    <s v="736-2023"/>
    <n v="97118"/>
    <s v="Secop II"/>
    <s v="736-2023CPS-AG(97118)"/>
    <s v="FDLSUBACD-674-2023(97118)"/>
    <x v="0"/>
    <x v="0"/>
    <s v="Apoyo a la gestión"/>
    <m/>
    <m/>
    <s v="ALEX ALFONSO QUINTERO PARIAS"/>
    <x v="260"/>
    <s v="Bogotá, D.C."/>
    <n v="1978"/>
    <n v="7650000"/>
    <n v="0"/>
    <n v="0"/>
    <n v="7650000"/>
    <n v="2550000"/>
    <m/>
    <m/>
  </r>
  <r>
    <x v="3"/>
    <s v="737-2023"/>
    <n v="97136"/>
    <s v="Secop II"/>
    <s v="737-2023-CPS-AG(97136)"/>
    <s v="FDLSUBACD-675-2023(97136)"/>
    <x v="0"/>
    <x v="0"/>
    <s v="Apoyo a la gestión"/>
    <m/>
    <m/>
    <s v="ISIDRO TELLEZ BECERRA"/>
    <x v="50"/>
    <s v="Bogotá, D.C."/>
    <n v="1978"/>
    <n v="3825000"/>
    <n v="0"/>
    <n v="0"/>
    <n v="3825000"/>
    <n v="2550000"/>
    <m/>
    <m/>
  </r>
  <r>
    <x v="3"/>
    <s v="738-2023"/>
    <n v="97136"/>
    <s v="Secop II"/>
    <s v="738-2023-CPS-AG(97136)"/>
    <s v="FDLSUBACD-676-2023(97136)_x0009_"/>
    <x v="0"/>
    <x v="0"/>
    <s v="Apoyo a la gestión"/>
    <m/>
    <m/>
    <s v="WILSON ALEXANDER RINCÓN NIVIA"/>
    <x v="57"/>
    <s v="Sogamoso (Boyacá)"/>
    <n v="1978"/>
    <n v="3825000"/>
    <n v="0"/>
    <n v="0"/>
    <n v="3825000"/>
    <n v="2550000"/>
    <m/>
    <m/>
  </r>
  <r>
    <x v="3"/>
    <s v="739-2023"/>
    <n v="97068"/>
    <s v="Secop II"/>
    <s v="739-2023CPS-AG(97068)"/>
    <s v="FDLSUBACD-677-2023(97068)"/>
    <x v="0"/>
    <x v="0"/>
    <s v="Apoyo a la gestión"/>
    <m/>
    <m/>
    <s v="FELIPE OTERO"/>
    <x v="63"/>
    <s v="Bogotá, D.C."/>
    <n v="1999"/>
    <n v="5100000"/>
    <n v="0"/>
    <n v="0"/>
    <n v="5100000"/>
    <n v="2550000"/>
    <m/>
    <m/>
  </r>
  <r>
    <x v="3"/>
    <s v="740-2023"/>
    <n v="97071"/>
    <s v="Secop II"/>
    <s v="740-2023CPS-AG(97071)"/>
    <s v="FDLSUBACD-678-2023(97071)"/>
    <x v="0"/>
    <x v="0"/>
    <s v="Apoyo a la gestión"/>
    <m/>
    <m/>
    <s v="LEONEL GONZALEZ MORENO"/>
    <x v="62"/>
    <s v="Bogotá, D.C."/>
    <n v="1999"/>
    <n v="3825000"/>
    <n v="0"/>
    <n v="0"/>
    <n v="3825000"/>
    <n v="2550000"/>
    <m/>
    <m/>
  </r>
  <r>
    <x v="3"/>
    <s v="741-2023"/>
    <n v="97102"/>
    <s v="Secop II"/>
    <s v="741-2023CPS-CPS-P (97102)"/>
    <s v="FDLSUBACD-679-2023(97102)"/>
    <x v="0"/>
    <x v="0"/>
    <s v="Profesional"/>
    <m/>
    <m/>
    <s v="DAVID ALEJANDRO HURTADO PALMA"/>
    <x v="922"/>
    <s v="Bogotá, D.C."/>
    <n v="1999"/>
    <n v="10500000"/>
    <n v="0"/>
    <n v="0"/>
    <n v="10500000"/>
    <n v="7500000"/>
    <m/>
    <m/>
  </r>
  <r>
    <x v="3"/>
    <s v="742-2023"/>
    <n v="97057"/>
    <s v="Secop II"/>
    <s v="742-2023CPS-AG(97057)"/>
    <s v="FDLSUBACD-680-2023(97057)"/>
    <x v="0"/>
    <x v="0"/>
    <s v="Apoyo a la gestión"/>
    <m/>
    <m/>
    <s v="LUIS ZAMBRANO CASTELLANOS"/>
    <x v="60"/>
    <s v="Saboyá (Boyacá)"/>
    <n v="1999"/>
    <n v="5100000"/>
    <n v="0"/>
    <n v="0"/>
    <n v="5100000"/>
    <n v="2550000"/>
    <m/>
    <m/>
  </r>
  <r>
    <x v="3"/>
    <s v="743-2023"/>
    <n v="97122"/>
    <s v="Secop II"/>
    <s v="743-2023-CPS-AG(97122)"/>
    <s v="FDLSUBACD-681-2023(97122)"/>
    <x v="0"/>
    <x v="0"/>
    <s v="Apoyo a la gestión"/>
    <m/>
    <m/>
    <s v="ANGIE NATHALY APRAEZ OLARTE"/>
    <x v="502"/>
    <s v="Bogotá, D.C."/>
    <n v="1978"/>
    <n v="6000000"/>
    <n v="0"/>
    <n v="0"/>
    <n v="6000000"/>
    <n v="4000000.0000000005"/>
    <m/>
    <m/>
  </r>
  <r>
    <x v="3"/>
    <s v="744-2023"/>
    <n v="97106"/>
    <s v="Secop II"/>
    <s v="744-2023-CPS-P(97106)"/>
    <s v="FDLSUBACD-682-2023(97106)"/>
    <x v="0"/>
    <x v="0"/>
    <s v="Profesional"/>
    <m/>
    <m/>
    <s v="MARIA CLAUDIA GUALDRÓN PINTO"/>
    <x v="983"/>
    <s v="San Gil (Santander)"/>
    <n v="1978"/>
    <n v="5050000"/>
    <n v="0"/>
    <n v="0"/>
    <n v="5050000"/>
    <n v="5050000"/>
    <m/>
    <m/>
  </r>
  <r>
    <x v="3"/>
    <s v="745-2023"/>
    <n v="97112"/>
    <s v="Secop II"/>
    <s v="745- 2023-CPS-P(97112)"/>
    <s v="FDLSUBACD-683-2023(97112)"/>
    <x v="0"/>
    <x v="0"/>
    <s v="Apoyo a la gestión"/>
    <m/>
    <m/>
    <s v="JAIRO ANDRES LOPEZ GUERERRO"/>
    <x v="738"/>
    <s v="Bogotá, D.C."/>
    <n v="1978"/>
    <n v="10100000"/>
    <n v="0"/>
    <n v="0"/>
    <n v="10100000"/>
    <n v="5050000"/>
    <m/>
    <m/>
  </r>
  <r>
    <x v="3"/>
    <s v="746-2023"/>
    <n v="97158"/>
    <s v="Secop II"/>
    <s v="746-2023-CPS-P(97158)"/>
    <s v="FDLSUBACD-684-2023(97158)"/>
    <x v="0"/>
    <x v="0"/>
    <s v="Profesional"/>
    <m/>
    <m/>
    <s v="ZAIRA LORENA CALDERON GARCES"/>
    <x v="44"/>
    <s v="Bogotá, D.C."/>
    <n v="1978"/>
    <n v="21000000"/>
    <n v="0"/>
    <n v="0"/>
    <n v="21000000"/>
    <n v="7000000"/>
    <m/>
    <m/>
  </r>
  <r>
    <x v="3"/>
    <s v="747-2023"/>
    <n v="97632"/>
    <s v="Secop II"/>
    <s v="747-2023-CPS-P(97632)"/>
    <s v="FDLSUBACD-685-2023(97632)"/>
    <x v="0"/>
    <x v="0"/>
    <s v="Profesional"/>
    <m/>
    <m/>
    <s v="INGRID LORENA NORIEGA CASTILLO"/>
    <x v="1006"/>
    <s v="Cali (Valle del Cauca)"/>
    <n v="1996"/>
    <n v="20200000"/>
    <n v="0"/>
    <n v="0"/>
    <n v="20200000"/>
    <n v="5050000"/>
    <m/>
    <m/>
  </r>
  <r>
    <x v="3"/>
    <s v="748-2023"/>
    <n v="97362"/>
    <s v="Secop II"/>
    <s v="748-2023-CPS-AG(97362)"/>
    <s v="FDLSUBACD-686-2023(97362)"/>
    <x v="0"/>
    <x v="0"/>
    <s v="Apoyo a la gestión"/>
    <m/>
    <m/>
    <s v="MARTHA CECILIA VEGA MACIAS"/>
    <x v="867"/>
    <s v="Bucaramanga (Santander)"/>
    <n v="1973"/>
    <n v="17600000"/>
    <n v="0"/>
    <n v="0"/>
    <n v="17600000"/>
    <n v="4000000.0000000005"/>
    <m/>
    <m/>
  </r>
  <r>
    <x v="3"/>
    <s v="749-2023"/>
    <n v="97384"/>
    <s v="Secop II"/>
    <s v="749-2023-CPS-P(97384)"/>
    <s v="FDLSUBACD-687-2023(97384)"/>
    <x v="0"/>
    <x v="0"/>
    <s v="Profesional"/>
    <m/>
    <m/>
    <s v="GUSTAVO EDUARDO GAONA GARCÍA"/>
    <x v="771"/>
    <s v="Bogotá, D.C."/>
    <n v="1973"/>
    <n v="30800000"/>
    <n v="14000000"/>
    <n v="0"/>
    <n v="44800000"/>
    <n v="7000000"/>
    <m/>
    <m/>
  </r>
  <r>
    <x v="3"/>
    <s v="750-2023"/>
    <n v="97374"/>
    <s v="Secop II"/>
    <s v="750-2023-CPS-P(97374) "/>
    <s v="FDLSUBACD-688-2023(97374) "/>
    <x v="0"/>
    <x v="0"/>
    <s v="Profesional"/>
    <m/>
    <m/>
    <s v="ADRIANA YOLANDA MARTINEZ TRIVIÑO"/>
    <x v="968"/>
    <s v="Bogotá, D.C."/>
    <n v="1977"/>
    <n v="7070000"/>
    <n v="0"/>
    <n v="0"/>
    <n v="7070000"/>
    <n v="5050000"/>
    <m/>
    <m/>
  </r>
  <r>
    <x v="3"/>
    <s v="751-2023"/>
    <n v="97378"/>
    <s v="Secop II"/>
    <s v="751-2023-CPS-P(97378)"/>
    <s v="FDLSUBACD-689-2023(97378)"/>
    <x v="0"/>
    <x v="0"/>
    <s v="Profesional"/>
    <m/>
    <m/>
    <s v="JESSICA QUIROZ CAUSIL"/>
    <x v="7"/>
    <s v="Bogotá, D.C."/>
    <n v="1977"/>
    <n v="12120000"/>
    <n v="0"/>
    <n v="0"/>
    <n v="12120000"/>
    <n v="5050000"/>
    <m/>
    <m/>
  </r>
  <r>
    <x v="3"/>
    <s v="752-2023"/>
    <n v="97346"/>
    <s v="Secop II"/>
    <s v="752-2023CPS-P(97346)"/>
    <s v="FDLSUBACD-690-2023(97346)"/>
    <x v="0"/>
    <x v="0"/>
    <s v="Profesional"/>
    <m/>
    <m/>
    <s v="LEIDY LAURA MONTOYA ALVAREZ"/>
    <x v="1254"/>
    <s v="Neira (Caldas)"/>
    <n v="1978"/>
    <n v="10100000"/>
    <n v="0"/>
    <n v="0"/>
    <n v="10100000"/>
    <n v="5050000"/>
    <m/>
    <m/>
  </r>
  <r>
    <x v="3"/>
    <s v="753-2023"/>
    <n v="97387"/>
    <s v="Secop II"/>
    <s v="753-2023-CPS-P(97387)"/>
    <s v="FDLSUBACD-691-2023(97387)"/>
    <x v="0"/>
    <x v="0"/>
    <s v="Profesional"/>
    <m/>
    <m/>
    <s v="MARIA ALEJANDRA MEDINA ROJAS"/>
    <x v="1002"/>
    <s v="Bogotá, D.C."/>
    <n v="1977"/>
    <n v="14000000"/>
    <n v="0"/>
    <n v="0"/>
    <n v="14000000"/>
    <n v="7000000"/>
    <m/>
    <m/>
  </r>
  <r>
    <x v="3"/>
    <s v="754-2023"/>
    <n v="97319"/>
    <s v="Secop II"/>
    <s v="754-2023-CPS-P(97319)"/>
    <s v="FDLSUBACD-692-2023(97319)_x0009_"/>
    <x v="0"/>
    <x v="0"/>
    <s v="Profesional"/>
    <m/>
    <m/>
    <s v="YURIKO CABRERA MÉNDEZ"/>
    <x v="982"/>
    <s v="Bogotá, D.C."/>
    <n v="1967"/>
    <n v="29400000"/>
    <n v="14700000"/>
    <n v="0"/>
    <n v="44100000"/>
    <n v="7000000"/>
    <m/>
    <m/>
  </r>
  <r>
    <x v="3"/>
    <s v="755-2023"/>
    <n v="97080"/>
    <s v="Secop II"/>
    <s v="755-2023-CPS-P(97080)"/>
    <s v="FDLSUBACD-693-2023(97080)"/>
    <x v="0"/>
    <x v="0"/>
    <s v="Profesional"/>
    <m/>
    <m/>
    <s v="NORMAN PRIETO HERRERA"/>
    <x v="803"/>
    <s v="Bogotá, D.C."/>
    <n v="1999"/>
    <n v="17500000"/>
    <n v="0"/>
    <n v="0"/>
    <n v="17500000"/>
    <n v="7000000"/>
    <m/>
    <m/>
  </r>
  <r>
    <x v="3"/>
    <s v="756-2023"/>
    <n v="97103"/>
    <s v="Secop II"/>
    <s v="756-2023-CPS-AG(97103)"/>
    <s v="FDLSUBACD-694-2023(97103)"/>
    <x v="0"/>
    <x v="0"/>
    <s v="Apoyo a la gestión"/>
    <m/>
    <m/>
    <s v="GERSON DANIEL FRANCO CHAPARRO"/>
    <x v="975"/>
    <s v="Bogotá, D.C."/>
    <n v="1999"/>
    <n v="3825000"/>
    <n v="0"/>
    <n v="0"/>
    <n v="3825000"/>
    <n v="2550000"/>
    <m/>
    <m/>
  </r>
  <r>
    <x v="3"/>
    <s v="757-2023"/>
    <n v="97107"/>
    <s v="Secop II"/>
    <s v="757-2023-CPS-P(97107) "/>
    <s v="FDLSUBACD-695-2023(97107)"/>
    <x v="0"/>
    <x v="0"/>
    <s v="Profesional"/>
    <m/>
    <m/>
    <s v="FABIAN RODRIGUEZ"/>
    <x v="658"/>
    <s v="Choachí (Cundinamarca)"/>
    <n v="1999"/>
    <n v="15150000"/>
    <n v="0"/>
    <n v="0"/>
    <n v="15150000"/>
    <n v="5050000"/>
    <m/>
    <m/>
  </r>
  <r>
    <x v="3"/>
    <s v="758-2023"/>
    <n v="97283"/>
    <s v="Secop II"/>
    <s v="758-2023CPS-P(97283)"/>
    <s v="FDLSUBACD-696-2023(97283)"/>
    <x v="0"/>
    <x v="0"/>
    <s v="Profesional"/>
    <m/>
    <m/>
    <s v="EDWIN DARIO SANCHEZ GONZALEZ"/>
    <x v="68"/>
    <s v="Ubaté (Cundinamarca)"/>
    <n v="1999"/>
    <n v="30800000"/>
    <n v="15400000"/>
    <n v="0"/>
    <n v="46200000"/>
    <n v="7000000"/>
    <m/>
    <m/>
  </r>
  <r>
    <x v="3"/>
    <s v="759-2023"/>
    <n v="97284"/>
    <s v="Secop II"/>
    <s v="759-2023CPS-P(97284)"/>
    <s v="FDLSUBACD-697-2023(97284)"/>
    <x v="0"/>
    <x v="0"/>
    <s v="Apoyo a la gestión"/>
    <m/>
    <m/>
    <s v="JOHANNA ECHEVERRY"/>
    <x v="365"/>
    <s v="Bogotá, D.C."/>
    <n v="1999"/>
    <n v="30800000"/>
    <n v="15400000"/>
    <n v="0"/>
    <n v="46200000"/>
    <n v="7000000"/>
    <m/>
    <m/>
  </r>
  <r>
    <x v="3"/>
    <s v="760-2023"/>
    <n v="97287"/>
    <s v="Secop II"/>
    <s v="760-2023-CPS-P(97287)"/>
    <s v="FDLSUBACD-698-2023(97287)"/>
    <x v="0"/>
    <x v="0"/>
    <s v="Profesional"/>
    <m/>
    <m/>
    <s v="EXMELIN HAMID LEMUS FRANCO"/>
    <x v="32"/>
    <s v="Bogotá, D.C."/>
    <n v="1999"/>
    <n v="35200000"/>
    <n v="17600000"/>
    <n v="0"/>
    <n v="52800000"/>
    <n v="8000000"/>
    <m/>
    <m/>
  </r>
  <r>
    <x v="3"/>
    <s v="761-2023"/>
    <n v="97104"/>
    <s v="Secop II"/>
    <s v="761-2023CPS-AG(97104)"/>
    <s v="FDLSUBACD-699-2023(97104"/>
    <x v="0"/>
    <x v="0"/>
    <s v="Apoyo a la gestión"/>
    <m/>
    <m/>
    <s v="SHAURI ANDREA PARADA"/>
    <x v="1255"/>
    <m/>
    <n v="1978"/>
    <n v="6000000"/>
    <n v="0"/>
    <n v="0"/>
    <n v="6000000"/>
    <n v="4000000.0000000005"/>
    <m/>
    <m/>
  </r>
  <r>
    <x v="3"/>
    <s v="762-2023"/>
    <n v="97315"/>
    <s v="Secop II"/>
    <s v="762-2023CPS-P(97315)"/>
    <s v="FDLSUBACD-700-2023(97315)"/>
    <x v="0"/>
    <x v="0"/>
    <s v="Profesional"/>
    <m/>
    <m/>
    <s v="MARIA CAMILA PINEDA TOVAR"/>
    <x v="1256"/>
    <m/>
    <n v="1957"/>
    <n v="7575000"/>
    <n v="0"/>
    <n v="0"/>
    <n v="7575000"/>
    <n v="5050000"/>
    <m/>
    <m/>
  </r>
  <r>
    <x v="3"/>
    <s v="763-2023"/>
    <n v="97480"/>
    <s v="Secop II"/>
    <s v="763-2023CPS-P(97480)"/>
    <s v="FDLSUBACD-701-2023(97480)"/>
    <x v="0"/>
    <x v="0"/>
    <s v="Profesional"/>
    <m/>
    <m/>
    <s v="ANNY MONROY FAJARDO"/>
    <x v="748"/>
    <s v="Tunja (Boyacá)"/>
    <n v="1978"/>
    <n v="20200000"/>
    <n v="10100000"/>
    <n v="0"/>
    <n v="30300000"/>
    <n v="5050000"/>
    <m/>
    <m/>
  </r>
  <r>
    <x v="3"/>
    <s v="764-2023"/>
    <n v="97482"/>
    <s v="Secop II"/>
    <s v="764-2023-CPS-AG(97482)"/>
    <s v="FDLSUBACD-702-2023(97482)"/>
    <x v="0"/>
    <x v="0"/>
    <s v="Apoyo a la gestión"/>
    <m/>
    <m/>
    <s v="DARWIN ALBERTO MORENO CASTRO"/>
    <x v="476"/>
    <s v="Bogotá, D.C."/>
    <n v="1978"/>
    <n v="16000000"/>
    <n v="0"/>
    <n v="0"/>
    <n v="16000000"/>
    <n v="4000000.0000000005"/>
    <m/>
    <m/>
  </r>
  <r>
    <x v="3"/>
    <s v="765-2023"/>
    <n v="97480"/>
    <s v="Secop II"/>
    <s v="765-2023CPS-P(97480)"/>
    <s v="FDLSUBACD-703-2023(97480)"/>
    <x v="0"/>
    <x v="0"/>
    <s v="Profesional"/>
    <m/>
    <m/>
    <s v="CARLOS ALFONSO ACOSTA GARZON"/>
    <x v="350"/>
    <s v="Bogotá, D.C."/>
    <n v="1978"/>
    <n v="20200000"/>
    <n v="10100000"/>
    <n v="0"/>
    <n v="30300000"/>
    <n v="5050000"/>
    <m/>
    <m/>
  </r>
  <r>
    <x v="3"/>
    <s v="766-2023"/>
    <n v="97634"/>
    <s v="Secop II"/>
    <s v="766-2023-CPS-AG(97634)"/>
    <s v="FDLSUBACD-704-2023(97634)"/>
    <x v="0"/>
    <x v="0"/>
    <s v="Apoyo a la gestión"/>
    <m/>
    <m/>
    <s v="ROSALBA CASTIBLANCO DE FLOREZ"/>
    <x v="95"/>
    <s v="Bogotá, D.C."/>
    <n v="1996"/>
    <n v="16000000"/>
    <n v="8000000"/>
    <n v="0"/>
    <n v="24000000"/>
    <n v="4000000.0000000005"/>
    <m/>
    <m/>
  </r>
  <r>
    <x v="3"/>
    <s v="767-2023"/>
    <n v="97346"/>
    <s v="Secop II"/>
    <s v="767-2023CPS-P(97346)"/>
    <s v="FDLSUBACD-705-2023(97346)"/>
    <x v="0"/>
    <x v="0"/>
    <s v="Profesional"/>
    <m/>
    <m/>
    <s v="SAMUEL ERNESTO ECHEVERRY ORTIZ"/>
    <x v="660"/>
    <s v="Bogotá, D.C."/>
    <n v="1978"/>
    <n v="10100000"/>
    <n v="0"/>
    <n v="0"/>
    <n v="10100000"/>
    <n v="5050000"/>
    <m/>
    <m/>
  </r>
  <r>
    <x v="3"/>
    <s v="768-2023"/>
    <n v="97332"/>
    <s v="Secop II"/>
    <s v="768-2023CPS-P(97332)"/>
    <s v="FDLSUBACD-706-2023(97332)_x0009_"/>
    <x v="0"/>
    <x v="0"/>
    <s v="Profesional"/>
    <m/>
    <m/>
    <s v="LINA TATIANA CASTRO GUERRERO"/>
    <x v="754"/>
    <s v="Bogotá, D.C."/>
    <n v="1978"/>
    <n v="14000000"/>
    <n v="0"/>
    <n v="0"/>
    <n v="14000000"/>
    <n v="7000000"/>
    <m/>
    <m/>
  </r>
  <r>
    <x v="3"/>
    <s v="769-2023"/>
    <n v="97073"/>
    <s v="Secop II"/>
    <s v="769-2023CPS-P(97073)"/>
    <s v="FDLSUBACD-707-2023(97073)"/>
    <x v="0"/>
    <x v="0"/>
    <s v="Profesional"/>
    <m/>
    <m/>
    <s v="DANIEL ENRIQUE DIAZ INFANTE"/>
    <x v="113"/>
    <s v="Bogotá, D.C."/>
    <n v="1970"/>
    <n v="20000000"/>
    <n v="0"/>
    <n v="0"/>
    <n v="20000000"/>
    <n v="8000000.0000000009"/>
    <m/>
    <m/>
  </r>
  <r>
    <x v="3"/>
    <s v="770-2023"/>
    <n v="97092"/>
    <s v="Secop II"/>
    <s v="770-2023-CPS-P(97092)"/>
    <s v="FDLSUBACD-708-2023(97092)"/>
    <x v="0"/>
    <x v="0"/>
    <s v="Profesional"/>
    <m/>
    <m/>
    <s v="CLAUDIA STELLA CELIS VASQUEZ"/>
    <x v="364"/>
    <s v="Bogotá, D.C."/>
    <n v="1978"/>
    <n v="21000000"/>
    <n v="0"/>
    <n v="0"/>
    <n v="21000000"/>
    <n v="7000000"/>
    <m/>
    <m/>
  </r>
  <r>
    <x v="3"/>
    <s v="771-2023"/>
    <n v="97069"/>
    <s v="Secop II"/>
    <s v="771-2023-CPS-P(97069)"/>
    <s v="FDLSUBACD-709-2023(97069)"/>
    <x v="0"/>
    <x v="0"/>
    <s v="Profesional"/>
    <m/>
    <m/>
    <s v="JUAN CARLOS BETANCOURT CARVAJAL"/>
    <x v="17"/>
    <s v="Bogotá, D.C."/>
    <n v="1978"/>
    <n v="14000000"/>
    <n v="0"/>
    <n v="0"/>
    <n v="14000000"/>
    <n v="7000000"/>
    <m/>
    <m/>
  </r>
  <r>
    <x v="3"/>
    <s v="772-2023"/>
    <n v="97664"/>
    <s v="Secop II"/>
    <s v="772-2023CPS-P(97664)"/>
    <s v="FDLSUBACD-710-2023(97664)"/>
    <x v="0"/>
    <x v="0"/>
    <s v="Profesional"/>
    <m/>
    <m/>
    <s v="RODRIGO ERNESTO MARÍN TORRES"/>
    <x v="948"/>
    <s v="Bogotá, D.C."/>
    <n v="1978"/>
    <n v="24500000"/>
    <n v="0"/>
    <n v="0"/>
    <n v="24500000"/>
    <n v="7000000"/>
    <m/>
    <m/>
  </r>
  <r>
    <x v="3"/>
    <s v="773-2023"/>
    <n v="97163"/>
    <s v="Secop II"/>
    <s v="773-2023-CPS-AG(97163)"/>
    <s v="FDLSUBACD-711-2023(97163)"/>
    <x v="0"/>
    <x v="0"/>
    <s v="Apoyo a la gestión"/>
    <m/>
    <m/>
    <s v="LISSETH MARLEN MARTiNEZ PUERTO"/>
    <x v="745"/>
    <s v="Bogotá, D.C."/>
    <n v="1998"/>
    <n v="4575000"/>
    <n v="0"/>
    <n v="0"/>
    <n v="4575000"/>
    <n v="3050000"/>
    <m/>
    <m/>
  </r>
  <r>
    <x v="3"/>
    <s v="774-2023 C1"/>
    <n v="97278"/>
    <s v="Secop II"/>
    <s v="774-2023-CPS-P(97278)"/>
    <s v="FDLSUBACD-712-2023(97278)"/>
    <x v="0"/>
    <x v="0"/>
    <s v="Profesional"/>
    <d v="2024-04-22T00:00:00"/>
    <n v="13766666"/>
    <s v="DIANA ZORAIDA ROMERO SALINAS"/>
    <x v="47"/>
    <s v="Bogotá, D.C."/>
    <n v="1997"/>
    <n v="30800000"/>
    <n v="15166666"/>
    <n v="0"/>
    <n v="45966666"/>
    <n v="7000000"/>
    <m/>
    <m/>
  </r>
  <r>
    <x v="3"/>
    <s v="774-2023"/>
    <n v="97278"/>
    <s v="Secop II"/>
    <s v="774-2023-CPS-P(97278)"/>
    <s v="FDLSUBACD-712-2023(97278)"/>
    <x v="0"/>
    <x v="0"/>
    <s v="Profesional"/>
    <m/>
    <m/>
    <s v="JOHAN MAURICIO GARCIA OTALORA"/>
    <x v="1257"/>
    <s v="Bogotá, D.C."/>
    <n v="1997"/>
    <n v="30800000"/>
    <n v="15166666"/>
    <n v="0"/>
    <n v="45966666"/>
    <n v="7000000"/>
    <m/>
    <m/>
  </r>
  <r>
    <x v="3"/>
    <s v="775-2023"/>
    <n v="97095"/>
    <s v="Secop II"/>
    <s v="775-2023CPS-P(97095)"/>
    <s v="FDLSUBACD-713-2023(95095)"/>
    <x v="0"/>
    <x v="0"/>
    <s v="Profesional"/>
    <m/>
    <m/>
    <s v="fabian ricardo herrera rincon"/>
    <x v="670"/>
    <s v="Bogotá, D.C."/>
    <n v="1978"/>
    <n v="21000000"/>
    <n v="0"/>
    <n v="0"/>
    <n v="21000000"/>
    <n v="7000000"/>
    <m/>
    <m/>
  </r>
  <r>
    <x v="3"/>
    <s v="776-2023"/>
    <n v="97492"/>
    <s v="Secop II"/>
    <s v="776-2023CPS-P(97492)"/>
    <s v="FDLSUBACD-714-2023(97492)"/>
    <x v="0"/>
    <x v="0"/>
    <s v="Profesional"/>
    <m/>
    <m/>
    <s v="LAURA CAROLINA ORTÍZ TORRES"/>
    <x v="420"/>
    <s v="Bogotá, D.C."/>
    <n v="1979"/>
    <n v="12120000"/>
    <n v="0"/>
    <n v="0"/>
    <n v="12120000"/>
    <n v="5050000"/>
    <m/>
    <m/>
  </r>
  <r>
    <x v="3"/>
    <s v="777-2023"/>
    <n v="97492"/>
    <s v="Secop II"/>
    <s v="777-2023CPS-P(97492)"/>
    <s v="FDLSUBACD-715-2023(97492)"/>
    <x v="0"/>
    <x v="0"/>
    <s v="Profesional"/>
    <m/>
    <m/>
    <s v="HENRY DE JESÚS BERMUDEZ CARDENAS"/>
    <x v="704"/>
    <s v="Bogotá, D.C."/>
    <n v="1979"/>
    <n v="12120000"/>
    <n v="0"/>
    <n v="0"/>
    <n v="12120000"/>
    <n v="5050000"/>
    <m/>
    <m/>
  </r>
  <r>
    <x v="3"/>
    <s v="778-2023"/>
    <n v="97492"/>
    <s v="Secop II"/>
    <s v="778-2023-CPS-P(97492)"/>
    <s v="FDLSUBACD-716-2023(97492)"/>
    <x v="0"/>
    <x v="0"/>
    <s v="Profesional"/>
    <m/>
    <m/>
    <s v="MIGUEL ANGEL RUIZ BENITEZ"/>
    <x v="613"/>
    <s v="Floridablanca (Santander)"/>
    <n v="1979"/>
    <n v="12120000"/>
    <n v="0"/>
    <n v="0"/>
    <n v="12120000"/>
    <n v="5050000"/>
    <m/>
    <m/>
  </r>
  <r>
    <x v="3"/>
    <s v="779-2023"/>
    <n v="97492"/>
    <s v="Secop II"/>
    <s v="779-2023CPS-P(97492)"/>
    <s v="FDLSUBACD-717-2023(97492)"/>
    <x v="0"/>
    <x v="0"/>
    <s v="Profesional"/>
    <m/>
    <m/>
    <s v="CARLOS ARTURO SEPULVEDA SANCHEZ"/>
    <x v="417"/>
    <s v="Bucaramanga (Santander)"/>
    <n v="1979"/>
    <n v="12120000"/>
    <n v="0"/>
    <n v="0"/>
    <n v="12120000"/>
    <n v="5050000"/>
    <m/>
    <m/>
  </r>
  <r>
    <x v="3"/>
    <s v="780-2023"/>
    <n v="97492"/>
    <s v="Secop II"/>
    <s v="780-2023-CPS-P(97492)"/>
    <s v="FDLSUBACD-718-2023(97492)"/>
    <x v="0"/>
    <x v="0"/>
    <s v="Profesional"/>
    <m/>
    <m/>
    <s v="DANIEL FELIPE BERNAL SUAREZ"/>
    <x v="1258"/>
    <s v="Bogotá, D.C."/>
    <n v="1979"/>
    <n v="12120000"/>
    <n v="0"/>
    <n v="0"/>
    <n v="12120000"/>
    <n v="5050000"/>
    <m/>
    <m/>
  </r>
  <r>
    <x v="3"/>
    <s v="781-2023"/>
    <n v="97492"/>
    <s v="Secop II"/>
    <s v="781-2023CPS-P(97492)"/>
    <s v="FDLSUBACD-719-2023(97492)"/>
    <x v="0"/>
    <x v="0"/>
    <s v="Profesional"/>
    <m/>
    <m/>
    <s v="EDUAR JAMIR LOZANO VERA"/>
    <x v="22"/>
    <s v="Bogotá, D.C."/>
    <n v="1979"/>
    <n v="12120000"/>
    <n v="0"/>
    <n v="0"/>
    <n v="12120000"/>
    <n v="5050000"/>
    <m/>
    <m/>
  </r>
  <r>
    <x v="3"/>
    <s v="782-2023"/>
    <n v="97492"/>
    <s v="Secop II"/>
    <s v="782-2023-CPS-P(97492)"/>
    <s v="FDLSUBACD-720-2023(97492)"/>
    <x v="0"/>
    <x v="0"/>
    <s v="Profesional"/>
    <m/>
    <m/>
    <s v="VIVIANA FERNANDA ALFARO MESA"/>
    <x v="347"/>
    <s v="Bogotá, D.C."/>
    <n v="1979"/>
    <n v="12120000"/>
    <n v="0"/>
    <n v="0"/>
    <n v="12120000"/>
    <n v="5050000"/>
    <m/>
    <m/>
  </r>
  <r>
    <x v="3"/>
    <s v="783-2023"/>
    <n v="97492"/>
    <s v="Secop II"/>
    <s v="783-2023CPS-P(97492)"/>
    <s v="FDLSUBACD-721-2023(97492)"/>
    <x v="0"/>
    <x v="0"/>
    <s v="Profesional"/>
    <m/>
    <m/>
    <s v="LOLA ELVIRA FRANCO SAAVEDRA"/>
    <x v="151"/>
    <s v="Bogotá, D.C."/>
    <n v="1979"/>
    <n v="12120000"/>
    <n v="0"/>
    <n v="0"/>
    <n v="12120000"/>
    <n v="5050000"/>
    <m/>
    <m/>
  </r>
  <r>
    <x v="3"/>
    <s v="784-2023"/>
    <n v="97492"/>
    <s v="Secop II"/>
    <s v="784-2023CPS-P(97492)"/>
    <s v="FDLSUBACD-722-2023(97492)"/>
    <x v="0"/>
    <x v="0"/>
    <s v="Profesional"/>
    <m/>
    <m/>
    <s v="LUIS ENRIQUE HIDALGO RODRIGUEZ"/>
    <x v="250"/>
    <s v="Bogotá, D.C."/>
    <n v="1979"/>
    <n v="12120000"/>
    <n v="0"/>
    <n v="0"/>
    <n v="12120000"/>
    <n v="5050000"/>
    <m/>
    <m/>
  </r>
  <r>
    <x v="3"/>
    <s v="785-2023"/>
    <n v="97492"/>
    <s v="Secop II"/>
    <s v="785-2023CPS-P(97492)"/>
    <s v="FDLSUBACD-723-2023(97492)"/>
    <x v="0"/>
    <x v="0"/>
    <s v="Profesional"/>
    <m/>
    <m/>
    <s v="ALEXANDRA PAVA HERNANDEZ"/>
    <x v="702"/>
    <s v="Cartagena (Bolívar)"/>
    <n v="1979"/>
    <n v="12120000"/>
    <n v="0"/>
    <n v="0"/>
    <n v="12120000"/>
    <n v="5050000"/>
    <m/>
    <m/>
  </r>
  <r>
    <x v="3"/>
    <s v="786-2023"/>
    <n v="97312"/>
    <s v="Secop II"/>
    <s v="786-2023-CPS-P(97312)"/>
    <s v="FDLSUBACD-724-2023(97312)"/>
    <x v="0"/>
    <x v="0"/>
    <s v="Profesional"/>
    <m/>
    <m/>
    <s v="CLAUDIA PATRICIA URREGO MORENO"/>
    <x v="75"/>
    <s v="Bogotá, D.C."/>
    <n v="1979"/>
    <n v="24500000"/>
    <n v="0"/>
    <n v="0"/>
    <n v="24500000"/>
    <n v="7000000"/>
    <m/>
    <m/>
  </r>
  <r>
    <x v="3"/>
    <s v="787-2023"/>
    <n v="97507"/>
    <s v="Secop II"/>
    <s v="787-2023-CPS-P(97507)"/>
    <s v="FDLSUBACD-725-2023(97507)"/>
    <x v="0"/>
    <x v="0"/>
    <s v="Profesional"/>
    <m/>
    <m/>
    <s v="FELIPE MANCHOLA BARACALDO"/>
    <x v="692"/>
    <s v="Cota (Cundinamarca)"/>
    <n v="1979"/>
    <n v="12120000"/>
    <n v="0"/>
    <n v="0"/>
    <n v="12120000"/>
    <n v="5050000"/>
    <m/>
    <m/>
  </r>
  <r>
    <x v="3"/>
    <s v="788-2023"/>
    <n v="97497"/>
    <s v="Secop II"/>
    <s v="788-2023-CPS-P(97497)"/>
    <s v="FDLSUBACD-726-2023(97497)"/>
    <x v="0"/>
    <x v="0"/>
    <s v="Profesional"/>
    <m/>
    <m/>
    <s v="JORGE ANDRES TORRES GUATAVITA"/>
    <x v="687"/>
    <s v="Cáqueza (Cundinamarca)"/>
    <n v="1979"/>
    <n v="12120000"/>
    <n v="0"/>
    <n v="0"/>
    <n v="12120000"/>
    <n v="5050000"/>
    <m/>
    <m/>
  </r>
  <r>
    <x v="3"/>
    <s v="789-2023"/>
    <n v="97497"/>
    <s v="Secop II"/>
    <s v="789-2023CPS-P (97479)"/>
    <s v="FDLSUBACD-727-2023(97497)"/>
    <x v="0"/>
    <x v="0"/>
    <s v="Profesional"/>
    <m/>
    <m/>
    <s v="CARLOS FELIPE LOZANO RIVERA"/>
    <x v="123"/>
    <s v="Bogotá, D.C."/>
    <n v="1979"/>
    <n v="12120000"/>
    <n v="0"/>
    <n v="0"/>
    <n v="12120000"/>
    <n v="5050000"/>
    <m/>
    <m/>
  </r>
  <r>
    <x v="3"/>
    <s v="790-2023"/>
    <n v="97497"/>
    <s v="Secop II"/>
    <s v="790-2023CPS-P(97479)"/>
    <s v="FDLSUBACD-728-2023(97497)"/>
    <x v="0"/>
    <x v="0"/>
    <s v="Profesional"/>
    <m/>
    <m/>
    <s v="ANDREA PATERNINA FERIA"/>
    <x v="552"/>
    <s v="Bogotá, D.C."/>
    <n v="1979"/>
    <n v="12120000"/>
    <n v="0"/>
    <n v="0"/>
    <n v="12120000"/>
    <n v="5050000"/>
    <m/>
    <m/>
  </r>
  <r>
    <x v="3"/>
    <s v="791-2023"/>
    <n v="97749"/>
    <s v="Secop II"/>
    <s v="791-2023CPS-AG(97749)"/>
    <s v="FDLSUBACD-729-2023(97749)"/>
    <x v="0"/>
    <x v="0"/>
    <s v="Apoyo a la gestión"/>
    <m/>
    <m/>
    <s v="INGRY PAOLA MARQUEZ SIERRA"/>
    <x v="614"/>
    <s v="Bogotá, D.C."/>
    <n v="1963"/>
    <n v="10800000"/>
    <n v="0"/>
    <n v="0"/>
    <n v="10800000"/>
    <n v="4000000.0000000005"/>
    <m/>
    <m/>
  </r>
  <r>
    <x v="3"/>
    <s v="792-2023"/>
    <n v="97305"/>
    <s v="Secop II"/>
    <s v="792-2023CPS-AG(97305)"/>
    <s v="FDLSUBACD-730-2023(97305)"/>
    <x v="0"/>
    <x v="0"/>
    <s v="Apoyo a la gestión"/>
    <m/>
    <m/>
    <s v="BRANDON STEVEN SANCHEZ FARFAN"/>
    <x v="995"/>
    <s v="Puerto Boyacá (Boyacá)"/>
    <n v="1979"/>
    <n v="5100000"/>
    <n v="0"/>
    <n v="0"/>
    <n v="5100000"/>
    <n v="2550000"/>
    <m/>
    <m/>
  </r>
  <r>
    <x v="3"/>
    <s v="793-2023"/>
    <n v="97495"/>
    <s v="Secop II"/>
    <s v="793-2023CPS-P(97495)"/>
    <s v="FDLSUBACD-731-2023(97495)"/>
    <x v="0"/>
    <x v="0"/>
    <s v="Profesional"/>
    <m/>
    <m/>
    <s v="ESTEBAN RESTREPO ARENAS"/>
    <x v="352"/>
    <s v="Bogotá, D.C."/>
    <n v="1979"/>
    <n v="12120000"/>
    <n v="0"/>
    <n v="0"/>
    <n v="12120000"/>
    <n v="5050000"/>
    <m/>
    <m/>
  </r>
  <r>
    <x v="3"/>
    <s v="794-2023"/>
    <n v="97503"/>
    <s v="Secop II"/>
    <s v="794-2023-CPS-P(97503)"/>
    <s v="FDLSUBACD-732-2023(97503)"/>
    <x v="0"/>
    <x v="0"/>
    <s v="Profesional"/>
    <m/>
    <m/>
    <s v="ANDREA CAROLINA PADILLA URBINA"/>
    <x v="761"/>
    <s v="Bogotá, D.C."/>
    <n v="1979"/>
    <n v="12120000"/>
    <n v="0"/>
    <n v="0"/>
    <n v="12120000"/>
    <n v="5050000"/>
    <m/>
    <m/>
  </r>
  <r>
    <x v="3"/>
    <s v="795-2023"/>
    <n v="97354"/>
    <s v="Secop II"/>
    <s v="795-2023-CPS-P(97354)"/>
    <s v="FDLSUBACD-733-2023(97354)"/>
    <x v="0"/>
    <x v="0"/>
    <s v="Profesional"/>
    <m/>
    <m/>
    <s v="BELKIS INDIRA SANCHEZ LEGUIZAMON"/>
    <x v="1087"/>
    <s v="Pesca (Boyacá)"/>
    <n v="1979"/>
    <n v="5050000"/>
    <n v="0"/>
    <n v="0"/>
    <n v="5050000"/>
    <n v="5050000"/>
    <m/>
    <m/>
  </r>
  <r>
    <x v="3"/>
    <s v="796-2023"/>
    <n v="97348"/>
    <s v="Secop II"/>
    <s v="796-2023-CPS-P(97348)"/>
    <s v="FDLSUBACD-734-2023(97348)"/>
    <x v="0"/>
    <x v="0"/>
    <s v="Profesional"/>
    <m/>
    <m/>
    <s v="JOSE OSCAR BAQUERO GONZALEZ"/>
    <x v="411"/>
    <s v="Bogotá, D.C."/>
    <n v="1979"/>
    <n v="15150000"/>
    <n v="0"/>
    <n v="0"/>
    <n v="15150000"/>
    <n v="5050000"/>
    <m/>
    <m/>
  </r>
  <r>
    <x v="3"/>
    <s v="797-2023"/>
    <n v="97318"/>
    <s v="Secop II"/>
    <s v="797-2023CPS-AG(97318)"/>
    <s v="FDLSUBACD-735-2023(97318)"/>
    <x v="0"/>
    <x v="0"/>
    <s v="Apoyo a la gestión"/>
    <m/>
    <m/>
    <s v="SANDRA CONSUELO NuÑEZ GoMEZ"/>
    <x v="749"/>
    <s v="Miraflores (Boyaca)"/>
    <n v="1979"/>
    <n v="5610000"/>
    <n v="0"/>
    <n v="0"/>
    <n v="5610000"/>
    <n v="2475000"/>
    <m/>
    <m/>
  </r>
  <r>
    <x v="3"/>
    <s v="798-2023"/>
    <n v="97325"/>
    <s v="Secop II"/>
    <s v="798-2023-CPS-P(97325)"/>
    <s v="FDLSUBACD-736-2023(97325)"/>
    <x v="0"/>
    <x v="0"/>
    <s v="Profesional"/>
    <m/>
    <m/>
    <s v="JANETH JARAMILLO URIBE"/>
    <x v="976"/>
    <s v="Bogotá, D.C."/>
    <n v="1979"/>
    <n v="21000000"/>
    <n v="0"/>
    <n v="0"/>
    <n v="21000000"/>
    <n v="7000000"/>
    <m/>
    <m/>
  </r>
  <r>
    <x v="3"/>
    <s v="799-2023"/>
    <n v="97367"/>
    <s v="Secop II"/>
    <s v="799-2023CPS-P(97367)"/>
    <s v="FDLSUBACD-737-2023(97367)"/>
    <x v="0"/>
    <x v="0"/>
    <s v="Profesional"/>
    <m/>
    <m/>
    <s v="JUAN PABLO DIAZ SERRANO"/>
    <x v="991"/>
    <s v="Bogotá, D.C."/>
    <n v="1979"/>
    <n v="10100000"/>
    <n v="0"/>
    <n v="0"/>
    <n v="10100000"/>
    <n v="5050000"/>
    <m/>
    <m/>
  </r>
  <r>
    <x v="3"/>
    <s v="800-2023"/>
    <n v="97494"/>
    <s v="Secop II"/>
    <s v="800-2023CPS-P(97494)"/>
    <s v="FDLSUBACD-738-2023(97494)"/>
    <x v="0"/>
    <x v="0"/>
    <s v="Profesional"/>
    <m/>
    <m/>
    <s v="GUILLERMO RAMIREZ TEJADA"/>
    <x v="988"/>
    <s v="Bogotá, D.C."/>
    <n v="1979"/>
    <n v="10100000"/>
    <n v="0"/>
    <n v="0"/>
    <n v="10100000"/>
    <n v="5050000"/>
    <m/>
    <m/>
  </r>
  <r>
    <x v="3"/>
    <s v="801-2023"/>
    <n v="97368"/>
    <s v="Secop II"/>
    <s v="801-2023CPS-P(97368)"/>
    <s v="FDLSUBACD-739-2023(97368)"/>
    <x v="0"/>
    <x v="0"/>
    <s v="Profesional"/>
    <m/>
    <m/>
    <s v="MARIA ALEXANDRA MESA VALDES"/>
    <x v="480"/>
    <s v="Bogotá, D.C."/>
    <n v="2032"/>
    <n v="12120000"/>
    <n v="0"/>
    <n v="0"/>
    <n v="12120000"/>
    <n v="5050000"/>
    <m/>
    <m/>
  </r>
  <r>
    <x v="3"/>
    <s v="802-2023"/>
    <n v="97483"/>
    <s v="Secop II"/>
    <s v="802-2023-CPS-AG(97483)"/>
    <s v="FDLSUBACD-740-2023(97483)"/>
    <x v="0"/>
    <x v="0"/>
    <s v="Apoyo a la gestión"/>
    <m/>
    <m/>
    <s v="NISHME INDIRA FONTALVO SALCEDO"/>
    <x v="990"/>
    <s v="Santo Tomás (Atlántico)"/>
    <n v="1978"/>
    <n v="10000000"/>
    <n v="0"/>
    <n v="0"/>
    <n v="10000000"/>
    <n v="4000000.0000000005"/>
    <m/>
    <m/>
  </r>
  <r>
    <x v="3"/>
    <s v="803-2023"/>
    <n v="97743"/>
    <s v="Secop II"/>
    <s v="803-2023-CPS-P(97743)"/>
    <s v="FDLSUBACD-741-2023(97743)"/>
    <x v="0"/>
    <x v="0"/>
    <s v="Profesional"/>
    <m/>
    <m/>
    <s v="DANIEL BARBOSA QUINTERO"/>
    <x v="1012"/>
    <s v="Bogotá, D.C."/>
    <n v="1978"/>
    <n v="5050000"/>
    <n v="0"/>
    <n v="0"/>
    <n v="5050000"/>
    <n v="5050000"/>
    <m/>
    <m/>
  </r>
  <r>
    <x v="3"/>
    <s v="804-2023"/>
    <n v="97741"/>
    <s v="Secop II"/>
    <s v="804-2023-CPS-P(97741)"/>
    <s v="FDLSUBACD-742-2023(97741)"/>
    <x v="0"/>
    <x v="0"/>
    <s v="Profesional"/>
    <m/>
    <m/>
    <s v="VALENTINA ORBEGOZO DÍAZ"/>
    <x v="830"/>
    <s v="Bogotá, D.C."/>
    <n v="1978"/>
    <n v="8244000"/>
    <n v="0"/>
    <n v="0"/>
    <n v="8244000"/>
    <n v="4580000"/>
    <m/>
    <m/>
  </r>
  <r>
    <x v="3"/>
    <s v="805-2023 C1"/>
    <n v="97464"/>
    <s v="Secop II"/>
    <s v="805-2023CPS-P(97464)"/>
    <s v="FDLSUBACD-743-2023(97464)"/>
    <x v="0"/>
    <x v="0"/>
    <s v="Profesional"/>
    <d v="2024-01-09T00:00:00"/>
    <n v="6228333"/>
    <s v="ANGIE SERRANO POVEDA"/>
    <x v="918"/>
    <s v="Bogotá, D.C."/>
    <n v="1977"/>
    <n v="12120000"/>
    <n v="0"/>
    <n v="0"/>
    <n v="12120000"/>
    <n v="5050000"/>
    <m/>
    <m/>
  </r>
  <r>
    <x v="3"/>
    <s v="805-2023"/>
    <n v="97464"/>
    <s v="Secop II"/>
    <s v="805-2023CPS-P(97464)"/>
    <s v="FDLSUBACD-743-2023(97464)"/>
    <x v="0"/>
    <x v="0"/>
    <s v="Profesional"/>
    <m/>
    <m/>
    <s v="ANDREY URIEL VERGARA SANCHEZ"/>
    <x v="918"/>
    <s v="Bogotá, D.C."/>
    <n v="1977"/>
    <n v="12120000"/>
    <n v="0"/>
    <n v="0"/>
    <n v="12120000"/>
    <n v="5050000"/>
    <m/>
    <m/>
  </r>
  <r>
    <x v="3"/>
    <s v="806-2023"/>
    <n v="97481"/>
    <s v="Secop II"/>
    <s v="806-2023CPS-AG(97481)"/>
    <s v="FDLSUBACD-744-2023(97481)"/>
    <x v="0"/>
    <x v="0"/>
    <s v="Apoyo a la gestión"/>
    <m/>
    <m/>
    <s v="JAVIER CAMILO MESA NOVOA"/>
    <x v="777"/>
    <s v="Bogotá, D.C."/>
    <n v="1978"/>
    <n v="6000000"/>
    <n v="0"/>
    <n v="0"/>
    <n v="6000000"/>
    <n v="4000000.0000000005"/>
    <m/>
    <m/>
  </r>
  <r>
    <x v="3"/>
    <s v="807-2023"/>
    <n v="97460"/>
    <s v="Secop II"/>
    <s v="807-2023CPS-P(97460)"/>
    <s v="FDLSUBACD-745-2023(97460)"/>
    <x v="0"/>
    <x v="0"/>
    <s v="Profesional"/>
    <m/>
    <m/>
    <s v="JOSe MOISeS CETINA TALADICHE"/>
    <x v="773"/>
    <s v="Bogotá, D.C."/>
    <n v="1976"/>
    <n v="16160000"/>
    <n v="0"/>
    <n v="0"/>
    <n v="16160000"/>
    <n v="5050000"/>
    <m/>
    <m/>
  </r>
  <r>
    <x v="3"/>
    <s v="808-2023"/>
    <n v="97468"/>
    <s v="Secop II"/>
    <s v="808-2023CPS-P(97468)"/>
    <s v="FDLSUBACD-746-2023(97468)"/>
    <x v="0"/>
    <x v="0"/>
    <s v="Profesional"/>
    <m/>
    <m/>
    <s v="JUAN NICOLAS RODRIGUEZ DUERO"/>
    <x v="720"/>
    <s v="Bogotá, D.C."/>
    <n v="1977"/>
    <n v="22220000"/>
    <n v="11110000"/>
    <n v="0"/>
    <n v="33330000"/>
    <n v="5050000"/>
    <m/>
    <m/>
  </r>
  <r>
    <x v="3"/>
    <s v="809-2023"/>
    <n v="97629"/>
    <s v="Secop II"/>
    <s v="809-2023CPS-P(97629)"/>
    <s v="FDLSUBACD-747-2023(97629)"/>
    <x v="0"/>
    <x v="0"/>
    <s v="Profesional"/>
    <m/>
    <m/>
    <s v="BLANCARLIS GUILLEN VILLALOBOS"/>
    <x v="88"/>
    <s v="Chimichagua (Cesar)"/>
    <n v="1996"/>
    <n v="30800000"/>
    <n v="15400000"/>
    <n v="0"/>
    <n v="46200000"/>
    <n v="7000000"/>
    <m/>
    <m/>
  </r>
  <r>
    <x v="3"/>
    <s v="810-2023"/>
    <n v="97510"/>
    <s v="Secop II"/>
    <s v="810-2023-CPS-P(97510)"/>
    <s v="FDLSUBACD-748-2023(97510)"/>
    <x v="0"/>
    <x v="0"/>
    <s v="Profesional"/>
    <m/>
    <m/>
    <s v="JUAN DAVID DIAZ DIAZ"/>
    <x v="45"/>
    <s v="Bogotá, D.C."/>
    <n v="1979"/>
    <n v="12120000"/>
    <n v="0"/>
    <n v="0"/>
    <n v="12120000"/>
    <n v="8079999.9999999991"/>
    <m/>
    <m/>
  </r>
  <r>
    <x v="3"/>
    <s v="811-2023"/>
    <n v="97510"/>
    <s v="Secop II"/>
    <s v="811-2023CPS-P(97510)"/>
    <s v="FDLSUBACD-749-2023(97510)"/>
    <x v="0"/>
    <x v="0"/>
    <s v="Profesional"/>
    <m/>
    <m/>
    <s v="SANDRA MILENA MURCIA DURAN"/>
    <x v="719"/>
    <s v="Bogotá, D.C."/>
    <n v="1979"/>
    <n v="12120000"/>
    <n v="0"/>
    <n v="0"/>
    <n v="12120000"/>
    <n v="5050000"/>
    <m/>
    <m/>
  </r>
  <r>
    <x v="3"/>
    <s v="812-2023"/>
    <n v="97510"/>
    <s v="Secop II"/>
    <s v="812-2023-CPS-P(97510)"/>
    <s v="FDLSUBACD-750-2023(97510)"/>
    <x v="0"/>
    <x v="0"/>
    <s v="Profesional"/>
    <m/>
    <m/>
    <s v="JORGE ENRIQUE VARGAS CASTILLO"/>
    <x v="712"/>
    <s v="Bogotá, D.C."/>
    <n v="1979"/>
    <n v="12120000"/>
    <n v="0"/>
    <n v="0"/>
    <n v="12120000"/>
    <n v="5050000"/>
    <m/>
    <m/>
  </r>
  <r>
    <x v="3"/>
    <s v="813-2023"/>
    <n v="97501"/>
    <s v="Secop II"/>
    <s v="813-2023CPS-P(97501)"/>
    <s v="FDLSUBACD-751-2023(97501)"/>
    <x v="0"/>
    <x v="0"/>
    <s v="Profesional"/>
    <m/>
    <m/>
    <s v="TULLY MILENA GONZALEZ TORRES"/>
    <x v="273"/>
    <s v="Bogotá, D.C."/>
    <n v="1979"/>
    <n v="16800000"/>
    <n v="0"/>
    <n v="0"/>
    <n v="16800000"/>
    <n v="7000000"/>
    <m/>
    <m/>
  </r>
  <r>
    <x v="3"/>
    <s v="814-2023"/>
    <n v="97501"/>
    <s v="Secop II"/>
    <s v="814-2023-CPS-P(97501)"/>
    <s v="FDLSUBACD-752-2023(97501)"/>
    <x v="0"/>
    <x v="0"/>
    <s v="Profesional"/>
    <m/>
    <m/>
    <s v="ADRIANA TANGARIFE CARVAJAL"/>
    <x v="144"/>
    <s v="Bogotá, D.C."/>
    <n v="1979"/>
    <n v="16800000"/>
    <n v="0"/>
    <n v="0"/>
    <n v="16800000"/>
    <n v="7000000"/>
    <m/>
    <m/>
  </r>
  <r>
    <x v="3"/>
    <s v="815-2023"/>
    <n v="97501"/>
    <s v="Secop II"/>
    <s v="815-2023CPS-P(97501)"/>
    <s v="FDLSUBACD-753-2023(97501)"/>
    <x v="0"/>
    <x v="0"/>
    <s v="Profesional"/>
    <m/>
    <m/>
    <s v="SANDRA CASTRO TORRES"/>
    <x v="254"/>
    <s v="Bogotá, D.C."/>
    <n v="1979"/>
    <n v="16800000"/>
    <n v="0"/>
    <n v="0"/>
    <n v="16800000"/>
    <n v="7000000"/>
    <m/>
    <m/>
  </r>
  <r>
    <x v="3"/>
    <s v="816-2023"/>
    <n v="97501"/>
    <s v="Secop II"/>
    <s v="816-2023CPS-P(97501)"/>
    <s v="FDLSUBACD-754-2023(97501)"/>
    <x v="0"/>
    <x v="0"/>
    <s v="Profesional"/>
    <m/>
    <m/>
    <s v="SANDRA VIVIANA ACOSTA RODRIGUEZ"/>
    <x v="604"/>
    <s v="Bogotá, D.C."/>
    <n v="1979"/>
    <n v="16800000"/>
    <n v="0"/>
    <n v="0"/>
    <n v="16800000"/>
    <n v="7000000"/>
    <m/>
    <m/>
  </r>
  <r>
    <x v="3"/>
    <s v="817-2023"/>
    <n v="97501"/>
    <s v="Secop II"/>
    <s v="817-2023CPS-P(97501)"/>
    <s v="FDLSUBACD-755-2023(97501)"/>
    <x v="0"/>
    <x v="0"/>
    <s v="Profesional"/>
    <m/>
    <m/>
    <s v="JULIO HERNAN GONZALEZ GONZALEZ"/>
    <x v="147"/>
    <s v="Chiquinquira (Boyacá)"/>
    <n v="1979"/>
    <n v="16800000"/>
    <n v="0"/>
    <n v="0"/>
    <n v="16800000"/>
    <n v="7000000"/>
    <m/>
    <m/>
  </r>
  <r>
    <x v="3"/>
    <s v="818-2023"/>
    <n v="97501"/>
    <s v="Secop II"/>
    <s v="818-2023-CPS-P(97501)"/>
    <s v="FDLSUBACD-756-2023(97501)"/>
    <x v="0"/>
    <x v="0"/>
    <s v="Profesional"/>
    <m/>
    <m/>
    <s v="JULIAN GUILLERMO PEÑA RIOS"/>
    <x v="943"/>
    <s v="Bogotá, D.C."/>
    <n v="1979"/>
    <n v="16800000"/>
    <n v="0"/>
    <n v="0"/>
    <n v="16800000"/>
    <n v="7000000"/>
    <m/>
    <m/>
  </r>
  <r>
    <x v="3"/>
    <s v="819-2023"/>
    <n v="97321"/>
    <s v="Secop II"/>
    <s v="819-2023-CPS-P(97321)"/>
    <s v="FDLSUBACD-757-2023(97321)"/>
    <x v="0"/>
    <x v="0"/>
    <s v="Profesional"/>
    <m/>
    <m/>
    <s v="MARTHA STELLA SANTIAGO ROMERO"/>
    <x v="381"/>
    <s v="Villavicencio (Meta)"/>
    <n v="1979"/>
    <n v="16800000"/>
    <n v="0"/>
    <n v="0"/>
    <n v="16800000"/>
    <n v="7000000"/>
    <m/>
    <m/>
  </r>
  <r>
    <x v="3"/>
    <s v="820-2023"/>
    <n v="97321"/>
    <s v="Secop II"/>
    <s v="820-2023-CPS-P(97321)"/>
    <s v="FDLSUBACD-758-2023(97321"/>
    <x v="0"/>
    <x v="0"/>
    <s v="Profesional"/>
    <m/>
    <m/>
    <s v="DIANA MARCELA HOYOS RUIZ"/>
    <x v="592"/>
    <s v="Manizalez (Caldas)"/>
    <n v="1979"/>
    <n v="16800000"/>
    <n v="0"/>
    <n v="0"/>
    <n v="16800000"/>
    <n v="7000000"/>
    <m/>
    <m/>
  </r>
  <r>
    <x v="3"/>
    <s v="821-2023"/>
    <n v="97303"/>
    <s v="Secop II"/>
    <s v="821-2023CPS-AG (97303)"/>
    <s v="FDLSUBACD-759-2023(97303)"/>
    <x v="0"/>
    <x v="0"/>
    <s v="Apoyo a la gestión"/>
    <m/>
    <m/>
    <s v="ELCIDA MARIN TARAZONA"/>
    <x v="414"/>
    <s v="Enciso (Santander)"/>
    <n v="1979"/>
    <n v="6120000"/>
    <n v="0"/>
    <n v="0"/>
    <n v="6120000"/>
    <n v="2550000"/>
    <m/>
    <m/>
  </r>
  <r>
    <x v="3"/>
    <s v="822-2023"/>
    <n v="97303"/>
    <s v="Secop II"/>
    <s v="822-2023CPS-AG(97303)"/>
    <s v="FDLSUBACD-760-2023(97303)"/>
    <x v="0"/>
    <x v="0"/>
    <s v="Apoyo a la gestión"/>
    <m/>
    <m/>
    <s v="PAULA MARITZA VARELA SALINAS"/>
    <x v="409"/>
    <s v="Bogotá, D.C."/>
    <n v="1979"/>
    <n v="6120000"/>
    <n v="0"/>
    <n v="0"/>
    <n v="6120000"/>
    <n v="2550000"/>
    <m/>
    <m/>
  </r>
  <r>
    <x v="3"/>
    <s v="823-2023"/>
    <n v="97303"/>
    <s v="Secop II"/>
    <s v="823-2023CPS-AG(97303)"/>
    <s v="FDLSUBACD-761-2023(97303)"/>
    <x v="0"/>
    <x v="0"/>
    <s v="Apoyo a la gestión"/>
    <m/>
    <m/>
    <s v="PAOLA ANDREA RIVERA ARROYAVE"/>
    <x v="469"/>
    <s v="Bogotá, D.C."/>
    <n v="1979"/>
    <n v="6120000"/>
    <n v="0"/>
    <n v="0"/>
    <n v="6120000"/>
    <n v="2550000"/>
    <m/>
    <m/>
  </r>
  <r>
    <x v="3"/>
    <s v="824-2023"/>
    <n v="97303"/>
    <s v="Secop II"/>
    <s v="824-2023CPS-AG(97303)"/>
    <s v="FDLSUBACD-762-2023(97303)"/>
    <x v="0"/>
    <x v="0"/>
    <s v="Apoyo a la gestión"/>
    <m/>
    <m/>
    <s v="PAULA YINNETH GONZALEZ MAHECHA"/>
    <x v="1259"/>
    <s v="La Peña (Cundinamarca)"/>
    <n v="1979"/>
    <n v="6120000"/>
    <n v="0"/>
    <n v="0"/>
    <n v="6120000"/>
    <n v="2700000"/>
    <m/>
    <m/>
  </r>
  <r>
    <x v="3"/>
    <s v="825-2023"/>
    <n v="97303"/>
    <s v="Secop II"/>
    <s v="825-2023CPS-AG(97303)"/>
    <s v="FDLSUBACD-763-2023(97303)"/>
    <x v="0"/>
    <x v="0"/>
    <s v="Apoyo a la gestión"/>
    <m/>
    <m/>
    <s v="DANYA LOPEZ BOLAÑOS"/>
    <x v="473"/>
    <s v="Bogotá, D.C."/>
    <n v="1979"/>
    <n v="6120000"/>
    <n v="0"/>
    <n v="0"/>
    <n v="6120000"/>
    <n v="2550000"/>
    <m/>
    <m/>
  </r>
  <r>
    <x v="3"/>
    <s v="826-2023"/>
    <n v="97317"/>
    <s v="Secop II"/>
    <s v="826-2023-CPS-AG(97317)"/>
    <s v="FDLSUBACD-764-2023(97317)"/>
    <x v="0"/>
    <x v="0"/>
    <s v="Apoyo a la gestión"/>
    <m/>
    <m/>
    <s v="GERMAN JESUS AMAYA FERNANDEZ"/>
    <x v="202"/>
    <s v="Bogotá, D.C."/>
    <n v="1979"/>
    <n v="11220000"/>
    <n v="5610000"/>
    <n v="0"/>
    <n v="16830000"/>
    <n v="2550000"/>
    <m/>
    <m/>
  </r>
  <r>
    <x v="3"/>
    <s v="827-2023"/>
    <n v="97331"/>
    <s v="Secop II"/>
    <s v="827-2023CPS-P(97331)"/>
    <s v="FDLSUBACD-765-2023(97331)"/>
    <x v="0"/>
    <x v="0"/>
    <s v="Profesional"/>
    <m/>
    <m/>
    <s v="ESTIBALIZ BAQUERO BORDA"/>
    <x v="19"/>
    <s v="Bogotá, D.C."/>
    <n v="1979"/>
    <n v="21000000"/>
    <n v="0"/>
    <n v="0"/>
    <n v="21000000"/>
    <n v="7000000"/>
    <m/>
    <m/>
  </r>
  <r>
    <x v="3"/>
    <s v="828-2023"/>
    <n v="97316"/>
    <s v="Secop II"/>
    <s v="828-2023-CPS-AG(97316)"/>
    <s v="FDLSUBACD-766-2023(97316)"/>
    <x v="0"/>
    <x v="0"/>
    <s v="Apoyo a la gestión"/>
    <m/>
    <m/>
    <s v="LUIS DANIEL VALBUENA BLANCO"/>
    <x v="694"/>
    <s v="Bogotá, D.C."/>
    <n v="1979"/>
    <n v="6120000"/>
    <n v="0"/>
    <n v="0"/>
    <n v="6120000"/>
    <n v="2550000"/>
    <m/>
    <m/>
  </r>
  <r>
    <x v="3"/>
    <s v="829-2023"/>
    <n v="97327"/>
    <s v="Secop II"/>
    <s v="829-2023CPS-P(97327)"/>
    <s v="FDLSUBACD-767-2023(97327)"/>
    <x v="0"/>
    <x v="0"/>
    <s v="Profesional"/>
    <m/>
    <m/>
    <s v="MONICA CECILIA PISSO PAJOY"/>
    <x v="1260"/>
    <s v="Bogotá, D.C."/>
    <n v="1979"/>
    <n v="16800000"/>
    <n v="0"/>
    <n v="0"/>
    <n v="16800000"/>
    <n v="6720000"/>
    <m/>
    <m/>
  </r>
  <r>
    <x v="3"/>
    <s v="830-2023"/>
    <n v="97752"/>
    <s v="Secop II"/>
    <s v="830-2023CPS-P(97752)"/>
    <s v="FDLSUBACD-768-2023(97752)"/>
    <x v="0"/>
    <x v="0"/>
    <s v="Profesional"/>
    <m/>
    <m/>
    <s v="JAIME ALBERTO ROJAS PATERNINA"/>
    <x v="721"/>
    <s v="Ibagué (Tolima)"/>
    <n v="1963"/>
    <n v="23800000"/>
    <n v="0"/>
    <n v="0"/>
    <n v="23800000"/>
    <n v="7000000"/>
    <m/>
    <m/>
  </r>
  <r>
    <x v="3"/>
    <s v="831-2023"/>
    <n v="97327"/>
    <s v="Secop II"/>
    <s v="831-2023CPS-P(97327)"/>
    <s v="FDLSUBACD-769-2023(97327)"/>
    <x v="0"/>
    <x v="0"/>
    <s v="Profesional"/>
    <m/>
    <m/>
    <s v="ERICK LEANDRO VALBUENA CARDENAS"/>
    <x v="12"/>
    <s v="Bogotá, D.C."/>
    <n v="1979"/>
    <n v="16800000"/>
    <n v="0"/>
    <n v="0"/>
    <n v="16800000"/>
    <n v="7000000"/>
    <m/>
    <m/>
  </r>
  <r>
    <x v="3"/>
    <s v="832-2023"/>
    <n v="97327"/>
    <s v="Secop II"/>
    <s v="832-2023CPS-P(97327)"/>
    <s v="FDLSUBACD-770-2023(97492)"/>
    <x v="0"/>
    <x v="0"/>
    <s v="Profesional"/>
    <m/>
    <m/>
    <s v="WASBERG YUSSIF LEMUS FRANCO"/>
    <x v="11"/>
    <s v="Bogotá, D.C."/>
    <n v="1979"/>
    <n v="16800000"/>
    <n v="0"/>
    <n v="0"/>
    <n v="16800000"/>
    <n v="7000000"/>
    <m/>
    <m/>
  </r>
  <r>
    <x v="3"/>
    <s v="833-2023"/>
    <n v="97492"/>
    <s v="Secop II"/>
    <s v="833-2023CPS-P(97492)"/>
    <s v="FDLSUBACD-771-2023(97492)"/>
    <x v="0"/>
    <x v="0"/>
    <s v="Profesional"/>
    <m/>
    <m/>
    <s v="DIANA MARIA NOREÑA CASALLAS"/>
    <x v="934"/>
    <s v="Bogotá, D.C."/>
    <n v="1979"/>
    <n v="12120000"/>
    <n v="0"/>
    <n v="0"/>
    <n v="12120000"/>
    <n v="5050000"/>
    <m/>
    <m/>
  </r>
  <r>
    <x v="3"/>
    <s v="834-2023"/>
    <n v="97492"/>
    <s v="Secop II"/>
    <s v="834-2023CPS-P(97492)"/>
    <s v="FDLSUBACD-772-2023(97492)"/>
    <x v="0"/>
    <x v="0"/>
    <s v="Profesional"/>
    <m/>
    <m/>
    <s v="MARIBEL DURAN"/>
    <x v="700"/>
    <s v="Charalá (Santander)"/>
    <n v="1979"/>
    <n v="12120000"/>
    <n v="0"/>
    <n v="0"/>
    <n v="12120000"/>
    <n v="5050000"/>
    <m/>
    <m/>
  </r>
  <r>
    <x v="3"/>
    <s v="835-2023"/>
    <n v="99368"/>
    <s v="Secop II"/>
    <s v="835-2023CPS-AG(99368)"/>
    <s v="FDLSUBACD-773-2023(97502)"/>
    <x v="0"/>
    <x v="0"/>
    <s v="Apoyo a la gestión"/>
    <m/>
    <m/>
    <s v="CAMILO ANDRES MALDONADO MURILLO"/>
    <x v="1186"/>
    <s v="Bogotá, D.C."/>
    <n v="1963"/>
    <n v="6100000"/>
    <n v="0"/>
    <n v="0"/>
    <n v="6100000"/>
    <n v="3050000"/>
    <m/>
    <m/>
  </r>
  <r>
    <x v="3"/>
    <s v="836-2023"/>
    <n v="97636"/>
    <s v="Secop II"/>
    <s v="836-2023CPS-P(97636)"/>
    <s v="FDLSUBACD-774-2023(97636)"/>
    <x v="0"/>
    <x v="0"/>
    <s v="Profesional"/>
    <m/>
    <m/>
    <s v="LAURA CAROLINA aLVAREZ GoMEZ"/>
    <x v="705"/>
    <s v="Bogotá, D.C."/>
    <n v="1973"/>
    <n v="17675000"/>
    <n v="0"/>
    <n v="0"/>
    <n v="17675000"/>
    <n v="5050000"/>
    <m/>
    <m/>
  </r>
  <r>
    <x v="3"/>
    <s v="837-2023"/>
    <n v="97337"/>
    <s v="Secop II"/>
    <s v="837-2023CPS-P(97337)"/>
    <s v="FDLSUBACD-775-2023(97337)"/>
    <x v="0"/>
    <x v="0"/>
    <s v="Profesional"/>
    <m/>
    <m/>
    <s v="MARIA CRISTINA PACHECO PEREZ"/>
    <x v="688"/>
    <s v="Bucaramanga (Santander)"/>
    <n v="1978"/>
    <n v="10500000"/>
    <n v="0"/>
    <n v="0"/>
    <n v="10500000"/>
    <n v="7000000"/>
    <m/>
    <m/>
  </r>
  <r>
    <x v="3"/>
    <s v="838-2023"/>
    <n v="97748"/>
    <s v="Secop II"/>
    <s v="838-2023-CPS-AG(97748)"/>
    <s v="FDLSUBACD-776-2023(97748)"/>
    <x v="0"/>
    <x v="0"/>
    <s v="Apoyo a la gestión"/>
    <m/>
    <m/>
    <s v="FRANCISCO ALBERTO ROZO TORRES"/>
    <x v="727"/>
    <s v="Bogotá, D.C."/>
    <n v="1963"/>
    <n v="11200000"/>
    <n v="0"/>
    <n v="0"/>
    <n v="11200000"/>
    <n v="4000000.0000000005"/>
    <m/>
    <m/>
  </r>
  <r>
    <x v="3"/>
    <s v="839-2023"/>
    <n v="97105"/>
    <s v="Secop II"/>
    <s v="839-2023-CPS-AG(97105)"/>
    <s v="FDLSUBACD-777-2023(97105)"/>
    <x v="0"/>
    <x v="0"/>
    <s v="Apoyo a la gestión"/>
    <m/>
    <m/>
    <s v="EFREY FERNANDEZ FERNANDEZ"/>
    <x v="1261"/>
    <s v="Bogotá, D.C."/>
    <n v="1999"/>
    <n v="2550000"/>
    <n v="0"/>
    <n v="0"/>
    <n v="2550000"/>
    <n v="2550000"/>
    <m/>
    <m/>
  </r>
  <r>
    <x v="3"/>
    <s v="840-2023"/>
    <n v="97099"/>
    <s v="Secop II"/>
    <s v="840-2023-CPS-AG(97099)"/>
    <s v="FDLSUBACD-778-2023(97099)"/>
    <x v="0"/>
    <x v="0"/>
    <s v="Apoyo a la gestión"/>
    <m/>
    <m/>
    <s v="BLANCA PILAR SUAREZ CHACON"/>
    <x v="28"/>
    <s v="Bogotá, D.C."/>
    <n v="1978"/>
    <n v="6000000"/>
    <n v="0"/>
    <n v="0"/>
    <n v="6000000"/>
    <n v="4000000.0000000005"/>
    <m/>
    <m/>
  </r>
  <r>
    <x v="3"/>
    <s v="841-2023"/>
    <n v="97322"/>
    <s v="Secop II"/>
    <s v="841-2023CPS-AG(97322)"/>
    <s v="FDLSUBACD-779-2023(97322)"/>
    <x v="0"/>
    <x v="0"/>
    <s v="Apoyo a la gestión"/>
    <m/>
    <m/>
    <s v="LUZ ANGELA CADENA FERNANDEZ"/>
    <x v="397"/>
    <s v="Bogotá, D.C."/>
    <n v="1978"/>
    <n v="8000000"/>
    <n v="0"/>
    <n v="0"/>
    <n v="8000000"/>
    <n v="4000000.0000000005"/>
    <m/>
    <m/>
  </r>
  <r>
    <x v="3"/>
    <s v="842-2023"/>
    <n v="97334"/>
    <s v="Secop II"/>
    <s v="842-2023-CPS-P(97332)"/>
    <s v="FDLSUBACD-780-2023(97334)"/>
    <x v="0"/>
    <x v="0"/>
    <s v="Profesional"/>
    <m/>
    <m/>
    <s v="JEIMMY SIERRA GODOY"/>
    <x v="374"/>
    <s v="Bogotá, D.C."/>
    <n v="1967"/>
    <n v="30800000"/>
    <n v="14000000"/>
    <n v="0"/>
    <n v="44800000"/>
    <n v="7000000"/>
    <m/>
    <m/>
  </r>
  <r>
    <x v="3"/>
    <s v="843-2023"/>
    <n v="97499"/>
    <s v="Secop II"/>
    <s v="843-2023CPS-P(97499)"/>
    <s v="FDLSUBACD-781-2023(97499)"/>
    <x v="0"/>
    <x v="0"/>
    <s v="Profesional"/>
    <m/>
    <m/>
    <s v="YULI VANESSA CUENCA ACOSTA"/>
    <x v="993"/>
    <s v="El Banco (Magdalena)"/>
    <n v="1979"/>
    <n v="10100000"/>
    <n v="0"/>
    <n v="0"/>
    <n v="10100000"/>
    <n v="5050000"/>
    <m/>
    <m/>
  </r>
  <r>
    <x v="3"/>
    <s v="844-2023"/>
    <n v="97329"/>
    <s v="Secop II"/>
    <s v="844-2023-CPS-P(97329)"/>
    <s v="FDLSUBACD-782-2023(97329)"/>
    <x v="0"/>
    <x v="0"/>
    <s v="Profesional"/>
    <m/>
    <m/>
    <s v="FREDY ALEXANDER SANCHEZ FLORIAN"/>
    <x v="954"/>
    <s v="Bogotá, D.C."/>
    <n v="1957"/>
    <n v="30800000"/>
    <n v="15400000"/>
    <n v="0"/>
    <n v="46200000"/>
    <n v="7000000"/>
    <m/>
    <m/>
  </r>
  <r>
    <x v="3"/>
    <s v="845-2023"/>
    <n v="97335"/>
    <s v="Secop II"/>
    <s v="845-2023CPS-P(97335)"/>
    <s v="FDLSUBACD-783-2023(97335)"/>
    <x v="0"/>
    <x v="0"/>
    <s v="Profesional"/>
    <m/>
    <m/>
    <s v="MAGALY NUÑEZ MENDEZ"/>
    <x v="717"/>
    <s v="Bogotá, D.C."/>
    <n v="1967"/>
    <n v="29400000"/>
    <n v="0"/>
    <n v="0"/>
    <n v="29400000"/>
    <n v="7000000"/>
    <m/>
    <m/>
  </r>
  <r>
    <x v="3"/>
    <s v="846-2023"/>
    <n v="97358"/>
    <s v="Secop II"/>
    <s v="846-2023CPS-P(97358)"/>
    <s v="FDLSUBACD-784-2023(97358)"/>
    <x v="0"/>
    <x v="0"/>
    <s v="Profesional"/>
    <m/>
    <m/>
    <s v="JENNIFFER PAOLA GRANDE BARRETO"/>
    <x v="935"/>
    <s v="Bogotá, D.C."/>
    <n v="2031"/>
    <n v="16800000"/>
    <n v="0"/>
    <n v="0"/>
    <n v="16800000"/>
    <n v="7000000"/>
    <m/>
    <m/>
  </r>
  <r>
    <x v="3"/>
    <s v="847-2023"/>
    <n v="97333"/>
    <s v="Secop II"/>
    <s v="847-203CPS-AG(97333)"/>
    <s v="FDLSUBACD-785-2023(97333)"/>
    <x v="0"/>
    <x v="0"/>
    <s v="Apoyo a la gestión"/>
    <m/>
    <m/>
    <s v="GINA MARIA PIZA MORENO"/>
    <x v="936"/>
    <s v="Bogotá, D.C."/>
    <n v="2031"/>
    <n v="6120000"/>
    <n v="0"/>
    <n v="0"/>
    <n v="6120000"/>
    <n v="2448000"/>
    <m/>
    <m/>
  </r>
  <r>
    <x v="3"/>
    <s v="848-2023"/>
    <n v="97330"/>
    <s v="Secop II"/>
    <s v="848-2023CPS-AG(97330)"/>
    <s v="FDLSUBACD-786-2023(97330)"/>
    <x v="0"/>
    <x v="0"/>
    <s v="Apoyo a la gestión"/>
    <m/>
    <m/>
    <s v="LADY JOHANA ANGEL SANCHEZ"/>
    <x v="657"/>
    <s v="Socha (Boyacá)"/>
    <n v="1978"/>
    <n v="12000000"/>
    <n v="0"/>
    <n v="0"/>
    <n v="12000000"/>
    <n v="4000000.0000000005"/>
    <m/>
    <m/>
  </r>
  <r>
    <x v="3"/>
    <s v="849-2023"/>
    <n v="97501"/>
    <s v="Secop II"/>
    <s v="849-2023CPS-P(97501)"/>
    <s v="FDLSUBACD-787-2023(97501)"/>
    <x v="0"/>
    <x v="0"/>
    <s v="Profesional"/>
    <m/>
    <m/>
    <s v="NELSON RAUL RAMOS"/>
    <x v="932"/>
    <s v="Bogotá, D.C."/>
    <n v="1979"/>
    <n v="16800000"/>
    <n v="0"/>
    <n v="0"/>
    <n v="16800000"/>
    <n v="7000000"/>
    <m/>
    <m/>
  </r>
  <r>
    <x v="3"/>
    <s v="850-2023"/>
    <n v="97316"/>
    <s v="Secop II"/>
    <s v="850-2023-CPS-AG(97316)"/>
    <s v="FDLSUBACD-788-2023(97316)"/>
    <x v="0"/>
    <x v="0"/>
    <s v="Apoyo a la gestión"/>
    <m/>
    <m/>
    <s v="NORMA CONSTANZA BAUTISTA BERNAL"/>
    <x v="423"/>
    <s v="Bogotá, D.C."/>
    <n v="1979"/>
    <n v="6120000"/>
    <n v="0"/>
    <n v="0"/>
    <n v="6120000"/>
    <n v="2550000"/>
    <m/>
    <m/>
  </r>
  <r>
    <x v="3"/>
    <s v="851-2023"/>
    <n v="97342"/>
    <s v="Secop II"/>
    <s v="851-2023CPS-AG(97342)"/>
    <s v="FDLSUBACD-789-2023(97342)"/>
    <x v="0"/>
    <x v="0"/>
    <s v="Apoyo a la gestión"/>
    <m/>
    <m/>
    <s v="DIANA CATALINA MONTENEGRO CEDEÑO"/>
    <x v="1025"/>
    <s v="Bogotá, D.C."/>
    <n v="1979"/>
    <n v="2550000"/>
    <n v="0"/>
    <n v="0"/>
    <n v="2550000"/>
    <n v="2550000"/>
    <m/>
    <m/>
  </r>
  <r>
    <x v="3"/>
    <s v="852-2023"/>
    <n v="97492"/>
    <s v="Secop II"/>
    <s v="852-2023CPS-P(97492)"/>
    <s v="FDLSUBACD-790-2023(97492)"/>
    <x v="0"/>
    <x v="0"/>
    <s v="Profesional"/>
    <m/>
    <m/>
    <s v="LUZ MIREYA VILLALOBOS BULLA"/>
    <x v="977"/>
    <s v="Villavicencio (Meta)"/>
    <n v="1979"/>
    <n v="12120000"/>
    <n v="0"/>
    <n v="0"/>
    <n v="12120000"/>
    <n v="5050000"/>
    <m/>
    <m/>
  </r>
  <r>
    <x v="3"/>
    <s v="853-2023"/>
    <n v="98823"/>
    <s v="Secop II"/>
    <s v="853-2023CPS-P(98823)"/>
    <s v="FDLSUBACD-791-2023(98823)"/>
    <x v="0"/>
    <x v="0"/>
    <s v="Profesional"/>
    <m/>
    <m/>
    <s v="ADRIANA AVELLANEDA BAYONA"/>
    <x v="947"/>
    <s v="Bogotá, D.C."/>
    <n v="1996"/>
    <n v="17500000"/>
    <n v="0"/>
    <n v="0"/>
    <n v="17500000"/>
    <n v="7000000"/>
    <m/>
    <m/>
  </r>
  <r>
    <x v="3"/>
    <s v="854-2023"/>
    <n v="97163"/>
    <s v="Secop II"/>
    <s v="854-2023-CPS-AG(97163)"/>
    <s v="FDLSUBACD-792-2023(97163)"/>
    <x v="0"/>
    <x v="0"/>
    <s v="Apoyo a la gestión"/>
    <m/>
    <m/>
    <s v="LEIDY SIANA CUESTA"/>
    <x v="1107"/>
    <s v="Quibdó (Chocó)"/>
    <n v="1998"/>
    <n v="4575000"/>
    <n v="0"/>
    <n v="0"/>
    <n v="4575000"/>
    <n v="3050000"/>
    <m/>
    <m/>
  </r>
  <r>
    <x v="3"/>
    <s v="855-2023"/>
    <n v="97314"/>
    <s v="Secop II"/>
    <s v="855-2023CPS-P(97314)"/>
    <s v="FDLSUBACD-793-2023(97314)"/>
    <x v="0"/>
    <x v="0"/>
    <s v="Profesional"/>
    <m/>
    <m/>
    <s v="PAULA JULIETH CIFUENTES"/>
    <x v="1262"/>
    <s v="Bogotá, D.C."/>
    <n v="1957"/>
    <n v="12120000"/>
    <n v="0"/>
    <n v="0"/>
    <n v="12120000"/>
    <n v="5050000"/>
    <m/>
    <m/>
  </r>
  <r>
    <x v="3"/>
    <s v="856-2023"/>
    <n v="97502"/>
    <s v="Secop II"/>
    <s v="856-2023-CPS-AG(42922)"/>
    <s v="FDLSUBACD-794-2023(42922)"/>
    <x v="0"/>
    <x v="0"/>
    <s v="Apoyo a la gestión"/>
    <m/>
    <m/>
    <s v="PAULA JULIETH CIFUENTES"/>
    <x v="1262"/>
    <s v="Bogotá, D.C."/>
    <n v="1979"/>
    <n v="9600000"/>
    <n v="0"/>
    <n v="0"/>
    <n v="9600000"/>
    <n v="4000000.0000000005"/>
    <m/>
    <m/>
  </r>
  <r>
    <x v="3"/>
    <s v="857-2023"/>
    <n v="97098"/>
    <s v="Secop II"/>
    <s v="857-2023CPS-P(97098)"/>
    <s v="FDLSUBACD-795-2023(97098)"/>
    <x v="0"/>
    <x v="0"/>
    <s v="Profesional"/>
    <m/>
    <m/>
    <s v="CESAR ALBERTO MEDINA CASTRO"/>
    <x v="793"/>
    <s v="Bogotá, D.C."/>
    <n v="1999"/>
    <n v="21000000"/>
    <n v="0"/>
    <n v="0"/>
    <n v="21000000"/>
    <n v="7000000"/>
    <m/>
    <m/>
  </r>
  <r>
    <x v="3"/>
    <s v="858-2023"/>
    <n v="97321"/>
    <s v="Secop II"/>
    <s v="858-2023CPS-P(97321)"/>
    <s v="FDLSUBACD-796-2023 (97321)"/>
    <x v="0"/>
    <x v="0"/>
    <s v="Profesional"/>
    <m/>
    <m/>
    <s v="FABIAN MUÑOZ TORRES"/>
    <x v="955"/>
    <s v="Bogotá, D.C."/>
    <n v="1979"/>
    <n v="16800000"/>
    <n v="0"/>
    <n v="0"/>
    <n v="16800000"/>
    <n v="7000000"/>
    <m/>
    <m/>
  </r>
  <r>
    <x v="3"/>
    <s v="859-2023"/>
    <s v="No aplica"/>
    <s v="Secop II"/>
    <s v="859-2023-CPS(94184)"/>
    <s v="FDLSSAMC-16-2023(94184) "/>
    <x v="2"/>
    <x v="2"/>
    <s v="Otro"/>
    <m/>
    <m/>
    <s v="STRATEGY SAS"/>
    <x v="1263"/>
    <s v="Bogotá, D.C."/>
    <s v="No es CPS P-AG"/>
    <n v="51102400"/>
    <n v="0"/>
    <n v="0"/>
    <n v="51102400"/>
    <s v="-"/>
    <m/>
    <m/>
  </r>
  <r>
    <x v="3"/>
    <s v="860-2023"/>
    <n v="97316"/>
    <s v="Secop II"/>
    <s v="860-2023CPS-AG(97316)"/>
    <s v="FDLSUBACD-797-2023(97316)"/>
    <x v="0"/>
    <x v="0"/>
    <s v="Apoyo a la gestión"/>
    <m/>
    <m/>
    <s v="DIEGO NICOLAS BARBOSA"/>
    <x v="1264"/>
    <s v="Bogotá, D.C."/>
    <n v="1979"/>
    <n v="6120000"/>
    <n v="0"/>
    <n v="0"/>
    <n v="6120000"/>
    <n v="2550000"/>
    <m/>
    <m/>
  </r>
  <r>
    <x v="3"/>
    <s v="861-2023"/>
    <n v="97492"/>
    <s v="Secop II"/>
    <s v="861-2023CPS-P(97492)"/>
    <s v="FDLSUBACD-798-2023(97492)"/>
    <x v="0"/>
    <x v="0"/>
    <s v="Profesional"/>
    <m/>
    <m/>
    <s v="IDANIO GABRIEL PATERNINA MIRANDA"/>
    <x v="1265"/>
    <s v="San Marcos (Sucre)"/>
    <n v="1979"/>
    <n v="12120000"/>
    <n v="0"/>
    <n v="0"/>
    <n v="12120000"/>
    <n v="5050000"/>
    <m/>
    <m/>
  </r>
  <r>
    <x v="3"/>
    <s v="862-2023"/>
    <n v="97304"/>
    <s v="Secop II"/>
    <s v="862-2023CPS-AG(97304)"/>
    <s v="FDLSUBACD-799-2023(97304)"/>
    <x v="0"/>
    <x v="0"/>
    <s v="Apoyo a la gestión"/>
    <m/>
    <m/>
    <s v="Carlos Arturo Diaz Rodriguez"/>
    <x v="682"/>
    <s v="Bogotá, D.C."/>
    <n v="1979"/>
    <n v="5610000"/>
    <n v="0"/>
    <n v="0"/>
    <n v="5610000"/>
    <n v="2550000"/>
    <m/>
    <m/>
  </r>
  <r>
    <x v="3"/>
    <s v="863-2023"/>
    <n v="97494"/>
    <s v="Secop II"/>
    <s v="863-2023CPS-P(97494)"/>
    <s v="FDLSUBACD-800-2023(97494)"/>
    <x v="0"/>
    <x v="0"/>
    <s v="Profesional"/>
    <m/>
    <m/>
    <s v="WILBER VICENTE CORTES PRADO"/>
    <x v="996"/>
    <s v="Barbacoas (Nariño)"/>
    <n v="1979"/>
    <n v="10100000"/>
    <n v="0"/>
    <n v="0"/>
    <n v="10100000"/>
    <n v="5050000"/>
    <m/>
    <m/>
  </r>
  <r>
    <x v="3"/>
    <s v="864-2023"/>
    <n v="97748"/>
    <s v="Secop II"/>
    <s v="864-2023CPS-AG(97748)"/>
    <s v="FDLSUBACD-801-2023(97748)"/>
    <x v="0"/>
    <x v="0"/>
    <s v="Apoyo a la gestión"/>
    <m/>
    <m/>
    <s v="ELVIA XIMENA RINCON LANCHEROS"/>
    <x v="806"/>
    <s v="Bogotá, D.C."/>
    <n v="1963"/>
    <n v="11200000"/>
    <n v="0"/>
    <n v="0"/>
    <n v="11200000"/>
    <n v="4000000.0000000005"/>
    <m/>
    <m/>
  </r>
  <r>
    <x v="3"/>
    <s v="865-2023"/>
    <n v="97164"/>
    <s v="Secop II"/>
    <s v="865-2023CPS-P(97164)"/>
    <s v="FDLSUBACD-802-2023(97164)"/>
    <x v="0"/>
    <x v="0"/>
    <s v="Profesional"/>
    <m/>
    <m/>
    <s v="PATRICIA PAREDES"/>
    <x v="1007"/>
    <s v="Barranquilla (Atlántico)"/>
    <n v="1998"/>
    <n v="7000000"/>
    <n v="0"/>
    <n v="0"/>
    <n v="7000000"/>
    <n v="7000000"/>
    <m/>
    <m/>
  </r>
  <r>
    <x v="3"/>
    <s v="866-2023"/>
    <n v="97363"/>
    <s v="Secop II"/>
    <s v="866-2023CPS-P(97363)"/>
    <s v="FDLSUBACD-803-2023(97363)"/>
    <x v="0"/>
    <x v="0"/>
    <s v="Profesional"/>
    <m/>
    <m/>
    <s v="NASLY KATTERINE CUSPOCA ORDUZ"/>
    <x v="399"/>
    <s v="Tunja (Boyacá)"/>
    <n v="1979"/>
    <n v="10100000"/>
    <n v="0"/>
    <n v="0"/>
    <n v="10100000"/>
    <n v="5050000"/>
    <m/>
    <m/>
  </r>
  <r>
    <x v="3"/>
    <s v="867-2023"/>
    <n v="99360"/>
    <s v="Secop II"/>
    <s v="867-2023CPS-AG(99360)"/>
    <s v="FDLSUBACD-804-2023(99360)"/>
    <x v="0"/>
    <x v="0"/>
    <s v="Apoyo a la gestión"/>
    <m/>
    <m/>
    <s v="LUIS JONATHAN GUTIERREZ CANTOR"/>
    <x v="1266"/>
    <s v="Bogotá, D.C."/>
    <n v="1978"/>
    <n v="4000000"/>
    <n v="0"/>
    <n v="0"/>
    <n v="4000000"/>
    <n v="4000000.0000000005"/>
    <m/>
    <m/>
  </r>
  <r>
    <x v="3"/>
    <s v="868-2023"/>
    <n v="97052"/>
    <s v="Secop II"/>
    <s v="868-2023CPS-AG(97052)"/>
    <s v="FDLSUBACD-805-2023-(97052)"/>
    <x v="0"/>
    <x v="0"/>
    <s v="Apoyo a la gestión"/>
    <m/>
    <m/>
    <s v="WILLIAM ALEXANDER LOPEZ GALINDO"/>
    <x v="980"/>
    <s v="Bogotá, D.C."/>
    <n v="1999"/>
    <n v="1800000"/>
    <n v="0"/>
    <n v="0"/>
    <n v="1800000"/>
    <n v="1800000"/>
    <m/>
    <m/>
  </r>
  <r>
    <x v="3"/>
    <s v="869-2023"/>
    <n v="97305"/>
    <s v="Secop II"/>
    <s v="869-2023CPS-AG(97305)"/>
    <s v="FDLSUBACD-806-2023(91305)"/>
    <x v="0"/>
    <x v="0"/>
    <s v="Apoyo a la gestión"/>
    <m/>
    <m/>
    <s v="FEDERICO ORLANDO RINCON MOJICA"/>
    <x v="1267"/>
    <s v="Duitama (Boyacá)"/>
    <n v="1979"/>
    <n v="5100000"/>
    <n v="0"/>
    <n v="0"/>
    <n v="5100000"/>
    <n v="2550000"/>
    <m/>
    <m/>
  </r>
  <r>
    <x v="3"/>
    <s v="870-2023"/>
    <n v="97371"/>
    <s v="Secop II"/>
    <s v="870-2023CPS-P(97371)"/>
    <s v="FDLSUBACD-807-2023(97371)"/>
    <x v="0"/>
    <x v="0"/>
    <s v="Profesional"/>
    <m/>
    <m/>
    <s v="LILIA ALEXANDRA ARJONA MARiN"/>
    <x v="759"/>
    <s v="Bogotá, D.C."/>
    <n v="1953"/>
    <n v="20200000"/>
    <n v="10100000"/>
    <n v="0"/>
    <n v="30300000"/>
    <n v="5050000"/>
    <m/>
    <m/>
  </r>
  <r>
    <x v="3"/>
    <s v="871-2023"/>
    <n v="97508"/>
    <s v="Secop II"/>
    <s v="871-2023CPS-P(97508)"/>
    <s v="FDLSUBACD-808-2023(97508)"/>
    <x v="0"/>
    <x v="0"/>
    <s v="Profesional"/>
    <m/>
    <m/>
    <s v="DANILO ALFONSO CORONEL ROJAS"/>
    <x v="1268"/>
    <s v="Ocaña (Norte de Santander)"/>
    <n v="1979"/>
    <n v="5050000"/>
    <n v="0"/>
    <n v="0"/>
    <n v="5050000"/>
    <n v="5050000"/>
    <m/>
    <m/>
  </r>
  <r>
    <x v="3"/>
    <s v="872-2023"/>
    <n v="97305"/>
    <s v="Secop II"/>
    <s v="872-2023CPS-AG(97305)"/>
    <s v="FDLSUBACD-809-2023(97305)"/>
    <x v="0"/>
    <x v="0"/>
    <s v="Apoyo a la gestión"/>
    <m/>
    <m/>
    <s v="YEFER ARBEY ANTONIO MURCIA"/>
    <x v="1269"/>
    <s v="Bogotá, D.C."/>
    <n v="1979"/>
    <n v="5100000"/>
    <n v="0"/>
    <n v="0"/>
    <n v="5100000"/>
    <n v="2550000"/>
    <m/>
    <m/>
  </r>
  <r>
    <x v="3"/>
    <s v="873-2023"/>
    <n v="97497"/>
    <s v="Secop II"/>
    <s v="873-2023-CPS-P(97497)"/>
    <s v="FDLSUBACD-810-2023(97497)"/>
    <x v="0"/>
    <x v="0"/>
    <s v="Profesional"/>
    <m/>
    <m/>
    <s v="SILVIA VANESSA BARRERA LESMES"/>
    <x v="981"/>
    <s v="Bogotá, D.C."/>
    <n v="1979"/>
    <n v="12120000"/>
    <n v="0"/>
    <n v="0"/>
    <n v="12120000"/>
    <n v="5050000"/>
    <m/>
    <m/>
  </r>
  <r>
    <x v="3"/>
    <s v="874-2023"/>
    <n v="97158"/>
    <s v="Secop II"/>
    <s v="874-2023-CPS-P(97158)"/>
    <s v="FDLSUBACD-811-2023(97158)"/>
    <x v="0"/>
    <x v="0"/>
    <s v="Profesional"/>
    <m/>
    <m/>
    <s v="MARIA FERNANDA SIERRA FORERO"/>
    <x v="1270"/>
    <s v="Bogotá, D.C."/>
    <n v="1978"/>
    <n v="21000000"/>
    <n v="0"/>
    <n v="0"/>
    <n v="21000000"/>
    <n v="7000000"/>
    <m/>
    <m/>
  </r>
  <r>
    <x v="3"/>
    <s v="875-2023"/>
    <n v="97379"/>
    <s v="Secop II"/>
    <s v="875-2023CPS-P(97379)"/>
    <s v="FDLSUBACD-812-2023(97379)"/>
    <x v="0"/>
    <x v="0"/>
    <s v="Profesional"/>
    <m/>
    <m/>
    <s v="MARIA ESTHER SINISTERRA QUIÑONEZ"/>
    <x v="714"/>
    <s v="Cali (Valle del Cauca)"/>
    <n v="1977"/>
    <n v="5050000"/>
    <n v="0"/>
    <n v="0"/>
    <n v="5050000"/>
    <n v="5050000"/>
    <m/>
    <m/>
  </r>
  <r>
    <x v="3"/>
    <s v="876-2023"/>
    <n v="95382"/>
    <s v="Secop II"/>
    <s v="876-2023-CO(95382)"/>
    <s v="FDLSSAMC-15-2023(95382)"/>
    <x v="2"/>
    <x v="8"/>
    <s v="Otro"/>
    <m/>
    <m/>
    <s v="ENERCER S. A. E. S. P"/>
    <x v="1271"/>
    <s v="Bogotá, D.C."/>
    <s v="No es CPS P-AG"/>
    <n v="97111120"/>
    <n v="0"/>
    <n v="0"/>
    <n v="97111120"/>
    <s v="-"/>
    <m/>
    <m/>
  </r>
  <r>
    <x v="3"/>
    <s v="877-2023"/>
    <n v="95687"/>
    <s v="Secop II"/>
    <s v="877-2023-CV (95867)"/>
    <s v="FDLSLP-21-2023 (95867)"/>
    <x v="5"/>
    <x v="4"/>
    <s v="Otro"/>
    <m/>
    <m/>
    <s v="UNION TEMPORAL ZARZAL DE SUBA"/>
    <x v="1272"/>
    <s v="Bogotá, D.C."/>
    <s v="No es CPS P-AG"/>
    <n v="1005000000"/>
    <n v="0"/>
    <n v="0"/>
    <n v="1005000000"/>
    <s v="-"/>
    <s v="COMERCIALIZADORA CONDOR JG SAS (60.00%) - INVERSIONES CARCONDOR SAS (40.00%)"/>
    <m/>
  </r>
  <r>
    <x v="3"/>
    <s v="878-2023"/>
    <n v="97303"/>
    <s v="Secop II"/>
    <s v="878-2023CPS-AG(97303)"/>
    <s v="FDLSUBACD-813-2023(97303)"/>
    <x v="0"/>
    <x v="0"/>
    <s v="Apoyo a la gestión"/>
    <m/>
    <m/>
    <s v="GABRIEL SANTIAGO JIMENEZ CAMACHO"/>
    <x v="1273"/>
    <s v="Bogotá, D.C."/>
    <n v="1979"/>
    <n v="6120000"/>
    <n v="0"/>
    <n v="0"/>
    <n v="6120000"/>
    <n v="2550000"/>
    <m/>
    <m/>
  </r>
  <r>
    <x v="3"/>
    <s v="879-2023"/>
    <n v="97340"/>
    <s v="Secop II"/>
    <s v="879-2023CPS-P(97340)"/>
    <s v="FDLSUBACD-814-2023(97340)"/>
    <x v="0"/>
    <x v="0"/>
    <s v="Profesional"/>
    <m/>
    <m/>
    <s v="RAFAEL STEPHEN AHUMADA RUIZ"/>
    <x v="989"/>
    <s v="Bogotá, D.C."/>
    <n v="1978"/>
    <n v="10100000"/>
    <n v="0"/>
    <n v="0"/>
    <n v="10100000"/>
    <n v="5050000"/>
    <m/>
    <m/>
  </r>
  <r>
    <x v="3"/>
    <s v="880-2023"/>
    <n v="97159"/>
    <s v="Secop II"/>
    <s v="880-2023CPS-AG(101985)"/>
    <s v="FDLSUBACD-815-2023(101985)"/>
    <x v="0"/>
    <x v="0"/>
    <s v="Apoyo a la gestión"/>
    <m/>
    <m/>
    <s v="LUIS ALEJANDRO RAMIREZ SANABRIA"/>
    <x v="1042"/>
    <s v="Yopal (Casanare)"/>
    <n v="1978"/>
    <n v="4000000"/>
    <n v="0"/>
    <n v="0"/>
    <n v="4000000"/>
    <n v="0"/>
    <m/>
    <m/>
  </r>
  <r>
    <x v="3"/>
    <s v="881-2023"/>
    <n v="97505"/>
    <s v="Secop II"/>
    <s v="881-2023CPS-P(97505)"/>
    <s v="FDLSUBACD-816-2023(97505)"/>
    <x v="0"/>
    <x v="0"/>
    <s v="Profesional"/>
    <m/>
    <m/>
    <s v="FRANKLIN ALEX ROMERO CARRILLO"/>
    <x v="1032"/>
    <s v="Bogotá, D.C."/>
    <n v="1979"/>
    <n v="5050000"/>
    <n v="0"/>
    <n v="0"/>
    <n v="5050000"/>
    <n v="5050000"/>
    <m/>
    <m/>
  </r>
  <r>
    <x v="3"/>
    <s v="882-2023"/>
    <n v="97342"/>
    <s v="Secop II"/>
    <s v="882-2023CPS-AG(97342)"/>
    <s v="FDLSUBACD-817-2023(97342)"/>
    <x v="0"/>
    <x v="0"/>
    <s v="Apoyo a la gestión"/>
    <m/>
    <m/>
    <s v="JUAN SEBASTIAN MARTIN BERMEO"/>
    <x v="1016"/>
    <s v="Bogotá, D.C."/>
    <n v="1979"/>
    <n v="2550000"/>
    <n v="0"/>
    <n v="0"/>
    <n v="2550000"/>
    <n v="2550000"/>
    <m/>
    <m/>
  </r>
  <r>
    <x v="3"/>
    <s v="883-2023"/>
    <n v="97305"/>
    <s v="Secop II"/>
    <s v="883-2023CPS-AG(97305)"/>
    <s v="FDLSUBACD-818-2023(97305)"/>
    <x v="0"/>
    <x v="0"/>
    <s v="Apoyo a la gestión"/>
    <m/>
    <m/>
    <s v="EDWIN PALACIOS GARNICA"/>
    <x v="1003"/>
    <s v="Quibdó (Chocó)"/>
    <n v="1979"/>
    <n v="5100000"/>
    <n v="0"/>
    <n v="0"/>
    <n v="5100000"/>
    <n v="2550000"/>
    <m/>
    <m/>
  </r>
  <r>
    <x v="3"/>
    <s v="884-2023"/>
    <n v="97132"/>
    <s v="Secop II"/>
    <s v="884-2023-CPS-AG(97132)"/>
    <s v="FDLSUBACD-819-2023(97132)"/>
    <x v="0"/>
    <x v="0"/>
    <s v="Apoyo a la gestión"/>
    <m/>
    <m/>
    <s v="JONATHAN DAVID ALMANZA SANTOS"/>
    <x v="750"/>
    <s v="Bogotá, D.C."/>
    <n v="1978"/>
    <n v="2550000"/>
    <n v="0"/>
    <n v="0"/>
    <n v="2550000"/>
    <n v="2550000"/>
    <m/>
    <m/>
  </r>
  <r>
    <x v="3"/>
    <s v="885-2023"/>
    <n v="96520"/>
    <s v="Secop II"/>
    <s v="885-2023-PS(96520)"/>
    <s v="FDLSSAMC-17-2023(96520)"/>
    <x v="2"/>
    <x v="2"/>
    <s v="Otro"/>
    <m/>
    <m/>
    <s v="C&amp;M INGENIERA Y SERVICIOS AMBIENTALES SAS"/>
    <x v="1274"/>
    <s v="Yopal (Casanare)"/>
    <s v="No es CPS P-AG"/>
    <n v="92784300"/>
    <n v="0"/>
    <n v="0"/>
    <n v="92784300"/>
    <s v="-"/>
    <m/>
    <m/>
  </r>
  <r>
    <x v="3"/>
    <s v="122489-2023"/>
    <n v="98797"/>
    <s v="Tienda virtual"/>
    <s v="ORDEN DE COMPRA 122498"/>
    <s v="No aplica"/>
    <x v="6"/>
    <x v="9"/>
    <s v="Orden de Compra"/>
    <m/>
    <m/>
    <s v="TECNOPHONE COLOMBIA SAS"/>
    <x v="1275"/>
    <m/>
    <s v="No es CPS P-AG"/>
    <n v="220868980"/>
    <n v="0"/>
    <n v="0"/>
    <n v="220868980"/>
    <s v="-"/>
    <m/>
    <m/>
  </r>
  <r>
    <x v="3"/>
    <s v="886-2023"/>
    <n v="97342"/>
    <s v="Secop II"/>
    <s v="886-2023CPS-AG(97342)"/>
    <s v="FDLSUBACD-820-2023(97342)"/>
    <x v="0"/>
    <x v="0"/>
    <s v="Apoyo a la gestión"/>
    <m/>
    <m/>
    <s v="YERLIN YOJANA MENDEZ ORTEGA"/>
    <x v="1017"/>
    <s v="Corozal (Sucre)"/>
    <n v="1979"/>
    <n v="2550000"/>
    <n v="0"/>
    <n v="0"/>
    <n v="2550000"/>
    <n v="2550000"/>
    <m/>
    <m/>
  </r>
  <r>
    <x v="3"/>
    <s v="887-2023"/>
    <n v="97342"/>
    <s v="Secop II"/>
    <s v="887-2023-CPS-AG(97342)"/>
    <s v="FDLSUBACD-821-2023(97342)"/>
    <x v="0"/>
    <x v="0"/>
    <s v="Apoyo a la gestión"/>
    <m/>
    <m/>
    <s v="GINA ALEJANDRA SUAREZ MEJIA"/>
    <x v="1276"/>
    <s v="Bogotá, D.C."/>
    <n v="1979"/>
    <n v="2550000"/>
    <n v="0"/>
    <n v="0"/>
    <n v="2550000"/>
    <n v="2550000"/>
    <m/>
    <m/>
  </r>
  <r>
    <x v="3"/>
    <s v="888-2023"/>
    <n v="97492"/>
    <s v="Secop II"/>
    <s v="888-2023-CPS-P(97492)"/>
    <s v="FDLSUBACD-822-2023(97492)"/>
    <x v="0"/>
    <x v="0"/>
    <s v="Profesional"/>
    <m/>
    <m/>
    <s v="JASBLEIDY TATIANA CORTES AVILA"/>
    <x v="703"/>
    <s v="Bogotá, D.C."/>
    <n v="1979"/>
    <n v="12120000"/>
    <n v="0"/>
    <n v="0"/>
    <n v="12120000"/>
    <n v="5050000"/>
    <m/>
    <m/>
  </r>
  <r>
    <x v="3"/>
    <s v="889-2023"/>
    <n v="97512"/>
    <s v="Secop II"/>
    <s v="889-2023-CPS-P(97512)"/>
    <s v="FDLSUBACD-823-2023(97512)"/>
    <x v="0"/>
    <x v="0"/>
    <s v="Profesional"/>
    <m/>
    <m/>
    <s v="MARIA FERNANDA NOGUERA MELO"/>
    <x v="1277"/>
    <s v="Bogotá, D.C."/>
    <n v="1979"/>
    <n v="5050000"/>
    <n v="0"/>
    <n v="0"/>
    <n v="5050000"/>
    <n v="5050000"/>
    <m/>
    <m/>
  </r>
  <r>
    <x v="3"/>
    <s v="890-2023"/>
    <n v="97224"/>
    <s v="Secop II"/>
    <s v="890-2023-CPS-AG(97224)"/>
    <s v="FDLSUBACD-824-2023(97224)"/>
    <x v="0"/>
    <x v="0"/>
    <s v="Apoyo a la gestión"/>
    <m/>
    <m/>
    <s v="MIGUEL ANGEL MARTINEZ SANTA"/>
    <x v="1278"/>
    <s v="Bogotá, D.C."/>
    <n v="1999"/>
    <n v="2700000"/>
    <n v="0"/>
    <n v="0"/>
    <n v="2700000"/>
    <n v="1800000"/>
    <m/>
    <m/>
  </r>
  <r>
    <x v="3"/>
    <s v="891-2023"/>
    <n v="97507"/>
    <s v="Secop II"/>
    <s v="891-2023CPS-P(97507)"/>
    <s v="FDLSUBACD-825-2023(97507)"/>
    <x v="0"/>
    <x v="0"/>
    <s v="Profesional"/>
    <m/>
    <m/>
    <s v="GERMAN FERNANDO ARDILA FLOREZ"/>
    <x v="972"/>
    <s v="Bogotá, D.C."/>
    <n v="1979"/>
    <n v="12120000"/>
    <n v="0"/>
    <n v="0"/>
    <n v="12120000"/>
    <n v="5050000"/>
    <m/>
    <m/>
  </r>
  <r>
    <x v="3"/>
    <s v="892-2023"/>
    <n v="97049"/>
    <s v="Secop II"/>
    <s v="892-2023-CPS-AG(101785)"/>
    <s v="FDLSUBACD-826-2023(101785)"/>
    <x v="0"/>
    <x v="0"/>
    <s v="Apoyo a la gestión"/>
    <m/>
    <m/>
    <s v="JOSE FERNANDO TORRES VILLAMARIN"/>
    <x v="1279"/>
    <s v="Bogotá, D.C."/>
    <n v="1978"/>
    <n v="5100000"/>
    <n v="0"/>
    <n v="0"/>
    <n v="5100000"/>
    <n v="2550000"/>
    <m/>
    <m/>
  </r>
  <r>
    <x v="3"/>
    <s v="893-2023"/>
    <n v="97359"/>
    <s v="Secop II"/>
    <s v="893-2023CPS-AG(97359)"/>
    <s v="FDLSUBACD-827-2023(97359)"/>
    <x v="0"/>
    <x v="0"/>
    <s v="Apoyo a la gestión"/>
    <m/>
    <m/>
    <s v="KAROL DANIELA PEÑA SEVERICHE"/>
    <x v="1280"/>
    <s v="Mosquera (Cundinamarca)"/>
    <n v="1978"/>
    <n v="8000000"/>
    <n v="0"/>
    <n v="0"/>
    <n v="8000000"/>
    <n v="4000000.0000000005"/>
    <m/>
    <m/>
  </r>
  <r>
    <x v="3"/>
    <s v="894-2023"/>
    <n v="97327"/>
    <s v="Secop II"/>
    <s v="894-2023-CPS-P(97327)"/>
    <s v="FDLSUBACD-828-2023(97327)"/>
    <x v="0"/>
    <x v="0"/>
    <s v="Profesional"/>
    <m/>
    <m/>
    <s v="ANDRES LOPEZ GARCIA"/>
    <x v="369"/>
    <s v="Bogotá, D.C."/>
    <n v="1979"/>
    <n v="16800000"/>
    <n v="0"/>
    <n v="0"/>
    <n v="16800000"/>
    <n v="1800000"/>
    <m/>
    <m/>
  </r>
  <r>
    <x v="3"/>
    <s v="895-2023"/>
    <n v="100763"/>
    <s v="Secop II"/>
    <s v="895-2023-CPS-AG(100763)"/>
    <s v="FDLSUBACD-829-2023(100763)"/>
    <x v="0"/>
    <x v="0"/>
    <s v="Apoyo a la gestión"/>
    <m/>
    <m/>
    <s v="DANIELA ALEJANDRA FIGUEROA BLANCO"/>
    <x v="1281"/>
    <s v="Bogotá, D.C."/>
    <n v="1977"/>
    <n v="12000000"/>
    <n v="0"/>
    <n v="0"/>
    <n v="12000000"/>
    <n v="4000000.0000000005"/>
    <m/>
    <m/>
  </r>
  <r>
    <x v="3"/>
    <s v="896-2023"/>
    <n v="97032"/>
    <s v="Secop II"/>
    <s v="896-2023-CPS-AG(10186)"/>
    <s v="FDLSUBACD-830-2023(101806)"/>
    <x v="0"/>
    <x v="0"/>
    <s v="Apoyo a la gestión"/>
    <m/>
    <m/>
    <s v="LUZ NELIDA JIMENEZ MENDIETA"/>
    <x v="1282"/>
    <s v="Bogotá, D.C."/>
    <n v="1979"/>
    <n v="6120000"/>
    <n v="0"/>
    <n v="0"/>
    <n v="6120000"/>
    <n v="0"/>
    <m/>
    <m/>
  </r>
  <r>
    <x v="3"/>
    <s v="897-2023"/>
    <n v="97342"/>
    <s v="Secop II"/>
    <s v="897-2023-CPS-AG(97342)"/>
    <s v="FDLSUBACD-831-2023(97342)"/>
    <x v="0"/>
    <x v="0"/>
    <s v="Apoyo a la gestión"/>
    <m/>
    <m/>
    <s v="JUAN PABLO TORRES ALVAREZ"/>
    <x v="1283"/>
    <s v="Bogotá, D.C."/>
    <n v="1979"/>
    <n v="2550000"/>
    <n v="0"/>
    <n v="0"/>
    <n v="2550000"/>
    <n v="0"/>
    <m/>
    <m/>
  </r>
  <r>
    <x v="3"/>
    <s v="123050-2023"/>
    <n v="99021"/>
    <s v="Tienda virtual"/>
    <s v="ORDEN DE COMPRA 123050"/>
    <s v="No aplica"/>
    <x v="6"/>
    <x v="9"/>
    <s v="Orden de Compra"/>
    <m/>
    <m/>
    <s v="SISTETRONICS SAS"/>
    <x v="647"/>
    <s v="Bogotá, D.C."/>
    <s v="No es CPS P-AG"/>
    <n v="292791765"/>
    <n v="0"/>
    <n v="0"/>
    <n v="292791765"/>
    <s v="-"/>
    <m/>
    <m/>
  </r>
  <r>
    <x v="3"/>
    <s v="898-2023"/>
    <n v="96640"/>
    <s v="Secop II"/>
    <s v="898-2023-PS (96640)"/>
    <s v="FDLSSAMC-19-2023(96640)"/>
    <x v="2"/>
    <x v="2"/>
    <s v="Otro"/>
    <m/>
    <m/>
    <s v="OTILIO MORENO_x0009_"/>
    <x v="1284"/>
    <m/>
    <s v="No es CPS P-AG"/>
    <n v="82664700"/>
    <n v="0"/>
    <n v="0"/>
    <n v="82664700"/>
    <s v="-"/>
    <m/>
    <m/>
  </r>
  <r>
    <x v="3"/>
    <s v="899-2023"/>
    <n v="100821"/>
    <s v="Secop II"/>
    <s v="899-2023-SUM(100821)"/>
    <s v=" FDLSMC-14-2023(100821) "/>
    <x v="3"/>
    <x v="5"/>
    <s v="Otro"/>
    <m/>
    <m/>
    <s v="SUMINISTROS ANDINA SAS"/>
    <x v="1285"/>
    <s v="Bogotá, D.C."/>
    <s v="No es CPS P-AG"/>
    <n v="3275500"/>
    <n v="0"/>
    <n v="0"/>
    <n v="3275500"/>
    <s v="-"/>
    <m/>
    <m/>
  </r>
  <r>
    <x v="3"/>
    <s v="900-2023"/>
    <n v="99214"/>
    <s v="Secop II"/>
    <s v="900-2023-CV(99214)"/>
    <s v="FDLSSAMC-21-2023(99214)"/>
    <x v="2"/>
    <x v="4"/>
    <s v="Otro"/>
    <m/>
    <m/>
    <s v="MADERTEC LTDA"/>
    <x v="1286"/>
    <m/>
    <s v="No es CPS P-AG"/>
    <n v="69102072"/>
    <n v="0"/>
    <n v="0"/>
    <n v="69102072"/>
    <s v="-"/>
    <m/>
    <m/>
  </r>
  <r>
    <x v="3"/>
    <s v="901-2023"/>
    <n v="101511"/>
    <s v="Secop II"/>
    <s v="901-2023CPS-P(101511)"/>
    <s v="FDLSUBA-832-2023(101511)"/>
    <x v="0"/>
    <x v="0"/>
    <s v="Profesional"/>
    <m/>
    <m/>
    <s v="MARITZA PEÑA PACHECO"/>
    <x v="398"/>
    <s v="Ocaña (Norte de Santander)"/>
    <n v="1977"/>
    <n v="15150000"/>
    <n v="0"/>
    <n v="0"/>
    <n v="15150000"/>
    <n v="5050000"/>
    <m/>
    <m/>
  </r>
  <r>
    <x v="3"/>
    <s v="902-2023"/>
    <n v="101639"/>
    <s v="Secop II"/>
    <s v="902-2023CPS-P(101639)"/>
    <s v="FDLSUBA-833-20253(101639)"/>
    <x v="0"/>
    <x v="0"/>
    <s v="Profesional"/>
    <m/>
    <m/>
    <s v="IVAN HERNANDO ZABALETA VANEGAS"/>
    <x v="407"/>
    <s v="Bogotá, D.C."/>
    <n v="1977"/>
    <n v="21000000"/>
    <n v="0"/>
    <n v="0"/>
    <n v="21000000"/>
    <n v="7000000"/>
    <m/>
    <m/>
  </r>
  <r>
    <x v="3"/>
    <s v="903-2023"/>
    <n v="97805"/>
    <s v="Secop II"/>
    <s v="903-2023CO(97805)"/>
    <s v="FDLSLP-22-2023(97805) "/>
    <x v="5"/>
    <x v="8"/>
    <s v="Otro"/>
    <m/>
    <m/>
    <s v="UNION TEMPORAL COCON 2023"/>
    <x v="1287"/>
    <m/>
    <s v="No es CPS P-AG"/>
    <n v="1764437762"/>
    <n v="0"/>
    <n v="0"/>
    <n v="1764437762"/>
    <s v="-"/>
    <s v="CONSTRUCTORA COINAR SAS (90.00%) - INACON SAS (10.00%)"/>
    <s v="Interventoría: SOCIEDAD TECNICA SOTA LTDA [904 de 2023]"/>
  </r>
  <r>
    <x v="3"/>
    <s v="904-2023"/>
    <n v="98933"/>
    <s v="Secop II"/>
    <s v="904-2023-CINT(98933)"/>
    <s v="FDLSUBA-CMA-11-2023(98933)"/>
    <x v="4"/>
    <x v="7"/>
    <s v="Otro"/>
    <m/>
    <m/>
    <s v="SOCIEDAD TECNICA SOTA LTDA"/>
    <x v="1288"/>
    <m/>
    <s v="No es CPS P-AG"/>
    <n v="235687473"/>
    <n v="0"/>
    <n v="0"/>
    <n v="235687473"/>
    <s v="-"/>
    <m/>
    <m/>
  </r>
  <r>
    <x v="3"/>
    <s v="905-2023"/>
    <n v="98793"/>
    <s v="Secop II"/>
    <s v="905-2023CV(98793)"/>
    <s v="FDLSSASI-12-2023(98793)"/>
    <x v="1"/>
    <x v="4"/>
    <s v="Otro"/>
    <m/>
    <m/>
    <s v="MAKROSYSTEM COLOMBIA S.A.S."/>
    <x v="1249"/>
    <s v=" "/>
    <s v="No es CPS P-AG"/>
    <n v="237562823"/>
    <n v="0"/>
    <n v="0"/>
    <n v="237562823"/>
    <s v="-"/>
    <m/>
    <m/>
  </r>
  <r>
    <x v="3"/>
    <s v="906-2023"/>
    <n v="101505"/>
    <s v="Secop II"/>
    <s v="906-2023CPS-AG(101505)"/>
    <s v="FDLSUBACD-834-2023(101505)"/>
    <x v="0"/>
    <x v="0"/>
    <s v="Apoyo a la gestión"/>
    <m/>
    <m/>
    <s v="ROBERTO VICENTE BARRIOS BETANCOURT"/>
    <x v="969"/>
    <s v="Bogotá, D.C."/>
    <n v="1977"/>
    <n v="7650000"/>
    <n v="0"/>
    <n v="0"/>
    <n v="7650000"/>
    <n v="2550000"/>
    <m/>
    <m/>
  </r>
  <r>
    <x v="3"/>
    <s v="907-2023"/>
    <n v="101729"/>
    <s v="Secop II"/>
    <s v="907-2023-CPS-AG(101729)"/>
    <s v="FDLSUBA-835-2023(101729)"/>
    <x v="0"/>
    <x v="0"/>
    <s v="Apoyo a la gestión"/>
    <m/>
    <m/>
    <s v="ELSA ELENA VERGARA ACOSTA"/>
    <x v="1289"/>
    <s v="San Jacinto (Bolívar)"/>
    <n v="1978"/>
    <n v="6375000"/>
    <n v="0"/>
    <n v="0"/>
    <n v="6375000"/>
    <n v="2550000"/>
    <m/>
    <m/>
  </r>
  <r>
    <x v="3"/>
    <s v="908-2023"/>
    <n v="101803"/>
    <s v="Secop II"/>
    <s v="908-2023-CPS-AG(101803)"/>
    <s v="FDLSUBA-836-2023(101803)"/>
    <x v="0"/>
    <x v="0"/>
    <s v="Apoyo a la gestión"/>
    <m/>
    <m/>
    <s v="LUZ ANGELA BUITRAGO RUIZ"/>
    <x v="1290"/>
    <s v="Bogotá, D.C."/>
    <n v="1979"/>
    <n v="5100000"/>
    <n v="0"/>
    <n v="0"/>
    <n v="5100000"/>
    <n v="2550000"/>
    <m/>
    <m/>
  </r>
  <r>
    <x v="3"/>
    <s v="909-2023"/>
    <n v="101797"/>
    <s v="Secop II"/>
    <s v="909-2023-CPS-P(101797)"/>
    <s v="FSLSUBA-837-2023(101797)"/>
    <x v="0"/>
    <x v="0"/>
    <s v="Profesional"/>
    <m/>
    <m/>
    <s v="DIEGO CAMILO BERNAL FORIGUA"/>
    <x v="1291"/>
    <s v="Bogotá, D.C."/>
    <n v="1979"/>
    <n v="12120000"/>
    <n v="0"/>
    <n v="0"/>
    <n v="12120000"/>
    <n v="5050000"/>
    <m/>
    <m/>
  </r>
  <r>
    <x v="3"/>
    <s v="910-2023"/>
    <n v="99368"/>
    <s v="Secop II"/>
    <s v="910-2023-CPS-AG(99368)"/>
    <s v="FDLSUBA-838-2023(99368)"/>
    <x v="0"/>
    <x v="0"/>
    <s v="Apoyo a la gestión"/>
    <m/>
    <m/>
    <s v="ANDRES FELIPE ALBARRACIN MERCHAN"/>
    <x v="1023"/>
    <s v="Bogotá, D.C."/>
    <n v="1963"/>
    <n v="6100000"/>
    <n v="0"/>
    <n v="0"/>
    <n v="6100000"/>
    <n v="3050000"/>
    <m/>
    <m/>
  </r>
  <r>
    <x v="3"/>
    <s v="911-2023"/>
    <n v="99368"/>
    <s v="Secop II"/>
    <s v="911-2023-CPS-AG(99368)"/>
    <s v="FDLSUBA-839-2023(99368)"/>
    <x v="0"/>
    <x v="0"/>
    <s v="Apoyo a la gestión"/>
    <m/>
    <m/>
    <s v="Michael Andrés Castro Guzmán"/>
    <x v="570"/>
    <s v="Bogotá, D.C."/>
    <n v="1963"/>
    <n v="6100000"/>
    <n v="0"/>
    <n v="0"/>
    <n v="6100000"/>
    <n v="3050000"/>
    <m/>
    <m/>
  </r>
  <r>
    <x v="3"/>
    <s v="912-2023"/>
    <n v="99368"/>
    <s v="Secop II"/>
    <s v="912-2023-CPS-AG(99368)"/>
    <s v="FDLSUBA-840-2023(99368)"/>
    <x v="0"/>
    <x v="0"/>
    <s v="Apoyo a la gestión"/>
    <m/>
    <m/>
    <s v="JOHAN ANDReS OVALLE VARGAS"/>
    <x v="825"/>
    <s v="Bogotá, D.C."/>
    <n v="1963"/>
    <n v="6100000"/>
    <n v="0"/>
    <n v="0"/>
    <n v="6100000"/>
    <n v="3050000"/>
    <m/>
    <m/>
  </r>
  <r>
    <x v="3"/>
    <s v="913-2023"/>
    <n v="99368"/>
    <s v="Secop II"/>
    <s v="913-2023-CPS-AG(99368)"/>
    <s v="FDLSUBA-841-2023(99368)"/>
    <x v="0"/>
    <x v="0"/>
    <s v="Apoyo a la gestión"/>
    <m/>
    <m/>
    <s v="LEONARDO ALBERTO VARGAS DIAZ"/>
    <x v="985"/>
    <s v="Bogotá, D.C."/>
    <n v="1963"/>
    <n v="6100000"/>
    <n v="0"/>
    <n v="0"/>
    <n v="6100000"/>
    <n v="3050000"/>
    <m/>
    <m/>
  </r>
  <r>
    <x v="3"/>
    <s v="914-2023"/>
    <n v="99368"/>
    <s v="Secop II"/>
    <s v="914-2023-CPS-AG(99368)"/>
    <s v="FDLSUBA-842-2023(99368)"/>
    <x v="0"/>
    <x v="0"/>
    <s v="Apoyo a la gestión"/>
    <m/>
    <m/>
    <s v="MAURICIO AMAYA ALBARRAN"/>
    <x v="593"/>
    <s v="Bogotá, D.C."/>
    <n v="1963"/>
    <n v="6100000"/>
    <n v="0"/>
    <n v="0"/>
    <n v="6100000"/>
    <n v="3050000"/>
    <m/>
    <m/>
  </r>
  <r>
    <x v="3"/>
    <s v="915-2023"/>
    <n v="101792"/>
    <s v="Secop II"/>
    <s v="915-2023-CPS-AG(101792)"/>
    <s v="FDLSUBA-843-2023(101792)"/>
    <x v="0"/>
    <x v="0"/>
    <s v="Apoyo a la gestión"/>
    <m/>
    <m/>
    <s v="CAMILO ANDRES MALDONADO MURILLO"/>
    <x v="1186"/>
    <s v="Bogotá, D.C."/>
    <n v="1978"/>
    <n v="6375000"/>
    <n v="0"/>
    <n v="0"/>
    <n v="6375000"/>
    <n v="2550000"/>
    <m/>
    <m/>
  </r>
  <r>
    <x v="3"/>
    <s v="916-2023 C1"/>
    <n v="102031"/>
    <s v="Secop II"/>
    <s v="916-2023-CPS-P(102031)"/>
    <s v="FDLSUBA-844-2023(102031)"/>
    <x v="0"/>
    <x v="0"/>
    <s v="Profesional"/>
    <d v="2024-04-22T00:00:00"/>
    <n v="4376667"/>
    <s v="MARIA CATALINA ORTIZ TORRES"/>
    <x v="603"/>
    <s v="Chía (Cundinamarca)"/>
    <n v="1977"/>
    <n v="15150000"/>
    <n v="7575000"/>
    <n v="0"/>
    <n v="22725000"/>
    <n v="5050000"/>
    <m/>
    <m/>
  </r>
  <r>
    <x v="3"/>
    <s v="916-2023"/>
    <n v="102031"/>
    <s v="Secop II"/>
    <s v="916-2023-CPS-P(102031)"/>
    <s v="FDLSUBA-844-2023(102031)"/>
    <x v="0"/>
    <x v="0"/>
    <s v="Profesional"/>
    <m/>
    <m/>
    <s v="MIGUEL ANGEL CLAVIJO OBANDO"/>
    <x v="1292"/>
    <s v="Bogotá D.C."/>
    <n v="1977"/>
    <n v="15150000"/>
    <n v="7575000"/>
    <n v="0"/>
    <n v="22725000"/>
    <n v="5050000"/>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99">
  <r>
    <x v="0"/>
    <s v="001-2020"/>
    <m/>
    <s v="Secop II"/>
    <s v="FDLSUBA-CPS-001-2020"/>
    <s v="FDLSUBA-CD-002-2020"/>
    <x v="0"/>
    <x v="0"/>
    <x v="0"/>
    <m/>
    <m/>
    <s v="JENNY ALEXANDRA NORIEGA GOMEZ"/>
    <n v="52989234"/>
    <m/>
    <n v="1478"/>
    <n v="28980000"/>
    <n v="0"/>
    <n v="0"/>
    <n v="28980000"/>
    <n v="4830000"/>
    <m/>
    <m/>
    <m/>
    <s v="Persona Natural"/>
    <x v="0"/>
    <m/>
    <s v="APOYAR JURÍDICAMENTE LA EJECUCIÓN DE LAS ACCIONES REQUERIDAS PARA LA DEPURACIÓN DE LAS ACTUACIONES ADMINISTRATIVAS QUE CURSAN EN LA ALCALDÍA LOCAL"/>
    <s v="https://community.secop.gov.co/Public/Tendering/OpportunityDetail/Index?noticeUID=CO1.NTC.1048550&amp;isFromPublicArea=True&amp;isModal=true&amp;asPopupView=true"/>
    <x v="0"/>
    <x v="0"/>
    <d v="2020-01-22T00:00:00"/>
    <d v="2020-07-21T00:00:00"/>
    <s v="6 meses "/>
    <d v="2020-07-21T00:00:00"/>
    <s v=""/>
    <d v="2020-07-21T00:00:00"/>
    <s v="6 meses "/>
    <s v="Término Ok"/>
    <m/>
    <m/>
    <m/>
    <m/>
    <s v="-"/>
    <s v="-"/>
    <s v="-"/>
    <s v="-"/>
    <s v="-"/>
    <s v="-"/>
    <s v="Femenino"/>
    <s v="-"/>
    <s v="-"/>
    <s v="-"/>
    <s v="-"/>
    <s v="-"/>
    <s v="-"/>
    <s v="NO HAY INFORMACIÓN EN SECOP II DEL CONTRATO"/>
  </r>
  <r>
    <x v="0"/>
    <s v="002-2020 C1"/>
    <m/>
    <s v="Secop II"/>
    <s v="FDLSUBA-CPS-002-2020"/>
    <s v="FDLSUBA-CD-004-2020"/>
    <x v="0"/>
    <x v="0"/>
    <x v="1"/>
    <d v="2020-12-04T00:00:00"/>
    <m/>
    <s v="ADRIANA MONTEALEGRE RIAÑO"/>
    <n v="1122397086"/>
    <s v="San Juan del Cesar (Guajira)"/>
    <n v="1427"/>
    <n v="54740000"/>
    <n v="0"/>
    <n v="0"/>
    <n v="54740000"/>
    <n v="4830000"/>
    <m/>
    <m/>
    <m/>
    <s v="Persona Natural"/>
    <x v="1"/>
    <m/>
    <s v="PRESTAR LOS SERVICIOS PROFESIONALES PARA PARA EL APOYO EN EL TRÁMITE DE DESPACHOS COMISORIOS DE LA ALCALDÍA LOCAL DE SUBA"/>
    <s v="https://community.secop.gov.co/Public/Tendering/OpportunityDetail/Index?noticeUID=CO1.NTC.1048585&amp;isFromPublicArea=True&amp;isModal=true&amp;asPopupView=true"/>
    <x v="1"/>
    <x v="0"/>
    <d v="2020-01-22T00:00:00"/>
    <d v="2020-12-31T00:00:00"/>
    <s v="11 meses 10 días."/>
    <d v="2020-12-31T00:00:00"/>
    <s v=""/>
    <d v="2020-12-31T00:00:00"/>
    <s v="11 meses 10 días."/>
    <s v="Término Ok"/>
    <m/>
    <m/>
    <m/>
    <m/>
    <s v="-"/>
    <s v="-"/>
    <s v="-"/>
    <s v="-"/>
    <s v="-"/>
    <s v="-"/>
    <s v="Femenino"/>
    <s v="-"/>
    <s v="-"/>
    <s v="-"/>
    <s v="-"/>
    <s v="-"/>
    <s v="-"/>
    <s v="NO HAY INFORMACIÓN EN SECOP II DEL CONTRATO"/>
  </r>
  <r>
    <x v="0"/>
    <s v="002-2020"/>
    <m/>
    <s v="Secop II"/>
    <s v="FDLSUBA-CPS-002-2020"/>
    <s v="FDLSUBA-CD-004-2020"/>
    <x v="0"/>
    <x v="0"/>
    <x v="1"/>
    <m/>
    <m/>
    <s v="JUAN FELIPE GALINDO NIÑO"/>
    <n v="1030582824"/>
    <s v="Bogotá, D.C."/>
    <n v="1427"/>
    <n v="54740000"/>
    <n v="0"/>
    <n v="0"/>
    <n v="54740000"/>
    <n v="4830000"/>
    <m/>
    <m/>
    <m/>
    <s v="Persona Natural"/>
    <x v="0"/>
    <m/>
    <s v="PRESTAR LOS SERVICIOS PROFESIONALES PARA PARA EL APOYO EN EL TRÁMITE DE DESPACHOS COMISORIOS DE LA ALCALDÍA LOCAL DE SUBA"/>
    <s v="https://community.secop.gov.co/Public/Tendering/OpportunityDetail/Index?noticeUID=CO1.NTC.1048585&amp;isFromPublicArea=True&amp;isModal=true&amp;asPopupView=true"/>
    <x v="1"/>
    <x v="0"/>
    <d v="2020-01-22T00:00:00"/>
    <d v="2020-12-31T00:00:00"/>
    <s v="11 meses 10 días."/>
    <d v="2020-12-31T00:00:00"/>
    <s v=""/>
    <d v="2020-12-31T00:00:00"/>
    <s v="11 meses 10 días."/>
    <s v="Término Ok"/>
    <m/>
    <m/>
    <m/>
    <m/>
    <s v="-"/>
    <s v="-"/>
    <s v="-"/>
    <s v="-"/>
    <s v="-"/>
    <s v="-"/>
    <s v="Masculino"/>
    <s v="-"/>
    <s v="-"/>
    <s v="-"/>
    <s v="-"/>
    <s v="-"/>
    <s v="-"/>
    <s v="NO HAY INFORMACIÓN EN SECOP II DEL CONTRATO"/>
  </r>
  <r>
    <x v="0"/>
    <s v="003-2020"/>
    <m/>
    <s v="Secop II"/>
    <s v="FDLSUBA-CPS-003-2020"/>
    <s v="FDLSUBA-CD-003-2020"/>
    <x v="0"/>
    <x v="0"/>
    <x v="1"/>
    <m/>
    <m/>
    <s v="GILMA VIVIANA MEJIA PRADA"/>
    <n v="1019084310"/>
    <s v="Bogotá, D.C."/>
    <n v="1427"/>
    <n v="28980000"/>
    <n v="9660000"/>
    <n v="0"/>
    <n v="38640000"/>
    <n v="4830000"/>
    <m/>
    <m/>
    <m/>
    <s v="Persona Natural"/>
    <x v="0"/>
    <m/>
    <s v="PRESTAR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 DE SUBA"/>
    <s v="https://community.secop.gov.co/Public/Tendering/OpportunityDetail/Index?noticeUID=CO1.NTC.1048584&amp;isFromPublicArea=True&amp;isModal=true&amp;asPopupView=true"/>
    <x v="2"/>
    <x v="0"/>
    <d v="2020-01-22T00:00:00"/>
    <d v="2020-07-21T00:00:00"/>
    <s v="6 meses "/>
    <d v="2020-09-21T00:00:00"/>
    <s v="2 meses "/>
    <d v="2020-09-21T00:00:00"/>
    <s v="8 meses "/>
    <s v="Término Ok"/>
    <m/>
    <m/>
    <m/>
    <m/>
    <s v="Calle 131 C BIS NO 94- D 27"/>
    <n v="3125689313"/>
    <s v="vivis.0602.vm@gmail.com"/>
    <s v="Banco Scotiabank Colpatria"/>
    <s v="Ahorros"/>
    <n v="4382013708"/>
    <s v="Femenino"/>
    <s v="Colombia"/>
    <s v="Bogotá, D.C."/>
    <s v="Cundinamarca"/>
    <d v="1993-06-02T00:00:00"/>
    <n v="31"/>
    <s v="TRABAJO SOCIAL"/>
    <s v="NO HAY INFORMACIÓN EN SECOP II DEL CONTRATO"/>
  </r>
  <r>
    <x v="0"/>
    <s v="004-2020"/>
    <m/>
    <s v="Secop II"/>
    <s v="FDLSUBA-CPS-004-2020"/>
    <s v="FDLSUBA-CD-005-2020"/>
    <x v="0"/>
    <x v="0"/>
    <x v="1"/>
    <m/>
    <m/>
    <s v="GRESSY SULENA CUESTA GUTIERREZ"/>
    <n v="1032410694"/>
    <m/>
    <n v="1478"/>
    <n v="37800000"/>
    <n v="0"/>
    <n v="0"/>
    <n v="37800000"/>
    <n v="6300000"/>
    <m/>
    <m/>
    <m/>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1075654&amp;isFromPublicArea=True&amp;isModal=true&amp;asPopupView=true"/>
    <x v="3"/>
    <x v="1"/>
    <d v="2020-02-03T00:00:00"/>
    <d v="2020-05-30T00:00:00"/>
    <s v="3 meses 28 días."/>
    <d v="2020-07-29T00:00:00"/>
    <s v="1 meses 29 días."/>
    <d v="2020-07-29T00:00:00"/>
    <s v="5 meses 27 días."/>
    <s v="Término Ok"/>
    <m/>
    <m/>
    <m/>
    <m/>
    <s v="-"/>
    <s v="-"/>
    <s v="-"/>
    <s v="-"/>
    <s v="-"/>
    <s v="-"/>
    <s v="Femenino"/>
    <s v="-"/>
    <s v="-"/>
    <s v="-"/>
    <s v="-"/>
    <s v="-"/>
    <s v="-"/>
    <s v="NO HAY INFORMACIÓN EN SECOP II DEL CONTRATO"/>
  </r>
  <r>
    <x v="0"/>
    <s v="005-2020 C1"/>
    <m/>
    <s v="Secop II"/>
    <s v="FDLSUBA-CPS-005-2020"/>
    <s v="FDLSUBA-CD-006-2020"/>
    <x v="0"/>
    <x v="0"/>
    <x v="1"/>
    <d v="2020-02-27T00:00:00"/>
    <m/>
    <s v="CLAUDIA PATRICIA ALVARADO PACHON"/>
    <n v="37728161"/>
    <s v="Bucaramanga (Santander)"/>
    <n v="1478"/>
    <n v="25200000"/>
    <n v="12600000"/>
    <n v="0"/>
    <n v="37800000"/>
    <n v="6300000"/>
    <m/>
    <m/>
    <m/>
    <s v="Persona Natural"/>
    <x v="1"/>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1076303&amp;isFromPublicArea=True&amp;isModal=true&amp;asPopupView=true"/>
    <x v="3"/>
    <x v="1"/>
    <d v="2020-02-03T00:00:00"/>
    <d v="2020-05-29T00:00:00"/>
    <s v="3 meses 27 días."/>
    <d v="2020-07-29T00:00:00"/>
    <s v="2 meses "/>
    <d v="2020-07-29T00:00:00"/>
    <s v="5 meses 27 días."/>
    <s v="Término Ok"/>
    <m/>
    <m/>
    <m/>
    <m/>
    <s v="-"/>
    <s v="-"/>
    <s v="-"/>
    <s v="-"/>
    <s v="-"/>
    <s v="-"/>
    <s v="Femenino"/>
    <s v="-"/>
    <s v="-"/>
    <s v="-"/>
    <s v="-"/>
    <s v="-"/>
    <s v="-"/>
    <s v="NO HAY INFORMACIÓN EN SECOP II DEL CONTRATO"/>
  </r>
  <r>
    <x v="0"/>
    <s v="005-2020"/>
    <m/>
    <s v="Secop II"/>
    <s v="FDLSUBA-CPS-005-2020"/>
    <s v="FDLSUBA-CD-006-2020"/>
    <x v="0"/>
    <x v="0"/>
    <x v="1"/>
    <m/>
    <m/>
    <s v="LORENA LUZ GUERRA ROSADO"/>
    <n v="1122397086"/>
    <m/>
    <n v="1478"/>
    <n v="25200000"/>
    <n v="12600000"/>
    <n v="0"/>
    <n v="37800000"/>
    <n v="6300000"/>
    <m/>
    <m/>
    <m/>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1076303&amp;isFromPublicArea=True&amp;isModal=true&amp;asPopupView=true"/>
    <x v="3"/>
    <x v="1"/>
    <d v="2020-02-03T00:00:00"/>
    <d v="2020-05-29T00:00:00"/>
    <s v="3 meses 27 días."/>
    <d v="2020-07-29T00:00:00"/>
    <s v="2 meses "/>
    <d v="2020-07-29T00:00:00"/>
    <s v="5 meses 27 días."/>
    <s v="Término Ok"/>
    <m/>
    <m/>
    <m/>
    <m/>
    <s v="-"/>
    <s v="-"/>
    <s v="-"/>
    <s v="-"/>
    <s v="-"/>
    <s v="-"/>
    <s v="Femenino"/>
    <s v="-"/>
    <s v="-"/>
    <s v="-"/>
    <s v="-"/>
    <s v="-"/>
    <s v="-"/>
    <s v="NO HAY INFORMACIÓN EN SECOP II DEL CONTRATO"/>
  </r>
  <r>
    <x v="0"/>
    <s v="006-2020"/>
    <m/>
    <s v="Secop II"/>
    <s v="FDLSUBA-CPS-006-2020"/>
    <s v="FDLSUBA-CD-007-2020"/>
    <x v="0"/>
    <x v="0"/>
    <x v="1"/>
    <m/>
    <m/>
    <s v="ERIKA BEATRIZ CUBILLOS QUINTERO"/>
    <n v="1032459869"/>
    <m/>
    <n v="1478"/>
    <n v="16800000"/>
    <n v="8400000"/>
    <n v="0"/>
    <n v="25200000"/>
    <n v="4200000"/>
    <m/>
    <m/>
    <m/>
    <s v="Persona Natural"/>
    <x v="0"/>
    <m/>
    <s v="PRESTAR SERVICIOS PROFESIONALES EN MATERIA SOCIAL PARA IMPULSAR LOS PROCESOS DE PARTICIPACIÓN CIUDADANA Y FOMENTAR LAS ACTIVIDADES INSTITUCIONALES PARA EL CUMPLIMIENTO DE LAS METAS DE PLAN DE DESARROLLO LOCAL"/>
    <s v="https://community.secop.gov.co/Public/Tendering/OpportunityDetail/Index?noticeUID=CO1.NTC.1076063&amp;isFromPublicArea=True&amp;isModal=true&amp;asPopupView=true"/>
    <x v="4"/>
    <x v="1"/>
    <d v="2020-02-03T00:00:00"/>
    <d v="2020-03-31T00:00:00"/>
    <s v="1 meses 29 días."/>
    <d v="2020-05-30T00:00:00"/>
    <s v="1 meses 29 días."/>
    <d v="2020-05-30T00:00:00"/>
    <s v="3 meses 28 días."/>
    <s v="Término Ok"/>
    <m/>
    <m/>
    <m/>
    <m/>
    <s v="-"/>
    <s v="-"/>
    <s v="-"/>
    <s v="-"/>
    <s v="-"/>
    <s v="-"/>
    <s v="Femenino"/>
    <s v="-"/>
    <s v="-"/>
    <s v="-"/>
    <s v="-"/>
    <s v="-"/>
    <s v="-"/>
    <s v="NO HAY INFORMACIÓN EN SECOP II DEL CONTRATO"/>
  </r>
  <r>
    <x v="0"/>
    <s v="007-2020"/>
    <m/>
    <s v="Secop II"/>
    <s v="FDLSUBA-CPS-007-2020"/>
    <s v="FDLSUBA-CD-008-2020"/>
    <x v="0"/>
    <x v="0"/>
    <x v="1"/>
    <m/>
    <m/>
    <s v="JESSICA QUIROZ CAUSIL"/>
    <n v="53064832"/>
    <s v="Bogotá, D.C."/>
    <n v="1478"/>
    <n v="16800000"/>
    <n v="8400000"/>
    <n v="0"/>
    <n v="25200000"/>
    <n v="4200000"/>
    <m/>
    <m/>
    <m/>
    <s v="Persona Natural"/>
    <x v="0"/>
    <m/>
    <s v="PRESTAR SERVICIOS PROFESIONALES EN MATERIA SOCIAL PARA IMPULSAR LOS PROCESOS DE PARTICIPACIÓN CIUDADANA Y FOMENTAR LAS ACTIVIDADES INSTITUCIONALES PARA EL CUMPLIMIENTO DE LAS METAS DE PLAN DE DESARROLLO LOCAL"/>
    <s v="https://community.secop.gov.co/Public/Tendering/OpportunityDetail/Index?noticeUID=CO1.NTC.1076237&amp;isFromPublicArea=True&amp;isModal=true&amp;asPopupView=true"/>
    <x v="4"/>
    <x v="1"/>
    <d v="2020-02-03T00:00:00"/>
    <d v="2020-05-29T00:00:00"/>
    <s v="3 meses 27 días."/>
    <d v="2020-07-29T00:00:00"/>
    <s v="2 meses "/>
    <d v="2020-07-29T00:00:00"/>
    <s v="5 meses 27 días."/>
    <s v="Término Ok"/>
    <m/>
    <m/>
    <m/>
    <m/>
    <s v="Carrera 61#5B-37"/>
    <n v="3105582291"/>
    <s v="QUIROZ.JESSICA@GMAIL.COM"/>
    <s v="Banco Caja Social (BCSC)"/>
    <s v="Ahorros"/>
    <n v="24072301139"/>
    <s v="Femenino"/>
    <s v="Colombia"/>
    <s v="Bogotá, D.C."/>
    <s v="Cundinamarca"/>
    <d v="1984-08-08T00:00:00"/>
    <n v="39"/>
    <s v="CIENCIA POLITICA"/>
    <s v="NO HAY INFORMACIÓN EN SECOP II DEL CONTRATO"/>
  </r>
  <r>
    <x v="0"/>
    <s v="008-2020"/>
    <m/>
    <s v="Secop II"/>
    <s v="FDLSUBA-CPS-008-2020"/>
    <s v="FDLSUBA-CD-009-2020"/>
    <x v="0"/>
    <x v="0"/>
    <x v="1"/>
    <m/>
    <m/>
    <s v="LADY YESSENIA RIAÑO UPEGUI"/>
    <n v="1032441293"/>
    <m/>
    <n v="1478"/>
    <n v="15480000"/>
    <n v="7740000"/>
    <n v="0"/>
    <n v="23220000"/>
    <n v="3870000"/>
    <m/>
    <m/>
    <m/>
    <s v="Persona Natural"/>
    <x v="0"/>
    <m/>
    <s v="PRESTAR LOS SERVICIOS PROFESIONALES PARA APOYAR LA GESTIÓN CONTRACTUAL EN EL ÁREA DE GESTIÓN DEL DESARROLLO LOCAL, REALIZANDO LAS ACTIVIDADES RELACIONADAS CON LAS DIFERENTES ETAPAS CONTRACTUALES DE LOS PROCESOS DE ADQUISICIÓN DE BIENES Y SERVICIOS QUE REALICE EL FONDO DE DESARROLLO LOCAL DE SUBA_x000a_"/>
    <s v="https://community.secop.gov.co/Public/Tendering/OpportunityDetail/Index?noticeUID=CO1.NTC.1076378&amp;isFromPublicArea=True&amp;isModal=true&amp;asPopupView=true"/>
    <x v="3"/>
    <x v="1"/>
    <d v="2020-01-31T00:00:00"/>
    <d v="2020-05-29T00:00:00"/>
    <s v="3 meses 29 días."/>
    <d v="2020-07-29T00:00:00"/>
    <s v="2 meses "/>
    <d v="2020-07-29T00:00:00"/>
    <s v="5 meses 29 días."/>
    <s v="Término Ok"/>
    <m/>
    <m/>
    <m/>
    <m/>
    <s v="-"/>
    <s v="-"/>
    <s v="-"/>
    <s v="-"/>
    <s v="-"/>
    <s v="-"/>
    <s v="Femenino"/>
    <s v="-"/>
    <s v="-"/>
    <s v="-"/>
    <s v="-"/>
    <s v="-"/>
    <s v="-"/>
    <s v="NO HAY INFORMACIÓN EN SECOP II DEL CONTRATO"/>
  </r>
  <r>
    <x v="0"/>
    <s v="009-2020"/>
    <m/>
    <s v="Secop II"/>
    <s v="FDLSUBA-CPS-009-2020"/>
    <s v="FDLSUBA-CD-010-2020"/>
    <x v="0"/>
    <x v="0"/>
    <x v="1"/>
    <m/>
    <m/>
    <s v="ELIA TATIANA BARBOSA ALMONACID"/>
    <n v="40189185"/>
    <s v="Villavicencio (Meta)"/>
    <n v="1478"/>
    <n v="25200000"/>
    <n v="12600000"/>
    <n v="0"/>
    <n v="37800000"/>
    <n v="6300000"/>
    <m/>
    <m/>
    <m/>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1083081&amp;isFromPublicArea=True&amp;isModal=true&amp;asPopupView=true"/>
    <x v="3"/>
    <x v="2"/>
    <d v="2020-02-04T00:00:00"/>
    <d v="2020-06-04T00:00:00"/>
    <s v="4 meses 1 días."/>
    <d v="2020-08-04T00:00:00"/>
    <s v="2 meses "/>
    <d v="2020-08-04T00:00:00"/>
    <s v="6 meses 1 días."/>
    <s v="Término Ok"/>
    <m/>
    <m/>
    <m/>
    <m/>
    <s v="Carrera 45#45-71"/>
    <n v="3002076667"/>
    <s v="eliatatianabarbosa@gmail.com"/>
    <s v="Bancolombia"/>
    <s v="Ahorros"/>
    <s v="03135295051"/>
    <s v="Femenino"/>
    <s v="Colombia"/>
    <s v="Villavicencio"/>
    <s v="Meta"/>
    <d v="1981-10-14T00:00:00"/>
    <n v="42"/>
    <s v="ESPECIALIZACION EN DERECHO ADMINISTRATIVO - DERECHO"/>
    <m/>
  </r>
  <r>
    <x v="0"/>
    <s v="010-2020"/>
    <m/>
    <s v="Secop II"/>
    <s v="FDLSUBA-CPS-010-2020"/>
    <s v="FDLSUBA-CD-011-2020"/>
    <x v="0"/>
    <x v="0"/>
    <x v="0"/>
    <m/>
    <m/>
    <s v="JULY VANESA MEZA SANCHEZ"/>
    <n v="1016037910"/>
    <s v="Bogotá, D.C."/>
    <n v="1481"/>
    <n v="14000000"/>
    <n v="7000000"/>
    <n v="0"/>
    <n v="21000000"/>
    <n v="3500000"/>
    <m/>
    <m/>
    <m/>
    <s v="Persona Natural"/>
    <x v="0"/>
    <m/>
    <s v="PRESTAR LOS SERVICIOS TÉCNICOS PARA LA OPERACIÓN, SEGUIMIENTO Y CUMPLIMIENTO DE LOS PROCESOS Y PROCEDIMIENTOS DEL SERVICIO SOCIAL APOYOS PARA LA SEGURIDAD ECONÓMICA TIPO C, REQUERIDOS PARA EL OPORTUNO Y ADECUADO REGISTRO, CRUCE Y REPORTE DE LOS DATOS EN EL SIRBE,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1083018&amp;isFromPublicArea=True&amp;isModal=true&amp;asPopupView=true"/>
    <x v="2"/>
    <x v="3"/>
    <d v="2020-02-04T00:00:00"/>
    <d v="2020-06-04T00:00:00"/>
    <s v="4 meses 1 días."/>
    <d v="2020-08-04T00:00:00"/>
    <s v="2 meses "/>
    <d v="2020-08-04T00:00:00"/>
    <s v="6 meses 1 días."/>
    <s v="Término Ok"/>
    <m/>
    <m/>
    <m/>
    <m/>
    <s v="Calle 145 C No. 83-14"/>
    <n v="3136555915"/>
    <s v="vanesams0209@gmail.com"/>
    <s v="Banco Falabella"/>
    <s v="Ahorros"/>
    <s v="116060056078"/>
    <s v="Femenino"/>
    <s v="Colombia"/>
    <s v="Bogotá, D.C."/>
    <s v="Cundinamarca"/>
    <d v="1991-09-02T00:00:00"/>
    <n v="32"/>
    <s v="TECNOLOGÍA EN GESTIÓN_x000a_ADMINISTRATIVA, ADMINISTRACION DE EMPRESAS"/>
    <m/>
  </r>
  <r>
    <x v="0"/>
    <s v="011-2020"/>
    <m/>
    <s v="Secop II"/>
    <s v="FDLSF-CPS-011-2020"/>
    <s v="FDLSUBA-CD-012-2020"/>
    <x v="0"/>
    <x v="0"/>
    <x v="0"/>
    <m/>
    <m/>
    <s v="WASBERG YUSSIF LEMUS FRANCO"/>
    <n v="1015415438"/>
    <s v="Bogotá, D.C."/>
    <n v="1478"/>
    <n v="25200000"/>
    <n v="0"/>
    <n v="0"/>
    <n v="25200000"/>
    <n v="6300000"/>
    <m/>
    <m/>
    <m/>
    <s v="Persona Natural"/>
    <x v="0"/>
    <m/>
    <s v="APOYAR TÉCNICAMENTE LAS DISTINTAS ETAPAS DE LOS PROCESOS DE COMPETENCIA DE LA ALCALDÍA LOCAL PARA LA DEPURACIÓN DE ACTUACIONES ADMINISTRATIVAS"/>
    <s v="https://community.secop.gov.co/Public/Tendering/OpportunityDetail/Index?noticeUID=CO1.NTC.1091525&amp;isFromPublicArea=True&amp;isModal=true&amp;asPopupView=true"/>
    <x v="0"/>
    <x v="4"/>
    <d v="2020-02-07T00:00:00"/>
    <d v="2020-06-09T00:00:00"/>
    <s v="4 meses 3 días."/>
    <d v="2020-06-09T00:00:00"/>
    <s v=""/>
    <d v="2020-06-09T00:00:00"/>
    <s v="4 meses 3 días."/>
    <s v="Término Ok"/>
    <m/>
    <m/>
    <m/>
    <m/>
    <s v="Carrera 87 A No. 127 - 59 Int 4 Casa 14"/>
    <n v="3125462192"/>
    <s v="Carrera 87 A No. 127 - 59 Int 4 Casa 14"/>
    <s v="Bancolombia"/>
    <s v="Ahorros"/>
    <n v="30092922215"/>
    <s v="Masculino"/>
    <s v="Colombia"/>
    <s v="Bogotá, D.C."/>
    <s v="Cundinamarca"/>
    <d v="1989-12-29T00:00:00"/>
    <n v="34"/>
    <s v="ESPECIALIZACION EN INGENIERIA DE PAVIMENTOS,INGENIERIA CIVIL"/>
    <m/>
  </r>
  <r>
    <x v="0"/>
    <s v="012-2020"/>
    <m/>
    <s v="Secop II"/>
    <s v="FDLSF-CD-012-2020"/>
    <s v="FDLSUBA-CD-012-2020"/>
    <x v="0"/>
    <x v="0"/>
    <x v="0"/>
    <m/>
    <m/>
    <s v="ERICK LEANDRO VALBUENA CARDENAS"/>
    <n v="1013637730"/>
    <s v="Bogotá, D.C."/>
    <n v="9001"/>
    <n v="25200000"/>
    <n v="12600000"/>
    <n v="0"/>
    <n v="37800000"/>
    <n v="6300000"/>
    <m/>
    <m/>
    <m/>
    <s v="Persona Natural"/>
    <x v="0"/>
    <m/>
    <s v="APOYAR TÉCNICAMENTE LAS DISTINTAS ETAPAS DE LOS PROCESOS DE COMPETENCIA DE LA ALCALDÍA LOCAL PARA LA DEPURACIÓN DE ACTUACIONES ADMINISTRATIVAS."/>
    <s v="https://community.secop.gov.co/Public/Tendering/OpportunityDetail/Index?noticeUID=CO1.NTC.1091525&amp;isFromPublicArea=True&amp;isModal=true&amp;asPopupView=true"/>
    <x v="0"/>
    <x v="4"/>
    <d v="2020-02-07T00:00:00"/>
    <d v="2020-06-11T00:00:00"/>
    <s v="4 meses 5 días."/>
    <d v="2020-08-11T00:00:00"/>
    <s v="2 meses "/>
    <d v="2020-08-11T00:00:00"/>
    <s v="6 meses 5 días."/>
    <s v="Término Ok"/>
    <m/>
    <m/>
    <m/>
    <m/>
    <s v="Carrera 19b 26a 61 sur"/>
    <n v="3102294706"/>
    <s v=" elvalbuena16@gmail.com"/>
    <s v="Banco Caja Social (BCSC)"/>
    <s v="Ahorros"/>
    <n v="24060091097"/>
    <s v="Masculino"/>
    <s v="Colombia"/>
    <s v="Bogotá, D.C."/>
    <s v="Cundinamarca"/>
    <d v="1993-01-07T00:00:00"/>
    <n v="31"/>
    <s v="ESPECIALIZACION EN GERENCIA DE PROYECTOS DE CONSTRUCCION,ARQUITECTURA"/>
    <m/>
  </r>
  <r>
    <x v="0"/>
    <s v="013-2020"/>
    <m/>
    <s v="Secop II"/>
    <s v="FDLSUBA-013-2020"/>
    <s v=" _x000a_FDLSUBA-CD-014-2020_x000a_"/>
    <x v="0"/>
    <x v="0"/>
    <x v="0"/>
    <m/>
    <m/>
    <s v="CRISTIAN DIOKR CARDERON GARCES"/>
    <n v="1030567733"/>
    <s v="Bogotá, D.C."/>
    <n v="1478"/>
    <n v="8800000"/>
    <n v="4400000"/>
    <n v="0"/>
    <n v="13200000"/>
    <n v="2200000"/>
    <m/>
    <m/>
    <m/>
    <s v="Persona Natural"/>
    <x v="0"/>
    <m/>
    <s v="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1091765&amp;isFromPublicArea=True&amp;isModal=true&amp;asPopupView=true"/>
    <x v="5"/>
    <x v="5"/>
    <d v="2020-02-07T00:00:00"/>
    <d v="2020-06-09T00:00:00"/>
    <s v="4 meses 3 días."/>
    <d v="2020-08-09T00:00:00"/>
    <s v="2 meses "/>
    <d v="2020-08-09T00:00:00"/>
    <s v="6 meses 3 días."/>
    <s v="Término Ok"/>
    <m/>
    <m/>
    <m/>
    <m/>
    <s v="Calle 50 A # 81C 29 SUR"/>
    <n v="3133440925"/>
    <s v="CRISTIANCDLM20@HOTMAIL.COM"/>
    <s v="Banco Davivienda"/>
    <s v="Ahorros"/>
    <s v="570007271138872"/>
    <s v="Masculino"/>
    <s v="Colombia"/>
    <s v="Bogotá, D.C."/>
    <s v="Cundinamarca"/>
    <d v="1989-10-08T00:00:00"/>
    <n v="34"/>
    <s v="BACHILLER"/>
    <m/>
  </r>
  <r>
    <x v="0"/>
    <s v="014-2020"/>
    <m/>
    <s v="Secop II"/>
    <s v="FDLSUBA-CPS-014-2020"/>
    <s v="FDLSUBA-CD-014-2020"/>
    <x v="0"/>
    <x v="0"/>
    <x v="0"/>
    <m/>
    <m/>
    <s v="FRAN BELTRAN MONTERO"/>
    <n v="80542186"/>
    <m/>
    <n v="1478"/>
    <n v="8800000"/>
    <n v="4400000"/>
    <n v="0"/>
    <n v="13200000"/>
    <n v="2200000"/>
    <m/>
    <m/>
    <m/>
    <s v="Persona Natural"/>
    <x v="0"/>
    <s v="1. 9/06/2020 6:05:47 PM POR NECESIDAD DEL SERVICIO SE REQUIERE ADICIONAR Y PRORROGAR EL PRESENTE CONTRATO, TAL Y COMO CONSTA EN EL DOCUMENTO DE JUSTIFICACIÓN"/>
    <s v="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1091765&amp;isFromPublicArea=True&amp;isModal=true&amp;asPopupView=true"/>
    <x v="5"/>
    <x v="5"/>
    <d v="2020-02-10T00:00:00"/>
    <d v="2020-06-09T00:00:00"/>
    <s v="4 meses "/>
    <d v="2020-08-09T00:00:00"/>
    <s v="2 meses "/>
    <d v="2020-08-09T00:00:00"/>
    <s v="6 meses "/>
    <s v="Término Ok"/>
    <m/>
    <m/>
    <m/>
    <m/>
    <s v="Carrera 149A No. 143B 11"/>
    <n v="3213006234"/>
    <s v="franbeltra2017@gmail.com"/>
    <s v="-"/>
    <s v="-"/>
    <s v="-"/>
    <s v="Masculino"/>
    <s v="Colombia"/>
    <s v="-"/>
    <s v="-"/>
    <s v="-"/>
    <s v="-"/>
    <s v="-"/>
    <s v="NO HAY EN SECOP II DE DATOS PERSONALES, NO HAY PDF 1 NI PDF 2, QUEDA PENDIENTE NUMERO DE CUENTA Y BANCO, FECHA DE NACIMIENTO, LUGAR DE NACIMIENTO Y PROFESIÓN"/>
  </r>
  <r>
    <x v="0"/>
    <s v="016-2020"/>
    <m/>
    <s v="Secop II"/>
    <s v="FDLSUBA-CPS-016-2020"/>
    <s v="FDLSUBA-CD-015-2020"/>
    <x v="0"/>
    <x v="0"/>
    <x v="0"/>
    <m/>
    <m/>
    <s v="YUCELLY EDITH RUBIO MOLINA"/>
    <n v="1019100490"/>
    <m/>
    <n v="1481"/>
    <n v="16800000"/>
    <n v="8400000"/>
    <n v="0"/>
    <n v="252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101502&amp;isFromPublicArea=True&amp;isModal=true&amp;asPopupView=true"/>
    <x v="0"/>
    <x v="6"/>
    <d v="2020-02-12T00:00:00"/>
    <d v="2020-06-11T00:00:00"/>
    <s v="4 meses "/>
    <d v="2020-08-11T00:00:00"/>
    <s v="2 meses "/>
    <d v="2020-08-11T00:00:00"/>
    <s v="6 meses "/>
    <s v="Término Ok"/>
    <m/>
    <m/>
    <m/>
    <m/>
    <s v="-"/>
    <s v="-"/>
    <s v="-"/>
    <s v="-"/>
    <s v="-"/>
    <s v="-"/>
    <s v="Femenino"/>
    <s v="-"/>
    <s v="-"/>
    <s v="-"/>
    <s v="-"/>
    <s v="-"/>
    <s v="-"/>
    <s v="NO HAY INFORMACIÓN EN SECOP II DEL CONTRATO"/>
  </r>
  <r>
    <x v="0"/>
    <s v="017-2020"/>
    <m/>
    <s v="Secop II"/>
    <s v="FDLSUBA-CPS-017-2020"/>
    <s v="FDLSUBA-CD-012-2020"/>
    <x v="0"/>
    <x v="0"/>
    <x v="0"/>
    <m/>
    <m/>
    <s v="HERLY RESTREPO SOTO"/>
    <n v="19455549"/>
    <m/>
    <n v="1481"/>
    <n v="25200000"/>
    <n v="12600000"/>
    <n v="0"/>
    <n v="37800000"/>
    <n v="6300000"/>
    <m/>
    <m/>
    <m/>
    <s v="Persona Natural"/>
    <x v="0"/>
    <m/>
    <s v="APOYAR TÉCNICAMENTE LAS DISTINTAS ETAPAS DE LOS PROCESOS DE COMPETENCIA DE LA ALCALDÍA LOCAL PARA LA DEPURACIÓN DE ACTUACIONES ADMINISTRATIVAS"/>
    <s v="https://community.secop.gov.co/Public/Tendering/OpportunityDetail/Index?noticeUID=CO1.NTC.1091525&amp;isFromPublicArea=True&amp;isModal=true&amp;asPopupView=true"/>
    <x v="0"/>
    <x v="7"/>
    <d v="2020-02-13T00:00:00"/>
    <d v="2020-06-13T00:00:00"/>
    <s v="4 meses 1 días."/>
    <d v="2020-08-13T00:00:00"/>
    <s v="2 meses "/>
    <d v="2020-08-13T00:00:00"/>
    <s v="6 meses 1 días."/>
    <s v="Término Ok"/>
    <m/>
    <m/>
    <m/>
    <m/>
    <s v="-"/>
    <s v="-"/>
    <s v="-"/>
    <s v="-"/>
    <s v="-"/>
    <s v="-"/>
    <s v="Femenino"/>
    <s v="-"/>
    <s v="-"/>
    <s v="-"/>
    <s v="-"/>
    <s v="-"/>
    <s v="-"/>
    <s v="NO HAY INFORMACIÓN EN SECOP II DEL CONTRATO"/>
  </r>
  <r>
    <x v="0"/>
    <s v="018-2020"/>
    <m/>
    <s v="Secop II"/>
    <s v="FDLSUBA-CPS-018-2020"/>
    <s v="_x000a_FDLSUBA-CD-016-2020_x000a_"/>
    <x v="0"/>
    <x v="0"/>
    <x v="1"/>
    <m/>
    <m/>
    <s v="JUAN CARLOS BETANCOURT CARVAJAL"/>
    <n v="80136968"/>
    <s v="Bogotá, D.C."/>
    <n v="1478"/>
    <n v="16800000"/>
    <n v="8400000"/>
    <n v="0"/>
    <n v="25200000"/>
    <n v="4200000"/>
    <m/>
    <m/>
    <m/>
    <s v="Persona Natural"/>
    <x v="0"/>
    <m/>
    <s v="PRESTAR LOS SERVICIOS PROFESIONALES COMO ABOGADO EN LA ALCALDÍA LOCAL DE SUBA, ESPECIALMENTE REALIZANDO EL TRÁMITE Y SEGUIMIENTO A TUTELAS, ACCIONES POPULARES, INCIDENTE DE DESACATO, PROPOSICIONES Y DEMÁS ASUNTOS JURÍDICOS DE LA ALCALDÍA LOCAL DE SUBA"/>
    <s v="https://community.secop.gov.co/Public/Tendering/OpportunityDetail/Index?noticeUID=CO1.NTC.1102759&amp;isFromPublicArea=True&amp;isModal=true&amp;asPopupView=true"/>
    <x v="0"/>
    <x v="6"/>
    <d v="2020-02-12T00:00:00"/>
    <d v="2020-06-11T00:00:00"/>
    <s v="4 meses "/>
    <d v="2020-08-11T00:00:00"/>
    <s v="2 meses "/>
    <d v="2020-08-11T00:00:00"/>
    <s v="6 meses "/>
    <s v="Término Ok"/>
    <m/>
    <m/>
    <m/>
    <m/>
    <s v="Calle 110 No. 14b-73 Apto 201"/>
    <n v="3203616874"/>
    <s v="juank821227@hotmail.com"/>
    <s v="Banco Davivienda"/>
    <s v="Ahorros"/>
    <s v="007170497759"/>
    <s v="Masculino"/>
    <s v="Colombia"/>
    <s v="Bogotá, D.C."/>
    <s v="Cundinamarca"/>
    <d v="1982-12-27T00:00:00"/>
    <n v="41"/>
    <s v="ESPECIALIZACION EN DERECHO DE LA SEGURIDAD SOCIAL, DERECHO"/>
    <m/>
  </r>
  <r>
    <x v="0"/>
    <s v="019-2020"/>
    <m/>
    <s v="Secop II"/>
    <s v="FDLSUBA-CPS-019-2020"/>
    <s v="FDLSUBA-CD-012-2020"/>
    <x v="0"/>
    <x v="0"/>
    <x v="0"/>
    <m/>
    <m/>
    <s v="ILONA MURCIA IJJASZ"/>
    <n v="51829727"/>
    <m/>
    <n v="1478"/>
    <n v="25200000"/>
    <n v="12600000"/>
    <n v="0"/>
    <n v="37800000"/>
    <n v="6300000"/>
    <m/>
    <m/>
    <m/>
    <s v="Persona Natural"/>
    <x v="0"/>
    <m/>
    <s v="APOYAR TÉCNICAMENTE LAS DISTINTAS ETAPAS DE LOS PROCESOS DE COMPETENCIA DE LA ALCALDÍA LOCAL PARA LA DEPURACIÓN DE ACTUACIONES ADMINISTRATIVAS"/>
    <s v="https://community.secop.gov.co/Public/Tendering/OpportunityDetail/Index?noticeUID=CO1.NTC.1091525&amp;isFromPublicArea=True&amp;isModal=true&amp;asPopupView=true"/>
    <x v="0"/>
    <x v="7"/>
    <d v="2020-02-13T00:00:00"/>
    <d v="2020-06-17T00:00:00"/>
    <s v="4 meses 5 días."/>
    <d v="2020-08-17T00:00:00"/>
    <s v="2 meses "/>
    <d v="2020-08-17T00:00:00"/>
    <s v="6 meses 5 días."/>
    <s v="Término Ok"/>
    <m/>
    <m/>
    <m/>
    <m/>
    <s v="-"/>
    <s v="-"/>
    <s v="-"/>
    <s v="-"/>
    <s v="-"/>
    <s v="-"/>
    <s v="Femenino"/>
    <s v="-"/>
    <s v="-"/>
    <s v="-"/>
    <s v="-"/>
    <s v="-"/>
    <s v="-"/>
    <s v="NO HAY INFORMACIÓN EN SECOP II DEL CONTRATO"/>
  </r>
  <r>
    <x v="0"/>
    <s v="020-2020"/>
    <m/>
    <s v="Secop II"/>
    <s v="FLSUBA-CPS-020-2020"/>
    <s v="FDLSUBA-CD-012-2020"/>
    <x v="0"/>
    <x v="0"/>
    <x v="0"/>
    <m/>
    <m/>
    <s v="ESTIBALIZ BAQUERO BORDA"/>
    <n v="1018407205"/>
    <s v="Bogotá, D.C."/>
    <n v="1481"/>
    <n v="25200000"/>
    <n v="12600000"/>
    <n v="0"/>
    <n v="37800000"/>
    <n v="6300000"/>
    <m/>
    <m/>
    <m/>
    <s v="Persona Natural"/>
    <x v="0"/>
    <m/>
    <s v="APOYAR TÉCNICAMENTE LAS DISTINTAS ETAPAS DE LOS PROCESOS DE COMPETENCIA DE LA ALCALDÍA LOCAL PARA LA DEPURACIÓN DE ACTUACIONES ADMINISTRATIVAS"/>
    <s v="https://community.secop.gov.co/Public/Tendering/OpportunityDetail/Index?noticeUID=CO1.NTC.1091525&amp;isFromPublicArea=True&amp;isModal=true&amp;asPopupView=true"/>
    <x v="0"/>
    <x v="8"/>
    <d v="2020-02-13T00:00:00"/>
    <d v="2020-06-13T00:00:00"/>
    <s v="4 meses 1 días."/>
    <d v="2020-08-13T00:00:00"/>
    <s v="2 meses "/>
    <d v="2020-08-13T00:00:00"/>
    <s v="6 meses 1 días."/>
    <s v="Término Ok"/>
    <m/>
    <m/>
    <m/>
    <m/>
    <s v="Avenida Calle 147 # 7G-52 "/>
    <n v="3138063879"/>
    <s v="lizbaquero7@gmail.com"/>
    <s v="Bancolombia"/>
    <s v="Ahorros"/>
    <n v="20322573791"/>
    <s v="Masculino"/>
    <s v="Colombia"/>
    <s v="Bogotá, D.C."/>
    <s v="Cundinamarca"/>
    <d v="1986-10-07T00:00:00"/>
    <n v="37"/>
    <s v="ARQUITECTURA"/>
    <s v="NO HAY INFORMACIÓN EN SECOP II DEL CONTRATO"/>
  </r>
  <r>
    <x v="0"/>
    <s v="021-2020"/>
    <m/>
    <s v="Secop II"/>
    <s v="FDLSUBA-CPS-021-2020"/>
    <s v=" _x000a_FDLSUBA-CD-018-2020_x000a_"/>
    <x v="0"/>
    <x v="0"/>
    <x v="1"/>
    <m/>
    <m/>
    <s v="DANIEL FRANCISCO MATIZ RODRIGUEZ"/>
    <n v="1032376922"/>
    <s v="Bogotá, D.C."/>
    <n v="1481"/>
    <n v="16800000"/>
    <n v="8400000"/>
    <n v="0"/>
    <n v="25200000"/>
    <n v="4200000"/>
    <m/>
    <m/>
    <m/>
    <s v="Persona Natural"/>
    <x v="0"/>
    <m/>
    <s v="PRESTAR LOS SERVICIOS PROFESIONALES COMO ABOGADO EN LA ALCALDÍA LOCAL DE SUBA, PRINCIPALMENTE EN TODAS LAS GESTIONES JURÍDICAS Y ADMINISTRATIVAS EN MATERIA DE PROPIEDAD HORIZONTAL."/>
    <s v="https://community.secop.gov.co/Public/Tendering/OpportunityDetail/Index?noticeUID=CO1.NTC.1104206&amp;isFromPublicArea=True&amp;isModal=true&amp;asPopupView=true"/>
    <x v="0"/>
    <x v="6"/>
    <d v="2020-02-12T00:00:00"/>
    <d v="2020-06-13T00:00:00"/>
    <s v="4 meses 2 días."/>
    <d v="2020-08-13T00:00:00"/>
    <s v="2 meses "/>
    <d v="2020-08-13T00:00:00"/>
    <s v="6 meses 2 días."/>
    <s v="Término Ok"/>
    <m/>
    <m/>
    <m/>
    <m/>
    <s v="Calle 150a No 102 B - 47. Torre 1. Apto. 404., Bogotá"/>
    <n v="3213431406"/>
    <s v="danielmatiz23@gmail.com"/>
    <s v="Banco Davivienda"/>
    <s v="Ahorros"/>
    <s v="0550451800040854"/>
    <s v="Masculino"/>
    <s v="Colombia"/>
    <s v="Bogotá, D.C."/>
    <s v="Cundinamarca"/>
    <d v="1986-11-23T00:00:00"/>
    <n v="37"/>
    <s v="ESPECIALIZACION EN DERECHO ADMINISTRATIVO; DERECHO"/>
    <m/>
  </r>
  <r>
    <x v="0"/>
    <s v="022-2020"/>
    <m/>
    <s v="Secop II"/>
    <s v="FDLSUBA-CPS-022/2020"/>
    <s v="FDLSUBA-CD-019/2020"/>
    <x v="0"/>
    <x v="0"/>
    <x v="1"/>
    <m/>
    <m/>
    <s v="YURY ANDRES SANTOS PETREL"/>
    <n v="80257080"/>
    <s v="Bogotá, D.C."/>
    <n v="1478"/>
    <n v="29880000"/>
    <n v="14940000"/>
    <n v="0"/>
    <n v="44820000"/>
    <n v="7470000"/>
    <m/>
    <m/>
    <m/>
    <s v="Persona Natural"/>
    <x v="0"/>
    <m/>
    <s v="PRESTAR SERVICIOS PROFESIONALES ESPECIALIZADOS EN EL ÁREA DE GESTIÓN DEL DESARROLLO LOCAL DE LA ALCALDÍA LOCAL DE SUBA EN EL ÁREA DE PLANEACIÓN, PARA LOGRAR EL CUMPLIMIENTO DE LAS METAS DEL PLAN DE DESARROLLO LOCAL DE LA VIGENCIA."/>
    <s v="https://community.secop.gov.co/Public/Tendering/OpportunityDetail/Index?noticeUID=CO1.NTC.1104459&amp;isFromPublicArea=True&amp;isModal=true&amp;asPopupView=true"/>
    <x v="6"/>
    <x v="8"/>
    <d v="2020-02-13T00:00:00"/>
    <d v="2020-06-11T00:00:00"/>
    <s v="3 meses 30 días."/>
    <d v="2020-08-11T00:00:00"/>
    <s v="2 meses "/>
    <d v="2020-08-11T00:00:00"/>
    <s v="5 meses 30 días."/>
    <s v="Término Ok"/>
    <m/>
    <m/>
    <m/>
    <m/>
    <s v="Carrera 72 a # No 137 a -35"/>
    <n v="3006595498"/>
    <s v="andressantosp967@gmail.com"/>
    <s v="Bancolombia"/>
    <s v="Ahorros"/>
    <n v="15485059650"/>
    <s v="Masculino"/>
    <s v="Colombia"/>
    <s v="Bogotá, D.C."/>
    <s v="Cundinamarca"/>
    <d v="1983-01-13T00:00:00"/>
    <n v="41"/>
    <s v="MAESTRÍA EN PLANEACIÓN PARA EL_x000a_DESARROLLO , ECONOMIA"/>
    <m/>
  </r>
  <r>
    <x v="0"/>
    <s v="023-2020"/>
    <m/>
    <s v="Secop II"/>
    <s v="FDLSUBA-CPS-023-2020"/>
    <s v="FDLSUBA-CD-020-2020_x000a_"/>
    <x v="0"/>
    <x v="0"/>
    <x v="0"/>
    <m/>
    <m/>
    <s v="EDUAR JAMIR LOZANO VERA"/>
    <n v="1033769482"/>
    <s v="Bogotá, D.C."/>
    <n v="1478"/>
    <n v="8800000"/>
    <n v="4400000"/>
    <n v="0"/>
    <n v="13200000"/>
    <n v="2200000"/>
    <m/>
    <m/>
    <m/>
    <s v="Persona Natural"/>
    <x v="0"/>
    <m/>
    <s v="APOYAR ADMINISTRATIVA Y ASISTENCIALMENTE A LA ALCALDÍA LOCAL DE SUBA EN LAS DIFERENTES DEPENDENCIAS CON LA OPORTUNIDAD Y CONFIDENCIALIDAD REQUERIDA"/>
    <s v="https://community.secop.gov.co/Public/Tendering/OpportunityDetail/Index?noticeUID=CO1.NTC.1106323&amp;isFromPublicArea=True&amp;isModal=true&amp;asPopupView=true"/>
    <x v="0"/>
    <x v="8"/>
    <d v="2020-02-13T00:00:00"/>
    <d v="2020-06-12T00:00:00"/>
    <s v="4 meses "/>
    <d v="2020-08-12T00:00:00"/>
    <s v="2 meses "/>
    <d v="2020-08-12T00:00:00"/>
    <s v="6 meses "/>
    <s v="Término Ok"/>
    <m/>
    <m/>
    <m/>
    <m/>
    <s v="Calle 79 A # 62 - 03 "/>
    <n v="3214705668"/>
    <s v=" edwar.1994l@gmail.com"/>
    <s v="Banco BBVA"/>
    <s v="Ahorros"/>
    <n v="175312164"/>
    <s v="Masculino"/>
    <s v="Colombia"/>
    <s v="Bogotá, D.C."/>
    <s v="Cundinamarca"/>
    <d v="1994-08-02T00:00:00"/>
    <n v="29"/>
    <s v="DERECHO"/>
    <m/>
  </r>
  <r>
    <x v="0"/>
    <s v="024-2020"/>
    <m/>
    <s v="Secop II"/>
    <s v="FDLSUBA-CPS-024-2020"/>
    <s v="FDLSUBA-CD-020-2020_x000a_"/>
    <x v="0"/>
    <x v="0"/>
    <x v="0"/>
    <m/>
    <m/>
    <s v="OMAR EDUARDO SUPELANO MARQUEZ"/>
    <n v="80759813"/>
    <s v="Bogotá, D.C."/>
    <n v="1478"/>
    <n v="8800000"/>
    <n v="4400000"/>
    <n v="0"/>
    <n v="13200000"/>
    <n v="2200000"/>
    <m/>
    <m/>
    <m/>
    <s v="Persona Natural"/>
    <x v="0"/>
    <m/>
    <s v="APOYAR ADMINISTRATIVA Y ASISTENCIALMENTE A LA ALCALDÍA LOCAL DE SUBA EN LAS DIFERENTES DEPENDENCIAS CON LA OPORTUNIDAD Y CONFIDENCIALIDAD REQUERIDA"/>
    <s v="https://community.secop.gov.co/Public/Tendering/OpportunityDetail/Index?noticeUID=CO1.NTC.1106323&amp;isFromPublicArea=True&amp;isModal=true&amp;asPopupView=true"/>
    <x v="0"/>
    <x v="8"/>
    <d v="2020-02-13T00:00:00"/>
    <d v="2020-06-12T00:00:00"/>
    <s v="4 meses "/>
    <d v="2020-08-12T00:00:00"/>
    <s v="2 meses "/>
    <d v="2020-08-12T00:00:00"/>
    <s v="6 meses "/>
    <s v="Término Ok"/>
    <m/>
    <m/>
    <m/>
    <m/>
    <s v="Calle 133 #101b-15"/>
    <n v="3507003061"/>
    <s v="oedusup145@gmail.com"/>
    <s v="Banco Scotiabank Colpatria"/>
    <s v="Ahorros"/>
    <n v="6342025802"/>
    <s v="Masculino"/>
    <s v="Colombia"/>
    <s v="Bogotá, D.C."/>
    <s v="Cundinamarca"/>
    <d v="1983-12-22T00:00:00"/>
    <n v="40"/>
    <s v="TÉCNICO PROFESIONAL EN ADMINISTRACIÓN DE EMPRESAS"/>
    <m/>
  </r>
  <r>
    <x v="0"/>
    <s v="025-2020"/>
    <m/>
    <s v="Secop II"/>
    <s v="FDLSUBA-CPS-025-2020"/>
    <s v="FDLSUBA-CD-020-2020_x000a_"/>
    <x v="0"/>
    <x v="0"/>
    <x v="0"/>
    <m/>
    <m/>
    <s v="JOSE LIBARDO CASTAÑEDA SERRANO"/>
    <n v="79633658"/>
    <s v="Bogotá, D.C."/>
    <n v="1481"/>
    <n v="8800000"/>
    <n v="4400000"/>
    <n v="0"/>
    <n v="13200000"/>
    <n v="2200000"/>
    <m/>
    <m/>
    <m/>
    <s v="Persona Natural"/>
    <x v="0"/>
    <m/>
    <s v="APOYAR ADMINISTRATIVA Y ASISTENCIALMENTE A LA ALCALDÍA LOCAL DE SUBA EN LAS DIFERENTES DEPENDENCIAS CON LA OPORTUNIDAD Y CONFIDENCIALIDAD REQUERIDA"/>
    <s v="https://community.secop.gov.co/Public/Tendering/OpportunityDetail/Index?noticeUID=CO1.NTC.1106323&amp;isFromPublicArea=True&amp;isModal=true&amp;asPopupView=true"/>
    <x v="0"/>
    <x v="8"/>
    <d v="2020-02-13T00:00:00"/>
    <d v="2020-06-12T00:00:00"/>
    <s v="4 meses "/>
    <d v="2020-08-12T00:00:00"/>
    <s v="2 meses "/>
    <d v="2020-08-12T00:00:00"/>
    <s v="6 meses "/>
    <s v="Término Ok"/>
    <m/>
    <m/>
    <m/>
    <m/>
    <s v="Calle 150 No. 117-61 APTO 302"/>
    <n v="5198867"/>
    <s v="libardocas@gmail.com"/>
    <s v="Banco Davivienda"/>
    <s v="Ahorros"/>
    <n v="550477300065810"/>
    <s v="Masculino"/>
    <s v="Colombia"/>
    <s v="Bogotá, D.C."/>
    <s v="Cundinamarca"/>
    <d v="1972-06-06T00:00:00"/>
    <n v="52"/>
    <s v="INGENIERIA DE SISTEMAS"/>
    <m/>
  </r>
  <r>
    <x v="0"/>
    <s v="026-2020"/>
    <m/>
    <s v="Secop II"/>
    <s v="FDLSUBA-CPS-026-2020"/>
    <s v="FDLSUBA-CD-021-2020_x000a_"/>
    <x v="0"/>
    <x v="0"/>
    <x v="0"/>
    <m/>
    <m/>
    <s v="JOHANA PATRICIA ANDRADE HERNANDEZ"/>
    <n v="55170922"/>
    <s v="Neiva"/>
    <n v="1478"/>
    <n v="25200000"/>
    <n v="12600000"/>
    <n v="0"/>
    <n v="37800000"/>
    <n v="6300000"/>
    <m/>
    <m/>
    <m/>
    <s v="Persona Natural"/>
    <x v="0"/>
    <m/>
    <s v="APOYAR JURÍDICAMENTE A LA ALCALDÍA LOCAL DE SUBA, PRINCIPALMENTE EN EL PROCESO DE LIDERAR EL COBRO PERSUASIVO Y REMISIÓN DE COBRO COACTIVO QUE COMPETA AL ALCALDE LOCAL, ASÍ COMO LAS GESTIONES JURÍDICAS PARA MANTENER ACTUALIZADA LA INFORMACIÓN CORRESPONDIENTE A MULTAS"/>
    <s v="https://community.secop.gov.co/Public/Tendering/OpportunityDetail/Index?noticeUID=CO1.NTC.1115271&amp;isFromPublicArea=True&amp;isModal=true&amp;asPopupView=true"/>
    <x v="0"/>
    <x v="9"/>
    <d v="2020-02-18T00:00:00"/>
    <d v="2020-06-17T00:00:00"/>
    <s v="4 meses "/>
    <d v="2020-08-17T00:00:00"/>
    <s v="2 meses "/>
    <d v="2020-08-17T00:00:00"/>
    <s v="6 meses "/>
    <s v="Término Ok"/>
    <m/>
    <m/>
    <m/>
    <m/>
    <s v="Carrera 20 # 50-72"/>
    <n v="8114917"/>
    <s v="andreaviveros.1@gmail.com"/>
    <s v="Banco Scotiabank Colpatria"/>
    <s v="Ahorros"/>
    <n v="55170922"/>
    <s v="Femenino"/>
    <s v="Colombia"/>
    <s v="Neiva"/>
    <s v="Huila"/>
    <d v="1974-04-03T00:00:00"/>
    <n v="50"/>
    <s v="DERECHO"/>
    <m/>
  </r>
  <r>
    <x v="0"/>
    <s v="027-2020"/>
    <m/>
    <s v="Secop II"/>
    <s v="FDLSUBA-CPS-027-2020"/>
    <s v="FDLSUBA-CD-017-2020"/>
    <x v="0"/>
    <x v="0"/>
    <x v="0"/>
    <m/>
    <m/>
    <s v="DELLY ALEXANDRA HERNÁNDEZ HERNÁNDEZ"/>
    <n v="1019099233"/>
    <s v="Bogotá, D.C."/>
    <n v="1478"/>
    <n v="8800000"/>
    <n v="4400000"/>
    <n v="0"/>
    <n v="13200000"/>
    <n v="2200000"/>
    <m/>
    <m/>
    <m/>
    <s v="Persona Natural"/>
    <x v="0"/>
    <m/>
    <s v="PRESTAR LOS SERVICIOS DE APOYO AL ÁREA GESTIÓN DE DESARROLLO LOCAL ESPECIALMENTE EN EL CENTRO DE DOCUMENTACIÓN E INFORMACIÓN –CDI- DE LA ALCALDÍA LOCAL DE SUBA"/>
    <s v="https://community.secop.gov.co/Public/Tendering/OpportunityDetail/Index?noticeUID=CO1.NTC.1103464&amp;isFromPublicArea=True&amp;isModal=true&amp;asPopupView=true"/>
    <x v="7"/>
    <x v="10"/>
    <d v="2020-02-14T00:00:00"/>
    <d v="2020-06-13T00:00:00"/>
    <s v="4 meses "/>
    <d v="2020-08-13T00:00:00"/>
    <s v="2 meses "/>
    <d v="2020-08-13T00:00:00"/>
    <s v="6 meses "/>
    <s v="Término Ok"/>
    <m/>
    <m/>
    <m/>
    <m/>
    <s v="Calle 38 # 32 a 72 (frailejón 2 –ciudad verde)"/>
    <n v="3117187135"/>
    <s v="alesandrah94@gmail.com"/>
    <s v="Banco Caja Social (BCSC)"/>
    <s v="Ahorros"/>
    <n v="24039877963"/>
    <s v="Femenino"/>
    <s v="Colombia"/>
    <s v="Bogotá, D.C."/>
    <s v="Cundinamarca"/>
    <d v="1994-08-14T00:00:00"/>
    <n v="29"/>
    <s v="Tecnico laboral auxiliar administrativo"/>
    <m/>
  </r>
  <r>
    <x v="0"/>
    <s v="028-2020"/>
    <m/>
    <s v="Secop II"/>
    <s v="FDLSUBA-028-2020"/>
    <s v="FDLSUBA-CD-015-2020"/>
    <x v="0"/>
    <x v="0"/>
    <x v="0"/>
    <m/>
    <m/>
    <s v="BRYAN JAIR DIAZ DUEÑAS"/>
    <n v="1073239385"/>
    <s v="Mosquera"/>
    <n v="1478"/>
    <n v="16800000"/>
    <n v="0"/>
    <n v="0"/>
    <n v="16800000"/>
    <n v="4200000"/>
    <m/>
    <m/>
    <m/>
    <s v="Persona Natural"/>
    <x v="0"/>
    <m/>
    <s v="APOYAR JURÍDICAMENTE LA EJECUCIÓN DE LAS ACCIONES REQUERIDAS PARA LA DEPURACIÓN DE LAS ACTUACIONES ADMINISTRATIVAS QUE CURSAN EN LA ALCALDÍA LOCAL.  "/>
    <s v="https://community.secop.gov.co/Public/Tendering/OpportunityDetail/Index?noticeUID=CO1.NTC.1101502&amp;isFromPublicArea=True&amp;isModal=true&amp;asPopupView=true"/>
    <x v="0"/>
    <x v="10"/>
    <d v="2020-02-14T00:00:00"/>
    <d v="2020-06-16T00:00:00"/>
    <s v="4 meses 3 días."/>
    <d v="2020-06-16T00:00:00"/>
    <s v=""/>
    <d v="2020-06-16T00:00:00"/>
    <s v="4 meses 3 días."/>
    <s v="Término Ok"/>
    <m/>
    <m/>
    <m/>
    <m/>
    <s v="Carrera 106 b # 143-39"/>
    <n v="5389863"/>
    <s v="dediazbj@gmail.com"/>
    <s v="Banco Caja Social (BCSC)"/>
    <s v="Ahorros"/>
    <n v="24088094087"/>
    <s v="Masculino"/>
    <s v="Colombia"/>
    <s v="Bogotá, D.C."/>
    <s v="Cundinamarca"/>
    <d v="1992-08-30T00:00:00"/>
    <n v="31"/>
    <s v="ESPECIALIZACIÓN EN ALTA GERENCIA DEL ESTADO. DERECHO"/>
    <m/>
  </r>
  <r>
    <x v="0"/>
    <s v="029-2020"/>
    <m/>
    <s v="Secop II"/>
    <s v="FDLSUBA-CD-029-2020"/>
    <s v="FDLSUBA-CD-024-2020"/>
    <x v="0"/>
    <x v="0"/>
    <x v="0"/>
    <m/>
    <m/>
    <s v="BLANCA PILAR SUAREZ CHACON"/>
    <n v="52588770"/>
    <s v="Bogotá, D.C."/>
    <n v="1478"/>
    <n v="14000000"/>
    <n v="7000000"/>
    <n v="0"/>
    <n v="21000000"/>
    <n v="3500000"/>
    <m/>
    <m/>
    <m/>
    <s v="Persona Natural"/>
    <x v="0"/>
    <m/>
    <s v="PRESTAR LOS SERVICIOS DE APOYO EN LAS ACTIVIDADES ADMINISTRATIVAS EN EL ÁREA GESTIÓN DE DESARROLLO LOCAL, PARA EL LOGRO DE LAS METAS DE GESTIÓN DE LA VIGENCIA"/>
    <s v="https://community.secop.gov.co/Public/Tendering/OpportunityDetail/Index?noticeUID=CO1.NTC.1110973&amp;isFromPublicArea=True&amp;isModal=true&amp;asPopupView=true"/>
    <x v="8"/>
    <x v="10"/>
    <d v="2020-02-14T00:00:00"/>
    <d v="2020-06-16T00:00:00"/>
    <s v="4 meses 3 días."/>
    <d v="2020-08-16T00:00:00"/>
    <s v="2 meses "/>
    <d v="2020-08-16T00:00:00"/>
    <s v="6 meses 3 días."/>
    <s v="Término Ok"/>
    <m/>
    <m/>
    <m/>
    <m/>
    <s v="Carrera 103 No. 132-40"/>
    <n v="3112557241"/>
    <s v="PILINT@HOTMAIL.COM"/>
    <s v="Bancolombia"/>
    <s v="Ahorros"/>
    <n v="66203022345"/>
    <s v="Femenino"/>
    <s v="Colombia"/>
    <s v="Bogotá, D.C."/>
    <s v="Cundinamarca"/>
    <d v="1973-11-23T00:00:00"/>
    <n v="50"/>
    <s v="BACHILLER"/>
    <m/>
  </r>
  <r>
    <x v="0"/>
    <s v="030-2020"/>
    <m/>
    <s v="Secop II"/>
    <s v="FDLSUBA-CPS-030-2020"/>
    <s v="FDLSUBA-CD-019/2020"/>
    <x v="0"/>
    <x v="0"/>
    <x v="1"/>
    <m/>
    <m/>
    <s v="JACQUELINE MARIN PEREZ"/>
    <n v="41947823"/>
    <s v="Armenia (Quindio)"/>
    <n v="1478"/>
    <n v="29880000"/>
    <n v="14940000"/>
    <n v="0"/>
    <n v="44820000"/>
    <n v="7470000"/>
    <m/>
    <m/>
    <m/>
    <s v="Persona Natural"/>
    <x v="0"/>
    <m/>
    <s v="PRESTAR SERVICIOS PROFESIONALES ESPECIALIZADOS EN EL ÁREA DE GESTIÓN DEL DESARROLLO LOCAL DE LA ALCALDÍA LOCAL DE SUBA EN EL ÁREA DE PLANEACIÓN, PARA LOGRAR EL CUMPLIMIENTO DE LAS METAS DEL PLAN DE DESARROLLO LOCAL DE LA VIGENCIA"/>
    <s v="https://community.secop.gov.co/Public/Tendering/OpportunityDetail/Index?noticeUID=CO1.NTC.1104459&amp;isFromPublicArea=True&amp;isModal=true&amp;asPopupView=true"/>
    <x v="6"/>
    <x v="10"/>
    <d v="2020-02-17T00:00:00"/>
    <d v="2020-06-16T00:00:00"/>
    <s v="4 meses "/>
    <d v="2020-08-16T00:00:00"/>
    <s v="2 meses "/>
    <d v="2020-08-16T00:00:00"/>
    <s v="6 meses "/>
    <s v="Término Ok"/>
    <m/>
    <m/>
    <m/>
    <m/>
    <s v="Calle 154a#98-40"/>
    <s v="-"/>
    <s v="-"/>
    <s v="Bancolombia"/>
    <s v="Ahorros"/>
    <n v="62735557225"/>
    <s v="Femenino"/>
    <s v="Colombia"/>
    <s v="Armenia"/>
    <s v="Quindio"/>
    <d v="1980-10-08T00:00:00"/>
    <n v="43"/>
    <s v="ESPECIALIZACIÓN EN FINANZAS Y ADMINISTRACIÓN PUBLICA. ADMINISTRACIÓN PUBLICA"/>
    <m/>
  </r>
  <r>
    <x v="0"/>
    <s v="031-2020"/>
    <m/>
    <s v="Secop II"/>
    <s v="FDLSUBA-031-2020"/>
    <s v="FDLSUBA-CD-025-2020"/>
    <x v="0"/>
    <x v="0"/>
    <x v="1"/>
    <m/>
    <m/>
    <s v="DIANA PATRICIA ARENAS BLANCO"/>
    <n v="1098648859"/>
    <s v="Bucaramanga (Santander)"/>
    <n v="1478"/>
    <n v="16800000"/>
    <n v="8400000"/>
    <n v="0"/>
    <n v="25200000"/>
    <n v="4200000"/>
    <m/>
    <m/>
    <m/>
    <s v="Persona Natural"/>
    <x v="0"/>
    <m/>
    <s v="PRESTAR LOS SERVICIOS PROFESIONALES EN LA ALCALDÍA LOCAL DE SUBA, EN LOS TEMAS RELACIONADOS CON EL ÁREA DE SISTEMAS, GESTIÓN DE TICS Y TODO LO RELACIONADO CON EL RECURSO TECNOLÓGICO DE LA ALCALDÍA LOCAL DE SUBA."/>
    <s v="https://community.secop.gov.co/Public/Tendering/OpportunityDetail/Index?noticeUID=CO1.NTC.1111280&amp;isFromPublicArea=True&amp;isModal=true&amp;asPopupView=true"/>
    <x v="9"/>
    <x v="9"/>
    <d v="2020-02-17T00:00:00"/>
    <d v="2020-06-16T00:00:00"/>
    <s v="4 meses "/>
    <d v="2020-08-16T00:00:00"/>
    <s v="2 meses "/>
    <d v="2020-08-16T00:00:00"/>
    <s v="6 meses "/>
    <s v="Término Ok"/>
    <m/>
    <m/>
    <m/>
    <m/>
    <s v="Carrera 90BIS # 73A - 57 APTO 304 TORRE 5A"/>
    <n v="3112003406"/>
    <s v="dianaarenasblanco@gmail.com"/>
    <s v="Bancolombia"/>
    <s v="Ahorros"/>
    <n v="60215346921"/>
    <s v="Masculino"/>
    <s v="Colombia"/>
    <s v="Bogotá, D.C."/>
    <s v="Cundinamarca"/>
    <d v="1987-12-23T00:00:00"/>
    <n v="36"/>
    <s v="MAESTRÍA EN GERENCIA DE LA INNOVACIÓN "/>
    <m/>
  </r>
  <r>
    <x v="0"/>
    <s v="032-2020"/>
    <m/>
    <s v="Secop II"/>
    <s v="FDLSF-CPS-032-2020"/>
    <s v="FDLSUBA-CD-023-2020"/>
    <x v="0"/>
    <x v="0"/>
    <x v="0"/>
    <m/>
    <m/>
    <s v="LUIS ALBERTO PULIDO TOCA"/>
    <n v="19266126"/>
    <m/>
    <n v="1472"/>
    <n v="16800000"/>
    <n v="8400000"/>
    <n v="0"/>
    <n v="25200000"/>
    <n v="4200000"/>
    <m/>
    <m/>
    <m/>
    <s v="Persona Natural"/>
    <x v="0"/>
    <m/>
    <s v="APOYO AL ÁREA DE GESTIÓN DEL DESARROLLO LOCAL, EN LA OFICINA DE PRESUPUESTO DE LA ALCALDÍA LOCAL DE SUBA"/>
    <s v="https://community.secop.gov.co/Public/Tendering/OpportunityDetail/Index?noticeUID=CO1.NTC.1111279&amp;isFromPublicArea=True&amp;isModal=true&amp;asPopupView=true"/>
    <x v="10"/>
    <x v="9"/>
    <d v="2020-02-19T00:00:00"/>
    <d v="2020-06-18T00:00:00"/>
    <s v="4 meses "/>
    <d v="2020-08-18T00:00:00"/>
    <s v="2 meses "/>
    <d v="2020-08-18T00:00:00"/>
    <s v="6 meses "/>
    <s v="Término Ok"/>
    <m/>
    <m/>
    <m/>
    <m/>
    <s v="-"/>
    <s v="-"/>
    <s v="-"/>
    <s v="-"/>
    <s v="-"/>
    <s v="-"/>
    <s v="Masculino"/>
    <s v="-"/>
    <s v="-"/>
    <s v="-"/>
    <s v="-"/>
    <s v="-"/>
    <s v="-"/>
    <s v="NO HAY INFORMACIÓN EN SECOP II DEL CONTRATO"/>
  </r>
  <r>
    <x v="0"/>
    <s v="033-2020"/>
    <m/>
    <s v="Secop II"/>
    <s v="FDLSUBA-CPS-033-2020"/>
    <s v="FDLSUBA-CD-022-2020"/>
    <x v="0"/>
    <x v="0"/>
    <x v="1"/>
    <m/>
    <m/>
    <s v="EXMELIN HAMID LEMUS FRANCO"/>
    <n v="79724176"/>
    <s v="Bogotá, D.C."/>
    <n v="1478"/>
    <n v="29880000"/>
    <n v="14940000"/>
    <n v="0"/>
    <n v="44820000"/>
    <n v="7470000"/>
    <m/>
    <m/>
    <m/>
    <s v="Persona Natural"/>
    <x v="0"/>
    <m/>
    <s v="PRESTAR SERVICIOS PROFESIONALES ESPECIALIZADOS EN EL ÁREA DE GESTIÓN DEL DESARROLLO LOCAL DE LA ALCALDÍA LOCAL DE SUBA, PARA EL APOYO A LA EJECUCIÓN INTEGRAL DE LOS DIFERENTES PROYECTOS DE INVERSIÓN DESTINADOS A LA INTERVENCIÓN DE LA MALLA VIAL, ESPACIO PÚBLICO Y PARQUES DE LA LOCALIDAD DE SUBA"/>
    <s v="https://community.secop.gov.co/Public/Tendering/OpportunityDetail/Index?noticeUID=CO1.NTC.1111649&amp;isFromPublicArea=True&amp;isModal=true&amp;asPopupView=true"/>
    <x v="11"/>
    <x v="10"/>
    <d v="2020-02-17T00:00:00"/>
    <d v="2020-06-16T00:00:00"/>
    <s v="4 meses "/>
    <d v="2020-08-16T00:00:00"/>
    <s v="2 meses "/>
    <d v="2020-08-16T00:00:00"/>
    <s v="6 meses "/>
    <s v="Término Ok"/>
    <m/>
    <m/>
    <m/>
    <m/>
    <s v="Calle 150 A #92-20 casa 39"/>
    <n v="3103142837"/>
    <s v="ing.lemusfranco@gmail.com"/>
    <s v="Banco Scotiabank Colpatria"/>
    <s v="Ahorros"/>
    <n v="4382004867"/>
    <s v="Masculino"/>
    <s v="Colombia"/>
    <s v="Bogotá, D.C."/>
    <s v="Cundinamarca"/>
    <d v="1979-04-07T00:00:00"/>
    <n v="45"/>
    <s v="INGENIERIA CIVIL,ESPECIALIZACION EN DISEÑO Y_x000a_CONSTRUCCION DE VIAS Y AEROPISTAS,MAESTRÍA EN INFRAESTRUCTURA VIAL"/>
    <m/>
  </r>
  <r>
    <x v="0"/>
    <s v="034-2020"/>
    <m/>
    <s v="Secop II"/>
    <s v="FDLSF-CPS-034-2020"/>
    <s v="FDLSUBA-CD-017-2020"/>
    <x v="0"/>
    <x v="0"/>
    <x v="0"/>
    <m/>
    <m/>
    <s v="LIZBET NAYIBE ESCOBAR AYA"/>
    <n v="1013600966"/>
    <s v="Bogotá, D.C."/>
    <n v="1469"/>
    <n v="8800000"/>
    <n v="0"/>
    <n v="0"/>
    <n v="8800000"/>
    <n v="2200000"/>
    <m/>
    <m/>
    <m/>
    <s v="Persona Natural"/>
    <x v="0"/>
    <m/>
    <s v="PRESTAR LOS SERVICIOS DE APOYO AL ÁREA GESTIÓN DE DESARROLLO LOCAL ESPECIALMENTE EN EL CENTRO DE DOCUMENTACIÓN E INFORMACIÓN –CDI- DE LA ALCALDÍA LOCAL DE SUBA"/>
    <s v="https://community.secop.gov.co/Public/Tendering/OpportunityDetail/Index?noticeUID=CO1.NTC.1103464&amp;isFromPublicArea=True&amp;isModal=true&amp;asPopupView=true"/>
    <x v="7"/>
    <x v="11"/>
    <d v="2020-02-19T00:00:00"/>
    <d v="2020-06-18T00:00:00"/>
    <s v="4 meses "/>
    <d v="2020-06-18T00:00:00"/>
    <s v=""/>
    <d v="2020-06-18T00:00:00"/>
    <s v="4 meses "/>
    <s v="Término Ok"/>
    <m/>
    <m/>
    <m/>
    <m/>
    <s v="Carrera 14a # 10a-27 sur"/>
    <n v="7597516"/>
    <s v="lescobaraya88@gmail.com"/>
    <s v="Bancolombia"/>
    <s v="Ahorros"/>
    <n v="13163546862"/>
    <s v="Femenino"/>
    <s v="Colombia"/>
    <s v="Guacheta"/>
    <s v="Cundinamarca"/>
    <d v="1988-12-05T00:00:00"/>
    <n v="35"/>
    <s v="TECNOLOGICA EN GESTIÓN DE DOCUMENTOS"/>
    <m/>
  </r>
  <r>
    <x v="0"/>
    <s v="035-2020"/>
    <m/>
    <s v="Secop II"/>
    <s v="FDLSUBA-CPS-035-2020"/>
    <s v="FDLSUBA-CD-028-2020_x000a_"/>
    <x v="0"/>
    <x v="0"/>
    <x v="0"/>
    <m/>
    <m/>
    <s v="DANILO ALFREDO MORRIS MONCADA"/>
    <n v="80276374"/>
    <s v="Villeta (Cundinamarca)"/>
    <n v="1478"/>
    <n v="25200000"/>
    <n v="0"/>
    <n v="0"/>
    <n v="25200000"/>
    <n v="6300000"/>
    <m/>
    <m/>
    <m/>
    <s v="Persona Natural"/>
    <x v="0"/>
    <m/>
    <s v="PRESTAR SERVICIOS PARA APOYAR AL ALCALDE (SA) LOCAL EN LA PROMOCIÓN, ACOMPAÑAMIENTO, COORDINACIÓN Y ATENCIÓN DE LAS INSTANCIAS DE COORDINACIÓN INTERINSTITUCIONALES Y LAS INSTANCIAS DE PARTICIPACIÓN LOCALES, ASÍ COMO LOS PROCESOS COMUNITARIOS EN LA LOCALIDAD."/>
    <s v="https://community.secop.gov.co/Public/Tendering/OpportunityDetail/Index?noticeUID=CO1.NTC.1118916&amp;isFromPublicArea=True&amp;isModal=true&amp;asPopupView=true"/>
    <x v="4"/>
    <x v="12"/>
    <d v="2020-02-19T00:00:00"/>
    <d v="2020-06-19T00:00:00"/>
    <s v="4 meses 1 días."/>
    <d v="2020-06-19T00:00:00"/>
    <s v=""/>
    <d v="2020-06-19T00:00:00"/>
    <s v="4 meses 1 días."/>
    <s v="Término Ok"/>
    <m/>
    <m/>
    <m/>
    <m/>
    <s v="Carrera 83 # 145-77 Int 7 Apto 503"/>
    <n v="7027595"/>
    <s v="damoris@gmail.com"/>
    <s v="Bancolombia"/>
    <s v="Ahorros"/>
    <n v="20235906735"/>
    <s v="Masculino"/>
    <s v="Colombia"/>
    <s v="Pacho"/>
    <s v="Cundinamarca"/>
    <d v="1964-05-15T00:00:00"/>
    <n v="60"/>
    <s v="ESPECIALIZACIÓN EN PEDAGOGÍA. LICENCIATURA EN CIENCIAS SOCIALES"/>
    <m/>
  </r>
  <r>
    <x v="0"/>
    <s v="036-2020"/>
    <m/>
    <s v="Secop II"/>
    <s v="FDLSUBA-CPS-036-2020"/>
    <s v="FDLSUBA-CD-017-2020"/>
    <x v="0"/>
    <x v="0"/>
    <x v="0"/>
    <m/>
    <m/>
    <s v="JUAN CAMILO RAMIREZ ZAMBRANO"/>
    <n v="80845381"/>
    <s v="Bogotá, D.C."/>
    <n v="690"/>
    <n v="8800000"/>
    <n v="4400000"/>
    <n v="0"/>
    <n v="13200000"/>
    <n v="2200000"/>
    <m/>
    <m/>
    <m/>
    <s v="Persona Natural"/>
    <x v="0"/>
    <m/>
    <s v="PRESTAR LOS SERVICIOS DE APOYO AL ÁREA GESTIÓN DE DESARROLLO LOCAL ESPECIALMENTE EN EL CENTRO DE DOCUMENTACIÓN E INFORMACIÓN –CDI- DE LA ALCALDÍA LOCAL DE SUBA"/>
    <s v="https://community.secop.gov.co/Public/Tendering/OpportunityDetail/Index?noticeUID=CO1.NTC.1103464&amp;isFromPublicArea=True&amp;isModal=true&amp;asPopupView=true"/>
    <x v="7"/>
    <x v="9"/>
    <d v="2020-02-19T00:00:00"/>
    <d v="2020-06-17T00:00:00"/>
    <s v="3 meses 30 días."/>
    <d v="2020-08-17T00:00:00"/>
    <s v="2 meses "/>
    <d v="2020-08-17T00:00:00"/>
    <s v="5 meses 30 días."/>
    <s v="Término Ok"/>
    <m/>
    <m/>
    <m/>
    <m/>
    <s v="Calle 26 sur # 78 h -29"/>
    <n v="3108675656"/>
    <s v=" juan.kmilo1946@gmail.com"/>
    <s v="Banco Davivienda"/>
    <s v="Ahorros"/>
    <n v="6200734140"/>
    <s v="Masculino"/>
    <s v="Colombia"/>
    <s v="Bogotá, D.C."/>
    <s v="Cundinamarca"/>
    <d v="1985-11-07T00:00:00"/>
    <n v="38"/>
    <s v="TECNOLOGIA EN ADMINISTRACION Y EJECUCION DE CONSTRUCCIONES,TECNOLOGÍA PRODUCCIÓN DE_x000a_MULTIMEDIA"/>
    <m/>
  </r>
  <r>
    <x v="0"/>
    <s v="037-2020"/>
    <m/>
    <s v="Secop II"/>
    <s v="FDLSUBA-CPS-037-2020"/>
    <s v="FDLSUBA-CD-026-2020"/>
    <x v="0"/>
    <x v="0"/>
    <x v="1"/>
    <m/>
    <m/>
    <s v="YESID BAZURTO BARRAGAN"/>
    <n v="12124311"/>
    <s v="Neiva"/>
    <n v="1504"/>
    <n v="32000000"/>
    <n v="0"/>
    <n v="0"/>
    <n v="32000000"/>
    <n v="8000000"/>
    <m/>
    <m/>
    <m/>
    <s v="Persona Natural"/>
    <x v="0"/>
    <m/>
    <s v="PRESTAR LOS SERVICIOS PROFESIONALES COMO ABOGADO(A) ESPECIALIZADO(A) PARA APOYAR Y LIDERAR JURÍDICA Y TÉCNICAMENTE EL DESARROLLO DE LAS ACTIVIDADES ENCAMINADAS AL CUMPLIMIENTO DE LAS METAS ESTABLECIDAS EN LOS PLANES DE TRABAJO SUSCRITOS PARA TODOS LOS ASUNTOS JURÍDICOS DE INSPECCIÓN VIGILANCIA Y CONTROL DE LA ALCALDÍA LOCAL DE SUBA."/>
    <s v="https://community.secop.gov.co/Public/Tendering/OpportunityDetail/Index?noticeUID=CO1.NTC.1115980&amp;isFromPublicArea=True&amp;isModal=true&amp;asPopupView=true"/>
    <x v="0"/>
    <x v="9"/>
    <d v="2020-02-19T00:00:00"/>
    <d v="2020-06-17T00:00:00"/>
    <s v="3 meses 30 días."/>
    <d v="2020-06-17T00:00:00"/>
    <s v=""/>
    <d v="2020-06-17T00:00:00"/>
    <s v="3 meses 30 días."/>
    <s v="Término Ok"/>
    <m/>
    <m/>
    <m/>
    <m/>
    <s v="Carrera 20 # 50-72 "/>
    <n v="8114917"/>
    <s v="diossalvara@hotmail.com"/>
    <s v="Banco de Bogotá"/>
    <s v="Ahorros"/>
    <n v="2249456"/>
    <s v="Masculino"/>
    <s v="Colombia"/>
    <s v="Girardot"/>
    <s v="Cundinamarca"/>
    <d v="1964-01-26T00:00:00"/>
    <n v="60"/>
    <s v="DERECHO"/>
    <m/>
  </r>
  <r>
    <x v="0"/>
    <s v="038-2020"/>
    <m/>
    <s v="Secop II"/>
    <s v="FDLSUBA-CPS-038-2020"/>
    <s v="FDLSUBA-CD-027-2020"/>
    <x v="0"/>
    <x v="0"/>
    <x v="1"/>
    <m/>
    <m/>
    <s v="AMPARO ADIELA CONTRERAS VILLAMIL"/>
    <n v="41637669"/>
    <s v="Bogotá, D.C."/>
    <n v="1506"/>
    <n v="25200000"/>
    <n v="0"/>
    <n v="0"/>
    <n v="25200000"/>
    <n v="6300000"/>
    <m/>
    <m/>
    <m/>
    <s v="Persona Natural"/>
    <x v="0"/>
    <m/>
    <s v="PRESTAR SUS SERVICIOS PROFESIONALES PARA APOYAR LOS PROCESOS DE MANEJO DEL PRESUPUESTO DISTRITAL LOCAL QUE SE ENCUENTRAN A CARGO DE LA OFICINA DE PRESUPUESTO DEL FONDO DE DESARROLLO LOCAL DE SUBA"/>
    <s v="https://community.secop.gov.co/Public/Tendering/OpportunityDetail/Index?noticeUID=CO1.NTC.1115854&amp;isFromPublicArea=True&amp;isModal=true&amp;asPopupView=true"/>
    <x v="10"/>
    <x v="11"/>
    <d v="2020-02-19T00:00:00"/>
    <d v="2020-06-18T00:00:00"/>
    <s v="4 meses "/>
    <d v="2020-06-18T00:00:00"/>
    <s v=""/>
    <d v="2020-06-18T00:00:00"/>
    <s v="4 meses "/>
    <s v="Término Ok"/>
    <m/>
    <m/>
    <m/>
    <m/>
    <s v="Carrera 90 n° 19A 29,int 6 apto209"/>
    <n v="3134951440"/>
    <s v="simonf71@gmail.com"/>
    <s v="Banco Scotiabank Colpatria"/>
    <s v="Corriente"/>
    <n v="510361016"/>
    <s v="Masculino"/>
    <s v="Colombia"/>
    <s v="Bogotá, D.C."/>
    <s v="Cundinamarca"/>
    <d v="1955-12-09T00:00:00"/>
    <n v="68"/>
    <s v="ESPECIALIZACION EN GESTION PUBLICA,CONTADOR PUBLICO"/>
    <m/>
  </r>
  <r>
    <x v="0"/>
    <s v="039-2020"/>
    <m/>
    <s v="Secop II"/>
    <s v="FDLSUBA-CPS-039-2020"/>
    <s v="FDLSUBA-CD-017-2020"/>
    <x v="0"/>
    <x v="0"/>
    <x v="0"/>
    <m/>
    <m/>
    <s v="BRAYAN JOSE RODRIGUEZ ROBAYO"/>
    <n v="1032371422"/>
    <s v="Bogotá, D.C."/>
    <n v="1506"/>
    <n v="8800000"/>
    <n v="4400000"/>
    <n v="0"/>
    <n v="13200000"/>
    <n v="2200000"/>
    <m/>
    <m/>
    <m/>
    <s v="Persona Natural"/>
    <x v="0"/>
    <m/>
    <s v="PRESTAR LOS SERVICIOS DE APOYO AL ÁREA GESTIÓN DE DESARROLLO LOCAL ESPECIALMENTE EN EL CENTRO DE DOCUMENTACIÓN E INFORMACIÓN –CDI- DE LA ALCALDÍA LOCAL DE SUBA"/>
    <s v="https://community.secop.gov.co/Public/Tendering/OpportunityDetail/Index?noticeUID=CO1.NTC.1103464&amp;isFromPublicArea=True&amp;isModal=true&amp;asPopupView=true"/>
    <x v="7"/>
    <x v="12"/>
    <d v="2020-02-20T00:00:00"/>
    <d v="2020-06-19T00:00:00"/>
    <s v="4 meses "/>
    <d v="2020-08-19T00:00:00"/>
    <s v="2 meses "/>
    <d v="2020-08-19T00:00:00"/>
    <s v="6 meses "/>
    <s v="Término Ok"/>
    <m/>
    <m/>
    <m/>
    <m/>
    <s v="Carrera 11 # 142a - 36"/>
    <n v="9060596"/>
    <s v="brayanjoserr@gmail.com"/>
    <s v="Bancolombia"/>
    <s v="Ahorros"/>
    <n v="14156860116"/>
    <s v="Masculino"/>
    <s v="Colombia"/>
    <s v="Bogotá, D.C."/>
    <s v="Cundinamarca"/>
    <d v="1986-07-06T00:00:00"/>
    <n v="37"/>
    <s v="BACHILLER"/>
    <m/>
  </r>
  <r>
    <x v="0"/>
    <s v="040-2020"/>
    <m/>
    <s v="Secop II"/>
    <s v="FDLSUBA-CPS-040-2020"/>
    <s v="FDLSUBA-CD-029-2020_x000a_"/>
    <x v="0"/>
    <x v="0"/>
    <x v="1"/>
    <m/>
    <m/>
    <s v="LAURA CATALINA MARTINEZ CASTILLO"/>
    <n v="1019028211"/>
    <s v="Bogotá, D.C."/>
    <n v="1506"/>
    <n v="25200000"/>
    <n v="12600000"/>
    <n v="0"/>
    <n v="37800000"/>
    <n v="6300000"/>
    <m/>
    <m/>
    <m/>
    <s v="Persona Natural"/>
    <x v="0"/>
    <m/>
    <s v="PRESTAR SERVICIOS PROFESIONALES EN EL ÁREA DE GESTIÓN DEL DESARROLLO LOCAL DE LA ALCALDÍA LOCAL DE SUBA EN EL ÁREA DE PLANEACIÓN, PARA LOGRAR EL CUMPLIMIENTO DE LAS METAS DEL PLAN DE DESARROLLO LOCAL DE LA VIGENCIA"/>
    <s v="https://community.secop.gov.co/Public/Tendering/OpportunityDetail/Index?noticeUID=CO1.NTC.1117613&amp;isFromPublicArea=True&amp;isModal=true&amp;asPopupView=true"/>
    <x v="6"/>
    <x v="11"/>
    <d v="2020-02-19T00:00:00"/>
    <d v="2020-06-19T00:00:00"/>
    <s v="4 meses 1 días."/>
    <d v="2020-08-19T00:00:00"/>
    <s v="2 meses "/>
    <d v="2020-08-19T00:00:00"/>
    <s v="6 meses 1 días."/>
    <s v="Término Ok"/>
    <m/>
    <m/>
    <m/>
    <m/>
    <s v="Carrera 98A #146A-34"/>
    <n v="3214971043"/>
    <s v="inglauramartinez1922@gmail.com"/>
    <s v="Banco Davivienda"/>
    <s v="Ahorros"/>
    <s v="488412981315"/>
    <s v="Femenino"/>
    <s v="Colombia"/>
    <s v="Bogotá, D.C."/>
    <s v="Cundinamarca"/>
    <d v="1988-09-19T00:00:00"/>
    <n v="35"/>
    <s v="ESPECIALIZACIÓN EN SISTEMAS INTEGRADOS DE GESTIÓN - QHSE; INGENIERIA INDUSTRIAL"/>
    <m/>
  </r>
  <r>
    <x v="0"/>
    <s v="041-2020"/>
    <m/>
    <s v="Secop II"/>
    <s v="FDLSUBA-041-2020"/>
    <s v="FDLSUBA-CD-029-2020_x000a_"/>
    <x v="0"/>
    <x v="0"/>
    <x v="1"/>
    <m/>
    <m/>
    <s v="JUAN CARLOS TORRES ORTIZ"/>
    <n v="79828542"/>
    <s v="Bogotá, D.C."/>
    <n v="1478"/>
    <n v="25200000"/>
    <n v="12600000"/>
    <n v="0"/>
    <n v="37800000"/>
    <n v="6300000"/>
    <m/>
    <m/>
    <m/>
    <s v="Persona Natural"/>
    <x v="0"/>
    <m/>
    <s v="PRESTAR SERVICIOS PROFESIONALES EN EL ÁREA DE GESTIÓN DEL DESARROLLO LOCAL DE LA ALCALDÍA LOCAL DE SUBA EN EL ÁREA DE PLANEACIÓN, PARA LOGRAR EL CUMPLIMIENTO DE LAS METAS DEL PLAN DE DESARROLLO LOCAL DE LA VIGENCIA."/>
    <s v="https://community.secop.gov.co/Public/Tendering/OpportunityDetail/Index?noticeUID=CO1.NTC.1117613&amp;isFromPublicArea=True&amp;isModal=true&amp;asPopupView=true"/>
    <x v="6"/>
    <x v="11"/>
    <d v="2020-02-19T00:00:00"/>
    <d v="2020-06-18T00:00:00"/>
    <s v="4 meses "/>
    <d v="2020-08-19T00:00:00"/>
    <s v="2 meses 1 días."/>
    <d v="2020-08-19T00:00:00"/>
    <s v="6 meses 1 días."/>
    <s v="Término Ok"/>
    <m/>
    <m/>
    <m/>
    <m/>
    <s v="Calle 130c#102a-10"/>
    <n v="3132589889"/>
    <s v="jctorreso2018@gmail.com"/>
    <s v="Banco Caja Social (BCSC)"/>
    <s v="Ahorros"/>
    <s v="24054721672"/>
    <s v="Masculino"/>
    <s v="Colombia"/>
    <s v="Bogotá, D.C."/>
    <s v="Cundinamarca"/>
    <d v="1975-10-29T00:00:00"/>
    <n v="48"/>
    <s v="ESPECIALIZACION EN LA RESPONSABILIDAD PENAL DEL SERVOR - ING INDUSTRIAL - TECNOLOGIA INDUSTRIAL"/>
    <m/>
  </r>
  <r>
    <x v="0"/>
    <s v="042-2020"/>
    <m/>
    <s v="Secop II"/>
    <s v="FDLSUBA-CPS-042-2020"/>
    <s v="FDLSUBA-CD-030-2020_x000a_"/>
    <x v="0"/>
    <x v="0"/>
    <x v="1"/>
    <m/>
    <m/>
    <s v="JULIE VIVIANA MORALES FIQUITIVA"/>
    <n v="20401342"/>
    <s v="Cota (Cundinamarca)"/>
    <n v="1478"/>
    <n v="16800000"/>
    <n v="8400000"/>
    <n v="0"/>
    <n v="25200000"/>
    <n v="4200000"/>
    <m/>
    <m/>
    <m/>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1117591&amp;isFromPublicArea=True&amp;isModal=true&amp;asPopupView=true"/>
    <x v="3"/>
    <x v="11"/>
    <d v="2020-02-19T00:00:00"/>
    <d v="2020-06-18T00:00:00"/>
    <s v="4 meses "/>
    <d v="2020-08-18T00:00:00"/>
    <s v="2 meses "/>
    <d v="2020-08-18T00:00:00"/>
    <s v="6 meses "/>
    <s v="Término Ok"/>
    <m/>
    <m/>
    <m/>
    <m/>
    <s v="Calle 134 # 104-26"/>
    <n v="8777963"/>
    <s v="vivianamorales24@hotmail.com"/>
    <s v="Banco de Bogotá"/>
    <s v="Ahorros"/>
    <n v="16104119"/>
    <s v="Femenino"/>
    <s v="Colombia"/>
    <s v="Cota"/>
    <s v="Cundinamarca"/>
    <d v="1985-03-24T00:00:00"/>
    <n v="39"/>
    <s v="DERECHO"/>
    <m/>
  </r>
  <r>
    <x v="0"/>
    <s v="043-2020"/>
    <m/>
    <s v="Secop II"/>
    <s v="FDLSUBA-CPS-043-2020"/>
    <s v="FDLSUBA-CD-022-2020"/>
    <x v="0"/>
    <x v="0"/>
    <x v="1"/>
    <m/>
    <m/>
    <s v="MELVA ALEJANDRA BLANCO BECERRA"/>
    <n v="46665744"/>
    <m/>
    <n v="1478"/>
    <n v="29880000"/>
    <n v="14940000"/>
    <n v="0"/>
    <n v="44820000"/>
    <n v="7470000"/>
    <m/>
    <m/>
    <m/>
    <s v="Persona Natural"/>
    <x v="0"/>
    <m/>
    <s v="PRESTAR SERVICIOS PROFESIONALES ESPECIALIZADOS EN EL ÁREA DE GESTIÓN DEL DESARROLLO LOCAL DE LA ALCALDÍA LOCAL DE SUBA, PARA EL APOYO A LA EJECUCIÓN INTEGRAL DE LOS DIFERENTES PROYECTOS DE INVERSIÓN DESTINADOS A LA INTERVENCIÓN DE LA MALLA VIAL, ESPACIO PÚBLICO Y PARQUES DE LA LOCALIDAD DE SUBA"/>
    <s v="https://community.secop.gov.co/Public/Tendering/OpportunityDetail/Index?noticeUID=CO1.NTC.1111649&amp;isFromPublicArea=True&amp;isModal=true&amp;asPopupView=true"/>
    <x v="11"/>
    <x v="11"/>
    <d v="2020-02-19T00:00:00"/>
    <d v="2020-06-18T00:00:00"/>
    <s v="4 meses "/>
    <d v="2020-08-18T00:00:00"/>
    <s v="2 meses "/>
    <d v="2020-08-18T00:00:00"/>
    <s v="6 meses "/>
    <s v="Término Ok"/>
    <m/>
    <m/>
    <m/>
    <m/>
    <s v="Calle 31 # 14-31 ap 705"/>
    <n v="8119160"/>
    <s v="melvablanco@gmail.com"/>
    <s v="Banco Davivienda"/>
    <s v="Ahorros"/>
    <n v="570457470062136"/>
    <s v="Femenino"/>
    <s v="Colombia"/>
    <s v="Duitama"/>
    <s v="Boyacá"/>
    <d v="1970-05-09T00:00:00"/>
    <n v="54"/>
    <s v="ESPECIALIZACIÓN EN GERENCIA DE PROYECTOS. ARQUITECTURA"/>
    <m/>
  </r>
  <r>
    <x v="0"/>
    <s v="044-2020"/>
    <m/>
    <s v="Secop II"/>
    <s v="FDLSUBA-CPS-044-2020"/>
    <s v="FDLSUBA-CD-022-2020"/>
    <x v="0"/>
    <x v="0"/>
    <x v="1"/>
    <m/>
    <m/>
    <s v="LUIS FERNANDO HIDALGO ORTIZ"/>
    <n v="80419122"/>
    <s v="Bogotá, D.C."/>
    <n v="1506"/>
    <n v="29880000"/>
    <n v="14940000"/>
    <n v="0"/>
    <n v="44820000"/>
    <n v="7470000"/>
    <m/>
    <m/>
    <m/>
    <s v="Persona Natural"/>
    <x v="0"/>
    <m/>
    <s v="PRESTAR SERVICIOS PROFESIONALES ESPECIALIZADOS EN EL ÁREA DE GESTIÓN DEL DESARROLLO LOCAL DE LA ALCALDÍA LOCAL DE SUBA, PARA EL APOYO A LA EJECUCIÓN INTEGRAL DE LOS DIFERENTES PROYECTOS DE INVERSIÓN DESTINADOS A LA INTERVENCIÓN DE LA MALLA VIAL, ESPACIO PÚBLICO Y PARQUES DE LA LOCALIDAD DE SUBA"/>
    <s v="https://community.secop.gov.co/Public/Tendering/OpportunityDetail/Index?noticeUID=CO1.NTC.1111649&amp;isFromPublicArea=True&amp;isModal=true&amp;asPopupView=true"/>
    <x v="11"/>
    <x v="11"/>
    <d v="2020-02-19T00:00:00"/>
    <d v="2020-06-19T00:00:00"/>
    <s v="4 meses 1 días."/>
    <d v="2020-08-19T00:00:00"/>
    <s v="2 meses "/>
    <d v="2020-08-19T00:00:00"/>
    <s v="6 meses 1 días."/>
    <s v="Término Ok"/>
    <m/>
    <m/>
    <m/>
    <m/>
    <s v="Calle  131 C 100 47"/>
    <n v="3108754042"/>
    <s v="ferhidalgo10@hotmail.com"/>
    <s v="Bancolombia"/>
    <s v="Ahorros"/>
    <s v="02308953168"/>
    <s v="Masculino"/>
    <s v="Colombia"/>
    <s v="Bogotá, D.C."/>
    <s v="Cundinamarca"/>
    <d v="1970-04-04T00:00:00"/>
    <n v="54"/>
    <s v="ESPECIALIZACION EN GERENCIA DE OBRAS,INGENIERIA CIVIL"/>
    <m/>
  </r>
  <r>
    <x v="0"/>
    <s v="045-2020"/>
    <m/>
    <s v="Secop II"/>
    <s v="FDLSUBA-045-2020"/>
    <s v="FDLSUBA-CD-031-2020"/>
    <x v="0"/>
    <x v="0"/>
    <x v="1"/>
    <m/>
    <m/>
    <s v="ZAIRA LORENA CALDERON GARCES"/>
    <n v="1030533128"/>
    <s v="Bogotá, D.C."/>
    <n v="1478"/>
    <n v="16800000"/>
    <n v="8400000"/>
    <n v="0"/>
    <n v="25200000"/>
    <n v="4200000"/>
    <m/>
    <m/>
    <m/>
    <s v="Persona Natural"/>
    <x v="0"/>
    <m/>
    <s v="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1119111&amp;isFromPublicArea=True&amp;isModal=true&amp;asPopupView=true"/>
    <x v="8"/>
    <x v="12"/>
    <d v="2020-02-19T00:00:00"/>
    <d v="2020-06-19T00:00:00"/>
    <s v="4 meses 1 días."/>
    <d v="2020-08-19T00:00:00"/>
    <s v="2 meses "/>
    <d v="2020-08-19T00:00:00"/>
    <s v="6 meses 1 días."/>
    <s v="Término Ok"/>
    <m/>
    <m/>
    <m/>
    <m/>
    <s v="Calle  50A SUR #81C-29"/>
    <n v="3132739872"/>
    <s v="LORENITA1120@YAHOO.COM"/>
    <s v="Bancolombia"/>
    <s v="Ahorros"/>
    <s v="04500039243"/>
    <s v="Femenino"/>
    <s v="Colombia"/>
    <s v="Bogotá, D.C."/>
    <s v="Cundinamarca"/>
    <d v="1986-11-20T00:00:00"/>
    <n v="37"/>
    <s v="ADMINISTRACION DE EMPESAS -   TECNOLOGIA EN GESTION DE CALIDAD - TECNICO PROFESIONAL EN DOCUMENTACION DE PROCESOS"/>
    <m/>
  </r>
  <r>
    <x v="0"/>
    <s v="046-2020"/>
    <m/>
    <s v="Secop II"/>
    <s v="FDLSUBA-CPS-046-2020"/>
    <s v="FDLSUBA-CD-015-2020"/>
    <x v="0"/>
    <x v="0"/>
    <x v="0"/>
    <m/>
    <m/>
    <s v="JUAN DAVID DIAZ DIAZ"/>
    <n v="1019063529"/>
    <s v="Bogotá, D.C."/>
    <n v="1478"/>
    <n v="16800000"/>
    <n v="8400000"/>
    <n v="0"/>
    <n v="252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101502&amp;isFromPublicArea=True&amp;isModal=true&amp;asPopupView=true"/>
    <x v="0"/>
    <x v="11"/>
    <d v="2020-02-19T00:00:00"/>
    <d v="2020-06-18T00:00:00"/>
    <s v="4 meses "/>
    <d v="2020-08-18T00:00:00"/>
    <s v="2 meses "/>
    <d v="2020-08-18T00:00:00"/>
    <s v="6 meses "/>
    <s v="Término Ok"/>
    <m/>
    <m/>
    <m/>
    <m/>
    <s v="Calle 147 No. 94-17 Apto 518 Int.9"/>
    <n v="3203646185"/>
    <s v="rasmus-233@hotmail.com"/>
    <s v="Banco Scotiabank Colpatria"/>
    <s v="Ahorros"/>
    <n v="4382026294"/>
    <s v="Masculino"/>
    <s v="Colombia"/>
    <s v="Bogotá, D.C."/>
    <s v="Cundinamarca"/>
    <d v="1991-09-11T00:00:00"/>
    <n v="32"/>
    <s v="Máster Universitario en Derecho Empresarial,DERECHO "/>
    <m/>
  </r>
  <r>
    <x v="0"/>
    <s v="047-2020"/>
    <m/>
    <s v="Secop II"/>
    <s v="FDLSUBA-CPS-047-2020"/>
    <s v="FDLSUBA-CD-036-2020"/>
    <x v="0"/>
    <x v="0"/>
    <x v="1"/>
    <m/>
    <m/>
    <s v="MARIA CAMILA CORTES BOHORQUEZ"/>
    <n v="1020785509"/>
    <m/>
    <n v="1478"/>
    <n v="16800000"/>
    <n v="8400000"/>
    <n v="0"/>
    <n v="25200000"/>
    <n v="4200000"/>
    <m/>
    <m/>
    <m/>
    <s v="Persona Natural"/>
    <x v="0"/>
    <m/>
    <s v="PRESTAR SERVICIOS PROFESIONALES, PARA LOGRAR EL CUMPLIMIENTO DE LAS METAS DEL PLAN DE DESARROLLO LOCAL DE LA VIGENCIA ESPECIALMENTE PARA ATENDER LAS COMPETENCIAS AMBIENTALES PROPIAS DE LA ADMINISTRACIÓN LOCAL, EN TEMAS RELACIONADOS CON EL MANTENIMIENTO Y MONITOREO DE LA MALLA ARBÓREA DE LA LOCALIDAD."/>
    <s v="https://community.secop.gov.co/Public/Tendering/OpportunityDetail/Index?noticeUID=CO1.NTC.1121106&amp;isFromPublicArea=True&amp;isModal=true&amp;asPopupView=true"/>
    <x v="12"/>
    <x v="12"/>
    <d v="2020-02-20T00:00:00"/>
    <d v="2020-06-20T00:00:00"/>
    <s v="4 meses 1 días."/>
    <d v="2020-08-20T00:00:00"/>
    <s v="2 meses "/>
    <d v="2020-08-20T00:00:00"/>
    <s v="6 meses 1 días."/>
    <s v="Término Ok"/>
    <m/>
    <m/>
    <m/>
    <m/>
    <s v="-"/>
    <s v="-"/>
    <s v="-"/>
    <s v="-"/>
    <s v="-"/>
    <s v="-"/>
    <s v="Femenino"/>
    <s v="-"/>
    <s v="-"/>
    <s v="-"/>
    <s v="-"/>
    <s v="-"/>
    <s v="-"/>
    <s v="NO TIENE ACCESO A LOS DOCUMENTOS DE SECOP II DE DATOS PERSONALES, NO HAY PDF 1 NI PDF 2, QUEDA PENDIENTE NUMERO DE CUENTA Y BANCO, FECHA DE NACIMIENTO, LUGAR DE NACIMIENTO Y PROFESIÓN, DIRECCIÓN. CORREO, TELEFONO"/>
  </r>
  <r>
    <x v="0"/>
    <s v="048-2020"/>
    <m/>
    <s v="Secop II"/>
    <s v="FDLSUBA-CPS-048-2020"/>
    <s v="FDLSUBA-CD-038-2020"/>
    <x v="0"/>
    <x v="0"/>
    <x v="1"/>
    <m/>
    <m/>
    <s v="DIANA ZORAIDA ROMERO SALINAS"/>
    <n v="1019094992"/>
    <s v="Bogotá, D.C."/>
    <n v="1478"/>
    <n v="29880000"/>
    <n v="14940000"/>
    <n v="0"/>
    <n v="44820000"/>
    <n v="7470000"/>
    <m/>
    <m/>
    <m/>
    <s v="Persona Natural"/>
    <x v="0"/>
    <m/>
    <s v="PRESTAR SERVICIOS PROFESIONALES ESPECIALIZADOS EN EL ÁREA DE GESTIÓN DEL DESARROLLO LOCAL DE LA ALCALDÍA DE SUBA, PRINCIPALMENTE EN EL CONTROL PARA EL MANEJO DE TODOS LOS COMPONENTES AMBIENTALES EXTERNOS ESPECIALMENTE EN TEMAS DE RESERVAS AMBIENTALES, HUMEDALES Y ECOSISTEMAS RELACIONADOS CON LA GESTIÓN DEL DESARROLLO Y RELACIONAMIENTO CON LA CAR."/>
    <s v="https://community.secop.gov.co/Public/Tendering/OpportunityDetail/Index?noticeUID=CO1.NTC.1121508&amp;isFromPublicArea=True&amp;isModal=true&amp;asPopupView=true"/>
    <x v="12"/>
    <x v="12"/>
    <d v="2020-02-21T00:00:00"/>
    <d v="2020-06-23T00:00:00"/>
    <s v="4 meses 3 días."/>
    <d v="2020-08-23T00:00:00"/>
    <s v="2 meses "/>
    <d v="2020-08-23T00:00:00"/>
    <s v="6 meses 3 días."/>
    <s v="Término Ok"/>
    <m/>
    <m/>
    <m/>
    <m/>
    <s v="Carrera 95 B # 139-74"/>
    <n v="3155527286"/>
    <s v="CARRERA 95 B NO. 139-74"/>
    <s v="Banco Caja Social (BCSC)"/>
    <s v="Ahorros"/>
    <n v="24112309048"/>
    <s v="Femenino"/>
    <s v="Colombia"/>
    <s v="Zataquirá"/>
    <s v="Boyacá"/>
    <d v="1994-05-04T00:00:00"/>
    <n v="30"/>
    <s v="ESPECIALIZACION EN GESTION AMBIENTAL,INGENIERIA AMBIENTAL,AUDITOR INTERNO,Sistema de Gestión Ambiental SGA- Norma ISO"/>
    <m/>
  </r>
  <r>
    <x v="0"/>
    <s v="049-2020"/>
    <m/>
    <s v="Secop II"/>
    <s v="FDLSUBA-CPS-049-2020"/>
    <s v="FDLSUBA-CD-037-2020"/>
    <x v="0"/>
    <x v="0"/>
    <x v="1"/>
    <m/>
    <m/>
    <s v="FREDY ARMANDO ORTIZ HERNANDEZ"/>
    <n v="80512697"/>
    <s v="Engativa"/>
    <n v="1478"/>
    <n v="25200000"/>
    <n v="12600000"/>
    <n v="0"/>
    <n v="37800000"/>
    <n v="6300000"/>
    <m/>
    <m/>
    <m/>
    <s v="Persona Natural"/>
    <x v="0"/>
    <m/>
    <s v="PRESTAR LOS SERVICIOS PROFESIONALES AL DESPACHO DE LA ALCALDÍA LOCAL DE SUBA COMOENLACE EN LOS TEMAS DE GESTIÓN DEL RIESGO DE CONFORMIDAD CON EL MARCO NORMATIVO APLICABLE PARA LA MATERIA."/>
    <s v="https://community.secop.gov.co/Public/Tendering/OpportunityDetail/Index?noticeUID=CO1.NTC.1121514&amp;isFromPublicArea=True&amp;isModal=true&amp;asPopupView=true"/>
    <x v="13"/>
    <x v="12"/>
    <d v="2020-02-20T00:00:00"/>
    <d v="2020-06-19T00:00:00"/>
    <s v="4 meses "/>
    <d v="2020-08-19T00:00:00"/>
    <s v="2 meses "/>
    <d v="2020-08-19T00:00:00"/>
    <s v="6 meses "/>
    <s v="Término Ok"/>
    <m/>
    <m/>
    <m/>
    <m/>
    <s v="Carrera 77 Bis #  64i - 71"/>
    <n v="3115964747"/>
    <s v="fredmorphis@gmail.com"/>
    <s v="Bancolombia"/>
    <s v="Ahorros"/>
    <n v="20755766388"/>
    <s v="Masculino"/>
    <s v="Colombia"/>
    <s v="Bogotá, D.C."/>
    <s v="Cundinamarca"/>
    <d v="1974-01-15T00:00:00"/>
    <n v="50"/>
    <s v="MAGISTER EN ADMINISTRACION DE EMPRESAS. INGENIERIA AMBIENTAL"/>
    <m/>
  </r>
  <r>
    <x v="0"/>
    <s v="051-2020"/>
    <m/>
    <s v="Secop II"/>
    <s v="FDLSUBA-CPS-051-2020"/>
    <s v="FDLSUBA-CD-041-2020"/>
    <x v="0"/>
    <x v="0"/>
    <x v="1"/>
    <m/>
    <m/>
    <s v="ANGELICA MARIA DIAZ VILLALOBOS"/>
    <n v="1121874277"/>
    <s v="Villavicencio (Meta)"/>
    <n v="1506"/>
    <n v="25200000"/>
    <n v="12600000"/>
    <n v="0"/>
    <n v="37800000"/>
    <n v="6300000"/>
    <m/>
    <m/>
    <m/>
    <s v="Persona Natural"/>
    <x v="0"/>
    <m/>
    <s v="PRESTAR LOS SERVICIOS PROFESIONALES EN EL ÁREA GESTIÓN DEL DESARROLLO LOCAL, PARA LOGRAR EL CUMPLIMIENTO DE LAS METAS DEL PLAN DE DESARROLLO LOCAL DE LA VIGENCIA Y ATENDER LAS COMPETENCIAS AMBIENTALES PROPIAS DE LA ALCALDÍA LOCAL DE SUBA. "/>
    <s v="https://community.secop.gov.co/Public/Tendering/OpportunityDetail/Index?noticeUID=CO1.NTC.1122111&amp;isFromPublicArea=True&amp;isModal=true&amp;asPopupView=true"/>
    <x v="12"/>
    <x v="13"/>
    <d v="2020-02-21T00:00:00"/>
    <d v="2020-06-20T00:00:00"/>
    <s v="4 meses "/>
    <d v="2020-08-20T00:00:00"/>
    <s v="2 meses "/>
    <d v="2020-08-20T00:00:00"/>
    <s v="6 meses "/>
    <s v="Término Ok"/>
    <m/>
    <m/>
    <m/>
    <m/>
    <s v="Transversal 88 # 145a 64"/>
    <n v="3115278359"/>
    <s v="angelik.diaz04@gmail.com"/>
    <s v="Bancolombia"/>
    <s v="Ahorros"/>
    <s v="05780102600"/>
    <s v="Femenino"/>
    <s v="Colombia"/>
    <s v="Villavicencio"/>
    <s v="Meta"/>
    <d v="1991-01-04T00:00:00"/>
    <n v="33"/>
    <s v="ESPECIALIZACIÓN EN PLANEACIÓN, GESTIÓN Y CONTROL DEL DESARROLLO - INGENIERIA AMBIENTAL"/>
    <m/>
  </r>
  <r>
    <x v="0"/>
    <s v="052-2020"/>
    <m/>
    <s v="Secop II"/>
    <s v="FDLSUBA-CPS-052-2020"/>
    <s v="FDLSUBA-CD-042-2020"/>
    <x v="0"/>
    <x v="0"/>
    <x v="0"/>
    <m/>
    <m/>
    <s v="ISIDRO TELLEZ BECERRA"/>
    <n v="19301839"/>
    <s v="Bogotá, D.C."/>
    <n v="8000"/>
    <n v="8800000"/>
    <n v="4400000"/>
    <n v="0"/>
    <n v="13200000"/>
    <n v="2200000"/>
    <m/>
    <m/>
    <m/>
    <s v="Persona Natural"/>
    <x v="0"/>
    <m/>
    <s v="PRESTAR EL SERVICIO COMO CONDUCTOR DE LOS VEHÍCULOS LIVIANOS QUE INTEGRAN EL PARQUE AUTOMOTOR DE LA ALCALDÍA LOCAL DE SUBA"/>
    <s v="https://community.secop.gov.co/Public/Tendering/OpportunityDetail/Index?noticeUID=CO1.NTC.1122028&amp;isFromPublicArea=True&amp;isModal=true&amp;asPopupView=true"/>
    <x v="14"/>
    <x v="13"/>
    <d v="2020-02-21T00:00:00"/>
    <d v="2020-06-20T00:00:00"/>
    <s v="4 meses "/>
    <d v="2020-08-20T00:00:00"/>
    <s v="2 meses "/>
    <d v="2020-08-20T00:00:00"/>
    <s v="6 meses "/>
    <s v="Término Ok"/>
    <m/>
    <m/>
    <m/>
    <m/>
    <s v="Carrera 95 j 90a 70"/>
    <n v="3104794506"/>
    <s v="isitellez@hotmail.com"/>
    <s v="Banco Davivienda"/>
    <s v="Ahorros"/>
    <s v="007270624948"/>
    <s v="Masculino"/>
    <s v="Colombia"/>
    <s v="Bogotá, D.C."/>
    <s v="Cundinamarca"/>
    <d v="1957-07-11T00:00:00"/>
    <n v="66"/>
    <s v="BACHILLER"/>
    <m/>
  </r>
  <r>
    <x v="0"/>
    <s v="053-2020"/>
    <m/>
    <s v="Secop II"/>
    <s v="FDLSUBA-CPS-053-2020"/>
    <s v="FDLSUBA-CD-035-2020"/>
    <x v="0"/>
    <x v="0"/>
    <x v="1"/>
    <m/>
    <m/>
    <s v="HENRY LEONARDO DUEÑAS RODRIGUEZ"/>
    <n v="1019077954"/>
    <s v="Bogotá, D.C."/>
    <n v="8000"/>
    <n v="16800000"/>
    <n v="8400000"/>
    <n v="0"/>
    <n v="25200000"/>
    <n v="4200000"/>
    <m/>
    <m/>
    <m/>
    <s v="Persona Natural"/>
    <x v="0"/>
    <m/>
    <s v="PRESTAR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 DE SUBA. "/>
    <s v="https://community.secop.gov.co/Public/Tendering/OpportunityDetail/Index?noticeUID=CO1.NTC.1122667&amp;isFromPublicArea=True&amp;isModal=true&amp;asPopupView=true"/>
    <x v="2"/>
    <x v="13"/>
    <d v="2020-02-21T00:00:00"/>
    <d v="2020-06-23T00:00:00"/>
    <s v="4 meses 3 días."/>
    <d v="2020-08-23T00:00:00"/>
    <s v="2 meses "/>
    <d v="2020-08-23T00:00:00"/>
    <s v="6 meses 3 días."/>
    <s v="Término Ok"/>
    <m/>
    <m/>
    <m/>
    <m/>
    <s v="Calle 150A #101-20 INTERIOR 8 AP 1102"/>
    <n v="3058562858"/>
    <s v="leonardo.ds.rodriguez@gmail.com"/>
    <s v="Bancolombia"/>
    <s v="Ahorros"/>
    <n v="23700100952"/>
    <s v="Masculino"/>
    <s v="Colombia"/>
    <s v="Bogotá, D.C."/>
    <s v="Cundinamarca"/>
    <d v="1992-12-25T00:00:00"/>
    <n v="31"/>
    <s v="TRABAJO SOCIAL"/>
    <m/>
  </r>
  <r>
    <x v="0"/>
    <s v="054-2020"/>
    <m/>
    <s v="Secop II"/>
    <s v="FDLSUBA-CPS-054-2020"/>
    <s v="FDLSUBA-CD-035-2020"/>
    <x v="0"/>
    <x v="0"/>
    <x v="1"/>
    <m/>
    <m/>
    <s v="ADRIANA YISEDT BRICEÑO GONZALEZ"/>
    <n v="53064739"/>
    <s v="Bogotá, D.C."/>
    <n v="1483"/>
    <n v="16800000"/>
    <n v="8400000"/>
    <n v="0"/>
    <n v="25200000"/>
    <n v="4200000"/>
    <m/>
    <m/>
    <m/>
    <s v="Persona Natural"/>
    <x v="0"/>
    <m/>
    <s v="PRESTAR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 DE SUBA. "/>
    <s v="https://community.secop.gov.co/Public/Tendering/OpportunityDetail/Index?noticeUID=CO1.NTC.1122667&amp;isFromPublicArea=True&amp;isModal=true&amp;asPopupView=true"/>
    <x v="2"/>
    <x v="13"/>
    <d v="2020-02-21T00:00:00"/>
    <d v="2020-06-23T00:00:00"/>
    <s v="4 meses 3 días."/>
    <d v="2020-08-23T00:00:00"/>
    <s v="2 meses "/>
    <d v="2020-08-23T00:00:00"/>
    <s v="6 meses 3 días."/>
    <s v="Término Ok"/>
    <m/>
    <m/>
    <m/>
    <m/>
    <s v="Transversal 126 A BIS 134 15"/>
    <n v="3047067"/>
    <s v="adrianatrabajosocial@hotmail.com"/>
    <s v="Bancolombia"/>
    <s v="Ahorros"/>
    <n v="3357719169"/>
    <s v="Femenino"/>
    <s v="Colombia"/>
    <s v="Bogotá, D.C."/>
    <s v="Cundinamarca"/>
    <d v="1984-07-08T00:00:00"/>
    <n v="39"/>
    <s v="TRABAJO SOCIAL"/>
    <m/>
  </r>
  <r>
    <x v="0"/>
    <s v="055-2020"/>
    <m/>
    <s v="Secop II"/>
    <s v="FDLSUBA-CPS-055-2020"/>
    <s v="FDLSUBA-CD-035-2020"/>
    <x v="0"/>
    <x v="0"/>
    <x v="1"/>
    <m/>
    <m/>
    <s v="JERA ANDREA CARDONA CARDONA"/>
    <n v="53061588"/>
    <s v="Bogotá, D.C."/>
    <n v="1469"/>
    <n v="16800000"/>
    <n v="8400000"/>
    <n v="0"/>
    <n v="25200000"/>
    <n v="4200000"/>
    <m/>
    <m/>
    <m/>
    <s v="Persona Natural"/>
    <x v="0"/>
    <m/>
    <s v="PRESTAR SERVICIOS PROFESIONALES PARA LA OPERACIÓN, PRESTACIÓN Y SEGUIMIENTO Y CUMPLIMIENTODE LOS PROCEDIMIENTOS ADMINISTRATIVOS, OPERATIVOS Y PROGRAMÁTICOS DE LOS SERVICIOS SOCIALES DEL PROYECTO DE SUBSIDIO/APOYOECONÓMICO TIPO C, QUE CONTRIBUYAN A LA GARANTÍA DE LOS DERECHOS DE LA POBLACIÓN MAYOR EN EL MARCO DE LA POLÍTICA PÚBLICASOCIAL PARA EL ENVEJECIMIENTO Y LA VEJEZ EN EL DISTRITO CAPITAL A CARGO DE LA ALCALDÍA LOCAL DE SUBA¿. "/>
    <s v="https://community.secop.gov.co/Public/Tendering/OpportunityDetail/Index?noticeUID=CO1.NTC.1122667&amp;isFromPublicArea=True&amp;isModal=true&amp;asPopupView=true"/>
    <x v="2"/>
    <x v="13"/>
    <d v="2020-02-21T00:00:00"/>
    <d v="2020-06-23T00:00:00"/>
    <s v="4 meses 3 días."/>
    <d v="2020-08-23T00:00:00"/>
    <s v="2 meses "/>
    <d v="2020-08-23T00:00:00"/>
    <s v="6 meses 3 días."/>
    <s v="Término Ok"/>
    <m/>
    <m/>
    <m/>
    <m/>
    <s v="Calle 152d # 102-b-10"/>
    <n v="9275894"/>
    <s v="gerabis21@hotmail.com"/>
    <s v="Banco Davivienda"/>
    <s v="Ahorros"/>
    <s v="0550451800033644_x000d_"/>
    <s v="Femenino"/>
    <s v="Colombia"/>
    <s v="Bogotá, D.C."/>
    <s v="Cundinamarca"/>
    <d v="1983-12-07T00:00:00"/>
    <n v="40"/>
    <s v="PSICOLOGIA"/>
    <m/>
  </r>
  <r>
    <x v="0"/>
    <s v="056-2020"/>
    <m/>
    <s v="Secop II"/>
    <s v="FDLSUBA-CPS-056-2020"/>
    <s v="FDLSUBA-CD-034-2020"/>
    <x v="0"/>
    <x v="0"/>
    <x v="1"/>
    <m/>
    <m/>
    <s v="NATALYA CAROLINA MORENO IBAÑEZ"/>
    <n v="53073524"/>
    <m/>
    <n v="1506"/>
    <n v="16800000"/>
    <n v="8400000"/>
    <n v="0"/>
    <n v="25200000"/>
    <n v="4200000"/>
    <m/>
    <m/>
    <m/>
    <s v="Persona Natural"/>
    <x v="0"/>
    <m/>
    <s v="PRESTAR SERVICIOS PROFESIONALES EN EL ÁREA GESTIÓN DELDESARROLLO LOCAL DE LA ALCALDÍA LOCAL DE SUBA, EN TEMAS SOCIALES EN MATERIA DEINFRAESTRUCTURA, PARA LOGRAR EL CUMPLIMIENTO DE LAS METAS DEL PLAN DE DESARROLLO DE LA VIGENCIA"/>
    <s v="https://community.secop.gov.co/Public/Tendering/OpportunityDetail/Index?noticeUID=CO1.NTC.1121503&amp;isFromPublicArea=True&amp;isModal=true&amp;asPopupView=true"/>
    <x v="11"/>
    <x v="13"/>
    <d v="2020-02-21T00:00:00"/>
    <d v="2020-06-20T00:00:00"/>
    <s v="4 meses "/>
    <d v="2020-08-20T00:00:00"/>
    <s v="2 meses "/>
    <d v="2020-08-20T00:00:00"/>
    <s v="6 meses "/>
    <s v="Término Ok"/>
    <m/>
    <m/>
    <m/>
    <m/>
    <s v="-"/>
    <s v="-"/>
    <s v="-"/>
    <s v="-"/>
    <s v="-"/>
    <s v="-"/>
    <s v="Femenino"/>
    <s v="-"/>
    <s v="-"/>
    <s v="-"/>
    <s v="-"/>
    <s v="-"/>
    <s v="-"/>
    <s v="NO HAY INFORMACIÓN EN SECOP II DEL CONTRATO"/>
  </r>
  <r>
    <x v="0"/>
    <s v="057-2020"/>
    <m/>
    <s v="Secop II"/>
    <s v="FDLSUBA-CPS-057-2020"/>
    <s v="FDLSUBA-CD-043-2020"/>
    <x v="0"/>
    <x v="0"/>
    <x v="0"/>
    <m/>
    <m/>
    <s v="JUAN CARLOS CASTILLO LOPEZ"/>
    <n v="79915114"/>
    <s v="Bogotá, D.C."/>
    <n v="1504"/>
    <n v="8800000"/>
    <n v="4400000"/>
    <n v="0"/>
    <n v="13200000"/>
    <n v="2200000"/>
    <m/>
    <m/>
    <m/>
    <s v="Persona Natural"/>
    <x v="0"/>
    <m/>
    <s v="PRESTAR LOS SERVICIOS DE APOYO AL ÁREA GESTIÓN DEDESARROLLO LOCAL POR SUS PROPIOS MEDIOS PARA LA DISTRIBUCIÓN DE LA CORRESPONDENCIA EXTERNA QUE TIENE ORIGEN EN LAS DIFERENTES DEPENDENCIAS DE LA ALCALDÍA LOCAL"/>
    <s v="https://community.secop.gov.co/Public/Tendering/OpportunityDetail/Index?noticeUID=CO1.NTC.1122763&amp;isFromPublicArea=True&amp;isModal=true&amp;asPopupView=true"/>
    <x v="7"/>
    <x v="13"/>
    <d v="2020-02-21T00:00:00"/>
    <d v="2020-06-20T00:00:00"/>
    <s v="4 meses "/>
    <d v="2020-08-20T00:00:00"/>
    <s v="2 meses "/>
    <d v="2020-08-20T00:00:00"/>
    <s v="6 meses "/>
    <s v="Término Ok"/>
    <m/>
    <m/>
    <m/>
    <m/>
    <s v="Carrera 113B#75A-38"/>
    <n v="3103067006"/>
    <s v="JUANCASTILLO1979@YAHOO.ES"/>
    <s v="Bancolombia"/>
    <s v="Ahorros"/>
    <s v="03567204579"/>
    <s v="Masculino"/>
    <s v="Colombia"/>
    <s v="Bogotá, D.C."/>
    <s v="Cundinamarca"/>
    <d v="1979-10-29T00:00:00"/>
    <n v="44"/>
    <s v="ADMINISTRACION DE EMPRESAS"/>
    <m/>
  </r>
  <r>
    <x v="0"/>
    <s v="058-2020"/>
    <m/>
    <s v="Secop II"/>
    <s v="FDLSUBA-CPS-058-2020"/>
    <s v="FDLSUBA-CD-048-2020"/>
    <x v="0"/>
    <x v="0"/>
    <x v="0"/>
    <m/>
    <m/>
    <s v="IVONNE ADRIANA LOZANO AFRICANO"/>
    <n v="1019018994"/>
    <s v="Bogotá, D.C."/>
    <n v="1504"/>
    <n v="14000000"/>
    <n v="7000000"/>
    <n v="0"/>
    <n v="21000000"/>
    <n v="3500000"/>
    <m/>
    <m/>
    <m/>
    <s v="Persona Natural"/>
    <x v="0"/>
    <m/>
    <s v="PRESTAR LOS SERVICIOS DE APOYO EN LAS ACTIVIDADES ADMINISTRATIVAS PROPIAS EN EL ÁREA GESTIÓN DE DESARROLLO LOCAL Y APOYO A LAS DIFERENTES ACTIVIDADES QUE SE GENERAN EN EL DESPACHO. "/>
    <s v="https://community.secop.gov.co/Public/Tendering/OpportunityDetail/Index?noticeUID=CO1.NTC.1122971&amp;isFromPublicArea=True&amp;isModal=true&amp;asPopupView=true"/>
    <x v="14"/>
    <x v="13"/>
    <d v="2020-02-21T00:00:00"/>
    <d v="2020-06-20T00:00:00"/>
    <s v="4 meses "/>
    <d v="2020-08-20T00:00:00"/>
    <s v="2 meses "/>
    <d v="2020-08-20T00:00:00"/>
    <s v="6 meses "/>
    <s v="Término Ok"/>
    <m/>
    <m/>
    <m/>
    <m/>
    <s v="Carrera 54#135-35"/>
    <n v="3209463966"/>
    <s v="IVONNEADRIANALOZANO.A@GMAIL.COM"/>
    <s v="Banco Davivienda"/>
    <s v="Ahorros"/>
    <s v="550009400653961"/>
    <s v="Femenino"/>
    <s v="Colombia"/>
    <s v="Bogotá, D.C."/>
    <s v="Cundinamarca"/>
    <d v="1998-09-29T00:00:00"/>
    <n v="25"/>
    <s v="ESPECIALIZACION DERECHO ADMINISTRATIVO - JURISPRUDENCIA"/>
    <m/>
  </r>
  <r>
    <x v="0"/>
    <s v="059-2020"/>
    <m/>
    <s v="Secop II"/>
    <s v="FDLSUBA-CPS-059-2020"/>
    <s v="FDLSUBA-CD-042-2020"/>
    <x v="0"/>
    <x v="0"/>
    <x v="0"/>
    <m/>
    <m/>
    <s v="WILSON ALEXANDER RINCÓN NIVIA"/>
    <n v="9398950"/>
    <s v="Sogamoso (Boyacá)"/>
    <n v="8000"/>
    <n v="8800000"/>
    <n v="4400000"/>
    <n v="0"/>
    <n v="13200000"/>
    <n v="2200000"/>
    <m/>
    <m/>
    <m/>
    <s v="Persona Natural"/>
    <x v="0"/>
    <m/>
    <s v="PRESTAR EL SERVICIO COMO CONDUCTOR DE LOS VEHÍCULOS LIVIANOS QUE INTEGRAN EL PARQUE AUTOMOTOR DE LA ALCALDÍA LOCAL DE SUBA."/>
    <s v="https://community.secop.gov.co/Public/Tendering/OpportunityDetail/Index?noticeUID=CO1.NTC.1122028&amp;isFromPublicArea=True&amp;isModal=true&amp;asPopupView=true"/>
    <x v="14"/>
    <x v="13"/>
    <d v="2020-02-21T00:00:00"/>
    <d v="2020-06-20T00:00:00"/>
    <s v="4 meses "/>
    <d v="2020-08-20T00:00:00"/>
    <s v="2 meses "/>
    <d v="2020-08-20T00:00:00"/>
    <s v="6 meses "/>
    <s v="Término Ok"/>
    <m/>
    <m/>
    <m/>
    <m/>
    <s v="Carrera 940 N° 86 A 08"/>
    <n v="3132533409"/>
    <s v="wilson.rincon11@hotmail.com"/>
    <s v="Banco Davivienda"/>
    <s v="Ahorros"/>
    <s v="456200015646"/>
    <s v="Masculino"/>
    <s v="Colombia"/>
    <s v="Bogotá, D.C."/>
    <s v="Cundinamarca"/>
    <d v="1972-09-11T00:00:00"/>
    <n v="51"/>
    <s v="BACHILLER"/>
    <m/>
  </r>
  <r>
    <x v="0"/>
    <s v="060-2020"/>
    <m/>
    <s v="Secop II"/>
    <s v="FDLSUBA-CPS-060-2020"/>
    <s v="FDLSUBA-CD-050-2020"/>
    <x v="0"/>
    <x v="0"/>
    <x v="1"/>
    <m/>
    <m/>
    <s v="ANGELA MARCELA ROZO MUÑOZ"/>
    <n v="1010190208"/>
    <s v="Bogotá, D.C."/>
    <n v="8000"/>
    <n v="25200000"/>
    <n v="12600000"/>
    <n v="0"/>
    <n v="37800000"/>
    <n v="6300000"/>
    <m/>
    <m/>
    <m/>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1125063&amp;isFromPublicArea=True&amp;isModal=true&amp;asPopupView=true"/>
    <x v="3"/>
    <x v="14"/>
    <d v="2020-02-24T00:00:00"/>
    <d v="2020-06-23T00:00:00"/>
    <s v="4 meses "/>
    <d v="2020-08-23T00:00:00"/>
    <s v="2 meses "/>
    <d v="2020-08-23T00:00:00"/>
    <s v="6 meses "/>
    <s v="Término Ok"/>
    <m/>
    <m/>
    <m/>
    <m/>
    <s v="Calle 182 #51 31"/>
    <n v="8297615"/>
    <s v="angelitarozo@hotmail.com_x000d_"/>
    <s v="Bancolombia"/>
    <s v="Ahorros"/>
    <n v="32829206357"/>
    <s v="Femenino"/>
    <s v="Colombia"/>
    <s v="Bogotá, D.C."/>
    <s v="Cundinamarca"/>
    <d v="1990-03-06T00:00:00"/>
    <n v="34"/>
    <s v="ESPECIALIZACIÓN EN DERECHO CONTRACTUAL. DERECHO"/>
    <m/>
  </r>
  <r>
    <x v="0"/>
    <s v="061-2020"/>
    <m/>
    <s v="Secop II"/>
    <s v="FDLSUBA-CPS-061-2020"/>
    <s v="_x000a_FDLSUBA-CD-053-2020_x000a_"/>
    <x v="0"/>
    <x v="0"/>
    <x v="1"/>
    <m/>
    <m/>
    <s v="MARTHA EMILCE VILLAMIL AVILA"/>
    <n v="23494132"/>
    <s v="Chiquinquira (Boyacá)."/>
    <n v="1427"/>
    <n v="16800000"/>
    <n v="8400000"/>
    <n v="0"/>
    <n v="25200000"/>
    <n v="4200000"/>
    <m/>
    <m/>
    <m/>
    <s v="Persona Natural"/>
    <x v="0"/>
    <m/>
    <s v="PRESTAR LOS SERVICIOS PROFESIONALES PARA APOYAR AL GRUPO DE TRABAJO DE APOYO A LA RED NACIONAL DE PROTECCIÓN AL CONSUMIDOR EN TODAS LAS ACTUACIONES TÉCNICAS Y ADMINISTRATIVAS ADELANTADAS EN LAS VISITAS, ACOMPAÑAMIENTO, CAPACITACIÓN Y SOCIALIZACIÓN Y/O SENSIBILIZACIÓN PARA EL CONTROL Y VERIFICACIÓN DE REGLAMENTOS TÉCNICOS Y METROLOGÍA LEGAL"/>
    <s v="https://community.secop.gov.co/Public/Tendering/OpportunityDetail/Index?noticeUID=CO1.NTC.1128818&amp;isFromPublicArea=True&amp;isModal=true&amp;asPopupView=true"/>
    <x v="0"/>
    <x v="15"/>
    <d v="2020-02-25T00:00:00"/>
    <d v="2020-07-02T00:00:00"/>
    <s v="4 meses 8 días."/>
    <d v="2020-09-02T00:00:00"/>
    <s v="2 meses "/>
    <d v="2020-09-02T00:00:00"/>
    <s v="6 meses 9 días."/>
    <s v="Término Ok"/>
    <m/>
    <m/>
    <m/>
    <m/>
    <s v="Calle 138 # 54-60 T3 304"/>
    <n v="6020122"/>
    <s v="mvillamil2009@hotmail.com"/>
    <s v="Banco Davivienda"/>
    <s v="Ahorros"/>
    <s v="0550007000731435_x000d_"/>
    <s v="Femenino"/>
    <s v="Colombia"/>
    <s v="Chiquinquirá"/>
    <s v="Boyacá"/>
    <d v="1965-11-01T00:00:00"/>
    <n v="58"/>
    <s v="ESPECIALISTA EN CIENCIAS ADMINISTRATIVAS Y CONSTITUCIONALES. DERECHO"/>
    <m/>
  </r>
  <r>
    <x v="0"/>
    <s v="062-2020"/>
    <m/>
    <s v="Secop II"/>
    <s v="FDLSUBA-CPS-062-2020"/>
    <s v=" _x000a_FDLSUBA-CD-051-2020_x000a_"/>
    <x v="0"/>
    <x v="0"/>
    <x v="0"/>
    <m/>
    <m/>
    <s v="LUIS ZAMBRANO CASTELLANOS"/>
    <n v="4228947"/>
    <s v="Saboyá (Boyacá)"/>
    <n v="1481"/>
    <n v="8800000"/>
    <n v="4400000"/>
    <n v="0"/>
    <n v="13200000"/>
    <n v="2200000"/>
    <m/>
    <m/>
    <m/>
    <s v="Persona Natural"/>
    <x v="0"/>
    <m/>
    <s v="EL CONTRATO QUE SE PRETENDE CELEBRAR, TENDRÁ POR OBJETO PRESTAR LOS SERVICIOS COMO OPERARIO DE MAQUINARIA AMARILLA DEL ÁREA GESTIÓN DEL DESARROLLO DE LA ALCALDÍA LOCAL DE SUBA"/>
    <s v="https://community.secop.gov.co/Public/Tendering/OpportunityDetail/Index?noticeUID=CO1.NTC.1124893&amp;isFromPublicArea=True&amp;isModal=true&amp;asPopupView=true"/>
    <x v="11"/>
    <x v="14"/>
    <d v="2020-02-24T00:00:00"/>
    <d v="2020-06-24T00:00:00"/>
    <s v="4 meses 1 días."/>
    <d v="2020-08-24T00:00:00"/>
    <s v="2 meses "/>
    <d v="2020-08-24T00:00:00"/>
    <s v="6 meses 1 días."/>
    <s v="Término Ok"/>
    <m/>
    <m/>
    <m/>
    <m/>
    <s v="Calle 153 # 99-43 Casa 213"/>
    <n v="3114713297"/>
    <s v="luiszambrano4228947@gmail.com"/>
    <s v="Banco Davivienda"/>
    <s v="Ahorros"/>
    <s v="0570000770068906"/>
    <s v="Masculino"/>
    <s v="Colombia"/>
    <s v="Saboyá"/>
    <s v="Boyacá"/>
    <d v="1967-09-02T00:00:00"/>
    <n v="56"/>
    <s v="BACHILLER"/>
    <m/>
  </r>
  <r>
    <x v="0"/>
    <s v="063-2020"/>
    <m/>
    <s v="Secop II"/>
    <s v="FDLSUBA-CPS-063-2020"/>
    <s v=" _x000a_FDLSUBA-CD-051-2020_x000a_"/>
    <x v="0"/>
    <x v="0"/>
    <x v="0"/>
    <m/>
    <m/>
    <s v="GERMAN SANCHEZ SANCHEZ"/>
    <n v="80265981"/>
    <s v="Bogotá, D.C."/>
    <n v="1481"/>
    <n v="8800000"/>
    <n v="4400000"/>
    <n v="0"/>
    <n v="13200000"/>
    <n v="2200000"/>
    <m/>
    <m/>
    <m/>
    <s v="Persona Natural"/>
    <x v="0"/>
    <m/>
    <s v="EL CONTRATO QUE SE PRETENDE CELEBRAR, TENDRÁ POR OBJETO PRESTAR LOS SERVICIOS COMO OPERARIO DE MAQUINARIA AMARILLA DEL ÁREA GESTIÓN DEL DESARROLLO DE LA ALCALDÍA LOCAL DE SUBA"/>
    <s v="https://community.secop.gov.co/Public/Tendering/OpportunityDetail/Index?noticeUID=CO1.NTC.1124893&amp;isFromPublicArea=True&amp;isModal=true&amp;asPopupView=true"/>
    <x v="11"/>
    <x v="14"/>
    <d v="2020-02-24T00:00:00"/>
    <d v="2020-06-23T00:00:00"/>
    <s v="4 meses "/>
    <d v="2020-08-23T00:00:00"/>
    <s v="2 meses "/>
    <d v="2020-08-23T00:00:00"/>
    <s v="6 meses "/>
    <s v="Término Ok"/>
    <m/>
    <m/>
    <m/>
    <m/>
    <s v="Transversal 12b # 43ª-07 –Olivos 3 Soacha"/>
    <n v="3115582822"/>
    <s v="sanchez13german@gmail.com"/>
    <s v="Banco Davivienda"/>
    <s v="Ahorros"/>
    <s v="007500918607"/>
    <s v="Masculino"/>
    <s v="Colombia"/>
    <s v="Guavatá"/>
    <s v="Santander"/>
    <d v="1964-05-13T00:00:00"/>
    <n v="60"/>
    <s v="BACHILLER"/>
    <m/>
  </r>
  <r>
    <x v="0"/>
    <s v="067-2020"/>
    <m/>
    <s v="Secop II"/>
    <s v="FDLSUBA-CPS-067-2020"/>
    <s v="FDLSUBA-CD-052-2020"/>
    <x v="0"/>
    <x v="0"/>
    <x v="0"/>
    <m/>
    <m/>
    <s v="LEONEL GONZALEZ MORENO"/>
    <n v="79870166"/>
    <s v="Bogotá, D.C."/>
    <n v="8000"/>
    <n v="8800000"/>
    <n v="4400000"/>
    <n v="0"/>
    <n v="13200000"/>
    <n v="2200000"/>
    <m/>
    <m/>
    <m/>
    <s v="Persona Natural"/>
    <x v="0"/>
    <m/>
    <s v="PRESTAR LOS SERVICIOS COMO OPERARIO DE VOLQUETA, EN EL ÁREA GESTIÓN DEL DESARROLLO DE SUBA"/>
    <s v="https://community.secop.gov.co/Public/Tendering/OpportunityDetail/Index?noticeUID=CO1.NTC.1125842&amp;isFromPublicArea=True&amp;isModal=true&amp;asPopupView=true"/>
    <x v="11"/>
    <x v="14"/>
    <d v="2020-02-24T00:00:00"/>
    <d v="2020-06-23T00:00:00"/>
    <s v="4 meses "/>
    <d v="2020-08-23T00:00:00"/>
    <s v="2 meses "/>
    <d v="2020-08-23T00:00:00"/>
    <s v="6 meses "/>
    <s v="Término Ok"/>
    <m/>
    <m/>
    <m/>
    <m/>
    <s v="Calle 133 N°95-21"/>
    <n v="3103109216"/>
    <s v="lio.leon1946@gmail.com"/>
    <s v="Banco de Bogotá"/>
    <s v="Ahorros"/>
    <n v="237207048"/>
    <s v="Masculino"/>
    <s v="Colombia"/>
    <s v="Bogotá, D.C."/>
    <s v="Cundinamarca"/>
    <d v="1975-02-26T00:00:00"/>
    <n v="49"/>
    <s v="BACHILLER"/>
    <m/>
  </r>
  <r>
    <x v="0"/>
    <s v="068-2020"/>
    <m/>
    <s v="Secop II"/>
    <s v="FDLSUBA-CPS-068-2020"/>
    <s v="FDLSUBA-CD-052-2020"/>
    <x v="0"/>
    <x v="0"/>
    <x v="0"/>
    <m/>
    <m/>
    <s v="FELIPE OTERO"/>
    <n v="79512321"/>
    <s v="Bogotá, D.C."/>
    <n v="8000"/>
    <n v="8800000"/>
    <n v="4400000"/>
    <n v="0"/>
    <n v="13200000"/>
    <n v="2200000"/>
    <m/>
    <m/>
    <m/>
    <s v="Persona Natural"/>
    <x v="0"/>
    <m/>
    <s v="PRESTAR LOS SERVICIOS COMO OPERARIO DE VOLQUETA, EN EL ÁREA GESTIÓN DEL DESARROLLO DE SUBA"/>
    <s v="https://community.secop.gov.co/Public/Tendering/OpportunityDetail/Index?noticeUID=CO1.NTC.1125842&amp;isFromPublicArea=True&amp;isModal=true&amp;asPopupView=true"/>
    <x v="11"/>
    <x v="14"/>
    <d v="2020-02-24T00:00:00"/>
    <d v="2020-06-23T00:00:00"/>
    <s v="4 meses "/>
    <d v="2020-08-23T00:00:00"/>
    <s v="2 meses "/>
    <d v="2020-08-23T00:00:00"/>
    <s v="6 meses "/>
    <s v="Término Ok"/>
    <m/>
    <m/>
    <m/>
    <m/>
    <s v="Carrera  136 A Nº 144-58 Bl 1 Cs 18 "/>
    <n v="3102959225"/>
    <s v="felipeotero01@hotmail.com"/>
    <s v="Banco Av Villas"/>
    <s v="Ahorros"/>
    <n v="656824765"/>
    <s v="Masculino"/>
    <s v="Colombia"/>
    <s v="Bogotá, D.C."/>
    <s v="Cundinamarca"/>
    <d v="1970-03-01T00:00:00"/>
    <n v="54"/>
    <s v="BACHILLER"/>
    <m/>
  </r>
  <r>
    <x v="0"/>
    <s v="069-2020"/>
    <m/>
    <s v="Secop II"/>
    <s v="FDLSUBA-CPS-069-2020"/>
    <s v=" _x000a_FDLSUBA-CD-055-2020_x000a_"/>
    <x v="0"/>
    <x v="0"/>
    <x v="1"/>
    <m/>
    <m/>
    <s v="LUZ ADRIANA VARGAS RENDON"/>
    <n v="52785500"/>
    <s v="Bogotá, D.C."/>
    <n v="8000"/>
    <n v="16800000"/>
    <n v="8400000"/>
    <n v="0"/>
    <n v="25200000"/>
    <n v="4200000"/>
    <m/>
    <m/>
    <m/>
    <s v="Persona Natural"/>
    <x v="0"/>
    <m/>
    <s v="PRESTAR SERVICIOS PROFESIONALES PARA LA OPERACIÓN, SEGUIMIENTO Y CUMPLIMIENTO DE LOS PROCESOS Y PROCEDIMIENTOS DEL SERVICIO SOCIAL APOYO ECONÓMICO TIPO C, REQUERIDOS PARA EL OPORTUNO Y ADECUADO REGISTRO, CRUCE Y REPORTE DE LOS DATOS EN EL SISTEMA DE INFORMACIÓN Y REGISTRO DE BENEFICIARIOS SIRBE,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1125870&amp;isFromPublicArea=True&amp;isModal=true&amp;asPopupView=true"/>
    <x v="2"/>
    <x v="14"/>
    <d v="2020-02-24T00:00:00"/>
    <d v="2020-06-24T00:00:00"/>
    <s v="4 meses 1 días."/>
    <d v="2020-08-24T00:00:00"/>
    <s v="2 meses "/>
    <d v="2020-08-24T00:00:00"/>
    <s v="6 meses 1 días."/>
    <s v="Término Ok"/>
    <m/>
    <m/>
    <m/>
    <m/>
    <s v="Calle 24 b # 80 b 19"/>
    <n v="3006784893"/>
    <s v="adrivargasrendon@hotmail.com"/>
    <s v="Banco Davivienda"/>
    <s v="Ahorros"/>
    <s v="0570476970004398"/>
    <s v="Femenino"/>
    <s v="Colombia"/>
    <s v="Bogotá, D.C."/>
    <s v="Cundinamarca"/>
    <d v="1982-08-28T00:00:00"/>
    <n v="41"/>
    <s v="PSICOLOGIA,CURSO DE NOMINA"/>
    <m/>
  </r>
  <r>
    <x v="0"/>
    <s v="070-2020"/>
    <m/>
    <s v="Secop II"/>
    <s v="FDLSUBA-CPS-070-2020"/>
    <s v=" _x000a_FDLSUBA-CD-054-2020_x000a_"/>
    <x v="0"/>
    <x v="0"/>
    <x v="0"/>
    <m/>
    <m/>
    <s v="SONIA PATRICIA MONROY OCHOA"/>
    <n v="52550350"/>
    <s v="Bogotá, D.C."/>
    <n v="8000"/>
    <n v="8800000"/>
    <n v="4400000"/>
    <n v="0"/>
    <n v="13200000"/>
    <n v="2200000"/>
    <m/>
    <m/>
    <m/>
    <s v="Persona Natural"/>
    <x v="0"/>
    <m/>
    <s v="PRESTACIÓN DE SERVICIO COMO APOYO AL AREA GESTION DE DESARROLLO LOCAL EN EL CENTRO DE DOCUMENTACION E INFORMACION - CDI, EN LA RECEPCION PARA LA ATENCION DEL CONMUTADOR DE LA ALCALDIA LOCAL DE SUBA"/>
    <s v="https://community.secop.gov.co/Public/Tendering/OpportunityDetail/Index?noticeUID=CO1.NTC.1125773&amp;isFromPublicArea=True&amp;isModal=true&amp;asPopupView=true"/>
    <x v="7"/>
    <x v="16"/>
    <d v="2020-02-24T00:00:00"/>
    <d v="2020-06-24T00:00:00"/>
    <s v="4 meses 1 días."/>
    <d v="2020-08-24T00:00:00"/>
    <s v="2 meses "/>
    <d v="2020-08-24T00:00:00"/>
    <s v="6 meses 1 días."/>
    <s v="Término Ok"/>
    <m/>
    <m/>
    <m/>
    <m/>
    <s v="Carrera 102 # 69-19 casa 11"/>
    <n v="3173571984"/>
    <s v="sopatri@gmail.com"/>
    <s v="Banco Davivienda"/>
    <s v="Ahorros"/>
    <n v="474300008973"/>
    <s v="Femenino"/>
    <s v="Colombia"/>
    <s v="Bogotá, D.C."/>
    <s v="Cundinamarca"/>
    <d v="1970-06-23T00:00:00"/>
    <n v="53"/>
    <s v="BACHILLER"/>
    <m/>
  </r>
  <r>
    <x v="0"/>
    <s v="071-2020"/>
    <m/>
    <s v="Secop II"/>
    <s v="FDLSUBA-CPS-071-2020"/>
    <s v="FDLSUBA-CD-049-2020"/>
    <x v="0"/>
    <x v="0"/>
    <x v="1"/>
    <m/>
    <m/>
    <s v="CESAR IVAN ROMERO RODRIGUEZ"/>
    <n v="79244238"/>
    <s v="Bogotá, D.C."/>
    <n v="8000"/>
    <n v="25200000"/>
    <n v="0"/>
    <n v="0"/>
    <n v="25200000"/>
    <n v="4200000"/>
    <m/>
    <m/>
    <m/>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1124932&amp;isFromPublicArea=True&amp;isModal=true&amp;asPopupView=true"/>
    <x v="3"/>
    <x v="14"/>
    <d v="2020-02-24T00:00:00"/>
    <d v="2020-06-24T00:00:00"/>
    <s v="4 meses 1 días."/>
    <d v="2020-06-24T00:00:00"/>
    <s v=""/>
    <d v="2020-06-24T00:00:00"/>
    <s v="4 meses 1 días."/>
    <s v="Término Ok"/>
    <m/>
    <m/>
    <m/>
    <m/>
    <s v="Carrera 58C Numero 145-70"/>
    <n v="3003178258"/>
    <s v="cesarivanromero@hotmail.com"/>
    <s v="Banco Davivienda"/>
    <s v="Ahorros"/>
    <s v="0550493000005352"/>
    <s v="Masculino"/>
    <s v="Colombia"/>
    <s v="Bogotá, D.C."/>
    <s v="Cundinamarca"/>
    <d v="1969-01-14T00:00:00"/>
    <n v="55"/>
    <s v="ESPECIALIZACION EN DERECHO ADMINISTRATIVO; DERECHO"/>
    <m/>
  </r>
  <r>
    <x v="0"/>
    <s v="072-2020"/>
    <m/>
    <s v="Secop II"/>
    <s v="FDLSUBA-CPS-072-2020"/>
    <s v="_x000a_FDLSUBA-CD-033-2020_x000a_"/>
    <x v="0"/>
    <x v="0"/>
    <x v="1"/>
    <m/>
    <m/>
    <s v="DIEGO FELIPE JIMENEZ ZAPATA"/>
    <n v="1098672831"/>
    <s v="Bucaramanga (Santander)."/>
    <n v="8000"/>
    <n v="25200000"/>
    <n v="0"/>
    <n v="0"/>
    <n v="25200000"/>
    <n v="4200000"/>
    <m/>
    <m/>
    <m/>
    <s v="Persona Natural"/>
    <x v="0"/>
    <m/>
    <s v="PRESTAR LOS SERVICIOS PROFESIONALES EN EL ÁREA DE GESTIÓN DEL DESARROLLO, PARA EL APOYO A LA EJECUCIÓN INTEGRAL DE LOS DIFERENTES PROYECTOS DE INVERSIÓN DESTINADOS A LA INTERVENTORÍA DE LA MALLA VIAL, ESPACIO PÚBLICO Y PARQUES DE LA LOCALIDAD DE SUBA. NO HAY NO. 18431 DEL6 DE FEBRERO DEL 2020. PLAZO 4 MESES A PARTIR DE LA SUSCRIPCION DEL ACTA DE INICIO, PAGOS MENSUALES"/>
    <s v="https://community.secop.gov.co/Public/Tendering/OpportunityDetail/Index?noticeUID=CO1.NTC.1129288&amp;isFromPublicArea=True&amp;isModal=true&amp;asPopupView=true"/>
    <x v="11"/>
    <x v="17"/>
    <d v="2020-02-25T00:00:00"/>
    <d v="2020-06-24T00:00:00"/>
    <s v="4 meses "/>
    <d v="2020-06-24T00:00:00"/>
    <s v=""/>
    <d v="2020-06-24T00:00:00"/>
    <s v="4 meses "/>
    <s v="Término Ok"/>
    <m/>
    <m/>
    <m/>
    <m/>
    <s v="Calle 113 # 110-22 apto 102"/>
    <n v="3108698198"/>
    <s v="diegofelipej@hotmail.com"/>
    <s v="Bancolombia"/>
    <s v="Ahorros"/>
    <n v="29126086588"/>
    <s v="Masculino"/>
    <s v="Colombia"/>
    <s v="Bucaramanga"/>
    <s v="Santander"/>
    <d v="1989-06-30T00:00:00"/>
    <n v="34"/>
    <s v="INGENIERIA CIVIL."/>
    <m/>
  </r>
  <r>
    <x v="0"/>
    <s v="073-2020"/>
    <m/>
    <s v="Secop II"/>
    <s v="FDLSUBA-CPS-073-2020"/>
    <s v="_x000a_FDLSUBA-CD-033-2020_x000a_"/>
    <x v="0"/>
    <x v="0"/>
    <x v="1"/>
    <m/>
    <m/>
    <s v="EDWIN DARIO SANCHEZ GONZALEZ"/>
    <n v="79169164"/>
    <s v="Ubaté (Cundinamarca)"/>
    <n v="8000"/>
    <n v="25200000"/>
    <n v="12600000"/>
    <n v="0"/>
    <n v="37800000"/>
    <n v="6300000"/>
    <m/>
    <m/>
    <m/>
    <s v="Persona Natural"/>
    <x v="0"/>
    <m/>
    <s v="PRESTAR LOS SERVICIOS PROFESIONALES EN EL ÁREA DE GESTIÓN DEL DESARROLLO, PARA EL APOYO A LA EJECUCIÓN INTEGRAL DE LOS DIFERENTES PROYECTOS DE INVERSIÓN DESTINADOS A LA INTERVENTORÍA DE LA MALLA VIAL, ESPACIO PÚBLICO Y PARQUES DE LA LOCALIDAD DE SUBA. "/>
    <s v="https://community.secop.gov.co/Public/Tendering/OpportunityDetail/Index?noticeUID=CO1.NTC.1129288&amp;isFromPublicArea=True&amp;isModal=true&amp;asPopupView=true"/>
    <x v="11"/>
    <x v="18"/>
    <d v="2020-02-25T00:00:00"/>
    <d v="2020-06-24T00:00:00"/>
    <s v="4 meses "/>
    <d v="2020-08-26T00:00:00"/>
    <s v="2 meses 2 días."/>
    <d v="2020-08-26T00:00:00"/>
    <s v="6 meses 2 días."/>
    <s v="Término Ok"/>
    <m/>
    <m/>
    <m/>
    <m/>
    <s v="Cra 92 No 151 B - 86_x000a_Torre 1 Apto 202"/>
    <n v="3115583797"/>
    <s v="ingsanchezedwin@gmail.com"/>
    <s v="Bancolombia"/>
    <s v="Ahorros"/>
    <s v="04247652448"/>
    <s v="Masculino"/>
    <s v="Colombia"/>
    <s v="Ubaté"/>
    <s v="Cundinamarca"/>
    <d v="1980-06-21T00:00:00"/>
    <n v="43"/>
    <s v="ESPECIALIZACION EN PATOLOGIA DE LA_x000a_CONSTRUCCION,INGENIERIA CIVIL"/>
    <m/>
  </r>
  <r>
    <x v="0"/>
    <s v="074-2020"/>
    <m/>
    <s v="Secop II"/>
    <s v="FDLSUBA-CPS-074-2020"/>
    <s v="FDLSUBA-CD-058-2020"/>
    <x v="0"/>
    <x v="0"/>
    <x v="0"/>
    <m/>
    <m/>
    <s v="LIZETH FERNANDA GOMEZ FORERO"/>
    <n v="1020732937"/>
    <s v="Bogotá, D.C."/>
    <n v="8000"/>
    <n v="16800000"/>
    <n v="8400000"/>
    <n v="0"/>
    <n v="25200000"/>
    <n v="4200000"/>
    <m/>
    <m/>
    <m/>
    <s v="Persona Natural"/>
    <x v="0"/>
    <m/>
    <s v="APOYAR AL EQUIPO DE PRENSA Y COMUNICACIONES DE LA ALCALDÍA LOCAL EN LA REALIZACIÓN DE PRODUCTOS Y PIEZAS DIGITALES, IMPRESAS Y PUBLICITARIAS DE GRAN FORMATO Y DE ANIMACIÓN GRÁFICA, ASÍ COMO APOYAR LA PRODUCCIÓN Y MONTAJE DE EVENTOS. "/>
    <s v="https://community.secop.gov.co/Public/Tendering/OpportunityDetail/Index?noticeUID=CO1.NTC.1129551&amp;isFromPublicArea=True&amp;isModal=true&amp;asPopupView=true"/>
    <x v="15"/>
    <x v="19"/>
    <d v="2020-02-26T00:00:00"/>
    <d v="2020-06-26T00:00:00"/>
    <s v="4 meses 1 días."/>
    <d v="2020-08-26T00:00:00"/>
    <s v="2 meses "/>
    <d v="2020-08-26T00:00:00"/>
    <s v="6 meses 1 días."/>
    <s v="Término Ok"/>
    <m/>
    <m/>
    <m/>
    <m/>
    <s v="Calle 164 # 16c-15"/>
    <n v="7073062"/>
    <s v="samucogold@gmail.com"/>
    <s v="Bancolombia"/>
    <s v="Ahorros"/>
    <n v="19120718366"/>
    <s v="Femenino"/>
    <s v="Colombia"/>
    <s v="Bogotá, D.C."/>
    <s v="Cundinamarca"/>
    <d v="1988-04-07T00:00:00"/>
    <n v="36"/>
    <s v="DISEÑADORA INDUSTRIAL"/>
    <m/>
  </r>
  <r>
    <x v="0"/>
    <s v="075-2020"/>
    <m/>
    <s v="Secop II"/>
    <s v="FDLSUBA-CPS-075-2020"/>
    <s v="FDLSUBA-CD-012-2020"/>
    <x v="0"/>
    <x v="0"/>
    <x v="0"/>
    <m/>
    <m/>
    <s v="JORGE ALEJANDRO GONZALEZ LOZANO"/>
    <n v="93412847"/>
    <s v="Ibague (Tolima)."/>
    <n v="1481"/>
    <n v="25200000"/>
    <n v="0"/>
    <n v="0"/>
    <n v="25200000"/>
    <n v="4200000"/>
    <m/>
    <m/>
    <m/>
    <s v="Persona Natural"/>
    <x v="0"/>
    <m/>
    <s v="APOYAR TÉCNICAMENTE LAS DISTINTAS ETAPAS DE LOSPROCESOS DE COMPETENCIA DE LA ALCALDÍA LOCAL PARA LA DEPURACIÓN DE ACTUACIONES ADMINISTRATIVAS. "/>
    <s v="https://community.secop.gov.co/Public/Tendering/OpportunityDetail/Index?noticeUID=CO1.NTC.1091525&amp;isFromPublicArea=True&amp;isModal=true&amp;asPopupView=true"/>
    <x v="0"/>
    <x v="20"/>
    <d v="2020-02-25T00:00:00"/>
    <d v="2020-06-24T00:00:00"/>
    <s v="4 meses "/>
    <d v="2020-06-24T00:00:00"/>
    <s v=""/>
    <d v="2020-06-24T00:00:00"/>
    <s v="4 meses "/>
    <s v="Término Ok"/>
    <m/>
    <m/>
    <m/>
    <m/>
    <s v="Calle 10 No. 80F – 40 Torre 1 Apto 106"/>
    <s v="320 487 05 83"/>
    <s v="jagl_28@hotmail.com"/>
    <s v="Banco Caja Social (BCSC)"/>
    <s v="Ahorros"/>
    <n v="24502164792"/>
    <s v="Masculino"/>
    <s v="Colombia"/>
    <s v="Ibague"/>
    <s v="Tolima"/>
    <d v="1979-06-28T00:00:00"/>
    <n v="44"/>
    <s v="ARQUITECTO"/>
    <m/>
  </r>
  <r>
    <x v="0"/>
    <s v="076-2020"/>
    <m/>
    <s v="Secop II"/>
    <s v="FDLSUBA-CPS-056-2020"/>
    <s v="FDLSUBA-CD-035-2020_x0009_"/>
    <x v="0"/>
    <x v="0"/>
    <x v="1"/>
    <m/>
    <m/>
    <s v="NATALYA CAROLINA MORENO IBAÑEZ"/>
    <n v="53073524"/>
    <m/>
    <n v="1506"/>
    <n v="16800000"/>
    <n v="8400000"/>
    <n v="0"/>
    <n v="25200000"/>
    <n v="4200000"/>
    <m/>
    <m/>
    <m/>
    <s v="Persona Natural"/>
    <x v="0"/>
    <m/>
    <s v="PRESTAR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 DESUBA"/>
    <s v="https://community.secop.gov.co/Public/Tendering/OpportunityDetail/Index?noticeUID=CO1.NTC.1122667&amp;isFromPublicArea=True&amp;isModal=true&amp;asPopupView=true"/>
    <x v="2"/>
    <x v="14"/>
    <d v="2020-02-24T00:00:00"/>
    <d v="2020-06-23T00:00:00"/>
    <s v="4 meses "/>
    <d v="2020-06-23T00:00:00"/>
    <s v=""/>
    <d v="2020-08-23T00:00:00"/>
    <s v="6 meses "/>
    <s v="Término Ok"/>
    <m/>
    <m/>
    <m/>
    <m/>
    <s v="-"/>
    <s v="-"/>
    <s v="-"/>
    <s v="-"/>
    <s v="-"/>
    <s v="-"/>
    <s v="Femenino"/>
    <s v="-"/>
    <s v="-"/>
    <s v="-"/>
    <s v="-"/>
    <s v="-"/>
    <s v="-"/>
    <s v="1. En el Secop II no se encuentran los documentos de prorroga adecuados para comprobar la fecha"/>
  </r>
  <r>
    <x v="0"/>
    <s v="077-2020"/>
    <m/>
    <s v="Secop II"/>
    <s v="FDLSUBA-CPS-077-2020"/>
    <s v="FDLSUBA-CD-046-2020"/>
    <x v="0"/>
    <x v="0"/>
    <x v="0"/>
    <m/>
    <m/>
    <s v="JULY JOHANA SILVA GUTIERREZ"/>
    <n v="1014242626"/>
    <s v="Bogotá, D.C."/>
    <n v="8000"/>
    <n v="16800000"/>
    <n v="0"/>
    <n v="0"/>
    <n v="16800000"/>
    <n v="4200000"/>
    <m/>
    <m/>
    <m/>
    <s v="Persona Natural"/>
    <x v="0"/>
    <m/>
    <s v="APOYAR AL EQUIPO DE PRENSA Y COMUNICACIONES DE LA ALCALDÍA LOCAL EN LA REALIZACIÓN DE PRODUCTOS Y PIEZAS DIGITALES, IMPRESAS Y PUBLICITARIAS DE GRAN FORMATO Y DE ANIMACIÓN GRÁFICA, ASÍ COMO APOYAR LA PRODUCCIÓN Y MONTAJE DE EVENTOS. "/>
    <s v="https://community.secop.gov.co/Public/Tendering/OpportunityDetail/Index?noticeUID=CO1.NTC.1130247&amp;isFromPublicArea=True&amp;isModal=true&amp;asPopupView=true"/>
    <x v="15"/>
    <x v="19"/>
    <d v="2020-02-26T00:00:00"/>
    <d v="2020-06-25T00:00:00"/>
    <s v="4 meses "/>
    <d v="2020-06-25T00:00:00"/>
    <s v=""/>
    <d v="2020-06-25T00:00:00"/>
    <s v="4 meses "/>
    <s v="Término Ok"/>
    <m/>
    <m/>
    <m/>
    <m/>
    <s v="Calle 88 # 94p-41 int 311"/>
    <n v="2288015"/>
    <s v="july260@hotmail.com"/>
    <s v="Bancolombia"/>
    <s v="Ahorros"/>
    <n v="18324418675"/>
    <s v="Femenino"/>
    <s v="Colombia"/>
    <s v="Bogotá, D.C."/>
    <s v="Cundinamarca"/>
    <d v="1993-03-26T00:00:00"/>
    <n v="31"/>
    <s v="COMUNICACION SOCIAL Y PERIODISMO"/>
    <m/>
  </r>
  <r>
    <x v="0"/>
    <s v="078-2020"/>
    <m/>
    <s v="Secop II"/>
    <s v="FDLSUBA-CPS-078-2020"/>
    <s v=" _x000a_FDLSUBA-CD-060-2020_x000a_"/>
    <x v="0"/>
    <x v="0"/>
    <x v="1"/>
    <m/>
    <m/>
    <s v="MARTHA SOL MARTINEZ BOBADILLA"/>
    <n v="51803788"/>
    <s v="Bogotá, D.C."/>
    <n v="8000"/>
    <n v="32000000"/>
    <n v="16000000"/>
    <n v="0"/>
    <n v="48000000"/>
    <n v="8000000"/>
    <m/>
    <m/>
    <m/>
    <s v="Persona Natural"/>
    <x v="0"/>
    <m/>
    <s v="PRESTAR SERVICIOS PROFESIONALES ESPECIALIZADOS EN EL DESPACHO PARA LINEAMIENTOS JURIDICOS, FINANCIEROS, Y ADMINISTRATIVOS PARA EVALUAR Y ORIENTAR TEMAS PRIORITARIOS EN EL AREA DE GESTION DEL DESARROLLO LOCAL DE LA ALCALDIA LOCAL DE SUBA. "/>
    <s v="https://community.secop.gov.co/Public/Tendering/OpportunityDetail/Index?noticeUID=CO1.NTC.1131321&amp;isFromPublicArea=True&amp;isModal=true&amp;asPopupView=true"/>
    <x v="14"/>
    <x v="19"/>
    <d v="2020-02-26T00:00:00"/>
    <d v="2020-06-26T00:00:00"/>
    <s v="4 meses 1 días."/>
    <d v="2020-08-26T00:00:00"/>
    <s v="2 meses "/>
    <d v="2020-08-26T00:00:00"/>
    <s v="6 meses 1 días."/>
    <s v="Término Ok"/>
    <m/>
    <m/>
    <m/>
    <m/>
    <s v="Calle 167 # 86 - 75"/>
    <n v="3213299519"/>
    <s v="marthasolmartinez@hotmail.com"/>
    <s v="Banco Itau"/>
    <s v="Ahorros"/>
    <n v="5757141"/>
    <s v="Femenino"/>
    <s v="Colombia"/>
    <s v="San Martin"/>
    <s v="Meta"/>
    <d v="1965-12-08T00:00:00"/>
    <n v="58"/>
    <s v="ESPECIALIZACIÓN EN DERECHO PUBLICO. DERECHO"/>
    <m/>
  </r>
  <r>
    <x v="0"/>
    <s v="079-2020"/>
    <m/>
    <s v="Secop II"/>
    <s v="FDLSUBA-CPS-079-2020"/>
    <s v=" _x000a_FDLSUBA-CD-013-2020_x000a_"/>
    <x v="0"/>
    <x v="0"/>
    <x v="0"/>
    <m/>
    <m/>
    <s v="NUBIA YANETH SANCHEZ SANABRIA"/>
    <n v="52076673"/>
    <s v="Bogotá, D.C."/>
    <n v="1427"/>
    <n v="6000000"/>
    <n v="3000000"/>
    <n v="0"/>
    <n v="9000000"/>
    <n v="1500000"/>
    <m/>
    <m/>
    <m/>
    <s v="Persona Natural"/>
    <x v="0"/>
    <m/>
    <s v=" PRESTAR LOS SERVICIOS DE APOYO AL ÁREA GESTIÓN DE DESARROLLO LOCAL POR SUS PROPIOS MEDIOS PARA LA DISTRIBUCIÓN DE LA CORRESPONDENCIA EXTERNA QUE TIENE ORIGEN EN LAS DIFERENTES DEPENDENCIAS DE LA ALCALDÍA LOCAL, "/>
    <s v="https://community.secop.gov.co/Public/Tendering/OpportunityDetail/Index?noticeUID=CO1.NTC.1091536&amp;isFromPublicArea=True&amp;isModal=true&amp;asPopupView=true"/>
    <x v="0"/>
    <x v="18"/>
    <d v="2020-02-26T00:00:00"/>
    <d v="2020-06-27T00:00:00"/>
    <s v="4 meses 2 días."/>
    <d v="2020-08-27T00:00:00"/>
    <s v="2 meses "/>
    <d v="2020-08-27T00:00:00"/>
    <s v="6 meses 2 días."/>
    <s v="Término Ok"/>
    <m/>
    <m/>
    <m/>
    <m/>
    <s v="Avenida Boyacá No.38-20 sur"/>
    <n v="3144696133"/>
    <s v="nubiajanneth@hotmail.com"/>
    <s v="Banco Davivienda"/>
    <s v="Ahorros"/>
    <s v="488404103282"/>
    <s v="Femenino"/>
    <s v="Colombia"/>
    <s v="Bogotá, D.C."/>
    <s v="Cundinamarca"/>
    <d v="1972-02-08T00:00:00"/>
    <n v="52"/>
    <s v="Administración Documental en el Entorno Laboral"/>
    <m/>
  </r>
  <r>
    <x v="0"/>
    <s v="081-2020"/>
    <m/>
    <s v="Secop II"/>
    <s v="FDLSUBA-CPS-081-2020"/>
    <s v="FDLSUBA-CD-015-2020"/>
    <x v="0"/>
    <x v="0"/>
    <x v="0"/>
    <m/>
    <m/>
    <s v="JUAN ANGEL TRUJILLO CANDELA"/>
    <n v="12275921"/>
    <s v="La Plata (Huila)"/>
    <n v="1481"/>
    <n v="16800000"/>
    <n v="0"/>
    <n v="0"/>
    <n v="168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101502&amp;isFromPublicArea=True&amp;isModal=true&amp;asPopupView=true"/>
    <x v="0"/>
    <x v="18"/>
    <d v="2020-02-27T00:00:00"/>
    <d v="2020-06-26T00:00:00"/>
    <s v="4 meses "/>
    <d v="2020-06-26T00:00:00"/>
    <s v=""/>
    <d v="2020-08-26T00:00:00"/>
    <s v="6 meses "/>
    <s v="Término Ok"/>
    <m/>
    <m/>
    <m/>
    <m/>
    <s v="Carrera 100a # 141-10 apto 601"/>
    <n v="3883608"/>
    <s v="juanangeltrujillo1@gmail.com"/>
    <s v="Banco Davivienda"/>
    <s v="Ahorros"/>
    <s v="0550488410069493_x000d_"/>
    <s v="Masculino"/>
    <s v="Colombia"/>
    <s v="La Plata"/>
    <s v="Huila"/>
    <d v="1973-03-23T00:00:00"/>
    <n v="51"/>
    <s v="ESPECIALIZACION EN DERECHO NOTARIAL Y CONTRACTUAL. DERECHO"/>
    <s v="1. En el Secop II no se encuentran los documentos de prorroga adecuados para comprobar la fecha"/>
  </r>
  <r>
    <x v="0"/>
    <s v="083-2020"/>
    <m/>
    <s v="Secop II"/>
    <s v="FDLSUBA-CPS-083-2020"/>
    <s v="FDLSUBA-CD-015-2020"/>
    <x v="0"/>
    <x v="0"/>
    <x v="0"/>
    <m/>
    <m/>
    <s v="CLAUDIA PATRICIA URREGO MORENO"/>
    <n v="52990899"/>
    <s v="Bogotá, D.C."/>
    <n v="1506"/>
    <n v="16800000"/>
    <n v="0"/>
    <n v="0"/>
    <n v="168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101502&amp;isFromPublicArea=True&amp;isModal=true&amp;asPopupView=true"/>
    <x v="0"/>
    <x v="18"/>
    <d v="2020-02-26T00:00:00"/>
    <d v="2020-06-26T00:00:00"/>
    <s v="4 meses 1 días."/>
    <d v="2020-06-26T00:00:00"/>
    <s v=""/>
    <d v="2020-06-26T00:00:00"/>
    <s v="4 meses 1 días."/>
    <s v="Término Ok"/>
    <m/>
    <m/>
    <m/>
    <m/>
    <s v="Carrera 8F N°159B 34"/>
    <n v="3013627540"/>
    <s v="CLAUDIAUABOG@HOTMAIL.COM"/>
    <s v="Banco Davivienda"/>
    <s v="Ahorros"/>
    <s v="450700087130"/>
    <s v="Femenino"/>
    <s v="Colombia"/>
    <s v="Bogotá, D.C."/>
    <s v="Cundinamarca"/>
    <d v="1982-11-27T00:00:00"/>
    <n v="41"/>
    <s v="DERECHO"/>
    <m/>
  </r>
  <r>
    <x v="0"/>
    <s v="084-2020"/>
    <m/>
    <s v="Secop II"/>
    <s v="FDLSUBA-CPS-084-2020"/>
    <s v="FDLSUBA-CD-015-2020"/>
    <x v="0"/>
    <x v="0"/>
    <x v="0"/>
    <m/>
    <m/>
    <s v="LILIANA PATRICIA ROJAS MOROS"/>
    <n v="40442809"/>
    <s v="Villavicencio"/>
    <n v="1506"/>
    <n v="16800000"/>
    <n v="0"/>
    <n v="0"/>
    <n v="168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101502&amp;isFromPublicArea=True&amp;isModal=true&amp;asPopupView=true"/>
    <x v="0"/>
    <x v="19"/>
    <d v="2020-02-26T00:00:00"/>
    <d v="2020-06-25T00:00:00"/>
    <s v="4 meses "/>
    <d v="2020-06-25T00:00:00"/>
    <s v=""/>
    <d v="2020-06-25T00:00:00"/>
    <s v="4 meses "/>
    <s v="Término Ok"/>
    <m/>
    <m/>
    <m/>
    <m/>
    <s v="Carrera 74 # 163-33 T3 Aoto 1403"/>
    <n v="9213418"/>
    <s v="rojasliliana03@gmail.com"/>
    <s v="Bancolombia"/>
    <s v="Ahorros"/>
    <n v="20798701599"/>
    <s v="Femenino"/>
    <s v="Colombia"/>
    <s v="Bogotá, D.C."/>
    <s v="Cundinamarca"/>
    <d v="1977-06-29T00:00:00"/>
    <n v="46"/>
    <s v="DERECHO"/>
    <m/>
  </r>
  <r>
    <x v="0"/>
    <s v="085-2020"/>
    <m/>
    <s v="Secop II"/>
    <s v="FDLSUBA-CPS-085-2020"/>
    <s v=" _x000a_FDLSUBA-CD-062-2020_x000a_"/>
    <x v="0"/>
    <x v="0"/>
    <x v="1"/>
    <m/>
    <m/>
    <s v="FRANCISCO JAVIER ROA MORALES"/>
    <n v="7365712"/>
    <s v="Paz de Ariporo (Casanare)"/>
    <n v="1506"/>
    <n v="16800000"/>
    <n v="8400000"/>
    <n v="0"/>
    <n v="25200000"/>
    <n v="4200000"/>
    <m/>
    <m/>
    <m/>
    <s v="Persona Natural"/>
    <x v="0"/>
    <m/>
    <s v="PRESTAR LOS SERVICIOS PROFESIONALES EN LA ALCALDÍA LOCAL DE SUBA, PRINCIPALMENTE PARA REALIZAR ACCIONES PEDAGÓGICAS PREVENTIVAS Y DE SENSIBILIZACIÓN PARA EL ACATAMIENTO VOLUNTARIO DE LAS NORMAS EN LA LOCALIDAD"/>
    <s v="https://community.secop.gov.co/Public/Tendering/OpportunityDetail/Index?noticeUID=CO1.NTC.1132358&amp;isFromPublicArea=True&amp;isModal=true&amp;asPopupView=true"/>
    <x v="0"/>
    <x v="21"/>
    <d v="2020-03-02T00:00:00"/>
    <d v="2020-07-05T00:00:00"/>
    <s v="4 meses 4 días."/>
    <d v="2020-09-05T00:00:00"/>
    <s v="2 meses "/>
    <d v="2020-09-05T00:00:00"/>
    <s v="6 meses 4 días."/>
    <s v="Término Ok"/>
    <m/>
    <m/>
    <m/>
    <m/>
    <s v="Carrera 100a # 141-10 apto 802"/>
    <n v="3125924846"/>
    <s v="francisco.roa.morales@gmail.com"/>
    <s v="Banco BBVA"/>
    <s v="Ahorros"/>
    <n v="417160777"/>
    <s v="Masculino"/>
    <s v="Colombia"/>
    <s v="Yopal"/>
    <s v="Casanare"/>
    <d v="1982-12-28T00:00:00"/>
    <n v="41"/>
    <s v="ESPECIALIZACIÓN EN CIENCIAS ADMINISTRATIVAS Y CONSTITUCIONALES. DERECHO"/>
    <m/>
  </r>
  <r>
    <x v="0"/>
    <s v="086-2020"/>
    <m/>
    <s v="Secop II"/>
    <s v="FDLSUBA-CPS-086-2020"/>
    <s v="FDLSUBA-CD-015-2020"/>
    <x v="0"/>
    <x v="0"/>
    <x v="0"/>
    <m/>
    <m/>
    <s v="HECTOR DUARTE MENDEZ"/>
    <n v="1030523881"/>
    <s v="Bogotá, D.C."/>
    <n v="1506"/>
    <n v="16800000"/>
    <n v="0"/>
    <n v="0"/>
    <n v="168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101502&amp;isFromPublicArea=True&amp;isModal=true&amp;asPopupView=true"/>
    <x v="0"/>
    <x v="19"/>
    <d v="2020-02-27T00:00:00"/>
    <d v="2020-06-26T00:00:00"/>
    <s v="4 meses "/>
    <d v="2020-06-26T00:00:00"/>
    <s v=""/>
    <d v="2020-06-26T00:00:00"/>
    <s v="4 meses "/>
    <s v="Término Ok"/>
    <m/>
    <m/>
    <m/>
    <m/>
    <s v="Carrera 79 C # 2 - 43_x000d_"/>
    <n v="4033771"/>
    <s v="hectorduartem86@gmail.com"/>
    <s v="Banco Av Villas"/>
    <s v="Ahorros"/>
    <n v="200822859"/>
    <s v="Masculino"/>
    <s v="Colombia"/>
    <s v="Bogotá, D.C."/>
    <s v="Cundinamarca"/>
    <d v="1986-05-06T00:00:00"/>
    <n v="38"/>
    <s v="ESPECIALIZACION EN DERECHO TRIBUTARIO.DERECHO"/>
    <m/>
  </r>
  <r>
    <x v="0"/>
    <s v="087-2020"/>
    <m/>
    <s v="Secop II"/>
    <s v="FDLSUBA-CPS-087-2020"/>
    <s v="FDLSUBA-CD-059-2020"/>
    <x v="0"/>
    <x v="0"/>
    <x v="0"/>
    <m/>
    <m/>
    <s v="JOHN JAIRO TORO RESTREPO"/>
    <n v="71674865"/>
    <s v="Bogotá, D.C."/>
    <n v="8000"/>
    <n v="14000000"/>
    <n v="7000000"/>
    <n v="0"/>
    <n v="21000000"/>
    <n v="3500000"/>
    <m/>
    <m/>
    <m/>
    <s v="Persona Natural"/>
    <x v="0"/>
    <m/>
    <s v="PRESTAR SERVICIOS AL ÁREA DE GESTIÓN DEL DESARROLLO LOCAL DE LA ALCALDÍA LOCAL DE SUBA, ESPECIALMENTE COMO APOYO EN EL ALMACÉN"/>
    <s v="https://community.secop.gov.co/Public/Tendering/OpportunityDetail/Index?noticeUID=CO1.NTC.1131824&amp;isFromPublicArea=True&amp;isModal=true&amp;asPopupView=true"/>
    <x v="16"/>
    <x v="15"/>
    <d v="2020-02-27T00:00:00"/>
    <d v="2020-07-02T00:00:00"/>
    <s v="4 meses 6 días."/>
    <d v="2020-09-02T00:00:00"/>
    <s v="2 meses "/>
    <d v="2020-09-02T00:00:00"/>
    <s v="6 meses 7 días."/>
    <s v="Término Ok"/>
    <m/>
    <m/>
    <m/>
    <m/>
    <s v="Calle 127a #53a-68"/>
    <n v="3004503210"/>
    <s v="JHONJAIROTORORESTREPO05@GMAIL.COM"/>
    <s v="Bancolombia"/>
    <s v="Ahorros"/>
    <n v="10125195675"/>
    <s v="Masculino"/>
    <s v="Colombia"/>
    <s v="Medellín"/>
    <s v="Antioquia"/>
    <d v="1966-06-08T00:00:00"/>
    <n v="57"/>
    <s v="TECNOLOGIA EN ADMINISTRACION FINANCIERA "/>
    <m/>
  </r>
  <r>
    <x v="0"/>
    <s v="088-2020"/>
    <m/>
    <s v="Secop II"/>
    <s v="FDLSUBA-CPS-088-2020"/>
    <s v="FDLSUBA-CD-020-2020"/>
    <x v="0"/>
    <x v="0"/>
    <x v="0"/>
    <m/>
    <m/>
    <s v="JOHANA CAROLINA SOSSA ARANGO"/>
    <n v="1019051305"/>
    <s v="Bogotá, D.C."/>
    <n v="1427"/>
    <n v="8800000"/>
    <n v="0"/>
    <n v="0"/>
    <n v="8800000"/>
    <n v="2200000"/>
    <m/>
    <m/>
    <m/>
    <s v="Persona Natural"/>
    <x v="0"/>
    <m/>
    <s v="APOYAR ADMINISTRATIVA Y ASISTENCIALMENTE A LA ALCALDÍA LOCAL DE SUBA EN LAS DIFERENTES DEPENDENCIAS CON LA OPORTUNIDAD Y CONFIDENCIALIDAD REQUERIDA"/>
    <s v="https://community.secop.gov.co/Public/Tendering/OpportunityDetail/Index?noticeUID=CO1.NTC.1106323&amp;isFromPublicArea=True&amp;isModal=true&amp;asPopupView=true"/>
    <x v="14"/>
    <x v="18"/>
    <d v="2020-02-26T00:00:00"/>
    <d v="2020-07-01T00:00:00"/>
    <s v="4 meses 6 días."/>
    <d v="2020-07-01T00:00:00"/>
    <s v=""/>
    <d v="2020-07-01T00:00:00"/>
    <s v="4 meses 6 días."/>
    <s v="Término Ok"/>
    <m/>
    <m/>
    <m/>
    <m/>
    <s v="Calle 150ª # 102b - 47 T3 Apt 604"/>
    <s v="3016496151_x000d_"/>
    <s v="carolinasossar@gmail.com"/>
    <s v="Banco Caja Social (BCSC)"/>
    <s v="Ahorros"/>
    <n v="24090887383"/>
    <s v="Femenino"/>
    <s v="Colombia"/>
    <s v="Bogotá, D.C."/>
    <s v="Cundinamarca"/>
    <d v="1990-09-16T00:00:00"/>
    <n v="33"/>
    <s v="ADMINISTRACIÓN DE EMPRESAS."/>
    <m/>
  </r>
  <r>
    <x v="0"/>
    <s v="089-2020"/>
    <m/>
    <s v="Secop II"/>
    <s v="FDLSUBA-CPS-089-2020"/>
    <s v="FDLSUBA-CD-015-2020"/>
    <x v="0"/>
    <x v="0"/>
    <x v="0"/>
    <m/>
    <m/>
    <s v="MARCO LEONARDO PEREZ PABLOS"/>
    <n v="88216554"/>
    <s v="Cucuta (Norte de Santander). "/>
    <n v="1472"/>
    <n v="16800000"/>
    <n v="8400000"/>
    <n v="0"/>
    <n v="252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101502&amp;isFromPublicArea=True&amp;isModal=true&amp;asPopupView=true"/>
    <x v="0"/>
    <x v="18"/>
    <d v="2020-02-27T00:00:00"/>
    <d v="2020-06-26T00:00:00"/>
    <s v="4 meses "/>
    <d v="2020-08-26T00:00:00"/>
    <s v="2 meses "/>
    <d v="2020-08-26T00:00:00"/>
    <s v="6 meses "/>
    <s v="Término Ok"/>
    <m/>
    <m/>
    <m/>
    <m/>
    <s v="Calle 153 # 133-15 apto 101"/>
    <n v="6880612"/>
    <s v="perezpablos.abogado@gmail.com"/>
    <s v="Banco Davivienda"/>
    <s v="Ahorros"/>
    <n v="9170448790"/>
    <s v="Masculino"/>
    <s v="Colombia"/>
    <s v="Cucuta"/>
    <s v="Norte de Santander"/>
    <d v="1975-11-14T00:00:00"/>
    <n v="48"/>
    <s v="DERECHO"/>
    <m/>
  </r>
  <r>
    <x v="0"/>
    <s v="090-2020"/>
    <m/>
    <s v="Secop II"/>
    <s v="FDLSUBA-CPS-090-2020"/>
    <s v="_x000a_FDLSUBA-CD-032-2020_x000a_"/>
    <x v="0"/>
    <x v="0"/>
    <x v="1"/>
    <m/>
    <m/>
    <s v="OTTO HERNAN BETANCOURT MARTINEZ"/>
    <n v="79367360"/>
    <s v="Bogotá, D.C."/>
    <n v="690"/>
    <n v="32000000"/>
    <n v="0"/>
    <n v="0"/>
    <n v="32000000"/>
    <n v="8000000"/>
    <m/>
    <m/>
    <m/>
    <s v="Persona Natural"/>
    <x v="0"/>
    <m/>
    <s v="PRESTAR SERVICIOS PROFESIONALES ESPECIALIZADOS EN EL ÁREA DE GESTIÓN DEL DESARROLLO LOCAL DE LA ALCALDÍA LOCAL DE SUBA PARA EL APOYO AL SEGUIMIENTO DE LA EJECUCIÓN DE LOS PROYECTOS DE INVERSIÓN DESTINADOS A LA INTERVENCIÓN DE INFRAESTRUCTURA DE LA LOCALIDAD DE SUBA"/>
    <s v="https://community.secop.gov.co/Public/Tendering/OpportunityDetail/Index?noticeUID=CO1.NTC.1132367&amp;isFromPublicArea=True&amp;isModal=true&amp;asPopupView=true"/>
    <x v="11"/>
    <x v="18"/>
    <d v="2020-02-26T00:00:00"/>
    <d v="2020-06-25T00:00:00"/>
    <s v="4 meses "/>
    <d v="2020-06-25T00:00:00"/>
    <s v=""/>
    <d v="2020-06-25T00:00:00"/>
    <s v="4 meses "/>
    <s v="Término Ok"/>
    <m/>
    <m/>
    <m/>
    <m/>
    <s v="Calle 9 A # 69-20"/>
    <s v="300 564 63 27"/>
    <s v="incohbm@hotmail.com"/>
    <s v="Banco Popular"/>
    <s v="Ahorros"/>
    <n v="230240154922"/>
    <s v="Masculino"/>
    <s v="Colombia"/>
    <s v="Bogotá, D.C."/>
    <s v="Cundinamarca"/>
    <d v="1965-08-25T00:00:00"/>
    <n v="58"/>
    <s v="INGENIERIA CIVIL"/>
    <m/>
  </r>
  <r>
    <x v="0"/>
    <s v="091-2020"/>
    <m/>
    <s v="Secop II"/>
    <s v="FDLSUBA-CPS-091-2020"/>
    <s v="FDLSUBA-CD-022-2020"/>
    <x v="0"/>
    <x v="0"/>
    <x v="1"/>
    <m/>
    <m/>
    <s v="JOSE JAVIER MELO GARNICA"/>
    <n v="79276279"/>
    <s v="Bogotá, D.C."/>
    <n v="8000"/>
    <n v="29880000"/>
    <n v="0"/>
    <n v="0"/>
    <n v="29880000"/>
    <n v="7470000"/>
    <m/>
    <m/>
    <m/>
    <s v="Persona Natural"/>
    <x v="0"/>
    <m/>
    <s v="PRESTAR SERVICIOS PROFESIONALES ESPECIALIZADOS EN EL ÁREA DE GESTIÓN DEL DESARROLLO LOCAL DE LA ALCALDÍA LOCAL DE SUBA, PARA EL APOYO A LA EJECUCIÓN INTEGRAL DE LOS DIFERENTES PROYECTOS DE INVERSIÓN DESTINADOS A LA INTERVENCIÓN DE LA MALLA VIAL, ESPACIO PÚBLICO Y PARQUES DE LA LOCALIDAD DE SUBA"/>
    <s v="https://community.secop.gov.co/Public/Tendering/OpportunityDetail/Index?noticeUID=CO1.NTC.1111649&amp;isFromPublicArea=True&amp;isModal=true&amp;asPopupView=true"/>
    <x v="11"/>
    <x v="22"/>
    <d v="2020-02-28T00:00:00"/>
    <d v="2020-07-02T00:00:00"/>
    <s v="4 meses 5 días."/>
    <d v="2020-07-02T00:00:00"/>
    <s v=""/>
    <d v="2020-07-02T00:00:00"/>
    <s v="4 meses 5 días."/>
    <s v="Término Ok"/>
    <m/>
    <m/>
    <m/>
    <m/>
    <s v="Calle 39 Sur # 78 G-23"/>
    <s v="312-5479453"/>
    <s v="ing.jjmeloobras@gmail.com"/>
    <s v="Bancolombia"/>
    <s v="Ahorros"/>
    <n v="19297472936"/>
    <s v="Masculino"/>
    <s v="Colombia"/>
    <s v="Bogotá, D.C."/>
    <s v="Cundinamarca"/>
    <d v="1961-12-02T00:00:00"/>
    <n v="62"/>
    <s v="ESPECIALIZACION EN SISTEMAS GERENCIALES DE INGENIERIA. INGENIERIA CIVIL."/>
    <m/>
  </r>
  <r>
    <x v="0"/>
    <s v="092-2020"/>
    <m/>
    <s v="Secop II"/>
    <s v="FDLSUBA-CPS-092-2020"/>
    <s v=" _x000a_FDLSUBA-CD-063-2020_x000a_"/>
    <x v="0"/>
    <x v="0"/>
    <x v="0"/>
    <m/>
    <m/>
    <s v="CARLOS JAVIER CASTAÑO ALVARADO"/>
    <n v="79697196"/>
    <s v="Bogotá, D.C."/>
    <n v="1472"/>
    <n v="14000000"/>
    <n v="7000000"/>
    <n v="0"/>
    <n v="21000000"/>
    <n v="3500000"/>
    <m/>
    <m/>
    <m/>
    <s v="Persona Natural"/>
    <x v="0"/>
    <m/>
    <s v="PRESTAR SERVICIOS DE APOYO A LA GESTIÓN MEDIANTE LABORES ADMINISTRATIVAS Y FINANCIERAS EN LA OFICINA DE CONTABILIDAD EN EL ÁREA DE GESTIÓN DEL DESARROLLO LOCAL"/>
    <s v="https://community.secop.gov.co/Public/Tendering/OpportunityDetail/Index?noticeUID=CO1.NTC.1133737&amp;isFromPublicArea=True&amp;isModal=true&amp;asPopupView=true"/>
    <x v="17"/>
    <x v="15"/>
    <d v="2020-02-27T00:00:00"/>
    <d v="2020-07-01T00:00:00"/>
    <s v="4 meses 5 días."/>
    <d v="2020-09-01T00:00:00"/>
    <s v="2 meses "/>
    <d v="2020-09-01T00:00:00"/>
    <s v="6 meses 6 días."/>
    <s v="Término Ok"/>
    <m/>
    <m/>
    <m/>
    <m/>
    <s v="Carrera 72 A Bis # 54A-41 Sur. "/>
    <n v="3202231522"/>
    <s v="jcarlcasa@gmail.com"/>
    <s v="Banco Caja Social (BCSC)"/>
    <s v="Ahorros"/>
    <n v="26502072798"/>
    <s v="Masculino"/>
    <s v="Colombia"/>
    <s v="Bogotá, D.C."/>
    <s v="Cundinamarca"/>
    <d v="1973-10-23T00:00:00"/>
    <n v="50"/>
    <s v="INGENIERIA COMERCIAL"/>
    <m/>
  </r>
  <r>
    <x v="0"/>
    <s v="093-2020"/>
    <m/>
    <s v="Secop II"/>
    <s v="FDLSUBA-CPS-093-2020"/>
    <s v="FDLSUBA-CD-047-2020"/>
    <x v="0"/>
    <x v="0"/>
    <x v="1"/>
    <m/>
    <m/>
    <s v="KAREM ANGELICA HERRERA SÁNCHEZ"/>
    <n v="1015443211"/>
    <s v="Bogotá, D.C."/>
    <n v="1459"/>
    <n v="16800000"/>
    <n v="8400000"/>
    <n v="0"/>
    <n v="25200000"/>
    <n v="4200000"/>
    <m/>
    <m/>
    <m/>
    <s v="Persona Natural"/>
    <x v="0"/>
    <m/>
    <s v="PRESTAR SERVICIOS PROFESIONALES PARA APOYAR AL EQUIPO DE PRENSA Y COMUNICACIONES DE LA ALCALDÍA LOCAL EN LA CREACIÓN, REALIZACIÓN Y PRODUCCIÓN DE VÍDEOS QUE TRANSMITAN UN MENSAJE EN LA COMUNICACIÓN INTERNA Y EXTERNA"/>
    <s v="https://community.secop.gov.co/Public/Tendering/OpportunityDetail/Index?noticeUID=CO1.NTC.1133596&amp;isFromPublicArea=True&amp;isModal=true&amp;asPopupView=true"/>
    <x v="15"/>
    <x v="18"/>
    <d v="2020-02-27T00:00:00"/>
    <d v="2020-06-26T00:00:00"/>
    <s v="4 meses "/>
    <d v="2020-08-26T00:00:00"/>
    <s v="2 meses "/>
    <d v="2020-08-26T00:00:00"/>
    <s v="6 meses "/>
    <s v="Término Ok"/>
    <m/>
    <m/>
    <m/>
    <m/>
    <s v="Carrera 2 # 22-16"/>
    <n v="3192985856"/>
    <s v="angelica.herrera.13@hotmail.com"/>
    <s v="Banco Davivienda"/>
    <s v="Ahorros"/>
    <s v="009470605784"/>
    <s v="Femenino"/>
    <s v="Colombia"/>
    <s v="Bogotá, D.C."/>
    <s v="Cundinamarca"/>
    <d v="1993-12-26T00:00:00"/>
    <n v="30"/>
    <s v="ESPECIALIZACION EN COMUNICACION"/>
    <m/>
  </r>
  <r>
    <x v="0"/>
    <s v="094-2020"/>
    <m/>
    <s v="Secop II"/>
    <s v="FDLSUBA-CPS-094-2020"/>
    <s v="FDLSUBA-CD-015-2020"/>
    <x v="0"/>
    <x v="0"/>
    <x v="0"/>
    <m/>
    <m/>
    <s v="MATEO ANDRES FELIPE EMILIO DUQUE CALDERON"/>
    <n v="1000971218"/>
    <s v="Bogotá, D.C."/>
    <n v="8000"/>
    <n v="16800000"/>
    <n v="8400000"/>
    <n v="0"/>
    <n v="252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101502&amp;isFromPublicArea=True&amp;isModal=true&amp;asPopupView=true"/>
    <x v="0"/>
    <x v="15"/>
    <d v="2020-02-28T00:00:00"/>
    <d v="2020-07-01T00:00:00"/>
    <s v="4 meses 4 días."/>
    <d v="2020-09-01T00:00:00"/>
    <s v="2 meses "/>
    <d v="2020-09-01T00:00:00"/>
    <s v="6 meses 5 días."/>
    <s v="Término Ok"/>
    <m/>
    <m/>
    <m/>
    <m/>
    <s v="Carrera 3a # 31-36"/>
    <s v="310 290 5642"/>
    <s v="matewcalderon@gmail.com"/>
    <s v="Banco Caja Social (BCSC)"/>
    <s v="Ahorros"/>
    <n v="24049315486"/>
    <s v="Masculino"/>
    <s v="Colombia"/>
    <s v="Bogotá, D.C."/>
    <s v="Cundinamarca"/>
    <d v="1993-10-30T00:00:00"/>
    <n v="30"/>
    <s v="DERECHO"/>
    <m/>
  </r>
  <r>
    <x v="0"/>
    <s v="095-2020"/>
    <m/>
    <s v="Secop II"/>
    <s v="FDLSUBA-CPS-095-2020"/>
    <s v="FDLSUBA-CD-064-2020"/>
    <x v="0"/>
    <x v="0"/>
    <x v="0"/>
    <m/>
    <m/>
    <s v="WILLIAM FELIPE ORDUZ ANDONOFF"/>
    <n v="1014232597"/>
    <s v="Bogotá, D.C."/>
    <n v="8000"/>
    <n v="16800000"/>
    <n v="8400000"/>
    <n v="0"/>
    <n v="252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134188&amp;isFromPublicArea=True&amp;isModal=true&amp;asPopupView=true"/>
    <x v="0"/>
    <x v="15"/>
    <d v="2020-02-28T00:00:00"/>
    <d v="2020-07-01T00:00:00"/>
    <s v="4 meses 4 días."/>
    <d v="2020-09-01T00:00:00"/>
    <s v="2 meses "/>
    <d v="2020-09-01T00:00:00"/>
    <s v="6 meses 5 días."/>
    <s v="Término Ok"/>
    <m/>
    <m/>
    <m/>
    <m/>
    <s v="Carrera 65 # 22ª-43"/>
    <s v="3174339522_x000d_"/>
    <s v="wilforduz_7@hotmail.com"/>
    <s v="Bancolombia"/>
    <s v="Ahorros"/>
    <n v="58959274337"/>
    <s v="Masculino"/>
    <s v="Colombia"/>
    <s v="Bogotá, D.C."/>
    <s v="Cundinamarca"/>
    <d v="1992-05-07T00:00:00"/>
    <n v="32"/>
    <s v="ESPECIALIZACIÓN EN CIENCIAS FORENCES Y TECNICA PROBATORIA. DERECHO"/>
    <m/>
  </r>
  <r>
    <x v="0"/>
    <s v="096-2020"/>
    <m/>
    <s v="Secop II"/>
    <s v="FDLSUBA-CPS-096-2020"/>
    <s v="_x000a_FDLSUBA-CD-065-2020_x000a_"/>
    <x v="0"/>
    <x v="0"/>
    <x v="0"/>
    <m/>
    <m/>
    <s v="BLANCARLIS GUILLEN VILLALOBOS"/>
    <n v="1063481921"/>
    <s v="Chimichagua (Cesar)"/>
    <n v="8000"/>
    <n v="16800000"/>
    <n v="0"/>
    <n v="0"/>
    <n v="16800000"/>
    <n v="4200000"/>
    <m/>
    <m/>
    <m/>
    <s v="Persona Natural"/>
    <x v="0"/>
    <m/>
    <s v="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
    <s v="https://community.secop.gov.co/Public/Tendering/OpportunityDetail/Index?noticeUID=CO1.NTC.1134656&amp;isFromPublicArea=True&amp;isModal=true&amp;asPopupView=true"/>
    <x v="4"/>
    <x v="18"/>
    <d v="2020-02-27T00:00:00"/>
    <d v="2020-07-01T00:00:00"/>
    <s v="4 meses 5 días."/>
    <d v="2020-07-01T00:00:00"/>
    <s v=""/>
    <d v="2020-07-01T00:00:00"/>
    <s v="4 meses 5 días."/>
    <s v="Término Ok"/>
    <m/>
    <m/>
    <m/>
    <m/>
    <s v="Calle 135 N° 118-30"/>
    <n v="3144939768"/>
    <s v="blancarlis12@hotmail.com"/>
    <s v="Banco Davivienda"/>
    <s v="Ahorros"/>
    <s v="451800157377"/>
    <s v="Femenino"/>
    <s v="Colombia"/>
    <s v="Chimichagua"/>
    <s v="Cesar"/>
    <d v="1986-06-27T00:00:00"/>
    <n v="37"/>
    <s v="ESPECIALIZACION EN FINANZAS PUBLICAS, DERECHO"/>
    <m/>
  </r>
  <r>
    <x v="0"/>
    <s v="097-2020"/>
    <m/>
    <s v="Secop II"/>
    <s v="FDLSUBA-CPS-097-2020"/>
    <s v="FDLSUBA-CD-068-2020"/>
    <x v="0"/>
    <x v="0"/>
    <x v="1"/>
    <m/>
    <m/>
    <s v="JOSE JESUS AGUDELO MELO"/>
    <n v="79053216"/>
    <s v="Bogotá, D.C."/>
    <n v="1472"/>
    <n v="16800000"/>
    <n v="0"/>
    <n v="0"/>
    <n v="16800000"/>
    <n v="4200000"/>
    <m/>
    <m/>
    <m/>
    <s v="Persona Natural"/>
    <x v="0"/>
    <m/>
    <s v="PRESTAR LOS SERVICIOS PROFESIONALES PARA LIDERAR Y REALIZAR EL LEVANTAMIENTO Y VERIFICACIÓN DEL INVENTARIO DE LOS BIENES MUEBLES PROPIEDAD DE LA ALCALDÍA LOCAL DE SUBA"/>
    <s v="https://community.secop.gov.co/Public/Tendering/OpportunityDetail/Index?noticeUID=CO1.NTC.1136997&amp;isFromPublicArea=True&amp;isModal=true&amp;asPopupView=true"/>
    <x v="16"/>
    <x v="23"/>
    <d v="2020-03-02T00:00:00"/>
    <d v="2020-07-01T00:00:00"/>
    <s v="4 meses "/>
    <d v="2020-07-01T00:00:00"/>
    <s v=""/>
    <d v="2020-07-01T00:00:00"/>
    <s v="4 meses "/>
    <s v="Término Ok"/>
    <m/>
    <m/>
    <m/>
    <m/>
    <s v="Calle 87 No. 96 - 90 Int. 17 Apto 301"/>
    <n v="3125902463"/>
    <s v="jjagudelo3@hotmail.com"/>
    <s v="Banco Davivienda"/>
    <s v="Ahorros"/>
    <s v="550488413351880"/>
    <s v="Masculino"/>
    <s v="Colombia"/>
    <s v="Bogotá, D.C."/>
    <s v="Cundinamarca"/>
    <d v="1969-01-01T00:00:00"/>
    <n v="55"/>
    <s v="ADMINISTRACION DE EMPRESAS, TECNOLOGÍA EN GESTION INTEGRAL DEL_x000a_RIESGO EN SEGUROS"/>
    <m/>
  </r>
  <r>
    <x v="0"/>
    <s v="098-2020"/>
    <m/>
    <s v="Secop II"/>
    <s v="FDLSUBA-CPS-098-2020"/>
    <s v=" _x000a_FDLSUBA-CD-067-2020_x000a_"/>
    <x v="0"/>
    <x v="0"/>
    <x v="1"/>
    <m/>
    <m/>
    <s v="IBETH NATALIA VARGAS RAMOS"/>
    <n v="1032410416"/>
    <m/>
    <n v="8000"/>
    <n v="16800000"/>
    <n v="8400000"/>
    <n v="0"/>
    <n v="25200000"/>
    <n v="4200000"/>
    <m/>
    <m/>
    <m/>
    <s v="Persona Natural"/>
    <x v="0"/>
    <m/>
    <s v="SERVICIOS PROFESIONALES EN EL AREA DE GESTION DEL DESARROLLO LOCAL DE LA ALCALDIA LOCAL DE SUBA, EN EL PROCESO DE FORMULACION, EJECUCION, SEGUIMIENTO Y EVALUACION DE LAS POLITICAS, PLANES, PROGRAMAS Y PROYECTOS DE DESARROLLO LOCAL, PARA LOGRAR EL CUMPLIMIENTO DE LAS METAS DEL PLAN DE DESARROLLO LOCAL DE LA VIGENCIA"/>
    <s v="https://community.secop.gov.co/Public/Tendering/OpportunityDetail/Index?noticeUID=CO1.NTC.1136596&amp;isFromPublicArea=True&amp;isModal=true&amp;asPopupView=true"/>
    <x v="6"/>
    <x v="22"/>
    <d v="2020-03-02T00:00:00"/>
    <d v="2020-07-01T00:00:00"/>
    <s v="4 meses "/>
    <d v="2020-09-01T00:00:00"/>
    <s v="2 meses "/>
    <d v="2020-09-01T00:00:00"/>
    <s v="6 meses "/>
    <s v="Término Ok"/>
    <m/>
    <m/>
    <m/>
    <m/>
    <s v="-"/>
    <s v="-"/>
    <s v="-"/>
    <s v="-"/>
    <s v="-"/>
    <s v="-"/>
    <s v="Femenino"/>
    <s v="-"/>
    <s v="-"/>
    <s v="-"/>
    <s v="-"/>
    <s v="-"/>
    <s v="-"/>
    <s v="NO HAY INFORMACIÓN EN SECOP II DE DOCUMENTOS DEL CONTRATISTA"/>
  </r>
  <r>
    <x v="0"/>
    <s v="099-2020"/>
    <m/>
    <s v="Secop II"/>
    <s v="FDLSUBA-CPS-099-2020"/>
    <s v="_x000a_FDLSUBA-CD-069-2020_x000a_"/>
    <x v="0"/>
    <x v="0"/>
    <x v="1"/>
    <m/>
    <m/>
    <s v="RONALD LEONARDO ESPINOSA RAMIREZ"/>
    <n v="80054885"/>
    <s v="Bogotá, D.C."/>
    <n v="8000"/>
    <n v="29880000"/>
    <n v="0"/>
    <n v="0"/>
    <n v="29880000"/>
    <n v="7470000"/>
    <m/>
    <m/>
    <m/>
    <s v="Persona Natural"/>
    <x v="0"/>
    <m/>
    <s v=" PRESTAR SERVICIOS PROFESIONALES ESPECIALIZADOS EN EL ÁREA DE GESTIÓN DEL DESARROLLO LOCAL DE LA ALCALDÍA LOCAL DE SUBA, PARA EL APOYO LA EJECUCIÓN INTEGRAL DE LOS DIFERENTES PROYECTOS DE INVERSIÓN DESTINADOS A LA INTERVENCIÓN DE LA MALLA VIAL, ESPACIO PUBLICO Y PARQUES DE LA LOCALIDAD DE SUBA"/>
    <s v="https://community.secop.gov.co/Public/Tendering/OpportunityDetail/Index?noticeUID=CO1.NTC.1142300&amp;isFromPublicArea=True&amp;isModal=true&amp;asPopupView=true"/>
    <x v="11"/>
    <x v="22"/>
    <d v="2020-03-03T00:00:00"/>
    <d v="2020-07-02T00:00:00"/>
    <s v="4 meses "/>
    <d v="2020-07-02T00:00:00"/>
    <s v=""/>
    <d v="2020-07-02T00:00:00"/>
    <s v="4 meses "/>
    <s v="Término Ok"/>
    <m/>
    <m/>
    <m/>
    <m/>
    <s v="Carrera 97 # 24 - 32 Manzana 42 Casa 44"/>
    <s v="315 452 39 41_x000d_"/>
    <s v="ing.ronaldespinosa@gmail.com"/>
    <s v="Bancolombia"/>
    <s v="Ahorros"/>
    <n v="22384492553"/>
    <s v="Masculino"/>
    <s v="Colombia"/>
    <s v="Bogotá, D.C."/>
    <s v="Cundinamarca"/>
    <d v="1979-08-09T00:00:00"/>
    <n v="44"/>
    <s v="MAESTRIA EN ADMINISTRACIÓN MBA. INGENIERIA CIVIL"/>
    <m/>
  </r>
  <r>
    <x v="0"/>
    <s v="100-2020"/>
    <m/>
    <s v="Secop II"/>
    <s v="FDLSUBA-CD-100-2020"/>
    <s v="FDLSUBA-CD-043-2020"/>
    <x v="0"/>
    <x v="0"/>
    <x v="0"/>
    <m/>
    <m/>
    <s v="WILLIAM OSWALDO RODRIGUEZ MORENO"/>
    <n v="79888227"/>
    <s v="Bogotá, D.C."/>
    <n v="1506"/>
    <n v="8800000"/>
    <n v="4400000"/>
    <n v="0"/>
    <n v="13200000"/>
    <n v="2200000"/>
    <m/>
    <m/>
    <m/>
    <s v="Persona Natural"/>
    <x v="0"/>
    <m/>
    <s v="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1122763&amp;isFromPublicArea=True&amp;isModal=true&amp;asPopupView=true"/>
    <x v="7"/>
    <x v="23"/>
    <d v="2020-03-03T00:00:00"/>
    <d v="2020-07-04T00:00:00"/>
    <s v="4 meses 2 días."/>
    <d v="2020-09-04T00:00:00"/>
    <s v="2 meses "/>
    <d v="2020-09-04T00:00:00"/>
    <s v="6 meses 2 días."/>
    <s v="Término Ok"/>
    <m/>
    <m/>
    <m/>
    <m/>
    <s v="Carrera 103 #131 B- 26"/>
    <n v="3138178088"/>
    <s v="William.ro16@hotmail.com"/>
    <s v="Banco Scotiabank Colpatria"/>
    <s v="Ahorros"/>
    <s v="4382021875"/>
    <s v="Masculino"/>
    <s v="Colombia"/>
    <s v="Bogotá, D.C."/>
    <s v="Cundinamarca"/>
    <d v="1978-05-01T00:00:00"/>
    <n v="46"/>
    <s v="BACHILLER"/>
    <m/>
  </r>
  <r>
    <x v="0"/>
    <s v="101-2020"/>
    <m/>
    <s v="Secop II"/>
    <s v="FDLSUBA-CPS-101-2020"/>
    <s v=" _x000a_FDLSUBA-CD-067-2020_x000a_"/>
    <x v="0"/>
    <x v="0"/>
    <x v="1"/>
    <m/>
    <m/>
    <s v="SONIA DEL PILAR PEREZ CRISTANCHO"/>
    <n v="1052312430"/>
    <s v="Belen (Boyacá)"/>
    <n v="1481"/>
    <n v="16800000"/>
    <n v="8400000"/>
    <n v="0"/>
    <n v="25200000"/>
    <n v="4200000"/>
    <m/>
    <m/>
    <m/>
    <s v="Persona Natural"/>
    <x v="0"/>
    <m/>
    <s v="SERVICIOS PROFESIONALES EN EL AREA DE GESTION DEL DESARROLLO LOCAL DE LA ALCALDIA LOCAL DE SUBA, EN EL PROCESO DE FORMULACION, EJECUCION, SEGUIMIENTO Y EVALUACION DE LAS POLITICAS, PLANES, PROGRAMAS Y PROYECTOS DE DESARROLLO LOCAL, PARA LOGRAR EL CUMPLIMIENTO DE LAS METAS DEL PLAN DE DESARROLLO LOCAL DE LA VIGENCIA"/>
    <s v="https://community.secop.gov.co/Public/Tendering/OpportunityDetail/Index?noticeUID=CO1.NTC.1136596&amp;isFromPublicArea=True&amp;isModal=true&amp;asPopupView=true"/>
    <x v="6"/>
    <x v="22"/>
    <d v="2020-03-02T00:00:00"/>
    <d v="2020-07-02T00:00:00"/>
    <s v="4 meses 1 días."/>
    <d v="2020-09-02T00:00:00"/>
    <s v="2 meses "/>
    <d v="2020-09-02T00:00:00"/>
    <s v="6 meses 1 días."/>
    <s v="Término Ok"/>
    <m/>
    <m/>
    <m/>
    <m/>
    <s v="Carrera 87a # 128b-76_x000d_"/>
    <n v="3057716881"/>
    <s v="soniadelpilarp@gmail.com"/>
    <s v="Banco BBVA"/>
    <s v="Ahorros"/>
    <n v="901169318"/>
    <s v="Femenino"/>
    <s v="Colombia"/>
    <s v="Belen"/>
    <s v="Boyacá"/>
    <d v="1987-05-30T00:00:00"/>
    <n v="37"/>
    <s v="MAESTRIA EN INGENIERIA INDUSTRIAL. INGENIERIA INDUSTRIAL."/>
    <m/>
  </r>
  <r>
    <x v="0"/>
    <s v="102-2020"/>
    <m/>
    <s v="Secop II"/>
    <s v="FDLSUBA-102-2020"/>
    <s v="_x000a_FDLSUBA-CD-073-2020_x000a_"/>
    <x v="0"/>
    <x v="0"/>
    <x v="0"/>
    <m/>
    <m/>
    <s v="ALBERSI YOLIMA AREVALO MARTINEZ"/>
    <n v="1022927669"/>
    <s v="Bogotá, D.C."/>
    <n v="1481"/>
    <n v="11600000"/>
    <n v="5800000"/>
    <n v="0"/>
    <n v="17400000"/>
    <n v="2900000"/>
    <m/>
    <m/>
    <m/>
    <s v="Persona Natural"/>
    <x v="0"/>
    <m/>
    <s v="PRESTAR APOYO TÉCNICO EN EL ÁREA DE GESTIÓN DEL DESARROLLO LOCAL EN EL ÁREA DE DESPACHOS COMISORIOS, PARA LOGRAR EL CUMPLIMIENTO DE LAS METAS DEL PLAN DE DESARROLLO LOCAL DE LA VIGENCIA"/>
    <s v="https://community.secop.gov.co/Public/Tendering/OpportunityDetail/Index?noticeUID=CO1.NTC.1139541&amp;isFromPublicArea=True&amp;isModal=true&amp;asPopupView=true"/>
    <x v="1"/>
    <x v="24"/>
    <d v="2020-03-02T00:00:00"/>
    <d v="2020-07-01T00:00:00"/>
    <s v="4 meses "/>
    <d v="2020-09-02T00:00:00"/>
    <s v="2 meses 1 días."/>
    <d v="2020-09-02T00:00:00"/>
    <s v="6 meses 1 días."/>
    <s v="Término Ok"/>
    <m/>
    <m/>
    <m/>
    <m/>
    <s v="Calle 150 A N° 102 B 47 torre 3 apto 604"/>
    <n v="3152783181"/>
    <s v="yolimamartinez2008@gmail.com"/>
    <s v="Banco Caja Social (BCSC)"/>
    <s v="Ahorros"/>
    <n v="24089802274"/>
    <s v="Femenino"/>
    <s v="Colombia"/>
    <s v="Bogotá, D.C."/>
    <s v="Cundinamarca"/>
    <d v="1986-07-02T00:00:00"/>
    <n v="37"/>
    <s v="BACHILLER"/>
    <m/>
  </r>
  <r>
    <x v="0"/>
    <s v="103-2020"/>
    <m/>
    <s v="Secop II"/>
    <s v="FDLSUBA-CPS-103-2020"/>
    <s v="FDLSUBA-CD-074-2020"/>
    <x v="0"/>
    <x v="0"/>
    <x v="0"/>
    <m/>
    <m/>
    <s v="ROSALBA CASTIBLANCO DE FLOREZ"/>
    <n v="41578687"/>
    <s v="Bogotá, D.C."/>
    <n v="1427"/>
    <n v="14000000"/>
    <n v="7000000"/>
    <n v="0"/>
    <n v="21000000"/>
    <n v="3500000"/>
    <m/>
    <m/>
    <m/>
    <s v="Persona Natural"/>
    <x v="0"/>
    <m/>
    <s v="PRESTAR SERVICIOS TÉCNICOS EN EL ÁREA DE GESTIÓN DEL DESARROLLO LOCAL ESPECIALMENTE EN LA ATENCIÓN DE ACTIVIDADES RELACIONADAS CON LA PARTICIPACIÓN CIUDADANA DE LA ALCALDÍA LOCAL DE SUBA PARA LOGRAR CON EL CUMPLIMIENTO DE LAS METAS DEL PLAN DE DESARROLLO LOCAL DE LA VIGENCIA"/>
    <s v="https://community.secop.gov.co/Public/Tendering/OpportunityDetail/Index?noticeUID=CO1.NTC.1145455&amp;isFromPublicArea=True&amp;isModal=true&amp;asPopupView=true"/>
    <x v="4"/>
    <x v="25"/>
    <d v="2020-03-04T00:00:00"/>
    <d v="2020-07-04T00:00:00"/>
    <s v="4 meses 1 días."/>
    <d v="2020-09-04T00:00:00"/>
    <s v="2 meses "/>
    <d v="2020-09-04T00:00:00"/>
    <s v="6 meses 1 días."/>
    <s v="Término Ok"/>
    <m/>
    <m/>
    <m/>
    <m/>
    <s v="Carrera 59 B BIS N.º 128 B-07, B 5 Apto. 302"/>
    <n v="3108600488"/>
    <s v="rosalbacastiblancop@gmail.com"/>
    <s v="Banco Davivienda"/>
    <s v="Ahorros"/>
    <n v="2500079062"/>
    <s v="Femenino"/>
    <s v="Colombia"/>
    <s v="Bogotá, D.C."/>
    <s v="Cundinamarca"/>
    <d v="1952-07-16T00:00:00"/>
    <n v="71"/>
    <s v="ARTES ESCENICAS - QUIMICA"/>
    <m/>
  </r>
  <r>
    <x v="0"/>
    <s v="104-2020"/>
    <m/>
    <s v="Secop II"/>
    <s v="FDLSUBA-CPS-104-2020"/>
    <s v="FDLSUBA-CD-075-2020"/>
    <x v="0"/>
    <x v="0"/>
    <x v="0"/>
    <m/>
    <m/>
    <s v="JORGE ELIECER BERNAL PEÑA"/>
    <n v="79246037"/>
    <s v="Bogotá, D.C."/>
    <n v="1427"/>
    <n v="8800000"/>
    <n v="4400000"/>
    <n v="0"/>
    <n v="13200000"/>
    <n v="2200000"/>
    <m/>
    <m/>
    <m/>
    <s v="Persona Natural"/>
    <x v="0"/>
    <m/>
    <s v="PRESTAR EL SERVICIO COMO CONDUCTOR DE LOS VEHÍCULOS LIVIANOS QUE INTEGRAN EL PARQUE AUTOMOTOR DE LA ALCALDÍA LOCAL DE SUBA"/>
    <s v="https://community.secop.gov.co/Public/Tendering/OpportunityDetail/Index?noticeUID=CO1.NTC.1150909&amp;isFromPublicArea=True&amp;isModal=true&amp;asPopupView=true"/>
    <x v="14"/>
    <x v="26"/>
    <d v="2020-03-09T00:00:00"/>
    <d v="2020-07-09T00:00:00"/>
    <s v="4 meses 1 días."/>
    <d v="2020-09-09T00:00:00"/>
    <s v="2 meses "/>
    <d v="2020-09-09T00:00:00"/>
    <s v="6 meses 1 días."/>
    <s v="Término Ok"/>
    <m/>
    <m/>
    <m/>
    <m/>
    <s v="Carrera 89 bis # 129b-46"/>
    <n v="3157613427"/>
    <s v="george-jeb@hotmail.com"/>
    <s v="Banco Caja Social (BCSC)"/>
    <s v="Ahorros"/>
    <n v="24066827991"/>
    <s v="Masculino"/>
    <s v="Colombia"/>
    <s v="Bogotá, D.C."/>
    <s v="Cundinamarca"/>
    <d v="1969-06-15T00:00:00"/>
    <n v="54"/>
    <s v="BACHILLER"/>
    <m/>
  </r>
  <r>
    <x v="0"/>
    <s v="105-2020"/>
    <m/>
    <s v="Secop II"/>
    <s v="FDLSUBA-CPS-105-2020"/>
    <s v="FDLSUBA-CD-76-2020_x000a_"/>
    <x v="0"/>
    <x v="0"/>
    <x v="0"/>
    <m/>
    <m/>
    <s v="NESTOR FABIAN BAUTISTA VEGA"/>
    <n v="79837594"/>
    <s v="Bogotá, D.C."/>
    <n v="1427"/>
    <n v="25200000"/>
    <n v="12600000"/>
    <n v="0"/>
    <n v="37800000"/>
    <n v="6300000"/>
    <m/>
    <m/>
    <m/>
    <s v="Persona Natural"/>
    <x v="0"/>
    <m/>
    <s v="APOYAR TÉCNICAMENTE LAS DISTINTAS ETAPAS DE LOS PROCESOS DE COMPETENCIA DE LA ALCALDÍA LOCAL PARA LA DEPURACIÓN DE ACTUACIONES ADMINISTRATIVAS"/>
    <s v="https://community.secop.gov.co/Public/Tendering/OpportunityDetail/Index?noticeUID=CO1.NTC.1142927&amp;isFromPublicArea=True&amp;isModal=true&amp;asPopupView=true"/>
    <x v="0"/>
    <x v="22"/>
    <d v="2020-03-03T00:00:00"/>
    <d v="2020-07-04T00:00:00"/>
    <s v="4 meses 2 días."/>
    <d v="2020-09-04T00:00:00"/>
    <s v="2 meses "/>
    <d v="2020-09-04T00:00:00"/>
    <s v="6 meses 2 días."/>
    <s v="Término Ok"/>
    <m/>
    <m/>
    <m/>
    <m/>
    <s v="Carrera 78 # 6 - 61 SUR INT 20 APTO 102"/>
    <s v="314/3578053"/>
    <s v="creadessing@yahoo.com"/>
    <s v="Banco Av Villas"/>
    <s v="Ahorros"/>
    <n v="81908639"/>
    <s v="Masculino"/>
    <s v="Colombia"/>
    <s v="Bogotá, D.C."/>
    <s v="Cundinamarca"/>
    <d v="1976-05-11T00:00:00"/>
    <n v="48"/>
    <s v="ARQUITECTURA"/>
    <m/>
  </r>
  <r>
    <x v="0"/>
    <s v="106-2020"/>
    <m/>
    <s v="Secop II"/>
    <s v="FDLSUBA-CPS-106-2020"/>
    <s v="FDLSUBA-CD-76-2020"/>
    <x v="0"/>
    <x v="0"/>
    <x v="0"/>
    <m/>
    <m/>
    <s v="SONIA DIAZ GOMEZ"/>
    <n v="51650636"/>
    <s v="Bogotá, D.C."/>
    <n v="1427"/>
    <n v="25200000"/>
    <n v="12600000"/>
    <n v="0"/>
    <n v="37800000"/>
    <n v="6300000"/>
    <m/>
    <m/>
    <m/>
    <s v="Persona Natural"/>
    <x v="0"/>
    <m/>
    <s v="APOYAR TÉCNICAMENTE LAS DISTINTAS ETAPAS DE LOS PROCESOS DE COMPETENCIA DE LA ALCALDÍA LOCAL PARA LA DEPURACIÓN DE ACTUACIONES ADMINISTRATIVAS"/>
    <s v="https://community.secop.gov.co/Public/Tendering/OpportunityDetail/Index?noticeUID=CO1.NTC.1142927&amp;isFromPublicArea=True&amp;isModal=true&amp;asPopupView=true"/>
    <x v="0"/>
    <x v="27"/>
    <d v="2020-06-11T00:00:00"/>
    <d v="2020-09-09T00:00:00"/>
    <s v="2 meses 30 días."/>
    <d v="2020-09-09T00:00:00"/>
    <s v=""/>
    <d v="2020-09-09T00:00:00"/>
    <s v="2 meses 30 días."/>
    <s v="Término Ok"/>
    <m/>
    <m/>
    <m/>
    <m/>
    <s v="Carrera 134A # 53-82 Int 3 Apto 302"/>
    <n v="4737994"/>
    <s v="sdiazg2012@hotmail.es"/>
    <s v="Bancolombia"/>
    <s v="Ahorros"/>
    <n v="20025327838"/>
    <s v="Femenino"/>
    <s v="Colombia"/>
    <s v="Bogotá, D.C."/>
    <s v="Cundinamarca"/>
    <d v="1962-02-24T00:00:00"/>
    <n v="62"/>
    <s v="ARQUITECTURA"/>
    <s v="ERROR EN LA ENUMERACIÓN DEL CONTRATO "/>
  </r>
  <r>
    <x v="0"/>
    <s v="106-2020"/>
    <m/>
    <s v="Secop II"/>
    <s v="FDLSUBA-CI-106-2020"/>
    <s v="FLDSUBA-CI-106-2020"/>
    <x v="0"/>
    <x v="1"/>
    <x v="2"/>
    <m/>
    <m/>
    <s v="SERVICIOS POSTALES NACIONALES S.A.S"/>
    <n v="900062917"/>
    <m/>
    <s v="No es CPS P-AG"/>
    <n v="16500000"/>
    <n v="0"/>
    <n v="0"/>
    <n v="16500000"/>
    <m/>
    <m/>
    <m/>
    <m/>
    <s v="Entidad Estatal"/>
    <x v="2"/>
    <m/>
    <s v="APOYAR TÉCNICAMENTE LAS DISTINTAS ETAPAS DE LOS PROCESOS DE COMPETENCIA DE LA ALCALDÍA LOCAL PARA LA DEPURACIÓN DE ACTUACIONES ADMINISTRATIVAS"/>
    <s v="https://community.secop.gov.co/Public/Tendering/OpportunityDetail/Index?noticeUID=CO1.NTC.1277820&amp;isFromPublicArea=True&amp;isModal=False"/>
    <x v="0"/>
    <x v="27"/>
    <d v="2020-06-11T00:00:00"/>
    <d v="2020-12-31T00:00:00"/>
    <s v="6 meses 21 días."/>
    <d v="2020-12-31T00:00:00"/>
    <s v=""/>
    <d v="2020-12-31T00:00:00"/>
    <s v="6 meses 21 días."/>
    <s v="Término Ok"/>
    <m/>
    <m/>
    <m/>
    <d v="2021-06-10T00:00:00"/>
    <s v="Diagonal 25G # 95A- 55"/>
    <s v="4722005_x000d_"/>
    <s v="clara.munoz@4-27.com.co"/>
    <s v="Banco de Occidente"/>
    <s v="Ahorros"/>
    <s v="221-80630-0"/>
    <s v="No aplica"/>
    <s v="Colombia"/>
    <s v="Calarca"/>
    <s v="Quindio"/>
    <d v="1962-07-31T00:00:00"/>
    <s v="-"/>
    <s v="No Aplica"/>
    <s v="ERROR EN LA ENUMERACIÓN DEL CONTRATO "/>
  </r>
  <r>
    <x v="0"/>
    <s v="107-2020"/>
    <m/>
    <s v="Secop II"/>
    <s v="FDLSUBA-CPS-107-2020"/>
    <s v="FDLSUBA-CD-76-2020_x000a_"/>
    <x v="0"/>
    <x v="0"/>
    <x v="0"/>
    <m/>
    <m/>
    <s v="EDGAR OSIRIS QUIJANO GOMEZ"/>
    <n v="79352706"/>
    <s v="Bogotá, D.C."/>
    <n v="1481"/>
    <n v="25200000"/>
    <n v="0"/>
    <n v="0"/>
    <n v="25200000"/>
    <n v="4200000"/>
    <m/>
    <m/>
    <m/>
    <s v="Persona Natural"/>
    <x v="0"/>
    <m/>
    <s v="APOYAR TÉCNICAMENTE LAS DISTINTAS ETAPAS DE LOS PROCESOS DE COMPETENCIA DE LA ALCALDÍA LOCAL PARA LA DEPURACIÓN DE ACTUACIONES ADMINISTRATIVAS"/>
    <s v="https://community.secop.gov.co/Public/Tendering/OpportunityDetail/Index?noticeUID=CO1.NTC.1142927&amp;isFromPublicArea=True&amp;isModal=true&amp;asPopupView=true"/>
    <x v="0"/>
    <x v="22"/>
    <d v="2020-03-03T00:00:00"/>
    <d v="2020-07-02T00:00:00"/>
    <s v="4 meses "/>
    <d v="2020-07-02T00:00:00"/>
    <s v=""/>
    <d v="2020-07-02T00:00:00"/>
    <s v="4 meses "/>
    <s v="Término Ok"/>
    <m/>
    <m/>
    <m/>
    <m/>
    <s v="Calle 37 Sur # 78c-02 apto 305"/>
    <n v="2650266"/>
    <s v="edgarosiris@gmail.com"/>
    <s v="Banco Scotiabank Colpatria"/>
    <s v="Ahorros"/>
    <n v="4752057937"/>
    <s v="Masculino"/>
    <s v="Colombia"/>
    <s v="Bogotá, D.C."/>
    <s v="Cundinamarca"/>
    <d v="1965-05-16T00:00:00"/>
    <n v="59"/>
    <s v="INGENIERIA CIVIL"/>
    <m/>
  </r>
  <r>
    <x v="0"/>
    <s v="108-2020"/>
    <m/>
    <s v="Secop II"/>
    <s v="FDLSUBA-CPS-108-2020"/>
    <s v=" _x000a_FDLSUBA-CD-072-2020-_x000a_"/>
    <x v="0"/>
    <x v="0"/>
    <x v="1"/>
    <m/>
    <m/>
    <s v="NELSON ACOSTA LINARES"/>
    <n v="79576434"/>
    <s v="Bogotá, D.C."/>
    <n v="1481"/>
    <n v="25200000"/>
    <n v="0"/>
    <n v="0"/>
    <n v="25200000"/>
    <n v="4200000"/>
    <m/>
    <m/>
    <m/>
    <s v="Persona Natural"/>
    <x v="0"/>
    <m/>
    <s v="PRESTAR SERVICIOS PROFESIONALES AL ÁREA DE GESTIÓN DEL DESARROLLO LOCAL DE LA ALCALDÍA LOCAL DE SUBA, PARA APOYAR LA SUPERVISIÓN DE CONTRATOS DEL PROYECTO 1426 QUE LE SEAN ASIGNADOS"/>
    <s v="https://community.secop.gov.co/Public/Tendering/OpportunityDetail/Index?noticeUID=CO1.NTC.1143076&amp;isFromPublicArea=True&amp;isModal=true&amp;asPopupView=true"/>
    <x v="14"/>
    <x v="21"/>
    <d v="2020-03-04T00:00:00"/>
    <d v="2020-07-03T00:00:00"/>
    <s v="4 meses "/>
    <d v="2020-07-03T00:00:00"/>
    <s v=""/>
    <d v="2020-07-03T00:00:00"/>
    <s v="4 meses "/>
    <s v="Término Ok"/>
    <m/>
    <m/>
    <m/>
    <m/>
    <s v="Calle 155 # 14 – 80 Interior 1 Apto. 103"/>
    <n v="4670480"/>
    <s v="nelacli@gmail.com_x000d_"/>
    <s v="Banco de Bogotá"/>
    <s v="Ahorros"/>
    <n v="605350826"/>
    <s v="Masculino"/>
    <s v="Colombia"/>
    <s v="Bogotá, D.C."/>
    <s v="Cundinamarca"/>
    <d v="1971-10-31T00:00:00"/>
    <n v="52"/>
    <s v="ESPECIALIZACIÓN DE GERENCIA DE PROYECTOS. INGENIERIA INDUSTRIAL"/>
    <m/>
  </r>
  <r>
    <x v="0"/>
    <s v="109-2020"/>
    <m/>
    <s v="Secop II"/>
    <s v="FDLSUBA-CPS-109-2020"/>
    <s v=" _x000a_FDLSUBA-CD-013-2020_x000a_"/>
    <x v="0"/>
    <x v="0"/>
    <x v="0"/>
    <m/>
    <m/>
    <s v="JAIRO ALFREDO ORTEGA QUIROZ"/>
    <n v="12538860"/>
    <s v="Santa Marta"/>
    <n v="1481"/>
    <n v="6000000"/>
    <n v="3000000"/>
    <n v="0"/>
    <n v="9000000"/>
    <n v="1500000"/>
    <m/>
    <m/>
    <m/>
    <s v="Persona Natural"/>
    <x v="0"/>
    <m/>
    <s v="PRESTAR SERVICIOS ASISTENCIALES EN LA ALCALDIA LOCAL DE SUBA, ESPECIALMENTE PARA APOYAR LA GESTION DOCUMENTAL DEL AREA DE GESTION POLICIVA, ACOMPAÑANDO AL EQUIPO JURIDICO DE DEPURACION EN LAS LABORES OPERATIVAS QUE GENERA EL PROCESO DE IMPULSO DE LAS ACTUACIONES ADMINISTRATIVAS EXISTENCIALES EN LA LOCALIDAD"/>
    <s v="https://community.secop.gov.co/Public/Tendering/OpportunityDetail/Index?noticeUID=CO1.NTC.1091536&amp;isFromPublicArea=True&amp;isModal=true&amp;asPopupView=true"/>
    <x v="0"/>
    <x v="22"/>
    <d v="2020-03-04T00:00:00"/>
    <d v="2020-07-04T00:00:00"/>
    <s v="4 meses 1 días."/>
    <d v="2020-09-04T00:00:00"/>
    <s v="2 meses "/>
    <d v="2020-09-04T00:00:00"/>
    <s v="6 meses 1 días."/>
    <s v="Término Ok"/>
    <m/>
    <m/>
    <m/>
    <m/>
    <s v="Carrera 58c # 152b- 66 apto 303"/>
    <n v="3195209384"/>
    <s v="jairoalfredo1231@gmail.com"/>
    <s v="Banco Scotiabank Colpatria"/>
    <s v="Ahorros"/>
    <n v="7242001289"/>
    <s v="Masculino"/>
    <s v="Colombia"/>
    <s v="Cienaga"/>
    <s v="Magdalena"/>
    <d v="1953-01-31T00:00:00"/>
    <n v="71"/>
    <s v="BACHILLER"/>
    <m/>
  </r>
  <r>
    <x v="0"/>
    <s v="110-2020"/>
    <m/>
    <s v="Secop II"/>
    <s v="FDLSUBA-CPS-110-2020"/>
    <s v=" _x000a_FDLSUBA-CD-070-2020_x000a_"/>
    <x v="0"/>
    <x v="0"/>
    <x v="1"/>
    <m/>
    <m/>
    <s v="MILTON DAVID BECERRA RAMIREZ"/>
    <n v="80025622"/>
    <s v="Bogotá, D.C."/>
    <n v="8000"/>
    <n v="16800000"/>
    <n v="8400000"/>
    <n v="0"/>
    <n v="25200000"/>
    <n v="4200000"/>
    <m/>
    <m/>
    <m/>
    <s v="Persona Natural"/>
    <x v="0"/>
    <m/>
    <s v="PRESTAR LOS SERVICIOS PROFESIONALES PARA EL APOYO EN EL TRÁMITE DE DESPACHOS COMISORIOS DE LA ALCALDÍA LOCAL DE SUBA"/>
    <s v="https://community.secop.gov.co/Public/Tendering/OpportunityDetail/Index?noticeUID=CO1.NTC.1142791&amp;isFromPublicArea=True&amp;isModal=true&amp;asPopupView=true"/>
    <x v="1"/>
    <x v="22"/>
    <d v="2020-03-04T00:00:00"/>
    <d v="2020-07-03T00:00:00"/>
    <s v="4 meses "/>
    <d v="2020-09-03T00:00:00"/>
    <s v="2 meses "/>
    <d v="2020-09-03T00:00:00"/>
    <s v="6 meses "/>
    <s v="Término Ok"/>
    <m/>
    <m/>
    <m/>
    <m/>
    <s v="Carrera 69 # 64 H - 24"/>
    <s v="312 417 0840 "/>
    <s v="milton.david.becerra@gmail.com"/>
    <s v="Banco Davivienda"/>
    <s v="Ahorros"/>
    <n v="570473270011298"/>
    <s v="Masculino"/>
    <s v="Colombia"/>
    <s v="Bogotá, D.C."/>
    <s v="Cundinamarca"/>
    <d v="1980-02-14T00:00:00"/>
    <n v="44"/>
    <s v="MAESTRIA EN DERECHOS HUMANOS Y DERECHO INTERNACIONAL HUMANITARIO"/>
    <m/>
  </r>
  <r>
    <x v="0"/>
    <s v="112-2020"/>
    <m/>
    <s v="Secop II"/>
    <s v="FDLSUBA-CPS-112-2020"/>
    <s v=" _x000a_FDLSUBA-CD-077-2020_x000a_"/>
    <x v="0"/>
    <x v="0"/>
    <x v="0"/>
    <m/>
    <m/>
    <s v="MARIA DEL MAR ESCOBAR MARTINEZ"/>
    <n v="1006096177"/>
    <s v="Cali"/>
    <n v="8000"/>
    <n v="16800000"/>
    <n v="0"/>
    <n v="0"/>
    <n v="16800000"/>
    <n v="4200000"/>
    <m/>
    <m/>
    <m/>
    <s v="Persona Natural"/>
    <x v="0"/>
    <m/>
    <s v="APOYAR JURÍDICAMENTE LA EJECUCIÓN DE LAS ACCIONES REQUERIDAS PARA LA DEPURACIÓN DE LAS OPERACIONES ADMINISTRATIVAS QUE CURSAN EN LA ALCALDÍA LOCAL"/>
    <s v="https://community.secop.gov.co/Public/Tendering/OpportunityDetail/Index?noticeUID=CO1.NTC.1143805&amp;isFromPublicArea=True&amp;isModal=true&amp;asPopupView=true"/>
    <x v="0"/>
    <x v="22"/>
    <d v="2020-03-04T00:00:00"/>
    <d v="2020-07-03T00:00:00"/>
    <s v="4 meses "/>
    <d v="2020-07-03T00:00:00"/>
    <s v=""/>
    <d v="2020-07-03T00:00:00"/>
    <s v="4 meses "/>
    <s v="Término Ok"/>
    <m/>
    <m/>
    <m/>
    <m/>
    <s v="Carrera 87 3 17-35"/>
    <n v="3138983301"/>
    <s v="maesma8@hotmail.com"/>
    <s v="Bancolombia"/>
    <s v="Ahorros"/>
    <n v="38877720419"/>
    <s v="Femenino"/>
    <s v="Colombia"/>
    <s v="Cali"/>
    <s v="Valle del Cauca"/>
    <d v="1986-11-11T00:00:00"/>
    <n v="37"/>
    <s v="ESPECIALIZACIÓN EN DERECHO ADMINISTRATIVO. DERECHO"/>
    <m/>
  </r>
  <r>
    <x v="0"/>
    <s v="113-2020"/>
    <m/>
    <s v="Secop II"/>
    <s v="FDLSUBA-CPS-113-2020"/>
    <s v="FDLSUBA-CD-078-2020_x000a_"/>
    <x v="0"/>
    <x v="0"/>
    <x v="1"/>
    <m/>
    <m/>
    <s v="JENNY CRISTINA SANABRIA MORA"/>
    <n v="47436280"/>
    <s v="Yopal (Casanare)"/>
    <n v="1481"/>
    <n v="29880000"/>
    <n v="14940000"/>
    <n v="0"/>
    <n v="44820000"/>
    <n v="7470000"/>
    <m/>
    <m/>
    <m/>
    <s v="Persona Natural"/>
    <x v="0"/>
    <m/>
    <s v="PRESTAR SERVICIOS PROFESIONALES ESPECIALIZADOS AL ÁREA DE GESTIÓN DEL DESARROLLO LOCAL DE LA ALCALDÍA LOCAL DE SUBA, PARA APOYAR LA SUPERVISIÓN DE CONTRATOS DE LOS PROYECTOS QUE LE SEAN ASIGNADOS"/>
    <s v="https://community.secop.gov.co/Public/Tendering/OpportunityDetail/Index?noticeUID=CO1.NTC.1144416&amp;isFromPublicArea=True&amp;isModal=true&amp;asPopupView=true"/>
    <x v="14"/>
    <x v="21"/>
    <d v="2020-03-04T00:00:00"/>
    <d v="2020-07-04T00:00:00"/>
    <s v="4 meses 1 días."/>
    <d v="2020-09-04T00:00:00"/>
    <s v="2 meses "/>
    <d v="2020-09-04T00:00:00"/>
    <s v="6 meses 1 días."/>
    <s v="Término Ok"/>
    <m/>
    <m/>
    <m/>
    <m/>
    <s v="Calle 153 # 97b-30 casa 4"/>
    <n v="7472209"/>
    <s v="jcsm790428@gmail.com"/>
    <s v="Banco de Bogotá"/>
    <s v="Ahorros"/>
    <n v="77426344"/>
    <s v="Femenino"/>
    <s v="Colombia"/>
    <s v="Bogotá, D.C."/>
    <s v="Cundinamarca"/>
    <d v="1979-04-28T00:00:00"/>
    <n v="45"/>
    <s v="ESPECIALIZACIÓN EN EPIDEMIOLOGIA.ENFERMERA."/>
    <m/>
  </r>
  <r>
    <x v="0"/>
    <s v="114-2020"/>
    <m/>
    <s v="Secop II"/>
    <s v="FDLSUBA-CPS-114-2020"/>
    <s v=" _x000a_FDLSUBA-CD-018-2020_x000a_"/>
    <x v="0"/>
    <x v="0"/>
    <x v="1"/>
    <m/>
    <m/>
    <s v="LAURA PAOLA AMAYA IBARRA"/>
    <n v="1026553771"/>
    <s v="Bogotá, D.C."/>
    <n v="1481"/>
    <n v="16800000"/>
    <n v="8400000"/>
    <n v="0"/>
    <n v="25200000"/>
    <n v="4200000"/>
    <m/>
    <m/>
    <m/>
    <s v="Persona Natural"/>
    <x v="0"/>
    <m/>
    <s v="PRESTAR LOS SERVICIOS PROFESIONALES COMO ABOGADO EN LA ALCALDÍA LOCAL DE SUBA, PRINCIPALMENTE EN TODAS LAS GESTIONES JURÍDICAS Y ADMINISTRATIVAS EN MATERIA DE PROPIEDAD HORIZONTAL"/>
    <s v="https://community.secop.gov.co/Public/Tendering/OpportunityDetail/Index?noticeUID=CO1.NTC.1104206&amp;isFromPublicArea=True&amp;isModal=true&amp;asPopupView=true"/>
    <x v="0"/>
    <x v="21"/>
    <d v="2020-03-04T00:00:00"/>
    <d v="2020-07-04T00:00:00"/>
    <s v="4 meses 1 días."/>
    <d v="2020-09-04T00:00:00"/>
    <s v="2 meses "/>
    <d v="2020-09-04T00:00:00"/>
    <s v="6 meses 1 días."/>
    <s v="Término Ok"/>
    <m/>
    <m/>
    <m/>
    <m/>
    <s v="Calle 150 # 60 – 07 "/>
    <n v="3124527983"/>
    <s v="laurapamaya@gmail.com"/>
    <s v="Banco Davivienda"/>
    <s v="Ahorros"/>
    <n v="550456400010454"/>
    <s v="Femenino"/>
    <s v="Colombia"/>
    <s v="Bogotá, D.C."/>
    <s v="Cundinamarca"/>
    <d v="1987-07-19T00:00:00"/>
    <n v="36"/>
    <s v="DERECHO"/>
    <m/>
  </r>
  <r>
    <x v="0"/>
    <s v="115-2020"/>
    <m/>
    <s v="Secop II"/>
    <s v="FDLSUBA-CPS-115-2020"/>
    <s v=" _x000a_FDLSUBA-CD-062-2020_x000a_"/>
    <x v="0"/>
    <x v="0"/>
    <x v="1"/>
    <m/>
    <m/>
    <s v="ELIUTH GAMBOA MELO"/>
    <n v="79869824"/>
    <s v="Bogotá, D.C."/>
    <n v="1481"/>
    <n v="16800000"/>
    <n v="0"/>
    <n v="0"/>
    <n v="16800000"/>
    <n v="4200000"/>
    <m/>
    <m/>
    <m/>
    <s v="Persona Natural"/>
    <x v="0"/>
    <m/>
    <s v="PRESTAR LOS SERVICIOS PROFESIONALES EN LA ALCALDÍA LOCAL DE SUBA, PRINCIPALMENTE PARA REALIZAR ACCIONES PEDAGÓGICAS PREVENTIVAS Y DE SENSIBILIZACIÓN PARA EL ACATAMIENTO VOLUNTARIO DE LAS NORMAS EN LA LOCALIDAD"/>
    <s v="https://community.secop.gov.co/Public/Tendering/OpportunityDetail/Index?noticeUID=CO1.NTC.1132358&amp;isFromPublicArea=True&amp;isModal=true&amp;asPopupView=true"/>
    <x v="0"/>
    <x v="21"/>
    <d v="2020-03-05T00:00:00"/>
    <d v="2020-07-04T00:00:00"/>
    <s v="4 meses "/>
    <d v="2020-07-04T00:00:00"/>
    <s v=""/>
    <d v="2020-07-04T00:00:00"/>
    <s v="4 meses "/>
    <s v="Término Ok"/>
    <m/>
    <m/>
    <m/>
    <m/>
    <s v="Carrera 95b#135-11"/>
    <s v="311 2112814"/>
    <s v="eliuthgamboa@gmail.com"/>
    <s v="Banco Davivienda"/>
    <s v="Ahorros"/>
    <n v="570009170405295"/>
    <s v="Femenino"/>
    <s v="Colombia"/>
    <s v="Bogotá, D.C."/>
    <s v="Cundinamarca"/>
    <d v="1975-12-15T00:00:00"/>
    <n v="48"/>
    <s v="MAGISTER EN EDUCACIÓN. ECONOMISTA"/>
    <m/>
  </r>
  <r>
    <x v="0"/>
    <s v="116-2020"/>
    <m/>
    <s v="Secop II"/>
    <s v="FDLSUBA-CPS-116-2020"/>
    <s v="_x000a_FDLSUBA-CD-079-2020_x000a_"/>
    <x v="0"/>
    <x v="0"/>
    <x v="1"/>
    <m/>
    <m/>
    <s v="LUIS ALBERTO MARTINEZ IBARRA"/>
    <n v="7474826"/>
    <s v="Barranquilla (Atlantico)."/>
    <n v="8000"/>
    <n v="25200000"/>
    <n v="0"/>
    <n v="0"/>
    <n v="25200000"/>
    <n v="4200000"/>
    <m/>
    <m/>
    <m/>
    <s v="Persona Natural"/>
    <x v="0"/>
    <m/>
    <s v="SERVICIOS PROFESIONALES EN EL AREA DE GESTION DEL DESARROLLO LOCAL DE LA ALCALDIA LOCAL DE SUBA, PARA EL APOYO A LA EJECUCION INTEGRAL DE LOS DIFERENTES PROYECTOS DE INVERSION DESTINADOS L INTERVENCION DE LA MALLA VIAL, ESPACIO PUBLICO Y PARQUES DE LA LOCALIDAD"/>
    <s v="https://community.secop.gov.co/Public/Tendering/OpportunityDetail/Index?noticeUID=CO1.NTC.1149341&amp;isFromPublicArea=True&amp;isModal=true&amp;asPopupView=true"/>
    <x v="11"/>
    <x v="26"/>
    <d v="2020-03-06T00:00:00"/>
    <d v="2020-07-05T00:00:00"/>
    <s v="4 meses "/>
    <d v="2020-07-05T00:00:00"/>
    <s v=""/>
    <d v="2020-07-05T00:00:00"/>
    <s v="4 meses "/>
    <s v="Término Ok"/>
    <m/>
    <m/>
    <m/>
    <m/>
    <s v="Carrera 72A # 52-69"/>
    <n v="3203533515"/>
    <s v="luisalbertomibarra00@gmail.com"/>
    <s v="Bancolombia"/>
    <s v="Ahorros"/>
    <n v="58921438336"/>
    <s v="Masculino"/>
    <s v="Colombia"/>
    <s v="Barranquilla"/>
    <s v="Atlantico"/>
    <d v="1951-11-27T00:00:00"/>
    <n v="72"/>
    <s v="ARQUITECTO"/>
    <m/>
  </r>
  <r>
    <x v="0"/>
    <s v="117-2020"/>
    <m/>
    <s v="Secop II"/>
    <s v="FDLSUBA-CPS-117-2020"/>
    <s v="_x000a_FDLSUBA-CD-080-2020_x000a_"/>
    <x v="0"/>
    <x v="0"/>
    <x v="0"/>
    <m/>
    <m/>
    <s v="CARLOS ANDRES RUEDA PEREZ"/>
    <n v="1098668971"/>
    <s v="Bucaramanga (Santander)."/>
    <n v="8000"/>
    <n v="8800000"/>
    <n v="4400000"/>
    <n v="0"/>
    <n v="13200000"/>
    <n v="2200000"/>
    <m/>
    <m/>
    <m/>
    <s v="Persona Natural"/>
    <x v="0"/>
    <m/>
    <s v="APOYAR ADMINISTRATIVA Y ASISTENCIALMENTE LAS ACTIVIDADES DE SEGURIDAD Y CONVIVENCIA CIUDADANA DE LA ALCALDIA LOCAL DE SUBA PARA EL LOGRO DE LAS METAS DE GESTION DE LA VIGENCIA"/>
    <s v="https://community.secop.gov.co/Public/Tendering/OpportunityDetail/Index?noticeUID=CO1.NTC.1145362&amp;isFromPublicArea=True&amp;isModal=true&amp;asPopupView=true"/>
    <x v="13"/>
    <x v="25"/>
    <d v="2020-03-04T00:00:00"/>
    <d v="2020-07-08T00:00:00"/>
    <s v="4 meses 5 días."/>
    <d v="2020-09-08T00:00:00"/>
    <s v="2 meses "/>
    <d v="2020-09-08T00:00:00"/>
    <s v="6 meses 5 días."/>
    <s v="Término Ok"/>
    <m/>
    <m/>
    <m/>
    <m/>
    <s v="Av Boyacá # 131-19 apto 1303"/>
    <n v="3017726807"/>
    <s v="carlos.rupe@hotmail.com"/>
    <s v="Bancolombia"/>
    <s v="Ahorros"/>
    <n v="79364473511"/>
    <s v="Masculino"/>
    <s v="Colombia"/>
    <s v="Bucaramanga"/>
    <s v="Santander"/>
    <d v="1989-04-18T00:00:00"/>
    <n v="35"/>
    <s v="INGENIERIA CIVIL"/>
    <m/>
  </r>
  <r>
    <x v="0"/>
    <s v="118-2020"/>
    <m/>
    <s v="Secop II"/>
    <s v="FDLSUBA-CPS-118-2020"/>
    <s v="FDLSUBA-CD-043-2020"/>
    <x v="0"/>
    <x v="0"/>
    <x v="0"/>
    <m/>
    <m/>
    <s v="DAVID FERNANDO NEIRA BARRETO"/>
    <n v="80830179"/>
    <s v="Bogotá, D.C."/>
    <n v="8000"/>
    <n v="8800000"/>
    <n v="4400000"/>
    <n v="0"/>
    <n v="13200000"/>
    <n v="2200000"/>
    <m/>
    <m/>
    <m/>
    <s v="Persona Natural"/>
    <x v="0"/>
    <m/>
    <s v="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1122763&amp;isFromPublicArea=True&amp;isModal=true&amp;asPopupView=true"/>
    <x v="7"/>
    <x v="21"/>
    <d v="2020-03-05T00:00:00"/>
    <d v="2020-07-09T00:00:00"/>
    <s v="4 meses 5 días."/>
    <d v="2020-09-09T00:00:00"/>
    <s v="2 meses "/>
    <d v="2020-09-09T00:00:00"/>
    <s v="6 meses 5 días."/>
    <s v="Término Ok"/>
    <m/>
    <m/>
    <m/>
    <m/>
    <s v="Calle 6 C # 82 A 25 Torre 8 Apto 502"/>
    <n v="3013794144"/>
    <s v="dafeneba68@gmail.com"/>
    <s v="Banco Caja Social (BCSC)"/>
    <s v="Ahorros"/>
    <n v="24079975120"/>
    <s v="Masculino"/>
    <s v="Colombia"/>
    <s v="Bogotá, D.C."/>
    <s v="Cundinamarca"/>
    <d v="1985-02-25T00:00:00"/>
    <n v="39"/>
    <s v="BACHILLER"/>
    <m/>
  </r>
  <r>
    <x v="0"/>
    <s v="119-2020"/>
    <m/>
    <s v="Secop II"/>
    <s v="FDLSUBA-CPS-119-2020"/>
    <s v="_x000a_FDLSUBA-CD-033-2020_x000a_"/>
    <x v="0"/>
    <x v="0"/>
    <x v="1"/>
    <m/>
    <m/>
    <s v="LUIS EDUARDO RODRIGUEZ REY"/>
    <n v="80135677"/>
    <s v="Bogotá, D.C."/>
    <n v="8000"/>
    <n v="25200000"/>
    <n v="12600000"/>
    <n v="0"/>
    <n v="37800000"/>
    <n v="6300000"/>
    <m/>
    <m/>
    <m/>
    <s v="Persona Natural"/>
    <x v="0"/>
    <m/>
    <s v="PRESTAR LOS SERVICIOS PROFESIONALES EN EL ÁREA DE GESTIÓN DEL DESARROLLO, PARA EL APOYO A LA EJECUCIÓN INTEGRAL DE LOS DIFERENTES PROYECTOS DE INVERSIÓN DESTINADOS A LA INTERVENTORÍA DE LA MALLA VIAL, ESPACIO PÚBLICO Y PARQUES DE LA LOCALIDAD DE SUBA"/>
    <s v="https://community.secop.gov.co/Public/Tendering/OpportunityDetail/Index?noticeUID=CO1.NTC.1129288&amp;isFromPublicArea=True&amp;isModal=true&amp;asPopupView=true"/>
    <x v="11"/>
    <x v="21"/>
    <d v="2020-03-05T00:00:00"/>
    <d v="2020-07-08T00:00:00"/>
    <s v="4 meses 4 días."/>
    <d v="2020-09-08T00:00:00"/>
    <s v="2 meses "/>
    <d v="2020-09-08T00:00:00"/>
    <s v="6 meses 4 días."/>
    <s v="Término Ok"/>
    <m/>
    <m/>
    <m/>
    <m/>
    <s v="Carrera 89A #86-50"/>
    <n v="3057719174"/>
    <s v="luchorey@gmail.com"/>
    <s v="Bancolombia"/>
    <s v="Ahorros"/>
    <n v="14174794376"/>
    <s v="Masculino"/>
    <s v="Colombia"/>
    <s v="Bogotá, D.C."/>
    <s v="Cundinamarca"/>
    <d v="1982-08-14T00:00:00"/>
    <n v="41"/>
    <s v="INGENIERIA CIVIL"/>
    <m/>
  </r>
  <r>
    <x v="0"/>
    <s v="120-2020"/>
    <m/>
    <s v="Secop II"/>
    <s v="FDLSUBA-CPS-120-2020"/>
    <s v="_x000a_FDLSUBA-CD-033-2020_x000a_"/>
    <x v="0"/>
    <x v="0"/>
    <x v="1"/>
    <m/>
    <m/>
    <s v="PAOLA ANDREA MESA RUBIO"/>
    <n v="52477898"/>
    <s v="Bogotá, D.C."/>
    <n v="8000"/>
    <n v="25200000"/>
    <n v="12600000"/>
    <n v="0"/>
    <n v="37800000"/>
    <n v="6300000"/>
    <m/>
    <m/>
    <m/>
    <s v="Persona Natural"/>
    <x v="0"/>
    <m/>
    <s v="PRESTAR LOS SERVICIOS PROFESIONALES EN EL ÁREA GESTIÓN DEL DESARROLLO, PARA EL APOYO A LA EJECUCIÓN INTEGRAL DE LOS DIFERENTES PROYECTOS DE INVERSIÓN DESTINADOS A LA INTERVENCIÓN DE LA MALLA VIAL, ESPACIO PÚBLICO Y PARQUES DE LA LOCALIDAD DE SUBA"/>
    <s v="https://community.secop.gov.co/Public/Tendering/OpportunityDetail/Index?noticeUID=CO1.NTC.1129288&amp;isFromPublicArea=True&amp;isModal=true&amp;asPopupView=true"/>
    <x v="11"/>
    <x v="25"/>
    <d v="2020-03-05T00:00:00"/>
    <d v="2020-07-09T00:00:00"/>
    <s v="4 meses 5 días."/>
    <d v="2020-09-09T00:00:00"/>
    <s v="2 meses "/>
    <d v="2020-09-09T00:00:00"/>
    <s v="6 meses 5 días."/>
    <s v="Término Ok"/>
    <m/>
    <m/>
    <m/>
    <m/>
    <s v="Calle 38A Sur # 72k - 17"/>
    <s v="3138997906_x000d_"/>
    <s v="paolamesaarq@gmail.com"/>
    <s v="Banco Davivienda"/>
    <s v="Ahorros"/>
    <n v="570469570014131"/>
    <s v="Femenino"/>
    <s v="Colombia"/>
    <s v="Bogotá, D.C."/>
    <s v="Cundinamarca"/>
    <d v="1978-05-10T00:00:00"/>
    <n v="46"/>
    <s v="ARQUITECTURA"/>
    <m/>
  </r>
  <r>
    <x v="0"/>
    <s v="121-2020"/>
    <m/>
    <s v="Secop II"/>
    <s v="FDLSUBA-CPS-121-2020"/>
    <s v="FDLSUBA-CD-082-2020_x000a_"/>
    <x v="0"/>
    <x v="0"/>
    <x v="1"/>
    <m/>
    <m/>
    <s v="DANIEL ENRIQUE DIAZ INFANTE"/>
    <n v="80491356"/>
    <s v="Bogotá, D.C."/>
    <n v="1481"/>
    <n v="25200000"/>
    <n v="12600000"/>
    <n v="0"/>
    <n v="37800000"/>
    <n v="6300000"/>
    <m/>
    <m/>
    <m/>
    <s v="Persona Natural"/>
    <x v="0"/>
    <m/>
    <s v="PRESTAR SERVICIOS PROFESIONALES AL ÁREA DE GESTIÓN DEL DESARROLLO LOCAL DE LA ALCALDÍA LOCAL DE SUBA, PARA APOYAR LA SUPERVISIÓN DE CONTRATOS DEL PROYECTO 1461 QUE LE SEAN ASIGNADOS."/>
    <s v="https://community.secop.gov.co/Public/Tendering/OpportunityDetail/Index?noticeUID=CO1.NTC.1149118&amp;isFromPublicArea=True&amp;isModal=true&amp;asPopupView=true"/>
    <x v="11"/>
    <x v="24"/>
    <d v="2020-03-09T00:00:00"/>
    <d v="2020-07-11T00:00:00"/>
    <s v="4 meses 3 días."/>
    <d v="2020-09-11T00:00:00"/>
    <s v="2 meses "/>
    <d v="2020-09-11T00:00:00"/>
    <s v="6 meses 3 días."/>
    <s v="Término Ok"/>
    <m/>
    <m/>
    <m/>
    <m/>
    <s v="Carrera 17 A # 175-82 "/>
    <n v="3106668492"/>
    <s v="dediaz99@gmail.com"/>
    <s v="Banco de Bogotá"/>
    <s v="Ahorros"/>
    <n v="52308632"/>
    <s v="Masculino"/>
    <s v="Colombia"/>
    <s v="Bogotá, D.C."/>
    <s v="Cundinamarca"/>
    <d v="1973-01-14T00:00:00"/>
    <n v="51"/>
    <s v="ESPECIALIZACION EN CONSERVACION Y RESTAURACION DEL PATRIMONIO - ARQUITECTURA"/>
    <m/>
  </r>
  <r>
    <x v="0"/>
    <s v="122-2020"/>
    <m/>
    <s v="Secop II"/>
    <s v="FDLSUBA-CPS-122-2020"/>
    <s v=" _x000a_FDLSUBA-CD-062-2020_x000a_"/>
    <x v="0"/>
    <x v="0"/>
    <x v="1"/>
    <m/>
    <m/>
    <s v="YELMIS MARIA PINTO DIAZ"/>
    <n v="40929165"/>
    <s v="Riohacha (La Guajira)"/>
    <n v="1506"/>
    <n v="16800000"/>
    <n v="0"/>
    <n v="0"/>
    <n v="16800000"/>
    <n v="4200000"/>
    <m/>
    <m/>
    <m/>
    <s v="Persona Natural"/>
    <x v="0"/>
    <m/>
    <s v=" PRESTAR LOS SERVICIOS PROFESIONALES EN LA ALCALDÍA LOCAL DE SUBA, PRINCIPALMENTE PARA REALIZAR ACCIONES PEDAGÓGICAS PREVENTIVAS Y DE SENSIBILIZACIÓN PARA EL ACATAMIENTO VOLUNTARIO DE LAS NORMAS EN LA LOCALIDAD"/>
    <s v="https://community.secop.gov.co/Public/Tendering/OpportunityDetail/Index?noticeUID=CO1.NTC.1132358&amp;isFromPublicArea=True&amp;isModal=true&amp;asPopupView=true"/>
    <x v="0"/>
    <x v="28"/>
    <d v="2020-03-05T00:00:00"/>
    <d v="2020-07-04T00:00:00"/>
    <s v="4 meses "/>
    <d v="2020-07-04T00:00:00"/>
    <s v=""/>
    <d v="2020-07-04T00:00:00"/>
    <s v="4 meses "/>
    <s v="Término Ok"/>
    <m/>
    <m/>
    <m/>
    <m/>
    <s v="Carrera 128B # 142 D-55_x000d_"/>
    <n v="3134335022"/>
    <s v="yelmismariap@gmail.com"/>
    <s v="Banco Av Villas"/>
    <s v="Ahorros"/>
    <n v="5867481"/>
    <s v="Femenino"/>
    <s v="Colombia"/>
    <s v="Riohacha"/>
    <s v="La Guajira"/>
    <d v="1975-11-10T00:00:00"/>
    <n v="48"/>
    <s v="DERECHO"/>
    <m/>
  </r>
  <r>
    <x v="0"/>
    <s v="123-2020"/>
    <m/>
    <s v="Secop II"/>
    <s v="FDLSUBA-CPS-123-2020"/>
    <s v="FDLSUBA-CD-083-2020_x000a_"/>
    <x v="0"/>
    <x v="0"/>
    <x v="0"/>
    <m/>
    <m/>
    <s v="JOHN JAVIER TORRES PAVA"/>
    <n v="1032405392"/>
    <s v="Bogotá, D.C."/>
    <n v="8000"/>
    <n v="16800000"/>
    <n v="0"/>
    <n v="0"/>
    <n v="16800000"/>
    <n v="4200000"/>
    <m/>
    <m/>
    <m/>
    <s v="Persona Natural"/>
    <x v="0"/>
    <m/>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1146723&amp;isFromPublicArea=True&amp;isModal=true&amp;asPopupView=true"/>
    <x v="5"/>
    <x v="28"/>
    <d v="2020-03-06T00:00:00"/>
    <d v="2020-07-05T00:00:00"/>
    <s v="4 meses "/>
    <d v="2020-07-05T00:00:00"/>
    <s v=""/>
    <d v="2020-07-05T00:00:00"/>
    <s v="4 meses "/>
    <s v="Término Ok"/>
    <m/>
    <m/>
    <m/>
    <m/>
    <s v="Calle 128ª # 54B 56, Int 2, Apto 402"/>
    <n v="3507072865"/>
    <s v="javiertp1987@gmail.com_x000d_"/>
    <s v="Bancolombia"/>
    <s v="Ahorros"/>
    <n v="8460766151"/>
    <s v="Masculino"/>
    <s v="Colombia"/>
    <s v="Bogotá, D.C."/>
    <s v="Cundinamarca"/>
    <d v="1987-12-22T00:00:00"/>
    <n v="36"/>
    <s v="ESPECIALIZACIÓN EN DERECHO CORMECIAL. DERECHO"/>
    <m/>
  </r>
  <r>
    <x v="0"/>
    <s v="124-2020"/>
    <m/>
    <s v="Secop II"/>
    <s v="FDLSUBA-CPS-124-2020"/>
    <s v=" _x000a_FDLSUBA-CD-018-2020_x000a_"/>
    <x v="0"/>
    <x v="0"/>
    <x v="1"/>
    <m/>
    <m/>
    <s v="MONICA LORENA CRUZ PINTO"/>
    <n v="1010181693"/>
    <s v="Bogotá, D.C."/>
    <n v="8000"/>
    <n v="16800000"/>
    <n v="8400000"/>
    <n v="0"/>
    <n v="25200000"/>
    <n v="4200000"/>
    <m/>
    <m/>
    <m/>
    <s v="Persona Natural"/>
    <x v="0"/>
    <m/>
    <s v="PRESTAR LOS SERVICIOS PROFESIONALES COMO ABOGADO EN LA ALCALDÍA LOCAL DE SUBA, PRINCIPALMENTE EN TODAS LAS GESTIONES JURÍDICAS Y ADMINISTRATIVAS EN MATERIA DE PROPIEDAD HORIZONTAL."/>
    <s v="https://community.secop.gov.co/Public/Tendering/OpportunityDetail/Index?noticeUID=CO1.NTC.1104206&amp;isFromPublicArea=True&amp;isModal=true&amp;asPopupView=true"/>
    <x v="0"/>
    <x v="25"/>
    <d v="2020-03-05T00:00:00"/>
    <d v="2020-07-12T00:00:00"/>
    <s v="4 meses 8 días."/>
    <d v="2020-09-12T00:00:00"/>
    <s v="2 meses "/>
    <d v="2020-09-12T00:00:00"/>
    <s v="6 meses 8 días."/>
    <s v="Término Ok"/>
    <m/>
    <m/>
    <m/>
    <m/>
    <s v="Carrera 90 # 22C - 59"/>
    <n v="3022245319"/>
    <s v="MONICA.CRUZ.PINTO@GMAIL.COM"/>
    <s v="Banco Davivienda"/>
    <s v="Ahorros"/>
    <s v="0550000800077950"/>
    <s v="Femenino"/>
    <s v="Colombia"/>
    <s v="Sogamoso"/>
    <s v="Boyacá"/>
    <d v="1989-03-08T00:00:00"/>
    <n v="35"/>
    <s v="ESPECIALIZACION EN CONTRATACION ESTATAL Y SUGESTION-DERECHO"/>
    <m/>
  </r>
  <r>
    <x v="0"/>
    <s v="125-2020"/>
    <m/>
    <s v="Secop II"/>
    <s v="FDLSUBA-CPS-125-2020"/>
    <s v="FDLSUBA-CD-084-2020"/>
    <x v="0"/>
    <x v="0"/>
    <x v="0"/>
    <m/>
    <m/>
    <s v="SANDRA PATRICIA CRISTANCHO MEJIA"/>
    <n v="52157561"/>
    <s v="Bogotá, D.C."/>
    <n v="1481"/>
    <n v="14000000"/>
    <n v="7000000"/>
    <n v="0"/>
    <n v="21000000"/>
    <n v="3500000"/>
    <m/>
    <m/>
    <m/>
    <s v="Persona Natural"/>
    <x v="0"/>
    <m/>
    <s v=" PRESTAR SERVICIOS DE APOYO TECNICO EN EL AREA DE GESTIÓN DEL DESARROLLO LOCAL REALIZANDO LAS LABORES ASISTENCIALES PARA LAS ACTIVIDADES DE LA OFICINA DE INFRAESTRUCTURA EN CUMPLIMIENTO DE LAS METAS DEL PLAN DE GESTIÓN DE LA VIGENCIA. "/>
    <s v="https://community.secop.gov.co/Public/Tendering/OpportunityDetail/Index?noticeUID=CO1.NTC.1147168&amp;isFromPublicArea=True&amp;isModal=true&amp;asPopupView=true"/>
    <x v="11"/>
    <x v="28"/>
    <d v="2020-03-05T00:00:00"/>
    <d v="2020-07-09T00:00:00"/>
    <s v="4 meses 5 días."/>
    <d v="2020-09-09T00:00:00"/>
    <s v="2 meses "/>
    <d v="2020-09-09T00:00:00"/>
    <s v="6 meses 5 días."/>
    <s v="Término Ok"/>
    <m/>
    <m/>
    <m/>
    <m/>
    <s v="Calle 83ª #112F-15 int 32 apto 103"/>
    <n v="3182804081"/>
    <s v="sandrap1202@yahoo.es"/>
    <s v="Banco Davivienda"/>
    <s v="Ahorros"/>
    <n v="8970287101"/>
    <s v="Femenino"/>
    <s v="Colombia"/>
    <s v="Bogotá, D.C."/>
    <s v="Cundinamarca"/>
    <d v="1974-12-02T00:00:00"/>
    <n v="49"/>
    <s v="TÉCNICA PROFESIONAL EN_x000a_SECRETARIADO BILINGÜE, TECNOLOGIA EN DISEÑO GRAFICO"/>
    <m/>
  </r>
  <r>
    <x v="0"/>
    <s v="126-2020"/>
    <m/>
    <s v="Secop II"/>
    <s v="FDLSUBA-CPS-126-2020"/>
    <s v=" _x000a_FDLSUBA-CD-085-2020_x000a_"/>
    <x v="0"/>
    <x v="0"/>
    <x v="1"/>
    <m/>
    <m/>
    <s v="KAREN ALEJANDRA CASALLAS HERNANDEZ"/>
    <n v="1022376524"/>
    <s v="Bogotá, D.C."/>
    <n v="1469"/>
    <n v="15480000"/>
    <n v="7740000"/>
    <n v="0"/>
    <n v="23220000"/>
    <n v="3832616"/>
    <m/>
    <m/>
    <m/>
    <s v="Persona Natural"/>
    <x v="0"/>
    <m/>
    <s v="SERVICIOS PROFESIONALES EN EL AREA DE GESTION DEL DESARROLLO LOCAL DE LA ALCALDIA LOCAL DE SUBA, PARA EL APOYO A LA EJECUCION INTEGRAL DE LOS DIFERENTES PROYECTOS DE INVERSION DESTINADOS A LA INTERVENCION DE LA MALLA VIAL, ESPACIO PUBLICO Y PARQUES DE LA LOCALIDAD. "/>
    <s v="https://community.secop.gov.co/Public/Tendering/OpportunityDetail/Index?noticeUID=CO1.NTC.1149236&amp;isFromPublicArea=True&amp;isModal=true&amp;asPopupView=true"/>
    <x v="11"/>
    <x v="26"/>
    <d v="2020-03-06T00:00:00"/>
    <d v="2020-07-06T00:00:00"/>
    <s v="4 meses 1 días."/>
    <d v="2020-09-06T00:00:00"/>
    <s v="2 meses "/>
    <d v="2020-09-06T00:00:00"/>
    <s v="6 meses 1 días."/>
    <s v="Término Ok"/>
    <m/>
    <m/>
    <m/>
    <m/>
    <s v="Calle 159 # 54-69 torre3 apto108"/>
    <n v="3016804975"/>
    <s v="karencasallas.arq@gmail.com"/>
    <s v="Banco Scotiabank Colpatria"/>
    <s v="Ahorros"/>
    <n v="1022376524"/>
    <s v="Femenino"/>
    <s v="Colombia"/>
    <s v="Bogotá, D.C."/>
    <s v="Cundinamarca"/>
    <d v="1992-07-04T00:00:00"/>
    <n v="31"/>
    <s v="ARQUITECTURA"/>
    <m/>
  </r>
  <r>
    <x v="0"/>
    <s v="127-2020"/>
    <m/>
    <s v="Secop II"/>
    <s v="FDLSUBA-CPS-127-2020"/>
    <s v=" _x000a_FDLSUBA-CD-062-2020_x000a_"/>
    <x v="0"/>
    <x v="0"/>
    <x v="1"/>
    <m/>
    <m/>
    <s v="JORGE ENRIQUE SASTOQUE HIDALGO"/>
    <n v="19215092"/>
    <s v="Bogotá, D.C."/>
    <n v="1469"/>
    <n v="16800000"/>
    <n v="0"/>
    <n v="0"/>
    <n v="16800000"/>
    <n v="4200000"/>
    <m/>
    <m/>
    <m/>
    <s v="Persona Natural"/>
    <x v="0"/>
    <m/>
    <s v="PRESTAR LOS SERVICIOS PROFESIONALES EN LA ALCALDÍA LOCAL DE SUBA, PRINCIPALMENTE PARA REALIZAR ACCIONES PEDAGÓGICAS PREVENTIVAS Y DE SENSIBILIZACIÓN PARA EL ACATAMIENTO VOLUNTARIO DE LAS NORMAS EN LA LOCALIDAD. "/>
    <s v="https://community.secop.gov.co/Public/Tendering/OpportunityDetail/Index?noticeUID=CO1.NTC.1132358&amp;isFromPublicArea=True&amp;isModal=true&amp;asPopupView=true"/>
    <x v="0"/>
    <x v="28"/>
    <d v="2020-03-06T00:00:00"/>
    <d v="2020-07-05T00:00:00"/>
    <s v="4 meses "/>
    <d v="2020-07-05T00:00:00"/>
    <s v=""/>
    <d v="2020-07-05T00:00:00"/>
    <s v="4 meses "/>
    <s v="Término Ok"/>
    <m/>
    <m/>
    <m/>
    <m/>
    <s v="Carrera 110 A 141 A – 58 Bloque 11 Apto 302"/>
    <s v=" 316 3714636"/>
    <s v="jorgeenriquesastoque@yahoo.com"/>
    <s v="Banco BBVA"/>
    <s v="Ahorros"/>
    <n v="136464864"/>
    <s v="Masculino"/>
    <s v="Colombia"/>
    <s v="Bogotá, D.C."/>
    <s v="Cundinamarca"/>
    <d v="1953-10-22T00:00:00"/>
    <n v="70"/>
    <s v="DERECHO"/>
    <m/>
  </r>
  <r>
    <x v="0"/>
    <s v="128-2020"/>
    <m/>
    <s v="Secop II"/>
    <s v="FDLSUBA-CPS-128-2020"/>
    <s v="FDLSUBA-CD-020-2020_x000a_"/>
    <x v="0"/>
    <x v="0"/>
    <x v="0"/>
    <m/>
    <m/>
    <s v="ANGGIE ROXANA ESCOBAR GARCIA"/>
    <n v="1020781915"/>
    <s v="Bogotá, D.C."/>
    <n v="1469"/>
    <n v="8800000"/>
    <n v="4400000"/>
    <n v="0"/>
    <n v="13200000"/>
    <n v="2200000"/>
    <m/>
    <m/>
    <m/>
    <s v="Persona Natural"/>
    <x v="0"/>
    <m/>
    <s v="APOYAR ADMINISTRATIVA Y ASISTENCIALMENTE A LA ALCALDÍA LOCAL DE SUBA EN LAS DIFERENTES DEPENDENCIAS CON LA OPORTUNIDAD Y CONFIDENCIALIDAD REQUERIDA"/>
    <s v="https://community.secop.gov.co/Public/Tendering/OpportunityDetail/Index?noticeUID=CO1.NTC.1106323&amp;isFromPublicArea=True&amp;isModal=true&amp;asPopupView=true"/>
    <x v="0"/>
    <x v="28"/>
    <d v="2020-03-06T00:00:00"/>
    <d v="2020-07-08T00:00:00"/>
    <s v="4 meses 3 días."/>
    <d v="2020-09-08T00:00:00"/>
    <s v="2 meses "/>
    <d v="2020-09-08T00:00:00"/>
    <s v="6 meses 3 días."/>
    <s v="Término Ok"/>
    <m/>
    <m/>
    <m/>
    <m/>
    <s v="Carrera 55 A #169 A 10 Int 8 Apto 302"/>
    <n v="3508155108"/>
    <s v="angie_escobarg@hotmail.es"/>
    <s v="Banco Scotiabank Colpatria"/>
    <s v="Ahorros"/>
    <n v="1020781915"/>
    <s v="Femenino"/>
    <s v="Colombia"/>
    <s v="Bogotá, D.C."/>
    <s v="Cundinamarca"/>
    <d v="1993-03-16T00:00:00"/>
    <n v="31"/>
    <s v="DERECHO"/>
    <m/>
  </r>
  <r>
    <x v="0"/>
    <s v="129-2020"/>
    <m/>
    <s v="Secop II"/>
    <s v="FDLSUBA-CPS-129-2020"/>
    <s v=" _x000a_FDLSUBA-CD-086-2020_x000a_"/>
    <x v="0"/>
    <x v="0"/>
    <x v="1"/>
    <m/>
    <m/>
    <s v="NANCY GABRIELA VARGAS PAJOY"/>
    <n v="52263411"/>
    <s v="Bogotá, D.C."/>
    <n v="1469"/>
    <n v="32000000"/>
    <n v="16000000"/>
    <n v="0"/>
    <n v="48000000"/>
    <n v="8000000"/>
    <m/>
    <m/>
    <m/>
    <s v="Persona Natural"/>
    <x v="0"/>
    <m/>
    <s v="PRESTAR SERVICIOS PROFESIONALES ESPECIALIZADO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1149607&amp;isFromPublicArea=True&amp;isModal=true&amp;asPopupView=true"/>
    <x v="6"/>
    <x v="28"/>
    <d v="2020-03-09T00:00:00"/>
    <d v="2020-07-08T00:00:00"/>
    <s v="4 meses "/>
    <d v="2020-09-10T00:00:00"/>
    <s v="2 meses 2 días."/>
    <d v="2020-09-10T00:00:00"/>
    <s v="6 meses 2 días."/>
    <s v="Término Ok"/>
    <m/>
    <m/>
    <m/>
    <m/>
    <s v="Calle 22B # 60-51 Torre 3 apto 902"/>
    <n v="3102031380"/>
    <s v="gvargasnuse@gmail.com"/>
    <s v="Banco Davivienda"/>
    <s v="Ahorros"/>
    <n v="9200360775"/>
    <s v="Femenino"/>
    <s v="Colombia"/>
    <s v="Bogotá, D.C."/>
    <s v="Cundinamarca"/>
    <d v="1976-04-24T00:00:00"/>
    <n v="48"/>
    <s v="MAESTRIA EN GERENCIA SOCIAL. ADMINISTRACIÓN DE EMPRESAS"/>
    <m/>
  </r>
  <r>
    <x v="0"/>
    <s v="130-2020"/>
    <m/>
    <s v="Secop II"/>
    <s v="FDLSUBA-CPS-130-2020"/>
    <s v=" _x000a_FDLSUBA-CD-018-2020_x000a_"/>
    <x v="0"/>
    <x v="0"/>
    <x v="1"/>
    <m/>
    <m/>
    <s v="INDIRA RUIDIAZ CADENA"/>
    <n v="36640830"/>
    <s v="Guamal (Magdalena)."/>
    <n v="1472"/>
    <n v="16800000"/>
    <n v="8400000"/>
    <n v="0"/>
    <n v="25200000"/>
    <n v="4200000"/>
    <m/>
    <m/>
    <m/>
    <s v="Persona Natural"/>
    <x v="0"/>
    <m/>
    <s v="PRESTAR LOS SERVICIOS PROFESIONALES COMO ABOGADO EN LA ALCALDÍA LOCAL DE SUBA, PRINCIPALMENTE EN TODAS LAS GESTIONES JURÍDICAS Y ADMINISTRATIVAS EN MATERIA DE PROPIEDAD HORIZONTAL"/>
    <s v="https://community.secop.gov.co/Public/Tendering/OpportunityDetail/Index?noticeUID=CO1.NTC.1104206&amp;isFromPublicArea=True&amp;isModal=true&amp;asPopupView=true"/>
    <x v="0"/>
    <x v="28"/>
    <d v="2020-03-09T00:00:00"/>
    <d v="2020-07-12T00:00:00"/>
    <s v="4 meses 4 días."/>
    <d v="2020-09-12T00:00:00"/>
    <s v="2 meses "/>
    <d v="2020-09-12T00:00:00"/>
    <s v="6 meses 4 días."/>
    <s v="Término Ok"/>
    <m/>
    <m/>
    <m/>
    <m/>
    <s v="Carrera 50 # 70c - 25"/>
    <n v="3144437053"/>
    <s v="indy_cadena@hotmail.com"/>
    <s v="Banco Davivienda"/>
    <s v="Ahorros"/>
    <n v="570098301"/>
    <s v="Femenino"/>
    <s v="Colombia"/>
    <s v="Guamal"/>
    <s v="Magdalena"/>
    <d v="1977-08-09T00:00:00"/>
    <n v="46"/>
    <s v="DERECHO"/>
    <m/>
  </r>
  <r>
    <x v="0"/>
    <s v="131-2020"/>
    <m/>
    <s v="Secop II"/>
    <s v="FDLSUBA-CPS-131-2020."/>
    <s v="FDLSUBA-CD-083-2020"/>
    <x v="0"/>
    <x v="0"/>
    <x v="0"/>
    <m/>
    <m/>
    <s v="CARLOS FELIPE LOZANO RIVERA"/>
    <n v="1020754961"/>
    <s v="Bogotá, D.C."/>
    <n v="1472"/>
    <n v="16800000"/>
    <n v="8400000"/>
    <n v="0"/>
    <n v="25200000"/>
    <n v="4200000"/>
    <m/>
    <m/>
    <m/>
    <s v="Persona Natural"/>
    <x v="0"/>
    <m/>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1146723&amp;isFromPublicArea=True&amp;isModal=true&amp;asPopupView=true"/>
    <x v="5"/>
    <x v="24"/>
    <d v="2020-03-10T00:00:00"/>
    <d v="2020-07-09T00:00:00"/>
    <s v="4 meses "/>
    <d v="2020-09-09T00:00:00"/>
    <s v="2 meses "/>
    <d v="2020-09-09T00:00:00"/>
    <s v="6 meses "/>
    <s v="Término Ok"/>
    <m/>
    <m/>
    <m/>
    <m/>
    <s v="Carrera 54 c # 138 - 90"/>
    <n v="3133881083"/>
    <s v=" felipecarlos_7@hotmail.com"/>
    <s v="Banco Davivienda"/>
    <s v="Ahorros"/>
    <s v="0550455200151823"/>
    <s v="Masculino"/>
    <s v="Colombia"/>
    <s v="Bogotá, D.C."/>
    <s v="Cundinamarca"/>
    <d v="1990-08-07T00:00:00"/>
    <n v="33"/>
    <s v="ESPECIALIZACIÓN EN DERECHO CONSTITUCIONAL,"/>
    <m/>
  </r>
  <r>
    <x v="0"/>
    <s v="132-2020"/>
    <m/>
    <s v="Secop II"/>
    <s v="FDLSUBA-CPS-132-2020"/>
    <s v="FDLSUBA-CD-025-2020"/>
    <x v="0"/>
    <x v="0"/>
    <x v="1"/>
    <m/>
    <m/>
    <s v="LIDA LEIVE LEON GALEANO"/>
    <n v="53028145"/>
    <s v="Bogotá, D.C."/>
    <n v="1481"/>
    <n v="16800000"/>
    <n v="0"/>
    <n v="0"/>
    <n v="16800000"/>
    <n v="4200000"/>
    <m/>
    <m/>
    <m/>
    <s v="Persona Natural"/>
    <x v="0"/>
    <m/>
    <s v="PRESTAR LOS SERVICIOS PROFESIONALES EN LA ALCALDÍA LOCAL DE SUBA, EN LOS TEMAS RELACIONADOS CON EL ÁREA DE SISTEMAS, GESTIÓN DE TICS Y TODO LO RELACIONADO CON EL RECURSO TECNOLÓGICO DE LA ALCALDÍA LOCAL DE SUBA"/>
    <s v="https://community.secop.gov.co/Public/Tendering/OpportunityDetail/Index?noticeUID=CO1.NTC.1111280&amp;isFromPublicArea=True&amp;isModal=true&amp;asPopupView=true"/>
    <x v="9"/>
    <x v="24"/>
    <d v="2020-03-11T00:00:00"/>
    <d v="2020-07-10T00:00:00"/>
    <s v="4 meses "/>
    <d v="2020-07-10T00:00:00"/>
    <s v=""/>
    <d v="2020-07-10T00:00:00"/>
    <s v="4 meses "/>
    <s v="Término Ok"/>
    <m/>
    <m/>
    <m/>
    <m/>
    <s v="Carrera 92 # 8a-76"/>
    <n v="3168182703"/>
    <s v="lidaleive@hotmail.com"/>
    <s v="Banco BBVA"/>
    <s v="Ahorros"/>
    <n v="197562234"/>
    <s v="Femenino"/>
    <s v="Colombia"/>
    <s v="Velez"/>
    <s v="Santander"/>
    <d v="1984-08-15T00:00:00"/>
    <n v="39"/>
    <s v="INGENIERIA DE SISTEMAS"/>
    <m/>
  </r>
  <r>
    <x v="0"/>
    <s v="133-2020"/>
    <m/>
    <s v="Secop II"/>
    <s v="FDLSUBA-CPS-133-2020"/>
    <s v="FDLSUBA-CD-087-2020_x000a_"/>
    <x v="0"/>
    <x v="0"/>
    <x v="1"/>
    <m/>
    <m/>
    <s v="JOSE VICENTE VELASQUEZ BELTRAN"/>
    <n v="19111762"/>
    <s v="Bogotá, D.C."/>
    <n v="1472"/>
    <n v="25200000"/>
    <n v="12600000"/>
    <n v="0"/>
    <n v="37800000"/>
    <n v="6300000"/>
    <m/>
    <m/>
    <m/>
    <s v="Persona Natural"/>
    <x v="0"/>
    <m/>
    <s v="PRESTAR SERVICIOS PROFESIONALES AL ÁREA DE GESTIÓN DEL DESARROLLO LOCAL DE LA ALCALDÍA LOCAL DE SUBA, PARA APOYAR LA SUPERVISIÓN DE CONTRATOS DEL PROYECTO 1427 QUE LE SEAN ASIGNADOS"/>
    <s v="https://community.secop.gov.co/Public/Tendering/OpportunityDetail/Index?noticeUID=CO1.NTC.1153774&amp;isFromPublicArea=True&amp;isModal=true&amp;asPopupView=true"/>
    <x v="2"/>
    <x v="24"/>
    <d v="2020-03-11T00:00:00"/>
    <d v="2020-07-09T00:00:00"/>
    <s v="3 meses 29 días."/>
    <d v="2020-09-09T00:00:00"/>
    <s v="2 meses "/>
    <d v="2020-09-09T00:00:00"/>
    <s v="5 meses 30 días."/>
    <s v="Término Ok"/>
    <m/>
    <m/>
    <m/>
    <m/>
    <s v="Carrera 59D No. 131-01"/>
    <n v="3143781201"/>
    <s v="josevicente86@yahoo.es"/>
    <s v="Banco Av Villas"/>
    <s v="Ahorros"/>
    <s v="022816602"/>
    <s v="Masculino"/>
    <s v="Colombia"/>
    <s v="Bogotá, D.C."/>
    <s v="Cundinamarca"/>
    <d v="1950-03-02T00:00:00"/>
    <n v="74"/>
    <s v="INGENIERIA INDUSTRIAL,ESPECIALIZACION EN GESTION PUBLICA"/>
    <m/>
  </r>
  <r>
    <x v="0"/>
    <s v="134-2020"/>
    <m/>
    <s v="Secop II"/>
    <s v="FDLSUBA-CPS-134-2020."/>
    <s v="FDLSUBA-CD-083-2020_x000a_"/>
    <x v="0"/>
    <x v="0"/>
    <x v="0"/>
    <m/>
    <m/>
    <s v="NICOLAS CAMILO RICAURTE MALDONADO"/>
    <n v="1019079645"/>
    <s v="Bogotá, D.C."/>
    <n v="1481"/>
    <n v="16800000"/>
    <n v="8400000"/>
    <n v="0"/>
    <n v="25200000"/>
    <n v="4200000"/>
    <m/>
    <m/>
    <m/>
    <s v="Persona Natural"/>
    <x v="0"/>
    <m/>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1146723&amp;isFromPublicArea=True&amp;isModal=true&amp;asPopupView=true"/>
    <x v="5"/>
    <x v="24"/>
    <d v="2020-03-11T00:00:00"/>
    <d v="2020-07-10T00:00:00"/>
    <s v="4 meses "/>
    <d v="2020-09-10T00:00:00"/>
    <s v="2 meses "/>
    <d v="2020-09-10T00:00:00"/>
    <s v="6 meses "/>
    <s v="Término Ok"/>
    <m/>
    <m/>
    <m/>
    <m/>
    <s v="Calle 148 # 94A-10 Casa 64"/>
    <n v="3144933690"/>
    <s v="nicolasricaurte93@gmail.com"/>
    <s v="Banco Davivienda"/>
    <s v="Ahorros"/>
    <n v="570009170428040"/>
    <s v="Masculino"/>
    <s v="Colombia"/>
    <s v="Bogotá, D.C."/>
    <s v="Cundinamarca"/>
    <d v="1993-03-01T00:00:00"/>
    <n v="31"/>
    <s v="DERECHO"/>
    <m/>
  </r>
  <r>
    <x v="0"/>
    <s v="135-2020"/>
    <m/>
    <s v="Secop II"/>
    <s v="FDLSUBA-CPS-135-2020"/>
    <s v="FDLSUBA-CD-075-2020_x000a_"/>
    <x v="0"/>
    <x v="0"/>
    <x v="0"/>
    <m/>
    <m/>
    <s v="OMAR FELIPE SUAREZ CASAS"/>
    <n v="1015435607"/>
    <s v="Bogotá, D.C."/>
    <n v="1506"/>
    <n v="8800000"/>
    <n v="4400000"/>
    <n v="0"/>
    <n v="13200000"/>
    <n v="2200000"/>
    <m/>
    <m/>
    <m/>
    <s v="Persona Natural"/>
    <x v="0"/>
    <m/>
    <s v="PRESTAR EL SERVICIO COMO CONDUCTOR DE LOS VEHÍCULOS LIVIANOS QUE INTEGRAN EL PARQUE AUTOMOTOR DE LA ALCALDÍA LOCAL DE SUBA"/>
    <s v="https://community.secop.gov.co/Public/Tendering/OpportunityDetail/Index?noticeUID=CO1.NTC.1150909&amp;isFromPublicArea=True&amp;isModal=true&amp;asPopupView=true"/>
    <x v="14"/>
    <x v="24"/>
    <d v="2020-03-11T00:00:00"/>
    <d v="2020-07-10T00:00:00"/>
    <s v="4 meses "/>
    <d v="2020-07-10T00:00:00"/>
    <s v=""/>
    <d v="2020-07-10T00:00:00"/>
    <s v="4 meses "/>
    <s v="Término Ok"/>
    <m/>
    <m/>
    <m/>
    <m/>
    <s v="Carrera 103C # 139 – 84"/>
    <n v="3223032086"/>
    <s v="suarezomar3l8@gmail.com"/>
    <s v="Banco Davivienda"/>
    <s v="Ahorros"/>
    <s v="0550488416104971"/>
    <s v="Masculino"/>
    <s v="Colombia"/>
    <s v="Bogotá, D.C."/>
    <s v="Cundinamarca"/>
    <d v="1992-11-23T00:00:00"/>
    <n v="31"/>
    <s v="Bachiller"/>
    <m/>
  </r>
  <r>
    <x v="0"/>
    <s v="136-2020"/>
    <m/>
    <s v="Secop II"/>
    <s v="FDLSUBA-CPS- 136-2020"/>
    <s v="FDLSUBA-CD-088-2020"/>
    <x v="0"/>
    <x v="0"/>
    <x v="0"/>
    <m/>
    <m/>
    <s v="ANDRES FELIPE TRIVIÑO CASTILLO"/>
    <n v="1233911944"/>
    <s v="Bogotá, D.C."/>
    <n v="1481"/>
    <n v="8800000"/>
    <n v="4400000"/>
    <n v="0"/>
    <n v="13200000"/>
    <n v="2200000"/>
    <m/>
    <m/>
    <m/>
    <s v="Persona Natural"/>
    <x v="0"/>
    <m/>
    <s v="APOYAR ADMINISTRATIVA Y ASISTENCIALMENTE A LAS INSPECCIONES DE POLICIA DE LA LOCALIDAD"/>
    <s v="https://community.secop.gov.co/Public/Tendering/OpportunityDetail/Index?noticeUID=CO1.NTC.1153943&amp;isFromPublicArea=True&amp;isModal=true&amp;asPopupView=true"/>
    <x v="5"/>
    <x v="29"/>
    <d v="2020-03-12T00:00:00"/>
    <d v="2020-07-15T00:00:00"/>
    <s v="4 meses 4 días."/>
    <d v="2020-09-15T00:00:00"/>
    <s v="2 meses "/>
    <d v="2020-09-15T00:00:00"/>
    <s v="6 meses 4 días."/>
    <s v="Término Ok"/>
    <m/>
    <m/>
    <m/>
    <m/>
    <s v="Carrera 98#158A-08"/>
    <n v="3057785139"/>
    <s v="ANDI-3010@HOTMAIL.COM"/>
    <s v="Banco Av Villas"/>
    <s v="Ahorros"/>
    <s v="053964628"/>
    <s v="Femenino"/>
    <s v="Colombia"/>
    <s v="Bogotá, D.C."/>
    <s v="Cundinamarca"/>
    <d v="1999-10-30T00:00:00"/>
    <n v="24"/>
    <s v="ADMINISTRACION DE EMPRESAS"/>
    <m/>
  </r>
  <r>
    <x v="0"/>
    <s v="137-2020"/>
    <m/>
    <s v="Secop II"/>
    <s v="FDLSUBA-CPS-137-2020"/>
    <s v="FDLSUBA-CD-089-2020"/>
    <x v="0"/>
    <x v="0"/>
    <x v="0"/>
    <m/>
    <m/>
    <s v="JHOAN SEBASTIAN JEREZ WILCHES"/>
    <n v="1070924202"/>
    <s v="Bogotá, D.C."/>
    <n v="1481"/>
    <n v="8800000"/>
    <n v="4400000"/>
    <n v="0"/>
    <n v="13200000"/>
    <n v="220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1155005&amp;isFromPublicArea=True&amp;isModal=true&amp;asPopupView=true"/>
    <x v="13"/>
    <x v="24"/>
    <d v="2020-03-11T00:00:00"/>
    <d v="2020-07-16T00:00:00"/>
    <s v="4 meses 6 días."/>
    <d v="2020-09-16T00:00:00"/>
    <s v="2 meses "/>
    <d v="2020-09-16T00:00:00"/>
    <s v="6 meses 6 días."/>
    <s v="Término Ok"/>
    <m/>
    <m/>
    <m/>
    <m/>
    <s v="Calle 154a#96-55"/>
    <n v="4621794"/>
    <s v="jsjerezw@upn.edu.co"/>
    <s v="-"/>
    <s v="-"/>
    <s v="-"/>
    <s v="Masculino"/>
    <s v="Colombia"/>
    <s v="Bogotá, D.C."/>
    <s v="Cundinamarca"/>
    <s v="-"/>
    <s v="-"/>
    <s v="-"/>
    <s v="NO HAY INFORMACIÓN COMPLETA EN SECOP II DE DOCUMENTOS DEL PROVEEDOR, QUEDA PENDIENTE PROFESION, Y DATOS DE CUENTA BANCARIA Y CEDULA."/>
  </r>
  <r>
    <x v="0"/>
    <s v="138-2020"/>
    <m/>
    <s v="Secop II"/>
    <s v="FDLSUBA-CPS-138-2020."/>
    <s v="FDLSUBA-CD-025-2020"/>
    <x v="0"/>
    <x v="0"/>
    <x v="1"/>
    <m/>
    <m/>
    <s v="ALVEIRO ANTONIO QUIROZ FERNANDEZ"/>
    <n v="73242628"/>
    <s v="Magangue ( Bolivar)."/>
    <n v="1481"/>
    <n v="16800000"/>
    <n v="8400000"/>
    <n v="0"/>
    <n v="25200000"/>
    <n v="4200000"/>
    <m/>
    <m/>
    <m/>
    <s v="Persona Natural"/>
    <x v="0"/>
    <m/>
    <s v="PRESTAR LOS SERVICIOS PROFESIONALES EN LA ALCALDÍA LOCAL DE SUBA, EN LOS TEMAS RELACIONADOS CON EL ÁREA DE SISTEMAS, GESTIÓN DE TICS Y TODO LO RELACIONADO CON EL RECURSO TECNOLÓGICO DE LA ALCALDÍA LOCAL DE SUBA"/>
    <s v="https://community.secop.gov.co/Public/Tendering/OpportunityDetail/Index?noticeUID=CO1.NTC.1111280&amp;isFromPublicArea=True&amp;isModal=true&amp;asPopupView=true"/>
    <x v="9"/>
    <x v="24"/>
    <d v="2020-03-11T00:00:00"/>
    <d v="2020-07-10T00:00:00"/>
    <s v="4 meses "/>
    <d v="2020-09-10T00:00:00"/>
    <s v="2 meses "/>
    <d v="2020-09-10T00:00:00"/>
    <s v="6 meses "/>
    <s v="Término Ok"/>
    <m/>
    <m/>
    <m/>
    <m/>
    <s v="Carrera 39 # 25A - 03"/>
    <n v="7212589"/>
    <s v="ing_quiroz27@hotmail.com"/>
    <s v="Banco Davivienda"/>
    <s v="Ahorros"/>
    <n v="73242628"/>
    <s v="Masculino"/>
    <s v="Colombia"/>
    <s v="Pinillos"/>
    <s v="Bolivar"/>
    <d v="1977-10-27T00:00:00"/>
    <n v="46"/>
    <s v="INGENIERIA DE SISTEMAS"/>
    <m/>
  </r>
  <r>
    <x v="0"/>
    <s v="139-2020"/>
    <m/>
    <s v="Secop II"/>
    <s v="FDLSUBA-CPS-139-2020"/>
    <s v="FDLSUBA-CD-083-2020"/>
    <x v="0"/>
    <x v="0"/>
    <x v="0"/>
    <m/>
    <m/>
    <s v="JAIRO ANDRES MAHECHA GARCIA"/>
    <n v="80845024"/>
    <s v="Bogotá, D.C."/>
    <n v="1481"/>
    <n v="16800000"/>
    <n v="8400000"/>
    <n v="0"/>
    <n v="25200000"/>
    <n v="4200000"/>
    <m/>
    <m/>
    <m/>
    <s v="Persona Natural"/>
    <x v="0"/>
    <m/>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1146723&amp;isFromPublicArea=True&amp;isModal=true&amp;asPopupView=true"/>
    <x v="5"/>
    <x v="30"/>
    <d v="2020-03-12T00:00:00"/>
    <d v="2020-07-11T00:00:00"/>
    <s v="4 meses "/>
    <d v="2020-09-11T00:00:00"/>
    <s v="2 meses "/>
    <d v="2020-09-11T00:00:00"/>
    <s v="6 meses "/>
    <s v="Término Ok"/>
    <m/>
    <m/>
    <m/>
    <m/>
    <s v="Calle 167 # 73 - 45 Int. 2, apto 501"/>
    <n v="3183473878"/>
    <s v="jairoa.mahecha@gmail.com"/>
    <s v="Bancolombia"/>
    <s v="Ahorros"/>
    <n v="18024172607"/>
    <s v="Masculino"/>
    <s v="Colombia"/>
    <s v="Bogotá, D.C."/>
    <s v="Cundinamarca"/>
    <d v="1985-09-05T00:00:00"/>
    <n v="38"/>
    <s v="ESPECIALIZACIÓN EN DERECHO ADUANERO Y DEL COMERCIO EXTERIOR. DERECHO."/>
    <m/>
  </r>
  <r>
    <x v="0"/>
    <s v="140-2020"/>
    <m/>
    <s v="Secop II"/>
    <s v="FDLSUBA-CPS-140-2020"/>
    <s v="FDLSUBA-CD-090-2020"/>
    <x v="0"/>
    <x v="0"/>
    <x v="0"/>
    <m/>
    <m/>
    <s v="LUZ MARLEN BOHORQUEZ SIERRA"/>
    <n v="51992923"/>
    <s v="Bogotá, D.C."/>
    <n v="8000"/>
    <n v="14000000"/>
    <n v="0"/>
    <n v="0"/>
    <n v="14000000"/>
    <n v="3500000"/>
    <m/>
    <m/>
    <m/>
    <s v="Persona Natural"/>
    <x v="0"/>
    <m/>
    <s v="PRESTAR SERVICIOS TÉCNICOS EN EL ÁREA DE GESTIÓN DESARROLLO LOCAL ESPECIALMENTE PARA APOYAR EN LA ATENCIÓN DE ACTIVIDADES AMBIENTALES PROPIAS DE LA ALCALDÍA LOCAL DE SUBA PARA LOGRAR CON EL CUMPLIMIENTO DE LAS METAS DEL PLAN DE DESARROLLO LOCAL DE LA VIGENCIA"/>
    <s v="https://community.secop.gov.co/Public/Tendering/OpportunityDetail/Index?noticeUID=CO1.NTC.1156539&amp;isFromPublicArea=True&amp;isModal=true&amp;asPopupView=true"/>
    <x v="12"/>
    <x v="30"/>
    <d v="2020-03-12T00:00:00"/>
    <d v="2020-07-11T00:00:00"/>
    <s v="4 meses "/>
    <d v="2020-07-11T00:00:00"/>
    <s v=""/>
    <d v="2020-07-11T00:00:00"/>
    <s v="4 meses "/>
    <s v="Término Ok"/>
    <m/>
    <m/>
    <m/>
    <m/>
    <s v="Carrera 94 A # 129C-69"/>
    <n v="3115181667"/>
    <s v="luzmarlenbohorquez@gmail.com"/>
    <s v="Banco Davivienda"/>
    <s v="Ahorros"/>
    <n v="451870074858"/>
    <s v="Femenino"/>
    <s v="Colombia"/>
    <s v="La Mesa"/>
    <s v="Cundinamarca"/>
    <d v="1970-02-25T00:00:00"/>
    <n v="54"/>
    <s v="TECNOLOGIA EN MANEJO DE GESTIÓN AMBIENTAL."/>
    <m/>
  </r>
  <r>
    <x v="0"/>
    <s v="141-2020"/>
    <m/>
    <s v="Secop II"/>
    <s v="FDLSUBA-CPS-141-2020"/>
    <s v="FDLSUBA-CD-091-2020"/>
    <x v="0"/>
    <x v="0"/>
    <x v="0"/>
    <m/>
    <m/>
    <s v="DIANA MARITZA BARRAGAN RAMIREZ"/>
    <n v="52394173"/>
    <s v="Bogotá, D.C."/>
    <n v="1469"/>
    <n v="8800000"/>
    <n v="4400000"/>
    <n v="0"/>
    <n v="13200000"/>
    <n v="2200000"/>
    <m/>
    <m/>
    <m/>
    <s v="Persona Natural"/>
    <x v="0"/>
    <m/>
    <s v="PRESTAR LOS SERVICIOS ASISTENCIALES A LA ALCALDÍA LOCAL DE SUBA EN VIRTUD DEL PRINCIPIO DE COLABORACIÓN, EN ESPECIAL LA TRANSCRIPCIÓN DE ACTAS, GRABACIÓN DE SESIONES Y GESTIÓN DOCUMENTAL, ASÍ COMO LAS ACTIVIDADES QUE SE DESIGNEN DE PARTE DEL DESPACHO EN EJERCICIO DE LA FUNCIÓN ADMINISTRATIVA PROPIA DE SU COMPETENCIA"/>
    <s v="https://community.secop.gov.co/Public/Tendering/OpportunityDetail/Index?noticeUID=CO1.NTC.1156449&amp;isFromPublicArea=True&amp;isModal=true&amp;asPopupView=true"/>
    <x v="18"/>
    <x v="30"/>
    <d v="2020-03-12T00:00:00"/>
    <d v="2020-07-11T00:00:00"/>
    <s v="4 meses "/>
    <d v="2020-09-11T00:00:00"/>
    <s v="2 meses "/>
    <d v="2020-09-11T00:00:00"/>
    <s v="6 meses "/>
    <s v="Término Ok"/>
    <m/>
    <m/>
    <m/>
    <m/>
    <s v="Carrera 109 # 142-70"/>
    <n v="3223804022"/>
    <s v="dianamari417@gmail.com"/>
    <s v="Banco Av Villas"/>
    <s v="Ahorros"/>
    <n v="656018017"/>
    <s v="Femenino"/>
    <s v="Colombia"/>
    <s v="Bogotá, D.C."/>
    <s v="Cundinamarca"/>
    <d v="1979-04-17T00:00:00"/>
    <n v="45"/>
    <s v="BACHILLER"/>
    <m/>
  </r>
  <r>
    <x v="0"/>
    <s v="142-2020"/>
    <m/>
    <s v="Secop II"/>
    <s v="FDLSUBA-CPS-142-2020"/>
    <s v="FDLSUBA-CD-083-2020"/>
    <x v="0"/>
    <x v="0"/>
    <x v="0"/>
    <m/>
    <m/>
    <s v="NOHORA RESTREPO AGUDELO"/>
    <n v="51875873"/>
    <s v="Bogotá, D.C."/>
    <n v="1459"/>
    <n v="16800000"/>
    <n v="8400000"/>
    <n v="0"/>
    <n v="25200000"/>
    <n v="4200000"/>
    <m/>
    <m/>
    <m/>
    <s v="Persona Natural"/>
    <x v="0"/>
    <m/>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1146723&amp;isFromPublicArea=True&amp;isModal=true&amp;asPopupView=true"/>
    <x v="5"/>
    <x v="20"/>
    <d v="2020-03-13T00:00:00"/>
    <d v="2020-07-16T00:00:00"/>
    <s v="4 meses 4 días."/>
    <d v="2020-09-16T00:00:00"/>
    <s v="2 meses "/>
    <d v="2020-09-16T00:00:00"/>
    <s v="6 meses 4 días."/>
    <s v="Término Ok"/>
    <m/>
    <m/>
    <m/>
    <m/>
    <s v="Calle 22b # 64-26, Torre 4, Apartamento 715"/>
    <n v="3118091629"/>
    <s v="noryrestrepo@hotmail.com"/>
    <s v="Banco Popular"/>
    <s v="Ahorros"/>
    <s v="210025072851"/>
    <s v="Femenino"/>
    <s v="Colombia"/>
    <s v="Bogotá, D.C."/>
    <s v="Cundinamarca"/>
    <d v="1967-10-25T00:00:00"/>
    <n v="56"/>
    <s v="DERECHO"/>
    <m/>
  </r>
  <r>
    <x v="0"/>
    <s v="143-2020"/>
    <m/>
    <s v="Secop II"/>
    <s v="FDLSUBA-CPS-143-2020"/>
    <s v="FDLSUBA-CD-092-2020_x000a_"/>
    <x v="0"/>
    <x v="0"/>
    <x v="1"/>
    <m/>
    <m/>
    <s v="MONICA PATRICIA MARTINEZ"/>
    <n v="27535477"/>
    <s v="Tuquerres (Nariño)."/>
    <n v="1481"/>
    <n v="29880000"/>
    <n v="14940000"/>
    <n v="0"/>
    <n v="44820000"/>
    <n v="7470000"/>
    <m/>
    <m/>
    <m/>
    <s v="Persona Natural"/>
    <x v="0"/>
    <m/>
    <s v="PRESTAR SERVICIOS PROFESIONALES ESPECIALIZADOS EN CAMPO PARA LAS REVISIONES PERIÓDICAS DE LAS OBRAS CONTRATADAS, EJECUTADAS Y TERMINADAS POR EL FONDO DE DESARROLLO LOCAL DE SUBA, A FIN DE VERIFICAR EL CUMPLIMIENTO A LA ESTABILIDAD Y GARANTÍA DE LAS MISMAS EN LOS PROYECTOS DE MALLA VIAL, ESPACIO PÚBLICO, PARQUES Y DEMÁS"/>
    <s v="https://community.secop.gov.co/Public/Tendering/OpportunityDetail/Index?noticeUID=CO1.NTC.1159551&amp;isFromPublicArea=True&amp;isModal=true&amp;asPopupView=true"/>
    <x v="11"/>
    <x v="20"/>
    <d v="2020-03-13T00:00:00"/>
    <d v="2020-09-12T00:00:00"/>
    <s v="6 meses "/>
    <d v="2020-09-12T00:00:00"/>
    <s v=""/>
    <d v="2020-09-12T00:00:00"/>
    <s v="6 meses "/>
    <s v="Término Ok"/>
    <m/>
    <m/>
    <m/>
    <m/>
    <s v="Carrera 103B #154-61 Apto 2801"/>
    <n v="3104053520"/>
    <s v="pmartinezarq@gmail.com"/>
    <s v="Bancolombia"/>
    <s v="Ahorros"/>
    <n v="20795705953"/>
    <s v="Femenino"/>
    <s v="Colombia"/>
    <s v="Tuquerres"/>
    <s v="Nariño"/>
    <d v="1967-11-30T00:00:00"/>
    <n v="56"/>
    <s v="ESPECIALIZACIÓN EN GERENCIA DE PROYECTOS. ARQUITECTURA."/>
    <m/>
  </r>
  <r>
    <x v="0"/>
    <s v="144-2020"/>
    <m/>
    <s v="Secop II"/>
    <s v="FDLSUBA-CPS-144-2020"/>
    <s v=" _x000a_FDLSUBA-CD-093-2020_x000a_"/>
    <x v="0"/>
    <x v="0"/>
    <x v="1"/>
    <m/>
    <m/>
    <s v="EDGAR MAURICIO GOMEZ MEDINA"/>
    <n v="79713488"/>
    <s v="Bogotá, D.C."/>
    <n v="8000"/>
    <n v="16800000"/>
    <n v="8400000"/>
    <n v="0"/>
    <n v="25200000"/>
    <n v="4200000"/>
    <m/>
    <m/>
    <m/>
    <s v="Persona Natural"/>
    <x v="0"/>
    <m/>
    <s v="PRESTAR SUS SERVICIOS PROFESIONALES PARA LA IMPLEMENTACIÓN DE LAS ACCIONES Y LINEAMIENTOS TÉCNICOS SURTIDOS DEL PROGRAMA DE GESTIÓN DOCUMENTAL Y DEMÁS INSTRUMENTOS TÉCNICOS ARCHIVÍSTICOS"/>
    <s v="https://community.secop.gov.co/Public/Tendering/OpportunityDetail/Index?noticeUID=CO1.NTC.1162321&amp;isFromPublicArea=True&amp;isModal=true&amp;asPopupView=true"/>
    <x v="19"/>
    <x v="31"/>
    <d v="2020-03-16T00:00:00"/>
    <d v="2020-07-17T00:00:00"/>
    <s v="4 meses 2 días."/>
    <d v="2020-09-17T00:00:00"/>
    <s v="2 meses "/>
    <d v="2020-09-17T00:00:00"/>
    <s v="6 meses 2 días."/>
    <s v="Término Ok"/>
    <m/>
    <m/>
    <m/>
    <m/>
    <s v="Calle 7 No 87 B – 53 torre 2 apt 507 "/>
    <n v="3124912694"/>
    <s v="adhotmao@hotmail.com"/>
    <s v="Banco Av Villas"/>
    <s v="Ahorros"/>
    <n v="677954880"/>
    <s v="Masculino"/>
    <s v="Colombia"/>
    <s v="Bogotá, D.C."/>
    <s v="Cundinamarca"/>
    <d v="1975-02-23T00:00:00"/>
    <n v="49"/>
    <s v="CIENCIA DE LA INFORMACION Y BIBLIOTECOLOGIA"/>
    <m/>
  </r>
  <r>
    <x v="0"/>
    <s v="145-2020"/>
    <m/>
    <s v="Secop II"/>
    <s v="FDLSUBA-CPS-145-2020."/>
    <s v="FDLSUBA-CD-083-2020"/>
    <x v="0"/>
    <x v="0"/>
    <x v="0"/>
    <m/>
    <m/>
    <s v="FILEMON ALBA BURGOS"/>
    <n v="6774729"/>
    <s v="Tunja (Boyacá)"/>
    <n v="8000"/>
    <n v="16800000"/>
    <n v="0"/>
    <n v="0"/>
    <n v="16800000"/>
    <n v="4200000"/>
    <m/>
    <m/>
    <m/>
    <s v="Persona Natural"/>
    <x v="0"/>
    <m/>
    <s v="APOYAR JURÍDICAMENTE LA EJECUCIÓN DE LAS ACCIONES REQUERIDAS PARA EL TRÁMITE E IMPULSO PROCESAL DE LAS ACTUACIONES CONTRAVENCIONALES Y/O QUERELLAS QUE CURSEN EN LAS INSPECCIONES DE POLICÍA DE LALOCALIDAD."/>
    <s v="https://community.secop.gov.co/Public/Tendering/OpportunityDetail/Index?noticeUID=CO1.NTC.1146723&amp;isFromPublicArea=True&amp;isModal=true&amp;asPopupView=true"/>
    <x v="5"/>
    <x v="32"/>
    <d v="2020-03-18T00:00:00"/>
    <d v="2020-07-17T00:00:00"/>
    <s v="4 meses "/>
    <d v="2020-07-17T00:00:00"/>
    <s v=""/>
    <d v="2020-07-17T00:00:00"/>
    <s v="4 meses "/>
    <s v="Término Ok"/>
    <m/>
    <m/>
    <m/>
    <m/>
    <s v="Calle 161 # 54-87"/>
    <n v="3112669570"/>
    <s v="f.albaburgos@hotmail.com"/>
    <s v="Bancolombia"/>
    <s v="Ahorros"/>
    <n v="30000010240"/>
    <s v="Masculino"/>
    <s v="Colombia"/>
    <s v="Tunja"/>
    <s v="Boyacá"/>
    <d v="1966-12-11T00:00:00"/>
    <n v="57"/>
    <s v="DERECHO. ADMINISTRACIÓN DE EMPRESAS"/>
    <m/>
  </r>
  <r>
    <x v="0"/>
    <s v="146-2020"/>
    <m/>
    <s v="Secop II"/>
    <s v="FDLSUBA-CPS-146-2020"/>
    <s v="FDLSUBA-CD-094-2020"/>
    <x v="0"/>
    <x v="0"/>
    <x v="0"/>
    <m/>
    <m/>
    <s v="ANGÉLICA MARÍA CHICA CHARRY"/>
    <n v="1019104134"/>
    <s v="Bogotá, D.C."/>
    <n v="1481"/>
    <n v="7000000"/>
    <n v="3500000"/>
    <n v="0"/>
    <n v="10500000"/>
    <n v="1750000"/>
    <m/>
    <m/>
    <m/>
    <s v="Persona Natural"/>
    <x v="0"/>
    <m/>
    <s v="PRESTAR SERVICIOS DE APOYO A LOS ARCHIVOS DE GESTIÓN DE LA ENTIDAD EN LA IMPLEMENTACIÓN DE LOS PROCESOS DE CLASIFICACIÓN, ORDENACIÓN, SELECCIÓN NATURAL, FOLIACIÓN, IDENTIFICACIÓN, LEVANTAMIENTODE INVENTARIOS, ALMACENAMIENTO Y APLICACIÓN DE PROTOCOLOS DE ELIMINACIÓN Y TRANSFERENCIAS DOCUMENTALES. "/>
    <s v="https://community.secop.gov.co/Public/Tendering/OpportunityDetail/Index?noticeUID=CO1.NTC.1165327&amp;isFromPublicArea=True&amp;isModal=true&amp;asPopupView=true"/>
    <x v="19"/>
    <x v="33"/>
    <d v="2020-03-18T00:00:00"/>
    <d v="2020-07-17T00:00:00"/>
    <s v="4 meses "/>
    <d v="2020-09-17T00:00:00"/>
    <s v="2 meses "/>
    <d v="2020-09-17T00:00:00"/>
    <s v="6 meses "/>
    <s v="Término Ok"/>
    <m/>
    <m/>
    <m/>
    <m/>
    <s v="Calle 147c #101-53 casa 22"/>
    <n v="3163905258"/>
    <s v="L angelicachicac@gmail.com"/>
    <s v="Bancolombia"/>
    <s v="Ahorros"/>
    <n v="91200050334"/>
    <s v="Femenino"/>
    <s v="Colombia"/>
    <s v="Bogotá, D.C."/>
    <s v="Cundinamarca"/>
    <d v="1995-02-22T00:00:00"/>
    <n v="29"/>
    <s v="COMUNICACION SOCIALY PERIODISMO"/>
    <m/>
  </r>
  <r>
    <x v="0"/>
    <s v="147-2020"/>
    <m/>
    <s v="Secop II"/>
    <s v="FDLSUBA-CPS-147-2020"/>
    <s v="FDLSUBA-CD-094-2020"/>
    <x v="0"/>
    <x v="0"/>
    <x v="0"/>
    <m/>
    <m/>
    <s v="FREDY ESTEBAN GARZON TORRES"/>
    <n v="1010008361"/>
    <s v="Bogotá, D.C."/>
    <n v="8000"/>
    <n v="7000000"/>
    <n v="3500000"/>
    <n v="0"/>
    <n v="10500000"/>
    <n v="1750000"/>
    <m/>
    <m/>
    <m/>
    <s v="Persona Natural"/>
    <x v="0"/>
    <m/>
    <s v="PRESTAR SERVICIOS DE APOYO A LOS ARCHIVOS DE GESTIÓN DE LA ENTIDAD EN LAIMPLEMENTACIÓN DE LOS PROCESOS DE CLASIFICACIÓN, ORDENACIÓN, SELECCIÓN NATURAL, FOLIACIÓN, IDENTIFICACIÓN, LEVANTAMIENTODE INVENTARIOS, ALMACENAMIENTO Y APLICACIÓN DE PROTOCOLOS DE ELIMINACIÓN Y TRANSFERENCIAS DOCUMENTALES. "/>
    <s v="https://community.secop.gov.co/Public/Tendering/OpportunityDetail/Index?noticeUID=CO1.NTC.1165327&amp;isFromPublicArea=True&amp;isModal=true&amp;asPopupView=true"/>
    <x v="19"/>
    <x v="32"/>
    <d v="2020-03-19T00:00:00"/>
    <d v="2020-09-18T00:00:00"/>
    <s v="6 meses "/>
    <d v="2020-09-18T00:00:00"/>
    <s v=""/>
    <d v="2020-09-18T00:00:00"/>
    <s v="6 meses "/>
    <s v="Término Ok"/>
    <m/>
    <m/>
    <m/>
    <m/>
    <s v="Calle 137 # 91-40 Torre 2 Apto 501"/>
    <n v="3228574424"/>
    <s v="frediisteban@gmail.com"/>
    <s v="Banco Davivienda"/>
    <s v="Ahorros"/>
    <n v="550477900114372"/>
    <s v="Masculino"/>
    <s v="Colombia"/>
    <s v="Bogotá, D.C."/>
    <s v="Cundinamarca"/>
    <d v="1993-05-09T00:00:00"/>
    <n v="31"/>
    <s v="ECONOMIA"/>
    <m/>
  </r>
  <r>
    <x v="0"/>
    <s v="148-2020"/>
    <m/>
    <s v="Secop II"/>
    <s v="FDLSUBA-CPS-148-2020"/>
    <s v="FDLSUBA-CD-094-2020"/>
    <x v="0"/>
    <x v="0"/>
    <x v="0"/>
    <m/>
    <m/>
    <s v="DIEGO ALEJANDRO PATARROYO PINILLA"/>
    <n v="1019050045"/>
    <s v="Bogotá, D.C."/>
    <n v="8000"/>
    <n v="7000000"/>
    <n v="3500000"/>
    <n v="0"/>
    <n v="10500000"/>
    <n v="1750000"/>
    <m/>
    <m/>
    <m/>
    <s v="Persona Natural"/>
    <x v="0"/>
    <m/>
    <s v="PRESTAR SERVICIOS DE APOYO A LOS ARCHIVOS DE GESTIÓN DE LA ENTIDAD EN LAIMPLEMENTACIÓN DE LOS PROCESOS DE CLASIFICACIÓN, ORDENACIÓN, SELECCIÓN NATURAL, FOLIACIÓN, IDENTIFICACIÓN, LEVANTAMIENTODE INVENTARIOS, ALMACENAMIENTO Y APLICACIÓN DE PROTOCOLOS DE ELIMINACIÓN Y TRANSFERENCIAS DOCUMENTALES."/>
    <s v="https://community.secop.gov.co/Public/Tendering/OpportunityDetail/Index?noticeUID=CO1.NTC.1165327&amp;isFromPublicArea=True&amp;isModal=true&amp;asPopupView=true"/>
    <x v="19"/>
    <x v="34"/>
    <d v="2020-03-19T00:00:00"/>
    <d v="2020-09-18T00:00:00"/>
    <s v="6 meses "/>
    <d v="2020-09-18T00:00:00"/>
    <s v=""/>
    <d v="2020-09-18T00:00:00"/>
    <s v="6 meses "/>
    <s v="Término Ok"/>
    <m/>
    <m/>
    <m/>
    <m/>
    <s v="Calle 6 c # 82 a -38"/>
    <n v="3228540222"/>
    <s v="DIEGO.PP.1990@HOTMAIL.COM"/>
    <s v="Banco Scotiabank Colpatria"/>
    <s v="Ahorros"/>
    <n v="6342011403"/>
    <s v="Masculino"/>
    <s v="Colombia"/>
    <s v="Bogotá, D.C."/>
    <s v="Cundinamarca"/>
    <d v="1990-08-17T00:00:00"/>
    <n v="33"/>
    <s v="PSICOLOGIA"/>
    <m/>
  </r>
  <r>
    <x v="0"/>
    <s v="149-2020"/>
    <m/>
    <s v="Secop II"/>
    <s v="FDLSUBA-CPS-149-2020"/>
    <s v="FDLSUBA-CD-095-2020"/>
    <x v="0"/>
    <x v="0"/>
    <x v="0"/>
    <m/>
    <m/>
    <s v="DIEGO ANDRES GONZALEZ RODRIGUEZ"/>
    <n v="80801372"/>
    <s v="Bogotá, D.C."/>
    <n v="8000"/>
    <n v="16800000"/>
    <n v="8400000"/>
    <n v="0"/>
    <n v="252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166890&amp;isFromPublicArea=True&amp;isModal=true&amp;asPopupView=true"/>
    <x v="0"/>
    <x v="32"/>
    <d v="2020-03-19T00:00:00"/>
    <d v="2020-09-18T00:00:00"/>
    <s v="6 meses "/>
    <d v="2020-09-18T00:00:00"/>
    <s v=""/>
    <d v="2020-09-18T00:00:00"/>
    <s v="6 meses "/>
    <s v="Término Ok"/>
    <m/>
    <m/>
    <m/>
    <m/>
    <s v="Calle 221 #114A-90"/>
    <n v="3156558986"/>
    <s v="diegogonzalez.abogado@hotmail.com"/>
    <s v="Banco Davivienda"/>
    <s v="Ahorros"/>
    <n v="570455470003753"/>
    <s v="Masculino"/>
    <s v="Colombia"/>
    <s v="Bogotá, D.C."/>
    <s v="Cundinamarca"/>
    <d v="1984-12-28T00:00:00"/>
    <n v="39"/>
    <s v="DERECHO"/>
    <m/>
  </r>
  <r>
    <x v="0"/>
    <s v="150-2020"/>
    <m/>
    <s v="Secop II"/>
    <s v="FDLSUBA-CPS-150-2020."/>
    <s v="FDLSUBA-CD-094-2020_x000a_"/>
    <x v="0"/>
    <x v="0"/>
    <x v="0"/>
    <m/>
    <m/>
    <s v="EVELYN CAROLINA ARIAS TIGREROS"/>
    <n v="1151959378"/>
    <s v="Cali (Valle del Cauca)"/>
    <n v="8000"/>
    <n v="7000000"/>
    <n v="3500000"/>
    <n v="0"/>
    <n v="10500000"/>
    <n v="1750000"/>
    <m/>
    <m/>
    <m/>
    <s v="Persona Natural"/>
    <x v="0"/>
    <m/>
    <s v="PRESTAR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1165327&amp;isFromPublicArea=True&amp;isModal=true&amp;asPopupView=true"/>
    <x v="19"/>
    <x v="34"/>
    <d v="2020-03-19T00:00:00"/>
    <d v="2020-09-18T00:00:00"/>
    <s v="6 meses "/>
    <d v="2020-09-18T00:00:00"/>
    <s v=""/>
    <d v="2020-09-18T00:00:00"/>
    <s v="6 meses "/>
    <s v="Término Ok"/>
    <m/>
    <m/>
    <m/>
    <m/>
    <s v="Carrera 91 # 137-70 Torre 4 Apto 503"/>
    <n v="3217552767"/>
    <s v="caritoska1702@gmail.com"/>
    <s v="Bancolombia"/>
    <s v="Ahorros"/>
    <n v="76295698779"/>
    <s v="Femenino"/>
    <s v="Colombia"/>
    <s v="Bogotá, D.C."/>
    <s v="Cundinamarca"/>
    <d v="1996-02-17T00:00:00"/>
    <n v="28"/>
    <s v="ADMINISTRACIÓN DE NEGOCIOS INTERNACIONALES"/>
    <m/>
  </r>
  <r>
    <x v="0"/>
    <s v="151-2020"/>
    <m/>
    <s v="Secop II"/>
    <s v="FDLSUBA-CPS-151-2020."/>
    <s v="FDLSUBA-CD-094-2020"/>
    <x v="0"/>
    <x v="0"/>
    <x v="0"/>
    <m/>
    <m/>
    <s v="ANDRES GILBERTO CRISTANCHO"/>
    <n v="79967535"/>
    <s v="Bogotá, D.C."/>
    <n v="8000"/>
    <n v="7000000"/>
    <n v="3500000"/>
    <n v="0"/>
    <n v="10500000"/>
    <n v="1750000"/>
    <m/>
    <m/>
    <m/>
    <s v="Persona Natural"/>
    <x v="0"/>
    <m/>
    <s v="PRESTAR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1165327&amp;isFromPublicArea=True&amp;isModal=true&amp;asPopupView=true"/>
    <x v="19"/>
    <x v="35"/>
    <d v="2020-03-24T00:00:00"/>
    <d v="2020-07-19T00:00:00"/>
    <s v="3 meses 26 días."/>
    <d v="2020-09-23T00:00:00"/>
    <s v="2 meses 4 días."/>
    <d v="2020-09-23T00:00:00"/>
    <s v="6 meses "/>
    <s v="Término Ok"/>
    <m/>
    <m/>
    <m/>
    <m/>
    <s v="Calle 68A BIS # 97-29"/>
    <n v="3002845373"/>
    <s v="agcristancho23@outlook.com"/>
    <s v="Banco Scotiabank Colpatria"/>
    <s v="Ahorros"/>
    <n v="4932009696"/>
    <s v="Masculino"/>
    <s v="Colombia"/>
    <s v="Bogotá, D.C."/>
    <s v="Cundinamarca"/>
    <d v="1978-04-13T00:00:00"/>
    <n v="46"/>
    <s v="BACHILLER"/>
    <m/>
  </r>
  <r>
    <x v="0"/>
    <s v="152-2020"/>
    <m/>
    <s v="Secop II"/>
    <s v="FDLSUBA-CPS-152-2020"/>
    <s v=" _x000a_FDLSUBA-CD-96-2020_x000a_"/>
    <x v="0"/>
    <x v="0"/>
    <x v="0"/>
    <m/>
    <m/>
    <s v="ADRIANA TANGARIFE CARVAJAL"/>
    <n v="52842671"/>
    <s v="Bogotá, D.C."/>
    <n v="1481"/>
    <n v="25200000"/>
    <n v="0"/>
    <n v="0"/>
    <n v="25200000"/>
    <n v="4200000"/>
    <m/>
    <m/>
    <m/>
    <s v="Persona Natural"/>
    <x v="0"/>
    <m/>
    <s v="APOYAR TÉCNICAMENTE LAS DISTINTAS ETAPAS DE LOS PROCESOS DE COMPETENCIA DE LAS INSPECCIONES DE POLICÍA DE LA LOCALIDAD, SEGÚN REPARTO"/>
    <s v="https://community.secop.gov.co/Public/Tendering/OpportunityDetail/Index?noticeUID=CO1.NTC.1168664&amp;isFromPublicArea=True&amp;isModal=true&amp;asPopupView=true"/>
    <x v="5"/>
    <x v="36"/>
    <d v="2020-03-25T00:00:00"/>
    <d v="2020-07-24T00:00:00"/>
    <s v="4 meses "/>
    <d v="2020-07-24T00:00:00"/>
    <s v=""/>
    <d v="2020-07-24T00:00:00"/>
    <s v="4 meses "/>
    <s v="Término Ok"/>
    <m/>
    <m/>
    <m/>
    <m/>
    <s v="Carrera 66 # 79 A 82 UNIDAD 1 INTERIOR 2 APTO 302"/>
    <n v="3205619237"/>
    <s v=" akiedis27@gmail.com"/>
    <s v="Banco Caja Social (BCSC)"/>
    <s v="Ahorros"/>
    <n v="24525075600"/>
    <s v="Femenino"/>
    <s v="Colombia"/>
    <s v="Bogotá, D.C."/>
    <s v="Cundinamarca"/>
    <d v="1981-10-27T00:00:00"/>
    <n v="42"/>
    <s v="ARQUITECTURA"/>
    <m/>
  </r>
  <r>
    <x v="0"/>
    <s v="153-2020"/>
    <m/>
    <s v="Secop II"/>
    <s v="FDLSUBA-CPS-153-2020"/>
    <s v=" _x000a_FDLSUBA-CD-96-2020_x000a_"/>
    <x v="0"/>
    <x v="0"/>
    <x v="0"/>
    <m/>
    <m/>
    <s v="JORGE ALFONSO MEDRANO BERMUDEZ"/>
    <n v="19155255"/>
    <s v="Bogotá, D.C."/>
    <n v="8000"/>
    <n v="25200000"/>
    <n v="0"/>
    <n v="0"/>
    <n v="25200000"/>
    <n v="4200000"/>
    <m/>
    <m/>
    <m/>
    <s v="Persona Natural"/>
    <x v="0"/>
    <m/>
    <s v="APOYAR TÉCNICAMENTE LAS DISTINTAS ETAPAS DE LOS PROCESOS DE COMPETENCIA DE LAS INSPECCIONES DE POLICÍA DE LA LOCALIDAD, SEGÚN REPARTO"/>
    <s v="https://community.secop.gov.co/Public/Tendering/OpportunityDetail/Index?noticeUID=CO1.NTC.1168664&amp;isFromPublicArea=True&amp;isModal=true&amp;asPopupView=true"/>
    <x v="5"/>
    <x v="37"/>
    <d v="2020-03-25T00:00:00"/>
    <d v="2020-07-24T00:00:00"/>
    <s v="4 meses "/>
    <d v="2020-07-24T00:00:00"/>
    <s v=""/>
    <d v="2020-07-24T00:00:00"/>
    <s v="4 meses "/>
    <s v="Término Ok"/>
    <m/>
    <m/>
    <m/>
    <m/>
    <s v="Carrrera 5 # 15-11 Apto 706"/>
    <n v="2432919"/>
    <s v="jomebersas@gmail.com"/>
    <s v="Banco Falabella"/>
    <s v="Ahorros"/>
    <n v="111030267374"/>
    <s v="Masculino"/>
    <s v="Colombia"/>
    <s v="Bogotá, D.C."/>
    <s v="Cundinamarca"/>
    <d v="1952-02-18T00:00:00"/>
    <n v="72"/>
    <s v="INGENIERIA CIVIL"/>
    <m/>
  </r>
  <r>
    <x v="0"/>
    <s v="154-2020"/>
    <m/>
    <s v="Secop II"/>
    <s v="FDLSUBA-CPS-154-2020"/>
    <s v=" _x000a_FDLSUBA-CD-96-2020_x000a_"/>
    <x v="0"/>
    <x v="0"/>
    <x v="0"/>
    <m/>
    <m/>
    <s v="SAUL TORRES DUEÑAS"/>
    <n v="19489509"/>
    <s v="Bogotá, D.C."/>
    <n v="1427"/>
    <n v="25200000"/>
    <n v="0"/>
    <n v="0"/>
    <n v="25200000"/>
    <n v="4200000"/>
    <m/>
    <m/>
    <m/>
    <s v="Persona Natural"/>
    <x v="0"/>
    <m/>
    <s v="APOYAR TÉCNICAMENTE LAS DISTINTAS ETAPAS DE LOS PROCESOS DE COMPETENCIA DE LAS INSPECCIONES DE POLICÍA DE LA LOCALIDAD, SEGÚN REPARTO"/>
    <s v="https://community.secop.gov.co/Public/Tendering/OpportunityDetail/Index?noticeUID=CO1.NTC.1168664&amp;isFromPublicArea=True&amp;isModal=true&amp;asPopupView=true"/>
    <x v="5"/>
    <x v="37"/>
    <d v="2020-03-25T00:00:00"/>
    <d v="2020-07-24T00:00:00"/>
    <s v="4 meses "/>
    <d v="2020-07-24T00:00:00"/>
    <s v=""/>
    <d v="2020-07-24T00:00:00"/>
    <s v="4 meses "/>
    <s v="Término Ok"/>
    <m/>
    <m/>
    <m/>
    <m/>
    <s v="Carrera 12 Este # 11-25 Sur Torre 5 Apto 202"/>
    <n v="4588894"/>
    <s v="storres62@gmail.com"/>
    <s v="Banco Davivienda"/>
    <s v="Ahorros"/>
    <n v="5000139617"/>
    <s v="Masculino"/>
    <s v="Colombia"/>
    <s v="Bogotá, D.C."/>
    <s v="Cundinamarca"/>
    <d v="1962-01-26T00:00:00"/>
    <n v="62"/>
    <s v="ESPECIALIZACIÓN EN GESTIÓN PUBLICA. INGENIERIA CIVIL"/>
    <m/>
  </r>
  <r>
    <x v="0"/>
    <s v="155-2020"/>
    <m/>
    <s v="Secop II"/>
    <s v="FDLSUBA-CPS-155-2020"/>
    <s v=" _x000a_FDLSUBA-CD-96-2020_x000a_"/>
    <x v="0"/>
    <x v="0"/>
    <x v="0"/>
    <m/>
    <m/>
    <s v="JULIO HERNAN GONZALEZ GONZALEZ"/>
    <n v="7304906"/>
    <s v="Chiquinquira (Boyacá)"/>
    <n v="1481"/>
    <n v="25200000"/>
    <n v="0"/>
    <n v="0"/>
    <n v="25200000"/>
    <n v="4200000"/>
    <m/>
    <m/>
    <m/>
    <s v="Persona Natural"/>
    <x v="0"/>
    <m/>
    <s v="APOYAR TÉCNICAMENTE LAS DISTINTAS ETAPAS DE LOS PROCESOS DE COMPETENCIA DE LAS INSPECCIONES DE POLICÍA DE LA LOCALIDAD, SEGÚN REPARTO"/>
    <s v="https://community.secop.gov.co/Public/Tendering/OpportunityDetail/Index?noticeUID=CO1.NTC.1168664&amp;isFromPublicArea=True&amp;isModal=true&amp;asPopupView=true"/>
    <x v="5"/>
    <x v="36"/>
    <d v="2020-03-25T00:00:00"/>
    <d v="2020-11-13T00:00:00"/>
    <s v="7 meses 20 días."/>
    <d v="2021-01-21T00:00:00"/>
    <s v="2 meses 8 días."/>
    <d v="2021-01-21T00:00:00"/>
    <s v="9 meses 28 días."/>
    <s v="Término Ok"/>
    <m/>
    <m/>
    <m/>
    <m/>
    <s v="Calle 138 # 54-60"/>
    <n v="3115381013"/>
    <s v="juhego20@gmail.com"/>
    <s v="Banco Scotiabank Colpatria"/>
    <s v="Ahorros"/>
    <n v="5765879029"/>
    <s v="Masculino"/>
    <s v="Colombia"/>
    <s v="Chiquinquirá"/>
    <s v="Boyacá"/>
    <d v="1963-09-23T00:00:00"/>
    <n v="60"/>
    <s v="ARQUITECTURA"/>
    <m/>
  </r>
  <r>
    <x v="0"/>
    <s v="156-2020"/>
    <m/>
    <s v="Secop II"/>
    <s v="FDLSUBA-CPS-156-2020"/>
    <s v=" _x000a_FDLSUBA-CD-96-2020_x000a_"/>
    <x v="0"/>
    <x v="0"/>
    <x v="0"/>
    <m/>
    <m/>
    <s v="REINALDO PUENTES VASQUEZ"/>
    <n v="79636340"/>
    <s v="Bogotá, D.C."/>
    <n v="8000"/>
    <n v="25200000"/>
    <n v="0"/>
    <n v="0"/>
    <n v="25200000"/>
    <n v="4200000"/>
    <m/>
    <m/>
    <m/>
    <s v="Persona Natural"/>
    <x v="0"/>
    <m/>
    <s v="APOYAR TÉCNICAMENTE LAS DISTINTAS ETAPAS DE LOS PROCESOS DE COMPETENCIA DE LAS INSPECCIONES DE POLICÍA DE LA LOCALIDAD, SEGÚN REPARTO"/>
    <s v="https://community.secop.gov.co/Public/Tendering/OpportunityDetail/Index?noticeUID=CO1.NTC.1168664&amp;isFromPublicArea=True&amp;isModal=true&amp;asPopupView=true"/>
    <x v="5"/>
    <x v="36"/>
    <d v="2020-03-25T00:00:00"/>
    <d v="2020-07-24T00:00:00"/>
    <s v="4 meses "/>
    <d v="2020-07-24T00:00:00"/>
    <s v=""/>
    <d v="2020-07-24T00:00:00"/>
    <s v="4 meses "/>
    <s v="Término Ok"/>
    <m/>
    <m/>
    <m/>
    <m/>
    <s v="Carrera 92 #162-40 casa 74"/>
    <n v="3124783146"/>
    <s v="reinaldopuentesv@gmail.com"/>
    <s v="Bancolombia"/>
    <s v="Ahorros"/>
    <n v="23334327299"/>
    <s v="Masculino"/>
    <s v="Colombia"/>
    <s v="Macaravita"/>
    <s v="Santander"/>
    <d v="1973-02-08T00:00:00"/>
    <n v="51"/>
    <s v="INGENIERIA CIVIL"/>
    <m/>
  </r>
  <r>
    <x v="0"/>
    <s v="157-2020"/>
    <m/>
    <s v="Secop II"/>
    <s v="FDLSUBA-CPS-157-2020"/>
    <s v=" _x000a_FDLSUBA-CD-96-2020_x000a_"/>
    <x v="0"/>
    <x v="0"/>
    <x v="0"/>
    <m/>
    <m/>
    <s v="IVAN ARTURO VARGAS CUELLAR"/>
    <n v="79969466"/>
    <s v="Bogotá, D.C."/>
    <n v="1472"/>
    <n v="25200000"/>
    <n v="0"/>
    <n v="0"/>
    <n v="25200000"/>
    <n v="4200000"/>
    <m/>
    <m/>
    <m/>
    <s v="Persona Natural"/>
    <x v="0"/>
    <m/>
    <s v="APOYAR TÉCNICAMENTE LAS DISTINTAS ETAPAS DE LOS PROCESOS DE COMPETENCIA DE LAS INSPECCIONES DE POLICÍA DE LA LOCALIDAD, SEGÚN REPARTO"/>
    <s v="https://community.secop.gov.co/Public/Tendering/OpportunityDetail/Index?noticeUID=CO1.NTC.1168664&amp;isFromPublicArea=True&amp;isModal=true&amp;asPopupView=true"/>
    <x v="5"/>
    <x v="37"/>
    <d v="2020-03-25T00:00:00"/>
    <d v="2020-07-24T00:00:00"/>
    <s v="4 meses "/>
    <d v="2020-07-24T00:00:00"/>
    <s v=""/>
    <d v="2020-07-24T00:00:00"/>
    <s v="4 meses "/>
    <s v="Término Ok"/>
    <m/>
    <m/>
    <m/>
    <m/>
    <s v="Calle 36 Sur No. 34c-24 "/>
    <n v="3013025483"/>
    <s v="ivanarturo1978@gmail.com"/>
    <s v="Bancolombia"/>
    <s v="Ahorros"/>
    <n v="69564885835"/>
    <s v="Masculino"/>
    <s v="Colombia"/>
    <s v="Bogotá, D.C."/>
    <s v="Cundinamarca"/>
    <d v="1978-09-12T00:00:00"/>
    <n v="45"/>
    <s v="ESPECIALIZACION EN DISEÑO URBANO. ARQUITECTURA"/>
    <m/>
  </r>
  <r>
    <x v="0"/>
    <s v="159-2020"/>
    <m/>
    <s v="Secop II"/>
    <s v="FDLSUBA-CPS-159-2020."/>
    <s v="FDLSUBA-CD-094-2020"/>
    <x v="0"/>
    <x v="0"/>
    <x v="0"/>
    <m/>
    <m/>
    <s v="JEICER DISNEY GUTIÉRREZ ÁLVAREZ"/>
    <n v="1069739546"/>
    <s v="Fusagasuga (Cundinamarca)"/>
    <n v="8000"/>
    <n v="7000000"/>
    <n v="3500000"/>
    <n v="0"/>
    <n v="10500000"/>
    <n v="4200000"/>
    <m/>
    <m/>
    <m/>
    <s v="Persona Natural"/>
    <x v="0"/>
    <m/>
    <s v="PRESTAR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1165327&amp;isFromPublicArea=True&amp;isModal=true&amp;asPopupView=true"/>
    <x v="19"/>
    <x v="35"/>
    <d v="2020-03-24T00:00:00"/>
    <d v="2020-09-24T00:00:00"/>
    <s v="6 meses 1 días."/>
    <d v="2020-09-24T00:00:00"/>
    <s v=""/>
    <d v="2020-09-24T00:00:00"/>
    <s v="6 meses 1 días."/>
    <s v="Término Ok"/>
    <m/>
    <m/>
    <m/>
    <m/>
    <s v="Carrera  90 bis 75-77"/>
    <n v="3142241613"/>
    <s v="alvarezdisney.j@gmail.com"/>
    <s v="Banco Caja Social (BCSC)"/>
    <s v="Ahorros"/>
    <n v="24089709445"/>
    <s v="Femenino"/>
    <s v="Colombia"/>
    <s v="Viotá"/>
    <s v="Cundinamarca"/>
    <d v="1992-05-29T00:00:00"/>
    <n v="32"/>
    <s v="CIENCIA DE LA INFORMACION Y_x000a_BIBLIOTECOLOGIA"/>
    <m/>
  </r>
  <r>
    <x v="0"/>
    <s v="160-2020"/>
    <m/>
    <s v="Secop II"/>
    <s v="FDLSUBACPS-160-2020"/>
    <s v="FDLSUBA-CD-095-2020_x000a_"/>
    <x v="0"/>
    <x v="0"/>
    <x v="0"/>
    <m/>
    <m/>
    <s v="LOLA ELVIRA FRANCO SAAVEDRA"/>
    <n v="52063333"/>
    <s v="Bogotá, D.C."/>
    <n v="8000"/>
    <n v="16800000"/>
    <n v="0"/>
    <n v="0"/>
    <n v="168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166890&amp;isFromPublicArea=True&amp;isModal=true&amp;asPopupView=true"/>
    <x v="5"/>
    <x v="36"/>
    <d v="2020-08-03T00:00:00"/>
    <d v="2020-12-02T00:00:00"/>
    <s v="4 meses "/>
    <d v="2020-12-02T00:00:00"/>
    <s v=""/>
    <d v="2020-12-02T00:00:00"/>
    <s v="4 meses "/>
    <s v="Término Ok"/>
    <m/>
    <m/>
    <m/>
    <m/>
    <s v="Calle 89 B # 116 A-10 torre 39 Apto 204"/>
    <n v="3104145354"/>
    <s v="lolisfras@hotmaiul.com"/>
    <s v="Banco Av Villas"/>
    <s v="Ahorros"/>
    <n v="73858347"/>
    <s v="Femenino"/>
    <s v="Colombia"/>
    <s v="Bogotá, D.C."/>
    <s v="Cundinamarca"/>
    <d v="1972-02-04T00:00:00"/>
    <n v="52"/>
    <s v="DERECHO"/>
    <m/>
  </r>
  <r>
    <x v="0"/>
    <s v="161-2020"/>
    <m/>
    <s v="Secop II"/>
    <s v="FDLSUBA-CPS-161-2020"/>
    <s v="FDLSUBA-CD-094-2020"/>
    <x v="0"/>
    <x v="0"/>
    <x v="0"/>
    <m/>
    <m/>
    <s v="Paola Andrea Bernal Galeano"/>
    <n v="1019025609"/>
    <m/>
    <n v="8000"/>
    <n v="7000000"/>
    <n v="0"/>
    <n v="0"/>
    <n v="7000000"/>
    <n v="1750000"/>
    <m/>
    <m/>
    <m/>
    <s v="Persona Natural"/>
    <x v="0"/>
    <m/>
    <s v="PRESTAR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1165327&amp;isFromPublicArea=True&amp;isModal=true&amp;asPopupView=true"/>
    <x v="19"/>
    <x v="38"/>
    <d v="2020-04-01T00:00:00"/>
    <d v="2020-07-31T00:00:00"/>
    <s v="4 meses "/>
    <d v="2020-07-31T00:00:00"/>
    <s v=""/>
    <d v="2020-07-31T00:00:00"/>
    <s v="4 meses "/>
    <s v="Término Ok"/>
    <m/>
    <m/>
    <m/>
    <m/>
    <s v="-"/>
    <s v="-"/>
    <s v="-"/>
    <s v="-"/>
    <s v="-"/>
    <s v="-"/>
    <s v="Femenino"/>
    <s v="-"/>
    <s v="-"/>
    <s v="-"/>
    <s v="-"/>
    <s v="-"/>
    <s v="-"/>
    <m/>
  </r>
  <r>
    <x v="0"/>
    <s v="162-2020"/>
    <m/>
    <s v="Secop II"/>
    <s v="FDLSUBA-CPS-162-2020"/>
    <s v="FDLSUBA-CD-094-2020_x000a_"/>
    <x v="0"/>
    <x v="0"/>
    <x v="0"/>
    <m/>
    <m/>
    <s v="ALEXEI ZAMORA BENITEZ"/>
    <n v="79573265"/>
    <s v="Bogotá, D.C."/>
    <n v="8000"/>
    <n v="7000000"/>
    <n v="3500000"/>
    <n v="0"/>
    <n v="10500000"/>
    <n v="1750000"/>
    <m/>
    <m/>
    <m/>
    <s v="Persona Natural"/>
    <x v="0"/>
    <m/>
    <s v="PRESTAR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1165327&amp;isFromPublicArea=True&amp;isModal=true&amp;asPopupView=true"/>
    <x v="19"/>
    <x v="39"/>
    <d v="2020-04-02T00:00:00"/>
    <d v="2020-10-01T00:00:00"/>
    <s v="6 meses "/>
    <d v="2020-10-01T00:00:00"/>
    <s v=""/>
    <d v="2020-10-01T00:00:00"/>
    <s v="6 meses "/>
    <s v="Término Ok"/>
    <m/>
    <m/>
    <m/>
    <m/>
    <s v="Carrera 111a # 151c-25 casa-180"/>
    <n v="3003125863"/>
    <s v="zamorabenitezalexei@gmail.com"/>
    <s v="Banco Davivienda"/>
    <s v="Ahorros"/>
    <n v="9100728378"/>
    <s v="Masculino"/>
    <s v="Colombia"/>
    <s v="Bogotá, D.C."/>
    <s v="Cundinamarca"/>
    <d v="1970-08-17T00:00:00"/>
    <n v="53"/>
    <s v="TECNOLOGIA EN SISTEMAS"/>
    <m/>
  </r>
  <r>
    <x v="0"/>
    <s v="163-2020"/>
    <m/>
    <s v="Secop II"/>
    <s v="FDLSUBA-CPS-163-2020"/>
    <s v="FDLSUBA-CD-094-2020_x000a_"/>
    <x v="0"/>
    <x v="0"/>
    <x v="0"/>
    <m/>
    <m/>
    <s v="ANA MARIA MEDINA JAIMES"/>
    <n v="1019024570"/>
    <s v="Bogotá, D.C."/>
    <n v="1481"/>
    <n v="7000000"/>
    <n v="3500000"/>
    <n v="0"/>
    <n v="10500000"/>
    <n v="1750000"/>
    <m/>
    <m/>
    <m/>
    <s v="Persona Natural"/>
    <x v="0"/>
    <m/>
    <s v="PRESTAR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 "/>
    <s v="https://community.secop.gov.co/Public/Tendering/OpportunityDetail/Index?noticeUID=CO1.NTC.1165327&amp;isFromPublicArea=True&amp;isModal=true&amp;asPopupView=true"/>
    <x v="19"/>
    <x v="39"/>
    <d v="2020-04-02T00:00:00"/>
    <d v="2020-10-02T00:00:00"/>
    <s v="6 meses 1 días."/>
    <d v="2020-10-02T00:00:00"/>
    <s v=""/>
    <d v="2020-10-02T00:00:00"/>
    <s v="6 meses 1 días."/>
    <s v="Término Ok"/>
    <m/>
    <m/>
    <m/>
    <m/>
    <s v="Calle 147c # 97 - 20 Apto 229"/>
    <n v="3107578869"/>
    <s v="ammj18@gmail.com"/>
    <s v="Banco Davivienda"/>
    <s v="Ahorros"/>
    <n v="570457070020419"/>
    <s v="Femenino"/>
    <s v="Colombia"/>
    <s v="Cucuta"/>
    <s v="Norte de Santander"/>
    <d v="1988-04-18T00:00:00"/>
    <n v="36"/>
    <s v="BACHILLER"/>
    <m/>
  </r>
  <r>
    <x v="0"/>
    <s v="164-2020"/>
    <m/>
    <s v="Secop II"/>
    <s v="FDLSUBA-CPS-164-2020"/>
    <s v="FDLSUBA-CD-094-2020"/>
    <x v="0"/>
    <x v="0"/>
    <x v="0"/>
    <m/>
    <m/>
    <s v="JAIDER OSWALDO RODRIGUEZ PINTO"/>
    <n v="1019091808"/>
    <s v="Bogotá, D.C."/>
    <n v="1427"/>
    <n v="7000000"/>
    <n v="3500000"/>
    <n v="0"/>
    <n v="10500000"/>
    <n v="1750000"/>
    <m/>
    <m/>
    <m/>
    <s v="Persona Natural"/>
    <x v="0"/>
    <m/>
    <s v="PRESTAR SERVICIOS DE APOYO A LOS ARCHIVOS DE GESTION DE LA ENTIDAD EN LA IMPLEMENTACION DE LOS PROCESOS DE CLASIFICACION, ORDENACION, SELECCION NATURAL, FOLIACION, IDENTIFIVCACION, LEVANTAMIENTO DE INVENTARIOS, ALAMACENAMIENTO Y APLICACION DE PROTOCOLOS DE ELIMINACION Y TRANSFERENCIAS DOCUMENTALES"/>
    <s v="https://community.secop.gov.co/Public/Tendering/OpportunityDetail/Index?noticeUID=CO1.NTC.1165327&amp;isFromPublicArea=True&amp;isModal=true&amp;asPopupView=true"/>
    <x v="19"/>
    <x v="40"/>
    <d v="2020-04-07T00:00:00"/>
    <d v="2020-10-14T00:00:00"/>
    <s v="6 meses 8 días."/>
    <d v="2020-10-14T00:00:00"/>
    <s v=""/>
    <d v="2020-10-14T00:00:00"/>
    <s v="6 meses 8 días."/>
    <s v="Término Ok"/>
    <m/>
    <m/>
    <m/>
    <m/>
    <s v="Carrera 106 A # 143-28"/>
    <n v="3115765557"/>
    <s v="oswaldobit@hotmail.com"/>
    <s v="Bancolombia"/>
    <s v="Ahorros"/>
    <n v="54700000704"/>
    <s v="Masculino"/>
    <s v="Colombia"/>
    <s v="Bogotá, D.C."/>
    <s v="Cundinamarca"/>
    <d v="1994-02-21T00:00:00"/>
    <n v="30"/>
    <s v="TECNOLOGIA EN GESTIÓN DOCUMENTAL"/>
    <m/>
  </r>
  <r>
    <x v="0"/>
    <s v="165-2020"/>
    <m/>
    <s v="Secop II"/>
    <s v="FDLSUBA-CPS-165-2020"/>
    <s v="FDLSUBA-CD-094-2020_x000a_"/>
    <x v="0"/>
    <x v="0"/>
    <x v="0"/>
    <m/>
    <m/>
    <s v="DIANA MARCELA GALEANO RAMOS"/>
    <n v="53094395"/>
    <s v="Bogotá, D.C."/>
    <n v="1483"/>
    <n v="7000000"/>
    <n v="3500000"/>
    <n v="0"/>
    <n v="10500000"/>
    <n v="1750000"/>
    <m/>
    <m/>
    <m/>
    <s v="Persona Natural"/>
    <x v="0"/>
    <m/>
    <s v="PRESTAR SERVICIOS DE APOYO A LOS ARCHIVOS DE GESTION DE LA ENTIDAD EN LA IMPLEMENTACION DE LOS PROCESOS DE CLASIFICACION, ORDENACION, SELECCION NATURAL, FOLIACION, IDENTIFIVCACION, LEVANTAMIENTO DE INVENTARIOS, ALAMACENAMIENTO Y APLICACION DE PROTOCOLOS DE ELIMINACION Y TRANSFERENCIAS DOCUMENTALES, "/>
    <s v="https://community.secop.gov.co/Public/Tendering/OpportunityDetail/Index?noticeUID=CO1.NTC.1165327&amp;isFromPublicArea=True&amp;isModal=true&amp;asPopupView=true"/>
    <x v="19"/>
    <x v="40"/>
    <d v="2020-04-07T00:00:00"/>
    <d v="2020-10-13T00:00:00"/>
    <s v="6 meses 7 días."/>
    <d v="2020-10-13T00:00:00"/>
    <s v=""/>
    <d v="2020-10-13T00:00:00"/>
    <s v="6 meses 7 días."/>
    <s v="Término Ok"/>
    <m/>
    <m/>
    <m/>
    <m/>
    <s v="Carrera 73 H # 62G-04 Sur"/>
    <n v="8025157"/>
    <s v="dmgaleano80@gmail.com"/>
    <s v="Banco BBVA"/>
    <s v="Ahorros"/>
    <n v="913070975"/>
    <s v="Femenino"/>
    <s v="Colombia"/>
    <s v="Bogotá, D.C."/>
    <s v="Cundinamarca"/>
    <d v="1985-07-30T00:00:00"/>
    <n v="38"/>
    <s v="BACHILLER"/>
    <m/>
  </r>
  <r>
    <x v="0"/>
    <s v="166-2020"/>
    <m/>
    <s v="Secop II"/>
    <s v="FDLSUBA-CPS-166-2020"/>
    <s v="FDLSUBA-CD-097-2020"/>
    <x v="0"/>
    <x v="0"/>
    <x v="0"/>
    <m/>
    <m/>
    <s v="JOSE LUIS NOGUERA PEREZ"/>
    <n v="79653211"/>
    <s v="Bogotá, D.C."/>
    <n v="8000"/>
    <n v="32000000"/>
    <n v="16000000"/>
    <n v="0"/>
    <n v="48000000"/>
    <n v="8000000"/>
    <m/>
    <m/>
    <m/>
    <s v="Persona Natural"/>
    <x v="0"/>
    <m/>
    <s v="PRESTAR LOS SERVICIOS PROFESIONASLES ESPECIALIZADOS COMO ABOGADO PARA APOYAR LA GESTION CONTRACTUAL DEL AREA DE DESARROLLO LOCAL DE LA ALCALDIA LOCAL DE SUBA. EN LOS DIFERENTES PROCESOS DE SELESCCION EN SU ETAPA PRECONTRACTUAL, CONTRACTUAL Y POSTCONTRACTUAL. "/>
    <s v="https://community.secop.gov.co/Public/Tendering/OpportunityDetail/Index?noticeUID=CO1.NTC.1195442&amp;isFromPublicArea=True&amp;isModal=true&amp;asPopupView=true"/>
    <x v="3"/>
    <x v="41"/>
    <d v="2020-04-13T00:00:00"/>
    <d v="2020-10-14T00:00:00"/>
    <s v="6 meses 2 días."/>
    <d v="2020-10-14T00:00:00"/>
    <s v=""/>
    <d v="2020-10-14T00:00:00"/>
    <s v="6 meses 2 días."/>
    <s v="Término Ok"/>
    <m/>
    <m/>
    <m/>
    <m/>
    <s v="Calle 59 # 5 – 30"/>
    <n v="3012301804"/>
    <s v="josenoguera25@hotmail.com"/>
    <s v="Banco Davivienda"/>
    <s v="Ahorros"/>
    <s v="0570006080227074_x000d_"/>
    <s v="Masculino"/>
    <s v="Colombia"/>
    <s v="Bogotá, D.C."/>
    <s v="Cundinamarca"/>
    <d v="1972-10-21T00:00:00"/>
    <n v="51"/>
    <s v="ESPECIALIZACION EN DERECHO CONTRACTUAL. DERECHO"/>
    <m/>
  </r>
  <r>
    <x v="0"/>
    <s v="167-2020"/>
    <m/>
    <s v="Secop II"/>
    <s v="FDLSUBA-CPS-167-2020"/>
    <s v="FDLSUBA-CD-098-2020_x000a_"/>
    <x v="0"/>
    <x v="0"/>
    <x v="0"/>
    <m/>
    <m/>
    <s v="HERNAN DAVID CERVERA PABON"/>
    <n v="80183277"/>
    <s v="Bogotá, D.C."/>
    <n v="8000"/>
    <n v="25200000"/>
    <n v="12600000"/>
    <n v="0"/>
    <n v="37800000"/>
    <n v="6300000"/>
    <m/>
    <m/>
    <m/>
    <s v="Persona Natural"/>
    <x v="0"/>
    <m/>
    <s v="APOYAR TECNICAMENTE A LOS RESPONSABLES E INTEGRANTES DE LOS PROCESOS EN LA IMPLEMENTACION DE HERRAMIENTAS DE GESTION , SIGUIENDO LOS LINEAMIENTOS METODOLOGICOS ESTABLECIDOS POR LA OFICINA OFICINA ASESORA DE PLANEACION DE LA SECRETARIA DISTRITAL DE GOBIERNO"/>
    <s v="https://community.secop.gov.co/Public/Tendering/OpportunityDetail/Index?noticeUID=CO1.NTC.1196915&amp;isFromPublicArea=True&amp;isModal=true&amp;asPopupView=true"/>
    <x v="14"/>
    <x v="42"/>
    <d v="2020-04-13T00:00:00"/>
    <d v="2020-10-12T00:00:00"/>
    <s v="6 meses "/>
    <d v="2020-10-12T00:00:00"/>
    <s v=""/>
    <d v="2020-10-12T00:00:00"/>
    <s v="6 meses "/>
    <s v="Término Ok"/>
    <m/>
    <m/>
    <m/>
    <m/>
    <s v="Calle 182 # 7c-35 IN15 Apto 201"/>
    <n v="6080892"/>
    <s v="hdcervera@hotmail.com_x000d_"/>
    <s v="Banco Scotiabank Colpatria"/>
    <s v="Ahorros"/>
    <n v="112002727"/>
    <s v="Masculino"/>
    <s v="Colombia"/>
    <s v="Bogotá, D.C."/>
    <s v="Cundinamarca"/>
    <d v="1981-11-28T00:00:00"/>
    <n v="42"/>
    <s v="ESPECIALIZACION EN HIGIENE, SEGURIDAD Y SALUD EN EL TRABAJO. INGENIERIA INDUSTRIAL."/>
    <m/>
  </r>
  <r>
    <x v="0"/>
    <s v="168-2020"/>
    <m/>
    <s v="Secop I"/>
    <s v="FDLSUBA-CPS-168-2020"/>
    <s v="FDLSUBA-CPS-168-2020"/>
    <x v="0"/>
    <x v="1"/>
    <x v="2"/>
    <m/>
    <m/>
    <s v="CRUZ ROJA COLOMBIANA SECCIONAL CUNDINAMARCA Y BOGOTA"/>
    <s v="860070301-1"/>
    <m/>
    <s v="No es CPS P-AG"/>
    <n v="8082285934"/>
    <n v="0"/>
    <n v="0"/>
    <n v="8082285934"/>
    <s v="-"/>
    <m/>
    <m/>
    <m/>
    <s v="Persona Jurídica"/>
    <x v="2"/>
    <m/>
    <s v="LA CRUZ ROJA SE OBLIGA A PRESTAR A MONTO AGOTABLE, LOS SERVICIOS Y REALIZAR LAS ACCIONES NECESARIAS PARALA ATENCION INTEGRAL, PROVISION Y ENTREGA DE AYUDA HUMANITARIA Y ASISTENCIA PARA LA CONTINGENCIA DE LPOBLACION POBRE Y VULNERABLE DE BOGOTA D. C., EN EL MARCO DE DE LA CONTENCION Y MITIGACION DEL COVID-19, LADECLARATORIA DE EMERGENCIA SANITARIA EN TODO EL TERRITORIO NACIONALY LA CALAMIDAD PUBLICA DECLARADA EN LACIUDAD DE BOGOTA D. C.,DE ACUERDO A LO ESTABLECIDO EN EL MANUAL OPERATIVO DEL SISTEMA DISTRITAL BOGOTASOLIDARIA EN CASA."/>
    <s v="https://www.contratos.gov.co/consultas/detalleProceso.do?numConstancia=20-22-15399&amp;g-recaptcha-response=03AGdBq25kmV2hHJtoY0jLCuIzr544L-xC-I3QekSj_0Mr6mMZdMsZbJhHz5eTG2S5kbHjXJZ6T7Q0qPPyTUgRyZxqc-dQtrh8YBonCUVdnUY4IV-93rQTl1B-cbtAKS30lDeQkyIaujeBP-h6OhVtCMnO0qDZtpBhrj5Ln87x8NPu_illPFjmQvUYazoabgEHsPqkaaZ1WG3o-WuKUW4JwZ_KHxk8eaAmnsjidtDhLdJGmCy-jR22xqD7WedBUwuyeGqPc06BmLXdgvVJvCKWqzmuGPsjZqASJNRt_igUObQBD_e6RxCv8Y8ptUaJJAK3XN7vY9gfQX-_deFeGgjyR4UABFSIdNCp5u2aeeBSA_vngEsT8Vv3EUmHGK405CpTxwU4Ftb6gYI9m2ntGckiurp-xm_byJOiSWFS4b39ZBBD5651yssIJRQ1IbVEQKS00e_Q8BJqGv83_sxQcfHMZAiuDH9OP6UMdg"/>
    <x v="14"/>
    <x v="43"/>
    <d v="2020-05-15T00:00:00"/>
    <d v="2020-09-19T00:00:00"/>
    <s v="4 meses 5 días."/>
    <d v="2020-10-09T00:00:00"/>
    <s v="20 días."/>
    <d v="2020-10-09T00:00:00"/>
    <s v="4 meses 25 días."/>
    <s v="Término Ok"/>
    <m/>
    <m/>
    <m/>
    <d v="2020-12-04T00:00:00"/>
    <m/>
    <m/>
    <m/>
    <m/>
    <m/>
    <m/>
    <s v="No aplica"/>
    <m/>
    <m/>
    <m/>
    <m/>
    <s v="-"/>
    <m/>
    <s v="NO HAY INFORMACIÓN EN SECOP II DE DOCUMENTOS "/>
  </r>
  <r>
    <x v="0"/>
    <s v="169-2020"/>
    <m/>
    <s v="Secop II"/>
    <s v="FDLSUBA-CPS-169-2020"/>
    <s v="FDLSUBA-CD-099"/>
    <x v="0"/>
    <x v="0"/>
    <x v="1"/>
    <m/>
    <m/>
    <s v="NATALIA ANDREA ARISTIZABAL AMAYA"/>
    <n v="1020776342"/>
    <s v="Bogotá, D.C."/>
    <n v="8000"/>
    <n v="25200000"/>
    <n v="0"/>
    <n v="0"/>
    <n v="25200000"/>
    <n v="4200000"/>
    <m/>
    <m/>
    <m/>
    <s v="Persona Natural"/>
    <x v="0"/>
    <m/>
    <s v="PRESTAR SERVICIOS PROFESIONALES EN EL AREA DE GESTION DE DESARROLLO DE LA ALCALDIA LOCAL DE SUBA, PARA LA RESPUESTA EFECTIVA Y OPORTUNA A LOS REQUERIMIENTOS PRESENTADOS, REVISION DE LAS ACTUACIONES, LIDERAR RELACIONES EN SUS DISTINTOS NIVELES Y DEMAS ASUNTOS DE COMPETENCIA DE LA ALCALDIA"/>
    <s v="https://community.secop.gov.co/Public/Tendering/OpportunityDetail/Index?noticeUID=CO1.NTC.1244217&amp;isFromPublicArea=True&amp;isModal=true&amp;asPopupView=true"/>
    <x v="14"/>
    <x v="43"/>
    <d v="2020-05-15T00:00:00"/>
    <d v="2020-09-14T00:00:00"/>
    <s v="4 meses "/>
    <d v="2020-09-14T00:00:00"/>
    <s v=""/>
    <d v="2020-09-14T00:00:00"/>
    <s v="4 meses "/>
    <s v="Término Ok"/>
    <m/>
    <m/>
    <m/>
    <m/>
    <s v="Carrera 14 # 147-16"/>
    <n v="8000368"/>
    <s v="nanistizabala@gmail.com"/>
    <s v="Bancolombia"/>
    <s v="Ahorros"/>
    <n v="18078382241"/>
    <s v="Femenino"/>
    <s v="Colombia"/>
    <s v="Bogotá, D.C."/>
    <s v="Cundinamarca"/>
    <d v="1992-11-21T00:00:00"/>
    <n v="31"/>
    <s v="MAESTRIA EN DIRECCIÓN Y ADMINISTARCIÓN DE EMPRESAS. CIENCIA POLITICA. "/>
    <m/>
  </r>
  <r>
    <x v="0"/>
    <s v="170-2020"/>
    <m/>
    <s v="Secop II"/>
    <s v="FDLSUBA-CPS-170-2020"/>
    <s v="FDLSUBA-CD-100-2020"/>
    <x v="0"/>
    <x v="0"/>
    <x v="1"/>
    <m/>
    <m/>
    <s v="IVAN DARIO GOMEZ HENAO"/>
    <n v="1053777240"/>
    <s v="Manizalez (Caldas)"/>
    <n v="8000"/>
    <n v="29880000"/>
    <n v="0"/>
    <n v="0"/>
    <n v="29880000"/>
    <n v="7470000"/>
    <m/>
    <m/>
    <m/>
    <s v="Persona Natural"/>
    <x v="0"/>
    <m/>
    <s v="PRESTAR SERVICIOS PROFESIONALES ESPECIALIZADOS PARA BRINDAR APOYO JURIDICO Y ORIENTAR TEMAS PRIORITARIOS EN EL AREA DE DESARROLLO LOCAL DE LA ALCALDIA LOCAL DE SUBA, PARA EL CUMPLIMIENTO DE LAS REGULACIONES EN MATERIA DE DERECHO ADMINISTRATIVO"/>
    <s v="https://community.secop.gov.co/Public/Tendering/OpportunityDetail/Index?noticeUID=CO1.NTC.1246011&amp;isFromPublicArea=True&amp;isModal=true&amp;asPopupView=true"/>
    <x v="14"/>
    <x v="44"/>
    <d v="2020-05-18T00:00:00"/>
    <d v="2020-09-17T00:00:00"/>
    <s v="4 meses "/>
    <d v="2020-09-17T00:00:00"/>
    <s v=""/>
    <d v="2020-09-17T00:00:00"/>
    <s v="4 meses "/>
    <s v="Término Ok"/>
    <m/>
    <m/>
    <m/>
    <m/>
    <s v="Diagonal 49 SUR # 85-79"/>
    <n v="3128637283"/>
    <s v="ivangoh24@gmail.com"/>
    <s v="Bancolombia"/>
    <s v="Ahorros"/>
    <n v="11331274579"/>
    <s v="Masculino"/>
    <s v="Colombia"/>
    <s v="Marquetalia"/>
    <s v="Caldas"/>
    <d v="1987-05-24T00:00:00"/>
    <n v="37"/>
    <s v="ESPECIALIZACIÓN EN CONTRATACIÓN ESTATAL Y NEGOCIOS JURÍDICOS,DERECHO7"/>
    <m/>
  </r>
  <r>
    <x v="0"/>
    <s v="172-2020"/>
    <m/>
    <s v="Secop II"/>
    <s v="FDLSUBA-CPS-172-2020."/>
    <s v="FDLSUBA-CD-101-2020"/>
    <x v="0"/>
    <x v="0"/>
    <x v="1"/>
    <m/>
    <m/>
    <s v="LUZ DARY BERNAL LOPEZ"/>
    <n v="52582380"/>
    <s v="Bogotá, D.C."/>
    <n v="8000"/>
    <n v="16800000"/>
    <n v="0"/>
    <n v="0"/>
    <n v="16800000"/>
    <n v="4200000"/>
    <m/>
    <m/>
    <m/>
    <s v="Persona Natural"/>
    <x v="0"/>
    <m/>
    <s v="PRESTAR LOS SERVICIOS PROFESIONALES PARA LA OPERACIÓN, PRESTACIÓN Y SEGUIMIENTO Y CUMPLIMIENTO DE LOS PROCEDIMIENTOS ADMINISTRATIVOS,OPERATIVOS Y PROGRAMÁTICOS DE LOS SERVICIOS SOCIALES DEL PROYECTO DE SUBSIDIO/APOYO ECONÓMICO TIPO C, QUE CONTRIBUYAN A LA GARANTÍA DE LOSDERECHOS DE LA POBLACIÓN MAYOR EN EL MARCO DE LA POLÍTICA PÚBLICA SOCIAL PARA EL ENVEJECIMIENTO Y LA VEJEZ EN EL DISTRITO CAPITAL A CARGO DE LA ALCALDÍA LOCAL DE SUBA, "/>
    <s v="https://community.secop.gov.co/Public/Tendering/OpportunityDetail/Index?noticeUID=CO1.NTC.1247933&amp;isFromPublicArea=True&amp;isModal=true&amp;asPopupView=true"/>
    <x v="2"/>
    <x v="45"/>
    <d v="2020-05-19T00:00:00"/>
    <d v="2020-09-18T00:00:00"/>
    <s v="4 meses "/>
    <d v="2020-09-18T00:00:00"/>
    <s v=""/>
    <d v="2020-09-18T00:00:00"/>
    <s v="4 meses "/>
    <s v="Término Ok"/>
    <m/>
    <m/>
    <m/>
    <m/>
    <s v="Calle 138A No. 102 A 21"/>
    <n v="3224079541"/>
    <s v=" luzb.social1a@gmail.com"/>
    <s v="Banco Davivienda"/>
    <s v="Ahorros"/>
    <s v="0570004070226826"/>
    <s v="Femenino"/>
    <s v="Colombia"/>
    <s v="Bogotá, D.C."/>
    <s v="Cundinamarca"/>
    <d v="1971-02-28T00:00:00"/>
    <n v="53"/>
    <s v="SOCIOLOGIA,Construcción de Paz Territoria"/>
    <m/>
  </r>
  <r>
    <x v="0"/>
    <s v="173-2020"/>
    <m/>
    <s v="Secop II"/>
    <s v="173-2020"/>
    <s v="FDLSUBA-SASI-001-2020"/>
    <x v="1"/>
    <x v="2"/>
    <x v="2"/>
    <m/>
    <m/>
    <s v="UNION TEMPORAL M&amp;L20."/>
    <n v="901382824"/>
    <m/>
    <s v="No es CPS P-AG"/>
    <n v="497373544"/>
    <n v="248686772"/>
    <n v="0"/>
    <n v="746060316"/>
    <s v="-"/>
    <s v="MEGASEGURIDAD LTDA (55.00%) - LUBECK SECURITY LTDA (45.00%)"/>
    <m/>
    <m/>
    <s v="Unión Temporal"/>
    <x v="2"/>
    <m/>
    <s v="PRESTAR LOS SERVICIOS ESPECIALIZADOS DE VIGILANCIA Y SEGURIDAD PRIVADA PARA LA PROTECCION Y CUSTODIA DE LAS PERSONAS Y LOS BIENES MUEBLES E INMUEBLES SOBRE LOS QUE LEGALMENTE ES O LLEGUE SER RESPONSABLE LA ALCALDÍA LOCAL DE SUBA, CON LOS RECURSOS TECNICOS, TECNOLOGICOS Y DE PERSONAL IDÓNEOS."/>
    <s v="https://community.secop.gov.co/Public/Tendering/OpportunityDetail/Index?noticeUID=CO1.NTC.1215522&amp;isFromPublicArea=True&amp;isModal=true&amp;asPopupView=true"/>
    <x v="6"/>
    <x v="44"/>
    <d v="2020-05-18T00:00:00"/>
    <d v="2020-12-31T00:00:00"/>
    <s v="7 meses 14 días."/>
    <d v="2021-04-08T00:00:00"/>
    <s v="3 meses 8 días."/>
    <d v="2021-04-08T00:00:00"/>
    <s v="10 meses 22 días."/>
    <s v="Término Ok"/>
    <m/>
    <m/>
    <m/>
    <d v="2021-05-13T00:00:00"/>
    <s v="Calle 58 # 20-45"/>
    <s v="4821200 Ext. 118 y 119"/>
    <s v="licitaciones@megaseguridad.co"/>
    <m/>
    <m/>
    <m/>
    <s v="No aplica"/>
    <m/>
    <m/>
    <m/>
    <m/>
    <s v="-"/>
    <m/>
    <s v="NO HAY INFORMACIÓN EN SECOP. FALTA INFORMACIÓN DE CUENTA BANCARIA"/>
  </r>
  <r>
    <x v="0"/>
    <s v="174-2020"/>
    <m/>
    <s v="Secop II"/>
    <s v="FDLSUBA-CPS-174-2020"/>
    <s v="FDLSUBA-CD-102-2020"/>
    <x v="0"/>
    <x v="0"/>
    <x v="1"/>
    <m/>
    <m/>
    <s v="JAVIER LIBARDO SALAZAR ENRIQUEZ"/>
    <n v="98380601"/>
    <s v="Pasto (Nariño)"/>
    <n v="1506"/>
    <n v="16800000"/>
    <n v="0"/>
    <n v="0"/>
    <n v="16800000"/>
    <n v="4200000"/>
    <m/>
    <m/>
    <m/>
    <s v="Persona Natural"/>
    <x v="0"/>
    <m/>
    <s v="PRESTAR LOS SERVICIOS PROFESIONALES PARA LA OPERACIÓN, PRESTACIÓN Y SEGUIMIENTO Y CUMPLIMIENTO DE LOS PROCEDIMIENTOS ADMINISTRATIVOS,OPERATIVOS Y PROGRAMÁTICOS DE LOS SERVICIOS SOCIALES DEL PROYECTO DE SUBSIDIO/APOYO ECONÓMICO TIPO C, QUE CONTRIBUYAN A LA GARANTÍA DE LOSDERECHOS DE LA POBLACIÓN MAYOR EN EL MARCO DE LA POLÍTICA PÚBLICA SOCIAL PARA EL ENVEJECIMIENTO Y LA VEJEZ EN EL DISTRITO CAPITAL A CARGO DE LA ALCALDÍA LOCAL DE SUBA, "/>
    <s v="https://community.secop.gov.co/Public/Tendering/OpportunityDetail/Index?noticeUID=CO1.NTC.1250678&amp;isFromPublicArea=True&amp;isModal=true&amp;asPopupView=true"/>
    <x v="2"/>
    <x v="46"/>
    <d v="2020-05-20T00:00:00"/>
    <d v="2020-09-19T00:00:00"/>
    <s v="4 meses "/>
    <d v="2020-09-19T00:00:00"/>
    <s v=""/>
    <d v="2020-09-19T00:00:00"/>
    <s v="4 meses "/>
    <s v="Término Ok"/>
    <m/>
    <m/>
    <m/>
    <m/>
    <s v="Calle 131 C # 126 82"/>
    <n v="3004529933"/>
    <s v="sjavierlibardo@gmail.com "/>
    <s v="Banco Scotiabank Colpatria"/>
    <s v="Ahorros"/>
    <n v="1003835541"/>
    <s v="Masculino"/>
    <s v="Colombia"/>
    <s v="Barbacoas"/>
    <s v="Nariño"/>
    <d v="1977-02-11T00:00:00"/>
    <n v="47"/>
    <s v="ADMINISTRACIÓN DE EMPRESAS "/>
    <m/>
  </r>
  <r>
    <x v="0"/>
    <s v="175-2020"/>
    <m/>
    <s v="Secop II"/>
    <s v="FDLSUBA-CPS-175-2020"/>
    <s v="FDLSUBA-CD-102-2020"/>
    <x v="0"/>
    <x v="0"/>
    <x v="1"/>
    <m/>
    <m/>
    <s v="SANDRA EDITH GALLEGOS GARCIA"/>
    <n v="52397949"/>
    <s v="Bogotá, D.C."/>
    <n v="1506"/>
    <n v="16800000"/>
    <n v="0"/>
    <n v="0"/>
    <n v="16800000"/>
    <n v="4200000"/>
    <m/>
    <m/>
    <m/>
    <s v="Persona Natural"/>
    <x v="0"/>
    <m/>
    <s v="PRESTAR LOS SERVICIOS PROFESIONALES PARA LA OPERACIÓN, PRESTACIÓN Y SEGUIMIENTO Y CUMPLIMIENTO DE LOS PROCEDIMIENTOS ADMINISTRATIVOS,OPERATIVOS Y PROGRAMÁTICOS DE LOS SERVICIOS SOCIALES DEL PROYECTO DE SUBSIDIO/APOYO ECONÓMICO TIPO C, QUE CONTRIBUYAN A LA GARANTÍA DE LOSDERECHOS DE LA POBLACIÓN MAYOR EN EL MARCO DE LA POLÍTICA PÚBLICA SOCIAL PARA EL ENVEJECIMIENTO Y LA VEJEZ EN EL DISTRITO CAPITAL A CARGO DE LA ALCALDÍA LOCAL DE SUBA, "/>
    <s v="https://community.secop.gov.co/Public/Tendering/OpportunityDetail/Index?noticeUID=CO1.NTC.1250678&amp;isFromPublicArea=True&amp;isModal=true&amp;asPopupView=true"/>
    <x v="2"/>
    <x v="46"/>
    <d v="2020-05-20T00:00:00"/>
    <d v="2020-09-19T00:00:00"/>
    <s v="4 meses "/>
    <d v="2020-09-19T00:00:00"/>
    <s v=""/>
    <d v="2020-09-19T00:00:00"/>
    <s v="4 meses "/>
    <s v="Término Ok"/>
    <m/>
    <m/>
    <m/>
    <m/>
    <s v="Carrera 111 # 135 B 57"/>
    <n v="3203539927"/>
    <s v="sandraedithgallegosgarcia@gmail.com"/>
    <s v="Bancolombia"/>
    <s v="Ahorros"/>
    <n v="19873587931"/>
    <s v="Femenino"/>
    <s v="Colombia"/>
    <s v="Bogotá, D.C."/>
    <s v="Cundinamarca"/>
    <d v="1980-02-04T00:00:00"/>
    <n v="44"/>
    <s v="Magister en desarrollo humano,Especialización en Desarrollo Humano"/>
    <m/>
  </r>
  <r>
    <x v="0"/>
    <s v="176-2020"/>
    <m/>
    <s v="Secop II"/>
    <s v="FDLSUBA-CPS-176-2020"/>
    <s v="FDLSUBA-CD-103-2020"/>
    <x v="0"/>
    <x v="0"/>
    <x v="1"/>
    <m/>
    <m/>
    <s v="ANETH LUCERO SANCHEZ"/>
    <n v="52413751"/>
    <s v="Bogotá, D.C."/>
    <n v="1469"/>
    <n v="16800000"/>
    <n v="0"/>
    <n v="0"/>
    <n v="16800000"/>
    <n v="4200000"/>
    <m/>
    <m/>
    <m/>
    <s v="Persona Natural"/>
    <x v="0"/>
    <m/>
    <s v="PRESTAR LOS SERVICIOS PROFESIONALES PARA LA OPERACIÓN, PRESTACIÓN Y SEGUIMIENTO Y CUMPLIMIENTO DE LOS PROCEDIMIENTOS ADMINISTRATIVOS,OPERATIVOS Y PROGRAMÁTICOS DE LOS SERVICIOS SOCIALES DEL PROYECTO DE SUBSIDIO/APOYO ECONÓMICO TIPO C, QUE CONTRIBUYAN A LA GARANTÍA DE LOSDERECHOS DE LA POBLACIÓN MAYOR EN EL MARCO DE LA POLÍTICA PÚBLICA SOCIAL PARA EL ENVEJECIMIENTO Y LA VEJEZ EN EL DISTRITO CAPITAL A CARGO DE LA ALCALDÍA LOCAL DE SUBA"/>
    <s v="https://community.secop.gov.co/Public/Tendering/OpportunityDetail/Index?noticeUID=CO1.NTC.1251193&amp;isFromPublicArea=True&amp;isModal=true&amp;asPopupView=true"/>
    <x v="2"/>
    <x v="46"/>
    <d v="2020-05-21T00:00:00"/>
    <d v="2020-09-19T00:00:00"/>
    <s v="3 meses 30 días."/>
    <d v="2020-09-19T00:00:00"/>
    <s v=""/>
    <d v="2020-09-19T00:00:00"/>
    <s v="3 meses 30 días."/>
    <s v="Término Ok"/>
    <m/>
    <m/>
    <m/>
    <m/>
    <s v="Trasversal 88 # 145-32 "/>
    <n v="3108713154"/>
    <s v=" anetsan21112009@gmail.com"/>
    <s v="Bancolombia"/>
    <s v="Ahorros"/>
    <n v="65870595594"/>
    <s v="Femenino"/>
    <s v="Colombia"/>
    <s v="Bogotá, D.C."/>
    <s v="Cundinamarca"/>
    <d v="1976-06-09T00:00:00"/>
    <n v="47"/>
    <s v="ADMINISTRACION DE EMPRESAS,TECNOLOGÍA EN GESTIÓN DE RECURSOS_x000a_HUMANOS"/>
    <m/>
  </r>
  <r>
    <x v="0"/>
    <s v="177-2020"/>
    <m/>
    <s v="Secop II"/>
    <s v="FDLSUBA-CPS-177-2020"/>
    <s v="FDLSUBA-CD-103-2020"/>
    <x v="0"/>
    <x v="0"/>
    <x v="1"/>
    <m/>
    <m/>
    <s v="DIANA CAROLINA VARGAS CAÑON"/>
    <n v="1019017860"/>
    <s v="Bogotá, D.C."/>
    <n v="1427"/>
    <n v="16800000"/>
    <n v="0"/>
    <n v="0"/>
    <n v="16800000"/>
    <n v="4200000"/>
    <m/>
    <m/>
    <m/>
    <s v="Persona Natural"/>
    <x v="0"/>
    <m/>
    <s v="PRESTAR LOS SERVICIOS PROFESIONALES PARA LA OPERACIÓN, PRESTACIÓN Y SEGUIMIENTO Y CUMPLIMIENTO DE LOS PROCEDIMIENTOS ADMINISTRATIVOS,OPERATIVOS Y PROGRAMÁTICOS DE LOS SERVICIOS SOCIALES DEL PROYECTO DE SUBSIDIO/APOYO ECONÓMICO TIPO C, QUE CONTRIBUYAN A LA GARANTÍA DE LOSDERECHOS DE LA POBLACIÓN MAYOR EN EL MARCO DE LA POLÍTICA PÚBLICA SOCIAL PARA EL ENVEJECIMIENTO Y LA VEJEZ EN EL DISTRITO CAPITAL A CARGO DE LA ALCALDÍA LOCAL DE SUBA, "/>
    <s v="https://community.secop.gov.co/Public/Tendering/OpportunityDetail/Index?noticeUID=CO1.NTC.1251193&amp;isFromPublicArea=True&amp;isModal=true&amp;asPopupView=true"/>
    <x v="2"/>
    <x v="46"/>
    <d v="2020-05-20T00:00:00"/>
    <d v="2020-09-19T00:00:00"/>
    <s v="4 meses "/>
    <d v="2020-09-19T00:00:00"/>
    <s v=""/>
    <d v="2020-09-19T00:00:00"/>
    <s v="4 meses "/>
    <s v="Término Ok"/>
    <m/>
    <m/>
    <m/>
    <m/>
    <s v="Calle 148 # 99 - 38 INT 5 APTO 201"/>
    <n v="9256925"/>
    <s v="dianacaro41@gmail.com_x000d_"/>
    <s v="Bancolombia"/>
    <s v="Ahorros"/>
    <n v="58648331078"/>
    <s v="Femenino"/>
    <s v="Colombia"/>
    <s v="Bogotá, D.C."/>
    <s v="Cundinamarca"/>
    <d v="1987-07-16T00:00:00"/>
    <n v="36"/>
    <s v="ESPECIALIZACIÓN EN COMUNICACIÓN ESTRATÉGICA. ADMINISTRACION DE EMPRESAS"/>
    <m/>
  </r>
  <r>
    <x v="0"/>
    <s v="178-2020"/>
    <m/>
    <s v="Secop II"/>
    <s v="FDLSUBA-CPS-178-2020"/>
    <s v="FDLSUBA-CD-104-2020"/>
    <x v="0"/>
    <x v="0"/>
    <x v="1"/>
    <m/>
    <m/>
    <s v="DAYANA LAGO VANEGAS"/>
    <n v="1013626675"/>
    <s v="Bogotá, D.C."/>
    <n v="1427"/>
    <n v="25200000"/>
    <n v="0"/>
    <n v="0"/>
    <n v="25200000"/>
    <n v="4200000"/>
    <m/>
    <m/>
    <m/>
    <s v="Persona Natural"/>
    <x v="0"/>
    <m/>
    <s v="PRESTAR SERVICIOS PROFESIONALES EN EL AREA DE GESTION DE DESARROLLO DE LA ALCALDIA LOCAL DE SUBA, PARA LA RESPUESTA EFECTIVA Y OPORTUNA A LOS REQUERIMIENTOS PRESENTADOS, REVISION DE LAS ACTUACIONES, LIDERAR RELACIONES EN LOS DISTINTOS NIVELES Y DEMAS ASUNTOS DE COMPETENCIA DE LA ALCALDIA"/>
    <s v="https://community.secop.gov.co/Public/Tendering/OpportunityDetail/Index?noticeUID=CO1.NTC.1252112&amp;isFromPublicArea=True&amp;isModal=true&amp;asPopupView=true"/>
    <x v="14"/>
    <x v="47"/>
    <d v="2020-05-27T00:00:00"/>
    <d v="2020-09-26T00:00:00"/>
    <s v="4 meses "/>
    <d v="2020-09-26T00:00:00"/>
    <s v=""/>
    <d v="2020-09-26T00:00:00"/>
    <s v="4 meses "/>
    <s v="Término Ok"/>
    <m/>
    <m/>
    <m/>
    <m/>
    <s v="Calle 127A # 7 B- 42"/>
    <n v="3107934456"/>
    <s v="dvanegas2210@gmail.com"/>
    <s v="Banco Davivienda"/>
    <s v="Ahorros"/>
    <s v="0550480900034202_x000d_"/>
    <s v="Femenino"/>
    <s v="Colombia"/>
    <s v="Bogotá, D.C."/>
    <s v="Cundinamarca"/>
    <d v="1991-10-22T00:00:00"/>
    <n v="32"/>
    <s v="ESPECIALIZACION EN DERECHO ADMINISTRATIVO. DERECHO"/>
    <m/>
  </r>
  <r>
    <x v="0"/>
    <s v="179-2020"/>
    <m/>
    <s v="Secop II"/>
    <s v="FDLSUBA-CPS-179"/>
    <s v="FDLSUBA-CD-105-2020"/>
    <x v="0"/>
    <x v="0"/>
    <x v="0"/>
    <m/>
    <m/>
    <s v="CATALINA POSADA ESCOBAR"/>
    <n v="1020753504"/>
    <s v="Bogotá, D.C."/>
    <n v="1427"/>
    <n v="25200000"/>
    <n v="0"/>
    <n v="0"/>
    <n v="25200000"/>
    <n v="4200000"/>
    <m/>
    <m/>
    <m/>
    <s v="Persona Natural"/>
    <x v="0"/>
    <m/>
    <s v="PRESTAR SERVICIOS PRODESIONALES AL AREA DE GESTION DEL DESARROLLO LOCAL DE LA ALCALDIA LOCAL DE SUBA, PARA APOYAR LA SUPERVISION DE CONTRATOS DE LOS PROYECTOS QUE LE SEAN ASIGNADOS"/>
    <s v="https://community.secop.gov.co/Public/Tendering/OpportunityDetail/Index?noticeUID=CO1.NTC.1258050&amp;isFromPublicArea=True&amp;isModal=true&amp;asPopupView=true"/>
    <x v="14"/>
    <x v="47"/>
    <d v="2020-05-27T00:00:00"/>
    <d v="2020-09-26T00:00:00"/>
    <s v="4 meses "/>
    <d v="2020-09-26T00:00:00"/>
    <s v=""/>
    <d v="2020-09-26T00:00:00"/>
    <s v="4 meses "/>
    <s v="Término Ok"/>
    <m/>
    <m/>
    <m/>
    <m/>
    <s v="Calle 139 # 73-20  CASA 57"/>
    <n v="3117395385"/>
    <s v="ktaposada@hotmail.com"/>
    <s v="Banco Scotiabank Colpatria"/>
    <s v="Ahorros"/>
    <n v="4412009418"/>
    <s v="Femenino"/>
    <s v="Colombia"/>
    <s v="Medellín"/>
    <s v="Antioquia"/>
    <d v="1990-06-18T00:00:00"/>
    <n v="33"/>
    <s v="ADMINISTRACION DE EMPRESAS, ESPECIALIZACIÓN EN GESTIÓN DE LA_x000a_CALIDAD Y NORMALIZACIÓN TÉCNICA"/>
    <m/>
  </r>
  <r>
    <x v="0"/>
    <s v="180-2020"/>
    <m/>
    <s v="Secop II"/>
    <s v="FDLSUBA-CPS-180-2020"/>
    <s v="FDLSUBA-CD-106-2020_x000a_"/>
    <x v="0"/>
    <x v="0"/>
    <x v="1"/>
    <m/>
    <m/>
    <s v="MABEL FERNANDA ORJUELA SANCHEZ"/>
    <n v="52000039"/>
    <s v="Bogotá, D.C."/>
    <n v="1506"/>
    <n v="29880000"/>
    <n v="0"/>
    <n v="0"/>
    <n v="29880000"/>
    <n v="7470000"/>
    <m/>
    <m/>
    <m/>
    <s v="Persona Natural"/>
    <x v="0"/>
    <m/>
    <s v="PRESTAR SERVICIOS PROFESIONALES ESPECIALIZADOS PARA COORDINAR, LIDERAR Y ASESORAR LOS PLANES Y ESTRATEGIAS DE COMUNICACION INTERNA Y EXTERNA PARA LA DIVULGACION DE LOS PROGRAMAS, PROYECTOS Y ACTIVIDADES DE LA ALCALDIA LOCAL DE SUBA"/>
    <s v="https://community.secop.gov.co/Public/Tendering/OpportunityDetail/Index?noticeUID=CO1.NTC.1258834&amp;isFromPublicArea=True&amp;isModal=true&amp;asPopupView=true"/>
    <x v="15"/>
    <x v="47"/>
    <d v="2020-05-27T00:00:00"/>
    <d v="2020-09-25T00:00:00"/>
    <s v="3 meses 30 días."/>
    <d v="2020-09-25T00:00:00"/>
    <s v=""/>
    <d v="2020-09-25T00:00:00"/>
    <s v="3 meses 30 días."/>
    <s v="Término Ok"/>
    <m/>
    <m/>
    <m/>
    <m/>
    <s v="Carrera 19A # 88-37- Apto 202"/>
    <n v="3102954590"/>
    <s v="mabelfeorjuela@gmail.com"/>
    <s v="Bancolombia"/>
    <s v="Ahorros"/>
    <n v="20233338268"/>
    <s v="Femenino"/>
    <s v="Colombia"/>
    <s v="Bogotá, D.C."/>
    <s v="Cundinamarca"/>
    <d v="1972-02-21T00:00:00"/>
    <n v="52"/>
    <s v="ESPECIALIZACIÓN EN DERECHO DE LA COMUNICACIÓN. COMUNICACIÓN SOCIAL."/>
    <m/>
  </r>
  <r>
    <x v="0"/>
    <s v="182-2020"/>
    <m/>
    <s v="Secop II"/>
    <s v="FDLSUBA-CPS-182-2020"/>
    <s v="FDLSUBA-CD-105-2020"/>
    <x v="0"/>
    <x v="0"/>
    <x v="1"/>
    <m/>
    <m/>
    <s v="ALEJANDRO MENDOZA CELADA"/>
    <n v="1020739142"/>
    <s v="Bogotá, D.C."/>
    <n v="1506"/>
    <n v="25200000"/>
    <n v="0"/>
    <n v="0"/>
    <n v="25200000"/>
    <n v="4200000"/>
    <m/>
    <m/>
    <m/>
    <s v="Persona Natural"/>
    <x v="0"/>
    <m/>
    <s v="PRESTAR SERVICIOS PROFESIONALES AL AREA DE GESTION DEL DESARROLLO LOCAL DE LA ALCALDIA LOCAL DE SUBA, PARA APOYAR LA SUPERVISION DE CONTRATOS DE LOS PROYECTOS QUE LE SEAN ASIGNADOS"/>
    <s v="https://community.secop.gov.co/Public/Tendering/OpportunityDetail/Index?noticeUID=CO1.NTC.1258050&amp;isFromPublicArea=True&amp;isModal=true&amp;asPopupView=true"/>
    <x v="14"/>
    <x v="48"/>
    <d v="2020-06-02T00:00:00"/>
    <d v="2020-10-01T00:00:00"/>
    <s v="4 meses "/>
    <d v="2020-10-01T00:00:00"/>
    <s v=""/>
    <d v="2020-10-01T00:00:00"/>
    <s v="4 meses "/>
    <s v="Término Ok"/>
    <m/>
    <m/>
    <m/>
    <m/>
    <s v="Carrera 57 # 160-90"/>
    <n v="3102299046"/>
    <s v="alejandroedil86@gmail.com"/>
    <s v="Bancolombia"/>
    <s v="Ahorros"/>
    <n v="59669193275"/>
    <s v="Masculino"/>
    <s v="Colombia"/>
    <s v="Bogotá, D.C."/>
    <s v="Cundinamarca"/>
    <d v="1989-02-09T00:00:00"/>
    <n v="35"/>
    <s v="ESPECIALIZACIÓN EN GESTIÓN PUBLICA. ADMINISTRACIÓN PUBLICA"/>
    <m/>
  </r>
  <r>
    <x v="0"/>
    <s v="184-2020"/>
    <m/>
    <s v="Secop II"/>
    <s v="FDLSUBA-CPS-184-2020"/>
    <s v="FDLSUBA-CD-108-2020"/>
    <x v="0"/>
    <x v="0"/>
    <x v="1"/>
    <m/>
    <m/>
    <s v="ANDRES FELIPE ESPINOSA ZULUAGA"/>
    <n v="1015439516"/>
    <s v="Bogotá, D.C."/>
    <n v="8000"/>
    <n v="25200000"/>
    <n v="0"/>
    <n v="0"/>
    <n v="25200000"/>
    <n v="4200000"/>
    <m/>
    <m/>
    <m/>
    <s v="Persona Natural"/>
    <x v="0"/>
    <m/>
    <s v="PRESTAR SERVICIOS PROFESIONALES EN EL AREA DE GESTION DEL DESARROLLO, ADMINISTRATIVA Y FINANZAS PARA LOGRAR EL CUMPLIMIENTO DE LAS METAS DEL PLAN DE DESARROLLO DE LA VIGENCIA"/>
    <s v="https://community.secop.gov.co/Public/Tendering/OpportunityDetail/Index?noticeUID=CO1.NTC.1278713&amp;isFromPublicArea=True&amp;isModal=true&amp;asPopupView=true"/>
    <x v="6"/>
    <x v="27"/>
    <d v="2020-06-08T00:00:00"/>
    <d v="2020-10-07T00:00:00"/>
    <s v="4 meses "/>
    <d v="2020-10-07T00:00:00"/>
    <s v=""/>
    <d v="2020-10-07T00:00:00"/>
    <s v="4 meses "/>
    <s v="Término Ok"/>
    <m/>
    <m/>
    <m/>
    <m/>
    <s v="Carrera 103#133-13"/>
    <n v="3213743795"/>
    <s v="afespinosaz@gmail.com"/>
    <s v="Banco de Bogotá"/>
    <s v="Ahorros"/>
    <n v="237379995"/>
    <s v="Masculino"/>
    <s v="Colombia"/>
    <s v="Bogotá, D.C."/>
    <s v="Cundinamarca"/>
    <d v="1993-07-04T00:00:00"/>
    <n v="30"/>
    <s v="MAESTRÌA EN POLITICAS PUBLICAS. CIENCIAS POLITICAS."/>
    <m/>
  </r>
  <r>
    <x v="0"/>
    <s v="185-2020"/>
    <m/>
    <s v="Secop II"/>
    <s v="FDLSUBA-CPS-185-2020"/>
    <s v="FDLSUBA-CD-109-2020"/>
    <x v="0"/>
    <x v="0"/>
    <x v="1"/>
    <m/>
    <m/>
    <s v="JORGE ANDRÉS VARGAS LÓPEZ"/>
    <n v="14296118"/>
    <s v="Ibagué (Tolima)"/>
    <n v="8000"/>
    <n v="25200000"/>
    <n v="0"/>
    <n v="0"/>
    <n v="25200000"/>
    <n v="4200000"/>
    <m/>
    <m/>
    <m/>
    <s v="Persona Natural"/>
    <x v="0"/>
    <m/>
    <s v="PRESTAR LOS SERVICIOS PROFESIONALES DE APOYO EN LA ALCALDIA LOCAL DE SUBA EN LA GESTION DE LOS ASUNTOS RELACIONADOS CON LA SEGURIDAD CIUDADANA, CONVIVENCIA Y PREVENCION DE CONFLICTO, VIOLENCIA Y DELITOS EN LA LOCALIDAD DE SUBA"/>
    <s v="https://community.secop.gov.co/Public/Tendering/OpportunityDetail/Index?noticeUID=CO1.NTC.1280059&amp;isFromPublicArea=True&amp;isModal=true&amp;asPopupView=true"/>
    <x v="13"/>
    <x v="49"/>
    <d v="2020-06-09T00:00:00"/>
    <d v="2020-10-08T00:00:00"/>
    <s v="4 meses "/>
    <d v="2020-10-08T00:00:00"/>
    <s v=""/>
    <d v="2020-10-08T00:00:00"/>
    <s v="4 meses "/>
    <s v="Término Ok"/>
    <m/>
    <m/>
    <m/>
    <m/>
    <s v="Carrera 65 # 98-28"/>
    <n v="3125387531"/>
    <s v=" andresvargaslop@gmail.com"/>
    <s v="Banco Davivienda"/>
    <s v="Ahorros"/>
    <s v="455000066098"/>
    <s v="Masculino"/>
    <s v="Colombia"/>
    <s v="Bucaramanga "/>
    <s v="Santander"/>
    <d v="1985-09-06T00:00:00"/>
    <n v="38"/>
    <s v="ECONOMIA"/>
    <m/>
  </r>
  <r>
    <x v="0"/>
    <s v="186-2020"/>
    <m/>
    <s v="Secop I"/>
    <s v="FLDSUBACI1862020"/>
    <s v="FDLSUBA-CI-186-2020"/>
    <x v="0"/>
    <x v="1"/>
    <x v="2"/>
    <m/>
    <m/>
    <s v="EMPRESA DE TELECOMUNICACIONES DE BOGOTA SA ESP"/>
    <s v="899999115-8"/>
    <m/>
    <s v="No es CPS P-AG"/>
    <n v="38042289"/>
    <n v="0"/>
    <n v="0"/>
    <n v="38042289"/>
    <s v="-"/>
    <m/>
    <m/>
    <m/>
    <s v="Entidad Distrital"/>
    <x v="2"/>
    <m/>
    <s v="PROVEER UNA PLATAFORMA VIRTUAL Y SERVICIOS TECNOLGICOS NECESARIOS A LOS FONDOS DE DESARROLLO LOCAL, EN LA REALIZACIÓN DE LAS ASAMBLEAS, EVENTOS Y FOROS DIGITALES, EN EL MARCO DE LOS ENCUENTROS CIUDADANOS Y PRESUPUESTOS PARTICIPATIVOS, DE ACUERDO CON LOS LINEAMIENTOS ESTRATÉGICOS QUE DETERMINEN LOS FDL."/>
    <s v="https://www.contratos.gov.co/consultas/detalleProceso.do?numConstancia=20-22-16376&amp;g-recaptcha-response=03AGdBq25CiFcMOnhdRj3d04AfmLREEwnqkAVS9P1KfEWuYxP-EKDM4oLdYbHCYbdflf5xmfpG0fLlATOcZ-3OfJCTrOzkhooddOdzVTs-RiACS77r4j43qPmhQX2003iv1cm3qnwYW4hH43nu5s4K8bOKlI1Y3EXQgaZ7R2GYAOqLKSFKdl8CR_6hzimsIG2xh4c7LnlxxfMz1k__MH4go6irq0kM59ox13YPsDs1DgwlXj9nLdpiABUDAlTY-W3ZdAixDPuLLj7SFlVmmTPpcV7RqYxX0SYyjMSY7Fal0jJ2VYqCwYHdtmbofLOm8qkFleSnz9eBsglEUG99LEe4aMys7lJcnGHzPrqAVNOzaqHjQoyHpLyBKH28BE5-O9n3aMyLD_GQh1hu_WaCiZa0w8TWeiaazqbgJPS0CZg-HY2_aFDaKIAUZ62pGDgQ6Mc4m4AbTk3tC6-QMSz39IRvUNAiIA50vnHTEA"/>
    <x v="9"/>
    <x v="50"/>
    <d v="2020-06-23T00:00:00"/>
    <d v="2020-07-31T00:00:00"/>
    <s v="1 meses 9 días."/>
    <d v="2020-08-31T00:00:00"/>
    <s v="1 meses "/>
    <d v="2020-08-31T00:00:00"/>
    <s v="2 meses 9 días."/>
    <s v="Término Ok"/>
    <m/>
    <m/>
    <m/>
    <d v="2023-02-27T00:00:00"/>
    <m/>
    <m/>
    <m/>
    <m/>
    <m/>
    <m/>
    <m/>
    <m/>
    <m/>
    <m/>
    <m/>
    <s v="-"/>
    <m/>
    <s v="NO SE ENCUENTRAN LOS DOCUMENTOS CORRESPONDIENTES EN SECOP II ACERCA DE ESTE CONTRATO "/>
  </r>
  <r>
    <x v="0"/>
    <s v="188-2020"/>
    <m/>
    <s v="Secop II"/>
    <s v="FDLSUBA-CPS-188-2020"/>
    <s v="FDLSUBA-CD-111-2020_x000a_"/>
    <x v="0"/>
    <x v="0"/>
    <x v="1"/>
    <m/>
    <m/>
    <s v="AMPARO ADIELA CONTRERAS VILLAMIL"/>
    <n v="41637669"/>
    <s v="Bogotá, D.C."/>
    <n v="1506"/>
    <n v="37800000"/>
    <n v="6300000"/>
    <n v="0"/>
    <n v="44100000"/>
    <n v="6300000"/>
    <m/>
    <m/>
    <m/>
    <s v="Persona Natural"/>
    <x v="0"/>
    <m/>
    <s v="PRESTAR SUS SERVICIOS PROFESIONALES PARA APOYAR LOS PROCESOS DE MANEJO DEL PRESUPUESTO DISTRITAL LOCAL QUE SE ENCUENTRAN A CARGO DE  LA OFICINA DE PRESUPUESTO DEL FONDO DE DESARROLLO LOCAL DE SUBA"/>
    <s v="https://community.secop.gov.co/Public/Tendering/OpportunityDetail/Index?noticeUID=CO1.NTC.1308667&amp;isFromPublicArea=True&amp;isModal=true&amp;asPopupView=true"/>
    <x v="10"/>
    <x v="51"/>
    <d v="2020-07-01T00:00:00"/>
    <d v="2020-12-31T00:00:00"/>
    <s v="6 meses "/>
    <d v="2021-01-31T00:00:00"/>
    <s v="1 meses "/>
    <d v="2021-01-31T00:00:00"/>
    <s v="7 meses "/>
    <s v="Término Ok"/>
    <m/>
    <m/>
    <m/>
    <m/>
    <s v="Carrera 90 # 19A 29,int 6 apto209"/>
    <n v="3134951440"/>
    <s v="simonf71@gmail.com"/>
    <s v="Banco Scotiabank Colpatria"/>
    <s v="Corriente"/>
    <n v="510361016"/>
    <s v="Masculino"/>
    <s v="Colombia"/>
    <s v="Bogotá, D.C."/>
    <s v="Cundinamarca"/>
    <d v="1955-12-09T00:00:00"/>
    <n v="68"/>
    <s v="ESPECIALIZACION EN GESTION PUBLICA,CONTADOR PUBLICO"/>
    <m/>
  </r>
  <r>
    <x v="0"/>
    <s v="221-2020"/>
    <m/>
    <s v="Secop II"/>
    <s v="FDLCUBA-CPS-221-2020"/>
    <s v="FDLSUBA-CD-137-2020"/>
    <x v="0"/>
    <x v="0"/>
    <x v="0"/>
    <m/>
    <m/>
    <s v="DIANA MILENA MENDIVELSO GARCIA"/>
    <n v="52489642"/>
    <s v="Bogotá, D.C."/>
    <n v="8000"/>
    <n v="13200000"/>
    <n v="0"/>
    <n v="0"/>
    <n v="13200000"/>
    <n v="2200000"/>
    <m/>
    <m/>
    <m/>
    <s v="Persona Natural"/>
    <x v="0"/>
    <m/>
    <s v="PRESTAR LOS SERVICIOS DE APOYO AL ÁREA GESTIÓN DE DESARROLLO LOCAL ESPECIALMENTE EN EL CENTRO DE DOCUMENTACIÓN E INFORMACIÓN CDI DE LA ALCALDÍA LOCAL DE SUBA"/>
    <s v="https://community.secop.gov.co/Public/Tendering/OpportunityDetail/Index?noticeUID=CO1.NTC.1353829&amp;isFromPublicArea=True&amp;isModal=true&amp;asPopupView=true"/>
    <x v="7"/>
    <x v="52"/>
    <d v="2020-07-28T00:00:00"/>
    <d v="2020-12-31T00:00:00"/>
    <s v="5 meses 4 días."/>
    <d v="2020-12-31T00:00:00"/>
    <s v=""/>
    <d v="2020-12-31T00:00:00"/>
    <s v="5 meses 4 días."/>
    <s v="Término Ok"/>
    <m/>
    <m/>
    <m/>
    <m/>
    <s v="Calle 128D BIS #88A-18"/>
    <n v="3118671138"/>
    <s v="NANAMEGA@HOTMAIL.COM.AR"/>
    <s v="Banco Davivienda"/>
    <s v="Ahorros"/>
    <s v="550488415922787"/>
    <s v="Femenino"/>
    <s v="Colombia"/>
    <s v="Bogotá, D.C."/>
    <s v="Cundinamarca"/>
    <d v="1967-03-17T00:00:00"/>
    <n v="57"/>
    <s v="BACHILLER"/>
    <m/>
  </r>
  <r>
    <x v="0"/>
    <s v="190-2020"/>
    <m/>
    <s v="Secop II"/>
    <s v="FDLSUBA-CPS-190-2020"/>
    <s v="FDLSUBA-CD-113-2020"/>
    <x v="0"/>
    <x v="0"/>
    <x v="1"/>
    <m/>
    <m/>
    <s v="HUGO FABIAN MUÑOZ TORRES"/>
    <n v="80237580"/>
    <s v="Bogotá, D.C."/>
    <n v="8000"/>
    <n v="48000000"/>
    <n v="0"/>
    <n v="0"/>
    <n v="48000000"/>
    <n v="6300000"/>
    <m/>
    <m/>
    <m/>
    <s v="Persona Natural"/>
    <x v="0"/>
    <m/>
    <s v="PRESTAR SERVICIOS PROFESIONALES ESPECIALIZADOS EN AEL AREA DE GESTION DEL DESARROLLO LOCAL DE LA ALCALDIA LOCAL  DE SUBA PARA EL APOYO AL SEGUIMIENTO DE LA EJECUCION DE LOS PROYECTOS DE INVERSION DESTINADOS A LA INTERVENCION DE INFRAESTRUCTURA DE LA LOCALIDAD DE SUBA"/>
    <s v="https://community.secop.gov.co/Public/Tendering/OpportunityDetail/Index?noticeUID=CO1.NTC.1309340&amp;isFromPublicArea=True&amp;isModal=true&amp;asPopupView=true"/>
    <x v="11"/>
    <x v="51"/>
    <d v="2020-07-01T00:00:00"/>
    <d v="2020-12-30T00:00:00"/>
    <s v="5 meses 30 días."/>
    <d v="2020-12-30T00:00:00"/>
    <s v=""/>
    <d v="2020-12-30T00:00:00"/>
    <s v="5 meses 30 días."/>
    <s v="Término Ok"/>
    <m/>
    <m/>
    <m/>
    <m/>
    <s v="Carrera  65 # 169 55 AP 1210"/>
    <n v="3134376942"/>
    <s v="arqcapovedavila@gmail.com"/>
    <s v="Bancolombia"/>
    <s v="Ahorros"/>
    <n v="70230283085"/>
    <s v="Masculino"/>
    <s v="Colombia"/>
    <s v="Bogotá, D.C."/>
    <s v="Cundinamarca"/>
    <d v="1981-05-04T00:00:00"/>
    <n v="43"/>
    <s v="ESPECIALIZACION EN DERECHO URBANO, PROPIEDAD Y POLITICAS DEL SUELO,ARQUITECTURA"/>
    <m/>
  </r>
  <r>
    <x v="0"/>
    <s v="191-2020"/>
    <m/>
    <s v="Secop II"/>
    <s v="FDLSUBA-CPS-191-2020"/>
    <s v="FDLSUBA-CD-105-2020"/>
    <x v="0"/>
    <x v="0"/>
    <x v="1"/>
    <m/>
    <m/>
    <s v="CAMILA ANDREA BARRIOS OVALLE"/>
    <n v="1110530826"/>
    <s v="Ibagué (Tolima)"/>
    <n v="8000"/>
    <n v="25200000"/>
    <n v="0"/>
    <n v="0"/>
    <n v="25200000"/>
    <n v="4200000"/>
    <m/>
    <m/>
    <m/>
    <s v="Persona Natural"/>
    <x v="0"/>
    <m/>
    <s v="PRESTAR SERVICIOS PROFESIONALES AL AREA DE GESTION DEL DESARROLLO LOCAL DE LA ALCALDIA LOCAL DE SUBA, PARA APOYAR LA SUPERVISION DE CONTRATOS DE LOS PROYECTOS QUE LE SEAN ASIGNADOS"/>
    <s v="https://community.secop.gov.co/Public/Tendering/OpportunityDetail/Index?noticeUID=CO1.NTC.1258050&amp;isFromPublicArea=True&amp;isModal=true&amp;asPopupView=true"/>
    <x v="14"/>
    <x v="53"/>
    <d v="2020-07-03T00:00:00"/>
    <d v="2020-11-02T00:00:00"/>
    <s v="4 meses "/>
    <d v="2020-11-02T00:00:00"/>
    <s v=""/>
    <d v="2020-11-02T00:00:00"/>
    <s v="4 meses "/>
    <s v="Término Ok"/>
    <m/>
    <m/>
    <m/>
    <m/>
    <s v="Carrera 21 # 102 - 15"/>
    <n v="3017287956"/>
    <s v="Camilabarrios9@gmail.com"/>
    <s v="Bancolombia"/>
    <s v="Ahorros"/>
    <s v="03141409891"/>
    <s v="Femenino"/>
    <s v="Brasil"/>
    <s v="Brasilia"/>
    <s v="Brasil"/>
    <d v="1992-09-20T00:00:00"/>
    <n v="31"/>
    <s v="RELACIONES INTERNACIONALES,GESTION Y DESARROLLO URBANOS, Programa de especialización en Pensamiento_x000a_Estratégico Urbano "/>
    <m/>
  </r>
  <r>
    <x v="0"/>
    <s v="192-2020"/>
    <m/>
    <s v="Secop II"/>
    <s v="FDLSUBA-CPS-192-2020"/>
    <s v="FDLSUBA-CD-114-2020"/>
    <x v="0"/>
    <x v="0"/>
    <x v="1"/>
    <m/>
    <m/>
    <s v="CESAR IVAN ROMERO RODRIGUEZ"/>
    <n v="79244238"/>
    <s v="Bogotá, D.C."/>
    <n v="1427"/>
    <n v="37800000"/>
    <n v="5250000"/>
    <n v="0"/>
    <n v="43050000"/>
    <n v="6300000"/>
    <m/>
    <m/>
    <m/>
    <s v="Persona Natural"/>
    <x v="0"/>
    <m/>
    <s v="PRESTAR LOS SERVICIOS PROFESIONALES COMO ABOGADO PARA APOYAR LA GESTION CONTRACTUAL DEL AREA DE GESTION DEL DESARROLLO LOCAL DE LA ALCALDIA LOCAL DE SUBAEN LOS DIFERENTES PROCESOS DE SELECCION EN SUS ETAPAS PRECONTRACTUAL, CONTRACTUAL Y POSTCONTRACTUAL"/>
    <s v="https://community.secop.gov.co/Public/Tendering/OpportunityDetail/Index?noticeUID=CO1.NTC.1318191&amp;isFromPublicArea=True&amp;isModal=true&amp;asPopupView=true"/>
    <x v="3"/>
    <x v="54"/>
    <d v="2020-07-06T00:00:00"/>
    <d v="2020-12-31T00:00:00"/>
    <s v="5 meses 26 días."/>
    <d v="2021-01-31T00:00:00"/>
    <s v="1 meses "/>
    <d v="2021-01-31T00:00:00"/>
    <s v="6 meses 26 días."/>
    <s v="Término Ok"/>
    <m/>
    <m/>
    <m/>
    <m/>
    <s v="Carrera  58C # 145-70"/>
    <n v="3003178258"/>
    <s v="cesarivanromero@hotmail.com"/>
    <s v="Banco Davivienda"/>
    <s v="Ahorros"/>
    <s v="0550493000005352"/>
    <s v="Masculino"/>
    <s v="Colombia"/>
    <s v="Bogotá, D.C."/>
    <s v="Cundinamarca"/>
    <d v="1969-01-14T00:00:00"/>
    <n v="55"/>
    <s v="ESPECIALIZACION EN DERECHO ADMINISTRATIVO; DERECHO"/>
    <m/>
  </r>
  <r>
    <x v="0"/>
    <s v="193-2020"/>
    <m/>
    <s v="Secop II"/>
    <s v="CONTRATO DE ARRENDAMIENTO No.193-2020"/>
    <s v="FDLSUBA-CD-115-2020"/>
    <x v="0"/>
    <x v="3"/>
    <x v="2"/>
    <m/>
    <m/>
    <s v="Inversiones y Construcciones Rodriguez Reyes y Cia S en C"/>
    <n v="860353174"/>
    <s v="Bogotá, D.C."/>
    <s v="No es CPS P-AG"/>
    <n v="105000000"/>
    <n v="0"/>
    <n v="0"/>
    <n v="105000000"/>
    <s v="-"/>
    <m/>
    <m/>
    <m/>
    <s v="Persona Jurídica"/>
    <x v="2"/>
    <m/>
    <s v="ARRENDAMIENTO DE UN BIEN INMUEBLE (PATIO-BODEGA) PARA EL ALMACENAMIENTO DE MATERIALES PETREOS, PREFABRICADOS, ADOQUINES COMO PRODUCTO DE LOS CONTRATOS DE SUMINISTRO, ACOPIO DE MATERIAL FRESADO COMO PRODUCTO DE LOS CONVENIOS O ACUERDOS CON OTRAS ENTIDADES SUSCRITOS POR LA ENTIDAD, ALMACENAMIENTO DE MATERIAL INCAUTADO EN EL DESARROLLO DE OPERATIVOS DE RESTITUCIÓN DEL ESPACIO PÚBLICO Y POR EFECTO DE LA INDEBIDA OPERACIÓN COMERCIAL EN EL TERRITORIO, PARQUEO DE MAQUINARIA, VEHICULOS DE CARGUE"/>
    <s v="https://community.secop.gov.co/Public/Tendering/OpportunityDetail/Index?noticeUID=CO1.NTC.1319967&amp;isFromPublicArea=True&amp;isModal=true&amp;asPopupView=true"/>
    <x v="11"/>
    <x v="54"/>
    <d v="2020-07-05T00:00:00"/>
    <d v="2020-12-04T00:00:00"/>
    <s v="5 meses "/>
    <d v="2020-12-04T00:00:00"/>
    <s v=""/>
    <d v="2020-12-04T00:00:00"/>
    <s v="5 meses "/>
    <s v="Término Ok"/>
    <m/>
    <m/>
    <m/>
    <d v="2021-12-01T00:00:00"/>
    <s v="Transversal 60 # 114 A - 50 Apto 807 Torre Norte"/>
    <m/>
    <m/>
    <s v="Banco de Bogotá"/>
    <s v="Ahorros"/>
    <s v="012096921"/>
    <s v="No aplica"/>
    <s v="Colombia"/>
    <s v="Bogotá, D.C."/>
    <s v="Cundinamarca"/>
    <d v="2013-01-21T00:00:00"/>
    <s v="-"/>
    <s v="No aplica"/>
    <m/>
  </r>
  <r>
    <x v="0"/>
    <s v="194-2020"/>
    <m/>
    <s v="Secop II"/>
    <s v="FDLSUBA-CPS-194-2020"/>
    <s v="FDLSUBA-CD-105-2020"/>
    <x v="0"/>
    <x v="0"/>
    <x v="1"/>
    <m/>
    <m/>
    <s v="FAYDY MAGALLY PATIÑO GÓMEZ"/>
    <n v="53067931"/>
    <s v="Bogotá, D.C."/>
    <n v="1427"/>
    <n v="25200000"/>
    <n v="11550000"/>
    <n v="0"/>
    <n v="36750000"/>
    <n v="6300000"/>
    <m/>
    <m/>
    <m/>
    <s v="Persona Natural"/>
    <x v="0"/>
    <m/>
    <s v="PRESTAR SERVICIOS PROFESIONALES AL AREA DE GESTION DEL DESARROLLO LOCAL DE LA ALCALDIA LOCAL DE SUBA, PARA APOYAR LA SUPERVISION DE CONTRATOS DE LOS PROYECTOS QUE LE SEAN ASIGNADOS"/>
    <s v="https://community.secop.gov.co/Public/Tendering/OpportunityDetail/Index?noticeUID=CO1.NTC.1258050&amp;isFromPublicArea=True&amp;isModal=true&amp;asPopupView=true"/>
    <x v="14"/>
    <x v="55"/>
    <d v="2020-07-07T00:00:00"/>
    <d v="2020-11-06T00:00:00"/>
    <s v="4 meses "/>
    <d v="2020-12-31T00:00:00"/>
    <s v="1 meses 25 días."/>
    <d v="2020-12-31T00:00:00"/>
    <s v="5 meses 25 días."/>
    <s v="Término Ok"/>
    <m/>
    <m/>
    <m/>
    <m/>
    <s v="Calle 130C # 102a - 10"/>
    <n v="3138901248"/>
    <s v="FAYDYCOSIS@HOTMAIL.COM"/>
    <s v="Banco Caja Social (BCSC)"/>
    <s v="Ahorros"/>
    <n v="24050244173"/>
    <s v="Femenino"/>
    <s v="Colombia"/>
    <s v="Bogotá, D.C."/>
    <s v="Cundinamarca"/>
    <d v="1985-02-27T00:00:00"/>
    <n v="39"/>
    <s v="ESPECIALIZACION EN CONTRATACION ESTATAL -  ESPECIALIZACION EN LA RESPONSABILIDAD PENAL DEL SERVIDOR -  ADMINISTRACION DE EMPRESAS "/>
    <m/>
  </r>
  <r>
    <x v="0"/>
    <s v="195-2020"/>
    <m/>
    <s v="Secop II"/>
    <s v="FDLSUBA-CPS-195-2020"/>
    <s v="FDLSUBA-CD-116-2020"/>
    <x v="0"/>
    <x v="0"/>
    <x v="0"/>
    <m/>
    <m/>
    <s v="GLORIA ASTRID RODRIGUEZ BAQUERO"/>
    <n v="52444244"/>
    <s v="Bogotá, D.C."/>
    <n v="8000"/>
    <n v="48000000"/>
    <n v="6400000"/>
    <n v="0"/>
    <n v="54400000"/>
    <n v="8000000"/>
    <m/>
    <m/>
    <m/>
    <s v="Persona Natural"/>
    <x v="0"/>
    <m/>
    <s v="PRESTAR SERVICIOS PARA APOYAR AL ALCALDE(SA) LOCAL EN LA PROMOCIÓN, ACOMPAÑAMIENTO, COORDINACIÓN Y ATENCIÓN DE LAS INSTANCIAS DE COORDINACIÓN INTERINSTITUCIONALES Y LAS INSTANCIAS DE PARTICIPACIÓN LOCALES, ASÍ COMO LOS PROCESOS COMUNITARIOS EN LA LOCALIDAD"/>
    <s v="https://community.secop.gov.co/Public/Tendering/OpportunityDetail/Index?noticeUID=CO1.NTC.1323335&amp;isFromPublicArea=True&amp;isModal=true&amp;asPopupView=true"/>
    <x v="4"/>
    <x v="55"/>
    <d v="2020-07-07T00:00:00"/>
    <d v="2020-12-31T00:00:00"/>
    <s v="5 meses 25 días."/>
    <d v="2021-01-31T00:00:00"/>
    <s v="1 meses "/>
    <d v="2021-01-31T00:00:00"/>
    <s v="6 meses 25 días."/>
    <s v="Término Ok"/>
    <m/>
    <m/>
    <m/>
    <m/>
    <s v="Carrera 54C # 143A - 90"/>
    <n v="3196374017"/>
    <s v="gloriaaz@yahoo.com"/>
    <s v="Banco Caja Social (BCSC)"/>
    <s v="Ahorros"/>
    <n v="24063441482"/>
    <s v="Femenino"/>
    <s v="Colombia"/>
    <s v="Bogotá, D.C."/>
    <s v="Cundinamarca"/>
    <d v="1979-06-25T00:00:00"/>
    <n v="44"/>
    <s v="ESPECIALIZACION EN GOBIERNO Y POLITICAS PUBLICAS,PSICOLOGIA "/>
    <m/>
  </r>
  <r>
    <x v="0"/>
    <s v="196-2020"/>
    <m/>
    <s v="Secop II"/>
    <s v="FDLSUBA-CPS-196-2020"/>
    <s v="FDLSUBA-CD-117-2020"/>
    <x v="0"/>
    <x v="0"/>
    <x v="1"/>
    <m/>
    <m/>
    <s v="DIANA MARGARITA MARENCO RODRIGUEZ"/>
    <n v="22658955"/>
    <s v="Campo de la Cruz (Atlántico). "/>
    <n v="1483"/>
    <n v="48000000"/>
    <n v="0"/>
    <n v="0"/>
    <n v="48000000"/>
    <n v="8000000"/>
    <m/>
    <m/>
    <m/>
    <s v="Persona Natural"/>
    <x v="0"/>
    <m/>
    <s v="PRESTAR LOS SERVICIOS PROFESIONALES COMO ABOGADO(A) ESPECIALIZADO(A) PARA APOYAR Y LIDERAR JURÍDICA Y TÉCNICAMENTE EL DESARROLLO DE LAS ACTIVIDADES ENCAMINADAS AL CUMPLIMIENTO DE LAS METAS ESTABLECIDAS EN LOS PLANES DE TRABAJO SUSCRITOS PARA TODOS LOS ASUNTOS JURÍDICOS DE INSPECCIÓN VIGILANCIA Y CONTROL DE LA ALCALDÍA LOCAL DE SUBA"/>
    <s v="https://community.secop.gov.co/Public/Tendering/OpportunityDetail/Index?noticeUID=CO1.NTC.1324823&amp;isFromPublicArea=True&amp;isModal=true&amp;asPopupView=true"/>
    <x v="0"/>
    <x v="56"/>
    <d v="2020-07-10T00:00:00"/>
    <d v="2020-12-31T00:00:00"/>
    <s v="5 meses 22 días."/>
    <d v="2020-12-31T00:00:00"/>
    <s v=""/>
    <d v="2020-12-31T00:00:00"/>
    <s v="5 meses 22 días."/>
    <s v="Término Ok"/>
    <m/>
    <m/>
    <m/>
    <m/>
    <s v="Calle 78B # 120-49 Int 1 Apto 405"/>
    <n v="6958885"/>
    <s v="defenza.marenco@gmail.com"/>
    <s v="Banco Davivienda"/>
    <s v="Ahorros"/>
    <n v="22658955"/>
    <s v="Femenino"/>
    <s v="Colombia"/>
    <s v="Campo de la Cruz"/>
    <s v="Atlantico"/>
    <d v="1983-05-11T00:00:00"/>
    <n v="41"/>
    <s v="ESPECIALIZACIÓN EN DERECHO ADMINISTRATIVO. DERECHO"/>
    <m/>
  </r>
  <r>
    <x v="0"/>
    <s v="197-2020"/>
    <m/>
    <s v="Secop II"/>
    <s v="FDLSUBA-CPS-197-2020."/>
    <s v="FDLSUBA-CD-118-2020"/>
    <x v="0"/>
    <x v="0"/>
    <x v="0"/>
    <m/>
    <m/>
    <s v="JUAN SEBASTIAN MANCERA MANCERA"/>
    <n v="1032449663"/>
    <s v="Bogotá, D.C."/>
    <n v="1481"/>
    <n v="17880000"/>
    <n v="0"/>
    <n v="0"/>
    <n v="17880000"/>
    <n v="2980000"/>
    <m/>
    <m/>
    <m/>
    <s v="Persona Natural"/>
    <x v="0"/>
    <m/>
    <s v="PRESTAR ERVICIOS DE APOYO A LA GESTION EN LAS AREAS OPERATIVAS DE CARACTER ARCHIVISTICODESARROLLADAS EN LAS DEPENDENCIAS DE LA ALCALDIA LOCAL DE SUBA PARA GARANTIZAR LA APLICACION CORRECTA DE LOS PROCEDIMIENTOS TECNICOS"/>
    <s v="https://community.secop.gov.co/Public/Tendering/OpportunityDetail/Index?noticeUID=CO1.NTC.1330862&amp;isFromPublicArea=True&amp;isModal=true&amp;asPopupView=true"/>
    <x v="19"/>
    <x v="57"/>
    <d v="2020-07-14T00:00:00"/>
    <d v="2020-12-31T00:00:00"/>
    <s v="5 meses 18 días."/>
    <d v="2020-12-31T00:00:00"/>
    <s v=""/>
    <d v="2020-12-31T00:00:00"/>
    <s v="5 meses 18 días."/>
    <s v="Término Ok"/>
    <m/>
    <m/>
    <m/>
    <m/>
    <s v="Calle144 # 141 A - 50 CASA 63_x000d_"/>
    <n v="3440475"/>
    <s v="juanmancera18@gmail.com"/>
    <s v="Banco de Bogotá"/>
    <s v="Ahorros"/>
    <n v="237123526"/>
    <s v="Masculino"/>
    <s v="Colombia"/>
    <s v="Bogotá, D.C."/>
    <s v="Cundinamarca"/>
    <d v="1992-05-03T00:00:00"/>
    <n v="32"/>
    <s v="TECNOLOGÍA EN GESTIÓN BIBLIOTECARIA"/>
    <m/>
  </r>
  <r>
    <x v="0"/>
    <s v="198-2020"/>
    <m/>
    <s v="Secop II"/>
    <s v="FDLSUBA-CPS-198-2020"/>
    <s v="FDLSUBA-CD-105-2020"/>
    <x v="0"/>
    <x v="0"/>
    <x v="1"/>
    <m/>
    <m/>
    <s v="TATIANA ANDREA MONTOYA POLANCO"/>
    <n v="1053801356"/>
    <s v="Manizales (Caldas)"/>
    <n v="1481"/>
    <n v="25200000"/>
    <n v="9870000"/>
    <n v="0"/>
    <n v="35070000"/>
    <n v="6300000"/>
    <m/>
    <m/>
    <m/>
    <s v="Persona Natural"/>
    <x v="0"/>
    <m/>
    <s v="PRESTAR SERVICIOS PROFESIONALES AL AREA DE GESTION DEL DESARROLLO LOCAL DE LA ALCALDIA LOCAL DE SUBA, PARA APOYAR LA SUPERVISION DE CONTRATOS DE LOS PROYECTOS QUE LE SEAN ASIGNADOS"/>
    <s v="https://community.secop.gov.co/Public/Tendering/OpportunityDetail/Index?noticeUID=CO1.NTC.1258050&amp;isFromPublicArea=True&amp;isModal=true&amp;asPopupView=true"/>
    <x v="14"/>
    <x v="58"/>
    <d v="2020-07-14T00:00:00"/>
    <d v="2020-11-13T00:00:00"/>
    <s v="4 meses "/>
    <d v="2020-12-31T00:00:00"/>
    <s v="1 meses 18 días."/>
    <d v="2020-12-31T00:00:00"/>
    <s v="5 meses 18 días."/>
    <s v="Término Ok"/>
    <m/>
    <m/>
    <m/>
    <m/>
    <s v="Calle 147 # 12-52 INT 1 APTO 401"/>
    <n v="3178876423"/>
    <s v="tatimontoya208@hotmail.com"/>
    <s v="Banco Caja Social (BCSC)"/>
    <s v="Ahorros"/>
    <n v="24038254550"/>
    <s v="Femenino"/>
    <s v="Colombia"/>
    <s v="Bogotá, D.C."/>
    <s v="Cundinamarca"/>
    <d v="1990-02-08T00:00:00"/>
    <n v="34"/>
    <s v="ESPECIALIZACIÓN EN CONTRATACIÓN ESTATAL Y SU GESTIÓN. ABOGADA."/>
    <m/>
  </r>
  <r>
    <x v="0"/>
    <s v="199-2020"/>
    <m/>
    <s v="Secop II"/>
    <s v="FDLSUBA-CPS-199-2020"/>
    <s v="FDLSUBA-CD-119-2020"/>
    <x v="0"/>
    <x v="0"/>
    <x v="0"/>
    <m/>
    <m/>
    <s v="ERIKA MERCEDES GOMEZ RIVERA"/>
    <n v="52249114"/>
    <s v="Bogotá, D.C."/>
    <n v="1481"/>
    <n v="16800000"/>
    <n v="0"/>
    <n v="0"/>
    <n v="16800000"/>
    <n v="4200000"/>
    <m/>
    <m/>
    <m/>
    <s v="Persona Natural"/>
    <x v="0"/>
    <m/>
    <s v="APOYAR JURÍDICAMENTE LA EJECUCIÓN DE LAS ACCIONES REQUERIDAS PARA EL TRÁMITE E IMPULSO PROCESAL DE LAS ACTUACIONES CONTRAVENCIONALES Y/O QUERELLAS QUE CURSEN EN LAS INSPECCIONES DE POLICÍA DE LA LOCALIDAD. "/>
    <s v="https://community.secop.gov.co/Public/Tendering/OpportunityDetail/Index?noticeUID=CO1.NTC.1330762&amp;isFromPublicArea=True&amp;isModal=true&amp;asPopupView=true"/>
    <x v="5"/>
    <x v="59"/>
    <d v="2020-07-14T00:00:00"/>
    <d v="2020-11-13T00:00:00"/>
    <s v="4 meses "/>
    <d v="2020-11-13T00:00:00"/>
    <s v=""/>
    <d v="2020-11-13T00:00:00"/>
    <s v="4 meses "/>
    <s v="Término Ok"/>
    <m/>
    <m/>
    <m/>
    <m/>
    <s v="Carrera 27B # 72 - 23"/>
    <n v="6957380"/>
    <s v="aner1107@yahoo.es"/>
    <s v="Banco de Bogotá"/>
    <s v="Ahorros"/>
    <n v="185128675"/>
    <s v="Femenino"/>
    <s v="Colombia"/>
    <s v="Bogotá, D.C."/>
    <s v="Cundinamarca"/>
    <d v="1975-11-14T00:00:00"/>
    <n v="48"/>
    <s v="ESPECIALIZACIÓN EN DERECHO ADMINISTRATIVO. COMUNICACION SOCIALY PERIODISMO. DERECHO"/>
    <m/>
  </r>
  <r>
    <x v="0"/>
    <s v="200-2020"/>
    <m/>
    <s v="Secop II"/>
    <s v="FDLSUBA-CPS-200-2020"/>
    <s v="FDLSUBA-CD-119-2020"/>
    <x v="0"/>
    <x v="0"/>
    <x v="0"/>
    <m/>
    <m/>
    <s v="BLANCA PATRICIA CONTRERAS LOPEZ"/>
    <n v="51727116"/>
    <s v="Bogotá, D.C."/>
    <n v="1481"/>
    <n v="16800000"/>
    <n v="0"/>
    <n v="0"/>
    <n v="16800000"/>
    <n v="4200000"/>
    <m/>
    <m/>
    <m/>
    <s v="Persona Natural"/>
    <x v="0"/>
    <m/>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1330762&amp;isFromPublicArea=True&amp;isModal=true&amp;asPopupView=true"/>
    <x v="5"/>
    <x v="59"/>
    <d v="2020-07-14T00:00:00"/>
    <d v="2020-11-13T00:00:00"/>
    <s v="4 meses "/>
    <d v="2020-11-13T00:00:00"/>
    <s v=""/>
    <d v="2020-11-13T00:00:00"/>
    <s v="4 meses "/>
    <s v="Término Ok"/>
    <m/>
    <m/>
    <m/>
    <m/>
    <s v="Carrera 58C # 152B 66 INT 13 APTO 104"/>
    <n v="9063685"/>
    <s v="paconlo123@hotmail.com"/>
    <s v="Banco Davivienda"/>
    <s v="Ahorros"/>
    <s v="0550007600223536_x000d_"/>
    <s v="Femenino"/>
    <s v="Colombia"/>
    <s v="Armenia"/>
    <s v="Quindio"/>
    <d v="1964-07-25T00:00:00"/>
    <n v="59"/>
    <s v="ESPECIALIZACION EN DERECHO ADMINISTRATIVO. DERECHO"/>
    <m/>
  </r>
  <r>
    <x v="0"/>
    <s v="201-2020"/>
    <m/>
    <s v="Secop II"/>
    <s v="FDLSUBA-CPS-201-2020"/>
    <s v="FDLSUBA-CD-120-2020"/>
    <x v="0"/>
    <x v="0"/>
    <x v="0"/>
    <m/>
    <m/>
    <s v="DAYANA LORENA ALFONSO ESCOBAR"/>
    <n v="1022385332"/>
    <s v="Bogotá, D.C."/>
    <n v="1481"/>
    <n v="15480000"/>
    <n v="0"/>
    <n v="0"/>
    <n v="15480000"/>
    <n v="3870000"/>
    <m/>
    <m/>
    <m/>
    <s v="Persona Natural"/>
    <x v="0"/>
    <m/>
    <s v="APOYAR JURÍDICAMENTE LA EJECUCIÓN DE LAS ACCIONES REQUERIDAS PARA LA DEPURACIÓN DE LAS ACTUACIONES ADMINISTRATIVAS QUE CURSAN EN LA ALCALDÍA LOCAL"/>
    <s v="https://community.secop.gov.co/Public/Tendering/OpportunityDetail/Index?noticeUID=CO1.NTC.1330384&amp;isFromPublicArea=True&amp;isModal=true&amp;asPopupView=true"/>
    <x v="0"/>
    <x v="59"/>
    <d v="2020-07-22T00:00:00"/>
    <d v="2020-11-12T00:00:00"/>
    <s v="3 meses 22 días."/>
    <d v="2020-11-12T00:00:00"/>
    <s v=""/>
    <d v="2020-11-12T00:00:00"/>
    <s v="3 meses 22 días."/>
    <s v="Término Ok"/>
    <m/>
    <m/>
    <m/>
    <m/>
    <s v="Carrera 45 # 22-05 AP 305"/>
    <n v="3107736828"/>
    <s v="lorena-ae1@hotmail.com"/>
    <s v="Banco Caja Social (BCSC)"/>
    <s v="Ahorros"/>
    <n v="24075430562"/>
    <s v="Femenino"/>
    <s v="Colombia"/>
    <s v="Bogotá, D.C."/>
    <s v="Cundinamarca"/>
    <d v="1993-04-14T00:00:00"/>
    <n v="31"/>
    <s v="DERECHO"/>
    <m/>
  </r>
  <r>
    <x v="0"/>
    <s v="202-2020"/>
    <m/>
    <s v="Secop II"/>
    <s v="FDLSUBA-CPS-202-2020"/>
    <s v="FDLSUBA-CD-120-2020"/>
    <x v="0"/>
    <x v="0"/>
    <x v="0"/>
    <m/>
    <m/>
    <s v="ELBA JOHANA FUENTES VALBUENA"/>
    <n v="52261144"/>
    <s v="Bogotá, D.C."/>
    <n v="8000"/>
    <n v="15480000"/>
    <n v="0"/>
    <n v="0"/>
    <n v="15480000"/>
    <n v="3870000"/>
    <m/>
    <m/>
    <m/>
    <s v="Persona Natural"/>
    <x v="0"/>
    <m/>
    <s v="APOYAR JURÍDICAMENTE LA EJECUCIÓN DE LAS ACCIONES REQUERIDAS PARA LA DEPURACIÓN DE LAS ACTUACIONES ADMINISTRATIVAS QUE CURSAN EN LA ALCALDÍA LOCAL"/>
    <s v="https://community.secop.gov.co/Public/Tendering/OpportunityDetail/Index?noticeUID=CO1.NTC.1330384&amp;isFromPublicArea=True&amp;isModal=true&amp;asPopupView=true"/>
    <x v="0"/>
    <x v="59"/>
    <d v="2020-07-23T00:00:00"/>
    <d v="2020-11-22T00:00:00"/>
    <s v="4 meses "/>
    <d v="2020-11-22T00:00:00"/>
    <s v=""/>
    <d v="2020-11-22T00:00:00"/>
    <s v="4 meses "/>
    <s v="Término Ok"/>
    <m/>
    <m/>
    <m/>
    <m/>
    <s v="Calle 131 Bis # 106 - 10"/>
    <n v="4453900"/>
    <s v="yobis924@hotmail,com"/>
    <s v="Banco Davivienda"/>
    <s v="Ahorros"/>
    <s v="0550476300041375_x000d_"/>
    <s v="Femenino"/>
    <s v="Colombia"/>
    <s v="Cubara"/>
    <s v="Boyacá"/>
    <d v="1975-01-29T00:00:00"/>
    <n v="49"/>
    <s v="DERECHO"/>
    <m/>
  </r>
  <r>
    <x v="0"/>
    <s v="203-2020"/>
    <m/>
    <s v="Secop II"/>
    <s v="FDLSUBA-CPS-203-2020"/>
    <s v="FDLSUBA-CD-121-2020"/>
    <x v="0"/>
    <x v="0"/>
    <x v="0"/>
    <m/>
    <m/>
    <s v="HERNAN DARIO CRIOLLO ESPINOZA"/>
    <n v="10300499"/>
    <s v="Popayán (Cauca)"/>
    <n v="1481"/>
    <n v="16800000"/>
    <n v="8400000"/>
    <n v="0"/>
    <n v="25200000"/>
    <n v="4200000"/>
    <m/>
    <m/>
    <m/>
    <s v="Persona Natural"/>
    <x v="0"/>
    <m/>
    <s v="APOYAR LA FORMULACIÓN, EJECUCIÓN, SEGUIMIENTO Y MEJORA CONTINUA ESPECIALMENTE DE LAS HERRAMIENTAS QUE CONFORMAN LA GESTIÓN AMBIENTAL INSTITUCIONAL DE LA ALCALDÍA LOCAL"/>
    <s v="https://community.secop.gov.co/Public/Tendering/OpportunityDetail/Index?noticeUID=CO1.NTC.1330801&amp;isFromPublicArea=True&amp;isModal=true&amp;asPopupView=true"/>
    <x v="12"/>
    <x v="59"/>
    <d v="2020-07-14T00:00:00"/>
    <d v="2020-11-13T00:00:00"/>
    <s v="4 meses "/>
    <d v="2021-01-13T00:00:00"/>
    <s v="2 meses "/>
    <d v="2021-01-13T00:00:00"/>
    <s v="6 meses "/>
    <s v="Término Ok"/>
    <m/>
    <m/>
    <m/>
    <m/>
    <s v="Carrera 71B Bis # 12-30 Bloque 17 Apto 101"/>
    <n v="9235076"/>
    <s v="kriollo2183@gmail.com"/>
    <s v="Bancolombia"/>
    <s v="Ahorros"/>
    <n v="42252286785"/>
    <s v="Masculino"/>
    <s v="Colombia"/>
    <s v="Almaguer"/>
    <s v="Cauca"/>
    <d v="1983-11-21T00:00:00"/>
    <n v="40"/>
    <s v="ESPECIALIZACIÓN EN GERENCIA DE SEGURDAD Y SALUD EN EL TRABAJO. ADMINISTRACIÓN AMBIENTAL."/>
    <m/>
  </r>
  <r>
    <x v="0"/>
    <s v="204-2020"/>
    <m/>
    <s v="Secop II"/>
    <s v="FDLSUBA-CPS-204-2020"/>
    <s v="FDLSUBA-CD-122-2020"/>
    <x v="0"/>
    <x v="0"/>
    <x v="1"/>
    <m/>
    <m/>
    <s v="INGRID KATHERINE MARIN MATEUS"/>
    <n v="1019050017"/>
    <s v="Bogotá, D.C."/>
    <n v="1481"/>
    <n v="16800000"/>
    <n v="6580000"/>
    <n v="0"/>
    <n v="23380000"/>
    <n v="3870000"/>
    <m/>
    <m/>
    <m/>
    <s v="Persona Natural"/>
    <x v="0"/>
    <m/>
    <s v="PRESTAR SERVICIOS PROFESIONALES EN EL ÁREA DE GESTIÓN DEL DESARROLLO LOCAL PARA EL CUMPLIMIENTO DE LAS METAS DEL PLAN DE DESARROLLO LOCAL DE LA VIGENCIA Y ATENDER LAS COMPETENCIAS AMBIENTALES PROPIAS DE LA ALCALDÍA LOCAL DE SUBA. "/>
    <s v="https://community.secop.gov.co/Public/Tendering/OpportunityDetail/Index?noticeUID=CO1.NTC.1331016&amp;isFromPublicArea=True&amp;isModal=true&amp;asPopupView=true"/>
    <x v="12"/>
    <x v="59"/>
    <d v="2020-07-14T00:00:00"/>
    <d v="2020-11-13T00:00:00"/>
    <s v="4 meses "/>
    <d v="2020-12-31T00:00:00"/>
    <s v="1 meses 18 días."/>
    <d v="2020-12-31T00:00:00"/>
    <s v="5 meses 18 días."/>
    <s v="Término Ok"/>
    <m/>
    <m/>
    <m/>
    <m/>
    <s v="Transversal 138 # 137 - 39"/>
    <n v="3144909014"/>
    <s v="Ing.ingridmarin@gmail.com"/>
    <s v="Banco Davivienda"/>
    <s v="Ahorros"/>
    <n v="570451870071938"/>
    <s v="Femenino"/>
    <s v="Colombia"/>
    <s v="Bogotá, D.C."/>
    <s v="Cundinamarca"/>
    <d v="1990-07-04T00:00:00"/>
    <n v="33"/>
    <s v="INGENIERIA AMBIENTAL"/>
    <m/>
  </r>
  <r>
    <x v="0"/>
    <s v="205-2020"/>
    <m/>
    <s v="Secop II"/>
    <s v="205-2020"/>
    <s v="FDLSUBA-SAMC-002-2020"/>
    <x v="2"/>
    <x v="2"/>
    <x v="2"/>
    <m/>
    <m/>
    <s v="UNION TEMPORAL POR LOS HEROES O UT PLH"/>
    <s v="901394082-2"/>
    <m/>
    <s v="No es CPS P-AG"/>
    <n v="195000000"/>
    <n v="0"/>
    <n v="0"/>
    <n v="195000000"/>
    <s v="-"/>
    <s v="E Comerce Global SAS (3.00%) - LA RED (97.00%)"/>
    <m/>
    <m/>
    <s v="Unión Temporal"/>
    <x v="2"/>
    <m/>
    <s v="PRESTACIÓN DE SERVICIOS DE APOYO LOGÍSTICO Y DE ESTRATEGIAS DE COMUNICACIÓN Y DIFUSIÓN PARA LA REALIZACIÓN DE LOS DIFERENTES EVENTOS Y ACTIVIDADES QUE SE REQUIERAN PARA EL DESARROLLO DE LA GESTIÓN INSTITUCIONAL DE LA ALCALDÍA LOCAL DE SUBA."/>
    <s v="https://community.secop.gov.co/Public/Tendering/OpportunityDetail/Index?noticeUID=CO1.NTC.1298420&amp;isFromPublicArea=True&amp;isModal=true&amp;asPopupView=true"/>
    <x v="2"/>
    <x v="60"/>
    <d v="2020-07-15T00:00:00"/>
    <d v="2021-03-14T00:00:00"/>
    <s v="8 meses "/>
    <d v="2021-06-14T00:00:00"/>
    <s v="3 meses "/>
    <d v="2021-06-14T00:00:00"/>
    <s v="11 meses "/>
    <s v="Término Ok"/>
    <m/>
    <m/>
    <m/>
    <d v="2021-11-02T00:00:00"/>
    <s v="Km 9 via siberia tenjo"/>
    <n v="3176444840"/>
    <s v="COMERCIAL@E-COMERCEGLOBAL.COM"/>
    <s v="Bancolombia"/>
    <s v="Corriente"/>
    <s v="57393466113"/>
    <s v="No aplica"/>
    <s v="Colombia"/>
    <s v="Tenjo"/>
    <s v="Cundinamarca"/>
    <m/>
    <s v="-"/>
    <s v="No aplica"/>
    <m/>
  </r>
  <r>
    <x v="0"/>
    <s v="206-2020"/>
    <m/>
    <s v="Secop II"/>
    <s v="FDLSUBA-CPS-206-2020"/>
    <s v="FDLSUBA-CD-123-2020"/>
    <x v="0"/>
    <x v="0"/>
    <x v="1"/>
    <m/>
    <m/>
    <s v="JEFERSON ALEXANDER GUZMAN NEGRO"/>
    <n v="1104709000"/>
    <s v="Bogotá, D.C."/>
    <n v="1481"/>
    <n v="16800000"/>
    <n v="0"/>
    <n v="0"/>
    <n v="16800000"/>
    <n v="4200000"/>
    <m/>
    <m/>
    <m/>
    <s v="Persona Natural"/>
    <x v="0"/>
    <m/>
    <s v="PRESTAR SERVICIOS PROFESIONALES EN MATERIA SOCIAL PARA IMPULSAR LOS PROCESOS DE PARTICIPACIÓN CIUDADANA Y FOMENTAR LAS ACTIVIDADES INSTITUCIONALES PARA EL CUMPLIMIENTO DE LAS METAS DE PLAN DE DESARROLLO LOCAL 46204"/>
    <s v="https://community.secop.gov.co/Public/Tendering/OpportunityDetail/Index?noticeUID=CO1.NTC.1341517&amp;isFromPublicArea=True&amp;isModal=true&amp;asPopupView=true"/>
    <x v="4"/>
    <x v="61"/>
    <d v="2020-07-22T00:00:00"/>
    <d v="2020-11-21T00:00:00"/>
    <s v="4 meses "/>
    <d v="2020-11-21T00:00:00"/>
    <s v=""/>
    <d v="2020-11-21T00:00:00"/>
    <s v="4 meses "/>
    <s v="Término Ok"/>
    <m/>
    <m/>
    <m/>
    <m/>
    <s v="Calle 150A # 95-40 INT 1"/>
    <n v="3125348482"/>
    <s v="jeferson9602@hotmail.com"/>
    <s v="Bancolombia"/>
    <s v="Ahorros"/>
    <n v="44628967081"/>
    <s v="Masculino"/>
    <s v="Colombia"/>
    <s v="Bogotá, D.C."/>
    <s v="Cundinamarca"/>
    <d v="1996-01-02T00:00:00"/>
    <n v="28"/>
    <s v="CIENCIA POLÍTICA"/>
    <m/>
  </r>
  <r>
    <x v="0"/>
    <s v="207-2020"/>
    <m/>
    <s v="Secop II"/>
    <s v="FDLSUBA-CPS-207-2020"/>
    <s v="FDLSUBA-CPS-124-2020 "/>
    <x v="0"/>
    <x v="0"/>
    <x v="0"/>
    <m/>
    <m/>
    <s v="ADRIANA ISABEL SANDOVAL OTALORA"/>
    <n v="20758841"/>
    <s v="Nemocón (Cundinarca)."/>
    <n v="1481"/>
    <n v="25200000"/>
    <n v="7770000"/>
    <n v="0"/>
    <n v="32970000"/>
    <n v="6300000"/>
    <m/>
    <m/>
    <m/>
    <s v="Persona Natural"/>
    <x v="0"/>
    <m/>
    <s v="APOYAR AL ALCALDE LOCAL EN LA FORMULACIÓN, SEGUIMIENTO E IMPLEMENTACIÓN DE LA ESTRATEGIA LOCAL PARA LA TERMINACIÓN JURÍDICA DE LAS ACTUACIONES ADMINISTRATIVAS QUE CURSAN EN LA ALCALDÍA LOCAL"/>
    <s v="https://community.secop.gov.co/Public/Tendering/OpportunityDetail/Index?noticeUID=CO1.NTC.1343259&amp;isFromPublicArea=True&amp;isModal=true&amp;asPopupView=true"/>
    <x v="0"/>
    <x v="62"/>
    <d v="2020-07-24T00:00:00"/>
    <d v="2020-11-23T00:00:00"/>
    <s v="4 meses "/>
    <d v="2020-12-31T00:00:00"/>
    <s v="1 meses 8 días."/>
    <d v="2020-12-31T00:00:00"/>
    <s v="5 meses 8 días."/>
    <s v="Término Ok"/>
    <m/>
    <m/>
    <m/>
    <m/>
    <s v="Calle 173 # 54 B - 34"/>
    <n v="6722929"/>
    <s v="adrianajkn@yahoo.com"/>
    <s v="Banco Davivienda"/>
    <s v="Ahorros"/>
    <s v="0550001400020036_x000d_"/>
    <s v="Femenino"/>
    <s v="Colombia"/>
    <s v="Nemocón"/>
    <s v="Cundinamarca"/>
    <d v="1964-10-21T00:00:00"/>
    <n v="59"/>
    <s v="ESPECIALIZACION EN DERECHO PENAL"/>
    <m/>
  </r>
  <r>
    <x v="0"/>
    <s v="208-2020"/>
    <m/>
    <s v="Secop II"/>
    <s v="FDLSUBA-CPS-208-2020"/>
    <s v="FDLSUBA-CD-125-2020"/>
    <x v="0"/>
    <x v="0"/>
    <x v="1"/>
    <m/>
    <m/>
    <s v="KAREN GISELLE CELIS BALLESTEROS"/>
    <n v="1022368854"/>
    <s v="Bogotá, D.C."/>
    <n v="8000"/>
    <n v="25200000"/>
    <n v="7980000"/>
    <n v="0"/>
    <n v="33180000"/>
    <n v="6300000"/>
    <m/>
    <m/>
    <m/>
    <s v="Persona Natural"/>
    <x v="0"/>
    <m/>
    <s v="PRESTAR SERVICIOS DE APOYO PROFESIONAL AL ÁREA DE GESTIÓN DEL DESARROLLO LOCAL EN LA OFICINA DE CONTABILIDAD PARA ADELANTAR LAS ACTIVIDADES QUE DEN CUMPLIMIENTO A PROCEDIMIENTOS, ADMINISTRATIVOS Y CONTABLES APLICABLES 47099, "/>
    <s v="https://community.secop.gov.co/Public/Tendering/OpportunityDetail/Index?noticeUID=CO1.NTC.1343450&amp;isFromPublicArea=True&amp;isModal=true&amp;asPopupView=true"/>
    <x v="17"/>
    <x v="61"/>
    <d v="2020-07-24T00:00:00"/>
    <d v="2020-11-23T00:00:00"/>
    <s v="4 meses "/>
    <d v="2020-12-31T00:00:00"/>
    <s v="1 meses 8 días."/>
    <d v="2020-12-31T00:00:00"/>
    <s v="5 meses 8 días."/>
    <s v="Término Ok"/>
    <m/>
    <m/>
    <m/>
    <m/>
    <s v="Carrera 75 # 54-29"/>
    <n v="8029444"/>
    <s v="karengis91@hotmail.com"/>
    <s v="Bancolombia"/>
    <s v="Ahorros"/>
    <n v="21789092530"/>
    <s v="Femenino"/>
    <s v="Colombia"/>
    <s v="Bogotá, D.C."/>
    <s v="Cundinamarca"/>
    <d v="1991-06-10T00:00:00"/>
    <n v="32"/>
    <s v="ESPECIALIZACION EN GERENCIA DE PROYECTOS. ADMINISTRACIÓN DE EMPRESAS"/>
    <m/>
  </r>
  <r>
    <x v="0"/>
    <s v="209-2020"/>
    <m/>
    <s v="Secop II"/>
    <s v="FDLSUBA-CPS-209-2020"/>
    <s v="FDLSUBA-CD-123-2020"/>
    <x v="0"/>
    <x v="0"/>
    <x v="1"/>
    <m/>
    <m/>
    <s v="NATHALIA MOSQUERA PEDREROS"/>
    <n v="1015447619"/>
    <s v="Bogotá, D.C."/>
    <n v="1481"/>
    <n v="16800000"/>
    <n v="5180000"/>
    <n v="0"/>
    <n v="21980000"/>
    <n v="4200000"/>
    <m/>
    <m/>
    <m/>
    <s v="Persona Natural"/>
    <x v="0"/>
    <m/>
    <s v="PRESTAR SERVICIOS PROFESIONALES EN MATERIA SOCIAL PARA IMPULSAR LOS PROCESOS DE PARTICIPACIÓN CIUDADANA Y FOMENTAR LAS ACTIVIDADES INSTITUCIONALES PARA EL CUMPLIMIENTO DE LAS METAS DE PLAN DE DESARROLLO LOCAL 46204"/>
    <s v="https://community.secop.gov.co/Public/Tendering/OpportunityDetail/Index?noticeUID=CO1.NTC.1341517&amp;isFromPublicArea=True&amp;isModal=true&amp;asPopupView=true"/>
    <x v="4"/>
    <x v="63"/>
    <d v="2020-07-24T00:00:00"/>
    <d v="2020-11-23T00:00:00"/>
    <s v="4 meses "/>
    <d v="2020-12-31T00:00:00"/>
    <s v="1 meses 8 días."/>
    <d v="2020-12-31T00:00:00"/>
    <s v="5 meses 8 días."/>
    <s v="Término Ok"/>
    <m/>
    <m/>
    <m/>
    <m/>
    <s v="Calle 63 b # 68 f - 07"/>
    <n v="3123467495"/>
    <s v=" natimp37@gmail.com"/>
    <s v="Banco Davivienda"/>
    <s v="Ahorros"/>
    <s v="450270136762"/>
    <s v="Femenino"/>
    <s v="Colombia"/>
    <s v="Bogotá, D.C."/>
    <s v="Cundinamarca"/>
    <d v="1994-07-30T00:00:00"/>
    <n v="29"/>
    <s v="MAESTRÍA EN ADMINISTRACIÓN,CIENCIA POLÍTICA,TECNICO EN CONTABILIZACION DE OPERACIONES COMERCIALES"/>
    <m/>
  </r>
  <r>
    <x v="0"/>
    <s v="210-2020"/>
    <m/>
    <s v="Secop II"/>
    <s v="FDLSUBA-CPS-210-2020"/>
    <s v="FDLSUBA-CD-126-2020"/>
    <x v="0"/>
    <x v="0"/>
    <x v="0"/>
    <m/>
    <m/>
    <s v="CLAUDIA PATRICIA URREGO MORENO"/>
    <n v="52990899"/>
    <s v="Bogotá, D.C."/>
    <n v="8000"/>
    <n v="21000000"/>
    <n v="4200000"/>
    <n v="0"/>
    <n v="252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352774&amp;isFromPublicArea=True&amp;isModal=true&amp;asPopupView=true"/>
    <x v="0"/>
    <x v="63"/>
    <d v="2020-07-31T00:00:00"/>
    <d v="2020-12-31T00:00:00"/>
    <s v="5 meses 1 días."/>
    <d v="2021-01-31T00:00:00"/>
    <s v="1 meses "/>
    <d v="2021-01-31T00:00:00"/>
    <s v="6 meses 1 días."/>
    <s v="Término Ok"/>
    <m/>
    <m/>
    <m/>
    <m/>
    <s v="Carrera 8F # 159B-34"/>
    <n v="3013627540"/>
    <s v="CLAUDIAUABOG@HOTMAIL.COM"/>
    <s v="Banco Davivienda"/>
    <s v="Ahorros"/>
    <s v="450700087130"/>
    <s v="Femenino"/>
    <s v="Colombia"/>
    <s v="Bogotá, D.C."/>
    <s v="Cundinamarca"/>
    <d v="1982-11-27T00:00:00"/>
    <n v="41"/>
    <s v="DERECHO"/>
    <m/>
  </r>
  <r>
    <x v="0"/>
    <s v="211-2020"/>
    <m/>
    <s v="Secop II"/>
    <s v="FDLSUBA-CPS-211-2020"/>
    <s v="FDLSUBA-CD127-2020"/>
    <x v="0"/>
    <x v="0"/>
    <x v="0"/>
    <m/>
    <m/>
    <s v="JOHN JAVIER TORRES PAVA"/>
    <n v="1032405392"/>
    <s v="Bogotá, D.C."/>
    <n v="1481"/>
    <n v="21000000"/>
    <n v="0"/>
    <n v="0"/>
    <n v="21000000"/>
    <n v="4200000"/>
    <m/>
    <m/>
    <m/>
    <s v="Persona Natural"/>
    <x v="0"/>
    <m/>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1355505&amp;isFromPublicArea=True&amp;isModal=true&amp;asPopupView=true"/>
    <x v="5"/>
    <x v="64"/>
    <d v="2020-07-28T00:00:00"/>
    <d v="2020-12-26T00:00:00"/>
    <s v="4 meses 29 días."/>
    <d v="2020-12-26T00:00:00"/>
    <s v=""/>
    <d v="2020-12-26T00:00:00"/>
    <s v="4 meses 29 días."/>
    <s v="Término Ok"/>
    <m/>
    <m/>
    <m/>
    <m/>
    <s v="Carrera 16 A # 143 - 38, Apto 504"/>
    <n v="7077028"/>
    <s v="javiertp1987@gmail.com"/>
    <s v="Banco de Bogotá"/>
    <s v="Ahorros"/>
    <n v="47585401"/>
    <s v="Masculino"/>
    <s v="Colombia"/>
    <s v="Bogotá, D.C."/>
    <s v="Cundinamarca"/>
    <d v="1987-12-22T00:00:00"/>
    <n v="36"/>
    <s v="ESPECIALIZACIÓN EN DERECHO COMERCIAL Y DE LOS NEGOCIOS. DERECHO."/>
    <m/>
  </r>
  <r>
    <x v="0"/>
    <s v="212-2020"/>
    <m/>
    <s v="Secop II"/>
    <s v="FDLSUBA-CPS-212-2020"/>
    <s v="FDLSUBA-CD-128-2020"/>
    <x v="0"/>
    <x v="0"/>
    <x v="1"/>
    <m/>
    <m/>
    <s v="MARIA ALEJANDRA SALAZAR TAMAYO"/>
    <n v="1110513003"/>
    <s v="Ibague (Tolima)"/>
    <n v="1481"/>
    <n v="37800000"/>
    <n v="0"/>
    <n v="0"/>
    <n v="37800000"/>
    <n v="6300000"/>
    <m/>
    <m/>
    <m/>
    <s v="Persona Natural"/>
    <x v="0"/>
    <m/>
    <s v="PRESTAR LOS SERVICIOS PROFESIONALES EN EL ÁREA GESTIÓN DEL DESARROLLO LOCAL, PARA LOGRAR EL CUMPLIMIENTO DE LAS METAS DEL PLAN DE DESARROLLO LOCAL DE LA VIGENCIA Y ATENDER LAS COMPETENCIAS AMBIENTALES PROPIAS DE LA ALCALDÍA LOCAL DE SUBA"/>
    <s v="https://community.secop.gov.co/Public/Tendering/OpportunityDetail/Index?noticeUID=CO1.NTC.1354403&amp;isFromPublicArea=True&amp;isModal=true&amp;asPopupView=true"/>
    <x v="12"/>
    <x v="64"/>
    <d v="2020-07-30T00:00:00"/>
    <d v="2020-12-31T00:00:00"/>
    <s v="5 meses 2 días."/>
    <d v="2020-12-31T00:00:00"/>
    <s v=""/>
    <d v="2020-12-31T00:00:00"/>
    <s v="5 meses 2 días."/>
    <s v="Término Ok"/>
    <m/>
    <m/>
    <m/>
    <m/>
    <s v="Carrera 14 A # 116-35"/>
    <n v="3213043300"/>
    <s v="alejasalazar730@hotmail.com"/>
    <s v="Banco Davivienda"/>
    <s v="Ahorros"/>
    <n v="550488400609324"/>
    <s v="Femenino"/>
    <s v="Colombia"/>
    <s v="-"/>
    <s v="-"/>
    <s v="-"/>
    <s v="-"/>
    <m/>
    <s v="NO SE ENCUENTRA EN SECOP II INFORMACIÓN DE DOCUMENTO DE IDENTIDAD, NI DE HOJA DE VIDA."/>
  </r>
  <r>
    <x v="0"/>
    <s v="213-2020 C1"/>
    <m/>
    <s v="Secop II"/>
    <s v="FDLSUBA-CPS-213-2020"/>
    <s v="FDLSUBA-CD-129-2020"/>
    <x v="0"/>
    <x v="0"/>
    <x v="1"/>
    <m/>
    <m/>
    <s v="JENNIFER MAYORGA LAMOUROUX"/>
    <n v="42120297"/>
    <s v="Pereira"/>
    <n v="1481"/>
    <n v="44820000"/>
    <n v="4980000"/>
    <n v="0"/>
    <n v="49800000"/>
    <n v="7470000"/>
    <m/>
    <m/>
    <m/>
    <s v="Persona Natural"/>
    <x v="0"/>
    <s v="1. de acuerdo con el radicado No. 20216120000213 se procede a realizar la cesión del contrato 213-2020"/>
    <s v="PRESTAR SERVICIOS PROFESIONALES ESPECIALIZADOS EN EL ÁREA DE GESTIÓN DEL DESARROLLO LOCAL DE LA ALCALDÍA LOCAL DE SUBA, PARA EL APOYO A LA EJECUCIÓN INTEGRAL DE LOS DIFERENTES PROYECTOS DE INVERSIÓN DESTINADOS A LA INTERVENCIÓN DE LA MALLA VIAL, ESPACIO PÚBLICO Y PARQUES DE LA LOCALIDAD DE SUBA, "/>
    <s v="https://community.secop.gov.co/Public/Tendering/OpportunityDetail/Index?noticeUID=CO1.NTC.1371413&amp;isFromPublicArea=True&amp;isModal=true&amp;asPopupView=true"/>
    <x v="11"/>
    <x v="65"/>
    <d v="2020-08-11T00:00:00"/>
    <d v="2020-12-31T00:00:00"/>
    <s v="4 meses 21 días."/>
    <d v="2021-01-31T00:00:00"/>
    <s v="1 meses "/>
    <d v="2021-01-31T00:00:00"/>
    <s v="5 meses 21 días."/>
    <s v="Término Ok"/>
    <m/>
    <m/>
    <m/>
    <m/>
    <s v="Calle 161 54-87"/>
    <n v="4643416"/>
    <s v="jenlamour@yahoo.com"/>
    <s v="Banco Davivienda"/>
    <s v="Ahorros"/>
    <n v="550488407646097"/>
    <s v="Femenino"/>
    <s v="Estados Unidos"/>
    <s v="Nueva York"/>
    <s v="Estados Unidos"/>
    <d v="1976-02-25T00:00:00"/>
    <n v="48"/>
    <s v="MAESTRIA EN PLANEACION URBANA Y REGIONAL. ARQUITECTURA"/>
    <m/>
  </r>
  <r>
    <x v="0"/>
    <s v="213-2020"/>
    <m/>
    <s v="Secop II"/>
    <s v="FDLSUBA-CPS-213-2020"/>
    <s v="FDLSUBA-CD-129-2020"/>
    <x v="0"/>
    <x v="0"/>
    <x v="1"/>
    <d v="2021-01-18T00:00:00"/>
    <n v="4980000"/>
    <s v="TATIANA VALENCIA SALAZAR "/>
    <n v="1053779954"/>
    <s v="Manizales"/>
    <n v="1481"/>
    <n v="44820000"/>
    <n v="4980000"/>
    <n v="0"/>
    <n v="49800000"/>
    <n v="7470000"/>
    <m/>
    <m/>
    <m/>
    <s v="Persona Natural"/>
    <x v="1"/>
    <s v="1. Que el apoyo a la supervisión y el supervisor del contrato una vez realizada la verificación documental a través de la plataforma SECOP II, así como de la existencia de los informes mensuales, del pago de las obligaciones frente al sistema de seguridad social realizados por el contratista y del cumplimiento de las obligaciones pactadas por las partes durante la vigencia 2020 del contrato que les fue asignado, solicitó se proceda con el cierre del expediente contractual en la plataforma SECOP II. Teniendo en cuenta que el plazo de ejecución del contrato ha finalizado y la tipología contractual obedece a un &quot;contrato de prestación de servicios y apoyos a la gestión&quot;, el mismo no requiere de liquidación, en virtud del artículo 60 de la Ley 80 de 1993 y artículo 217 del Decreto Ley 019 de 2012, en consecuencia, mediante la presente modificación se procede con la &quot;terminación y cierre del expediente contractual&quot; modificando el estado del contrato a terminado"/>
    <s v="PRESTAR SERVICIOS PROFESIONALES ESPECIALIZADOS EN EL ÁREA DE GESTIÓN DEL DESARROLLO LOCAL DE LA ALCALDÍA LOCAL DE SUBA, PARA EL APOYO A LA EJECUCIÓN INTEGRAL DE LOS DIFERENTES PROYECTOS DE INVERSIÓN DESTINADOS A LA INTERVENCIÓN DE LA MALLA VIAL, ESPACIO PÚBLICO Y PARQUES DE LA LOCALIDAD DE SUBA, "/>
    <s v="https://community.secop.gov.co/Public/Tendering/OpportunityDetail/Index?noticeUID=CO1.NTC.1371413&amp;isFromPublicArea=True&amp;isModal=true&amp;asPopupView=true"/>
    <x v="11"/>
    <x v="65"/>
    <d v="2020-08-11T00:00:00"/>
    <d v="2020-12-31T00:00:00"/>
    <s v="4 meses 21 días."/>
    <d v="2021-01-31T00:00:00"/>
    <s v="1 meses "/>
    <d v="2021-01-18T00:00:00"/>
    <s v="5 meses 8 días."/>
    <s v="Terminación Anticipada"/>
    <m/>
    <m/>
    <m/>
    <m/>
    <s v="Carrera 50 # 122-20"/>
    <s v="300 703 5156 "/>
    <s v="arq.tatiana.unal@gmail.com"/>
    <s v="Bancolombia"/>
    <s v="Ahorros"/>
    <n v="17368706124"/>
    <s v="Femenino"/>
    <s v="Colombia"/>
    <s v="Chinchina"/>
    <s v="Caldas"/>
    <d v="1987-09-19T00:00:00"/>
    <n v="36"/>
    <s v="ESPECIALIZACIÓN EN DERECHO URBANO . ARQUITECTURA"/>
    <m/>
  </r>
  <r>
    <x v="0"/>
    <s v="214-2020"/>
    <m/>
    <s v="Secop II"/>
    <s v="FDLSUBA-CPS-214-2020"/>
    <s v="FDLSUBA-CD-130-2020"/>
    <x v="0"/>
    <x v="0"/>
    <x v="1"/>
    <m/>
    <m/>
    <s v="VLADIMIR CASTRO ARDILA"/>
    <n v="77181096"/>
    <s v="Aguachica (Cesar)"/>
    <n v="1481"/>
    <n v="37800000"/>
    <n v="0"/>
    <n v="0"/>
    <n v="37800000"/>
    <n v="6300000"/>
    <m/>
    <m/>
    <m/>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1353651&amp;isFromPublicArea=True&amp;isModal=true&amp;asPopupView=true"/>
    <x v="11"/>
    <x v="52"/>
    <d v="2020-07-27T00:00:00"/>
    <d v="2020-12-31T00:00:00"/>
    <s v="5 meses 5 días."/>
    <d v="2020-12-31T00:00:00"/>
    <s v=""/>
    <d v="2020-12-31T00:00:00"/>
    <s v="5 meses 5 días."/>
    <s v="Término Ok"/>
    <m/>
    <m/>
    <m/>
    <m/>
    <s v="Carrera 46 # 123 - 30 Apt. 207"/>
    <n v="3162385189"/>
    <s v="vlacarl20@gmail.com_x000d_"/>
    <s v="Bancolombia"/>
    <s v="Ahorros"/>
    <n v="3027715302"/>
    <s v="Masculino"/>
    <s v="Colombia"/>
    <s v="Aguachica"/>
    <s v="Cesar"/>
    <d v="1980-01-19T00:00:00"/>
    <n v="44"/>
    <s v="ESPECIALIZACION EN DERECHO ADMINISTRATIVO. DERECHO"/>
    <m/>
  </r>
  <r>
    <x v="0"/>
    <s v="215-2020"/>
    <m/>
    <s v="Secop II"/>
    <s v="FDLSUBACPS-215-2020"/>
    <s v="FDLSUBA-CD-131-2020"/>
    <x v="0"/>
    <x v="0"/>
    <x v="0"/>
    <m/>
    <m/>
    <s v="JULY JOHANA SILVA GUTIERREZ"/>
    <n v="1014242626"/>
    <s v="Bogotá, D.C."/>
    <n v="8000"/>
    <n v="21000000"/>
    <n v="0"/>
    <n v="0"/>
    <n v="21000000"/>
    <n v="4200000"/>
    <m/>
    <m/>
    <m/>
    <s v="Persona Natural"/>
    <x v="0"/>
    <m/>
    <s v="APOYAR AL EQUIPO DE PRENSA Y COMUNICACIONES DE LA ALCALDÍA LOCAL MEDIANTE EL REGISTRO, LA EDICIÓN Y LA PRESENTACIÓN DE FOTOGRAFÍAS DE LOS ACONTECIMIENTOS, HECHOS Y EVENTOS DE LA ALCALDÍA LOCAL EN LOS MEDIOS DE COMUNICACIÓN, ESPECIALMENTE ESCRITOS, DIGITALES Y AUDIOVISUALES. "/>
    <s v="https://community.secop.gov.co/Public/Tendering/OpportunityDetail/Index?noticeUID=CO1.NTC.1353254&amp;isFromPublicArea=True&amp;isModal=true&amp;asPopupView=true"/>
    <x v="15"/>
    <x v="52"/>
    <d v="2020-07-28T00:00:00"/>
    <d v="2020-12-27T00:00:00"/>
    <s v="5 meses "/>
    <d v="2020-12-27T00:00:00"/>
    <s v=""/>
    <d v="2020-12-27T00:00:00"/>
    <s v="5 meses "/>
    <s v="Término Ok"/>
    <m/>
    <m/>
    <m/>
    <m/>
    <s v="Calle 88 # 94p-42 Apto 311"/>
    <n v="3203789994"/>
    <s v="july260@hotmail.com"/>
    <s v="Bancolombia"/>
    <s v="Ahorros"/>
    <n v="18324418675"/>
    <s v="Femenino"/>
    <s v="Colombia"/>
    <s v="Bogotá, D.C."/>
    <s v="Cundinamarca"/>
    <d v="1996-03-26T00:00:00"/>
    <n v="28"/>
    <s v="COMUNICACIÓN SOCIAL Y PERIODISMO"/>
    <m/>
  </r>
  <r>
    <x v="0"/>
    <s v="216-2020"/>
    <m/>
    <s v="Secop II"/>
    <s v="FDLSUBACPS-216-2020"/>
    <s v="FDLSUBA-CD-132-2020"/>
    <x v="0"/>
    <x v="0"/>
    <x v="0"/>
    <m/>
    <m/>
    <s v="JUAN SEBASTIAN PULECIO DOMINGUEZ"/>
    <n v="1019059866"/>
    <s v="Bogotá, D.C."/>
    <n v="8000"/>
    <n v="21000000"/>
    <n v="4620000"/>
    <n v="0"/>
    <n v="2562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353449&amp;isFromPublicArea=True&amp;isModal=true&amp;asPopupView=true"/>
    <x v="0"/>
    <x v="63"/>
    <d v="2020-07-28T00:00:00"/>
    <d v="2020-12-31T00:00:00"/>
    <s v="5 meses 4 días."/>
    <d v="2021-01-31T00:00:00"/>
    <s v="1 meses "/>
    <d v="2021-01-31T00:00:00"/>
    <s v="6 meses 4 días."/>
    <s v="Término Ok"/>
    <m/>
    <m/>
    <m/>
    <m/>
    <s v="Carrera 55 # 149-20"/>
    <n v="3147599494"/>
    <s v="puleciodjuan@gmail.com"/>
    <s v="Bancolombia"/>
    <s v="Ahorros"/>
    <n v="18331347325"/>
    <s v="Masculino"/>
    <s v="Colombia"/>
    <s v="Bogotá, D.C."/>
    <s v="Cundinamarca"/>
    <d v="1991-05-04T00:00:00"/>
    <n v="33"/>
    <s v="ESPECIALIZACIÓN EN GESTIÓN JURIDA PUBLICA. "/>
    <m/>
  </r>
  <r>
    <x v="0"/>
    <s v="217-2020"/>
    <m/>
    <s v="Secop II"/>
    <s v="FDLSUBA-CPS-217-2020"/>
    <s v="FDLSUBA-CD-133-2020"/>
    <x v="0"/>
    <x v="0"/>
    <x v="1"/>
    <m/>
    <m/>
    <s v="RUBEN DARIO DIAZ ARANGO"/>
    <n v="74375345"/>
    <s v="Duitama (Boyacá)"/>
    <n v="1469"/>
    <n v="31500000"/>
    <n v="0"/>
    <n v="0"/>
    <n v="31500000"/>
    <n v="6300000"/>
    <m/>
    <m/>
    <m/>
    <s v="Persona Natural"/>
    <x v="0"/>
    <m/>
    <s v="PRESTAR SERVICIOS PROFESIONALES EN EL ÁREA DE GESTIÓN DEL DESARROLLO LOCAL DE LA ALCALDÍA LOCAL DE SUBA, PARA EL APOYO A LA EJECUCIÓN INTEGRAL DE LOS DIFERENTES PROYECTOS DE INVERSIÓN DESTINADOS A LA INTERVENCIÓN DE LA MALLA VIAL, ESPACIO PÚBLICO Y PARQUES DE LA LOCALIDAD DE SUBA, "/>
    <s v="https://community.secop.gov.co/Public/Tendering/OpportunityDetail/Index?noticeUID=CO1.NTC.1353801&amp;isFromPublicArea=True&amp;isModal=true&amp;asPopupView=true"/>
    <x v="11"/>
    <x v="52"/>
    <d v="2020-07-27T00:00:00"/>
    <d v="2020-12-26T00:00:00"/>
    <s v="5 meses "/>
    <d v="2020-12-26T00:00:00"/>
    <s v=""/>
    <d v="2020-12-26T00:00:00"/>
    <s v="5 meses "/>
    <s v="Término Ok"/>
    <m/>
    <m/>
    <m/>
    <m/>
    <s v="Calle 109 # 19A - 25"/>
    <n v="3213333186"/>
    <s v="rubendiazingeniero@gmail.com"/>
    <s v="Bancolombia"/>
    <s v="Ahorros"/>
    <n v="33642938318"/>
    <s v="Masculino"/>
    <s v="Colombia"/>
    <s v="Bogotá, D.C."/>
    <s v="Cundinamarca"/>
    <d v="1980-02-02T00:00:00"/>
    <n v="44"/>
    <s v="INGENIERIA CIVIL"/>
    <m/>
  </r>
  <r>
    <x v="0"/>
    <s v="218-2020"/>
    <m/>
    <s v="Secop II"/>
    <s v="FDLSUBA-CPS-218-2020"/>
    <s v="FDLSUBA-CD-134-2020"/>
    <x v="0"/>
    <x v="0"/>
    <x v="1"/>
    <m/>
    <m/>
    <s v="JHONNY ARLEY BALANTA CRIOLLO"/>
    <n v="1106775173"/>
    <s v="Chaparral (Tolima) "/>
    <n v="1469"/>
    <n v="37350000"/>
    <n v="0"/>
    <n v="0"/>
    <n v="37350000"/>
    <n v="7470000"/>
    <m/>
    <m/>
    <m/>
    <s v="Persona Natural"/>
    <x v="0"/>
    <m/>
    <s v="PRESTAR SERVICIOS PROFESIONALES ESPECIALIZADOS AL GRUPO DE GESTIÓN ADMINISTRATIVA Y FINANCIERA PARA LIDERAR Y COORDINAR LOS PUNTO VIVE DIGITAL PLUS DE LA LOCALIDAD DE SUBA Y BRINDAR APOYO AL LOS TEMAS RELACIONADOS CON TECNOLOGÍA DE LA INFORMACIÓN Y LA COMUNICACIÓN, "/>
    <s v="https://community.secop.gov.co/Public/Tendering/OpportunityDetail/Index?noticeUID=CO1.NTC.1353277&amp;isFromPublicArea=True&amp;isModal=true&amp;asPopupView=true"/>
    <x v="9"/>
    <x v="52"/>
    <d v="2020-07-28T00:00:00"/>
    <d v="2020-12-27T00:00:00"/>
    <s v="5 meses "/>
    <d v="2020-12-27T00:00:00"/>
    <s v=""/>
    <d v="2020-12-27T00:00:00"/>
    <s v="5 meses "/>
    <s v="Término Ok"/>
    <m/>
    <m/>
    <m/>
    <m/>
    <s v="Carrera 39 B # 4-96 "/>
    <n v="3007642830"/>
    <s v="jhonny.balanta@gmail.com"/>
    <s v="Banco de Bogotá"/>
    <s v="Ahorros"/>
    <n v="2304814"/>
    <s v="Masculino"/>
    <s v="Colombia"/>
    <s v="Chaparral"/>
    <s v="Tolima"/>
    <d v="1989-04-02T00:00:00"/>
    <n v="35"/>
    <s v="ESPECIALIZACION EN GERENCIA DEPROYECTOS DE SISTEMAS. INGENIERIA INDUSTRIAL"/>
    <m/>
  </r>
  <r>
    <x v="0"/>
    <s v="219-2020"/>
    <m/>
    <s v="Secop II"/>
    <s v="FDLSUBACPS-219-2020"/>
    <s v="FDLSUBA-CD-135-2020"/>
    <x v="0"/>
    <x v="0"/>
    <x v="1"/>
    <m/>
    <m/>
    <s v="DIEGO FELIPE JIMENEZ ZAPATA"/>
    <n v="1098672831"/>
    <s v="Bucaramanga (Santander)"/>
    <n v="8000"/>
    <n v="31500000"/>
    <n v="0"/>
    <n v="0"/>
    <n v="31500000"/>
    <n v="6300000"/>
    <m/>
    <m/>
    <m/>
    <s v="Persona Natural"/>
    <x v="0"/>
    <m/>
    <s v="PRESTAR LOS SERVICIOS PROFESIONALES EN EL ÁREA GESTIÓN DEL DESARROLLO, PARA EL APOYO A LA EJECUCIÓN INTEGRAL DE LOS DIFERENTES PROYECTOS DE INVERSIÓN DESTINADOS A LA INTERVENCIÓN DE LA MALLA VIAL, ESPACIO PÚBLICO Y PARQUES DE LA LOCALIDAD DE SUBA. "/>
    <s v="https://community.secop.gov.co/Public/Tendering/OpportunityDetail/Index?noticeUID=CO1.NTC.1353269&amp;isFromPublicArea=True&amp;isModal=true&amp;asPopupView=true"/>
    <x v="11"/>
    <x v="52"/>
    <d v="2020-07-28T00:00:00"/>
    <d v="2020-12-27T00:00:00"/>
    <s v="5 meses "/>
    <d v="2020-12-27T00:00:00"/>
    <s v=""/>
    <d v="2020-12-27T00:00:00"/>
    <s v="5 meses "/>
    <s v="Término Ok"/>
    <m/>
    <m/>
    <m/>
    <m/>
    <s v="Calle 113 # 10 - 22 Apto 102_x000d_"/>
    <n v="3108698198"/>
    <s v="diegofelipej@hotmail.com"/>
    <s v="Bancolombia"/>
    <s v="Ahorros"/>
    <n v="29126086588"/>
    <s v="Masculino"/>
    <s v="Colombia"/>
    <s v="Bucaramanga"/>
    <s v="Santander"/>
    <d v="1989-06-30T00:00:00"/>
    <n v="34"/>
    <s v="INGENIERIA CIVIL"/>
    <m/>
  </r>
  <r>
    <x v="0"/>
    <s v="220-2020"/>
    <m/>
    <s v="Secop II"/>
    <s v="FDLSUBACPS-220-2020"/>
    <s v="FDLSUBA-CD-136-2020"/>
    <x v="0"/>
    <x v="0"/>
    <x v="0"/>
    <m/>
    <m/>
    <s v="GERMAN JESUS AMAYA FERNANDEZ"/>
    <n v="79402044"/>
    <s v="Bogotá, D.C."/>
    <n v="8000"/>
    <n v="8800000"/>
    <n v="4400000"/>
    <n v="0"/>
    <n v="13200000"/>
    <n v="2200000"/>
    <m/>
    <m/>
    <m/>
    <s v="Persona Natural"/>
    <x v="0"/>
    <m/>
    <s v="PRESTAR SERVICIOS DE APOYO EN LAS ACTIVIDADES DE SEGURIDAD Y CONVIVENCIA CIUDADANA Y RECUPERACIÓN DEL ESPACIO PÚBLICO PARA EL LOGRO DE LAS METAS DE GESTIÓN DE LA VIGENCIA. "/>
    <s v="https://community.secop.gov.co/Public/Tendering/OpportunityDetail/Index?noticeUID=CO1.NTC.1354220&amp;isFromPublicArea=True&amp;isModal=true&amp;asPopupView=true"/>
    <x v="13"/>
    <x v="52"/>
    <d v="2020-07-28T00:00:00"/>
    <d v="2020-11-27T00:00:00"/>
    <s v="4 meses "/>
    <d v="2021-01-31T00:00:00"/>
    <s v="2 meses 4 días."/>
    <d v="2021-01-31T00:00:00"/>
    <s v="6 meses 4 días."/>
    <s v="Término Ok"/>
    <m/>
    <m/>
    <m/>
    <m/>
    <s v="Calle 188 # 55 A – 61 Int 07 Apto 503"/>
    <n v="3014644914"/>
    <s v="amayafgermanj@gmail.com"/>
    <s v="Bancolombia"/>
    <s v="Ahorros"/>
    <n v="22329313836"/>
    <s v="Masculino"/>
    <s v="Colombia"/>
    <s v="Bogotá, D.C."/>
    <s v="Cundinamarca"/>
    <d v="1965-12-24T00:00:00"/>
    <n v="58"/>
    <s v="BACHILLER"/>
    <m/>
  </r>
  <r>
    <x v="0"/>
    <s v="226-2020"/>
    <m/>
    <s v="Secop II"/>
    <s v="FDLSUBA-CPS-226-2020"/>
    <s v="FDLSUBA-CD-142-2020"/>
    <x v="0"/>
    <x v="0"/>
    <x v="0"/>
    <m/>
    <m/>
    <s v="ANGELA VIVIANA PINEDA LAGOS"/>
    <n v="52345761"/>
    <s v="Bogotá, D.C."/>
    <n v="1427"/>
    <n v="8800000"/>
    <n v="4400000"/>
    <n v="0"/>
    <n v="13200000"/>
    <n v="2200000"/>
    <m/>
    <m/>
    <m/>
    <s v="Persona Natural"/>
    <x v="0"/>
    <m/>
    <s v="PRESTAR LOS SERVICIOS DE APOYO AL ÁREA GESTIÓN DE DESARROLLO LOCAL ESPECIALMENTE EN EL CENTRO DE DOCUMENTACIÓN E INFORMACIÓN CDI DE LA ALCALDÍA LOCAL DE SUBA"/>
    <s v="https://community.secop.gov.co/Public/Tendering/OpportunityDetail/Index?noticeUID=CO1.NTC.1359042&amp;isFromPublicArea=True&amp;isModal=true&amp;asPopupView=true"/>
    <x v="7"/>
    <x v="64"/>
    <d v="2020-08-11T00:00:00"/>
    <d v="2020-12-10T00:00:00"/>
    <s v="4 meses "/>
    <d v="2021-02-10T00:00:00"/>
    <s v="2 meses "/>
    <d v="2021-02-10T00:00:00"/>
    <s v="6 meses "/>
    <s v="Término Ok"/>
    <m/>
    <m/>
    <m/>
    <m/>
    <s v="Calle 126 # 107 - 70"/>
    <n v="3008136426"/>
    <s v="VIVIANA868@GMAIL.COM"/>
    <s v="Banco Caja Social (BCSC)"/>
    <s v="Ahorros"/>
    <n v="24095230230"/>
    <s v="Femenino"/>
    <s v="Colombia"/>
    <s v="Bogotá, D.C."/>
    <s v="Cundinamarca"/>
    <d v="1977-01-10T00:00:00"/>
    <n v="47"/>
    <s v="BACHILLER"/>
    <m/>
  </r>
  <r>
    <x v="0"/>
    <s v="222-2020"/>
    <m/>
    <s v="Secop II"/>
    <s v="FDLSUBA-CPS-222-2020"/>
    <s v="FDLSUBA-CD-138-2020"/>
    <x v="0"/>
    <x v="0"/>
    <x v="1"/>
    <m/>
    <m/>
    <s v="JONATAN OVALLE DIAZ"/>
    <n v="1014193885"/>
    <s v="Bogotá, D.C."/>
    <n v="9001"/>
    <n v="19350000"/>
    <n v="0"/>
    <n v="0"/>
    <n v="19350000"/>
    <n v="3870000"/>
    <m/>
    <m/>
    <m/>
    <s v="Persona Natural"/>
    <x v="0"/>
    <m/>
    <s v="PRESTAR SERVICIOS PROFESIONALES AL ÁREA DE GESTIÓN DEL DESARROLLO LOCAL DE LA ALCALDÍA LOCAL DE SUBA, ESPECIALMENTE COMO APOYO EN EL ALMACÉN"/>
    <s v="https://community.secop.gov.co/Public/Tendering/OpportunityDetail/Index?noticeUID=CO1.NTC.1353456&amp;isFromPublicArea=True&amp;isModal=true&amp;asPopupView=true"/>
    <x v="16"/>
    <x v="52"/>
    <d v="2020-07-27T00:00:00"/>
    <d v="2020-12-26T00:00:00"/>
    <s v="5 meses "/>
    <d v="2020-12-26T00:00:00"/>
    <s v=""/>
    <d v="2020-12-26T00:00:00"/>
    <s v="5 meses "/>
    <s v="Término Ok"/>
    <m/>
    <m/>
    <m/>
    <m/>
    <s v="Calle 140B # 96 49"/>
    <n v="3143071785"/>
    <s v="JONAVO1988@HOTMAIL.COM"/>
    <s v="Banco de Bogotá"/>
    <s v="Ahorros"/>
    <n v="237310479"/>
    <s v="Masculino"/>
    <s v="Colombia"/>
    <s v="Bogotá, D.C."/>
    <s v="Cundinamarca"/>
    <d v="1988-04-05T00:00:00"/>
    <n v="36"/>
    <s v="ADMINISTRACION DE EMPRESAS - TECNICO PROFESIONAL EN PROCESOS ADMINISTRATIVOS"/>
    <m/>
  </r>
  <r>
    <x v="0"/>
    <s v="223-2020"/>
    <m/>
    <s v="Secop II"/>
    <s v="FDLSUBA-CPS-223"/>
    <s v="FDLSUBA-CD-139-2020"/>
    <x v="0"/>
    <x v="0"/>
    <x v="0"/>
    <m/>
    <m/>
    <s v="JOHN HANS VALENZUELA TORRES"/>
    <n v="19475827"/>
    <m/>
    <n v="1506"/>
    <n v="25200000"/>
    <n v="0"/>
    <n v="0"/>
    <n v="25200000"/>
    <n v="4200000"/>
    <m/>
    <m/>
    <m/>
    <s v="Persona Natural"/>
    <x v="0"/>
    <m/>
    <s v="POYAR JURIDICAMENTE LA EJECUCIÓN DE LAS ACCIONES REQUERIDAS PARA LA DEPURACIÓN DE LAS ACTUACIONES ADMINISTRATIVAS QUE CURSAN EN LA ALCALDÍA LOCAL"/>
    <s v="https://community.secop.gov.co/Public/Tendering/OpportunityDetail/Index?noticeUID=CO1.NTC.1353740&amp;isFromPublicArea=True&amp;isModal=true&amp;asPopupView=true"/>
    <x v="0"/>
    <x v="52"/>
    <d v="2020-07-29T00:00:00"/>
    <d v="2020-12-31T00:00:00"/>
    <s v="5 meses 3 días."/>
    <d v="2020-12-31T00:00:00"/>
    <s v=""/>
    <d v="2020-12-31T00:00:00"/>
    <s v="5 meses 3 días."/>
    <s v="Término Ok"/>
    <m/>
    <m/>
    <m/>
    <m/>
    <s v="-"/>
    <s v="-"/>
    <s v="-"/>
    <s v="-"/>
    <s v="-"/>
    <s v="-"/>
    <s v="Masculino"/>
    <s v="-"/>
    <s v="-"/>
    <s v="-"/>
    <s v="-"/>
    <s v="-"/>
    <m/>
    <s v="NO HAY INFORMACIÓN EN SECOP II DE DOCUMENTOS DEL CONTRATISTA"/>
  </r>
  <r>
    <x v="0"/>
    <s v="224-2020"/>
    <m/>
    <s v="Secop II"/>
    <s v="FDLSUBA-CPS-224-2020"/>
    <s v="FDLSUBA-CD-140-2020"/>
    <x v="0"/>
    <x v="0"/>
    <x v="1"/>
    <m/>
    <m/>
    <s v="ELIUTH GAMBOA MELO"/>
    <n v="79869824"/>
    <s v="Bogotá, D.C."/>
    <n v="1481"/>
    <n v="21000000"/>
    <n v="0"/>
    <n v="0"/>
    <n v="21000000"/>
    <n v="4200000"/>
    <m/>
    <m/>
    <m/>
    <s v="Persona Natural"/>
    <x v="0"/>
    <m/>
    <s v="PRESTAR LOS SERVICIOS PROFESIONALES EN LA ALCALDÍA LOCAL DE SUBA, PRINCIPALMENTE PARA REALIZAR ACCIONES PEDAGÓGICAS PREVENTIVAS Y DE SENSIBILIZACIÓN PARA EL ACATAMIENTO VOLUNTARIO DE LAS NORMAS EN LA LOCALIDAD"/>
    <s v="https://community.secop.gov.co/Public/Tendering/OpportunityDetail/Index?noticeUID=CO1.NTC.1355049&amp;isFromPublicArea=True&amp;isModal=true&amp;asPopupView=true"/>
    <x v="0"/>
    <x v="64"/>
    <d v="2020-07-28T00:00:00"/>
    <d v="2020-12-27T00:00:00"/>
    <s v="5 meses "/>
    <d v="2020-12-27T00:00:00"/>
    <s v=""/>
    <d v="2020-12-27T00:00:00"/>
    <s v="5 meses "/>
    <s v="Término Ok"/>
    <m/>
    <m/>
    <m/>
    <m/>
    <s v="Carrera 95 B # 135-11_x000d_"/>
    <n v="3112112814"/>
    <s v="eliuthgamboa@gmail.com_x000d_"/>
    <s v="Banco Davivienda"/>
    <s v="Ahorros"/>
    <n v="79869824"/>
    <s v="Femenino"/>
    <s v="Colombia"/>
    <s v="Bogotá, D.C."/>
    <s v="Cundinamarca"/>
    <d v="1985-12-15T00:00:00"/>
    <n v="38"/>
    <s v="MAESTRIA EN EDUCACION. ECONOMIA"/>
    <m/>
  </r>
  <r>
    <x v="0"/>
    <s v="225-2020"/>
    <m/>
    <s v="Secop II"/>
    <s v="FDLSUBA-CPS-225-2020"/>
    <s v="FDLSUBA-CD- 141-2020"/>
    <x v="0"/>
    <x v="0"/>
    <x v="1"/>
    <m/>
    <m/>
    <s v="NOHORA SUSANA PEREZ MENDOZA"/>
    <n v="25876621"/>
    <s v="Cienaga de Oro (Cordoba). "/>
    <n v="8000"/>
    <n v="31500000"/>
    <n v="6720000"/>
    <n v="0"/>
    <n v="38220000"/>
    <n v="6300000"/>
    <m/>
    <m/>
    <m/>
    <s v="Persona Natural"/>
    <x v="0"/>
    <m/>
    <s v="PRESTAR SERVICIOS DE APOYO PROFESIONAL, CON CONOCIMIENTO EN NORMAS INTERNACIONALES, TRIBUTARIAS Y FINANCIERAS, AL GRUPO DE GESTIÓN ADMINISTRATIVA Y FINANCIERA EN LA OFICINA DE CONTABILIDAD PARA ADELANTAR LAS ACTIVIDADES QUE DEN CUMPLIMIENTO A PROCEDIMIENTOS ADMINISTRATIVOS Y CONTABLES APLICABLES POR PARTE DEL FDLS EN EL ÁREA DE GESTIÓN DEL DESARROLLO LOCAL."/>
    <s v="https://community.secop.gov.co/Public/Tendering/OpportunityDetail/Index?noticeUID=CO1.NTC.1358557&amp;isFromPublicArea=True&amp;isModal=true&amp;asPopupView=true"/>
    <x v="17"/>
    <x v="64"/>
    <d v="2020-07-29T00:00:00"/>
    <d v="2020-12-30T00:00:00"/>
    <s v="5 meses 2 días."/>
    <d v="2021-01-31T00:00:00"/>
    <s v="1 meses 1 días."/>
    <d v="2021-01-31T00:00:00"/>
    <s v="6 meses 3 días."/>
    <s v="Término Ok"/>
    <m/>
    <m/>
    <m/>
    <m/>
    <s v="Carrera 11 # 145-71 "/>
    <n v="3003896587"/>
    <s v="nohora_susana@yahoo.com"/>
    <s v="Banco de Bogotá"/>
    <s v="Ahorros"/>
    <n v="34635797"/>
    <s v="Femenino"/>
    <s v="Colombia"/>
    <s v="Fundación"/>
    <s v="Magdalena"/>
    <d v="1981-11-26T00:00:00"/>
    <n v="42"/>
    <s v="ESPECIALIZACIÓN EN GERENCIA FINANCIERA. CONTADURIA PUBLICA"/>
    <m/>
  </r>
  <r>
    <x v="0"/>
    <s v="231-2020"/>
    <m/>
    <s v="Secop II"/>
    <s v="231-2020"/>
    <s v="FDLSUBA-MC-003-2020"/>
    <x v="3"/>
    <x v="2"/>
    <x v="2"/>
    <m/>
    <m/>
    <s v="CENTRO CAR 19 LTDA"/>
    <s v="800250589-1"/>
    <s v="Bogotá, D.C."/>
    <s v="No es CPS P-AG"/>
    <n v="24000000"/>
    <n v="0"/>
    <n v="0"/>
    <n v="24000000"/>
    <s v="-"/>
    <m/>
    <m/>
    <m/>
    <s v="Persona Jurídica"/>
    <x v="3"/>
    <s v="1. Observaciones en edición"/>
    <s v="CONTRATAR A PRECIOS UNITARIOS LA PRESTACIÓN DEL SERVICIO DE MANTENIMIENTO INTEGRAL PREVENTIVO Y CORRECTIVO O REPARACIÓN INCLUIDO EL SUMINISTRO DE INSUMOS, REPUESTOS NUEVOS Y ORIGINALES Y MANO DE OBRA PARA TODOS LOS VEHÍCULOS LIVIANOS, QUE HACEN PARTE DEL PARQUE AUTOMOTOR DE PROPIEDAD DEL FONDO DE DESARROLLO LOCAL DE SUBA QUE LO REQUIERAN"/>
    <s v="https://community.secop.gov.co/Public/Tendering/OpportunityDetail/Index?noticeUID=CO1.NTC.1349739&amp;isFromPublicArea=True&amp;isModal=true&amp;asPopupView=true"/>
    <x v="14"/>
    <x v="66"/>
    <d v="2020-08-05T00:00:00"/>
    <d v="2021-03-02T00:00:00"/>
    <s v="6 meses 26 días."/>
    <d v="2021-03-02T00:00:00"/>
    <s v=""/>
    <d v="2021-03-02T00:00:00"/>
    <s v="6 meses 26 días."/>
    <s v="Término Ok"/>
    <m/>
    <m/>
    <m/>
    <m/>
    <s v="Carrera18 A # 19 - 50"/>
    <n v="3132010290"/>
    <s v="contratos.centrocar19@gmail.com"/>
    <s v="Banco Davivienda"/>
    <s v="Ahorros"/>
    <s v="8002505891"/>
    <s v="No aplica"/>
    <s v="Colombia"/>
    <s v="Bogotá, D.C."/>
    <s v="Cundinamarca"/>
    <m/>
    <s v="-"/>
    <s v="No aplica"/>
    <m/>
  </r>
  <r>
    <x v="0"/>
    <s v="227-2020"/>
    <m/>
    <s v="Secop II"/>
    <s v="227-2020"/>
    <s v="FDLSUBA-MC-002-2020"/>
    <x v="3"/>
    <x v="4"/>
    <x v="2"/>
    <m/>
    <m/>
    <s v="INCAV COLOMBIA SAS"/>
    <s v="900222098-9"/>
    <s v="Bogotá, D.C."/>
    <s v="No es CPS P-AG"/>
    <n v="12139200"/>
    <n v="0"/>
    <n v="0"/>
    <n v="12139200"/>
    <s v="-"/>
    <m/>
    <m/>
    <m/>
    <s v="Persona Jurídica"/>
    <x v="3"/>
    <m/>
    <s v="ADQUISICIÓN DE ELEMENTOS DE BIOSEGURIDAD PARA EL CONTROL DE RIESGO DE CONTAGIO ANTE LA EMERGENCIA EPIDEMIOLÓGICA PRESENTADA POR EL COVID-19, EN FUNCIONARIOS Y CONTRATISTAS DE LA ALCALDÍA LOCAL DE SUBA, EN EL DESARROLLO DE ACTIVIDADES MISIONALES, ADMINISTRATIVAS Y OPERATIVAS"/>
    <s v="https://community.secop.gov.co/Public/Tendering/OpportunityDetail/Index?noticeUID=CO1.NTC.1346621&amp;isFromPublicArea=True&amp;isModal=true&amp;asPopupView=true"/>
    <x v="8"/>
    <x v="67"/>
    <d v="2020-07-30T00:00:00"/>
    <d v="2020-08-29T00:00:00"/>
    <s v="1 meses "/>
    <d v="2020-08-29T00:00:00"/>
    <s v=""/>
    <d v="2020-08-29T00:00:00"/>
    <s v="1 meses "/>
    <s v="Término Ok"/>
    <m/>
    <m/>
    <m/>
    <m/>
    <s v="Calle 58 # 35 A - 08"/>
    <n v="3150227"/>
    <s v="jairo©incavcolombia.com "/>
    <s v="Banco Caja Social (BCSC)"/>
    <s v="Ahorros"/>
    <s v="26506998342"/>
    <s v="No aplica"/>
    <s v="Colombia"/>
    <s v="Bogotá, D.C."/>
    <s v="Cundinamarca"/>
    <d v="2008-06-04T00:00:00"/>
    <s v="-"/>
    <s v="No aplica"/>
    <m/>
  </r>
  <r>
    <x v="0"/>
    <s v="228-2020"/>
    <m/>
    <s v="Secop II"/>
    <s v="FDLSUBACPS-228-2020"/>
    <s v="FDLSUBA-CD-143-2020"/>
    <x v="0"/>
    <x v="0"/>
    <x v="0"/>
    <m/>
    <m/>
    <s v="DAVID MAURICIO ZACIPA ORDOÑEZ"/>
    <n v="1018452104"/>
    <s v="Bogotá, D.C."/>
    <n v="1506"/>
    <n v="8800000"/>
    <n v="2273333"/>
    <n v="0"/>
    <n v="11073333"/>
    <n v="220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1364712&amp;isFromPublicArea=True&amp;isModal=true&amp;asPopupView=true"/>
    <x v="13"/>
    <x v="68"/>
    <d v="2020-07-31T00:00:00"/>
    <d v="2020-11-30T00:00:00"/>
    <s v="4 meses "/>
    <d v="2020-12-31T00:00:00"/>
    <s v="1 meses 1 días."/>
    <d v="2020-12-31T00:00:00"/>
    <s v="5 meses 1 días."/>
    <s v="Término Ok"/>
    <m/>
    <m/>
    <m/>
    <m/>
    <s v="Calle 45B # 1-16 este"/>
    <s v="3166174081_x000d_"/>
    <s v="digmau2405@hotmail.com"/>
    <s v="Bancolombia"/>
    <s v="Ahorros"/>
    <n v="61881977159"/>
    <s v="Masculino"/>
    <s v="Colombia"/>
    <s v="Bogotá, D.C."/>
    <s v="Cundinamarca"/>
    <d v="1992-05-24T00:00:00"/>
    <n v="32"/>
    <s v="COMUNICACIÓN SOCIAL"/>
    <m/>
  </r>
  <r>
    <x v="0"/>
    <s v="229-2020"/>
    <m/>
    <s v="Secop II"/>
    <s v="FDLSUBACPS-229-2020"/>
    <s v="FDLSUBA-CD-144-2020"/>
    <x v="0"/>
    <x v="0"/>
    <x v="0"/>
    <m/>
    <m/>
    <s v="JUAN CARLOS ARNGO CARDENAS"/>
    <n v="80472484"/>
    <s v="Bogotá, D.C."/>
    <n v="1483"/>
    <n v="8800000"/>
    <n v="4400000"/>
    <n v="0"/>
    <n v="13200000"/>
    <n v="220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1364465&amp;isFromPublicArea=True&amp;isModal=true&amp;asPopupView=true"/>
    <x v="13"/>
    <x v="68"/>
    <d v="2020-07-31T00:00:00"/>
    <d v="2020-11-29T00:00:00"/>
    <s v="3 meses 30 días."/>
    <d v="2021-01-31T00:00:00"/>
    <s v="2 meses 2 días."/>
    <d v="2021-01-31T00:00:00"/>
    <s v="6 meses 1 días."/>
    <s v="Término Ok"/>
    <m/>
    <m/>
    <m/>
    <m/>
    <s v="Calle 128C # 104-52"/>
    <n v="3222401149"/>
    <s v="JCARANGO2008@GMAIL.COM"/>
    <s v="Bancolombia"/>
    <s v="Ahorros"/>
    <n v="24197339604"/>
    <s v="Masculino"/>
    <s v="Colombia"/>
    <s v="Bogotá, D.C."/>
    <s v="Cundinamarca"/>
    <d v="1974-01-25T00:00:00"/>
    <n v="50"/>
    <s v="BACHILLER"/>
    <m/>
  </r>
  <r>
    <x v="0"/>
    <s v="230-2020"/>
    <m/>
    <s v="Secop II"/>
    <s v="FDLSUBACPS-230-2020"/>
    <s v="FDLSUBA-CD-145-2020"/>
    <x v="0"/>
    <x v="0"/>
    <x v="0"/>
    <m/>
    <m/>
    <s v="MARIA ANGELICA HUERTAS GIL"/>
    <n v="1015411268"/>
    <s v="Bogotá, D.C."/>
    <n v="1469"/>
    <n v="8800000"/>
    <n v="2273333"/>
    <n v="0"/>
    <n v="11073333"/>
    <n v="220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1364654&amp;isFromPublicArea=True&amp;isModal=true&amp;asPopupView=true"/>
    <x v="13"/>
    <x v="68"/>
    <d v="2020-07-31T00:00:00"/>
    <d v="2020-11-30T00:00:00"/>
    <s v="4 meses "/>
    <d v="2020-12-31T00:00:00"/>
    <s v="1 meses 1 días."/>
    <d v="2020-12-31T00:00:00"/>
    <s v="5 meses 1 días."/>
    <s v="Término Ok"/>
    <m/>
    <m/>
    <m/>
    <m/>
    <s v="Carrera 27 # 63D - 50_x000d_"/>
    <s v="3024092392_x000d_"/>
    <s v="huertasg.maria@g mai l.com"/>
    <s v="Banco BBVA"/>
    <s v="Ahorros"/>
    <n v="1.3082000020091299E+17"/>
    <s v="Femenino"/>
    <s v="Colombia"/>
    <s v="Tunja"/>
    <s v="Boyacá"/>
    <d v="1989-02-26T00:00:00"/>
    <n v="35"/>
    <s v="MAESTRIA EN ECONOMIA DE LAS POLITICAS PUBLICAS. CIENCIA POLITICA"/>
    <m/>
  </r>
  <r>
    <x v="0"/>
    <s v="236-2020"/>
    <m/>
    <s v="Secop II"/>
    <s v="FDLSUBA-CPS-236-2020"/>
    <s v="FDLSUBA-CD-150-2020"/>
    <x v="0"/>
    <x v="0"/>
    <x v="1"/>
    <m/>
    <m/>
    <s v="NELSON ACOSTA LINARES"/>
    <n v="79576434"/>
    <s v="Bogotá, D.C."/>
    <n v="1481"/>
    <n v="31500000"/>
    <n v="0"/>
    <n v="0"/>
    <n v="31500000"/>
    <n v="6300000"/>
    <m/>
    <m/>
    <m/>
    <s v="Persona Natural"/>
    <x v="0"/>
    <m/>
    <s v="PRESTAR SERVICIOS PROFESIONALES AL ÁREA DE GESTIÓN DEL DESARROLLO LOCAL DE LA ALCALDÍA LOCAL DE SUBA, PARA APOYAR LA SUPERVISIÓN DE CONTRATOS DEL PROYECTO 1426 QUE LE SEAN ASIGNADOS"/>
    <s v="https://community.secop.gov.co/Public/Tendering/OpportunityDetail/Index?noticeUID=CO1.NTC.1371466&amp;isFromPublicArea=True&amp;isModal=true&amp;asPopupView=true"/>
    <x v="3"/>
    <x v="69"/>
    <d v="2020-08-05T00:00:00"/>
    <d v="2020-12-31T00:00:00"/>
    <s v="4 meses 27 días."/>
    <d v="2020-12-31T00:00:00"/>
    <s v=""/>
    <d v="2020-12-31T00:00:00"/>
    <s v="4 meses 27 días."/>
    <s v="Término Ok"/>
    <m/>
    <m/>
    <m/>
    <m/>
    <s v="Calle 155 # 14-80 Int. 1 Apto. 301"/>
    <n v="3045236736"/>
    <s v="nelacli@gmail.com"/>
    <s v="Banco de Bogotá"/>
    <s v="Ahorros"/>
    <n v="605350826"/>
    <s v="Masculino"/>
    <s v="Colombia"/>
    <s v="Bogotá, D.C."/>
    <s v="Cundinamarca"/>
    <d v="1971-10-31T00:00:00"/>
    <n v="52"/>
    <s v="ESPECIALIZACION EN GERENCIA ESTRATEGICA DE NEGOCIOS. INGENIERIA INDUSTRIAL."/>
    <m/>
  </r>
  <r>
    <x v="0"/>
    <s v="232-2020"/>
    <m/>
    <s v="Secop II"/>
    <s v="FDLSUBA-CPS-232-2020"/>
    <s v="FDLSUBA-CD-146-2020"/>
    <x v="0"/>
    <x v="0"/>
    <x v="0"/>
    <m/>
    <m/>
    <s v="WASBERG YUSSIF LEMUS FRANCO"/>
    <n v="1015415438"/>
    <s v="Bogotá, D.C."/>
    <n v="1481"/>
    <n v="37800000"/>
    <n v="0"/>
    <n v="0"/>
    <n v="37800000"/>
    <n v="6300000"/>
    <m/>
    <m/>
    <m/>
    <s v="Persona Natural"/>
    <x v="0"/>
    <m/>
    <s v="APOYAR TÉCNICAMENTE LAS DISTINTAS ETAPAS DE LOS PROCESOS DE COMPETENCIA DE LA ALCALDÍA LOCAL PARA LA DEPURACIÓN DE ACTUACIONES ADMINISTRATIVAS."/>
    <s v="https://community.secop.gov.co/Public/Tendering/OpportunityDetail/Index?noticeUID=CO1.NTC.1366415&amp;isFromPublicArea=True&amp;isModal=true&amp;asPopupView=true"/>
    <x v="0"/>
    <x v="66"/>
    <d v="2020-08-04T00:00:00"/>
    <d v="2020-12-31T00:00:00"/>
    <s v="4 meses 28 días."/>
    <d v="2020-12-31T00:00:00"/>
    <s v=""/>
    <d v="2020-12-31T00:00:00"/>
    <s v="4 meses 28 días."/>
    <s v="Término Ok"/>
    <m/>
    <m/>
    <m/>
    <m/>
    <s v="Carrera 87 A No. 127 - 59 Int 4 Casa 14"/>
    <n v="3125462192"/>
    <s v="ing.lemusf@gmail.com"/>
    <s v="Bancolombia"/>
    <s v="Ahorros"/>
    <n v="30092922215"/>
    <s v="Masculino"/>
    <s v="Colombia"/>
    <s v="Bogotá, D.C."/>
    <s v="Cundinamarca"/>
    <d v="1989-12-29T00:00:00"/>
    <n v="34"/>
    <s v="ESPECIALIZACION EN INGENIERIA DE PAVIMENTOS,INGENIERIA CIVIL"/>
    <m/>
  </r>
  <r>
    <x v="0"/>
    <s v="233-2020"/>
    <m/>
    <s v="Secop II"/>
    <s v="FDLSUBACPS-233-2020"/>
    <s v="FDLSUBA-CD-147-2020"/>
    <x v="0"/>
    <x v="0"/>
    <x v="0"/>
    <m/>
    <m/>
    <s v="ANDRES FELIPE RINCON SANCHEZ"/>
    <n v="1032452774"/>
    <s v="Bogotá, D.C."/>
    <n v="1506"/>
    <n v="8800000"/>
    <n v="2273333"/>
    <n v="0"/>
    <n v="11073333"/>
    <n v="220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1365360&amp;isFromPublicArea=True&amp;isModal=true&amp;asPopupView=true"/>
    <x v="13"/>
    <x v="68"/>
    <d v="2020-07-31T00:00:00"/>
    <d v="2020-11-30T00:00:00"/>
    <s v="4 meses "/>
    <d v="2020-12-31T00:00:00"/>
    <s v="1 meses 1 días."/>
    <d v="2020-12-31T00:00:00"/>
    <s v="5 meses 1 días."/>
    <s v="Término Ok"/>
    <m/>
    <m/>
    <m/>
    <m/>
    <s v="Carrera 54 d # 188 18"/>
    <n v="3924924"/>
    <s v="felipe92.ja@hotmail.com"/>
    <s v="Bancolombia"/>
    <s v="Ahorros"/>
    <n v="66682425092"/>
    <s v="Masculino"/>
    <s v="Colombia"/>
    <s v="Bogotá, D.C."/>
    <s v="Cundinamarca"/>
    <d v="1992-08-31T00:00:00"/>
    <n v="31"/>
    <s v="ECONOMIA"/>
    <m/>
  </r>
  <r>
    <x v="0"/>
    <s v="234-2020"/>
    <m/>
    <s v="Secop II"/>
    <s v="FDLSUBACPS-234-2020"/>
    <s v="FDLSUBA-CD-148-2020"/>
    <x v="0"/>
    <x v="0"/>
    <x v="0"/>
    <m/>
    <m/>
    <s v="NICOLAS GONZALO JIMENEZ CELIS"/>
    <n v="1020805780"/>
    <s v="Bogotá, D.C."/>
    <n v="1481"/>
    <n v="8800000"/>
    <n v="1980000"/>
    <n v="0"/>
    <n v="10780000"/>
    <n v="220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1368108&amp;isFromPublicArea=True&amp;isModal=true&amp;asPopupView=true"/>
    <x v="11"/>
    <x v="66"/>
    <d v="2020-08-05T00:00:00"/>
    <d v="2020-11-04T00:00:00"/>
    <s v="3 meses "/>
    <d v="2020-12-31T00:00:00"/>
    <s v="1 meses 27 días."/>
    <d v="2020-12-31T00:00:00"/>
    <s v="4 meses 27 días."/>
    <s v="Término Ok"/>
    <m/>
    <m/>
    <m/>
    <m/>
    <s v="Carrera 54a # 149-29"/>
    <n v="3204631196"/>
    <s v="jimenez.c.nicolas@gmail.com"/>
    <s v="Bancolombia"/>
    <s v="Ahorros"/>
    <n v="91210803039"/>
    <s v="Masculino"/>
    <s v="Colombia"/>
    <s v="Bogotá, D.C."/>
    <s v="Cundinamarca"/>
    <d v="1995-06-03T00:00:00"/>
    <n v="29"/>
    <s v="ZOOTECNIA"/>
    <m/>
  </r>
  <r>
    <x v="0"/>
    <s v="235-2020"/>
    <m/>
    <s v="Secop II"/>
    <s v="FDLSUBA-CPS-235-2020"/>
    <s v="FDLSUBA-CD-149-2020_x000a_"/>
    <x v="0"/>
    <x v="0"/>
    <x v="1"/>
    <m/>
    <m/>
    <s v="GRESSY SULENA CUESTA GUTIERREZ"/>
    <n v="1032410694"/>
    <s v="Bogotá, D.C."/>
    <n v="1506"/>
    <n v="31500000"/>
    <n v="5670000"/>
    <n v="0"/>
    <n v="37170000"/>
    <n v="6300000"/>
    <m/>
    <m/>
    <m/>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1371478&amp;isFromPublicArea=True&amp;isModal=true&amp;asPopupView=true"/>
    <x v="3"/>
    <x v="69"/>
    <d v="2020-08-04T00:00:00"/>
    <d v="2020-12-31T00:00:00"/>
    <s v="4 meses 28 días."/>
    <d v="2021-01-31T00:00:00"/>
    <s v="1 meses "/>
    <d v="2021-01-31T00:00:00"/>
    <s v="5 meses 28 días."/>
    <s v="Término Ok"/>
    <m/>
    <m/>
    <m/>
    <m/>
    <s v="Carrera 18 # 148 - 64 casa 4"/>
    <n v="3182392239"/>
    <s v="gressycuesta22@hotmail.com_x000d_"/>
    <s v="Banco Davivienda"/>
    <s v="Ahorros"/>
    <n v="570450270147744"/>
    <s v="Femenino"/>
    <s v="Colombia"/>
    <s v="Momil"/>
    <s v="Cordoba"/>
    <d v="1987-09-22T00:00:00"/>
    <n v="36"/>
    <s v="DERECHO"/>
    <m/>
  </r>
  <r>
    <x v="0"/>
    <s v="238-2020"/>
    <m/>
    <s v="Secop II"/>
    <s v="FDLSUBA-CPS-238-2020"/>
    <s v="FDLSUBA-CD-149-2020_x000a_"/>
    <x v="0"/>
    <x v="0"/>
    <x v="1"/>
    <m/>
    <m/>
    <s v="ELIA TATIANA BARBOSA ALMONACID"/>
    <n v="40189185"/>
    <s v="Villavicencio (Meta)"/>
    <n v="8000"/>
    <n v="31500000"/>
    <n v="4410000"/>
    <n v="0"/>
    <n v="35910000"/>
    <n v="6300000"/>
    <m/>
    <m/>
    <m/>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1371478&amp;isFromPublicArea=True&amp;isModal=true&amp;asPopupView=true"/>
    <x v="3"/>
    <x v="65"/>
    <d v="2020-08-10T00:00:00"/>
    <d v="2020-12-31T00:00:00"/>
    <s v="4 meses 22 días."/>
    <d v="2021-01-31T00:00:00"/>
    <s v="1 meses "/>
    <d v="2021-01-31T00:00:00"/>
    <s v="5 meses 22 días."/>
    <s v="Término Ok"/>
    <m/>
    <m/>
    <m/>
    <m/>
    <s v="Carrera 45 # 45 - 71"/>
    <n v="3002076667"/>
    <s v="ELIATATIANABARBOSA@GMAIL.COM"/>
    <s v="Bancolombia"/>
    <s v="Ahorros"/>
    <s v="03135295051"/>
    <s v="Femenino"/>
    <s v="Colombia"/>
    <s v="Villavicencio"/>
    <s v="Meta"/>
    <d v="1981-10-14T00:00:00"/>
    <n v="42"/>
    <s v="ESPECIALIZACION EN DERECHO ADMINISTRATIVO - DERECHO"/>
    <m/>
  </r>
  <r>
    <x v="0"/>
    <s v="189-2020"/>
    <m/>
    <s v="Secop II"/>
    <s v="FDLSUBA-CPS-189-2020"/>
    <s v="_x000a_FDLSUBA-CD-112-2020_x000a_"/>
    <x v="0"/>
    <x v="0"/>
    <x v="0"/>
    <m/>
    <m/>
    <s v="OMAR FELIPE SUAREZ CASAS"/>
    <n v="1015435607"/>
    <s v="Bogotá, D.C."/>
    <n v="690"/>
    <n v="10000000"/>
    <n v="0"/>
    <n v="0"/>
    <n v="10000000"/>
    <n v="2500000"/>
    <m/>
    <m/>
    <m/>
    <s v="Persona Natural"/>
    <x v="0"/>
    <m/>
    <s v="PRESTAR SERVICIOS COMO CONDUCTOR DE LOS VEHICULOS LIVIANOS DEL DESPACHO DE LA ALCALDIA LOCAL DE SUBA"/>
    <s v="https://community.secop.gov.co/Public/Tendering/OpportunityDetail/Index?noticeUID=CO1.NTC.1308777&amp;isFromPublicArea=True&amp;isModal=true&amp;asPopupView=true"/>
    <x v="14"/>
    <x v="70"/>
    <d v="2020-07-01T00:00:00"/>
    <d v="2020-10-30T00:00:00"/>
    <s v="3 meses 30 días."/>
    <d v="2020-10-30T00:00:00"/>
    <s v=""/>
    <d v="2020-10-30T00:00:00"/>
    <s v="3 meses 30 días."/>
    <s v="Término Ok"/>
    <m/>
    <m/>
    <m/>
    <m/>
    <s v="Carrera 103C # 139 – 84"/>
    <n v="3223032086"/>
    <s v="suarezomar3l8@gmail.com"/>
    <s v="Banco Davivienda"/>
    <s v="Ahorros"/>
    <s v="0550488416104971"/>
    <s v="Masculino"/>
    <s v="Colombia"/>
    <s v="Bogotá, D.C."/>
    <s v="Cundinamarca"/>
    <d v="1992-11-23T00:00:00"/>
    <n v="31"/>
    <s v="BACHILLER"/>
    <m/>
  </r>
  <r>
    <x v="0"/>
    <s v="237-2020 C1"/>
    <m/>
    <s v="Secop II"/>
    <s v="FDLSUBA-CPS-237-2020"/>
    <s v="FDLSUBA-CD-149-2020"/>
    <x v="0"/>
    <x v="0"/>
    <x v="1"/>
    <d v="2020-12-01T00:00:00"/>
    <s v="$5.460.000"/>
    <s v="LORENA LUZ GUERRA ROSADO"/>
    <n v="1122397086"/>
    <s v="San Juan del Cesar (Guajira)."/>
    <n v="8000"/>
    <n v="31500000"/>
    <n v="5460000"/>
    <n v="0"/>
    <n v="36960000"/>
    <n v="6300000"/>
    <m/>
    <m/>
    <m/>
    <s v="Persona Natural"/>
    <x v="1"/>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1371478&amp;isFromPublicArea=True&amp;isModal=true&amp;asPopupView=true"/>
    <x v="3"/>
    <x v="69"/>
    <d v="2020-08-05T00:00:00"/>
    <d v="2020-12-31T00:00:00"/>
    <s v="4 meses 27 días."/>
    <d v="2021-01-31T00:00:00"/>
    <s v="1 meses "/>
    <d v="2021-01-31T00:00:00"/>
    <s v="5 meses 27 días."/>
    <s v="Término Ok"/>
    <m/>
    <m/>
    <m/>
    <m/>
    <s v="Calle 31 # 14-31"/>
    <n v="3917085"/>
    <s v="lorenaguerra8617@gmail.com"/>
    <s v="Banco Davivienda"/>
    <s v="Ahorros"/>
    <n v="550457800086821"/>
    <s v="Masculino"/>
    <s v="Colombia"/>
    <s v="San Juan del Cesar "/>
    <s v="Guajira"/>
    <d v="1986-04-27T00:00:00"/>
    <n v="38"/>
    <s v="ESPECIALIZACION EN ANALISIS DE POLITICAS PUBLICAS. DERECHO"/>
    <m/>
  </r>
  <r>
    <x v="0"/>
    <s v="237-2020"/>
    <m/>
    <s v="Secop II"/>
    <s v="FDLSUBA-CPS-237-2020"/>
    <s v="FDLSUBA-CD-149-2020"/>
    <x v="0"/>
    <x v="0"/>
    <x v="1"/>
    <m/>
    <m/>
    <s v="CARLOS ANDRES TRUJILLO LOPEZ"/>
    <n v="1032367450"/>
    <s v="Bogotá, D.C."/>
    <n v="8000"/>
    <n v="31500000"/>
    <n v="5460000"/>
    <n v="0"/>
    <n v="36960000"/>
    <n v="6300000"/>
    <m/>
    <m/>
    <m/>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1371478&amp;isFromPublicArea=True&amp;isModal=true&amp;asPopupView=true"/>
    <x v="3"/>
    <x v="69"/>
    <d v="2020-08-05T00:00:00"/>
    <d v="2020-12-31T00:00:00"/>
    <s v="4 meses 27 días."/>
    <d v="2021-01-31T00:00:00"/>
    <s v="1 meses "/>
    <d v="2021-01-31T00:00:00"/>
    <s v="5 meses 27 días."/>
    <s v="Término Ok"/>
    <m/>
    <m/>
    <m/>
    <m/>
    <s v="Carrera 78b # 146d - 20"/>
    <s v="300 8571062"/>
    <s v="catrujillolopez@gmail.com"/>
    <s v="Banco Caja Social (BCSC)"/>
    <s v="Ahorros"/>
    <n v="24082971845"/>
    <s v="Masculino"/>
    <s v="Colombia"/>
    <s v="Bogotá, D.C."/>
    <s v="Cundinamarca"/>
    <d v="1986-07-30T00:00:00"/>
    <n v="37"/>
    <s v="DERECHO"/>
    <m/>
  </r>
  <r>
    <x v="0"/>
    <s v="239-2020"/>
    <m/>
    <s v="Secop II"/>
    <s v="FDLSUBA-CPS-239-2020"/>
    <s v="FDLSUBA-CD-151-2020"/>
    <x v="0"/>
    <x v="0"/>
    <x v="1"/>
    <m/>
    <m/>
    <s v="LADY YESSENIA RIAÑO UPEGUI"/>
    <n v="1032441293"/>
    <s v="Bogotá, D.C."/>
    <n v="1506"/>
    <n v="19350000"/>
    <n v="3354000"/>
    <n v="0"/>
    <n v="22704000"/>
    <n v="3870000"/>
    <m/>
    <m/>
    <m/>
    <s v="Persona Natural"/>
    <x v="0"/>
    <m/>
    <s v="PRESTAR LOS SERVICIOS PROFESIONALES PARA APOYAR LA GESTIÓN CONTRACTUAL EN EL ÁREA DE GESTIÓN DEL DESARROLLO LOCAL, REALIZANDO LAS ACTIVIDADES RELACIONADAS CON LAS DIFERENTES ETAPAS CONTRACTUALES DE LOS PROCESOS DE ADQUISICIÓN DE BIENES Y SERVICIOS QUE REALICE EL FONDO DE DESARROLLO LOCAL DE SUBA, PLAZO 5 MESES A PARTIR DE LA SUSCRIPCION DEL ACTA DE INICIO SIN SOBREPASAR EL 31  DICIEMBRE 2020, PAGOS MENSUALES"/>
    <s v="https://community.secop.gov.co/Public/Tendering/OpportunityDetail/Index?noticeUID=CO1.NTC.1372147&amp;isFromPublicArea=True&amp;isModal=true&amp;asPopupView=true"/>
    <x v="3"/>
    <x v="69"/>
    <d v="2020-08-05T00:00:00"/>
    <d v="2020-12-31T00:00:00"/>
    <s v="4 meses 27 días."/>
    <d v="2021-01-31T00:00:00"/>
    <s v="1 meses "/>
    <d v="2021-01-31T00:00:00"/>
    <s v="5 meses 27 días."/>
    <s v="Término Ok"/>
    <m/>
    <m/>
    <m/>
    <m/>
    <s v="Cra 74 # 44 29 sur INT 7 APTO 220_x000d_"/>
    <n v="7351139"/>
    <s v="lyru_90@hotmail.com"/>
    <s v="Banco Caja Social (BCSC)"/>
    <s v="Ahorros"/>
    <n v="24059806592"/>
    <s v="Femenino"/>
    <s v="Colombia"/>
    <s v="Bogotá, D.C."/>
    <s v="Cundinamarca"/>
    <d v="1991-01-03T00:00:00"/>
    <n v="33"/>
    <s v="ADMINISTRACIÓN DE EMPRESAS"/>
    <m/>
  </r>
  <r>
    <x v="0"/>
    <s v="240-2020"/>
    <m/>
    <s v="Secop II"/>
    <s v="FDLSUBACPS-240-2020"/>
    <s v="FDLSUBA-CD-152-2020"/>
    <x v="0"/>
    <x v="0"/>
    <x v="0"/>
    <m/>
    <m/>
    <s v="ANTONYS JESUS MEJIA"/>
    <n v="1038436509"/>
    <s v="Nechí (Antioquia)"/>
    <n v="8000"/>
    <n v="17500000"/>
    <n v="0"/>
    <n v="0"/>
    <n v="17500000"/>
    <n v="3500000"/>
    <m/>
    <m/>
    <m/>
    <s v="Persona Natural"/>
    <x v="0"/>
    <m/>
    <s v="PRESTAR SERVICIOS TÉCNICOS EN EL ÁREA DE GESTIÓN DESARROLLO LOCAL ESPECIALMENTE PARA APOYAR EN LA ATENCIÓN DE ACTIVIDADES AMBIENTALES PROPIAS DE LA ALCALDÍA LOCAL DE SUBA PARA LOGRAR CON EL CUMPLIMIENTO DE LAS METAS DEL PLAN DE DESARROLLO LOCAL DE LA VIGENCIA"/>
    <s v="https://community.secop.gov.co/Public/Tendering/OpportunityDetail/Index?noticeUID=CO1.NTC.1375866&amp;isFromPublicArea=True&amp;isModal=true&amp;asPopupView=true"/>
    <x v="12"/>
    <x v="71"/>
    <d v="2020-08-12T00:00:00"/>
    <d v="2020-12-31T00:00:00"/>
    <s v="4 meses 20 días."/>
    <d v="2020-12-31T00:00:00"/>
    <s v=""/>
    <d v="2020-12-31T00:00:00"/>
    <s v="4 meses 20 días."/>
    <s v="Término Ok"/>
    <m/>
    <m/>
    <m/>
    <m/>
    <s v="Calle127D BIS # 88D-03"/>
    <n v="3137176675"/>
    <s v="ANTONYJESUS62@GMAIL.COM"/>
    <s v="Bancolombia"/>
    <s v="Ahorros"/>
    <n v="19888073399"/>
    <s v="Masculino"/>
    <s v="Colombia"/>
    <s v="Nechi"/>
    <s v="Antioquia"/>
    <d v="1988-02-29T00:00:00"/>
    <n v="36"/>
    <s v="TECNOLOGIA AGROAMBIENTAL"/>
    <m/>
  </r>
  <r>
    <x v="0"/>
    <s v="241-2020"/>
    <m/>
    <s v="Secop II"/>
    <s v="FDLSUBA-CPS-241-2020"/>
    <s v="FDLSUBA-CD-153-2020"/>
    <x v="0"/>
    <x v="0"/>
    <x v="0"/>
    <m/>
    <m/>
    <s v="GERMAN ANTONIO MENDIETA MENDIETA"/>
    <n v="19399001"/>
    <m/>
    <n v="9001"/>
    <n v="21000000"/>
    <n v="0"/>
    <n v="0"/>
    <n v="210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381744&amp;isFromPublicArea=True&amp;isModal=true&amp;asPopupView=true"/>
    <x v="0"/>
    <x v="71"/>
    <d v="2020-08-12T00:00:00"/>
    <d v="2020-12-31T00:00:00"/>
    <s v="4 meses 20 días."/>
    <d v="2020-12-31T00:00:00"/>
    <s v=""/>
    <d v="2020-12-31T00:00:00"/>
    <s v="4 meses 20 días."/>
    <s v="Término Ok"/>
    <m/>
    <m/>
    <m/>
    <m/>
    <s v="-"/>
    <s v="-"/>
    <s v="-"/>
    <s v="-"/>
    <s v="-"/>
    <s v="-"/>
    <s v="Masculino"/>
    <s v="-"/>
    <s v="-"/>
    <s v="-"/>
    <s v="-"/>
    <s v="-"/>
    <s v="-"/>
    <s v="NO HAY INFORMACIÓN EN SECOP II DE DOCUMENTOS DEL CONTRATISTA"/>
  </r>
  <r>
    <x v="0"/>
    <s v="242-2020"/>
    <m/>
    <s v="Secop II"/>
    <s v="FDLSUBA-242-2020"/>
    <s v="FDLSUBA-CD-153-2020"/>
    <x v="0"/>
    <x v="0"/>
    <x v="0"/>
    <m/>
    <m/>
    <s v="ARLID JOHANA ALVAREZ RINCON"/>
    <n v="1052395871"/>
    <m/>
    <n v="8000"/>
    <n v="21000000"/>
    <n v="0"/>
    <n v="0"/>
    <n v="210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381744&amp;isFromPublicArea=True&amp;isModal=true&amp;asPopupView=true"/>
    <x v="0"/>
    <x v="71"/>
    <d v="2020-08-11T00:00:00"/>
    <d v="2020-12-31T00:00:00"/>
    <s v="4 meses 21 días."/>
    <d v="2020-12-31T00:00:00"/>
    <s v=""/>
    <d v="2020-12-31T00:00:00"/>
    <s v="4 meses 21 días."/>
    <s v="Término Ok"/>
    <m/>
    <m/>
    <m/>
    <m/>
    <s v="-"/>
    <s v="-"/>
    <s v="-"/>
    <s v="-"/>
    <s v="-"/>
    <s v="-"/>
    <s v="Femenino"/>
    <s v="-"/>
    <s v="-"/>
    <s v="-"/>
    <s v="-"/>
    <s v="-"/>
    <s v="-"/>
    <s v="NO HAY INFORMACIÓN EN SECOP II DE DOCUMENTOS DEL CONTRATISTA"/>
  </r>
  <r>
    <x v="0"/>
    <s v="243-2020"/>
    <m/>
    <s v="Secop II"/>
    <s v="FDLSUBA-CPS-243-2020"/>
    <s v="FDLSUBA-CD-153-2020"/>
    <x v="0"/>
    <x v="0"/>
    <x v="0"/>
    <m/>
    <m/>
    <s v="ELBA CAROLINA RODRIGUEZ CELY"/>
    <n v="53067984"/>
    <m/>
    <n v="1506"/>
    <n v="21000000"/>
    <n v="0"/>
    <n v="0"/>
    <n v="210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381744&amp;isFromPublicArea=True&amp;isModal=true&amp;asPopupView=true"/>
    <x v="0"/>
    <x v="72"/>
    <d v="2020-08-12T00:00:00"/>
    <d v="2020-12-31T00:00:00"/>
    <s v="4 meses 20 días."/>
    <d v="2020-12-31T00:00:00"/>
    <s v=""/>
    <d v="2020-12-31T00:00:00"/>
    <s v="4 meses 20 días."/>
    <s v="Término Ok"/>
    <m/>
    <m/>
    <m/>
    <m/>
    <s v="-"/>
    <s v="-"/>
    <s v="-"/>
    <s v="-"/>
    <s v="-"/>
    <s v="-"/>
    <s v="Femenino"/>
    <s v="-"/>
    <s v="-"/>
    <s v="-"/>
    <s v="-"/>
    <s v="-"/>
    <s v="-"/>
    <s v="NO HAY INFORMACIÓN EN SECOP II DE DOCUMENTOS DEL CONTRATISTA"/>
  </r>
  <r>
    <x v="0"/>
    <s v="244-2020"/>
    <m/>
    <s v="Secop II"/>
    <s v="FDLSUBACPS-244-2020"/>
    <s v="FDLSUBA-CD-154-2020"/>
    <x v="0"/>
    <x v="0"/>
    <x v="0"/>
    <m/>
    <m/>
    <s v="JENNY ALEXANDRA NORIEGA GOMEZ"/>
    <n v="52989234"/>
    <s v="Bogotá, D.C."/>
    <n v="8000"/>
    <n v="21000000"/>
    <n v="0"/>
    <n v="0"/>
    <n v="210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375947&amp;isFromPublicArea=True&amp;isModal=true&amp;asPopupView=true"/>
    <x v="0"/>
    <x v="71"/>
    <d v="2020-08-12T00:00:00"/>
    <d v="2020-12-31T00:00:00"/>
    <s v="4 meses 20 días."/>
    <d v="2020-12-31T00:00:00"/>
    <s v=""/>
    <d v="2020-12-31T00:00:00"/>
    <s v="4 meses 20 días."/>
    <s v="Término Ok"/>
    <m/>
    <m/>
    <m/>
    <m/>
    <s v="Calle 101 # 70 g – 08 2do Piso"/>
    <s v="322 752 0024"/>
    <s v="yang_95@hotmail.com"/>
    <s v="Banco de Bogotá"/>
    <s v="Ahorros"/>
    <s v="005344932_x000d_"/>
    <s v="Femenino"/>
    <s v="Colombia"/>
    <s v="Bogotá, D.C."/>
    <s v="Cundinamarca"/>
    <d v="1993-09-15T00:00:00"/>
    <n v="30"/>
    <s v="ESPECIALIZACIÓN EN GESTIÓN PÚBLICA. DERECHO"/>
    <m/>
  </r>
  <r>
    <x v="0"/>
    <s v="245-2020"/>
    <m/>
    <s v="Secop II"/>
    <s v="FDLSUBACPS-245-2020"/>
    <s v="FDLSUBA-CD-155-2020"/>
    <x v="0"/>
    <x v="0"/>
    <x v="1"/>
    <m/>
    <m/>
    <s v="LYTZA DIAZ GOMEZ"/>
    <n v="52182739"/>
    <s v="Bogotá, D.C."/>
    <n v="1469"/>
    <n v="21000000"/>
    <n v="0"/>
    <n v="0"/>
    <n v="21000000"/>
    <n v="4200000"/>
    <m/>
    <m/>
    <m/>
    <s v="Persona Natural"/>
    <x v="0"/>
    <m/>
    <s v="PRESTAR SERVICIOS PROFESIONALES PARA LA OPERACIÓN, SEGUIMIENTO Y CUMPLIMIENTO DE LOS PROCESOS Y PROCEDIMIENTOS DEL SERVICIO SOCIAL APOYO ECONÓMICO TIPO C, REQUERIDOS PARA EL OPORTUNO Y ADECUADO REGISTRO, CRUCE Y REPORTE DE LOS DATOS EN EL SISTEMA DE INFORMACIÓN Y REGISTRO DE BENEFICIARIOS SIRBE, QUE CONTRIBUYAN A LA GARANTÍA DE LOS DERECHOS DE LA POBLACIÓN MAYOR EN EL MARCO DE LA POLÍTICA PÚBLICA SOCIAL PARA EL ENVEJECIMIENTO Y LA VEJEZ EN EL DISTRITO CAPITAL A CARGO DE LA ALCALDÍA LOCAL, "/>
    <s v="https://community.secop.gov.co/Public/Tendering/OpportunityDetail/Index?noticeUID=CO1.NTC.1376518&amp;isFromPublicArea=True&amp;isModal=true&amp;asPopupView=true"/>
    <x v="2"/>
    <x v="71"/>
    <d v="2020-08-12T00:00:00"/>
    <d v="2020-12-31T00:00:00"/>
    <s v="4 meses 20 días."/>
    <d v="2020-12-31T00:00:00"/>
    <s v=""/>
    <d v="2020-12-31T00:00:00"/>
    <s v="4 meses 20 días."/>
    <s v="Término Ok"/>
    <m/>
    <m/>
    <m/>
    <m/>
    <s v="Carrera 61a # 96ª 17"/>
    <n v="3005398814"/>
    <s v="lytza.diaz2016@yahoo.es_x000d_"/>
    <s v="Banco Caja Social (BCSC)"/>
    <s v="Ahorros"/>
    <n v="24072582611"/>
    <s v="Femenino"/>
    <s v="Colombia"/>
    <s v="Bogotá, D.C."/>
    <s v="Cundinamarca"/>
    <d v="1974-03-29T00:00:00"/>
    <n v="50"/>
    <s v="BACHILLER"/>
    <m/>
  </r>
  <r>
    <x v="0"/>
    <s v="247-2020"/>
    <m/>
    <s v="Secop II"/>
    <s v="FDLSUBA-CPS-247-2020"/>
    <s v="FDLSUBA-CD-157-2020"/>
    <x v="0"/>
    <x v="0"/>
    <x v="1"/>
    <m/>
    <m/>
    <s v="ERIKA BEATRIZ CUBILLOS QUINTERO"/>
    <n v="1032459869"/>
    <s v="Bogotá, D.C."/>
    <n v="1481"/>
    <n v="21000000"/>
    <n v="2520000"/>
    <n v="0"/>
    <n v="23520000"/>
    <n v="4200000"/>
    <m/>
    <m/>
    <m/>
    <s v="Persona Natural"/>
    <x v="0"/>
    <m/>
    <s v="PRESTAR SERVICIOS PROFESIONALES EN MATERIA SOCIAL PARA IMPULSAR LOS PROCESOS DE PARTICIPACIÓN CIUDADANA Y FOMENTAR LAS ACTIVIDADES INSTITUCIONALES PARA EL CUMPLIMIENTO DE LAS METAS DE PLAN DE DESARROLLO LOCAL."/>
    <s v="https://community.secop.gov.co/Public/Tendering/OpportunityDetail/Index?noticeUID=CO1.NTC.1385026&amp;isFromPublicArea=True&amp;isModal=true&amp;asPopupView=true"/>
    <x v="4"/>
    <x v="73"/>
    <d v="2020-08-13T00:00:00"/>
    <d v="2020-12-31T00:00:00"/>
    <s v="4 meses 19 días."/>
    <d v="2021-01-31T00:00:00"/>
    <s v="1 meses "/>
    <d v="2021-01-31T00:00:00"/>
    <s v="5 meses 19 días."/>
    <s v="Término Ok"/>
    <m/>
    <m/>
    <m/>
    <m/>
    <s v="Carrera 72A # 13A - 35"/>
    <n v="3506144289"/>
    <s v="erikacubillos93@hotmail.com"/>
    <s v="Bancolombia"/>
    <s v="Ahorros"/>
    <n v="10843427966"/>
    <s v="Femenino"/>
    <s v="Colombia"/>
    <s v="Bogotá, D.C."/>
    <s v="Cundinamarca"/>
    <d v="1993-10-27T00:00:00"/>
    <n v="30"/>
    <s v="CIENCIA POLITICA"/>
    <s v=" "/>
  </r>
  <r>
    <x v="0"/>
    <s v="248-2020"/>
    <m/>
    <s v="Secop II"/>
    <s v="FDLSUBA-CPS-248-2020"/>
    <s v="FDLSUBA-CD-157-2020"/>
    <x v="0"/>
    <x v="0"/>
    <x v="1"/>
    <m/>
    <m/>
    <s v="JESSICA QUIROZ CAUSIL"/>
    <n v="53064832"/>
    <s v="Bogotá, D.C."/>
    <n v="1469"/>
    <n v="21000000"/>
    <n v="0"/>
    <n v="0"/>
    <n v="21000000"/>
    <n v="4200000"/>
    <m/>
    <m/>
    <m/>
    <s v="Persona Natural"/>
    <x v="0"/>
    <m/>
    <s v="PRESTAR SERVICIOS PROFESIONALES EN MATERIA SOCIAL PARA IMPULSAR LOS PROCESOS DE PARTICIPACIÓN CIUDADANA Y FOMENTAR LAS ACTIVIDADES INSTITUCIONALES PARA EL CUMPLIMIENTO DE LAS METAS DE PLAN DE DESARROLLO LOCAL"/>
    <s v="https://community.secop.gov.co/Public/Tendering/OpportunityDetail/Index?noticeUID=CO1.NTC.1385026&amp;isFromPublicArea=True&amp;isModal=true&amp;asPopupView=true"/>
    <x v="4"/>
    <x v="73"/>
    <d v="2020-08-13T00:00:00"/>
    <d v="2020-12-31T00:00:00"/>
    <s v="4 meses 19 días."/>
    <d v="2020-12-31T00:00:00"/>
    <s v=""/>
    <d v="2020-12-31T00:00:00"/>
    <s v="4 meses 19 días."/>
    <s v="Término Ok"/>
    <m/>
    <m/>
    <m/>
    <m/>
    <s v="Carrera 61 # 5B - 37"/>
    <n v="3105582291"/>
    <s v="QUIROZ.JESSICA@GMAIL.COM"/>
    <s v="Banco Caja Social (BCSC)"/>
    <s v="Ahorros"/>
    <n v="24072301139"/>
    <s v="Femenino"/>
    <s v="Colombia"/>
    <s v="Bogotá, D.C."/>
    <s v="Cundinamarca"/>
    <d v="1984-08-08T00:00:00"/>
    <n v="39"/>
    <s v="CIENCIA POLITICA"/>
    <m/>
  </r>
  <r>
    <x v="0"/>
    <s v="249-2020"/>
    <m/>
    <s v="Secop II"/>
    <s v="FDLSUBA-CPS-249-2020"/>
    <s v="FDLSUBA-CD-153-2020"/>
    <x v="0"/>
    <x v="0"/>
    <x v="0"/>
    <m/>
    <m/>
    <s v="YESICA PAOLA MAJIN COLLAZOS"/>
    <n v="1058970570"/>
    <s v="Bolivar (Cauca)"/>
    <n v="1481"/>
    <n v="21000000"/>
    <n v="0"/>
    <n v="0"/>
    <n v="210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381744&amp;isFromPublicArea=True&amp;isModal=true&amp;asPopupView=true"/>
    <x v="0"/>
    <x v="74"/>
    <d v="2020-08-27T00:00:00"/>
    <d v="2020-12-31T00:00:00"/>
    <s v="4 meses 5 días."/>
    <d v="2020-12-31T00:00:00"/>
    <s v=""/>
    <d v="2020-12-31T00:00:00"/>
    <s v="4 meses 5 días."/>
    <s v="Término Ok"/>
    <m/>
    <m/>
    <m/>
    <m/>
    <s v="Carrera 14 # 18 A - 40 Apto 1104 T3"/>
    <n v="3226649579"/>
    <s v="yesicamajin27@gmail.com_x000d_"/>
    <s v="Bancolombia"/>
    <s v="Ahorros"/>
    <s v="86857755032_x000d_"/>
    <s v="Femenino"/>
    <s v="Colombia"/>
    <s v="Bolivar"/>
    <s v="Cauca"/>
    <d v="1991-12-27T00:00:00"/>
    <n v="32"/>
    <s v="DERECHO"/>
    <m/>
  </r>
  <r>
    <x v="0"/>
    <s v="250-2020"/>
    <m/>
    <s v="Secop II"/>
    <s v="FDLSUBA-CPS-250-2020"/>
    <s v="FDLSUBA-CD-153-2020"/>
    <x v="0"/>
    <x v="0"/>
    <x v="0"/>
    <m/>
    <m/>
    <s v="SANDRA PATRICIA VILLA GARCIA"/>
    <n v="51991457"/>
    <s v="Bogotá, D.C."/>
    <n v="8000"/>
    <n v="21000000"/>
    <n v="0"/>
    <n v="0"/>
    <n v="210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381744&amp;isFromPublicArea=True&amp;isModal=true&amp;asPopupView=true"/>
    <x v="0"/>
    <x v="75"/>
    <d v="2020-08-18T00:00:00"/>
    <d v="2020-12-31T00:00:00"/>
    <s v="4 meses 14 días."/>
    <d v="2020-12-31T00:00:00"/>
    <s v=""/>
    <d v="2020-12-31T00:00:00"/>
    <s v="4 meses 14 días."/>
    <s v="Término Ok"/>
    <m/>
    <m/>
    <m/>
    <m/>
    <s v="Calle 97 # 70-90 interior 4 Apto 704"/>
    <n v="7516183"/>
    <s v="sanpvilla@hotmail.com"/>
    <s v="Banco Scotiabank Colpatria"/>
    <s v="Ahorros"/>
    <n v="5945199026"/>
    <s v="Femenino"/>
    <s v="Colombia"/>
    <s v="Girardot"/>
    <s v="Cundinamarca"/>
    <d v="1970-10-07T00:00:00"/>
    <n v="53"/>
    <s v="MAESTRIA EN DERECHO PENAL Y CRIMINOLOGIA. DERECHO"/>
    <m/>
  </r>
  <r>
    <x v="0"/>
    <s v="251-2020"/>
    <m/>
    <s v="Secop II"/>
    <s v="FDLSUBA-CPS-251-2020"/>
    <s v="FDLSUBA-CD-153-2020"/>
    <x v="0"/>
    <x v="0"/>
    <x v="0"/>
    <m/>
    <m/>
    <s v="ANDRES CAMILO HERNANDEZ RAMIREZ"/>
    <n v="1016051968"/>
    <s v="Bogotá, D.C."/>
    <n v="8000"/>
    <n v="21000000"/>
    <n v="0"/>
    <n v="0"/>
    <n v="210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381744&amp;isFromPublicArea=True&amp;isModal=true&amp;asPopupView=true"/>
    <x v="0"/>
    <x v="75"/>
    <d v="2020-08-14T00:00:00"/>
    <d v="2020-12-31T00:00:00"/>
    <s v="4 meses 18 días."/>
    <d v="2020-12-31T00:00:00"/>
    <s v=""/>
    <d v="2020-12-31T00:00:00"/>
    <s v="4 meses 18 días."/>
    <s v="Término Ok"/>
    <m/>
    <m/>
    <m/>
    <m/>
    <s v="Carrera 81B # 19B - 80"/>
    <n v="3127531214"/>
    <s v="ANDRESCA.HERNANDEZ@GMAIL.COM"/>
    <s v="Banco BBVA"/>
    <s v="Ahorros"/>
    <n v="157173360"/>
    <s v="Masculino"/>
    <s v="Colombia"/>
    <s v="Bogotá, D.C."/>
    <s v="Cundinamarca"/>
    <d v="1993-01-07T00:00:00"/>
    <n v="31"/>
    <s v="ESPECIALIZACION EN INSTITUCIONES JURIDICO PENALES. DERECHO"/>
    <m/>
  </r>
  <r>
    <x v="0"/>
    <s v="252-2020"/>
    <m/>
    <s v="Secop II"/>
    <s v="252-2020"/>
    <s v="FDLSUBA-MC-001-2020"/>
    <x v="3"/>
    <x v="5"/>
    <x v="2"/>
    <m/>
    <m/>
    <s v="EMISOL SAS"/>
    <s v="900666568-4"/>
    <s v="Bogotá, D.C."/>
    <s v="No es CPS P-AG"/>
    <n v="12625020"/>
    <n v="0"/>
    <n v="0"/>
    <n v="12625020"/>
    <s v="-"/>
    <m/>
    <m/>
    <m/>
    <s v="Persona Jurídica"/>
    <x v="0"/>
    <s v="1. Que por un error en la creación del contrato en SECOP II se estableció que estaba sujeto a liquidación; sin embargo, dentro de las condiciones pactadas en la aceptación de la oferta y estudio previo, no se estimó que el contrato era objeto de liquidación, si no que el pago se realizaría con los soportes de ingreso de los bienes al almacén y certificado de cumplimiento o acta de recibo a satisfacción expedido por el supervisor del contrato."/>
    <s v="CONTRATAR LA REVISIÓN, MANTENIMIENTO PREVENTIVO CORRECTIVO, RECARGA Y ADQUISICIÓN DE LOS EXTINTORES Y GABINETES DEL FONDO DE DESARROLLO LOCAL DE SUBA Y SUS SEDES."/>
    <s v="https://community.secop.gov.co/Public/Tendering/OpportunityDetail/Index?noticeUID=CO1.NTC.1372944&amp;isFromPublicArea=True&amp;isModal=true&amp;asPopupView=true"/>
    <x v="16"/>
    <x v="75"/>
    <d v="2020-08-19T00:00:00"/>
    <d v="2020-11-18T00:00:00"/>
    <s v="3 meses "/>
    <d v="2020-11-18T00:00:00"/>
    <s v=""/>
    <d v="2020-11-18T00:00:00"/>
    <s v="3 meses "/>
    <s v="Término Ok"/>
    <m/>
    <m/>
    <m/>
    <s v="No aplica"/>
    <m/>
    <n v="2905828"/>
    <s v="msuleny@gmail.com"/>
    <s v="Banco Caja Social (BCSC)"/>
    <s v="Ahorros"/>
    <n v="24079134570"/>
    <s v="No aplica"/>
    <s v="Colombia"/>
    <s v="Bogotá, D.C."/>
    <s v="Cundinamarca"/>
    <m/>
    <s v="-"/>
    <s v="No aplica"/>
    <m/>
  </r>
  <r>
    <x v="0"/>
    <s v="253-2020"/>
    <m/>
    <s v="Secop II"/>
    <s v="FDLSUBACPS-253-2020"/>
    <s v="FDLSUBA-CD-158-2020_x000a_"/>
    <x v="0"/>
    <x v="0"/>
    <x v="1"/>
    <m/>
    <m/>
    <s v="YELMIS MARIA PINTO DIAZ"/>
    <n v="40929165"/>
    <s v="Riohacha (La guajira)"/>
    <n v="8000"/>
    <n v="21000000"/>
    <n v="0"/>
    <n v="0"/>
    <n v="21000000"/>
    <n v="4200000"/>
    <m/>
    <m/>
    <m/>
    <s v="Persona Natural"/>
    <x v="0"/>
    <m/>
    <s v="PRESTAR LOS SERVICIOS PROFESIONALES EN LA ALCALDÍA LOCAL DE SUBA, PRINCIPALMENTE PARA REALIZAR ACCIONES PEDAGÓGICAS PREVENTIVAS Y DE SENSIBILIZACIÓN PARA EL ACATAMIENTO VOLUNTARIO DE LAS NORMAS EN LA LOCALIDAD"/>
    <s v="https://community.secop.gov.co/Public/Tendering/OpportunityDetail/Index?noticeUID=CO1.NTC.1390253&amp;isFromPublicArea=True&amp;isModal=true&amp;asPopupView=true"/>
    <x v="0"/>
    <x v="76"/>
    <d v="2020-08-18T00:00:00"/>
    <d v="2020-12-31T00:00:00"/>
    <s v="4 meses 14 días."/>
    <d v="2020-12-31T00:00:00"/>
    <s v=""/>
    <d v="2020-12-31T00:00:00"/>
    <s v="4 meses 14 días."/>
    <s v="Término Ok"/>
    <m/>
    <m/>
    <m/>
    <m/>
    <s v="Carrera 128B # 142 D-55"/>
    <n v="3134335022"/>
    <s v="yelmismariap@gmail.com"/>
    <s v="Banco Av Villas"/>
    <s v="Ahorros"/>
    <n v="5867481"/>
    <s v="Femenino"/>
    <s v="Colombia"/>
    <s v="Riohacha"/>
    <s v="La Guajira"/>
    <d v="1975-11-10T00:00:00"/>
    <n v="48"/>
    <s v="DERECHO"/>
    <m/>
  </r>
  <r>
    <x v="0"/>
    <s v="254-2020"/>
    <m/>
    <s v="Secop II"/>
    <s v="CONTRATO DE ARRENDAMIENTO 254 DE 2020"/>
    <s v="FDLSUBA-CD-159-2020"/>
    <x v="0"/>
    <x v="3"/>
    <x v="2"/>
    <m/>
    <m/>
    <s v="CANAAN INVERSIONES SAS"/>
    <s v="900064926-4"/>
    <m/>
    <s v="No es CPS P-AG"/>
    <n v="66400000"/>
    <n v="33200000"/>
    <n v="0"/>
    <n v="99600000"/>
    <s v="-"/>
    <m/>
    <m/>
    <m/>
    <s v="Persona Jurídica"/>
    <x v="2"/>
    <m/>
    <s v="ARRENDAMIENTO DE UN BIEN INMUEBLE (OFICINAS) PARA UBICAR LAS SIETE (7) INSPECCIONES DE POLICIA DEL FONDO DE DESARROLLO LOCAL DE SUBA, INCLUIDO EL MOBILIARIO"/>
    <s v="https://community.secop.gov.co/Public/Tendering/OpportunityDetail/Index?noticeUID=CO1.NTC.1392680&amp;isFromPublicArea=True&amp;isModal=true&amp;asPopupView=true"/>
    <x v="11"/>
    <x v="76"/>
    <d v="2020-08-15T00:00:00"/>
    <d v="2020-12-14T00:00:00"/>
    <s v="4 meses "/>
    <d v="2021-02-14T00:00:00"/>
    <s v="2 meses "/>
    <d v="2021-02-14T00:00:00"/>
    <s v="6 meses "/>
    <s v="Término Ok"/>
    <m/>
    <m/>
    <m/>
    <d v="2022-08-01T00:00:00"/>
    <m/>
    <m/>
    <m/>
    <m/>
    <m/>
    <m/>
    <s v="No aplica"/>
    <m/>
    <m/>
    <m/>
    <m/>
    <s v="-"/>
    <m/>
    <s v="NO HAY INFORMACIÓN EN SECOP II"/>
  </r>
  <r>
    <x v="0"/>
    <s v="255-2020 C1"/>
    <m/>
    <s v="Secop II"/>
    <s v="FDLSUBA-CPS-255-2020"/>
    <s v="FDLSUBA-CD-160-2020"/>
    <x v="0"/>
    <x v="0"/>
    <x v="1"/>
    <d v="2020-10-30T00:00:00"/>
    <s v="$21.000.000"/>
    <s v="GABRIELA RODRIGUEZ JIMENEZ"/>
    <n v="1019084544"/>
    <s v="Bogotá, D.C."/>
    <n v="1506"/>
    <n v="21000000"/>
    <n v="1540000"/>
    <n v="0"/>
    <n v="22540000"/>
    <n v="4200000"/>
    <m/>
    <m/>
    <m/>
    <s v="Persona Natural"/>
    <x v="1"/>
    <s v="1. EL Fondo de Desarrollo Local de Suba, procede a realizar Cesión del Contrato de Prestación de Servicios Profesionales FDLSUBA-CPS-255-2020"/>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1399775&amp;isFromPublicArea=True&amp;isModal=true&amp;asPopupView=true"/>
    <x v="3"/>
    <x v="77"/>
    <d v="2020-08-20T00:00:00"/>
    <d v="2020-12-31T00:00:00"/>
    <s v="4 meses 12 días."/>
    <d v="2021-01-31T00:00:00"/>
    <s v="1 meses "/>
    <d v="2020-10-30T00:00:00"/>
    <s v="2 meses 11 días."/>
    <s v="Terminación Anticipada"/>
    <m/>
    <m/>
    <m/>
    <m/>
    <s v="-"/>
    <n v="3132823512"/>
    <s v="ogabirod@hotmail.com"/>
    <s v="-"/>
    <s v="-"/>
    <s v="-"/>
    <s v="Femenino"/>
    <s v="-"/>
    <s v="-"/>
    <s v="-"/>
    <s v="-"/>
    <s v="-"/>
    <s v="-"/>
    <s v="NO HAY INFORMACIÓN EN SECOP II"/>
  </r>
  <r>
    <x v="0"/>
    <s v="255-2020"/>
    <m/>
    <s v="Secop II"/>
    <s v="FDLSUBA-CPS-255-2020"/>
    <s v="FDLSUBA-CD-160-2020"/>
    <x v="0"/>
    <x v="0"/>
    <x v="1"/>
    <m/>
    <m/>
    <s v="JULIE VIVIANA MORALES FIQUITIVA"/>
    <n v="20401342"/>
    <s v="Cota (Cundinamarca)"/>
    <n v="1506"/>
    <n v="21000000"/>
    <n v="1540000"/>
    <n v="0"/>
    <n v="22540000"/>
    <n v="4200000"/>
    <m/>
    <m/>
    <m/>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1399775&amp;isFromPublicArea=True&amp;isModal=true&amp;asPopupView=true"/>
    <x v="3"/>
    <x v="77"/>
    <d v="2020-10-30T00:00:00"/>
    <d v="2020-12-31T00:00:00"/>
    <s v="2 meses 2 días."/>
    <d v="2021-01-31T00:00:00"/>
    <s v="1 meses "/>
    <d v="2021-01-31T00:00:00"/>
    <s v="3 meses 2 días."/>
    <s v="Término Ok"/>
    <m/>
    <m/>
    <m/>
    <m/>
    <s v="-"/>
    <s v="-"/>
    <s v="-"/>
    <s v="-"/>
    <s v="-"/>
    <s v="-"/>
    <s v="Femenino"/>
    <s v="-"/>
    <s v="-"/>
    <s v="-"/>
    <s v="-"/>
    <s v="-"/>
    <s v="-"/>
    <s v="NO HAY INFORMACIÓN EN SECOP II"/>
  </r>
  <r>
    <x v="0"/>
    <s v="256-2020"/>
    <m/>
    <s v="Secop II"/>
    <s v="FDLSUBA-CPS-256-2020"/>
    <s v="FDLSUBA-CD-161-2020"/>
    <x v="0"/>
    <x v="0"/>
    <x v="1"/>
    <m/>
    <m/>
    <s v="DIANA PATRICIA ARENAS BLANCO"/>
    <n v="1098648859"/>
    <s v="Bucaramanga (Santander)"/>
    <n v="1481"/>
    <n v="28350000"/>
    <n v="5460000"/>
    <n v="0"/>
    <n v="33810000"/>
    <n v="6300000"/>
    <m/>
    <m/>
    <m/>
    <s v="Persona Natural"/>
    <x v="0"/>
    <m/>
    <s v="PRESTAR LOS SERVICIOS PROFESIONALES EN LA ALCALDÍA LOCAL DE SUBA, EN LOS TEMAS RELACIONADOS CON EL ÁREA DE SISTEMAS Y LO RELACIONADO CON EL RECURSO TECNOLÓGICO DE LA ALCALDÍA LOCAL DE SUBA"/>
    <s v="https://community.secop.gov.co/Public/Tendering/OpportunityDetail/Index?noticeUID=CO1.NTC.1399681&amp;isFromPublicArea=True&amp;isModal=true&amp;asPopupView=true"/>
    <x v="9"/>
    <x v="77"/>
    <d v="2020-08-20T00:00:00"/>
    <d v="2020-12-31T00:00:00"/>
    <s v="4 meses 12 días."/>
    <d v="2021-01-31T00:00:00"/>
    <s v="1 meses "/>
    <d v="2021-01-31T00:00:00"/>
    <s v="5 meses 12 días."/>
    <s v="Término Ok"/>
    <m/>
    <m/>
    <m/>
    <m/>
    <s v="Carrera 90BIS # 73A - 57 APTO 304 TORRE 5A"/>
    <n v="3112003406"/>
    <s v="dianaarenasblanco@gmail.com"/>
    <s v="Bancolombia"/>
    <s v="Ahorros"/>
    <n v="60215346921"/>
    <s v="Masculino"/>
    <s v="Colombia"/>
    <s v="Bogotá, D.C."/>
    <s v="Cundinamarca"/>
    <d v="1987-12-23T00:00:00"/>
    <n v="36"/>
    <s v="MAESTRÍA EN GERENCIA DE LA_x000a_INNOVACIÓN "/>
    <m/>
  </r>
  <r>
    <x v="0"/>
    <s v="257-2020"/>
    <m/>
    <s v="Secop II"/>
    <s v="FDLSUBA-CPS-257-2020"/>
    <s v="FDLSUBA-CD-162-2020"/>
    <x v="0"/>
    <x v="0"/>
    <x v="0"/>
    <m/>
    <m/>
    <s v="YUCELLY EDITH RUBIO MOLINA"/>
    <n v="1019100490"/>
    <s v="Bogotá, D.C."/>
    <n v="8000"/>
    <n v="18900000"/>
    <n v="0"/>
    <n v="0"/>
    <n v="18900000"/>
    <n v="4200000"/>
    <m/>
    <m/>
    <m/>
    <s v="Persona Natural"/>
    <x v="0"/>
    <m/>
    <s v="APOYAR JURIDICAMENTE LA EJECUCIÓN DE LAS ACCIONES REQUERIDAS PARA LA DEPURACIÓN DE LAS ACTUACIONES ADMINISTRATIVAS QUE CURSAN EN LA ALCALDÍA LOCAL."/>
    <s v="https://community.secop.gov.co/Public/Tendering/OpportunityDetail/Index?noticeUID=CO1.NTC.1398433&amp;isFromPublicArea=True&amp;isModal=true&amp;asPopupView=true"/>
    <x v="0"/>
    <x v="78"/>
    <d v="2020-08-25T00:00:00"/>
    <d v="2020-12-31T00:00:00"/>
    <s v="4 meses 7 días."/>
    <d v="2020-12-31T00:00:00"/>
    <s v=""/>
    <d v="2020-12-31T00:00:00"/>
    <s v="4 meses 7 días."/>
    <s v="Término Ok"/>
    <m/>
    <m/>
    <m/>
    <m/>
    <s v="Carrera 76 # 146 B - 12"/>
    <n v="3144485545"/>
    <s v="yucelly1309@hotmail.com_x000d_"/>
    <s v="Banco Davivienda"/>
    <s v="Ahorros"/>
    <n v="1019100490"/>
    <s v="Femenino"/>
    <s v="Colombia"/>
    <s v="Bogotá, D.C."/>
    <s v="Cundinamarca"/>
    <d v="1994-09-13T00:00:00"/>
    <n v="29"/>
    <s v="ESPECIALIZACION EN DERECHO ADMINISTRATIVO. DERECHO."/>
    <m/>
  </r>
  <r>
    <x v="0"/>
    <s v="258-2020"/>
    <m/>
    <s v="Secop II"/>
    <s v="FDLSUBA-CPS-258-2020"/>
    <s v="FDLSUBA-CD-162-2020"/>
    <x v="0"/>
    <x v="0"/>
    <x v="0"/>
    <m/>
    <m/>
    <s v="JUAN DAVID DIAZ DIAZ"/>
    <n v="1019063529"/>
    <s v="Bogotá, D.C."/>
    <n v="8000"/>
    <n v="18900000"/>
    <n v="0"/>
    <n v="0"/>
    <n v="18900000"/>
    <n v="4200000"/>
    <m/>
    <m/>
    <m/>
    <s v="Persona Natural"/>
    <x v="0"/>
    <m/>
    <s v="APOYAR JURIDICAMENTE LA EJECUCIÓN DE LAS ACCIONES REQUERIDAS PARA LA DEPURACIÓN DE LAS ACTUACIONES ADMINISTRATIVAS QUE CURSAN EN LA ALCALDÍA LOCAL"/>
    <s v="https://community.secop.gov.co/Public/Tendering/OpportunityDetail/Index?noticeUID=CO1.NTC.1398433&amp;isFromPublicArea=True&amp;isModal=true&amp;asPopupView=true"/>
    <x v="0"/>
    <x v="78"/>
    <d v="2020-08-25T00:00:00"/>
    <d v="2020-12-31T00:00:00"/>
    <s v="4 meses 7 días."/>
    <d v="2020-12-31T00:00:00"/>
    <s v=""/>
    <d v="2020-12-31T00:00:00"/>
    <s v="4 meses 7 días."/>
    <s v="Término Ok"/>
    <m/>
    <m/>
    <m/>
    <m/>
    <s v="Calle 147 # 94-17 Apto 518 Int.9"/>
    <n v="3203646185"/>
    <s v="rasmus-233@hotmail.com"/>
    <s v="Banco Scotiabank Colpatria"/>
    <s v="Ahorros"/>
    <n v="4382026294"/>
    <s v="Masculino"/>
    <s v="Colombia"/>
    <s v="Bogotá, D.C."/>
    <s v="Cundinamarca"/>
    <d v="1991-09-11T00:00:00"/>
    <n v="32"/>
    <s v="Máster Universitario en Derecho Empresarial,DERECHO "/>
    <m/>
  </r>
  <r>
    <x v="0"/>
    <s v="259-2020"/>
    <m/>
    <s v="Secop II"/>
    <s v="FDLSUBA-CPS-259-2020"/>
    <s v="FDLSUBA-CD-162-2020"/>
    <x v="0"/>
    <x v="0"/>
    <x v="0"/>
    <m/>
    <m/>
    <s v="MARCO LEONARDO PEREZ PABLOS"/>
    <n v="88216554"/>
    <s v="Cucuta (Norte de Santader)"/>
    <n v="8000"/>
    <n v="18900000"/>
    <n v="0"/>
    <n v="0"/>
    <n v="18900000"/>
    <n v="4200000"/>
    <m/>
    <m/>
    <m/>
    <s v="Persona Natural"/>
    <x v="0"/>
    <m/>
    <s v="APOYAR JURIDICAMENTE LA EJECUCIÓN DE LAS ACCIONES REQUERIDAS PARA LA DEPURACIÓN DE LAS ACTUACIONES ADMINISTRATIVAS QUE CURSAN EN LA ALCALDÍA LOCAL"/>
    <s v="https://community.secop.gov.co/Public/Tendering/OpportunityDetail/Index?noticeUID=CO1.NTC.1398433&amp;isFromPublicArea=True&amp;isModal=true&amp;asPopupView=true"/>
    <x v="0"/>
    <x v="78"/>
    <d v="2020-08-27T00:00:00"/>
    <d v="2020-12-31T00:00:00"/>
    <s v="4 meses 5 días."/>
    <d v="2020-12-31T00:00:00"/>
    <s v=""/>
    <d v="2020-12-31T00:00:00"/>
    <s v="4 meses 5 días."/>
    <s v="Término Ok"/>
    <m/>
    <m/>
    <m/>
    <m/>
    <s v="Calle 153 # 133-15 Apto 101"/>
    <n v="3202121220"/>
    <s v="perezpablos.abogado@gmail.com"/>
    <s v="Banco Davivienda"/>
    <s v="Ahorros"/>
    <n v="88216554"/>
    <s v="Masculino"/>
    <s v="Colombia"/>
    <s v="Cucuta"/>
    <s v="Norte de Santader"/>
    <d v="1975-11-14T00:00:00"/>
    <n v="48"/>
    <s v="DERECHO"/>
    <m/>
  </r>
  <r>
    <x v="0"/>
    <s v="260-2020"/>
    <m/>
    <s v="Secop II"/>
    <s v="FDLSUBA-CPS-260-2020"/>
    <s v="FDLSUBA-CD-162-2020"/>
    <x v="0"/>
    <x v="0"/>
    <x v="0"/>
    <m/>
    <m/>
    <s v="MATEO ANDRES FELIPE EMILIO DUQUE CALDERON"/>
    <n v="1000971218"/>
    <s v="Bogotá, D.C."/>
    <n v="8000"/>
    <n v="18900000"/>
    <n v="0"/>
    <n v="0"/>
    <n v="18900000"/>
    <n v="4200000"/>
    <m/>
    <m/>
    <m/>
    <s v="Persona Natural"/>
    <x v="0"/>
    <m/>
    <s v="APOYAR JURIDICAMENTE LA EJECUCIÓN DE LAS ACCIONES REQUERIDAS PARA LA DEPURACIÓN DE LAS ACTUACIONES ADMINISTRATIVAS QUE CURSAN EN LA ALCALDÍA LOCAL"/>
    <s v="https://community.secop.gov.co/Public/Tendering/OpportunityDetail/Index?noticeUID=CO1.NTC.1398433&amp;isFromPublicArea=True&amp;isModal=true&amp;asPopupView=true"/>
    <x v="0"/>
    <x v="77"/>
    <d v="2020-09-02T00:00:00"/>
    <d v="2020-12-31T00:00:00"/>
    <s v="3 meses 30 días."/>
    <d v="2020-12-31T00:00:00"/>
    <s v=""/>
    <d v="2020-12-31T00:00:00"/>
    <s v="3 meses 30 días."/>
    <s v="Término Ok"/>
    <m/>
    <m/>
    <m/>
    <m/>
    <s v="Calle 3ª # 31 – 36"/>
    <n v="3102905642"/>
    <s v="matewcalderon@gmail.com"/>
    <s v="Banco Caja Social (BCSC)"/>
    <s v="Ahorros"/>
    <n v="24049315486"/>
    <s v="Masculino"/>
    <s v="Colombia"/>
    <s v="Bogotá, D.C."/>
    <s v="Cundinamarca"/>
    <d v="1993-10-30T00:00:00"/>
    <n v="30"/>
    <s v="DERECHO"/>
    <m/>
  </r>
  <r>
    <x v="0"/>
    <s v="261-2020"/>
    <m/>
    <s v="Secop II"/>
    <s v="FDLSUBA-CPS-261-2020"/>
    <s v="FDLSUBA-CD-163-2020"/>
    <x v="0"/>
    <x v="0"/>
    <x v="1"/>
    <m/>
    <m/>
    <s v="JUAN CARLOS BETANCOURT CARVAJAL"/>
    <n v="80136968"/>
    <s v="Bogotá, D.C."/>
    <n v="1506"/>
    <n v="18900000"/>
    <n v="2940000"/>
    <n v="0"/>
    <n v="21840000"/>
    <n v="4200000"/>
    <m/>
    <m/>
    <m/>
    <s v="Persona Natural"/>
    <x v="0"/>
    <m/>
    <s v="PRESTAR LOS SERVICIOS PROFESIONALES COMO ABOGADO EN LA ALCALDÍA LOCAL DE SUBA, ESPECIALMENTE REALIZANDO EL TRÁMITE Y SEGUIMIENTO A TUTELAS, ACCIONES POPULARES, INCIDENTE DE DESACATO, PROPOSICIONES Y DEMÁS ASUNTOS JURÍDICOS DE LA ALCALDÍA LOCAL DE SUBA, "/>
    <s v="https://community.secop.gov.co/Public/Tendering/OpportunityDetail/Index?noticeUID=CO1.NTC.1398714&amp;isFromPublicArea=True&amp;isModal=true&amp;asPopupView=true"/>
    <x v="0"/>
    <x v="78"/>
    <d v="2020-08-25T00:00:00"/>
    <d v="2020-12-31T00:00:00"/>
    <s v="4 meses 7 días."/>
    <d v="2021-01-31T00:00:00"/>
    <s v="1 meses "/>
    <d v="2021-01-31T00:00:00"/>
    <s v="5 meses 7 días."/>
    <s v="Término Ok"/>
    <m/>
    <m/>
    <m/>
    <m/>
    <s v="Calle 110 # 14b-73 Apto 201"/>
    <n v="3203616874"/>
    <s v="juank821227@hotmail.com"/>
    <s v="Banco Davivienda"/>
    <s v="Ahorros"/>
    <s v="007170497759"/>
    <s v="Masculino"/>
    <s v="Colombia"/>
    <s v="Bogotá, D.C."/>
    <s v="Cundinamarca"/>
    <d v="1982-12-27T00:00:00"/>
    <n v="41"/>
    <s v="ESPECIALIZACION EN DERECHO DE LA SEGURIDAD SOCIAL, DERECHO"/>
    <m/>
  </r>
  <r>
    <x v="0"/>
    <s v="262-2020"/>
    <m/>
    <s v="Secop II"/>
    <s v="FDLSUBA-CPS-262-2020"/>
    <s v="FDLSUBA-CD-164-2020_x000a_"/>
    <x v="0"/>
    <x v="0"/>
    <x v="0"/>
    <m/>
    <m/>
    <s v="ERICK LEANDRO VALBUENA CARDENAS"/>
    <n v="1013637730"/>
    <s v="Bogotá, D.C."/>
    <n v="8000"/>
    <n v="28350000"/>
    <n v="0"/>
    <n v="0"/>
    <n v="28350000"/>
    <n v="6300000"/>
    <m/>
    <m/>
    <m/>
    <s v="Persona Natural"/>
    <x v="0"/>
    <m/>
    <s v="APOYAR TÉCNICAMENTE LAS DISTINTAS ETAPAS DE LOS PROCESOS DE COMPETENCIA DE LA ALCALDÍA LOCAL PARA LA DEPURACIÓN DE ACTUACIONES ADMINISTRATIVAS."/>
    <s v="https://community.secop.gov.co/Public/Tendering/OpportunityDetail/Index?noticeUID=CO1.NTC.1398919&amp;isFromPublicArea=True&amp;isModal=true&amp;asPopupView=true"/>
    <x v="0"/>
    <x v="78"/>
    <d v="2020-08-25T00:00:00"/>
    <d v="2020-12-31T00:00:00"/>
    <s v="4 meses 7 días."/>
    <d v="2020-12-31T00:00:00"/>
    <s v=""/>
    <d v="2020-12-31T00:00:00"/>
    <s v="4 meses 7 días."/>
    <s v="Término Ok"/>
    <m/>
    <m/>
    <m/>
    <m/>
    <s v="Carrera 19b # 26a 61 sur"/>
    <n v="3102294706"/>
    <s v=" elvalbuena16@gmail.com"/>
    <s v="Banco Caja Social (BCSC)"/>
    <s v="Ahorros"/>
    <n v="24060091097"/>
    <s v="Masculino"/>
    <s v="Colombia"/>
    <s v="Bogotá, D.C."/>
    <s v="Cundinamarca"/>
    <d v="1993-01-07T00:00:00"/>
    <n v="31"/>
    <s v="ESPECIALIZACION EN GERENCIA DE PROYECTOS DE CONSTRUCCION,ARQUITECTURA"/>
    <m/>
  </r>
  <r>
    <x v="0"/>
    <s v="263-2020"/>
    <s v="  "/>
    <s v="Secop II"/>
    <s v="FDLSUBA-CPS-263-2020"/>
    <s v="FDLSUBA-CD-164-2020_x000a_"/>
    <x v="0"/>
    <x v="0"/>
    <x v="0"/>
    <m/>
    <m/>
    <s v="HERLY RESTREPO SOTO"/>
    <n v="19455549"/>
    <m/>
    <n v="1481"/>
    <n v="28350000"/>
    <n v="0"/>
    <n v="0"/>
    <n v="28350000"/>
    <n v="6300000"/>
    <m/>
    <m/>
    <m/>
    <s v="Persona Natural"/>
    <x v="0"/>
    <m/>
    <s v="APOYAR TÉCNICAMENTE LAS DISTINTAS ETAPAS DE LOS PROCESOS DE COMPETENCIA DE LA ALCALDÍA LOCAL PARA LA DEPURACIÓN DE ACTUACIONES ADMINISTRATIVAS"/>
    <s v="https://community.secop.gov.co/Public/Tendering/OpportunityDetail/Index?noticeUID=CO1.NTC.1398919&amp;isFromPublicArea=True&amp;isModal=true&amp;asPopupView=true"/>
    <x v="0"/>
    <x v="74"/>
    <d v="2020-08-25T00:00:00"/>
    <d v="2020-12-31T00:00:00"/>
    <s v="4 meses 7 días."/>
    <d v="2020-12-31T00:00:00"/>
    <s v=""/>
    <d v="2020-12-31T00:00:00"/>
    <s v="4 meses 7 días."/>
    <s v="Término Ok"/>
    <m/>
    <m/>
    <m/>
    <m/>
    <s v="Calle 161 # 54 A - 87 Apto 401 TORRE 1"/>
    <n v="3045302119"/>
    <s v="herlyr@hotmail.com"/>
    <s v="-"/>
    <s v="-"/>
    <s v="-"/>
    <s v="Femenino"/>
    <s v="-"/>
    <s v="-"/>
    <s v="-"/>
    <s v="-"/>
    <s v="-"/>
    <m/>
    <s v="NO HAY INFORMACIÓN DE CUENTA BANCARIA , NI DATOS DE CEDULA EN EN SECOP II, ARCHIVO ZIP NO ABRE."/>
  </r>
  <r>
    <x v="0"/>
    <s v="264-2020"/>
    <m/>
    <s v="Secop II"/>
    <s v="FDLSUBA-CPS-264-2020"/>
    <s v="FDLSUBA-CD-164-2020_x000a_"/>
    <x v="0"/>
    <x v="0"/>
    <x v="0"/>
    <m/>
    <m/>
    <s v="ILONA MURCIA IJJASZ"/>
    <n v="51829727"/>
    <s v="Bogotá, D.C."/>
    <n v="8000"/>
    <n v="28350000"/>
    <n v="0"/>
    <n v="0"/>
    <n v="28350000"/>
    <n v="6300000"/>
    <m/>
    <m/>
    <m/>
    <s v="Persona Natural"/>
    <x v="0"/>
    <m/>
    <s v="APOYAR TÉCNICAMENTE LAS DISTINTAS ETAPAS DE LOS PROCESOS DE COMPETENCIA DE LA ALCALDÍA LOCAL PARA LA DEPURACIÓN DE ACTUACIONES ADMINISTRATIVAS"/>
    <s v="https://community.secop.gov.co/Public/Tendering/OpportunityDetail/Index?noticeUID=CO1.NTC.1398919&amp;isFromPublicArea=True&amp;isModal=true&amp;asPopupView=true"/>
    <x v="0"/>
    <x v="78"/>
    <d v="2020-08-25T00:00:00"/>
    <d v="2020-12-31T00:00:00"/>
    <s v="4 meses 7 días."/>
    <d v="2020-12-31T00:00:00"/>
    <s v=""/>
    <d v="2020-12-31T00:00:00"/>
    <s v="4 meses 7 días."/>
    <s v="Término Ok"/>
    <m/>
    <m/>
    <m/>
    <m/>
    <s v="Carrera 17 # 106 - 52"/>
    <n v="2745682"/>
    <s v="ilonamurciai@gmail.com"/>
    <s v="Banco Davivienda"/>
    <s v="Ahorros"/>
    <n v="570007470356275"/>
    <s v="Femenino"/>
    <s v="Colombia"/>
    <s v="Bogotá, D.C."/>
    <s v="Cundinamarca"/>
    <d v="1976-06-07T00:00:00"/>
    <n v="48"/>
    <s v="MAESTRIA EN PATRIMONIO CULTURAL Y TERRITORIO. ARQUITECTURA. "/>
    <m/>
  </r>
  <r>
    <x v="0"/>
    <s v="265-2020"/>
    <m/>
    <s v="Secop II"/>
    <s v="FDLSUBA-CPS-265-2020"/>
    <s v="FDLSUBA-CD-164-2020_x000a_"/>
    <x v="0"/>
    <x v="0"/>
    <x v="0"/>
    <m/>
    <m/>
    <s v="ESTIBALIZ BAQUERO BORDA"/>
    <n v="1018407205"/>
    <s v="Bogotá, D.C."/>
    <n v="1483"/>
    <n v="28350000"/>
    <n v="0"/>
    <n v="0"/>
    <n v="28350000"/>
    <n v="6300000"/>
    <m/>
    <m/>
    <m/>
    <s v="Persona Natural"/>
    <x v="0"/>
    <m/>
    <s v="APOYAR TÉCNICAMENTE LAS DISTINTAS ETAPAS DE LOS PROCESOS DE COMPETENCIA DE LA ALCALDÍA LOCAL PARA LA DEPURACIÓN DE ACTUACIONES ADMINISTRATIVAS, "/>
    <s v="https://community.secop.gov.co/Public/Tendering/OpportunityDetail/Index?noticeUID=CO1.NTC.1398919&amp;isFromPublicArea=True&amp;isModal=true&amp;asPopupView=true"/>
    <x v="0"/>
    <x v="78"/>
    <d v="2020-08-25T00:00:00"/>
    <d v="2020-12-31T00:00:00"/>
    <s v="4 meses 7 días."/>
    <d v="2020-12-31T00:00:00"/>
    <s v=""/>
    <d v="2020-12-31T00:00:00"/>
    <s v="4 meses 7 días."/>
    <s v="Término Ok"/>
    <m/>
    <m/>
    <m/>
    <m/>
    <s v="Avenida Calle 147 # 7G-52 "/>
    <n v="3138063879"/>
    <s v="lizbaquero7@gmail.com"/>
    <s v="Bancolombia"/>
    <s v="Ahorros"/>
    <n v="20322573791"/>
    <s v="Masculino"/>
    <s v="Colombia"/>
    <s v="Bogotá, D.C."/>
    <s v="Cundinamarca"/>
    <d v="1986-10-07T00:00:00"/>
    <n v="37"/>
    <s v="ARQUITECTURA"/>
    <m/>
  </r>
  <r>
    <x v="0"/>
    <s v="268-2020"/>
    <m/>
    <s v="Secop II"/>
    <s v="FDLSUBA-CPS-268-2020"/>
    <s v="FDLSUBA-CD-165-2020"/>
    <x v="0"/>
    <x v="0"/>
    <x v="1"/>
    <m/>
    <m/>
    <s v="YURY ANDRES SANTOS PETREL"/>
    <n v="80257080"/>
    <s v="Bogotá, D.C."/>
    <n v="8000"/>
    <n v="33615000"/>
    <n v="6723000"/>
    <n v="0"/>
    <n v="40338000"/>
    <n v="7470000"/>
    <m/>
    <m/>
    <m/>
    <s v="Persona Natural"/>
    <x v="0"/>
    <m/>
    <s v="PRESTAR SERVICIOS PROFESIONALES ESPECIALIZADOS EN EL ÁREA DE GESTIÓN DEL DESARROLLO LOCAL DE LA ALCALDÍA LOCAL DE SUBA, PARA LOGRAR EL CUMPLIMIENTO DE LAS METAS DEL PLAN DE DESARROLLO LOCAL DE LA VIGENCIA"/>
    <s v="https://community.secop.gov.co/Public/Tendering/OpportunityDetail/Index?noticeUID=CO1.NTC.1397194&amp;isFromPublicArea=True&amp;isModal=true&amp;asPopupView=true"/>
    <x v="6"/>
    <x v="79"/>
    <d v="2020-08-19T00:00:00"/>
    <d v="2020-12-31T00:00:00"/>
    <s v="4 meses 13 días."/>
    <d v="2021-01-31T00:00:00"/>
    <s v="1 meses "/>
    <d v="2021-01-31T00:00:00"/>
    <s v="5 meses 13 días."/>
    <s v="Término Ok"/>
    <m/>
    <m/>
    <m/>
    <m/>
    <s v="Carrera 72 a # No 137 a -35"/>
    <n v="3006595498"/>
    <s v="andressantosp967@gmail.com"/>
    <s v="Bancolombia"/>
    <s v="Ahorros"/>
    <n v="15485059650"/>
    <s v="Masculino"/>
    <s v="Colombia"/>
    <s v="Bogotá, D.C."/>
    <s v="Cundinamarca"/>
    <d v="1983-01-13T00:00:00"/>
    <n v="41"/>
    <s v="MAESTRÍA EN PLANEACIÓN PARA EL_x000a_DESARROLLO , ECONOMIA"/>
    <m/>
  </r>
  <r>
    <x v="0"/>
    <s v="269-2020"/>
    <m/>
    <s v="Secop II"/>
    <s v="FDLSUBACPS-269-2020"/>
    <s v="FDLSUBA-CD-166-2020"/>
    <x v="0"/>
    <x v="0"/>
    <x v="1"/>
    <m/>
    <m/>
    <s v="YOLANDA OSPINA RODRIGUEZ"/>
    <n v="52351352"/>
    <s v="Bogotá, D.C."/>
    <n v="8000"/>
    <n v="21000000"/>
    <n v="0"/>
    <n v="0"/>
    <n v="21000000"/>
    <n v="4200000"/>
    <m/>
    <m/>
    <m/>
    <s v="Persona Natural"/>
    <x v="0"/>
    <m/>
    <s v="PRESTAR SERVICIOS PROFESIONALES PARA LA OPERACIÓN, SEGUIMIENTO Y CUMPLIMIENTO DE LOS PROCESOS Y PROCEDIMIENTOS DEL SERVICIO SOCIAL APOYO ECONÓMICO TIPO C, REQUERIDOS PARA EL OPORTUNO Y ADECUADO REGISTRO, CRUCE Y REPORTE DE LOS DATOS EN EL SISTEMA DE INFORMACIÓN Y REGISTRO DE BENEFICIARIOS SIRBE,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1397805&amp;isFromPublicArea=True&amp;isModal=true&amp;asPopupView=true"/>
    <x v="2"/>
    <x v="77"/>
    <d v="2020-08-25T00:00:00"/>
    <d v="2020-12-31T00:00:00"/>
    <s v="4 meses 7 días."/>
    <d v="2020-12-31T00:00:00"/>
    <s v=""/>
    <d v="2020-12-31T00:00:00"/>
    <s v="4 meses 7 días."/>
    <s v="Término Ok"/>
    <m/>
    <m/>
    <m/>
    <m/>
    <s v="Carrera 115 # 149 B 10 Int. 3 Apto 103"/>
    <s v="3163937646_x000d_"/>
    <s v="yoly_ospina@yahoo.com"/>
    <s v="Bancolombia"/>
    <s v="Ahorros"/>
    <n v="57450895522"/>
    <s v="Femenino"/>
    <s v="Colombia"/>
    <s v="Tocaima"/>
    <s v="Cundinamarca"/>
    <d v="1978-05-18T00:00:00"/>
    <n v="46"/>
    <s v="BACHILLER"/>
    <m/>
  </r>
  <r>
    <x v="0"/>
    <s v="270-2020"/>
    <m/>
    <s v="Secop II"/>
    <s v="FDLSUBACPS-270-2020"/>
    <s v="FDLSUBA-CD-167-2020"/>
    <x v="0"/>
    <x v="0"/>
    <x v="0"/>
    <m/>
    <m/>
    <s v="BLANCARLIS GUILLEN VILLALOBOS"/>
    <n v="1063481921"/>
    <s v="Chimichagua (Cesar)"/>
    <n v="8000"/>
    <n v="18900000"/>
    <n v="0"/>
    <n v="0"/>
    <n v="18900000"/>
    <n v="4200000"/>
    <m/>
    <m/>
    <m/>
    <s v="Persona Natural"/>
    <x v="0"/>
    <m/>
    <s v="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 "/>
    <s v="https://community.secop.gov.co/Public/Tendering/OpportunityDetail/Index?noticeUID=CO1.NTC.1400809&amp;isFromPublicArea=True&amp;isModal=true&amp;asPopupView=true"/>
    <x v="4"/>
    <x v="78"/>
    <d v="2020-08-24T00:00:00"/>
    <d v="2020-12-31T00:00:00"/>
    <s v="4 meses 8 días."/>
    <d v="2020-12-31T00:00:00"/>
    <s v=""/>
    <d v="2020-12-31T00:00:00"/>
    <s v="4 meses 8 días."/>
    <s v="Término Ok"/>
    <m/>
    <m/>
    <m/>
    <m/>
    <s v="Calle 135 N° 118-30"/>
    <n v="3144939768"/>
    <s v="blancarlis12@hotmail.com"/>
    <s v="Banco Davivienda"/>
    <s v="Ahorros"/>
    <s v="451800157377"/>
    <s v="Femenino"/>
    <s v="Colombia"/>
    <s v="Chimichagua"/>
    <s v="Cesar"/>
    <d v="1986-06-27T00:00:00"/>
    <n v="37"/>
    <s v="ESPECIALIZACION EN FINANZAS PUBLICAS, DERECHO"/>
    <m/>
  </r>
  <r>
    <x v="0"/>
    <s v="271-2020"/>
    <m/>
    <s v="Secop II"/>
    <s v="FDLSUBA-CPS-271-2020"/>
    <s v="FDLSUBA-CD-168-2020"/>
    <x v="0"/>
    <x v="0"/>
    <x v="1"/>
    <m/>
    <m/>
    <s v="FREDY ARMANDO ORTIZ HERNANDEZ"/>
    <n v="80512697"/>
    <s v="Engativa"/>
    <n v="8000"/>
    <n v="28350000"/>
    <n v="1323000"/>
    <n v="0"/>
    <n v="29673000"/>
    <n v="6300000"/>
    <m/>
    <m/>
    <m/>
    <s v="Persona Natural"/>
    <x v="0"/>
    <m/>
    <s v="PRESTAR LOS SERVICIOS PROFESIONALES AL DESPACHO DE LA ALCALDÍA LOCAL DE SUBA COMO ENLACE EN LOS TEMAS DE GESTIÓN DEL RIESGO DE CONFORMIDAD CON EL MARCO NORMATIVO APLICABLE PARA LA MATERIA, "/>
    <s v="https://community.secop.gov.co/Public/Tendering/OpportunityDetail/Index?noticeUID=CO1.NTC.1399022&amp;isFromPublicArea=True&amp;isModal=true&amp;asPopupView=true"/>
    <x v="13"/>
    <x v="77"/>
    <d v="2020-08-24T00:00:00"/>
    <d v="2020-12-31T00:00:00"/>
    <s v="4 meses 8 días."/>
    <d v="2021-01-31T00:00:00"/>
    <s v="1 meses "/>
    <d v="2021-01-31T00:00:00"/>
    <s v="5 meses 8 días."/>
    <s v="Término Ok"/>
    <m/>
    <m/>
    <m/>
    <m/>
    <s v="Carrera 77Bis # 64 i -71"/>
    <n v="3115964747"/>
    <s v="fredmorphis@hotmail.com"/>
    <s v="Bancolombia"/>
    <s v="Ahorros"/>
    <n v="20755766388"/>
    <s v="Masculino"/>
    <s v="Colombia"/>
    <s v="Bogotá, D.C."/>
    <s v="Cundinamarca"/>
    <d v="1974-01-15T00:00:00"/>
    <n v="50"/>
    <s v="MAGISTER EN ADMINISTRACION DE EMPRESAS. INGENIERIA AMBIENTAL."/>
    <m/>
  </r>
  <r>
    <x v="0"/>
    <s v="272-2020"/>
    <m/>
    <s v="Secop II"/>
    <s v="FDLSUBA-CPS-272-2020"/>
    <s v="FDLSUBA-CD-165-2020"/>
    <x v="0"/>
    <x v="0"/>
    <x v="1"/>
    <m/>
    <m/>
    <s v="JACQUELINE MARIN PEREZ"/>
    <n v="41947823"/>
    <s v="Armenia (Quindio)"/>
    <n v="8000"/>
    <n v="33615000"/>
    <n v="0"/>
    <n v="0"/>
    <n v="33615000"/>
    <n v="6300000"/>
    <m/>
    <m/>
    <m/>
    <s v="Persona Natural"/>
    <x v="0"/>
    <m/>
    <s v="PRESTAR SERVICIOS PROFESIONALES ESPECIALIZADOS EN EL ÁREA DE GESTIÓN DEL DESARROLLO LOCAL DE LA ALCALDÍA LOCAL DE SUBA, PARA LOGRAR EL CUMPLIMIENTO DE LAS METAS DEL PLAN DE DESARROLLO LOCAL DE LA VIGENCIA"/>
    <s v="https://community.secop.gov.co/Public/Tendering/OpportunityDetail/Index?noticeUID=CO1.NTC.1397194&amp;isFromPublicArea=True&amp;isModal=true&amp;asPopupView=true"/>
    <x v="6"/>
    <x v="77"/>
    <d v="2020-08-20T00:00:00"/>
    <d v="2020-12-31T00:00:00"/>
    <s v="4 meses 12 días."/>
    <d v="2020-12-31T00:00:00"/>
    <s v=""/>
    <d v="2020-12-31T00:00:00"/>
    <s v="4 meses 12 días."/>
    <s v="Término Ok"/>
    <m/>
    <m/>
    <m/>
    <m/>
    <s v="Calle 151 C # 107-10 INT. 4 Apto 401"/>
    <n v="3003469782"/>
    <s v="jmarinperez1980@gmail.com"/>
    <s v="Bancolombia"/>
    <s v="Ahorros"/>
    <n v="62735557225"/>
    <s v="Femenino"/>
    <s v="Colombia"/>
    <s v="Armenia"/>
    <s v="Quindio"/>
    <d v="1980-10-30T00:00:00"/>
    <n v="43"/>
    <s v="ESPECIALIZACION EN FINANZAS Y ADMINISTRACION PUBLICA. ADMINISTRACIÓN DE EMPRESAS"/>
    <m/>
  </r>
  <r>
    <x v="0"/>
    <s v="273-2020"/>
    <m/>
    <s v="Secop II"/>
    <s v="FDLSUBA-CPS-273-2020"/>
    <s v="FDLSUBA-CD-169-2020"/>
    <x v="0"/>
    <x v="0"/>
    <x v="1"/>
    <m/>
    <m/>
    <s v="LAURA CATALINA MARTINEZ CASTILLO"/>
    <n v="1019028211"/>
    <s v="Bogotá, D.C."/>
    <n v="8000"/>
    <n v="31500000"/>
    <n v="2310000"/>
    <n v="0"/>
    <n v="33810000"/>
    <n v="6300000"/>
    <m/>
    <m/>
    <m/>
    <s v="Persona Natural"/>
    <x v="0"/>
    <m/>
    <s v="PRESTAR SERVICIOS PROFESIONALES EN EL ÁREA DE GESTIÓN DEL DESARROLLO LOCAL DE LA ALCALDÍA LOCAL DE SUBA, PARA LOGRAR EL CUMPLIMIENTO DE LAS METAS DEL PLAN DE DESARROLLO LOCAL DE LA VIGENCIA"/>
    <s v="https://community.secop.gov.co/Public/Tendering/OpportunityDetail/Index?noticeUID=CO1.NTC.1401369&amp;isFromPublicArea=True&amp;isModal=true&amp;asPopupView=true"/>
    <x v="6"/>
    <x v="77"/>
    <d v="2020-08-20T00:00:00"/>
    <d v="2020-12-31T00:00:00"/>
    <s v="4 meses 12 días."/>
    <d v="2021-01-31T00:00:00"/>
    <s v="1 meses "/>
    <d v="2021-01-31T00:00:00"/>
    <s v="5 meses 12 días."/>
    <s v="Término Ok"/>
    <m/>
    <m/>
    <m/>
    <m/>
    <s v="Carrera 98A # 146A-34"/>
    <n v="3214971043"/>
    <s v="inglauramartinez1922@gmail.com"/>
    <s v="Banco Davivienda"/>
    <s v="Ahorros"/>
    <s v="488412981315"/>
    <s v="Femenino"/>
    <s v="Colombia"/>
    <s v="Bogotá, D.C."/>
    <s v="Cundinamarca"/>
    <d v="1988-09-19T00:00:00"/>
    <n v="35"/>
    <s v="ESPECIALIZACIÓN EN SISTEMAS INTEGRADOS DE GESTIÓN - QHSE; INGENIERIA INDUSTRIAL"/>
    <m/>
  </r>
  <r>
    <x v="0"/>
    <s v="274-2020"/>
    <m/>
    <s v="Secop II"/>
    <s v="FDLSUBA-CPS-274-2020"/>
    <s v="FDLSUBA-CD-169-2020"/>
    <x v="0"/>
    <x v="0"/>
    <x v="1"/>
    <m/>
    <m/>
    <s v="JUAN CARLOS TORRES ORTIZ"/>
    <n v="79828542"/>
    <s v="Bogotá, D.C."/>
    <n v="1506"/>
    <n v="31500000"/>
    <n v="2100000"/>
    <n v="0"/>
    <n v="33600000"/>
    <n v="6300000"/>
    <m/>
    <m/>
    <m/>
    <s v="Persona Natural"/>
    <x v="0"/>
    <m/>
    <s v="PRESTAR SERVICIOS PROFESIONALES EN EL ÁREA DE GESTIÓN DEL DESARROLLO LOCAL DE LA ALCALDÍA LOCAL DE SUBA, PARA LOGRAR EL CUMPLIMIENTO DE LAS METAS DEL PLAN DE DESARROLLO LOCAL DE LA VIGENCIA"/>
    <s v="https://community.secop.gov.co/Public/Tendering/OpportunityDetail/Index?noticeUID=CO1.NTC.1401369&amp;isFromPublicArea=True&amp;isModal=true&amp;asPopupView=true"/>
    <x v="6"/>
    <x v="77"/>
    <d v="2020-08-21T00:00:00"/>
    <d v="2020-12-31T00:00:00"/>
    <s v="4 meses 11 días."/>
    <d v="2021-01-31T00:00:00"/>
    <s v="1 meses "/>
    <d v="2021-01-31T00:00:00"/>
    <s v="5 meses 11 días."/>
    <s v="Término Ok"/>
    <m/>
    <m/>
    <m/>
    <m/>
    <s v="Calle 130c#102a-10"/>
    <n v="3132589889"/>
    <s v="jctorreso2018@gmail.com"/>
    <s v="Banco Caja Social (BCSC)"/>
    <s v="Ahorros"/>
    <s v="24054721672"/>
    <s v="Masculino"/>
    <s v="Colombia"/>
    <s v="Bogotá, D.C."/>
    <s v="Cundinamarca"/>
    <d v="1975-10-29T00:00:00"/>
    <n v="48"/>
    <s v="ESPECIALIZACION EN LA RESPONSABILIDAD PENAL DEL SERVOR - ING INDUSTRIAL - TECNOLOGIA INDUSTRIAL"/>
    <m/>
  </r>
  <r>
    <x v="0"/>
    <s v="275-2020"/>
    <m/>
    <s v="Secop II"/>
    <s v="FDLSUBA-CPS-275-2020"/>
    <s v="FDLSUBA-CD-170-2020"/>
    <x v="0"/>
    <x v="0"/>
    <x v="0"/>
    <m/>
    <m/>
    <s v="EDUAR JAMIR LOZANO VERA"/>
    <n v="1033769482"/>
    <s v="Bogotá, D.C."/>
    <n v="690"/>
    <n v="11000000"/>
    <n v="733333"/>
    <n v="0"/>
    <n v="11733333"/>
    <n v="2200000"/>
    <m/>
    <m/>
    <m/>
    <s v="Persona Natural"/>
    <x v="0"/>
    <m/>
    <s v="APOYAR ADMINISTRATIVA Y ASISTENCIALMENTE A LA ALCALDÍA LOCAL DE SUBA EN LAS DIFERENTES DEPENDENCIAS CON LA OPORTUNIDAD Y CONFIDENCIALIDAD REQUERIDA,"/>
    <s v="https://community.secop.gov.co/Public/Tendering/OpportunityDetail/Index?noticeUID=CO1.NTC.1401439&amp;isFromPublicArea=True&amp;isModal=true&amp;asPopupView=true"/>
    <x v="0"/>
    <x v="78"/>
    <d v="2020-08-21T00:00:00"/>
    <d v="2021-01-01T00:00:00"/>
    <s v="4 meses 12 días."/>
    <d v="2021-01-31T00:00:00"/>
    <s v="30 días."/>
    <d v="2021-01-31T00:00:00"/>
    <s v="5 meses 11 días."/>
    <s v="Término Ok"/>
    <m/>
    <m/>
    <m/>
    <m/>
    <s v="Calle 79 A # 62 - 03 "/>
    <n v="3214705668"/>
    <s v=" edwar.1994l@gmail.com"/>
    <s v="Banco BBVA"/>
    <s v="Ahorros"/>
    <n v="175312164"/>
    <s v="Masculino"/>
    <s v="Colombia"/>
    <s v="Bogotá, D.C."/>
    <s v="Cundinamarca"/>
    <d v="1994-08-02T00:00:00"/>
    <n v="29"/>
    <s v="DERECHO"/>
    <m/>
  </r>
  <r>
    <x v="0"/>
    <s v="276-2020"/>
    <m/>
    <s v="Secop II"/>
    <s v="FDLSUBA-CPS-276-2020"/>
    <s v="FDLSUBA-CD-170-2020"/>
    <x v="0"/>
    <x v="0"/>
    <x v="0"/>
    <m/>
    <m/>
    <s v="OMAR EDUARDO SUPELANO MARQUEZ"/>
    <n v="80759813"/>
    <s v="Bogotá, D.C."/>
    <n v="1481"/>
    <n v="11000000"/>
    <n v="733333"/>
    <n v="0"/>
    <n v="11733333"/>
    <n v="2200000"/>
    <m/>
    <m/>
    <m/>
    <s v="Persona Natural"/>
    <x v="0"/>
    <m/>
    <s v="APOYAR ADMINISTRATIVA Y ASISTENCIALMENTE A LA ALCALDÍA LOCAL DE SUBA EN LAS DIFERENTES DEPENDENCIAS CON LA OPORTUNIDAD Y CONFIDENCIALIDAD REQUERIDA."/>
    <s v="https://community.secop.gov.co/Public/Tendering/OpportunityDetail/Index?noticeUID=CO1.NTC.1401439&amp;isFromPublicArea=True&amp;isModal=true&amp;asPopupView=true"/>
    <x v="0"/>
    <x v="77"/>
    <d v="2020-08-21T00:00:00"/>
    <d v="2021-01-01T00:00:00"/>
    <s v="4 meses 12 días."/>
    <d v="2021-01-31T00:00:00"/>
    <s v="30 días."/>
    <d v="2021-01-31T00:00:00"/>
    <s v="5 meses 11 días."/>
    <s v="Término Ok"/>
    <m/>
    <m/>
    <m/>
    <m/>
    <s v="Calle 133 #101B -15"/>
    <n v="3507003061"/>
    <s v="oedusup145@gmail.com"/>
    <s v="Banco Scotiabank Colpatria"/>
    <s v="Ahorros"/>
    <n v="6342025802"/>
    <s v="Masculino"/>
    <s v="Colombia"/>
    <s v="Bogotá, D.C."/>
    <s v="Cundinamarca"/>
    <d v="1983-12-23T00:00:00"/>
    <n v="40"/>
    <s v="TECNICA PROFESIONAL EN ADMINISTRACION DE EMPRESAS."/>
    <m/>
  </r>
  <r>
    <x v="0"/>
    <s v="277-2020"/>
    <m/>
    <s v="Secop II"/>
    <s v="FDLSUBA-CPS-277-2020"/>
    <s v="FDLSUBA-CD-170-2020"/>
    <x v="0"/>
    <x v="0"/>
    <x v="0"/>
    <m/>
    <m/>
    <s v="JOSE LIBARDO CASTAÑEDA SERRANO"/>
    <n v="79633658"/>
    <s v="Bogotá, D.C."/>
    <n v="8000"/>
    <n v="11000000"/>
    <n v="0"/>
    <n v="0"/>
    <n v="11000000"/>
    <n v="2200000"/>
    <m/>
    <m/>
    <m/>
    <s v="Persona Natural"/>
    <x v="0"/>
    <m/>
    <s v="APOYAR ADMINISTRATIVA Y ASISTENCIALMENTE A LA ALCALDÍA LOCAL DE SUBA EN LAS DIFERENTES DEPENDENCIAS CON LA OPORTUNIDAD Y CONFIDENCIALIDAD REQUERIDA"/>
    <s v="https://community.secop.gov.co/Public/Tendering/OpportunityDetail/Index?noticeUID=CO1.NTC.1401439&amp;isFromPublicArea=True&amp;isModal=true&amp;asPopupView=true"/>
    <x v="0"/>
    <x v="77"/>
    <d v="2020-08-21T00:00:00"/>
    <d v="2020-12-31T00:00:00"/>
    <s v="4 meses 11 días."/>
    <d v="2020-12-31T00:00:00"/>
    <s v=""/>
    <d v="2020-12-31T00:00:00"/>
    <s v="4 meses 11 días."/>
    <s v="Término Ok"/>
    <m/>
    <m/>
    <m/>
    <m/>
    <s v="Calle 150  # 117- 61 Apto. 302"/>
    <n v="3203586000"/>
    <s v="libardocas@gmail.com"/>
    <s v="Banco Davivienda"/>
    <s v="Ahorros"/>
    <n v="550477300065810"/>
    <s v="Masculino"/>
    <s v="Colombia"/>
    <s v="Bogotá, D.C."/>
    <s v="Cundinamarca"/>
    <d v="1972-06-06T00:00:00"/>
    <n v="52"/>
    <s v="INGENIERIA DE SISTEMAS"/>
    <m/>
  </r>
  <r>
    <x v="0"/>
    <s v="278-2020"/>
    <m/>
    <s v="Secop II"/>
    <s v="FDLSUBA-CPS-278-2020"/>
    <s v="FDLSUBA-CD-171-2020-"/>
    <x v="0"/>
    <x v="0"/>
    <x v="0"/>
    <m/>
    <m/>
    <s v="JULY VANESA MEZA SANCHEZ"/>
    <n v="1016037910"/>
    <s v="Bogotá, D.C."/>
    <n v="1506"/>
    <n v="17500000"/>
    <n v="0"/>
    <n v="0"/>
    <n v="17500000"/>
    <n v="3500000"/>
    <m/>
    <m/>
    <m/>
    <s v="Persona Natural"/>
    <x v="0"/>
    <m/>
    <s v="PRESTAR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 SIRBE, QUE CONTRIBUYAN A LA GARANTÍA DE LOS DERECHOS DE LA POBLACIÓN MAYOR EN EL MARCO DE LA POLÍTICA PÚBLICA SOCIAL PARA EL ENVEJECIMIENTO Y LA VEJEZ EN EL DISTRITO CAPITAL A CARGO DE LA ALCALDÍA LOCAL. "/>
    <s v="https://community.secop.gov.co/Public/Tendering/OpportunityDetail/Index?noticeUID=CO1.NTC.1411760&amp;isFromPublicArea=True&amp;isModal=true&amp;asPopupView=true"/>
    <x v="2"/>
    <x v="80"/>
    <d v="2020-09-08T00:00:00"/>
    <d v="2020-12-31T00:00:00"/>
    <s v="3 meses 24 días."/>
    <d v="2021-01-31T00:00:00"/>
    <s v="1 meses "/>
    <d v="2021-01-31T00:00:00"/>
    <s v="4 meses 24 días."/>
    <s v="Término Ok"/>
    <m/>
    <m/>
    <m/>
    <m/>
    <s v="Calle 145 C No. 83-14"/>
    <n v="3136555915"/>
    <s v="vanesams0209@gmail.com"/>
    <s v="Banco Falabella"/>
    <s v="Ahorros"/>
    <s v="116060056078"/>
    <s v="Femenino"/>
    <s v="Colombia"/>
    <s v="Bogotá, D.C."/>
    <s v="Cundinamarca"/>
    <d v="1991-09-02T00:00:00"/>
    <n v="32"/>
    <s v="TECNOLOGÍA EN GESTIÓN_x000a_ADMINISTRATIVA, ADMINISTRACION DE EMPRESAS"/>
    <m/>
  </r>
  <r>
    <x v="0"/>
    <s v="279-2020"/>
    <m/>
    <s v="Secop II"/>
    <s v="FDLCUBA-CPS-279-2020"/>
    <s v=" _x000a_FDLSUBA-CD-172-2020_x000a_"/>
    <x v="0"/>
    <x v="0"/>
    <x v="0"/>
    <m/>
    <m/>
    <s v="BLANCA PILAR SUAREZ CHACON"/>
    <n v="52588770"/>
    <s v="Bogotá, D.C."/>
    <n v="8000"/>
    <n v="15750000"/>
    <n v="3033333"/>
    <n v="0"/>
    <n v="18783333"/>
    <n v="3500000"/>
    <m/>
    <m/>
    <m/>
    <s v="Persona Natural"/>
    <x v="0"/>
    <m/>
    <s v="PRESTAR LOS SERVICIOS DE APOYO EN LAS ACTIVIDADES ADMINISTRATIVAS EN EL ÁREA GESTIÓN DE DESARROLLO LOCAL, PARA EL LOGRO DE LAS METAS DE GESTIÓN DE LA VIGENCIA"/>
    <s v="https://community.secop.gov.co/Public/Tendering/OpportunityDetail/Index?noticeUID=CO1.NTC.1401476&amp;isFromPublicArea=True&amp;isModal=true&amp;asPopupView=true"/>
    <x v="8"/>
    <x v="77"/>
    <d v="2020-08-20T00:00:00"/>
    <d v="2020-12-31T00:00:00"/>
    <s v="4 meses 12 días."/>
    <d v="2021-01-31T00:00:00"/>
    <s v="1 meses "/>
    <d v="2021-01-31T00:00:00"/>
    <s v="5 meses 12 días."/>
    <s v="Término Ok"/>
    <m/>
    <m/>
    <m/>
    <m/>
    <s v="Carrera 103 # 132 - 40"/>
    <n v="3112557241"/>
    <s v="PILINT@HOTMAIL.COM"/>
    <s v="Bancolombia"/>
    <s v="Ahorros"/>
    <n v="66203022345"/>
    <s v="Femenino"/>
    <s v="Colombia"/>
    <s v="Bogotá, D.C."/>
    <s v="Cundinamarca"/>
    <d v="1973-11-23T00:00:00"/>
    <n v="50"/>
    <s v="BACHILLER"/>
    <m/>
  </r>
  <r>
    <x v="0"/>
    <s v="280-2020"/>
    <m/>
    <s v="Secop II"/>
    <s v="FDLSUBA-CPS-280-2020"/>
    <s v="FDLSUBA-CD-153-2020"/>
    <x v="0"/>
    <x v="0"/>
    <x v="0"/>
    <m/>
    <m/>
    <s v="LUIS REYNALDO ESCOBAR PACHECO"/>
    <n v="79507029"/>
    <s v="Bogotá, D.C."/>
    <n v="8000"/>
    <n v="21000000"/>
    <n v="0"/>
    <n v="0"/>
    <n v="210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381744&amp;isFromPublicArea=True&amp;isModal=true&amp;asPopupView=true"/>
    <x v="0"/>
    <x v="78"/>
    <d v="2020-08-24T00:00:00"/>
    <d v="2020-12-31T00:00:00"/>
    <s v="4 meses 8 días."/>
    <d v="2020-12-31T00:00:00"/>
    <s v=""/>
    <d v="2020-12-31T00:00:00"/>
    <s v="4 meses 8 días."/>
    <s v="Término Ok"/>
    <m/>
    <m/>
    <m/>
    <m/>
    <s v="Carrera 66 # 23a-42 T6 Apto. 602"/>
    <n v="3132855447"/>
    <s v="reyescobar526@hotmail.com"/>
    <s v="Banco Davivienda"/>
    <s v="Ahorros"/>
    <n v="45500019400"/>
    <s v="Masculino"/>
    <s v="Colombia"/>
    <s v="Barranquilla"/>
    <s v="Atlantico"/>
    <d v="1970-05-26T00:00:00"/>
    <n v="54"/>
    <s v="DERECHO"/>
    <m/>
  </r>
  <r>
    <x v="0"/>
    <s v="281-2020"/>
    <m/>
    <s v="Secop II"/>
    <s v="FDLSUBA-CPS-281-2020"/>
    <s v="FDLSUBA-CD-153-2020"/>
    <x v="0"/>
    <x v="0"/>
    <x v="0"/>
    <m/>
    <m/>
    <s v="VICTOR EUGENIO ZAPA HOYOS"/>
    <n v="6880283"/>
    <s v="Monteria (Cordoba)"/>
    <n v="1483"/>
    <n v="21000000"/>
    <n v="0"/>
    <n v="0"/>
    <n v="21000000"/>
    <n v="4200000"/>
    <m/>
    <m/>
    <m/>
    <s v="Persona Natural"/>
    <x v="0"/>
    <m/>
    <s v="APOYAR JURÍDICAMENTE LA EJECUCIÓN DE LAS ACCIONES REQUERIDAS PARA LA DEPURACIÓN DE LAS ACTUACIONES ADMINISTRATIVAS QUE CURSAN EN LA ALCALDÍA LOCAL, "/>
    <s v="https://community.secop.gov.co/Public/Tendering/OpportunityDetail/Index?noticeUID=CO1.NTC.1381744&amp;isFromPublicArea=True&amp;isModal=true&amp;asPopupView=true"/>
    <x v="0"/>
    <x v="78"/>
    <d v="2020-08-24T00:00:00"/>
    <d v="2020-12-31T00:00:00"/>
    <s v="4 meses 8 días."/>
    <d v="2020-12-31T00:00:00"/>
    <s v=""/>
    <d v="2020-12-31T00:00:00"/>
    <s v="4 meses 8 días."/>
    <s v="Término Ok"/>
    <m/>
    <m/>
    <m/>
    <m/>
    <s v="Carrera 121 # 128 B-21 BL 116 Apto. 204"/>
    <n v="9092642"/>
    <s v="victorzapa2007@hotmail.com"/>
    <s v="Banco Davivienda"/>
    <s v="Ahorros"/>
    <n v="550477300065810"/>
    <s v="Masculino"/>
    <s v="Colombia"/>
    <s v="Monteria"/>
    <s v="Cordoba"/>
    <d v="1959-12-04T00:00:00"/>
    <n v="64"/>
    <s v="DERECHO"/>
    <m/>
  </r>
  <r>
    <x v="0"/>
    <s v="282-2020"/>
    <m/>
    <s v="Secop II"/>
    <s v="FDLSUBACPS-282-2020"/>
    <s v="FDLSUBA-CD-173-2020_x0009_"/>
    <x v="0"/>
    <x v="0"/>
    <x v="1"/>
    <m/>
    <m/>
    <s v="EXMELIN HAMID LEMUS FRANCO"/>
    <n v="79724176"/>
    <s v="Bogotá, D.C."/>
    <n v="1426"/>
    <n v="33615000"/>
    <n v="0"/>
    <n v="0"/>
    <n v="33615000"/>
    <n v="7470000"/>
    <m/>
    <m/>
    <m/>
    <s v="Persona Natural"/>
    <x v="0"/>
    <m/>
    <s v="PRESTAR SERVICIOS PROFESIONALES ESPECIALIZADOS EN EL ÁREA DE GESTIÓN DEL DESARROLLO LOCAL DE LA ALCALDÍA LOCAL DE SUBA, PARA EL APOYO A LA EJECUCIÓN INTEGRAL DE LOS DIFERENTES PROYECTOS DE INVERSIÓN DESTINADOS A LA INTERVENCIÓN DE LA MALLA VIAL, ESPACIO PÚBLICO Y PARQUES DE LA LOCALIDAD DE SUBA"/>
    <s v="https://community.secop.gov.co/Public/Tendering/OpportunityDetail/Index?noticeUID=CO1.NTC.1404420&amp;isFromPublicArea=True&amp;isModal=true&amp;asPopupView=true"/>
    <x v="11"/>
    <x v="78"/>
    <d v="2020-08-25T00:00:00"/>
    <d v="2020-12-31T00:00:00"/>
    <s v="4 meses 7 días."/>
    <d v="2020-12-31T00:00:00"/>
    <s v=""/>
    <d v="2020-12-31T00:00:00"/>
    <s v="4 meses 7 días."/>
    <s v="Término Ok"/>
    <m/>
    <m/>
    <m/>
    <m/>
    <s v="Calle 150 A #92-20 casa 39"/>
    <n v="3103142837"/>
    <s v="ing.lemusfranco@gmail.com"/>
    <s v="Banco Scotiabank Colpatria"/>
    <s v="Ahorros"/>
    <n v="4382004867"/>
    <s v="Masculino"/>
    <s v="Colombia"/>
    <s v="Bogotá, D.C."/>
    <s v="Cundinamarca"/>
    <d v="1979-04-07T00:00:00"/>
    <n v="45"/>
    <s v="INGENIERIA CIVIL,ESPECIALIZACION EN DISEÑO Y_x000a_CONSTRUCCION DE VIAS Y AEROPISTAS,MAESTRÍA EN INFRAESTRUCTURA VIAL"/>
    <m/>
  </r>
  <r>
    <x v="0"/>
    <s v="283-2020"/>
    <m/>
    <s v="Secop II"/>
    <s v="FDLSUBACPS-283-2020"/>
    <s v="FDLSUBA-CD-173-2020_x000a_"/>
    <x v="0"/>
    <x v="0"/>
    <x v="1"/>
    <m/>
    <m/>
    <s v="MELVA ALEJANDRA BLANCO BECERRA"/>
    <n v="46665744"/>
    <s v="Duitama (Boyacá)"/>
    <n v="8000"/>
    <n v="33615000"/>
    <n v="0"/>
    <n v="0"/>
    <n v="33615000"/>
    <n v="7470000"/>
    <m/>
    <m/>
    <m/>
    <s v="Persona Natural"/>
    <x v="0"/>
    <m/>
    <s v="PRESTAR SERVICIOS PROFESIONALES ESPECIALIZADOS EN EL ÁREA DE GESTIÓN DEL DESARROLLO LOCAL DE LA ALCALDÍA LOCAL DE SUBA, PARA EL APOYO A LA EJECUCIÓN INTEGRAL DE LOS DIFERENTES PROYECTOS DE INVERSIÓN DESTINADOS A LA INTERVENCIÓN DE LA MALLA VIAL, ESPACIO PÚBLICO Y PARQUES DE LA LOCALIDAD DE SUBA,"/>
    <s v="https://community.secop.gov.co/Public/Tendering/OpportunityDetail/Index?noticeUID=CO1.NTC.1404435&amp;isFromPublicArea=True&amp;isModal=true&amp;asPopupView=true"/>
    <x v="11"/>
    <x v="78"/>
    <d v="2020-08-25T00:00:00"/>
    <d v="2020-12-31T00:00:00"/>
    <s v="4 meses 7 días."/>
    <d v="2020-12-31T00:00:00"/>
    <s v=""/>
    <d v="2020-12-31T00:00:00"/>
    <s v="4 meses 7 días."/>
    <s v="Término Ok"/>
    <m/>
    <m/>
    <m/>
    <m/>
    <s v="Calle 31 # 14-31 Apto 705"/>
    <n v="7187870"/>
    <s v="melvablanco@gmail.com"/>
    <s v="Banco Davivienda"/>
    <s v="Ahorros"/>
    <n v="570457470062136"/>
    <s v="Femenino"/>
    <s v="Colombia"/>
    <s v="Duitama"/>
    <s v="Boyacá"/>
    <d v="1970-05-09T00:00:00"/>
    <n v="54"/>
    <s v="ESPECIALIZACIÓN EN GERENCIA DE PROYECTOS. ARQUITECTURA"/>
    <m/>
  </r>
  <r>
    <x v="0"/>
    <s v="284-2020"/>
    <m/>
    <s v="Secop II"/>
    <s v="FDLSUBACPS-284-2020"/>
    <s v=" _x000a_FDLSUBA-CD-175-2020_x000a_"/>
    <x v="0"/>
    <x v="0"/>
    <x v="1"/>
    <m/>
    <m/>
    <s v="LUIS FERNANDO HIDALGO ORTIZ"/>
    <n v="80419122"/>
    <s v="Bogotá, D.C."/>
    <n v="1481"/>
    <n v="33615000"/>
    <n v="4731000"/>
    <n v="0"/>
    <n v="38346000"/>
    <n v="7470000"/>
    <m/>
    <m/>
    <m/>
    <s v="Persona Natural"/>
    <x v="0"/>
    <m/>
    <s v="PRESTAR SERVICIOS PROFESIONALES ESPECIALIZADOS EN EL ÁREA DE GESTIÓN DEL DESARROLLO LOCAL DE LA ALCALDÍA LOCAL DE SUBA, PARA EL APOYO A LA EJECUCIÓN INTEGRAL DE LOS DIFERENTES PROYECTOS DE INVERSIÓN DESTINADOS A LA INTERVENCIÓN DE LA MALLA VIAL, ESPACIO PÚBLICO Y PARQUES DE LA LOCALIDAD DE SUBA"/>
    <s v="https://community.secop.gov.co/Public/Tendering/OpportunityDetail/Index?noticeUID=CO1.NTC.1407415&amp;isFromPublicArea=True&amp;isModal=true&amp;asPopupView=true"/>
    <x v="11"/>
    <x v="74"/>
    <d v="2020-08-26T00:00:00"/>
    <d v="2021-01-01T00:00:00"/>
    <s v="4 meses 7 días."/>
    <d v="2021-01-31T00:00:00"/>
    <s v="30 días."/>
    <d v="2021-01-31T00:00:00"/>
    <s v="5 meses 6 días."/>
    <s v="Término Ok"/>
    <m/>
    <m/>
    <m/>
    <m/>
    <s v="Calle 131 C # 100 47"/>
    <n v="3108754042"/>
    <s v="ferhidalgo10@hotmail.com"/>
    <s v="Bancolombia"/>
    <s v="Ahorros"/>
    <s v="02308953168"/>
    <s v="Masculino"/>
    <s v="Colombia"/>
    <s v="Bogotá, D.C."/>
    <s v="Cundinamarca"/>
    <d v="1970-04-04T00:00:00"/>
    <n v="54"/>
    <s v="ESPECIALIZACION EN GERENCIA DE OBRAS,INGENIERIA CIVIL"/>
    <m/>
  </r>
  <r>
    <x v="0"/>
    <s v="285-2020"/>
    <m/>
    <s v="Secop II"/>
    <s v="FDLSUBA-CPS-285-2020"/>
    <s v="FDLSUBA-CD-176-2020"/>
    <x v="0"/>
    <x v="0"/>
    <x v="0"/>
    <m/>
    <m/>
    <s v="JUAN CAMILO RAMIREZ ZAMBRANO"/>
    <n v="80845381"/>
    <s v="Bogotá, D.C."/>
    <n v="9001"/>
    <n v="11000000"/>
    <n v="0"/>
    <n v="0"/>
    <n v="11000000"/>
    <n v="2200000"/>
    <m/>
    <m/>
    <m/>
    <s v="Persona Natural"/>
    <x v="0"/>
    <m/>
    <s v="PRESTAR LOS SERVICIOS DE APOYO AL ÁREA GESTIÓN DE DESARROLLO LOCAL ESPECIALMENTE EN EL CENTRO DE DOCUMENTACIÓN E INFORMACIÓN CDI DE LA ALCALDÍA LOCAL DE SUBA"/>
    <s v="https://community.secop.gov.co/Public/Tendering/OpportunityDetail/Index?noticeUID=CO1.NTC.1406959&amp;isFromPublicArea=True&amp;isModal=true&amp;asPopupView=true"/>
    <x v="7"/>
    <x v="74"/>
    <d v="2020-08-24T00:00:00"/>
    <d v="2020-12-31T00:00:00"/>
    <s v="4 meses 8 días."/>
    <d v="2020-12-31T00:00:00"/>
    <s v=""/>
    <d v="2020-12-31T00:00:00"/>
    <s v="4 meses 8 días."/>
    <s v="Término Ok"/>
    <m/>
    <m/>
    <m/>
    <m/>
    <s v="Calle 26 sur # 78 h -29"/>
    <n v="3108675656"/>
    <s v=" juan.kmilo1946@gmail.com"/>
    <s v="Banco Davivienda"/>
    <s v="Ahorros"/>
    <n v="6200734140"/>
    <s v="Masculino"/>
    <s v="Colombia"/>
    <s v="Bogotá, D.C."/>
    <s v="Cundinamarca"/>
    <d v="1985-11-07T00:00:00"/>
    <n v="38"/>
    <s v="TECNOLOGIA EN ADMINISTRACION Y EJECUCION DE CONSTRUCCIONES,TECNOLOGÍA PRODUCCIÓN DE_x000a_MULTIMEDIA"/>
    <m/>
  </r>
  <r>
    <x v="0"/>
    <s v="286-2020"/>
    <m/>
    <s v="Secop II"/>
    <s v="FDLSUBA-CPS-286-2020"/>
    <s v="FDLSUBA-CD-176-2020"/>
    <x v="0"/>
    <x v="0"/>
    <x v="0"/>
    <m/>
    <m/>
    <s v="DELLY ALEXANDRA HERNÁNDEZ HERNÁNDEZ"/>
    <n v="1019099233"/>
    <s v="Bogotá, D.C."/>
    <n v="8000"/>
    <n v="11000000"/>
    <n v="0"/>
    <n v="0"/>
    <n v="11000000"/>
    <n v="2200000"/>
    <m/>
    <m/>
    <m/>
    <s v="Persona Natural"/>
    <x v="0"/>
    <m/>
    <s v="PRESTAR LOS SERVICIOS DE APOYO AL ÁREA GESTIÓN DE DESARROLLO LOCAL ESPECIALMENTE EN EL CENTRO DE DOCUMENTACIÓN E INFORMACIÓN - CDI DE LA ALCALDÍA LOCAL DE SUBA"/>
    <s v="https://community.secop.gov.co/Public/Tendering/OpportunityDetail/Index?noticeUID=CO1.NTC.1406959&amp;isFromPublicArea=True&amp;isModal=true&amp;asPopupView=true"/>
    <x v="7"/>
    <x v="74"/>
    <d v="2020-08-24T00:00:00"/>
    <d v="2020-12-31T00:00:00"/>
    <s v="4 meses 8 días."/>
    <d v="2020-12-31T00:00:00"/>
    <s v=""/>
    <d v="2020-12-31T00:00:00"/>
    <s v="4 meses 8 días."/>
    <s v="Término Ok"/>
    <m/>
    <m/>
    <m/>
    <m/>
    <s v="Calle 38 # 32 a 72 (frailejón 2 –ciudad verde)"/>
    <n v="3117187135"/>
    <s v="alesandrah94@gmail.com"/>
    <s v="Banco Caja Social (BCSC)"/>
    <s v="Ahorros"/>
    <n v="24039877963"/>
    <s v="Femenino"/>
    <s v="Colombia"/>
    <s v="Bogotá, D.C."/>
    <s v="Cundinamarca"/>
    <d v="1994-08-14T00:00:00"/>
    <n v="29"/>
    <s v="TECNICO LABORAL AUXILIAR ADMINISTRATIVO."/>
    <m/>
  </r>
  <r>
    <x v="0"/>
    <s v="287-2020"/>
    <m/>
    <s v="Secop II"/>
    <s v="FDLSUBA-CPS-287-2020"/>
    <s v="FDLSUBA-CD-176-2020"/>
    <x v="0"/>
    <x v="0"/>
    <x v="0"/>
    <m/>
    <m/>
    <s v="BRAYAN JOSE RODRIGUEZ ROBAYO"/>
    <n v="1032371422"/>
    <s v="Bogotá, D.C."/>
    <n v="8000"/>
    <n v="11000000"/>
    <n v="440000"/>
    <n v="0"/>
    <n v="11440000"/>
    <n v="2200000"/>
    <m/>
    <m/>
    <m/>
    <s v="Persona Natural"/>
    <x v="0"/>
    <m/>
    <s v="PRESTAR LOS SERVICIOS DE APOYO AL ÁREA GESTIÓN DE DESARROLLO LOCAL ESPECIALMENTE EN EL CENTRO DE DOCUMENTACIÓN E INFORMACIÓN CDI DE LA ALCALDÍA LOCAL DE SUBA"/>
    <s v="https://community.secop.gov.co/Public/Tendering/OpportunityDetail/Index?noticeUID=CO1.NTC.1406959&amp;isFromPublicArea=True&amp;isModal=true&amp;asPopupView=true"/>
    <x v="7"/>
    <x v="74"/>
    <d v="2020-08-25T00:00:00"/>
    <d v="2020-12-31T00:00:00"/>
    <s v="4 meses 7 días."/>
    <d v="2021-01-31T00:00:00"/>
    <s v="1 meses "/>
    <d v="2021-01-31T00:00:00"/>
    <s v="5 meses 7 días."/>
    <s v="Término Ok"/>
    <m/>
    <m/>
    <m/>
    <m/>
    <s v="Carrera 111 # 142A - 34"/>
    <n v="3115744549"/>
    <s v="brayanjoserr@gmail.com"/>
    <s v="Banco Av Villas"/>
    <s v="Ahorros"/>
    <n v="658789925"/>
    <s v="Masculino"/>
    <s v="Colombia"/>
    <s v="Bogotá, D.C."/>
    <s v="Cundinamarca"/>
    <d v="1986-08-06T00:00:00"/>
    <n v="37"/>
    <s v="TECNOLOGIA EN GESTIÓN LOGISTICA"/>
    <m/>
  </r>
  <r>
    <x v="0"/>
    <s v="288-2020"/>
    <m/>
    <s v="Secop II"/>
    <s v="FDLSUBA-CPS-288-2020."/>
    <s v="FDLSUBA-CD-177-2020"/>
    <x v="0"/>
    <x v="0"/>
    <x v="0"/>
    <m/>
    <m/>
    <s v="JUAN CARLOS CASTILLO LOPEZ"/>
    <n v="79915114"/>
    <s v="Bogotá, D.C."/>
    <n v="8000"/>
    <n v="9900000"/>
    <n v="1613333"/>
    <n v="0"/>
    <n v="11513333"/>
    <n v="2200000"/>
    <m/>
    <m/>
    <m/>
    <s v="Persona Natural"/>
    <x v="0"/>
    <m/>
    <s v="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1408206&amp;isFromPublicArea=True&amp;isModal=true&amp;asPopupView=true"/>
    <x v="7"/>
    <x v="81"/>
    <d v="2020-11-25T00:00:00"/>
    <d v="2020-12-31T00:00:00"/>
    <s v="1 meses 7 días."/>
    <d v="2021-01-31T00:00:00"/>
    <s v="1 meses "/>
    <d v="2021-01-31T00:00:00"/>
    <s v="2 meses 7 días."/>
    <s v="Término Ok"/>
    <m/>
    <m/>
    <m/>
    <m/>
    <s v="Carrera 113B # 75A-38"/>
    <n v="3103067006"/>
    <s v="JUANCASTILLO1979@YAHOO.ES"/>
    <s v="Bancolombia"/>
    <s v="Ahorros"/>
    <s v="03567204579"/>
    <s v="Masculino"/>
    <s v="Colombia"/>
    <s v="Bogotá, D.C."/>
    <s v="Cundinamarca"/>
    <d v="1979-10-29T00:00:00"/>
    <n v="44"/>
    <s v="ADMINISTRACIÓN DE EMPRESAS"/>
    <m/>
  </r>
  <r>
    <x v="0"/>
    <s v="288-2020"/>
    <m/>
    <s v="Secop II"/>
    <s v="FDLSUBA-CD-288-2020"/>
    <s v="FDLSUBA-CD-288-2020_x0009_"/>
    <x v="0"/>
    <x v="0"/>
    <x v="0"/>
    <m/>
    <m/>
    <s v="GLEM HARLEY LOPEZ MURILLO"/>
    <n v="11800501"/>
    <s v="Quibdo (Chocó)"/>
    <n v="1483"/>
    <n v="7000000"/>
    <n v="0"/>
    <n v="0"/>
    <n v="7000000"/>
    <n v="4200000"/>
    <m/>
    <m/>
    <m/>
    <s v="Persona Natural"/>
    <x v="0"/>
    <m/>
    <s v="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1408206&amp;isFromPublicArea=True&amp;isModal=true&amp;asPopupView=true"/>
    <x v="7"/>
    <x v="81"/>
    <d v="2020-11-24T00:00:00"/>
    <d v="2020-12-31T00:00:00"/>
    <s v="1 meses 8 días."/>
    <d v="2020-12-31T00:00:00"/>
    <s v=""/>
    <d v="2020-12-31T00:00:00"/>
    <s v="1 meses 8 días."/>
    <s v="Término Ok"/>
    <m/>
    <m/>
    <m/>
    <m/>
    <s v="Calle 151A # 110-42 Apto 202"/>
    <n v="3204597740"/>
    <s v="glenhlopez49@gmail.com"/>
    <s v="Bancolombia"/>
    <s v="Ahorros"/>
    <n v="16717055253"/>
    <s v="Femenino"/>
    <s v="Colombia"/>
    <s v="Itsmina"/>
    <s v="Choco"/>
    <d v="1970-07-22T00:00:00"/>
    <n v="53"/>
    <s v="TRABAJO SOCIAL"/>
    <m/>
  </r>
  <r>
    <x v="0"/>
    <s v="289-2020"/>
    <m/>
    <s v="Secop II"/>
    <s v="FDLSUBACPS-289-2020"/>
    <s v=" _x000a_FDLSUBA-CD-178-2020_x000a_"/>
    <x v="0"/>
    <x v="0"/>
    <x v="1"/>
    <m/>
    <m/>
    <s v="ANGELICA MARIA DIAZ VILLALOBOS"/>
    <n v="1121874277"/>
    <s v="Villavicencio (Meta)"/>
    <n v="690"/>
    <n v="28350000"/>
    <n v="1890000"/>
    <n v="0"/>
    <n v="30240000"/>
    <n v="6300000"/>
    <m/>
    <m/>
    <m/>
    <s v="Persona Natural"/>
    <x v="0"/>
    <m/>
    <s v="PRESTAR LOS SERVICIOS PROFESIONALES EN EL ÁREA GESTIÓN DEL DESARROLLO LOCAL, PARA LOGRAR EL CUMPLIMIENTO DE LAS METAS DEL PLAN DE DESARROLLO LOCAL DE LA VIGENCIA Y ATENDER LAS COMPETENCIAS AMBIENTALES PROPIAS DE LA ALCALDÍA LOCAL DE SUBA"/>
    <s v="https://community.secop.gov.co/Public/Tendering/OpportunityDetail/Index?noticeUID=CO1.NTC.1407962&amp;isFromPublicArea=True&amp;isModal=true&amp;asPopupView=true"/>
    <x v="12"/>
    <x v="80"/>
    <d v="2020-09-07T00:00:00"/>
    <d v="2020-12-31T00:00:00"/>
    <s v="3 meses 25 días."/>
    <d v="2021-01-31T00:00:00"/>
    <s v="1 meses "/>
    <d v="2021-01-31T00:00:00"/>
    <s v="4 meses 25 días."/>
    <s v="Término Ok"/>
    <m/>
    <m/>
    <m/>
    <m/>
    <s v="Transversal 88 # 145a 64"/>
    <n v="3115278359"/>
    <s v="angelik.diaz04@gmail.com"/>
    <s v="Bancolombia"/>
    <s v="Ahorros"/>
    <s v="05780102600"/>
    <s v="Femenino"/>
    <s v="Colombia"/>
    <s v="Villavicencio"/>
    <s v="Meta"/>
    <d v="1991-01-04T00:00:00"/>
    <n v="33"/>
    <s v="ESPECIALIZACIÓN EN PLANEACIÓN, GESTIÓN Y CONTROL DEL DESARROLLO - INGENIERIA AMBIENTAL"/>
    <m/>
  </r>
  <r>
    <x v="0"/>
    <s v="290-2020"/>
    <m/>
    <s v="Secop II"/>
    <s v="FDLSUBACPS-290-2020"/>
    <s v=" _x000a_FDLSUBA-CD-179-2020_x000a_"/>
    <x v="0"/>
    <x v="0"/>
    <x v="1"/>
    <m/>
    <m/>
    <s v="MARIA CAMILA CORTES BOHORQUEZ"/>
    <n v="1020785509"/>
    <s v="Bogotá, D.C."/>
    <n v="690"/>
    <n v="18900000"/>
    <n v="1260000"/>
    <n v="0"/>
    <n v="20160000"/>
    <n v="4200000"/>
    <m/>
    <m/>
    <m/>
    <s v="Persona Natural"/>
    <x v="0"/>
    <m/>
    <s v="PRESTAR SERVICIOS PROFESIONALES, PARA LOGRAR EL CUMPLIMIENTO DE LAS METAS DEL PLAN DE DESARROLLO LOCAL DE LA VIGENCIA ESPECIALMENTE PARA ATENDER LAS COMPETENCIAS AMBIENTALES PROPIAS DE LA ADMINISTRACIÓN LOCAL, EN TEMAS RELACIONADOS CON EL MANTENIMIENTO Y MONITOREO DE LA MALLA ARBÓREA DE LA LOCALIDAD"/>
    <s v="https://community.secop.gov.co/Public/Tendering/OpportunityDetail/Index?noticeUID=CO1.NTC.1408234&amp;isFromPublicArea=True&amp;isModal=true&amp;asPopupView=true"/>
    <x v="12"/>
    <x v="74"/>
    <d v="2020-09-07T00:00:00"/>
    <d v="2020-12-31T00:00:00"/>
    <s v="3 meses 25 días."/>
    <d v="2021-01-31T00:00:00"/>
    <s v="1 meses "/>
    <d v="2021-01-31T00:00:00"/>
    <s v="4 meses 25 días."/>
    <s v="Término Ok"/>
    <m/>
    <m/>
    <m/>
    <m/>
    <m/>
    <n v="3503451534"/>
    <s v="camilacortes026@gmail.com"/>
    <s v="-"/>
    <s v="-"/>
    <s v="-"/>
    <s v="Femenino"/>
    <s v="-"/>
    <s v="-"/>
    <s v="-"/>
    <s v="-"/>
    <s v="-"/>
    <s v="-"/>
    <s v="NO SE PUEDE CONSULTAR EN SECOP INFORMACIÓN PERSONAL DEL CONTRATISTA, NO SE REGISTRA LUGAR Y FECHA DE NACIMIENTO, # DE CUENTA BANCARIA Y DIRECCIÓN DE RESIDENCIA"/>
  </r>
  <r>
    <x v="0"/>
    <s v="291-2020"/>
    <m/>
    <s v="Secop II"/>
    <s v="FDLSUBACPS-291-2020"/>
    <s v="FDLSUBA-CD-180-2020"/>
    <x v="0"/>
    <x v="0"/>
    <x v="0"/>
    <m/>
    <m/>
    <s v="CRISTIAN DIOKR CARDERON GARCES"/>
    <n v="1030567733"/>
    <s v="Bogotá, D.C."/>
    <n v="690"/>
    <n v="9900000"/>
    <n v="0"/>
    <n v="0"/>
    <n v="9900000"/>
    <n v="2200000"/>
    <m/>
    <m/>
    <m/>
    <s v="Persona Natural"/>
    <x v="0"/>
    <m/>
    <s v="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1408271&amp;isFromPublicArea=True&amp;isModal=true&amp;asPopupView=true"/>
    <x v="5"/>
    <x v="80"/>
    <d v="2020-09-07T00:00:00"/>
    <d v="2020-12-31T00:00:00"/>
    <s v="3 meses 25 días."/>
    <d v="2020-12-31T00:00:00"/>
    <s v=""/>
    <d v="2020-12-31T00:00:00"/>
    <s v="3 meses 25 días."/>
    <s v="Término Ok"/>
    <m/>
    <m/>
    <m/>
    <m/>
    <s v="Calle 50 A # 81C 29 SUR"/>
    <n v="3133440925"/>
    <s v="CRISTIANCDLM20@HOTMAIL.COM"/>
    <s v="Banco Davivienda"/>
    <s v="Ahorros"/>
    <s v="570007271138872"/>
    <s v="Masculino"/>
    <s v="Colombia"/>
    <s v="Bogotá, D.C."/>
    <s v="Cundinamarca"/>
    <d v="1989-10-08T00:00:00"/>
    <n v="34"/>
    <s v="BACHILLER"/>
    <m/>
  </r>
  <r>
    <x v="0"/>
    <s v="292-2020"/>
    <m/>
    <s v="Secop II"/>
    <s v="FDLSUBACPS-292-2020"/>
    <s v="FDLSUBA-CD-181-2020_x000a_"/>
    <x v="0"/>
    <x v="0"/>
    <x v="0"/>
    <m/>
    <m/>
    <s v="FRAN BELTRAN MONTERO"/>
    <n v="80542186"/>
    <s v="Zipaquira (Cundinamarca) "/>
    <n v="690"/>
    <n v="9900000"/>
    <n v="0"/>
    <n v="0"/>
    <n v="9900000"/>
    <n v="2200000"/>
    <m/>
    <m/>
    <m/>
    <s v="Persona Natural"/>
    <x v="0"/>
    <m/>
    <s v="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1407994&amp;isFromPublicArea=True&amp;isModal=true&amp;asPopupView=true"/>
    <x v="5"/>
    <x v="80"/>
    <d v="2020-09-07T00:00:00"/>
    <d v="2020-12-31T00:00:00"/>
    <s v="3 meses 25 días."/>
    <d v="2020-12-31T00:00:00"/>
    <s v=""/>
    <d v="2020-12-31T00:00:00"/>
    <s v="3 meses 25 días."/>
    <s v="Término Ok"/>
    <m/>
    <m/>
    <m/>
    <m/>
    <s v="Carrera 149A # 143B-11"/>
    <n v="8032936"/>
    <s v="fran_ud@hotmail.com"/>
    <s v="Banco Caja Social (BCSC)"/>
    <s v="Ahorros"/>
    <n v="24093311140"/>
    <s v="Masculino"/>
    <s v="Colombia"/>
    <s v="Utica"/>
    <s v="Cundinamarca"/>
    <d v="1977-09-09T00:00:00"/>
    <n v="46"/>
    <s v="BACHILLER"/>
    <m/>
  </r>
  <r>
    <x v="0"/>
    <s v="293-2020"/>
    <m/>
    <s v="Secop II"/>
    <s v="FDLSUBACPS-293-2020"/>
    <s v="FDLSUBA-CD-182-2020"/>
    <x v="0"/>
    <x v="0"/>
    <x v="1"/>
    <m/>
    <m/>
    <s v="LUZ ADRIANA VARGAS RENDON"/>
    <n v="52785500"/>
    <s v="Bogotá, D.C."/>
    <n v="690"/>
    <n v="21000000"/>
    <n v="0"/>
    <n v="0"/>
    <n v="21000000"/>
    <n v="4200000"/>
    <m/>
    <m/>
    <m/>
    <s v="Persona Natural"/>
    <x v="0"/>
    <m/>
    <s v="PRESTAR SERVICIOS PROFESIONALES PARA LA OPERACIÓN, SEGUIMIENTO Y CUMPLIMIENTO DE LOS PROCESOS Y PROCEDIMIENTOS DEL SERVICIO SOCIAL APOYO ECONÓMICO TIPO C, REQUERIDOS PARA EL OPORTUNO Y ADECUADO REGISTRO, CRUCE Y REPORTE DE LOS DATOS EN EL SISTEMA DE INFORMACIÓN Y REGISTRO DE BENEFICIARIOS SIRBE,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1408276&amp;isFromPublicArea=True&amp;isModal=true&amp;asPopupView=true"/>
    <x v="2"/>
    <x v="80"/>
    <d v="2020-09-08T00:00:00"/>
    <d v="2020-12-31T00:00:00"/>
    <s v="3 meses 24 días."/>
    <d v="2021-01-31T00:00:00"/>
    <s v="1 meses "/>
    <d v="2021-01-31T00:00:00"/>
    <s v="4 meses 24 días."/>
    <s v="Término Ok"/>
    <m/>
    <m/>
    <m/>
    <m/>
    <s v="Calle 24 b # 80 b 19"/>
    <n v="3006784893"/>
    <s v="adrivargasrendon@hotmail.com"/>
    <s v="Banco Davivienda"/>
    <s v="Ahorros"/>
    <s v="0570476970004398"/>
    <s v="Femenino"/>
    <s v="Colombia"/>
    <s v="Bogotá, D.C."/>
    <s v="Cundinamarca"/>
    <d v="1982-08-28T00:00:00"/>
    <n v="41"/>
    <s v="PSICOLOGIA,CURSO DE NOMINA"/>
    <m/>
  </r>
  <r>
    <x v="0"/>
    <s v="294-2020"/>
    <m/>
    <s v="Secop II"/>
    <s v="FDLSUBA-CPS-294-2020"/>
    <s v="FDLSUBA-CPS-183-2020"/>
    <x v="0"/>
    <x v="0"/>
    <x v="1"/>
    <m/>
    <m/>
    <s v="JOSE JESUS AGUDELO MELO"/>
    <n v="79053216"/>
    <s v="Bogotá, D.C."/>
    <n v="690"/>
    <n v="21000000"/>
    <n v="0"/>
    <n v="0"/>
    <n v="21000000"/>
    <n v="4200000"/>
    <m/>
    <m/>
    <m/>
    <s v="Persona Natural"/>
    <x v="0"/>
    <m/>
    <s v="PRESTAR LOS SERVICIOS PROFESIONALES PARA APOYAR LA COORDINACIÓN Y REALIZAR EL LEVANTAMIENTO Y VERIFICACIÓN DEL INVENTARIO DE LOS BIENES MUEBLES PROPIEDAD DE LA ALCALDÍA LOCAL DE SUBA"/>
    <s v="https://community.secop.gov.co/Public/Tendering/OpportunityDetail/Index?noticeUID=CO1.NTC.1408045&amp;isFromPublicArea=True&amp;isModal=true&amp;asPopupView=true"/>
    <x v="16"/>
    <x v="74"/>
    <d v="2020-08-24T00:00:00"/>
    <d v="2020-12-31T00:00:00"/>
    <s v="4 meses 8 días."/>
    <d v="2020-12-31T00:00:00"/>
    <s v=""/>
    <d v="2020-12-31T00:00:00"/>
    <s v="4 meses 8 días."/>
    <s v="Término Ok"/>
    <m/>
    <m/>
    <m/>
    <m/>
    <s v="Calle 87 No. 96 - 90 Int. 17 Apto 301"/>
    <n v="3125902463"/>
    <s v="jjagudelo3@hotmail.com"/>
    <s v="Banco Davivienda"/>
    <s v="Ahorros"/>
    <s v="550488413351880"/>
    <s v="Masculino"/>
    <s v="Colombia"/>
    <s v="Bogotá, D.C."/>
    <s v="Cundinamarca"/>
    <d v="1969-01-01T00:00:00"/>
    <n v="55"/>
    <s v="ADMINISTRACION DE EMPRESAS, TECNOLOGÍA EN GESTION INTEGRAL DEL_x000a_RIESGO EN SEGUROS"/>
    <m/>
  </r>
  <r>
    <x v="0"/>
    <s v="295-2020"/>
    <m/>
    <s v="Secop II"/>
    <s v="FDLSUBA-CPS-295-2020"/>
    <s v="FDLSUBA-CD-184-2020"/>
    <x v="0"/>
    <x v="0"/>
    <x v="1"/>
    <m/>
    <m/>
    <s v="ZAIRA LORENA CALDERON GARCES"/>
    <n v="1030533128"/>
    <s v="Bogotá, D.C."/>
    <n v="690"/>
    <n v="18900000"/>
    <n v="0"/>
    <n v="0"/>
    <n v="18900000"/>
    <n v="4200000"/>
    <m/>
    <m/>
    <m/>
    <s v="Persona Natural"/>
    <x v="0"/>
    <m/>
    <s v="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1408368&amp;isFromPublicArea=True&amp;isModal=true&amp;asPopupView=true"/>
    <x v="8"/>
    <x v="82"/>
    <d v="2020-08-24T00:00:00"/>
    <d v="2020-12-31T00:00:00"/>
    <s v="4 meses 8 días."/>
    <d v="2020-12-31T00:00:00"/>
    <s v=""/>
    <d v="2020-12-31T00:00:00"/>
    <s v="4 meses 8 días."/>
    <s v="Término Ok"/>
    <m/>
    <m/>
    <m/>
    <m/>
    <s v="Calle 50A SUR #81C-29"/>
    <n v="3132739872"/>
    <s v="LORENITA1120@YAHOO.COM"/>
    <s v="Bancolombia"/>
    <s v="Ahorros"/>
    <s v="04500039243"/>
    <s v="Femenino"/>
    <s v="Colombia"/>
    <s v="Bogotá, D.C."/>
    <s v="Cundinamarca"/>
    <d v="1986-11-20T00:00:00"/>
    <n v="37"/>
    <s v="ADMINISTRACION DE EMPESAS -   TECNOLOGIA EN GESTION DE CALIDAD - TECNICO PROFESIONAL EN DOCUMENTACION DE PROCESOS"/>
    <m/>
  </r>
  <r>
    <x v="0"/>
    <s v="296-2020"/>
    <m/>
    <s v="Secop II"/>
    <s v="FDLSUBA-CPS-296-2020"/>
    <s v="FDLSUBA-CD-185-2020"/>
    <x v="0"/>
    <x v="0"/>
    <x v="0"/>
    <m/>
    <m/>
    <s v="FRANCY EVELYN LARA LADINO"/>
    <n v="52195269"/>
    <s v="Bogotá, D.C."/>
    <n v="690"/>
    <n v="8750000"/>
    <n v="0"/>
    <n v="0"/>
    <n v="8750000"/>
    <n v="1750000"/>
    <m/>
    <m/>
    <m/>
    <s v="Persona Natural"/>
    <x v="0"/>
    <m/>
    <s v="PRESTAR SERVICIOS DE APOYO A LOS ARCHIVOS DE GESTIÓN DE LA ENTIDAD EN LA IMPLEMENTAICON DE LOS PROCESOS DE CLASIFICACIÓN, ORDENACIÓN, SELECCIÓN NATURAL, FOLIACIÓN, IDENTIFICACIÓN, LEVANTAMIENTO DE INVENTARIOS, ALMACENAMIENTO Y APLICACIÓN DE PROTOCOLOS DE ELIMINACIÓN Y TRANSFERENCIAS DOCUMENTALES, "/>
    <s v="https://community.secop.gov.co/Public/Tendering/OpportunityDetail/Index?noticeUID=CO1.NTC.1410217&amp;isFromPublicArea=True&amp;isModal=true&amp;asPopupView=true"/>
    <x v="19"/>
    <x v="80"/>
    <d v="2020-08-26T00:00:00"/>
    <d v="2020-12-31T00:00:00"/>
    <s v="4 meses 6 días."/>
    <d v="2020-12-31T00:00:00"/>
    <s v=""/>
    <d v="2020-12-31T00:00:00"/>
    <s v="4 meses 6 días."/>
    <s v="Término Ok"/>
    <m/>
    <m/>
    <m/>
    <m/>
    <s v="Calle 57ª # 57ª-60 Blq 66 Apto 202"/>
    <n v="3213461079"/>
    <s v="flara1975@hotmail.com"/>
    <s v="Banco de Bogotá"/>
    <s v="Ahorros"/>
    <n v="73333924"/>
    <s v="Femenino"/>
    <s v="Colombia"/>
    <s v="Bogotá, D.C."/>
    <s v="Cundinamarca"/>
    <d v="1975-09-12T00:00:00"/>
    <n v="48"/>
    <s v="TÉCNICO PROFESIONAL EN ARCHIVÍSTICA"/>
    <m/>
  </r>
  <r>
    <x v="0"/>
    <s v="297-2020"/>
    <m/>
    <s v="Secop II"/>
    <s v="FDLSUBA-CPS-297-2020"/>
    <s v="FDLSUBA-CD-186-2020"/>
    <x v="0"/>
    <x v="0"/>
    <x v="1"/>
    <m/>
    <m/>
    <s v="GERMAN ALONSO PARRA MARTINEZ"/>
    <n v="79412057"/>
    <s v="Bogotá, D.C."/>
    <n v="1459"/>
    <n v="18900000"/>
    <n v="2800000"/>
    <n v="0"/>
    <n v="21700000"/>
    <n v="4200000"/>
    <m/>
    <m/>
    <m/>
    <s v="Persona Natural"/>
    <x v="0"/>
    <m/>
    <s v="PRESTAR SERVICIOS PROFESIONALES AL ÁREA DE GESTIÓN DEL DESARROLLO LOCAL DE LA ALCALDÍA LOCAL DE SUBA EN EL APOYO A LA SUPERVISIÓN DE CONTRATOS DE LOS PROYECTOS DE RECREACIÓN Y EL DEPORTE Y ESPACIOS DE PARTICIPACIÓN ASOCIADOS A DICHO SECTOR"/>
    <s v="https://community.secop.gov.co/Public/Tendering/OpportunityDetail/Index?noticeUID=CO1.NTC.1410045&amp;isFromPublicArea=True&amp;isModal=true&amp;asPopupView=true"/>
    <x v="14"/>
    <x v="80"/>
    <d v="2020-08-26T00:00:00"/>
    <d v="2020-12-31T00:00:00"/>
    <s v="4 meses 6 días."/>
    <d v="2021-01-31T00:00:00"/>
    <s v="1 meses "/>
    <d v="2021-01-31T00:00:00"/>
    <s v="5 meses 6 días."/>
    <s v="Término Ok"/>
    <m/>
    <m/>
    <m/>
    <m/>
    <s v="CaIle 64i # 71 D - 01 _x000d_"/>
    <n v="3164699465"/>
    <s v="germanparr@hotmail.com"/>
    <s v="Banco Av Villas"/>
    <s v="Ahorros"/>
    <n v="35734693"/>
    <s v="Masculino"/>
    <s v="Colombia"/>
    <s v="Bogotá, D.C."/>
    <s v="Cundinamarca"/>
    <d v="1966-11-15T00:00:00"/>
    <n v="57"/>
    <s v="LICENCIATURA EN EDUCACIÓN FÍSICA, RECREACIÓN Y DEPORTES"/>
    <m/>
  </r>
  <r>
    <x v="0"/>
    <s v="298-2020"/>
    <m/>
    <s v="Secop II"/>
    <s v="FDLSUBA-CPS-298-2020"/>
    <s v="FDLSUBA-CD-187-2020"/>
    <x v="0"/>
    <x v="0"/>
    <x v="1"/>
    <m/>
    <m/>
    <s v="YANITZA KATERINE GOMEZ AVILA"/>
    <n v="1019009033"/>
    <s v="Bogotá, D.C."/>
    <n v="690"/>
    <n v="25200000"/>
    <n v="0"/>
    <n v="0"/>
    <n v="25200000"/>
    <n v="4200000"/>
    <m/>
    <m/>
    <m/>
    <s v="Persona Natural"/>
    <x v="0"/>
    <m/>
    <s v=" PRESTAR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 DE SUBA"/>
    <s v="https://community.secop.gov.co/Public/Tendering/OpportunityDetail/Index?noticeUID=CO1.NTC.1410725&amp;isFromPublicArea=True&amp;isModal=true&amp;asPopupView=true"/>
    <x v="2"/>
    <x v="80"/>
    <d v="2020-08-27T00:00:00"/>
    <d v="2020-12-31T00:00:00"/>
    <s v="4 meses 5 días."/>
    <d v="2021-01-31T00:00:00"/>
    <s v="1 meses "/>
    <d v="2021-01-31T00:00:00"/>
    <s v="5 meses 5 días."/>
    <s v="Término Ok"/>
    <m/>
    <m/>
    <m/>
    <m/>
    <s v="Calle 132 a 89-51"/>
    <n v="3107536514"/>
    <s v="catherinegomez863@gmail.com"/>
    <s v="Bancolombia"/>
    <s v="Ahorros"/>
    <n v="28312425914"/>
    <s v="Femenino"/>
    <s v="Colombia"/>
    <s v="Bogotá, D.C."/>
    <s v="Cundinamarca"/>
    <d v="1986-09-02T00:00:00"/>
    <n v="37"/>
    <s v="TECNICA PROFESIONAL EN ADMINISTRACION DE EMPRESAS,TECNOLOGIA EN ADMINISTRACION_x000a_FINANCIERA"/>
    <m/>
  </r>
  <r>
    <x v="0"/>
    <s v="299-2020"/>
    <m/>
    <s v="Secop II"/>
    <s v="FDLSUBA-CPS-299-2020"/>
    <s v="FDLSUBA-CD-149-2020"/>
    <x v="0"/>
    <x v="0"/>
    <x v="1"/>
    <m/>
    <m/>
    <s v="ANGELA MARCELA ROZO MUÑOZ"/>
    <n v="1010190208"/>
    <s v="Bogotá, D.C."/>
    <n v="690"/>
    <n v="31500000"/>
    <n v="1260000"/>
    <n v="0"/>
    <n v="32760000"/>
    <n v="6300000"/>
    <m/>
    <m/>
    <m/>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
    <s v="https://community.secop.gov.co/Public/Tendering/OpportunityDetail/Index?noticeUID=CO1.NTC.1371478&amp;isFromPublicArea=True&amp;isModal=true&amp;asPopupView=true"/>
    <x v="3"/>
    <x v="80"/>
    <d v="2020-08-25T00:00:00"/>
    <d v="2020-12-31T00:00:00"/>
    <s v="4 meses 7 días."/>
    <d v="2021-01-31T00:00:00"/>
    <s v="1 meses "/>
    <d v="2021-01-31T00:00:00"/>
    <s v="5 meses 7 días."/>
    <s v="Término Ok"/>
    <m/>
    <m/>
    <m/>
    <m/>
    <s v="Calle 182 # 51 - 31"/>
    <n v="8297615"/>
    <s v="angelitarozo@hotmail.com"/>
    <s v="Bancolombia"/>
    <s v="Ahorros"/>
    <n v="32829206357"/>
    <s v="Femenino"/>
    <s v="Colombia"/>
    <s v="Bogotá, D.C."/>
    <s v="Cundinamarca"/>
    <d v="1990-03-06T00:00:00"/>
    <n v="34"/>
    <s v="ESPECIALIZACION EN DERECHO CONTRACTUAL. DERECHO"/>
    <m/>
  </r>
  <r>
    <x v="0"/>
    <s v="300-2020"/>
    <m/>
    <s v="Secop II"/>
    <s v="FDLSUBA-CPS-300-2020"/>
    <s v="FDLSUBA-CD-188-2020"/>
    <x v="0"/>
    <x v="0"/>
    <x v="0"/>
    <m/>
    <m/>
    <s v="IVONNE ADRIANA LOZANO AFRICANO"/>
    <n v="1019018994"/>
    <s v="Bogotá, D.C."/>
    <n v="8000"/>
    <n v="17500000"/>
    <n v="583333"/>
    <n v="0"/>
    <n v="18083333"/>
    <n v="3500000"/>
    <m/>
    <m/>
    <m/>
    <s v="Persona Natural"/>
    <x v="0"/>
    <m/>
    <s v=" PRESTAR LOS SERVICIOS DE APOYO EN LAS ACTIVIDADES ADMINISTRATIVAS PROPIAS EN EL ÁREA GESTIÓN DE DESARROLLO LOCAL Y APOYO A LAS DIFERENTES ACTIVIDADES QUE SE GENERAN EN EL DESPACHO.  "/>
    <s v="https://community.secop.gov.co/Public/Tendering/OpportunityDetail/Index?noticeUID=CO1.NTC.1412150&amp;isFromPublicArea=True&amp;isModal=true&amp;asPopupView=true"/>
    <x v="14"/>
    <x v="80"/>
    <d v="2020-08-26T00:00:00"/>
    <d v="2020-12-31T00:00:00"/>
    <s v="4 meses 6 días."/>
    <d v="2021-01-31T00:00:00"/>
    <s v="1 meses "/>
    <d v="2021-01-31T00:00:00"/>
    <s v="5 meses 6 días."/>
    <s v="Término Ok"/>
    <m/>
    <m/>
    <m/>
    <m/>
    <s v="Carrera  54 # 135-35"/>
    <n v="3209463966"/>
    <s v="IVONNEADRIANALOZANO.A@GMAIL.COM"/>
    <s v="Banco Davivienda"/>
    <s v="Ahorros"/>
    <s v="550009400653961"/>
    <s v="Femenino"/>
    <s v="Colombia"/>
    <s v="Bogotá, D.C."/>
    <s v="Cundinamarca"/>
    <d v="1998-09-29T00:00:00"/>
    <n v="25"/>
    <s v="ESPECIALIZACION DERECHO ADMINISTRATIVO - JURISPRUDENCIA"/>
    <m/>
  </r>
  <r>
    <x v="0"/>
    <s v="301-2020"/>
    <m/>
    <s v="Secop II"/>
    <s v="FDLSUBA-CPS-301-2020"/>
    <s v="FDLSUBA-CD-189-2020"/>
    <x v="0"/>
    <x v="0"/>
    <x v="0"/>
    <m/>
    <m/>
    <s v="ISIDRO TELLEZ BECERRA"/>
    <n v="19301839"/>
    <s v="Bogotá, D.C."/>
    <n v="690"/>
    <n v="9900000"/>
    <n v="0"/>
    <n v="0"/>
    <n v="9900000"/>
    <n v="2200000"/>
    <m/>
    <m/>
    <m/>
    <s v="Persona Natural"/>
    <x v="0"/>
    <m/>
    <s v="PRESTAR EL SERVICIO COMO CONDUCTOR DE LOS VEHÍCULOS LIVIANOS QUE INTEGRAN EL PARQUE AUTOMOTOR DE LA ALCALDÍA LOCAL DE SUBA "/>
    <s v="https://community.secop.gov.co/Public/Tendering/OpportunityDetail/Index?noticeUID=CO1.NTC.1411626&amp;isFromPublicArea=True&amp;isModal=true&amp;asPopupView=true"/>
    <x v="14"/>
    <x v="80"/>
    <d v="2020-08-25T00:00:00"/>
    <d v="2020-12-31T00:00:00"/>
    <s v="4 meses 7 días."/>
    <d v="2020-12-31T00:00:00"/>
    <s v=""/>
    <d v="2020-12-31T00:00:00"/>
    <s v="4 meses 7 días."/>
    <s v="Término Ok"/>
    <m/>
    <m/>
    <m/>
    <m/>
    <s v="Carrera  95 J # 90A - 70"/>
    <n v="3104794506"/>
    <s v="isitellez@hotmail.com"/>
    <s v="Banco Davivienda"/>
    <s v="Ahorros"/>
    <s v="007270624948"/>
    <s v="Masculino"/>
    <s v="Colombia"/>
    <s v="Bogotá, D.C."/>
    <s v="Cundinamarca"/>
    <d v="1957-07-11T00:00:00"/>
    <n v="66"/>
    <s v="BACHILLER"/>
    <m/>
  </r>
  <r>
    <x v="0"/>
    <s v="302-2020"/>
    <m/>
    <s v="Secop II"/>
    <s v="FDLSUBA-CPS-302-2020"/>
    <s v="FDLSUBA-CD-189-2020"/>
    <x v="0"/>
    <x v="0"/>
    <x v="0"/>
    <m/>
    <m/>
    <s v="WILSON ALEXANDER RINCÓN NIVIA"/>
    <n v="9398950"/>
    <s v="Sogamoso (Boyacá)"/>
    <n v="690"/>
    <n v="9900000"/>
    <n v="0"/>
    <n v="0"/>
    <n v="9900000"/>
    <n v="2200000"/>
    <m/>
    <m/>
    <m/>
    <s v="Persona Natural"/>
    <x v="0"/>
    <m/>
    <s v="PRESTAR EL SERVICIO COMO CONDUCTOR DE LOS VEHÍCULOS LIVIANOS QUE INTEGRAN EL PARQUE AUTOMOTOR DE LA ALCALDÍA LOCAL DE SUBA "/>
    <s v="https://community.secop.gov.co/Public/Tendering/OpportunityDetail/Index?noticeUID=CO1.NTC.1411626&amp;isFromPublicArea=True&amp;isModal=true&amp;asPopupView=true"/>
    <x v="14"/>
    <x v="80"/>
    <d v="2020-08-25T00:00:00"/>
    <d v="2020-12-31T00:00:00"/>
    <s v="4 meses 7 días."/>
    <d v="2020-12-31T00:00:00"/>
    <s v=""/>
    <d v="2020-12-31T00:00:00"/>
    <s v="4 meses 7 días."/>
    <s v="Término Ok"/>
    <m/>
    <m/>
    <m/>
    <m/>
    <s v="Carrera 94 # 86 A 08"/>
    <n v="3132533409"/>
    <s v="wilson.rincon11@hotmail.com"/>
    <s v="Banco Davivienda"/>
    <s v="Ahorros"/>
    <s v="456200015646"/>
    <s v="Masculino"/>
    <s v="Colombia"/>
    <s v="Bogotá, D.C."/>
    <s v="Cundinamarca"/>
    <d v="1972-09-11T00:00:00"/>
    <n v="51"/>
    <s v="BACHILLER"/>
    <m/>
  </r>
  <r>
    <x v="0"/>
    <s v="303-2020"/>
    <m/>
    <s v="Secop II"/>
    <s v="FDLSUBA-CPS-303-2020"/>
    <s v="FDLSUBA-CD-190-2020_x000a_"/>
    <x v="0"/>
    <x v="0"/>
    <x v="1"/>
    <m/>
    <m/>
    <s v="HUGO MESIAS CARRILLO DIAZ"/>
    <n v="88211658"/>
    <s v="Cucuta (Norte de Santander)"/>
    <n v="690"/>
    <n v="18900000"/>
    <n v="0"/>
    <n v="0"/>
    <n v="18900000"/>
    <n v="4200000"/>
    <m/>
    <m/>
    <m/>
    <s v="Persona Natural"/>
    <x v="2"/>
    <m/>
    <s v="PRESTAR LOS SERVICIOS PROFESIONALES EN LA ALCALDÍA LOCAL DE SUBA, EN LOS TEMAS RELACIONADOS CON EL ÁREA DE SISTEMAS, GESTIÓN DE TICS Y TODO LO RELACIONADOCON EL RECURSO TECNOLÓGICO DE LA ALCALDÍA LOCAL DE SUBA"/>
    <s v="https://community.secop.gov.co/Public/Tendering/OpportunityDetail/Index?noticeUID=CO1.NTC.1411672&amp;isFromPublicArea=True&amp;isModal=true&amp;asPopupView=true"/>
    <x v="9"/>
    <x v="80"/>
    <d v="2020-09-10T00:00:00"/>
    <d v="2020-12-31T00:00:00"/>
    <s v="3 meses 22 días."/>
    <d v="2020-12-31T00:00:00"/>
    <s v=""/>
    <d v="2020-12-31T00:00:00"/>
    <s v="3 meses 22 días."/>
    <s v="Término Ok"/>
    <m/>
    <m/>
    <m/>
    <d v="2021-01-22T00:00:00"/>
    <s v="Carrera 64A # 22 - 41 Torre 2 Apto 604"/>
    <n v="9232829"/>
    <s v="hugocarrillo@hotmail.com"/>
    <s v="Banco Davivienda"/>
    <s v="Ahorros"/>
    <n v="451500052290"/>
    <s v="Masculino"/>
    <s v="Colombia"/>
    <s v="Cucuta"/>
    <s v="Norte de Santander"/>
    <d v="1973-11-25T00:00:00"/>
    <n v="50"/>
    <s v="INGENIERIA DE SISTEMAS"/>
    <m/>
  </r>
  <r>
    <x v="0"/>
    <s v="304-2020"/>
    <m/>
    <s v="Secop II"/>
    <s v="FDLSUBA-CPS-304-2020"/>
    <s v="FDLSUBA-CD-191-2020_x000a_"/>
    <x v="0"/>
    <x v="0"/>
    <x v="1"/>
    <m/>
    <m/>
    <s v="LUIS FERNANDO CUENCA PEREZ"/>
    <n v="75084066"/>
    <s v="Manizales"/>
    <n v="690"/>
    <n v="16800000"/>
    <n v="0"/>
    <n v="0"/>
    <n v="16800000"/>
    <n v="4200000"/>
    <m/>
    <m/>
    <m/>
    <s v="Persona Natural"/>
    <x v="0"/>
    <m/>
    <s v="PRESTAR SERVICIOS PROFESIONALES EN EL ÁREA GESTIÓN DEL DESARROLLO LOCAL DE LA ALCALDÍA LOCAL DE SUBA, EN TEMAS SOCIALES EN MATERIA DE INFRAESTRUCTURA, PARA LOGRAR EL CUMPLIMIENTO DE LAS METAS DEL PLAN DEL DESARROLLO LOCAL DE LA VIGENCIA. "/>
    <s v="https://community.secop.gov.co/Public/Tendering/OpportunityDetail/Index?noticeUID=CO1.NTC.1411488&amp;isFromPublicArea=True&amp;isModal=true&amp;asPopupView=true"/>
    <x v="11"/>
    <x v="80"/>
    <d v="2020-09-09T00:00:00"/>
    <d v="2020-12-25T00:00:00"/>
    <s v="3 meses 17 días."/>
    <d v="2020-12-25T00:00:00"/>
    <s v=""/>
    <d v="2020-12-25T00:00:00"/>
    <s v="3 meses 17 días."/>
    <s v="Término Ok"/>
    <m/>
    <m/>
    <m/>
    <m/>
    <s v="Carrera 31 # 53-30 sur"/>
    <n v="2385374"/>
    <s v="oliveira3100@gmail.com"/>
    <s v="Banco Caja Social (BCSC)"/>
    <s v="Ahorros"/>
    <n v="24071408462"/>
    <s v="Masculino"/>
    <s v="Colombia"/>
    <s v="Bogotá, D.C."/>
    <s v="Cundinamarca"/>
    <d v="1977-07-11T00:00:00"/>
    <n v="46"/>
    <s v="COMUNICACION SOCIAL "/>
    <m/>
  </r>
  <r>
    <x v="0"/>
    <s v="305-2020"/>
    <m/>
    <s v="Secop II"/>
    <s v="FDLSUBA-CPS-305-2020"/>
    <s v="FDLSUBA-CD-192-2020"/>
    <x v="0"/>
    <x v="0"/>
    <x v="0"/>
    <m/>
    <m/>
    <s v="LEONEL GONZALEZ MORENO"/>
    <n v="79870166"/>
    <s v="Bogotá, D.C."/>
    <n v="8000"/>
    <n v="9900000"/>
    <n v="0"/>
    <n v="0"/>
    <n v="9900000"/>
    <n v="2200000"/>
    <m/>
    <m/>
    <m/>
    <s v="Persona Natural"/>
    <x v="0"/>
    <m/>
    <s v="PRESTAR LOS SERVICIOS COMO OPERARIO DE VOLQUETA, EN EL ÁREA GESTIÓN DEL DESARROLLO DE SUBA"/>
    <s v="https://community.secop.gov.co/Public/Tendering/OpportunityDetail/Index?noticeUID=CO1.NTC.1411849&amp;isFromPublicArea=True&amp;isModal=true&amp;asPopupView=true"/>
    <x v="11"/>
    <x v="80"/>
    <d v="2020-08-26T00:00:00"/>
    <d v="2020-12-31T00:00:00"/>
    <s v="4 meses 6 días."/>
    <d v="2020-12-31T00:00:00"/>
    <s v=""/>
    <d v="2020-12-31T00:00:00"/>
    <s v="4 meses 6 días."/>
    <s v="Término Ok"/>
    <m/>
    <m/>
    <m/>
    <m/>
    <s v="Calle 133 N°95-21"/>
    <n v="3103109216"/>
    <s v="lio.leon1946@gmail.com"/>
    <s v="Banco de Bogotá"/>
    <s v="Ahorros"/>
    <n v="237207048"/>
    <s v="Masculino"/>
    <s v="Colombia"/>
    <s v="Bogotá, D.C."/>
    <s v="Cundinamarca"/>
    <d v="1975-02-26T00:00:00"/>
    <n v="49"/>
    <s v="BACHILLER"/>
    <m/>
  </r>
  <r>
    <x v="0"/>
    <s v="306-2020"/>
    <m/>
    <s v="Secop II"/>
    <s v="FDLSUBA-CPS-306-2020"/>
    <s v="FDLSUBA-CD-193-2020-"/>
    <x v="0"/>
    <x v="0"/>
    <x v="0"/>
    <m/>
    <m/>
    <s v="GERMAN SANCHEZ SANCHEZ"/>
    <n v="80265981"/>
    <s v="Bogotá, D.C."/>
    <n v="690"/>
    <n v="11000000"/>
    <n v="0"/>
    <n v="0"/>
    <n v="11000000"/>
    <n v="2200000"/>
    <m/>
    <m/>
    <m/>
    <s v="Persona Natural"/>
    <x v="0"/>
    <m/>
    <s v="PRESTAR LOS SERVICIOS COMO OPERARIO DE MAQUINARIA AMARILLA DEL ÁREA GESTIÓN DEL DESARROLLO DE LA ALCALDÍA LOCAL DE SUBA"/>
    <s v="https://community.secop.gov.co/Public/Tendering/OpportunityDetail/Index?noticeUID=CO1.NTC.1412397&amp;isFromPublicArea=True&amp;isModal=true&amp;asPopupView=true"/>
    <x v="11"/>
    <x v="83"/>
    <d v="2020-09-08T00:00:00"/>
    <d v="2020-12-31T00:00:00"/>
    <s v="3 meses 24 días."/>
    <d v="2020-12-31T00:00:00"/>
    <s v=""/>
    <d v="2020-12-31T00:00:00"/>
    <s v="3 meses 24 días."/>
    <s v="Término Ok"/>
    <m/>
    <m/>
    <m/>
    <m/>
    <s v="Transversal 12b # 43ª-07 –Olivos 3 Soacha"/>
    <n v="3115582822"/>
    <s v="sanchez13german@gmail.com"/>
    <s v="Banco Davivienda"/>
    <s v="Ahorros"/>
    <s v="007500918607"/>
    <s v="Masculino"/>
    <s v="Colombia"/>
    <s v="Guavatá"/>
    <s v="Santander"/>
    <d v="1964-05-13T00:00:00"/>
    <n v="60"/>
    <s v="BACHILLER"/>
    <m/>
  </r>
  <r>
    <x v="0"/>
    <s v="307-2020"/>
    <m/>
    <s v="Secop II"/>
    <s v="FDLSUBA-CPS-307-2020"/>
    <s v="FDLSUBA-CD-194-2020"/>
    <x v="0"/>
    <x v="0"/>
    <x v="0"/>
    <m/>
    <m/>
    <s v="FELIPE OTERO"/>
    <n v="79512321"/>
    <s v="Bogotá, D.C."/>
    <n v="8000"/>
    <n v="9900000"/>
    <n v="0"/>
    <n v="0"/>
    <n v="9900000"/>
    <n v="2200000"/>
    <m/>
    <m/>
    <m/>
    <s v="Persona Natural"/>
    <x v="0"/>
    <m/>
    <s v="PRESTAR LOS SERVICIOS COMO OPERARIO DE VOLQUETA, EN EL ÁREA GESTIÓN DEL DESARROLLO DE SUBA."/>
    <s v="https://community.secop.gov.co/Public/Tendering/OpportunityDetail/Index?noticeUID=CO1.NTC.1411841&amp;isFromPublicArea=True&amp;isModal=true&amp;asPopupView=true"/>
    <x v="11"/>
    <x v="80"/>
    <d v="2020-08-27T00:00:00"/>
    <d v="2020-12-31T00:00:00"/>
    <s v="4 meses 5 días."/>
    <d v="2020-12-31T00:00:00"/>
    <s v=""/>
    <d v="2020-12-31T00:00:00"/>
    <s v="4 meses 5 días."/>
    <s v="Término Ok"/>
    <m/>
    <m/>
    <m/>
    <m/>
    <s v="Carrera 136 A # 144-58 Bl 1 Cs 18 "/>
    <n v="3102959225"/>
    <s v="felipeotero01@hotmail.com"/>
    <s v="Banco Av Villas"/>
    <s v="Ahorros"/>
    <n v="656824765"/>
    <s v="Masculino"/>
    <s v="Colombia"/>
    <s v="Bogotá, D.C."/>
    <s v="Cundinamarca"/>
    <d v="1970-03-01T00:00:00"/>
    <n v="54"/>
    <s v="BACHILLER"/>
    <m/>
  </r>
  <r>
    <x v="0"/>
    <s v="308-2020"/>
    <m/>
    <s v="Secop II"/>
    <s v="FDLSUBA-CPS-308-2020"/>
    <s v="FDLSUBA-CD-195-2020"/>
    <x v="0"/>
    <x v="0"/>
    <x v="1"/>
    <m/>
    <m/>
    <s v="DIANA ZORAIDA ROMERO SALINAS"/>
    <n v="1019094992"/>
    <s v="Bogotá, D.C."/>
    <n v="1472"/>
    <n v="33615000"/>
    <n v="0"/>
    <n v="0"/>
    <n v="33615000"/>
    <n v="7470000"/>
    <m/>
    <m/>
    <m/>
    <s v="Persona Natural"/>
    <x v="0"/>
    <m/>
    <s v="PRESTAR SERVICIOS PROFESIONALES ESPECIALIZADOS EN EL ÁREA DE GESTIÓN DEL DESARROLLO LOCAL DE LA ALCALDÍA DE SUBA, PRINCIPALMENTE EN EL CONTROL PARA EL MANEJO DE TODOS LOS COMPONENTES AMBIENTALES EXTERNOS ESPECIALMENTE EN TEMAS DE RESERVAS AMBIENTALES, HUMEDALES Y ECOSISTEMAS RELACIONADOS CON LA GESTIÓN DEL DESARROLLO Y RELACIONAMIENTO CON LA CAR"/>
    <s v="https://community.secop.gov.co/Public/Tendering/OpportunityDetail/Index?noticeUID=CO1.NTC.1411827&amp;isFromPublicArea=True&amp;isModal=true&amp;asPopupView=true"/>
    <x v="12"/>
    <x v="80"/>
    <d v="2020-08-26T00:00:00"/>
    <d v="2020-12-31T00:00:00"/>
    <s v="4 meses 6 días."/>
    <d v="2020-12-31T00:00:00"/>
    <s v=""/>
    <d v="2020-12-31T00:00:00"/>
    <s v="4 meses 6 días."/>
    <s v="Término Ok"/>
    <m/>
    <m/>
    <m/>
    <m/>
    <s v="Carrera 95 B # 139-74"/>
    <n v="3155527286"/>
    <s v="CARRERA 95 B NO. 139-74"/>
    <s v="Banco Caja Social (BCSC)"/>
    <s v="Ahorros"/>
    <n v="24112309048"/>
    <s v="Femenino"/>
    <s v="Colombia"/>
    <s v="Zataquirá"/>
    <s v="Boyacá"/>
    <d v="1994-05-04T00:00:00"/>
    <n v="30"/>
    <s v="ESPECIALIZACION EN GESTION AMBIENTAL,INGENIERIA AMBIENTAL,AUDITOR INTERNO,Sistema de Gestión Ambiental SGA- Norma ISO"/>
    <m/>
  </r>
  <r>
    <x v="0"/>
    <s v="309-2020"/>
    <m/>
    <s v="Secop II"/>
    <s v="FDLSUBACPS-309-2020"/>
    <s v="FDLSUBA-CD-196-2020_x000a_"/>
    <x v="0"/>
    <x v="0"/>
    <x v="1"/>
    <m/>
    <m/>
    <s v="HENRY LEONARDO DUEÑAS RODRIGUEZ"/>
    <n v="1019077954"/>
    <s v="Bogotá, D.C."/>
    <n v="690"/>
    <n v="18900000"/>
    <n v="2660000"/>
    <n v="0"/>
    <n v="21560000"/>
    <n v="4200000"/>
    <m/>
    <m/>
    <m/>
    <s v="Persona Natural"/>
    <x v="0"/>
    <m/>
    <s v="PRESTAR SERVICIOS PROFESIONALES PARA LA OPERACIÓN, PRESTACIÓN,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 DE SUBA, "/>
    <s v="https://community.secop.gov.co/Public/Tendering/OpportunityDetail/Index?noticeUID=CO1.NTC.1411780&amp;isFromPublicArea=True&amp;isModal=true&amp;asPopupView=true"/>
    <x v="2"/>
    <x v="80"/>
    <d v="2020-08-26T00:00:00"/>
    <d v="2021-01-01T00:00:00"/>
    <s v="4 meses 7 días."/>
    <d v="2021-01-31T00:00:00"/>
    <s v="30 días."/>
    <d v="2021-01-31T00:00:00"/>
    <s v="5 meses 6 días."/>
    <s v="Término Ok"/>
    <m/>
    <m/>
    <m/>
    <m/>
    <s v="Calle 150A # 101-20 INT 8 AP 1102"/>
    <n v="3058562858"/>
    <s v="leonardo.ds.rodriguez@gmail.com"/>
    <s v="Bancolombia"/>
    <s v="Ahorros"/>
    <n v="23700100952"/>
    <s v="Masculino"/>
    <s v="Colombia"/>
    <s v="Bogotá, D.C."/>
    <s v="Cundinamarca"/>
    <d v="1992-12-25T00:00:00"/>
    <n v="31"/>
    <s v="TRABAJO SOCIAL"/>
    <m/>
  </r>
  <r>
    <x v="0"/>
    <s v="310-2020"/>
    <m/>
    <s v="Secop II"/>
    <s v="FDLSUBACPS-310-2020"/>
    <s v="FDLSUBA-CD-197-2020"/>
    <x v="0"/>
    <x v="0"/>
    <x v="1"/>
    <m/>
    <m/>
    <s v="ANA DARLEY RETALLACK DE GIRALDO"/>
    <n v="28721924"/>
    <s v="Falan (Tolima)"/>
    <n v="1427"/>
    <n v="18900000"/>
    <n v="0"/>
    <n v="0"/>
    <n v="18900000"/>
    <n v="4200000"/>
    <m/>
    <m/>
    <m/>
    <s v="Persona Natural"/>
    <x v="0"/>
    <m/>
    <s v="PRESTAR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 DE SUBA. "/>
    <s v="https://community.secop.gov.co/Public/Tendering/OpportunityDetail/Index?noticeUID=CO1.NTC.1412024&amp;isFromPublicArea=True&amp;isModal=true&amp;asPopupView=true"/>
    <x v="2"/>
    <x v="80"/>
    <d v="2020-08-26T00:00:00"/>
    <d v="2020-12-31T00:00:00"/>
    <s v="4 meses 6 días."/>
    <d v="2020-12-31T00:00:00"/>
    <s v=""/>
    <d v="2020-12-31T00:00:00"/>
    <s v="4 meses 6 días."/>
    <s v="Término Ok"/>
    <m/>
    <m/>
    <m/>
    <m/>
    <s v="Carrera 101# 150 A-60 CASA 15"/>
    <n v="3008941740"/>
    <s v="anadarley@gmail.com"/>
    <s v="Banco de Occidente"/>
    <s v="Ahorros"/>
    <n v="248805921"/>
    <s v="Femenino"/>
    <s v="Colombia"/>
    <s v="Falan"/>
    <s v="Tolima"/>
    <d v="1960-06-30T00:00:00"/>
    <n v="63"/>
    <s v="PSICOLOGIA"/>
    <m/>
  </r>
  <r>
    <x v="0"/>
    <s v="311-2020"/>
    <m/>
    <s v="Secop II"/>
    <s v="FDLSUBACPS-311-2020"/>
    <s v="FDLSUBA-CD-198-2020_x000a_"/>
    <x v="0"/>
    <x v="0"/>
    <x v="1"/>
    <m/>
    <m/>
    <s v="JERA ANDREA CARDONA CARDONA"/>
    <n v="53061588"/>
    <s v="Bogotá, D.C."/>
    <n v="690"/>
    <n v="18900000"/>
    <n v="0"/>
    <n v="0"/>
    <n v="18900000"/>
    <n v="4200000"/>
    <m/>
    <m/>
    <m/>
    <s v="Persona Natural"/>
    <x v="0"/>
    <m/>
    <s v="PRESTAR SERVICIOS PROFESIONALES PARA LA OPERACIÓN, PRESTACIÓN,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 DE SUBA, "/>
    <s v="https://community.secop.gov.co/Public/Tendering/OpportunityDetail/Index?noticeUID=CO1.NTC.1412109&amp;isFromPublicArea=True&amp;isModal=true&amp;asPopupView=true"/>
    <x v="2"/>
    <x v="80"/>
    <d v="2020-08-26T00:00:00"/>
    <d v="2020-12-31T00:00:00"/>
    <s v="4 meses 6 días."/>
    <d v="2020-12-31T00:00:00"/>
    <s v=""/>
    <d v="2020-12-31T00:00:00"/>
    <s v="4 meses 6 días."/>
    <s v="Término Ok"/>
    <m/>
    <m/>
    <m/>
    <m/>
    <s v="Calle 152D # 102B-10_x000d_"/>
    <s v="9275894_x000d_"/>
    <s v="gerabis21@hotmail.com"/>
    <s v="Banco Davivienda"/>
    <s v="Ahorros"/>
    <n v="550451800033644"/>
    <s v="Femenino"/>
    <s v="Colombia"/>
    <s v="Bogotá, D.C."/>
    <s v="Cundinamarca"/>
    <d v="1983-12-07T00:00:00"/>
    <n v="40"/>
    <s v="PSICOLOGIA"/>
    <m/>
  </r>
  <r>
    <x v="0"/>
    <s v="312-2020"/>
    <m/>
    <s v="Secop II"/>
    <s v="FDLSUBACPS-312-2020"/>
    <s v="FDLSUBA-CD-199-2020"/>
    <x v="0"/>
    <x v="0"/>
    <x v="1"/>
    <m/>
    <m/>
    <s v="NATALYA CAROLINA MORENO IBAÑEZ"/>
    <n v="53073524"/>
    <s v="Bogotá, D.C."/>
    <n v="8000"/>
    <n v="18900000"/>
    <n v="0"/>
    <n v="0"/>
    <n v="18900000"/>
    <n v="4200000"/>
    <m/>
    <m/>
    <m/>
    <s v="Persona Natural"/>
    <x v="0"/>
    <m/>
    <s v="PRESTAR SERVICIOS PROFESIONALES PARA LA OPERACIÓN, PRESTACIÓN,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 DE SUBA, "/>
    <s v="https://community.secop.gov.co/Public/Tendering/OpportunityDetail/Index?noticeUID=CO1.NTC.1412036&amp;isFromPublicArea=True&amp;isModal=true&amp;asPopupView=true"/>
    <x v="2"/>
    <x v="80"/>
    <d v="2020-08-26T00:00:00"/>
    <d v="2020-12-31T00:00:00"/>
    <s v="4 meses 6 días."/>
    <d v="2020-12-31T00:00:00"/>
    <s v=""/>
    <d v="2020-12-31T00:00:00"/>
    <s v="4 meses 6 días."/>
    <s v="Término Ok"/>
    <m/>
    <m/>
    <m/>
    <m/>
    <s v="Carrera 145 # 144c 52 int 142"/>
    <n v="9324558"/>
    <s v="nataliam102@hotmail.com_x000d_"/>
    <s v="Banco Davivienda"/>
    <s v="Ahorros"/>
    <n v="570009270311161"/>
    <s v="Femenino"/>
    <s v="Colombia"/>
    <s v="Bogotá, D.C."/>
    <s v="Cundinamarca"/>
    <d v="1984-10-27T00:00:00"/>
    <n v="39"/>
    <s v="TRABAJO SOCIAL"/>
    <m/>
  </r>
  <r>
    <x v="0"/>
    <s v="313-2020"/>
    <m/>
    <s v="Secop II"/>
    <s v="FDLSUBACPS-313-2020"/>
    <s v=" _x000a_FDLSUBA-CD-200-2020_x000a_"/>
    <x v="0"/>
    <x v="0"/>
    <x v="1"/>
    <m/>
    <m/>
    <s v="MONICA ESPERANZA ESQUINAS CASTILLO"/>
    <n v="52582158"/>
    <s v="Bogotá, D.C."/>
    <n v="1459"/>
    <n v="28350000"/>
    <n v="3990000"/>
    <n v="0"/>
    <n v="32340000"/>
    <n v="6300000"/>
    <m/>
    <m/>
    <m/>
    <s v="Persona Natural"/>
    <x v="0"/>
    <m/>
    <s v="PRESTAR SERVICIOS PROFESIONALES PARA PROMOVER LOS PROCESOS CULTURALES EN LA ALCALDÍA LOCAL DE SUBA, PARA DAR CUMPLIMIENTO A LAS METAS DEL PLAN DE DESARROLLO EN EL EJE UNO DEL PLAN DE DESARROLLO"/>
    <s v="https://community.secop.gov.co/Public/Tendering/OpportunityDetail/Index?noticeUID=CO1.NTC.1413108&amp;isFromPublicArea=True&amp;isModal=true&amp;asPopupView=true"/>
    <x v="14"/>
    <x v="80"/>
    <d v="2020-08-26T00:00:00"/>
    <d v="2020-12-30T00:00:00"/>
    <s v="4 meses 5 días."/>
    <d v="2021-01-29T00:00:00"/>
    <s v="30 días."/>
    <d v="2021-01-29T00:00:00"/>
    <s v="5 meses 4 días."/>
    <s v="Término Ok"/>
    <m/>
    <m/>
    <m/>
    <m/>
    <s v="Calle 146 N° 81 - 59"/>
    <n v="3105761342"/>
    <s v="MONICAESQUINAS@HOTMAIL.COM"/>
    <s v="Bancolombia"/>
    <s v="Ahorros"/>
    <n v="20525974176"/>
    <s v="Femenino"/>
    <s v="Colombia"/>
    <s v="Bogotá, D.C."/>
    <s v="Cundinamarca"/>
    <d v="1971-02-08T00:00:00"/>
    <n v="53"/>
    <s v="INGENIERA DE SISTEMAS "/>
    <m/>
  </r>
  <r>
    <x v="0"/>
    <s v="314-2020"/>
    <m/>
    <s v="Secop II"/>
    <s v="FDLSUBACPS-314-2020"/>
    <s v="FDLSUBA-CD-201-2020"/>
    <x v="0"/>
    <x v="0"/>
    <x v="0"/>
    <m/>
    <m/>
    <s v="MAGDALENA DURAN SOLORZANO"/>
    <n v="52147698"/>
    <s v="Bogotá, D.C."/>
    <n v="690"/>
    <n v="29655000"/>
    <n v="4393333"/>
    <n v="0"/>
    <n v="34048333"/>
    <n v="6300000"/>
    <m/>
    <m/>
    <m/>
    <s v="Persona Natural"/>
    <x v="0"/>
    <m/>
    <s v="APOYAR AL ALCALDE LOCAL EN LA FORMULACIÓN, SEGUIMIENTO E IMPLEMENTACIÓN DE LA ESTRATEGIA LOCAL PARA LA TERMINACIÓN JURÍDICA O INACTIVACIÓN DE LAS ACTUACIONES ADMINISTRATIVAS QUE CURSAN EN LA ALCALDÍA LOCAL, "/>
    <s v="https://community.secop.gov.co/Public/Tendering/OpportunityDetail/Index?noticeUID=CO1.NTC.1412125&amp;isFromPublicArea=True&amp;isModal=true&amp;asPopupView=true"/>
    <x v="0"/>
    <x v="80"/>
    <d v="2020-08-25T00:00:00"/>
    <d v="2020-12-30T00:00:00"/>
    <s v="4 meses 6 días."/>
    <d v="2021-01-29T00:00:00"/>
    <s v="30 días."/>
    <d v="2021-01-29T00:00:00"/>
    <s v="5 meses 5 días."/>
    <s v="Término Ok"/>
    <m/>
    <m/>
    <m/>
    <m/>
    <s v="Calle 213 #114-10 Casa 37-Mz 16"/>
    <n v="6738322"/>
    <s v="javierariza1@yahoo.com"/>
    <s v="Bancolombia"/>
    <s v="Corriente"/>
    <n v="18010880773"/>
    <s v="Femenino"/>
    <s v="Colombia"/>
    <s v="Bogotá, D.C."/>
    <s v="Cundinamarca"/>
    <d v="1973-02-12T00:00:00"/>
    <n v="51"/>
    <s v="ESPECIALIZACIÓN EN DERECHO ADMINISTRATIVO. DERECHO"/>
    <m/>
  </r>
  <r>
    <x v="0"/>
    <s v="315-2020"/>
    <m/>
    <s v="Secop II"/>
    <s v="315-2020"/>
    <s v="FDLSUBA-MC-005-2020"/>
    <x v="3"/>
    <x v="2"/>
    <x v="2"/>
    <m/>
    <m/>
    <s v="TRACTOPESADOS S A S"/>
    <s v="900369250-4"/>
    <s v="Bogotá, D.C."/>
    <s v="No es CPS P-AG"/>
    <n v="24500000"/>
    <n v="0"/>
    <n v="0"/>
    <n v="24500000"/>
    <s v="-"/>
    <m/>
    <m/>
    <m/>
    <s v="Persona Jurídica"/>
    <x v="2"/>
    <m/>
    <s v="CONTRATAR A PRECIOS UNITARIOS Y A MONTO AGOTABLE, LA PRESTACIÓN DEL SERVICIO DE MANTENIMIENTO INTEGRAL PREVENTIVO Y CORRECTIVO Y/O REPARACIÓN INCLUIDO EL SUMINISTRO DE INSUMOS, REPUESTOS NUEVOS, GENUINOS Y ORIGINALES, MANO DE OBRA Y PAGO DE PROCEDIMIENTOS OBLIGADOS POR EL GOBIERNO NACIONAL (CUANDO APLIQUE); PARA LAS VOLQUETAS, TRACTOCAMIÓN CON 2 CAMA BAJAS, MAQUINARIA Y SUS ACCESORIOS DE INTERVENCIÓN VIAL QUE HACEN PARTE DEL PARQUE AUTOMOTOR DE PROPIEDAD DEL FONDO DE DESARROLLO LOCAL DE SUBA QUE LO REQUIERAN."/>
    <s v="https://community.secop.gov.co/Public/Tendering/OpportunityDetail/Index?noticeUID=CO1.NTC.1399109&amp;isFromPublicArea=True&amp;isModal=true&amp;asPopupView=true"/>
    <x v="11"/>
    <x v="80"/>
    <d v="2020-08-26T00:00:00"/>
    <d v="2020-10-25T00:00:00"/>
    <s v="2 meses "/>
    <d v="2020-10-25T00:00:00"/>
    <s v=""/>
    <d v="2020-10-25T00:00:00"/>
    <s v="2 meses "/>
    <s v="Término Ok"/>
    <m/>
    <m/>
    <m/>
    <d v="2021-11-04T00:00:00"/>
    <s v="Calle 6 # 25-09"/>
    <n v="3512950"/>
    <s v="ddmongui@catekomsas.com"/>
    <s v="Bancolombia"/>
    <s v="Corriente"/>
    <s v="13153134537"/>
    <s v="No aplica"/>
    <s v="Colombia"/>
    <s v="Bogotá, D.C."/>
    <s v="Cundinamarca"/>
    <m/>
    <s v="-"/>
    <s v="No Aplica"/>
    <m/>
  </r>
  <r>
    <x v="0"/>
    <s v="316-2020"/>
    <m/>
    <s v="Secop II"/>
    <s v="FDLSUBA-CPS-316-2020"/>
    <s v="FDLSUBA-203-2020_x000a_"/>
    <x v="0"/>
    <x v="0"/>
    <x v="1"/>
    <m/>
    <m/>
    <s v="DANIEL FRANCISCO MATIZ RODRIGUEZ"/>
    <n v="1032376922"/>
    <s v="Bogotá, D.C."/>
    <n v="690"/>
    <n v="18900000"/>
    <n v="0"/>
    <n v="0"/>
    <n v="18900000"/>
    <n v="4200000"/>
    <m/>
    <m/>
    <m/>
    <s v="Persona Natural"/>
    <x v="0"/>
    <m/>
    <s v="PRESTAR LOS SERVICIOS PROFESIONALES COMO ABOGADO EN LA ALCALDÍA LOCAL DE SUBA, PRINCIPALMENTE EN TODAS LAS GESTIONES JURÍDICAS Y ADMINISTRATIVAS EN MATERIA DE PROPIEDAD HORIZONTAL"/>
    <s v="https://community.secop.gov.co/Public/Tendering/OpportunityDetail/Index?noticeUID=CO1.NTC.1412404&amp;isFromPublicArea=True&amp;isModal=true&amp;asPopupView=true"/>
    <x v="0"/>
    <x v="80"/>
    <d v="2020-09-07T00:00:00"/>
    <d v="2020-12-31T00:00:00"/>
    <s v="3 meses 25 días."/>
    <d v="2020-12-31T00:00:00"/>
    <s v=""/>
    <d v="2020-12-31T00:00:00"/>
    <s v="3 meses 25 días."/>
    <s v="Término Ok"/>
    <m/>
    <m/>
    <m/>
    <m/>
    <s v="Calle 150a # 102 B - 47. Torre 1. Apto. 404., Bogotá"/>
    <n v="3213431406"/>
    <s v="danielmatiz23@gmail.com"/>
    <s v="Banco Davivienda"/>
    <s v="Ahorros"/>
    <s v="0550451800040854"/>
    <s v="Masculino"/>
    <s v="Colombia"/>
    <s v="Bogotá, D.C."/>
    <s v="Cundinamarca"/>
    <d v="1986-11-23T00:00:00"/>
    <n v="37"/>
    <s v="ESPECIALIZACION EN DERECHO ADMINISTRATIVO; DERECHO"/>
    <m/>
  </r>
  <r>
    <x v="0"/>
    <s v="317-2020"/>
    <m/>
    <s v="Secop II"/>
    <s v="FDLSUBA-CPS-317-2020"/>
    <s v="FDLSUBA-CD-204-2020"/>
    <x v="0"/>
    <x v="0"/>
    <x v="0"/>
    <m/>
    <m/>
    <s v="JOHANA PATRICIA ANDRADE HERNANDEZ"/>
    <n v="55170922"/>
    <s v="Neiva (Huila)"/>
    <n v="690"/>
    <n v="28350000"/>
    <n v="0"/>
    <n v="0"/>
    <n v="28350000"/>
    <n v="6300000"/>
    <m/>
    <m/>
    <m/>
    <s v="Persona Natural"/>
    <x v="0"/>
    <m/>
    <s v="APOYAR JURÍDICAMENTE A LA ALCALDÍA LOCAL DE SUBA, PRINCIPALMENTE EN EL PROCESO DE LIDERAR EL COBRO PERSUASIVO Y REMISIÓN DE COBRO COACTIVO QUE COMPETA AL ALCALDE LOCAL, ASÍ COMO LAS GESTIONES JURÍDICAS PARA MANTENER ACTUALIZADA LA INFORMACIÓN CORRESPONDIENTE A MULTAS. "/>
    <s v="https://community.secop.gov.co/Public/Tendering/OpportunityDetail/Index?noticeUID=CO1.NTC.1412567&amp;isFromPublicArea=True&amp;isModal=true&amp;asPopupView=true"/>
    <x v="0"/>
    <x v="80"/>
    <d v="2020-08-26T00:00:00"/>
    <d v="2020-12-31T00:00:00"/>
    <s v="4 meses 6 días."/>
    <d v="2020-12-31T00:00:00"/>
    <s v=""/>
    <d v="2020-12-31T00:00:00"/>
    <s v="4 meses 6 días."/>
    <s v="Término Ok"/>
    <m/>
    <m/>
    <m/>
    <m/>
    <s v="Carrera 20 # 50-72"/>
    <n v="8114917"/>
    <s v="andreaviveros.1@gmail.com"/>
    <s v="Banco Scotiabank Colpatria"/>
    <s v="Ahorros"/>
    <n v="4382006628"/>
    <s v="Femenino"/>
    <s v="Colombia"/>
    <s v="Neiva"/>
    <s v="Huila"/>
    <d v="1974-04-03T00:00:00"/>
    <n v="50"/>
    <s v="DERECHO"/>
    <m/>
  </r>
  <r>
    <x v="0"/>
    <s v="318-2020"/>
    <m/>
    <s v="Secop II"/>
    <s v="FDLSUBA-CPS-318-2020"/>
    <s v="FDLSUBA-CD-205-2020"/>
    <x v="0"/>
    <x v="0"/>
    <x v="0"/>
    <m/>
    <m/>
    <s v="EDGAR OSIRIS QUIJANO GOMEZ"/>
    <n v="79352706"/>
    <s v="Bogotá, D.C."/>
    <n v="1506"/>
    <n v="31500000"/>
    <n v="0"/>
    <n v="0"/>
    <n v="31500000"/>
    <n v="6300000"/>
    <m/>
    <m/>
    <m/>
    <s v="Persona Natural"/>
    <x v="0"/>
    <m/>
    <s v="APOYAR TÉCNICAMENTE LAS DISTINTAS ETAPAS DE LOS PROCESOS DE COMPETENCIA DE LA ALCALDÍA LOCAL PARA LA DEPURACIÓN DE ACTUACIONES ADMINISTRATIVAS"/>
    <s v="https://community.secop.gov.co/Public/Tendering/OpportunityDetail/Index?noticeUID=CO1.NTC.1413112&amp;isFromPublicArea=True&amp;isModal=true&amp;asPopupView=true"/>
    <x v="0"/>
    <x v="80"/>
    <d v="2020-08-26T00:00:00"/>
    <d v="2020-12-31T00:00:00"/>
    <s v="4 meses 6 días."/>
    <d v="2020-12-31T00:00:00"/>
    <s v=""/>
    <d v="2020-12-31T00:00:00"/>
    <s v="4 meses 6 días."/>
    <s v="Término Ok"/>
    <m/>
    <m/>
    <m/>
    <m/>
    <s v="Calle 37 Sur # 78c - 02 Apto 305 Supermanzana 7 Bloq"/>
    <n v="2650266"/>
    <s v="edgarisiris@gmail.com"/>
    <s v="Banco Scotiabank Colpatria"/>
    <s v="Ahorros"/>
    <n v="4752057937"/>
    <s v="Masculino"/>
    <s v="Colombia"/>
    <s v="Bogotá, D.C."/>
    <s v="Cundinamarca"/>
    <d v="1965-05-16T00:00:00"/>
    <n v="59"/>
    <s v="INGENIERIA CIVIL"/>
    <m/>
  </r>
  <r>
    <x v="0"/>
    <s v="319-2020"/>
    <m/>
    <s v="Secop I"/>
    <s v="FDLSUBACI3192020"/>
    <s v="FDLSUBA-CI-319-2020"/>
    <x v="0"/>
    <x v="1"/>
    <x v="2"/>
    <m/>
    <m/>
    <s v="SECRETARÍA DISTRITAL DE CULTURA, RECREACIÓN Y DEPORTE - FUNDACION GILBERTO ALZATE AVENDAÑO - INSTITU"/>
    <s v="900413030-9"/>
    <m/>
    <s v="No es CPS P-AG"/>
    <n v="0"/>
    <n v="0"/>
    <n v="0"/>
    <n v="0"/>
    <s v="-"/>
    <m/>
    <m/>
    <m/>
    <s v="ESAL"/>
    <x v="3"/>
    <m/>
    <s v="AUNAR ESFUERZOS TÉCNICOS, ADMINISTRATIVOS Y FINANCIEROS PARA IMPULSAR LA REACTIVACIÓN ECONÓMICA DE LOS AGENTES DE LA INDUSTRIA CULTURAL Y CREATIVA, DEL SECTOR CULTURA, RECREACIÓN  Y DEPORTE EN LA LOCALIDAD DE SUBA DE BOGOTÁ QUE SE PRIORICE EN EL EJE ADAPTACIÓN Y TRANSFORMACIÓN PRODUCTIVA DE LA ESTRATEGIA DE LA REACTIVACIÓN ECONÓMICA LOCAL - EMPRE LOCAL, PROGRAMA APOYO Y FORTALECIMIENTO DE LAS INDUSTRIAS CREATIVAS Y CULTURALES PARA LA ADAPTACIÓN Y TRANSFORMACIÓN PRODUCTIVA EN EL MARCO DE UN PROCESO DE FOMENTO."/>
    <s v="https://www.contratos.gov.co/consultas/detalleProceso.do?numConstancia=20-22-18167&amp;g-recaptcha-response=03AFcWeA45WEu8I3OS1PMRCq73T345ywBmGIDefCoHNXY3ecel6c5BXQ2iVDtpAvL-fbjDiZOwHe1f2ReS3Di--cw_Sze7BMGI972C9RcCDk8KKSAh61iYMRKGp1kF_d5j4i9LFbOBqV0AOmzKVAE1I48mImYyH5MaMO5pCqJqst5bgOOCGoDuVccITjstgkl8qr1bXlflF1HUdF8f2ovddN2NhNj4Um0319tW1mB05B_8va-X_FyyrL4yIGwKRCMGy_f-g5QtA2_VTUj8TL3vzZSzYDKvMLIgN-ECMtf0fb0u1vj2eWhB4BcnlG8R-HOinZUyFQrjI3thgICCpgl7xYclkgCNTwfSLjEYeaxPLe_3PovxGPcC3y2sd1vCbHX3vdEvgIZLHsU8vFDLuGdK6JW8iLJClFjeaJQXljk5uAm_cAlrHAcX9S5qasQ2iCMWD2y7-J9iZ9TbCCypc0zcNI5AE42tzsF67mFDcGyEbhCG3neci4juBsEW6G5GIpO4VKc9RMThPcJ_MWoOpWHH38MEAGiUm2i96kBemFUVxNdeXFPohBDJSu0"/>
    <x v="14"/>
    <x v="80"/>
    <d v="2020-08-24T00:00:00"/>
    <d v="2021-12-31T00:00:00"/>
    <s v="1 años 4 meses 8 días."/>
    <d v="2021-12-31T00:00:00"/>
    <s v=""/>
    <d v="2021-12-31T00:00:00"/>
    <s v="1 años 4 meses 8 días."/>
    <s v="Término Ok"/>
    <m/>
    <m/>
    <m/>
    <m/>
    <m/>
    <m/>
    <m/>
    <m/>
    <m/>
    <m/>
    <s v="No aplica"/>
    <m/>
    <m/>
    <m/>
    <m/>
    <s v="-"/>
    <m/>
    <s v="1. Pendiente por revisión valor trás no tener acceso completo en el SECOP I"/>
  </r>
  <r>
    <x v="0"/>
    <s v="320-2020"/>
    <m/>
    <s v="Secop I"/>
    <s v="FDLSUBACI3202020"/>
    <s v="FDLSUBA-CI-320-2020"/>
    <x v="0"/>
    <x v="1"/>
    <x v="2"/>
    <m/>
    <m/>
    <s v="INSTITUTO DISTRITAL DE LAS ARTES - IDARTES"/>
    <s v="899999061-9"/>
    <m/>
    <s v="No es CPS P-AG"/>
    <n v="1822188808"/>
    <n v="0"/>
    <n v="0"/>
    <n v="1822188808"/>
    <s v="-"/>
    <m/>
    <m/>
    <m/>
    <s v="Entidad Distrital"/>
    <x v="2"/>
    <m/>
    <s v="AUNAR ESFUERZOS TÉCNICOS, ADMINISTRATIVOS Y FINANCIEROS PARA IMPULSAR LA REACTIVACIÓN ECONÓMICA DE LOS AGENTES DE LA INDUSTRIA CULTURAL Y CREATIVA, DEL SECTOR CULTURA, RECREACIÓN Y DEPORTE EN LA LOCALIDAD DE SUBA DE BOGOTA QUE SE PRIORICE EN EL EJE ADAPTACIÓN Y TRANSFORMACIÓN PRODUCTIVA DE LA ESTRATEGIA DE LA REACTIVACIÓN ECONÓMICA LOCAL - EMPRE LOCAL, PROGRAMA APOYO Y FORTALECIMIENTO DE LAS INDUSTRIAS CREATIVAS Y CULTURALES PARA LA ADAPTACIÓN Y TRANSFORMACIÓN PRODUCTIVA EN EL MARCO DE UN PROCCESO DE FOMENTO."/>
    <s v="https://www.contratos.gov.co/consultas/detalleProceso.do?numConstancia=20-22-18133&amp;g-recaptcha-response=03AGdBq27KUW7XWs_-fyujVWF_F3cJ7BAnzooqMg288xFFStuoxFos4R979qGE6zMXvoZraD06Ub9C6_5F9edn1vdnSCbvM0neDZE4uwzf8-k9WqRlTUdQoH7Jye6Jmz3-bE0nz6CyUVF4qrEu7kxFBDfL10IihOH6Shhpj6vt6LkFQNMH5X6_fRTOtyv5LicNdbghJ8Czmx1p06bOQnu6ZslPLzzVFciLa-K3-dKrrSRKQ-BfnaAgFQCJUj-LFhDxeQvVIoRXC-L87KfwN3LvCQwnJR5krGdcKHSOJXZ2mH-1dsy94PuJ8dL-QH5ySBB7PirnqYV5YHG7SVRqHYnKGMXfjX5yxN0UF4LjUjhZtQC_UZUGSetchcaXQd1I2fx-LKlC4WofOfOH_g-DrJZ5wNmDZLoJ5EigfSdOCNWI0xxYH2xo4WpoJa4JaiSGmK0WewPMF7_sf9Q0hptvutLwY9u_mUCUMLXPmg"/>
    <x v="4"/>
    <x v="84"/>
    <d v="2020-10-14T00:00:00"/>
    <d v="2021-11-30T00:00:00"/>
    <s v="1 años 1 meses 17 días."/>
    <d v="2021-11-30T00:00:00"/>
    <s v=""/>
    <d v="2021-11-30T00:00:00"/>
    <s v="1 años 1 meses 17 días."/>
    <s v="Término Ok"/>
    <m/>
    <m/>
    <m/>
    <d v="2023-08-23T00:00:00"/>
    <m/>
    <m/>
    <m/>
    <m/>
    <m/>
    <m/>
    <s v="No aplica"/>
    <m/>
    <m/>
    <m/>
    <m/>
    <s v="-"/>
    <m/>
    <s v="NO SE ENCUENTRAN LOS DOCUMENTOS EN SECOP II"/>
  </r>
  <r>
    <x v="0"/>
    <s v="322-2020"/>
    <m/>
    <s v="Secop I"/>
    <s v="FDLSUBACI3222020"/>
    <s v="FDLSUBA-CI-322-2020"/>
    <x v="0"/>
    <x v="1"/>
    <x v="2"/>
    <m/>
    <m/>
    <s v="SUBRED INTEGRADA DE SERVICIOS DE SALUD NORTE ESE"/>
    <s v="900971006-4"/>
    <m/>
    <s v="No es CPS P-AG"/>
    <n v="710031998"/>
    <n v="0"/>
    <n v="0"/>
    <n v="710031998"/>
    <s v="-"/>
    <m/>
    <m/>
    <m/>
    <s v="Persona Jurídica"/>
    <x v="2"/>
    <m/>
    <s v="IMPLEMENTAR Y EJECUTAR EL PROGRAMA CUMPLIMIENTO DE PROTOCOLO DE BIOSEGURIDAD PARA LA ADAPTACION Y REACTIVACION ECONOMICA EN LOS FDL DE USAQUEN, CHAPINERO, ENGATIVA, SUBA, BARRIOS UNIDOS Y TEUSAQUILLO."/>
    <s v="https://www.contratos.gov.co/consultas/detalleProceso.do?numConstancia=20-22-18173"/>
    <x v="20"/>
    <x v="85"/>
    <d v="2020-10-14T00:00:00"/>
    <d v="2021-02-28T00:00:00"/>
    <s v="4 meses 15 días."/>
    <d v="2021-06-30T00:00:00"/>
    <s v="4 meses 2 días."/>
    <d v="2021-06-30T00:00:00"/>
    <s v="8 meses 17 días."/>
    <s v="Término Ok"/>
    <m/>
    <m/>
    <m/>
    <d v="2022-04-21T00:00:00"/>
    <m/>
    <m/>
    <m/>
    <m/>
    <m/>
    <m/>
    <s v="No aplica"/>
    <m/>
    <m/>
    <m/>
    <m/>
    <s v="-"/>
    <m/>
    <s v="NO SE ENCUENTRAN LOS DOCUMENTOS EN SECOP II"/>
  </r>
  <r>
    <x v="0"/>
    <s v="323-2020"/>
    <m/>
    <s v="Secop I"/>
    <s v="FDLSUBACI3232020"/>
    <s v="FDLSUBA-CI-323-2020"/>
    <x v="0"/>
    <x v="1"/>
    <x v="2"/>
    <m/>
    <m/>
    <s v="CAJA DE COMPENSACION FAMILIAR - COMPENSAR"/>
    <s v="860066942-7"/>
    <m/>
    <s v="No es CPS P-AG"/>
    <n v="7504619862"/>
    <n v="0"/>
    <n v="0"/>
    <n v="7504619862"/>
    <s v="-"/>
    <m/>
    <m/>
    <m/>
    <s v="Persona Jurídica"/>
    <x v="2"/>
    <m/>
    <s v="COMPENSAR SE OBLIGA A PRESTAR LOS SERVICIOS REQUERIDOS PARA OPERAR EL PROGRAMA DE INCENTIVOS PARA EL EMPLEO CON EL CUAL SE BUSCA APOYAR AL TEJIDO PRODUCTIVO DE LAS LOCALIDADES DE BOGOTÁ D.C., CON ESPECIAL ÉNFASIS EN LOS EMPRESARIOS, E INCLUIR Y/O MANTENER LABORALMENTE A TRABAJADORES MAYORES DE 50 AÑOS, MUJERES Y JÓVENES (18-28 AÑOS) PRINCIPALMENTE, A TRAVÉS DE LA TRANSFERENCIA DE INCENTIVOS A LA NÓMINA, EN EL MARCO DE LA CONTENCIÓN Y MITIGACIÓN DE LOS EFECTOS DEL COVID-19, LA DECLARATORIA DE EMERGENCIA SANITARIA EN TODO EL TERRITORIO NACIONAL Y LA CALAMIDAD PÚBLICA DECLARADA EN LA CIUDAD DE BOGOTÁ D.C.  "/>
    <s v="https://www.contratos.gov.co/consultas/detalleProceso.do?numConstancia=20-22-18174"/>
    <x v="4"/>
    <x v="85"/>
    <d v="2020-09-14T00:00:00"/>
    <d v="2021-07-13T00:00:00"/>
    <s v="10 meses "/>
    <d v="2021-10-31T00:00:00"/>
    <s v="3 meses 18 días."/>
    <d v="2021-10-31T00:00:00"/>
    <s v="1 años 1 meses 18 días."/>
    <s v="Término Ok"/>
    <m/>
    <m/>
    <m/>
    <d v="2022-10-31T00:00:00"/>
    <m/>
    <m/>
    <m/>
    <m/>
    <m/>
    <m/>
    <s v="No aplica"/>
    <m/>
    <m/>
    <m/>
    <m/>
    <s v="-"/>
    <m/>
    <s v="NO SE ENCUENTRAN LOS DOCUMENTOS EN SECOP II"/>
  </r>
  <r>
    <x v="0"/>
    <s v="324-2020"/>
    <m/>
    <s v="Secop II"/>
    <s v="FDLSUBA-CPS-324-2020"/>
    <s v=" _x000a_FDLSUBA-CD-206-2020_x000a_"/>
    <x v="0"/>
    <x v="0"/>
    <x v="0"/>
    <m/>
    <m/>
    <s v="SONIA PATRICIA MONROY OCHOA"/>
    <n v="52550350"/>
    <s v="Bogotá, D.C."/>
    <n v="1472"/>
    <n v="9900000"/>
    <n v="0"/>
    <n v="0"/>
    <n v="9900000"/>
    <n v="2200000"/>
    <m/>
    <m/>
    <m/>
    <s v="Persona Natural"/>
    <x v="0"/>
    <m/>
    <s v="PRESTACIÓN DE SERVICIO COMO APOYO AL AREA GESTION DE DESARROLLO LOCAL EN EL CENTRO DE DOCUMENTACION E INFORMACION- CDI, EN LA RECEPCION PARA LA ATENCION DEL CONMUTADOR DE LA ALCALDIA LOCAL DE SUBA."/>
    <s v="https://community.secop.gov.co/Public/Tendering/OpportunityDetail/Index?noticeUID=CO1.NTC.1436958&amp;isFromPublicArea=True&amp;isModal=true&amp;asPopupView=true"/>
    <x v="7"/>
    <x v="86"/>
    <d v="2020-09-11T00:00:00"/>
    <d v="2020-12-31T00:00:00"/>
    <s v="3 meses 21 días."/>
    <d v="2020-12-31T00:00:00"/>
    <s v=""/>
    <d v="2020-12-31T00:00:00"/>
    <s v="3 meses 21 días."/>
    <s v="Término Ok"/>
    <m/>
    <m/>
    <m/>
    <m/>
    <s v="Carrera 102 # 69 - 19"/>
    <n v="4614730"/>
    <s v="sopatri@gmail.com"/>
    <s v="Banco Davivienda"/>
    <s v="Ahorros"/>
    <n v="474300008973"/>
    <s v="Femenino"/>
    <s v="Colombia"/>
    <s v="Bogotá, D.C."/>
    <s v="Cundinamarca"/>
    <d v="1970-06-23T00:00:00"/>
    <n v="53"/>
    <s v="BACHILLER"/>
    <m/>
  </r>
  <r>
    <x v="0"/>
    <s v="325-2020"/>
    <m/>
    <s v="Secop II"/>
    <s v="FDLSUBA-CPS-325-2020"/>
    <s v=" _x000a_FDLSUBA-CD-207-2020_x000a_"/>
    <x v="0"/>
    <x v="0"/>
    <x v="0"/>
    <m/>
    <m/>
    <s v="LIZETH FERNANDA GOMEZ FORERO"/>
    <n v="1020732937"/>
    <s v="Bogotá, D.C."/>
    <n v="501"/>
    <n v="18900000"/>
    <n v="0"/>
    <n v="0"/>
    <n v="18900000"/>
    <n v="4200000"/>
    <m/>
    <m/>
    <m/>
    <s v="Persona Natural"/>
    <x v="0"/>
    <m/>
    <s v="APOYAR AL EQUIPO DE PRENSA Y COMUNICACIONES DE LA ALCALDÍA LOCAL EN LA REALIZACIÓN DE PRODUCTOS Y PIEZAS DIGITALES, IMPRESAS Y PUBLICITARIAS DE GRAN FORMATO Y DE ANIMACIÓN GRÁFICA, ASÍ COMO APOYAR LA PRODUCCIÓN Y MONTAJE DE EVENTOS. "/>
    <s v="https://community.secop.gov.co/Public/Tendering/OpportunityDetail/Index?noticeUID=CO1.NTC.1438610&amp;isFromPublicArea=True&amp;isModal=true&amp;asPopupView=true"/>
    <x v="15"/>
    <x v="87"/>
    <d v="2020-09-11T00:00:00"/>
    <d v="2020-12-31T00:00:00"/>
    <s v="3 meses 21 días."/>
    <d v="2020-12-31T00:00:00"/>
    <s v=""/>
    <d v="2020-12-31T00:00:00"/>
    <s v="3 meses 21 días."/>
    <s v="Término Ok"/>
    <m/>
    <m/>
    <m/>
    <m/>
    <s v="Calle 164 # 16C-15"/>
    <n v="7073062"/>
    <s v="samucogold@gmail.com"/>
    <s v="Banco BBVA"/>
    <s v="Ahorros"/>
    <n v="19561869"/>
    <s v="Femenino"/>
    <s v="Colombia"/>
    <s v="Bogotá, D.C."/>
    <s v="Cundinamarca"/>
    <d v="1988-04-07T00:00:00"/>
    <n v="36"/>
    <s v="DISEÑO INDUSTRIAL"/>
    <m/>
  </r>
  <r>
    <x v="0"/>
    <s v="326-2020"/>
    <m/>
    <s v="Secop II"/>
    <s v="FDLSUBA-CPS-326-2020"/>
    <s v=" _x000a_FDLSUBA-CD-208-2020_x000a_"/>
    <x v="0"/>
    <x v="0"/>
    <x v="0"/>
    <m/>
    <m/>
    <s v="LUIS ZAMBRANO CASTELLANOS"/>
    <n v="4228947"/>
    <s v="Saboyá (Boyacá)"/>
    <n v="1465"/>
    <n v="11000000"/>
    <n v="0"/>
    <n v="0"/>
    <n v="11000000"/>
    <n v="2200000"/>
    <m/>
    <m/>
    <m/>
    <s v="Persona Natural"/>
    <x v="0"/>
    <m/>
    <s v="PRESTAR LOS SERVICIOS COMO OPERARIO DE MAQUINARIA AMARILLA DEL ÁREA GESTIÓN DEL DESARROLLO DE LA ALCALDÍA LOCAL DE SUBA"/>
    <s v="https://community.secop.gov.co/Public/Tendering/OpportunityDetail/Index?noticeUID=CO1.NTC.1439153&amp;isFromPublicArea=True&amp;isModal=true&amp;asPopupView=true"/>
    <x v="11"/>
    <x v="86"/>
    <d v="2020-09-15T00:00:00"/>
    <d v="2020-12-31T00:00:00"/>
    <s v="3 meses 17 días."/>
    <d v="2020-12-31T00:00:00"/>
    <s v=""/>
    <d v="2020-12-31T00:00:00"/>
    <s v="3 meses 17 días."/>
    <s v="Término Ok"/>
    <m/>
    <m/>
    <m/>
    <m/>
    <s v="Calle 153 # 99-43 Casa 213"/>
    <n v="3114713297"/>
    <s v="luiszambrano4228947@gmail.com"/>
    <s v="Banco Davivienda"/>
    <s v="Ahorros"/>
    <s v="0570000770068906"/>
    <s v="Masculino"/>
    <s v="Colombia"/>
    <s v="Saboyá"/>
    <s v="Boyacá"/>
    <d v="1967-09-02T00:00:00"/>
    <n v="56"/>
    <s v="BACHILLER"/>
    <m/>
  </r>
  <r>
    <x v="0"/>
    <s v="327-2020"/>
    <m/>
    <s v="Secop II"/>
    <s v="FDLSUBA-CPS-327-2020"/>
    <s v="FDLSUBA-209-2020_x000a_"/>
    <x v="0"/>
    <x v="0"/>
    <x v="0"/>
    <m/>
    <m/>
    <s v="NESTOR FABIAN BAUTISTA VEGA"/>
    <n v="79837594"/>
    <s v="Bogotá, D.C."/>
    <n v="1481"/>
    <n v="28350000"/>
    <n v="0"/>
    <n v="0"/>
    <n v="28350000"/>
    <n v="6300000"/>
    <m/>
    <m/>
    <m/>
    <s v="Persona Natural"/>
    <x v="0"/>
    <m/>
    <s v="APOYAR TÉCNICAMENTE LAS DISTINTAS ETAPAS DE LOS PROCESOS DE COMPETENCIA DE LA ALCALDÍA LOCAL PARA LA DEPURACIÓN DE ACTUACIONES ADMINISTRATIVAS"/>
    <s v="https://community.secop.gov.co/Public/Tendering/OpportunityDetail/Index?noticeUID=CO1.NTC.1439197&amp;isFromPublicArea=True&amp;isModal=true&amp;asPopupView=true"/>
    <x v="0"/>
    <x v="88"/>
    <d v="2020-09-17T00:00:00"/>
    <d v="2020-12-31T00:00:00"/>
    <s v="3 meses 15 días."/>
    <d v="2020-12-31T00:00:00"/>
    <s v=""/>
    <d v="2020-12-31T00:00:00"/>
    <s v="3 meses 15 días."/>
    <s v="Término Ok"/>
    <m/>
    <m/>
    <m/>
    <m/>
    <s v="Diagonal 5 A # 73 B - 19_x000d_"/>
    <n v="3143578053"/>
    <s v="creadessing@yahoo.com"/>
    <s v="Banco Av Villas"/>
    <s v="Ahorros"/>
    <n v="81908639"/>
    <s v="Masculino"/>
    <s v="Colombia"/>
    <s v="Bogotá, D.C."/>
    <s v="Cundinamarca"/>
    <d v="1976-05-11T00:00:00"/>
    <n v="48"/>
    <s v="ARQUITECTURA"/>
    <m/>
  </r>
  <r>
    <x v="0"/>
    <s v="330-2020"/>
    <m/>
    <s v="Secop II"/>
    <s v="FDLSUBA-CPS-330-2020"/>
    <s v="FDLSUBA-CD-210-2020"/>
    <x v="0"/>
    <x v="0"/>
    <x v="1"/>
    <m/>
    <m/>
    <s v="EDWIN DARIO SANCHEZ GONZALEZ"/>
    <n v="79169164"/>
    <s v="Ubaté (Cundinamarca)"/>
    <n v="1506"/>
    <n v="28350000"/>
    <n v="0"/>
    <n v="0"/>
    <n v="28350000"/>
    <n v="6300000"/>
    <m/>
    <m/>
    <m/>
    <s v="Persona Natural"/>
    <x v="0"/>
    <m/>
    <s v="PRESTAR LOS SERVICIOS PROFESIONALES EN EL ÁREA GESTIÓN DEL DESARROLLO, PARA EL APOYO A LA EJECUCIÓN INTEGRAL DE LOS DIFERENTES PROYECTOS DE INVERSIÓN DESTINADOS A LA INTERVENCIÓN DE LA MALLA VIAL, ESPACIO PÚBLICO Y PARQUES DE LA LOCALIDAD DE SUBA"/>
    <s v="https://community.secop.gov.co/Public/Tendering/OpportunityDetail/Index?noticeUID=CO1.NTC.1447350&amp;isFromPublicArea=True&amp;isModal=true&amp;asPopupView=true"/>
    <x v="11"/>
    <x v="89"/>
    <d v="2020-09-18T00:00:00"/>
    <d v="2020-12-31T00:00:00"/>
    <s v="3 meses 14 días."/>
    <d v="2020-12-31T00:00:00"/>
    <s v=""/>
    <d v="2020-12-31T00:00:00"/>
    <s v="3 meses 14 días."/>
    <s v="Término Ok"/>
    <m/>
    <m/>
    <m/>
    <m/>
    <s v="Carrera 92 No 151 B - 86 T 1 Apto 202"/>
    <n v="3115583797"/>
    <s v="ingsanchezedwin@gmail.com"/>
    <s v="Bancolombia"/>
    <s v="Ahorros"/>
    <s v="04247652448"/>
    <s v="Masculino"/>
    <s v="Colombia"/>
    <s v="Ubaté"/>
    <s v="Cundinamarca"/>
    <d v="1980-06-21T00:00:00"/>
    <n v="43"/>
    <s v="ESPECIALIZACION EN PATOLOGIA DE LA_x000a_CONSTRUCCION,INGENIERIA CIVIL"/>
    <m/>
  </r>
  <r>
    <x v="0"/>
    <s v="331-2020"/>
    <m/>
    <s v="Secop II"/>
    <s v="FDLSUBA-CPS-331-2020"/>
    <s v="FDLSUBA-CD-210-2020"/>
    <x v="0"/>
    <x v="0"/>
    <x v="1"/>
    <m/>
    <m/>
    <s v="PAOLA ANDREA MESA RUBIO"/>
    <n v="52477898"/>
    <s v="Bogotá, D.C."/>
    <n v="1506"/>
    <n v="28350000"/>
    <n v="0"/>
    <n v="0"/>
    <n v="28350000"/>
    <n v="6300000"/>
    <m/>
    <m/>
    <m/>
    <s v="Persona Natural"/>
    <x v="0"/>
    <m/>
    <s v="PRESTAR LOS SERVICIOS PROFESIONALES EN EL ÁREA GESTIÓN DEL DESARROLLO, PARA EL APOYO A LA EJECUCIÓN INTEGRAL DE LOS DIFERENTES PROYECTOS DE INVERSIÓN DESTINADOS A LA INTERVENCIÓN DE LA MALLA VIAL, ESPACIO PÚBLICO Y PARQUES DE LA LOCALIDAD DE SUBA"/>
    <s v="https://community.secop.gov.co/Public/Tendering/OpportunityDetail/Index?noticeUID=CO1.NTC.1447350&amp;isFromPublicArea=True&amp;isModal=true&amp;asPopupView=true"/>
    <x v="11"/>
    <x v="90"/>
    <d v="2020-09-21T00:00:00"/>
    <d v="2020-12-31T00:00:00"/>
    <s v="3 meses 11 días."/>
    <d v="2020-12-31T00:00:00"/>
    <s v=""/>
    <d v="2020-12-31T00:00:00"/>
    <s v="3 meses 11 días."/>
    <s v="Término Ok"/>
    <m/>
    <m/>
    <m/>
    <m/>
    <s v="Calle 38 A SUR # 72K - 17"/>
    <s v="4035231_x000d_"/>
    <s v="paolaandrea78@hotmail.com"/>
    <s v="Banco Davivienda"/>
    <s v="Ahorros"/>
    <s v="0570469570014131_x000d_"/>
    <s v="Femenino"/>
    <s v="Colombia"/>
    <s v="Bogotá, D.C."/>
    <s v="Cundinamarca"/>
    <d v="1978-05-10T00:00:00"/>
    <n v="46"/>
    <s v="ARQUITECTURA"/>
    <m/>
  </r>
  <r>
    <x v="0"/>
    <s v="332-2020"/>
    <m/>
    <s v="Secop II"/>
    <s v="FDLSUBA-CPS-332-2020"/>
    <s v="FDLSUBA-CD-210-2020"/>
    <x v="0"/>
    <x v="0"/>
    <x v="1"/>
    <m/>
    <m/>
    <s v="LUIS EDUARDO RODRIGUEZ REY"/>
    <n v="80135677"/>
    <s v="Bogotá, D.C."/>
    <n v="1506"/>
    <n v="28350000"/>
    <n v="0"/>
    <n v="0"/>
    <n v="28350000"/>
    <n v="6300000"/>
    <m/>
    <m/>
    <m/>
    <s v="Persona Natural"/>
    <x v="0"/>
    <m/>
    <s v="PRESTAR LOS SERVICIOS PROFESIONALES EN EL ÁREA GESTIÓN DEL DESARROLLO, PARA EL APOYO A LA EJECUCIÓN INTEGRAL DE LOS DIFERENTES PROYECTOS DE INVERSIÓN DESTINADOS A LA INTERVENCIÓN DE LA MALLA VIAL, ESPACIO PÚBLICO Y PARQUES DE LA LOCALIDAD DE SUBA"/>
    <s v="https://community.secop.gov.co/Public/Tendering/OpportunityDetail/Index?noticeUID=CO1.NTC.1447350&amp;isFromPublicArea=True&amp;isModal=true&amp;asPopupView=true"/>
    <x v="11"/>
    <x v="88"/>
    <d v="2020-09-17T00:00:00"/>
    <d v="2020-12-31T00:00:00"/>
    <s v="3 meses 15 días."/>
    <d v="2020-12-31T00:00:00"/>
    <s v=""/>
    <d v="2020-12-31T00:00:00"/>
    <s v="3 meses 15 días."/>
    <s v="Término Ok"/>
    <m/>
    <m/>
    <m/>
    <m/>
    <s v="Carrera 89A # 86-50"/>
    <n v="3090832"/>
    <s v="luchorey@gmail.com"/>
    <s v="Bancolombia"/>
    <s v="Ahorros"/>
    <n v="14174794376"/>
    <s v="Masculino"/>
    <s v="Colombia"/>
    <s v="Bogotá, D.C."/>
    <s v="Cundinamarca"/>
    <d v="1982-08-14T00:00:00"/>
    <n v="41"/>
    <s v="INGENIERIA CIVIL"/>
    <m/>
  </r>
  <r>
    <x v="0"/>
    <s v="333-2020"/>
    <m/>
    <s v="Secop II"/>
    <s v="FDLSUBA-CPS-333-2020"/>
    <s v="FDLSUBA-CD-177-2020_x000a_"/>
    <x v="0"/>
    <x v="0"/>
    <x v="0"/>
    <m/>
    <m/>
    <s v="DAVID FERNANDO NEIRA BARRETO"/>
    <n v="80830179"/>
    <s v="Bogotá, D.C."/>
    <n v="690"/>
    <n v="9900000"/>
    <n v="0"/>
    <n v="0"/>
    <n v="9900000"/>
    <n v="2200000"/>
    <m/>
    <m/>
    <m/>
    <s v="Persona Natural"/>
    <x v="0"/>
    <m/>
    <s v="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1408206&amp;isFromPublicArea=True&amp;isModal=true&amp;asPopupView=true"/>
    <x v="7"/>
    <x v="91"/>
    <d v="2020-09-15T00:00:00"/>
    <d v="2020-12-31T00:00:00"/>
    <s v="3 meses 17 días."/>
    <d v="2020-12-31T00:00:00"/>
    <s v=""/>
    <d v="2020-12-31T00:00:00"/>
    <s v="3 meses 17 días."/>
    <s v="Término Ok"/>
    <m/>
    <m/>
    <m/>
    <m/>
    <s v="Calle 6c # 82 A - 25"/>
    <n v="3889925"/>
    <s v="dafeneba68@gmail.com"/>
    <s v="Banco Caja Social (BCSC)"/>
    <s v="Ahorros"/>
    <n v="24079975120"/>
    <s v="Masculino"/>
    <s v="Colombia"/>
    <s v="Bogotá, D.C."/>
    <s v="Cundinamarca"/>
    <d v="1985-02-25T00:00:00"/>
    <n v="39"/>
    <s v="BACHILLER"/>
    <m/>
  </r>
  <r>
    <x v="0"/>
    <s v="334-2020"/>
    <m/>
    <s v="Secop II"/>
    <s v="FDLSUBACPS-334-2020"/>
    <s v="FDLSUBA-CD-211-2020"/>
    <x v="0"/>
    <x v="0"/>
    <x v="0"/>
    <m/>
    <m/>
    <s v="JOSE DAVID SARMIENTO GOMEZ"/>
    <n v="80242546"/>
    <s v="Bogotá, D.C."/>
    <n v="1461"/>
    <n v="21000000"/>
    <n v="0"/>
    <n v="0"/>
    <n v="210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446851&amp;isFromPublicArea=True&amp;isModal=true&amp;asPopupView=true"/>
    <x v="0"/>
    <x v="90"/>
    <d v="2020-09-18T00:00:00"/>
    <d v="2020-12-31T00:00:00"/>
    <s v="3 meses 14 días."/>
    <d v="2021-01-31T00:00:00"/>
    <s v="1 meses "/>
    <d v="2021-01-31T00:00:00"/>
    <s v="4 meses 14 días."/>
    <s v="Término Ok"/>
    <m/>
    <m/>
    <m/>
    <m/>
    <s v="Calle 41 B Sur # 23c-09"/>
    <n v="3204595551"/>
    <s v="jodavidsa@hotmail.com"/>
    <s v="Banco Falabella"/>
    <s v="Ahorros"/>
    <n v="116040242625"/>
    <s v="Masculino"/>
    <s v="Colombia"/>
    <s v="Bogotá, D.C."/>
    <s v="Cundinamarca"/>
    <d v="1982-04-22T00:00:00"/>
    <n v="42"/>
    <s v="ESPECIALIZACIÓN EN DERECHO ADMINISTRATIVO. DERECHO"/>
    <m/>
  </r>
  <r>
    <x v="0"/>
    <s v="335-2020 C1"/>
    <m/>
    <s v="Secop II"/>
    <s v="FDLSUBACPS-335-2020"/>
    <s v=" _x000a_FDLSUBA-CD-212-2020_x000a_"/>
    <x v="0"/>
    <x v="0"/>
    <x v="0"/>
    <d v="2020-11-30T00:00:00"/>
    <m/>
    <s v="SARA ELIZABETH MORA RODRIGUEZ"/>
    <n v="1070594106"/>
    <s v="Girardot (Cundinamarca)"/>
    <n v="1481"/>
    <n v="18900000"/>
    <n v="0"/>
    <n v="0"/>
    <n v="18900000"/>
    <n v="4200000"/>
    <m/>
    <m/>
    <m/>
    <s v="Persona Natural"/>
    <x v="1"/>
    <m/>
    <s v=" 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1446880&amp;isFromPublicArea=True&amp;isModal=true&amp;asPopupView=true"/>
    <x v="0"/>
    <x v="90"/>
    <d v="2020-09-18T00:00:00"/>
    <d v="2020-12-31T00:00:00"/>
    <s v="3 meses 14 días."/>
    <d v="2020-12-31T00:00:00"/>
    <s v=""/>
    <d v="2020-12-31T00:00:00"/>
    <s v="3 meses 14 días."/>
    <s v="Término Ok"/>
    <m/>
    <m/>
    <m/>
    <m/>
    <s v="Carrera 102 # 154-30 Torre 2 Apto 807"/>
    <n v="3108060291"/>
    <s v="sara1021war@hotmail.com"/>
    <s v="Banco Scotiabank Colpatria"/>
    <s v="Ahorros"/>
    <n v="6342011549"/>
    <s v="Femenino"/>
    <s v="Colombia"/>
    <s v="Girardot"/>
    <s v="Cundinamarca"/>
    <d v="1988-10-21T00:00:00"/>
    <n v="35"/>
    <s v="MAESTRIA EN DERECHO ADMINISTRATIVO. DERECHO"/>
    <m/>
  </r>
  <r>
    <x v="0"/>
    <s v="335-2020"/>
    <m/>
    <s v="Secop II"/>
    <s v="FDLSUBACPS-335-2020"/>
    <s v=" _x000a_FDLSUBA-CD-212-2020_x000a_"/>
    <x v="0"/>
    <x v="0"/>
    <x v="0"/>
    <m/>
    <m/>
    <s v="EDNA ZULETH ROJAS ROJAS"/>
    <n v="52704910"/>
    <s v="Bogotá, D.C."/>
    <n v="1481"/>
    <n v="18900000"/>
    <n v="0"/>
    <n v="0"/>
    <n v="18900000"/>
    <n v="4200000"/>
    <m/>
    <m/>
    <m/>
    <s v="Persona Natural"/>
    <x v="0"/>
    <m/>
    <s v=" 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1446880&amp;isFromPublicArea=True&amp;isModal=true&amp;asPopupView=true"/>
    <x v="0"/>
    <x v="90"/>
    <d v="2020-09-18T00:00:00"/>
    <d v="2020-12-31T00:00:00"/>
    <s v="3 meses 14 días."/>
    <d v="2020-12-31T00:00:00"/>
    <s v=""/>
    <d v="2020-12-31T00:00:00"/>
    <s v="3 meses 14 días."/>
    <s v="Término Ok"/>
    <m/>
    <m/>
    <m/>
    <m/>
    <s v="Calle 146 A # 58B - 22"/>
    <n v="3214132225"/>
    <s v="edna_zuleth@hotmail.com"/>
    <s v="Banco Davivienda"/>
    <s v="Ahorros"/>
    <n v="550009800192131"/>
    <s v="Femenino"/>
    <s v="Colombia"/>
    <s v="Venadillo"/>
    <s v="Tolima"/>
    <d v="1979-04-29T00:00:00"/>
    <n v="45"/>
    <s v="ESPECIALIZACIÓN EN DERECHO PUBLICO. DERECHO"/>
    <m/>
  </r>
  <r>
    <x v="0"/>
    <s v="336-2020"/>
    <m/>
    <s v="Secop II"/>
    <s v="FDLSUBACPS-336-2020"/>
    <s v="FDLSUBA-CD-213-2020"/>
    <x v="0"/>
    <x v="0"/>
    <x v="0"/>
    <m/>
    <m/>
    <s v="JOHN JAIRO TORO RESTREPO"/>
    <n v="71674865"/>
    <s v="Bogotá, D.C."/>
    <n v="1483"/>
    <n v="17500000"/>
    <n v="0"/>
    <n v="0"/>
    <n v="17500000"/>
    <n v="3500000"/>
    <m/>
    <m/>
    <m/>
    <s v="Persona Natural"/>
    <x v="0"/>
    <m/>
    <s v="PRESTAR SERVICIOS AL ÁREA DE GESTIÓN DEL DESARROLLO LOCAL DE LA ALCALDÍA LOCAL DE SUBA, ESPECIALMENTE COMO APOYO EN EL ALMACÉN"/>
    <s v="https://community.secop.gov.co/Public/Tendering/OpportunityDetail/Index?noticeUID=CO1.NTC.1447446&amp;isFromPublicArea=True&amp;isModal=true&amp;asPopupView=true"/>
    <x v="16"/>
    <x v="90"/>
    <d v="2020-09-18T00:00:00"/>
    <d v="2020-12-31T00:00:00"/>
    <s v="3 meses 14 días."/>
    <d v="2021-01-31T00:00:00"/>
    <s v="1 meses "/>
    <d v="2021-01-31T00:00:00"/>
    <s v="4 meses 14 días."/>
    <s v="Término Ok"/>
    <m/>
    <m/>
    <m/>
    <m/>
    <s v="Calle 127a #53a-68"/>
    <n v="3004503210"/>
    <s v="JHONJAIROTORORESTREPO05@GMAIL.COM"/>
    <s v="Bancolombia"/>
    <s v="Ahorros"/>
    <n v="10125195675"/>
    <s v="Masculino"/>
    <s v="Colombia"/>
    <s v="Medellín"/>
    <s v="Antioquia"/>
    <d v="1966-06-08T00:00:00"/>
    <n v="57"/>
    <s v="TECNOLOGIA EN ADMINISTRACION FINANCIERA "/>
    <m/>
  </r>
  <r>
    <x v="0"/>
    <s v="337-2020"/>
    <m/>
    <s v="Secop II"/>
    <s v="FDLSUBA-CPS-337-2020"/>
    <s v="FDLSUBA-CD-214-2020"/>
    <x v="0"/>
    <x v="0"/>
    <x v="0"/>
    <m/>
    <m/>
    <s v="ANGIE VANESSA VENEGAS SERRANO"/>
    <n v="1010191030"/>
    <s v="Bogotá, D.C."/>
    <n v="8000"/>
    <n v="21000000"/>
    <n v="0"/>
    <n v="0"/>
    <n v="210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447204&amp;isFromPublicArea=True&amp;isModal=true&amp;asPopupView=true"/>
    <x v="0"/>
    <x v="90"/>
    <d v="2020-09-16T00:00:00"/>
    <d v="2020-12-31T00:00:00"/>
    <s v="3 meses 16 días."/>
    <d v="2020-12-31T00:00:00"/>
    <s v=""/>
    <d v="2020-12-31T00:00:00"/>
    <s v="3 meses 16 días."/>
    <s v="Término Ok"/>
    <m/>
    <m/>
    <m/>
    <m/>
    <s v="Carrera 53 # 143-45 Int 5 Apto 102"/>
    <n v="3183143015"/>
    <s v="angelvane88888@gmail.com"/>
    <s v="Banco Davivienda"/>
    <s v="Ahorros"/>
    <s v="0550009000736711_x000d_"/>
    <s v="Femenino"/>
    <s v="Colombia"/>
    <s v="Bogotá, D.C."/>
    <s v="Cundinamarca"/>
    <d v="1990-06-25T00:00:00"/>
    <n v="33"/>
    <s v="ESPECIALIZACIÓN DERECHO ADMINISTRATIVO. DERECHO"/>
    <m/>
  </r>
  <r>
    <x v="0"/>
    <s v="338-2020"/>
    <m/>
    <s v="Secop II"/>
    <s v="FDLSUBA-CPS-338-2020"/>
    <s v="FDLSUBA-CD-214-2020"/>
    <x v="0"/>
    <x v="0"/>
    <x v="0"/>
    <m/>
    <m/>
    <s v="MARIA ALEJANDRA BUITRAGO CORTES"/>
    <n v="1018468804"/>
    <s v="Bogotá, D.C."/>
    <n v="9001"/>
    <n v="21000000"/>
    <n v="0"/>
    <n v="0"/>
    <n v="21000000"/>
    <n v="4200000"/>
    <m/>
    <m/>
    <m/>
    <s v="Persona Natural"/>
    <x v="0"/>
    <m/>
    <s v="APOYAR JURÍDICAMENTE LA EJECUCIÓN DE LAS ACCIONES REQUERIDAS PARA LA DEPURACIÓN DE LAS ACTUACIONES ADMINISTRATIVAS QUE CURSAN EN LA ALCALDÍA LOCAL, "/>
    <s v="https://community.secop.gov.co/Public/Tendering/OpportunityDetail/Index?noticeUID=CO1.NTC.1447204&amp;isFromPublicArea=True&amp;isModal=true&amp;asPopupView=true"/>
    <x v="0"/>
    <x v="90"/>
    <d v="2020-09-16T00:00:00"/>
    <d v="2020-12-31T00:00:00"/>
    <s v="3 meses 16 días."/>
    <d v="2020-12-31T00:00:00"/>
    <s v=""/>
    <d v="2020-12-31T00:00:00"/>
    <s v="3 meses 16 días."/>
    <s v="Término Ok"/>
    <m/>
    <m/>
    <m/>
    <m/>
    <s v="Calle 152A # 102b-70"/>
    <n v="3166958305"/>
    <s v="alejita123@live.com.ar"/>
    <s v="Banco Caja Social (BCSC)"/>
    <s v="Ahorros"/>
    <n v="24068419613"/>
    <s v="Femenino"/>
    <s v="Colombia"/>
    <s v="Espinal"/>
    <s v="Tolima"/>
    <d v="1994-08-12T00:00:00"/>
    <n v="29"/>
    <s v="DERECHO"/>
    <m/>
  </r>
  <r>
    <x v="0"/>
    <s v="339-2020"/>
    <m/>
    <s v="Secop II"/>
    <s v="FDLSUBA-CPS-339-2020"/>
    <s v="FDLSUBA-CD-214-2020"/>
    <x v="0"/>
    <x v="0"/>
    <x v="0"/>
    <m/>
    <m/>
    <s v="ANGELA JOHANA PATIÑO QUIROGA"/>
    <n v="1024470158"/>
    <m/>
    <n v="8000"/>
    <n v="21000000"/>
    <n v="8400000"/>
    <n v="0"/>
    <n v="294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447204&amp;isFromPublicArea=True&amp;isModal=true&amp;asPopupView=true"/>
    <x v="0"/>
    <x v="90"/>
    <d v="2020-09-17T00:00:00"/>
    <d v="2021-01-30T00:00:00"/>
    <s v="4 meses 14 días."/>
    <d v="2021-02-28T00:00:00"/>
    <s v="29 días."/>
    <d v="2021-02-28T00:00:00"/>
    <s v="5 meses 12 días."/>
    <s v="Término Ok"/>
    <m/>
    <m/>
    <m/>
    <m/>
    <s v="-"/>
    <s v="-"/>
    <s v="-"/>
    <s v="-"/>
    <s v="-"/>
    <s v="-"/>
    <s v="Femenino"/>
    <s v="-"/>
    <s v="-"/>
    <s v="-"/>
    <s v="-"/>
    <s v="-"/>
    <s v="-"/>
    <m/>
  </r>
  <r>
    <x v="0"/>
    <s v="340-2020"/>
    <m/>
    <s v="Secop II"/>
    <s v="FDLSUBA-CPS-340-2020"/>
    <s v="FDLSUBA-CD-214-2020"/>
    <x v="0"/>
    <x v="0"/>
    <x v="0"/>
    <m/>
    <m/>
    <s v="RICARDO ELIECER PRADO SALAMANCA"/>
    <n v="1061758438"/>
    <m/>
    <n v="8000"/>
    <n v="21000000"/>
    <n v="0"/>
    <n v="0"/>
    <n v="210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447204&amp;isFromPublicArea=True&amp;isModal=true&amp;asPopupView=true"/>
    <x v="0"/>
    <x v="90"/>
    <d v="2020-09-16T00:00:00"/>
    <d v="2020-12-31T00:00:00"/>
    <s v="3 meses 16 días."/>
    <d v="2020-12-31T00:00:00"/>
    <s v=""/>
    <d v="2020-12-31T00:00:00"/>
    <s v="3 meses 16 días."/>
    <s v="Término Ok"/>
    <m/>
    <m/>
    <m/>
    <m/>
    <s v="-"/>
    <s v="-"/>
    <s v="-"/>
    <s v="-"/>
    <s v="-"/>
    <s v="-"/>
    <s v="Masculino"/>
    <s v="-"/>
    <s v="-"/>
    <s v="-"/>
    <s v="-"/>
    <s v="-"/>
    <s v="-"/>
    <m/>
  </r>
  <r>
    <x v="0"/>
    <s v="341-2020"/>
    <m/>
    <s v="Secop II"/>
    <s v="FDLSUBA-CPS-341-2020"/>
    <s v="FDLSUBA-CD-214-2020"/>
    <x v="0"/>
    <x v="0"/>
    <x v="0"/>
    <m/>
    <m/>
    <s v="LUIS ENRIQUE HIDALGO RODRIGUEZ"/>
    <n v="79365028"/>
    <s v="Bogotá, D.C."/>
    <n v="690"/>
    <n v="21000000"/>
    <n v="0"/>
    <n v="0"/>
    <n v="210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447204&amp;isFromPublicArea=True&amp;isModal=true&amp;asPopupView=true"/>
    <x v="0"/>
    <x v="90"/>
    <d v="2020-09-21T00:00:00"/>
    <d v="2020-12-31T00:00:00"/>
    <s v="3 meses 11 días."/>
    <d v="2021-01-31T00:00:00"/>
    <s v="1 meses "/>
    <d v="2021-01-31T00:00:00"/>
    <s v="4 meses 11 días."/>
    <s v="Término Ok"/>
    <m/>
    <m/>
    <m/>
    <m/>
    <s v="AV CALLE 153#97B-63"/>
    <n v="3133649755"/>
    <s v="HIDALGORLE@HOTMAIL.COM"/>
    <s v="Banco Caja Social (BCSC)"/>
    <s v="Ahorros"/>
    <n v="24098839201"/>
    <s v="Masculino"/>
    <s v="Colombia"/>
    <s v="Bogotá, D.C."/>
    <s v="Cundinamarca"/>
    <d v="1964-08-29T00:00:00"/>
    <n v="59"/>
    <s v="DERECHO"/>
    <m/>
  </r>
  <r>
    <x v="0"/>
    <s v="342-2020"/>
    <m/>
    <s v="Secop II"/>
    <s v="FDLSUBA-CPS-342-2020"/>
    <s v="FDLSUBA-CD-214-2020"/>
    <x v="0"/>
    <x v="0"/>
    <x v="0"/>
    <m/>
    <m/>
    <s v="JOAQUIN GUILLERMO DOMINGUEZ CASTILLO"/>
    <n v="79947466"/>
    <m/>
    <n v="8000"/>
    <n v="21000000"/>
    <n v="0"/>
    <n v="0"/>
    <n v="210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447204&amp;isFromPublicArea=True&amp;isModal=true&amp;asPopupView=true"/>
    <x v="0"/>
    <x v="90"/>
    <d v="2020-09-17T00:00:00"/>
    <d v="2020-12-31T00:00:00"/>
    <s v="3 meses 15 días."/>
    <d v="2020-12-31T00:00:00"/>
    <s v=""/>
    <d v="2020-12-31T00:00:00"/>
    <s v="3 meses 15 días."/>
    <s v="Término Ok"/>
    <m/>
    <m/>
    <m/>
    <m/>
    <s v="-"/>
    <s v="-"/>
    <s v="-"/>
    <s v="-"/>
    <s v="-"/>
    <s v="-"/>
    <s v="Masculino"/>
    <s v="-"/>
    <s v="-"/>
    <s v="-"/>
    <s v="-"/>
    <s v="-"/>
    <s v="-"/>
    <m/>
  </r>
  <r>
    <x v="0"/>
    <s v="343-2020"/>
    <m/>
    <s v="Secop II"/>
    <s v="FDLSUBA-CPS-343-2020"/>
    <s v=" _x000a_FDLSUBA-CD-215-2020_x000a_"/>
    <x v="0"/>
    <x v="0"/>
    <x v="1"/>
    <m/>
    <m/>
    <s v="IBETH NATALIA VARGAS RAMOS"/>
    <n v="1032410416"/>
    <m/>
    <n v="690"/>
    <n v="16800000"/>
    <n v="0"/>
    <n v="0"/>
    <n v="16800000"/>
    <n v="4200000"/>
    <m/>
    <m/>
    <m/>
    <s v="Persona Natural"/>
    <x v="0"/>
    <m/>
    <s v="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1448123&amp;isFromPublicArea=True&amp;isModal=true&amp;asPopupView=true"/>
    <x v="6"/>
    <x v="90"/>
    <d v="2020-09-15T00:00:00"/>
    <d v="2020-12-31T00:00:00"/>
    <s v="3 meses 17 días."/>
    <d v="2020-12-31T00:00:00"/>
    <s v=""/>
    <d v="2020-12-31T00:00:00"/>
    <s v="3 meses 17 días."/>
    <s v="Término Ok"/>
    <m/>
    <m/>
    <m/>
    <m/>
    <s v="-"/>
    <s v="-"/>
    <s v="-"/>
    <s v="-"/>
    <s v="-"/>
    <s v="-"/>
    <s v="Femenino"/>
    <s v="-"/>
    <s v="-"/>
    <s v="-"/>
    <s v="-"/>
    <s v="-"/>
    <s v="-"/>
    <m/>
  </r>
  <r>
    <x v="0"/>
    <s v="344-2020"/>
    <m/>
    <s v="Secop II"/>
    <s v="FDLSUBA-CPS-344-2020"/>
    <s v=" _x000a_FDLSUBA-CD-215-2020_x000a_"/>
    <x v="0"/>
    <x v="0"/>
    <x v="1"/>
    <m/>
    <m/>
    <s v="SONIA DEL PILAR PEREZ CRISTANCHO"/>
    <n v="1052312430"/>
    <m/>
    <n v="9002"/>
    <n v="16800000"/>
    <n v="0"/>
    <n v="0"/>
    <n v="16800000"/>
    <n v="4200000"/>
    <m/>
    <m/>
    <m/>
    <s v="Persona Natural"/>
    <x v="0"/>
    <m/>
    <s v="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1448123&amp;isFromPublicArea=True&amp;isModal=true&amp;asPopupView=true"/>
    <x v="6"/>
    <x v="90"/>
    <d v="2020-09-16T00:00:00"/>
    <d v="2020-12-31T00:00:00"/>
    <s v="3 meses 16 días."/>
    <d v="2020-12-31T00:00:00"/>
    <s v=""/>
    <d v="2020-12-31T00:00:00"/>
    <s v="3 meses 16 días."/>
    <s v="Término Ok"/>
    <m/>
    <m/>
    <m/>
    <m/>
    <s v="-"/>
    <s v="-"/>
    <s v="-"/>
    <s v="-"/>
    <s v="-"/>
    <s v="-"/>
    <s v="Femenino"/>
    <s v="-"/>
    <s v="-"/>
    <s v="-"/>
    <s v="-"/>
    <s v="-"/>
    <s v="-"/>
    <m/>
  </r>
  <r>
    <x v="0"/>
    <s v="345-2020"/>
    <m/>
    <s v="Secop II"/>
    <s v="FDLSUBA-CPS-345-2020"/>
    <s v="FDLSUBA-CD-216-2020"/>
    <x v="0"/>
    <x v="0"/>
    <x v="0"/>
    <m/>
    <m/>
    <s v="CARLOS FELIPE LOZANO RIVERA"/>
    <n v="1020754961"/>
    <s v="Bogotá, D.C."/>
    <n v="9002"/>
    <n v="14700000"/>
    <n v="0"/>
    <n v="0"/>
    <n v="14700000"/>
    <n v="4200000"/>
    <m/>
    <m/>
    <m/>
    <s v="Persona Natural"/>
    <x v="0"/>
    <m/>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1449432&amp;isFromPublicArea=True&amp;isModal=true&amp;asPopupView=true"/>
    <x v="5"/>
    <x v="88"/>
    <d v="2020-09-17T00:00:00"/>
    <d v="2020-12-31T00:00:00"/>
    <s v="3 meses 15 días."/>
    <d v="2020-12-31T00:00:00"/>
    <s v=""/>
    <d v="2020-12-31T00:00:00"/>
    <s v="3 meses 15 días."/>
    <s v="Término Ok"/>
    <m/>
    <m/>
    <m/>
    <m/>
    <s v="carrera 54 c # 138 - 90"/>
    <n v="3133881083"/>
    <s v=" felipecarlos_7@hotmail.com"/>
    <s v="Banco Davivienda"/>
    <s v="Ahorros"/>
    <s v="0550455200151823"/>
    <s v="Masculino"/>
    <s v="Colombia"/>
    <s v="Bogotá, D.C."/>
    <s v="Cundinamarca"/>
    <d v="1990-08-07T00:00:00"/>
    <n v="33"/>
    <s v="ESPECIALIZACIÓN EN DERECHO CONSTITUCIONAL,"/>
    <m/>
  </r>
  <r>
    <x v="0"/>
    <s v="346-2020"/>
    <m/>
    <s v="Secop II"/>
    <s v="FDLSUBA-CPS-346-2020"/>
    <s v="FDLSUBA-CD-216-2020"/>
    <x v="0"/>
    <x v="0"/>
    <x v="0"/>
    <m/>
    <m/>
    <s v="NICOLAS CAMILO RICAURTE MALDONADO"/>
    <n v="1019079645"/>
    <m/>
    <n v="690"/>
    <n v="14700000"/>
    <n v="0"/>
    <n v="0"/>
    <n v="14700000"/>
    <n v="4200000"/>
    <m/>
    <m/>
    <m/>
    <s v="Persona Natural"/>
    <x v="0"/>
    <m/>
    <s v="APOYAR JURIDICAMENTE LA EJECUCIÓN DE LAS ACCIONES REQUERIDAS PARA EL TRÁMITE E IMPULSO PROCESAL DE LAS ACTUACIONES CONTRAVENCIONALES Y/O QUERELLAS QUE CURSEN EN LAS INSPECCIONES DE POLICÍA DE LA LOCALIDAD"/>
    <s v="https://community.secop.gov.co/Public/Tendering/OpportunityDetail/Index?noticeUID=CO1.NTC.1449432&amp;isFromPublicArea=True&amp;isModal=true&amp;asPopupView=true"/>
    <x v="5"/>
    <x v="89"/>
    <d v="2020-09-21T00:00:00"/>
    <d v="2020-12-31T00:00:00"/>
    <s v="3 meses 11 días."/>
    <d v="2020-12-31T00:00:00"/>
    <s v=""/>
    <d v="2020-12-31T00:00:00"/>
    <s v="3 meses 11 días."/>
    <s v="Término Ok"/>
    <m/>
    <m/>
    <m/>
    <m/>
    <s v="-"/>
    <s v="-"/>
    <s v="-"/>
    <s v="-"/>
    <s v="-"/>
    <s v="-"/>
    <s v="Masculino"/>
    <s v="-"/>
    <s v="-"/>
    <s v="-"/>
    <s v="-"/>
    <s v="-"/>
    <s v="-"/>
    <m/>
  </r>
  <r>
    <x v="0"/>
    <s v="347-2020"/>
    <m/>
    <s v="Secop II"/>
    <s v="FDLSUBA-CPS-347-2020"/>
    <s v="FDLSUBA-CD-216-2020"/>
    <x v="0"/>
    <x v="0"/>
    <x v="0"/>
    <m/>
    <m/>
    <s v="NOHORA RESTREPO AGUDELO"/>
    <n v="51875873"/>
    <s v="Bogotá, D.C."/>
    <n v="1466"/>
    <n v="14700000"/>
    <n v="0"/>
    <n v="0"/>
    <n v="14700000"/>
    <n v="4200000"/>
    <m/>
    <m/>
    <m/>
    <s v="Persona Natural"/>
    <x v="0"/>
    <m/>
    <s v="APOYAR JURIDICAMENTE LA EJECUCIÓN DE LAS ACCIONES REQUERIDAS PARA EL TRÁMITE E IMPULSO PROCESAL DE LAS ACTUACIONES CONTRAVENCIONALES Y/O QUERELLAS QUE CURSEN EN LAS INSPECCIONES DE POLICÍA DE LA LOCALIDAD,"/>
    <s v="https://community.secop.gov.co/Public/Tendering/OpportunityDetail/Index?noticeUID=CO1.NTC.1449432&amp;isFromPublicArea=True&amp;isModal=true&amp;asPopupView=true"/>
    <x v="5"/>
    <x v="89"/>
    <d v="2020-09-22T00:00:00"/>
    <d v="2020-12-31T00:00:00"/>
    <s v="3 meses 10 días."/>
    <d v="2020-12-31T00:00:00"/>
    <s v=""/>
    <d v="2020-12-31T00:00:00"/>
    <s v="3 meses 10 días."/>
    <s v="Término Ok"/>
    <m/>
    <m/>
    <m/>
    <m/>
    <s v="Calle 22b # 64-26, Torre 4, Apartamento 715"/>
    <n v="3118091629"/>
    <s v="noryrestrepo@hotmail.com"/>
    <s v="Banco Popular"/>
    <s v="Ahorros"/>
    <s v="210025072851"/>
    <s v="Femenino"/>
    <s v="Colombia"/>
    <s v="Bogotá, D.C."/>
    <s v="Cundinamarca"/>
    <d v="1967-10-25T00:00:00"/>
    <n v="56"/>
    <s v="DERECHO"/>
    <m/>
  </r>
  <r>
    <x v="0"/>
    <s v="349-2020"/>
    <m/>
    <s v="Secop II"/>
    <s v="FDLSUBA-CPS-349-2020"/>
    <s v=" _x000a_FDLSUBA-CD-218-2020_x000a_"/>
    <x v="0"/>
    <x v="0"/>
    <x v="1"/>
    <m/>
    <m/>
    <s v="MARTHA EMILCE VILLAMIL AVILA"/>
    <n v="23494132"/>
    <m/>
    <n v="9001"/>
    <n v="16800000"/>
    <n v="0"/>
    <n v="0"/>
    <n v="16800000"/>
    <n v="4200000"/>
    <m/>
    <m/>
    <m/>
    <s v="Persona Natural"/>
    <x v="0"/>
    <m/>
    <s v="PRESTAR SERVICIOS PROFESIONALES PARA APOYAR AL GRUPO DE TRABAJO DE APOYO A LA RED NACIONAL DE PROTECCIÓN AL CONSUMIDOR, EN TODAS LAS ACTUACIONES TÉCNICAS Y ADMINISTRATIVAS ADELANTADAS EN LAS VISITAS, ACOMPAÑAMIENTO, CAPACITACIÓN, SOCIALIZACIÓN Y/O SENSIBILIZACIÓN PARA EL CONTROL Y VERIFICACIÓN DE REGLAMENTOS TÉCNICOS Y METROLOGÍA LEGAL"/>
    <s v="https://community.secop.gov.co/Public/Tendering/OpportunityDetail/Index?noticeUID=CO1.NTC.1447959&amp;isFromPublicArea=True&amp;isModal=true&amp;asPopupView=true"/>
    <x v="0"/>
    <x v="90"/>
    <d v="2020-09-15T00:00:00"/>
    <d v="2020-12-31T00:00:00"/>
    <s v="3 meses 17 días."/>
    <d v="2020-12-31T00:00:00"/>
    <s v=""/>
    <d v="2020-12-31T00:00:00"/>
    <s v="3 meses 17 días."/>
    <s v="Término Ok"/>
    <m/>
    <m/>
    <m/>
    <m/>
    <s v="-"/>
    <s v="-"/>
    <s v="-"/>
    <s v="-"/>
    <s v="-"/>
    <s v="-"/>
    <s v="Femenino"/>
    <s v="-"/>
    <s v="-"/>
    <s v="-"/>
    <s v="-"/>
    <s v="-"/>
    <s v="-"/>
    <m/>
  </r>
  <r>
    <x v="0"/>
    <s v="350-2020"/>
    <m/>
    <s v="Secop II"/>
    <s v="FDLSUBA-CPS-350-2020"/>
    <s v="FDLSUBA-CD-219-2020_x000a_"/>
    <x v="0"/>
    <x v="0"/>
    <x v="0"/>
    <m/>
    <m/>
    <s v="ANA MARIA SARMIENTO LEON"/>
    <n v="1110450731"/>
    <m/>
    <n v="690"/>
    <n v="17500000"/>
    <n v="0"/>
    <n v="0"/>
    <n v="17500000"/>
    <n v="3500000"/>
    <m/>
    <m/>
    <m/>
    <s v="Persona Natural"/>
    <x v="0"/>
    <m/>
    <s v="PRESTAR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 SIRBE, QUE CONTRIBUYAN A LA GARANTÍA DE LOS DERECHOS DE LA POBLACIÓN MAYOR EN EL MARCO DE LA POLÍTICA PÚBLICA SOCIAL PARA EL ENVEJECIMIENTO Y LA VEJEZ EN EL DISTRITO CAPITAL A CARGO DE LA ALCALDÍA LOCAL. "/>
    <s v="https://community.secop.gov.co/Public/Tendering/OpportunityDetail/Index?noticeUID=CO1.NTC.1451632&amp;isFromPublicArea=True&amp;isModal=true&amp;asPopupView=true"/>
    <x v="2"/>
    <x v="92"/>
    <d v="2020-09-21T00:00:00"/>
    <d v="2020-12-31T00:00:00"/>
    <s v="3 meses 11 días."/>
    <d v="2020-12-31T00:00:00"/>
    <s v=""/>
    <d v="2020-12-31T00:00:00"/>
    <s v="3 meses 11 días."/>
    <s v="Término Ok"/>
    <m/>
    <m/>
    <m/>
    <m/>
    <s v="-"/>
    <s v="-"/>
    <s v="-"/>
    <s v="-"/>
    <s v="-"/>
    <s v="-"/>
    <s v="Femenino"/>
    <s v="-"/>
    <s v="-"/>
    <s v="-"/>
    <s v="-"/>
    <s v="-"/>
    <s v="-"/>
    <m/>
  </r>
  <r>
    <x v="0"/>
    <s v="351-2020"/>
    <m/>
    <s v="Secop II"/>
    <s v="FDLSUBA-CPS-351-2020"/>
    <s v="FDLSUBA-CD-220-2020"/>
    <x v="0"/>
    <x v="0"/>
    <x v="1"/>
    <m/>
    <m/>
    <s v="FRANCISCO JAVIER ROA MORALES"/>
    <n v="7365712"/>
    <m/>
    <n v="1466"/>
    <n v="16800000"/>
    <n v="0"/>
    <n v="0"/>
    <n v="16800000"/>
    <n v="4200000"/>
    <m/>
    <m/>
    <m/>
    <s v="Persona Natural"/>
    <x v="0"/>
    <m/>
    <s v="PRESTAR LOS SERVICIOS PROFESIONALES EN LA ALCALDÍA LOCAL DE SUBA, PRINCIPALMENTE PARA REALIZAR ACCIONES PEDAGÓGICAS PREVENTIVAS Y DE SENSIBILIZACIÓN PARA EL ACATAMIENTO VOLUNTARIO DE LAS NORMAS EN LA LOCALIDAD"/>
    <s v="https://community.secop.gov.co/Public/Tendering/OpportunityDetail/Index?noticeUID=CO1.NTC.1453400&amp;isFromPublicArea=True&amp;isModal=true&amp;asPopupView=true"/>
    <x v="0"/>
    <x v="89"/>
    <d v="2020-09-21T00:00:00"/>
    <d v="2020-12-31T00:00:00"/>
    <s v="3 meses 11 días."/>
    <d v="2020-12-31T00:00:00"/>
    <s v=""/>
    <d v="2020-12-31T00:00:00"/>
    <s v="3 meses 11 días."/>
    <s v="Término Ok"/>
    <m/>
    <m/>
    <m/>
    <m/>
    <s v="-"/>
    <s v="-"/>
    <s v="-"/>
    <s v="-"/>
    <s v="-"/>
    <s v="-"/>
    <s v="Masculino"/>
    <s v="-"/>
    <s v="-"/>
    <s v="-"/>
    <s v="-"/>
    <s v="-"/>
    <s v="-"/>
    <m/>
  </r>
  <r>
    <x v="0"/>
    <s v="352-2020"/>
    <m/>
    <s v="Secop II"/>
    <s v="FDLSUBA-CPS-352-2020"/>
    <s v="FDLSUBA-CD-221-2020"/>
    <x v="0"/>
    <x v="0"/>
    <x v="0"/>
    <m/>
    <m/>
    <s v="ANGGIE ROXANA ESCOBAR GARCIA"/>
    <n v="1020781915"/>
    <m/>
    <n v="1466"/>
    <n v="16800000"/>
    <n v="0"/>
    <n v="0"/>
    <n v="16800000"/>
    <n v="4200000"/>
    <m/>
    <m/>
    <m/>
    <s v="Persona Natural"/>
    <x v="0"/>
    <m/>
    <s v="APOYAR ADMINISTRATIVA Y ASISTENCIALMENTE A LA ALCALDÍA LOCAL DE SUBA EN LAS DIFERENTES DEPENDENCIAS CON LA OPORTUNIDAD Y CONFIDENCIALIDAD REQUERIDA"/>
    <s v="https://community.secop.gov.co/Public/Tendering/OpportunityDetail/Index?noticeUID=CO1.NTC.1453689&amp;isFromPublicArea=True&amp;isModal=true&amp;asPopupView=true"/>
    <x v="0"/>
    <x v="89"/>
    <d v="2020-09-22T00:00:00"/>
    <d v="2020-12-31T00:00:00"/>
    <s v="3 meses 10 días."/>
    <d v="2020-12-31T00:00:00"/>
    <s v=""/>
    <d v="2020-12-31T00:00:00"/>
    <s v="3 meses 10 días."/>
    <s v="Término Ok"/>
    <m/>
    <m/>
    <m/>
    <m/>
    <s v="-"/>
    <s v="-"/>
    <s v="-"/>
    <s v="-"/>
    <s v="-"/>
    <s v="-"/>
    <s v="Femenino"/>
    <s v="-"/>
    <s v="-"/>
    <s v="-"/>
    <s v="-"/>
    <s v="-"/>
    <s v="-"/>
    <m/>
  </r>
  <r>
    <x v="0"/>
    <s v="353-2020"/>
    <m/>
    <s v="Secop II"/>
    <s v="FDLSUBA-CPS-353-2020"/>
    <s v="FDLSUBA-CD-222-2020"/>
    <x v="0"/>
    <x v="0"/>
    <x v="0"/>
    <m/>
    <m/>
    <s v="RUTH PAOLA RODRIGUEZ PLAZA"/>
    <n v="1010241772"/>
    <m/>
    <n v="8000"/>
    <n v="21000000"/>
    <n v="0"/>
    <n v="0"/>
    <n v="21000000"/>
    <n v="4200000"/>
    <m/>
    <m/>
    <m/>
    <s v="Persona Natural"/>
    <x v="0"/>
    <m/>
    <s v="APOYAR JURIDICAMENTE LA EJECUCIÓN DE LAS ACCIONES REQUERIDAS PARA EL TRÁMITE E IMPULSO PROCESAL DE LAS ACTUACIONES CONTRAVENCIONALES Y/O QUERELLAS QUE CURSEN EN LAS INSPECCIONES DE POLICÍA DE LA LOCALIDAD,"/>
    <s v="https://community.secop.gov.co/Public/Tendering/OpportunityDetail/Index?noticeUID=CO1.NTC.1447328&amp;isFromPublicArea=True&amp;isModal=true&amp;asPopupView=true"/>
    <x v="5"/>
    <x v="90"/>
    <d v="2020-09-22T00:00:00"/>
    <d v="2020-12-31T00:00:00"/>
    <s v="3 meses 10 días."/>
    <d v="2020-12-31T00:00:00"/>
    <s v=""/>
    <d v="2020-12-31T00:00:00"/>
    <s v="3 meses 10 días."/>
    <s v="Término Ok"/>
    <m/>
    <m/>
    <m/>
    <m/>
    <s v="-"/>
    <s v="-"/>
    <s v="-"/>
    <s v="-"/>
    <s v="-"/>
    <s v="-"/>
    <s v="Femenino"/>
    <s v="-"/>
    <s v="-"/>
    <s v="-"/>
    <s v="-"/>
    <s v="-"/>
    <s v="-"/>
    <m/>
  </r>
  <r>
    <x v="0"/>
    <s v="354-2020"/>
    <m/>
    <s v="Secop II"/>
    <s v="FDLS-CPS-354-2020"/>
    <s v="FDLS-CD-223-2020_x000a_"/>
    <x v="0"/>
    <x v="0"/>
    <x v="0"/>
    <m/>
    <m/>
    <s v="NUBIA YANETH SANCHEZ SANABRIA"/>
    <n v="52076673"/>
    <s v="Bogotá, D.C."/>
    <n v="1466"/>
    <n v="6750000"/>
    <n v="0"/>
    <n v="0"/>
    <n v="6750000"/>
    <n v="1500000"/>
    <m/>
    <m/>
    <m/>
    <s v="Persona Natural"/>
    <x v="0"/>
    <m/>
    <s v="PRESTAR LOS SERVICIOS ASISTENCIALES EN LA ALCALDÍA LOCAL DE SUBA, ESPECIALMENTE PARA APOYAR LA GESTIÓN DOCUMENTAL DEL AREA DE GESTIÓN POLICIVA, ACOMPAÑANDO AL EQUIPO JURÍDICO DE DEPURACIÓN EN LAS LABORES OPERATIVAS QUE GENERA EL PROCESO DE IMPULSO DE LAS ACTUACIONES ADMINISTRATIVAS EXISTENTES EN LA LOCALIDAD."/>
    <s v="https://community.secop.gov.co/Public/Tendering/OpportunityDetail/Index?noticeUID=CO1.NTC.1449931&amp;isFromPublicArea=True&amp;isModal=true&amp;asPopupView=true"/>
    <x v="0"/>
    <x v="89"/>
    <d v="2020-09-22T00:00:00"/>
    <d v="2020-12-31T00:00:00"/>
    <s v="3 meses 10 días."/>
    <d v="2020-12-31T00:00:00"/>
    <s v=""/>
    <d v="2020-12-31T00:00:00"/>
    <s v="3 meses 10 días."/>
    <s v="Término Ok"/>
    <m/>
    <m/>
    <m/>
    <m/>
    <s v="Avenida Boyacá No.38-20 sur"/>
    <n v="3144696133"/>
    <s v="nubiajanneth@hotmail.com"/>
    <s v="Banco Davivienda"/>
    <s v="Ahorros"/>
    <s v="488404103282"/>
    <s v="Femenino"/>
    <s v="Colombia"/>
    <s v="Bogotá, D.C."/>
    <s v="Cundinamarca"/>
    <d v="1972-02-08T00:00:00"/>
    <n v="52"/>
    <s v="Administración Documental en el Entorno Laboral"/>
    <m/>
  </r>
  <r>
    <x v="0"/>
    <s v="355-2020"/>
    <m/>
    <s v="Secop II"/>
    <s v="FDLSUBA-CPS-355-2020"/>
    <s v="FDLSUBA-CD-224-2020"/>
    <x v="0"/>
    <x v="0"/>
    <x v="0"/>
    <m/>
    <m/>
    <s v="SANDRA CASTRO TORRES"/>
    <n v="35512483"/>
    <s v="Bogotá, D.C."/>
    <n v="1466"/>
    <n v="31500000"/>
    <n v="0"/>
    <n v="0"/>
    <n v="31500000"/>
    <n v="6300000"/>
    <m/>
    <m/>
    <m/>
    <s v="Persona Natural"/>
    <x v="0"/>
    <m/>
    <s v="APOYAR TÉCNICAMENTE LAS DISTINTAS ETAPAS DE LOS PROCESOS DE COMPETENCIA DE LAS INSPECCIONES DE POLICÍA DE LA LOCALIDAD, "/>
    <s v="https://community.secop.gov.co/Public/Tendering/OpportunityDetail/Index?noticeUID=CO1.NTC.1447259&amp;isFromPublicArea=True&amp;isModal=true&amp;asPopupView=true"/>
    <x v="5"/>
    <x v="90"/>
    <d v="2020-10-01T00:00:00"/>
    <d v="2020-12-31T00:00:00"/>
    <s v="3 meses "/>
    <d v="2020-12-31T00:00:00"/>
    <s v=""/>
    <d v="2020-12-31T00:00:00"/>
    <s v="3 meses "/>
    <s v="Término Ok"/>
    <m/>
    <m/>
    <m/>
    <m/>
    <s v="Calle 147 No. 21 - 04"/>
    <n v="3004865762"/>
    <s v="sandra.castro.t@hotmail.com"/>
    <s v="Banco Caja Social (BCSC)"/>
    <s v="Ahorros"/>
    <n v="24045621095"/>
    <s v="Femenino"/>
    <s v="Colombia"/>
    <s v="Bogotá, D.C."/>
    <s v="Cundinamarca"/>
    <d v="1968-07-26T00:00:00"/>
    <n v="55"/>
    <s v="ARQUITECTURA"/>
    <m/>
  </r>
  <r>
    <x v="0"/>
    <s v="356-2020"/>
    <m/>
    <s v="Secop II"/>
    <s v="FDLSUBA-CPS-356-2020"/>
    <s v="FDLSUBA-CD-225-2020"/>
    <x v="0"/>
    <x v="0"/>
    <x v="0"/>
    <m/>
    <m/>
    <s v="CARLOS ANDRES RUEDA PEREZ"/>
    <n v="1098668971"/>
    <m/>
    <n v="690"/>
    <n v="7700000"/>
    <n v="0"/>
    <n v="0"/>
    <n v="7700000"/>
    <n v="2200000"/>
    <m/>
    <m/>
    <m/>
    <s v="Persona Natural"/>
    <x v="0"/>
    <m/>
    <s v="APOYAR ADMINISTRATIVA Y ASISTENCIALMENTE LAS ACTIVIDADES DE SEGURIDAD Y CONVIVENCIA CIUDADANA EN LA ALCALDÍA LOCAL DE SUBA PARA EL LOGRO DE LAS METAS DE GESTIÓN DE LA VIGENCIA."/>
    <s v="https://community.secop.gov.co/Public/Tendering/OpportunityDetail/Index?noticeUID=CO1.NTC.1450480&amp;isFromPublicArea=True&amp;isModal=true&amp;asPopupView=true"/>
    <x v="13"/>
    <x v="89"/>
    <d v="2020-09-25T00:00:00"/>
    <d v="2020-12-31T00:00:00"/>
    <s v="3 meses 7 días."/>
    <d v="2020-12-31T00:00:00"/>
    <s v=""/>
    <d v="2020-12-31T00:00:00"/>
    <s v="3 meses 7 días."/>
    <s v="Término Ok"/>
    <m/>
    <m/>
    <m/>
    <m/>
    <s v="-"/>
    <s v="-"/>
    <s v="-"/>
    <s v="-"/>
    <s v="-"/>
    <s v="-"/>
    <s v="Masculino"/>
    <s v="-"/>
    <s v="-"/>
    <s v="-"/>
    <s v="-"/>
    <s v="-"/>
    <s v="-"/>
    <m/>
  </r>
  <r>
    <x v="0"/>
    <s v="357-2020"/>
    <m/>
    <s v="Secop II"/>
    <s v="FDLSUBA-CPS-357-2020"/>
    <s v="FDLSUBA-CD-177-2020_x000a_"/>
    <x v="0"/>
    <x v="0"/>
    <x v="0"/>
    <m/>
    <m/>
    <s v="WILLIAM OSWALDO RODRIGUEZ MORENO"/>
    <n v="79888227"/>
    <s v="Bogotá, D.C."/>
    <n v="690"/>
    <n v="9900000"/>
    <n v="0"/>
    <n v="0"/>
    <n v="9900000"/>
    <n v="2200000"/>
    <m/>
    <m/>
    <m/>
    <s v="Persona Natural"/>
    <x v="0"/>
    <m/>
    <s v="PRESTAR LOS SERVICIOS DE APOYO AL ÁREA GESTIÓN DE DESARROLLO LOCAL POR SUS PROPIOS MEDIOS PARA LA DISTRIBUCIÓN DE LA CORRESPONDENCIA EXTERNA QUE TIENE ORIGEN EN LAS DIFERENTES DEPENDENCIAS DE LA ALCALDÍA LOCAL, "/>
    <s v="https://community.secop.gov.co/Public/Tendering/OpportunityDetail/Index?noticeUID=CO1.NTC.1408206&amp;isFromPublicArea=True&amp;isModal=true&amp;asPopupView=true"/>
    <x v="7"/>
    <x v="88"/>
    <d v="2020-09-18T00:00:00"/>
    <d v="2020-12-31T00:00:00"/>
    <s v="3 meses 14 días."/>
    <d v="2020-12-31T00:00:00"/>
    <s v=""/>
    <d v="2020-12-31T00:00:00"/>
    <s v="3 meses 14 días."/>
    <s v="Término Ok"/>
    <m/>
    <m/>
    <m/>
    <m/>
    <s v="CARRERA 103 #131 B- 26"/>
    <n v="3138178088"/>
    <s v="William.ro16@hotmail.com"/>
    <s v="Banco Scotiabank Colpatria"/>
    <s v="Ahorros"/>
    <s v="4382021875"/>
    <s v="Masculino"/>
    <s v="Colombia"/>
    <s v="Bogotá, D.C."/>
    <s v="Cundinamarca"/>
    <d v="1978-05-01T00:00:00"/>
    <n v="46"/>
    <s v="BACHILLER"/>
    <m/>
  </r>
  <r>
    <x v="0"/>
    <s v="358-2020"/>
    <m/>
    <s v="Secop II"/>
    <s v="FDLSUBA-CPS-358-2020"/>
    <s v="FDLSUBA-CD-226-2020"/>
    <x v="0"/>
    <x v="0"/>
    <x v="1"/>
    <m/>
    <m/>
    <s v="DIEGO NICOLAS GUTIERREZ GONZALEZ"/>
    <n v="1032436084"/>
    <m/>
    <n v="1483"/>
    <n v="21000000"/>
    <n v="0"/>
    <n v="0"/>
    <n v="21000000"/>
    <n v="4200000"/>
    <m/>
    <m/>
    <m/>
    <s v="Persona Natural"/>
    <x v="0"/>
    <m/>
    <s v="PRESTAR LOS SERVICIOS PROFESIONALES PARA EL DESARROLLO DE LAS ACTIVIDADES RELACIONADAS CON LA POBLACIÓN LGBTI, EN CONCORDANCIA CON LAS METAS DE PLAN DE DESARROLLO, EN EL ÁREA DE GESTIÓN DE DESARROLLO LOCAL DE LA ALCALDÍA LOCAL DE SUBA,"/>
    <s v="https://community.secop.gov.co/Public/Tendering/OpportunityDetail/Index?noticeUID=CO1.NTC.1453649&amp;isFromPublicArea=True&amp;isModal=true&amp;asPopupView=true"/>
    <x v="4"/>
    <x v="93"/>
    <d v="2020-09-23T00:00:00"/>
    <d v="2020-12-31T00:00:00"/>
    <s v="3 meses 9 días."/>
    <d v="2020-12-31T00:00:00"/>
    <s v=""/>
    <d v="2020-12-31T00:00:00"/>
    <s v="3 meses 9 días."/>
    <s v="Término Ok"/>
    <m/>
    <m/>
    <m/>
    <m/>
    <s v="-"/>
    <s v="-"/>
    <s v="-"/>
    <s v="-"/>
    <s v="-"/>
    <s v="-"/>
    <s v="Masculino"/>
    <s v="-"/>
    <s v="-"/>
    <s v="-"/>
    <s v="-"/>
    <s v="-"/>
    <s v="-"/>
    <m/>
  </r>
  <r>
    <x v="0"/>
    <s v="359-2020"/>
    <m/>
    <s v="Secop II"/>
    <s v="FDLSUBA-359-2020"/>
    <s v="FDLSUBA-CD-227-2020"/>
    <x v="0"/>
    <x v="0"/>
    <x v="1"/>
    <m/>
    <m/>
    <s v="LAURA PAOLA AMAYA IBARRA"/>
    <n v="1026553771"/>
    <m/>
    <n v="690"/>
    <n v="18900000"/>
    <n v="0"/>
    <n v="0"/>
    <n v="18900000"/>
    <n v="4200000"/>
    <m/>
    <m/>
    <m/>
    <s v="Persona Natural"/>
    <x v="0"/>
    <m/>
    <s v="PRESTAR LOS SERVICIOS PROFESIONALES COMO ABOGADO EN LA ALCALDÍA LOCAL DE SUBA, PRINCIPALMENTE EN TODAS LAS GESTIONES JURÍDICAS Y ADMINISTRATIVAS EN MATERIA DE PROPIEDAD HORIZONTAL"/>
    <s v="https://community.secop.gov.co/Public/Tendering/OpportunityDetail/Index?noticeUID=CO1.NTC.1461008&amp;isFromPublicArea=True&amp;isModal=true&amp;asPopupView=true"/>
    <x v="0"/>
    <x v="94"/>
    <d v="2020-09-23T00:00:00"/>
    <d v="2020-12-31T00:00:00"/>
    <s v="3 meses 9 días."/>
    <d v="2020-12-31T00:00:00"/>
    <s v=""/>
    <d v="2020-12-31T00:00:00"/>
    <s v="3 meses 9 días."/>
    <s v="Término Ok"/>
    <m/>
    <m/>
    <m/>
    <m/>
    <s v="-"/>
    <s v="-"/>
    <s v="-"/>
    <s v="-"/>
    <s v="-"/>
    <s v="-"/>
    <s v="Femenino"/>
    <s v="-"/>
    <s v="-"/>
    <s v="-"/>
    <s v="-"/>
    <s v="-"/>
    <s v="-"/>
    <m/>
  </r>
  <r>
    <x v="0"/>
    <s v="360-2020"/>
    <m/>
    <s v="Secop II"/>
    <s v="FDLSUBA-360-2020"/>
    <s v="FDLSUBA-CD-227-2020"/>
    <x v="0"/>
    <x v="0"/>
    <x v="1"/>
    <m/>
    <m/>
    <s v="MONICA LORENA CRUZ PINTO"/>
    <n v="1010181693"/>
    <s v="Bogotá, D.C."/>
    <n v="690"/>
    <n v="18900000"/>
    <n v="0"/>
    <n v="0"/>
    <n v="18900000"/>
    <n v="4200000"/>
    <m/>
    <m/>
    <m/>
    <s v="Persona Natural"/>
    <x v="0"/>
    <m/>
    <s v="PRESTAR LOS SERVICIOS PROFESIONALES COMO ABOGADO EN LA ALCALDÍA LOCAL DE SUBA, PRINCIPALMENTE EN TODAS LAS GESTIONES JURÍDICAS Y ADMINISTRATIVAS EN MATERIA DE PROPIEDAD HORIZONTAL"/>
    <s v="https://community.secop.gov.co/Public/Tendering/OpportunityDetail/Index?noticeUID=CO1.NTC.1461008&amp;isFromPublicArea=True&amp;isModal=true&amp;asPopupView=true"/>
    <x v="0"/>
    <x v="94"/>
    <d v="2020-09-23T00:00:00"/>
    <d v="2020-12-31T00:00:00"/>
    <s v="3 meses 9 días."/>
    <d v="2020-12-31T00:00:00"/>
    <s v=""/>
    <d v="2020-12-31T00:00:00"/>
    <s v="3 meses 9 días."/>
    <s v="Término Ok"/>
    <m/>
    <m/>
    <m/>
    <m/>
    <s v="CARRERA 90#22C-59"/>
    <n v="3022245319"/>
    <s v="MONICA.CRUZ.PINTO@GMAIL.COM"/>
    <s v="Banco Davivienda"/>
    <s v="Ahorros"/>
    <s v="0550000800077950"/>
    <s v="Femenino"/>
    <s v="Colombia"/>
    <s v="Sogamoso"/>
    <s v="Boyacá"/>
    <d v="1989-03-08T00:00:00"/>
    <n v="35"/>
    <s v="ESPECIALIZACION EN CONTRATACION ESTATAL Y SUGESTION-DERECHO"/>
    <m/>
  </r>
  <r>
    <x v="0"/>
    <s v="361-2020"/>
    <m/>
    <s v="Secop II"/>
    <s v="FDLSUBA-361-2020"/>
    <s v="FDLSUBA-CD-227-2020"/>
    <x v="0"/>
    <x v="0"/>
    <x v="1"/>
    <m/>
    <m/>
    <s v="INDIRA RUIDIAZ CADENA"/>
    <n v="36640830"/>
    <m/>
    <n v="1481"/>
    <n v="18900000"/>
    <n v="0"/>
    <n v="0"/>
    <n v="18900000"/>
    <n v="4200000"/>
    <m/>
    <m/>
    <m/>
    <s v="Persona Natural"/>
    <x v="0"/>
    <m/>
    <s v="PRESTAR LOS SERVICIOS PROFESIONALES COMO ABOGADO EN LA ALCALDÍA LOCAL DE SUBA, PRINCIPALMENTE EN TODAS LAS GESTIONES JURÍDICAS Y ADMINISTRATIVAS EN MATERIA DE PROPIEDAD HORIZONTAL"/>
    <s v="https://community.secop.gov.co/Public/Tendering/OpportunityDetail/Index?noticeUID=CO1.NTC.1461008&amp;isFromPublicArea=True&amp;isModal=true&amp;asPopupView=true"/>
    <x v="0"/>
    <x v="94"/>
    <d v="2020-10-16T00:00:00"/>
    <d v="2020-12-31T00:00:00"/>
    <s v="2 meses 16 días."/>
    <d v="2020-12-31T00:00:00"/>
    <s v=""/>
    <d v="2020-12-31T00:00:00"/>
    <s v="2 meses 16 días."/>
    <s v="Término Ok"/>
    <m/>
    <m/>
    <m/>
    <m/>
    <s v="-"/>
    <s v="-"/>
    <s v="-"/>
    <s v="-"/>
    <s v="-"/>
    <s v="-"/>
    <s v="Femenino"/>
    <s v="-"/>
    <s v="-"/>
    <s v="-"/>
    <s v="-"/>
    <s v="-"/>
    <s v="-"/>
    <m/>
  </r>
  <r>
    <x v="0"/>
    <s v="362-2020"/>
    <m/>
    <s v="Secop II"/>
    <s v="FDLSUBA-CPS-362-2020"/>
    <s v="FDLSUBA-CD-228-2020"/>
    <x v="0"/>
    <x v="0"/>
    <x v="1"/>
    <m/>
    <m/>
    <s v="KAREM ANGELICA HERRERA SÁNCHEZ"/>
    <n v="1015443211"/>
    <s v="Bogotá, D.C."/>
    <n v="8000"/>
    <n v="18900000"/>
    <n v="0"/>
    <n v="0"/>
    <n v="18900000"/>
    <n v="4200000"/>
    <m/>
    <m/>
    <m/>
    <s v="Persona Natural"/>
    <x v="0"/>
    <m/>
    <s v="PRESTAR SERVICIOS PROFESIONALES PARA APOYAR AL EQUIPO DE PRENSA Y COMUNICACIONES DE LA ALCALDÍA LOCAL EN LA CREACIÓN, REALIZACIÓN Y PRODUCCIÓN DE VÍDEOS QUE TRANSMITAN UN MENSAJE EN LA COMUNICACIÓN INTERNA Y EXTERNA"/>
    <s v="https://community.secop.gov.co/Public/Tendering/OpportunityDetail/Index?noticeUID=CO1.NTC.1453467&amp;isFromPublicArea=True&amp;isModal=true&amp;asPopupView=true"/>
    <x v="15"/>
    <x v="93"/>
    <d v="2020-09-21T00:00:00"/>
    <d v="2020-12-31T00:00:00"/>
    <s v="3 meses 11 días."/>
    <d v="2021-01-31T00:00:00"/>
    <s v="1 meses "/>
    <d v="2021-01-31T00:00:00"/>
    <s v="4 meses 11 días."/>
    <s v="Término Ok"/>
    <m/>
    <m/>
    <m/>
    <m/>
    <s v="KR 2 22 16"/>
    <n v="3192985856"/>
    <s v="angelica.herrera.13@hotmail.com"/>
    <s v="Banco Davivienda"/>
    <s v="Ahorros"/>
    <s v="009470605784"/>
    <s v="Femenino"/>
    <s v="Colombia"/>
    <s v="Bogotá, D.C."/>
    <s v="Cundinamarca"/>
    <d v="1993-12-26T00:00:00"/>
    <n v="30"/>
    <s v="ESPECIALIZACION EN COMUNICACION"/>
    <m/>
  </r>
  <r>
    <x v="0"/>
    <s v="363-2020"/>
    <m/>
    <s v="Secop II"/>
    <s v="FDLSUBA-CPS-363-2020"/>
    <s v="FDLSUBA-CD-229-2020"/>
    <x v="0"/>
    <x v="0"/>
    <x v="1"/>
    <m/>
    <m/>
    <s v="KAREN ALEJANDRA CASALLAS HERNANDEZ"/>
    <n v="1022376524"/>
    <m/>
    <n v="1506"/>
    <n v="13545000"/>
    <n v="0"/>
    <n v="0"/>
    <n v="13545000"/>
    <n v="3870000"/>
    <m/>
    <m/>
    <m/>
    <s v="Persona Natural"/>
    <x v="0"/>
    <m/>
    <s v="PRESTAR SERVICIOS PROFESIONALES EN EL ÁREA DE GESTIÓN DEL DESARROLLO LOCAL DE LA ALCALDÍA LOCAL DE SUBA, PARA EL APOYO A LA EJECUCIÓN INTEGRAL DE LOS DIFERENTES PROYECTOS DE INVERSIÓN DESTINADOS A LA INTERVENCIÓN DE LA MALLA VIAL, ESPACIO PÚBLICO Y PARQUES DE LA LOCALIDAD DE SUBA,"/>
    <s v="https://community.secop.gov.co/Public/Tendering/OpportunityDetail/Index?noticeUID=CO1.NTC.1449629&amp;isFromPublicArea=True&amp;isModal=true&amp;asPopupView=true"/>
    <x v="11"/>
    <x v="88"/>
    <d v="2020-09-18T00:00:00"/>
    <d v="2020-12-31T00:00:00"/>
    <s v="3 meses 14 días."/>
    <d v="2020-12-31T00:00:00"/>
    <s v=""/>
    <d v="2020-12-31T00:00:00"/>
    <s v="3 meses 14 días."/>
    <s v="Término Ok"/>
    <m/>
    <m/>
    <m/>
    <m/>
    <s v="-"/>
    <s v="-"/>
    <s v="-"/>
    <s v="-"/>
    <s v="-"/>
    <s v="-"/>
    <s v="Femenino"/>
    <s v="-"/>
    <s v="-"/>
    <s v="-"/>
    <s v="-"/>
    <s v="-"/>
    <s v="-"/>
    <m/>
  </r>
  <r>
    <x v="0"/>
    <s v="364-2020"/>
    <m/>
    <s v="Secop II"/>
    <s v="FDLSUBA-CPS-364-2020"/>
    <s v="FDLSUBA-CD-230-2020"/>
    <x v="0"/>
    <x v="0"/>
    <x v="0"/>
    <m/>
    <m/>
    <s v="JAIRO ALFREDO ORTEGA QUIROZ"/>
    <n v="12538860"/>
    <m/>
    <n v="1481"/>
    <n v="6750000"/>
    <n v="0"/>
    <n v="0"/>
    <n v="6750000"/>
    <n v="1500000"/>
    <m/>
    <m/>
    <m/>
    <s v="Persona Natural"/>
    <x v="0"/>
    <m/>
    <s v="PRESTAR LOS SERVICIOS ASISTENCIALES EN LA ALCALDÍA LOCAL DE SUBA, ESPECIALMENTE PARA APOYAR LA GESTIÓN DOCUMENTAL DEL AREA DE GESTIÓN POLICIVA, ACOMPAÑANDO AL EQUIPO JURÍDICO DE DEPURACIÓN EN LAS LABORES OPERATIVAS QUE GENERA EL PROCESO DE IMPULSO DE LAS ACTUACIONES ADMINISTRATIVAS EXISTENTES EN LA LOCALIDAD. "/>
    <s v="https://community.secop.gov.co/Public/Tendering/OpportunityDetail/Index?noticeUID=CO1.NTC.1453154&amp;isFromPublicArea=True&amp;isModal=true&amp;asPopupView=true"/>
    <x v="0"/>
    <x v="94"/>
    <d v="2020-09-24T00:00:00"/>
    <d v="2020-12-31T00:00:00"/>
    <s v="3 meses 8 días."/>
    <d v="2020-12-31T00:00:00"/>
    <s v=""/>
    <d v="2020-12-31T00:00:00"/>
    <s v="3 meses 8 días."/>
    <s v="Término Ok"/>
    <m/>
    <m/>
    <m/>
    <m/>
    <s v="-"/>
    <s v="-"/>
    <s v="-"/>
    <s v="-"/>
    <s v="-"/>
    <s v="-"/>
    <s v="Masculino"/>
    <s v="-"/>
    <s v="-"/>
    <s v="-"/>
    <s v="-"/>
    <s v="-"/>
    <s v="-"/>
    <m/>
  </r>
  <r>
    <x v="0"/>
    <s v="365-2020"/>
    <m/>
    <s v="Secop II"/>
    <s v="FDLSUBA-CPS-365-2020"/>
    <s v="FDLSUBA-CD-231-2020"/>
    <x v="0"/>
    <x v="0"/>
    <x v="0"/>
    <m/>
    <m/>
    <s v="DIANA MARITZA BARRAGAN RAMIREZ"/>
    <n v="52394173"/>
    <m/>
    <n v="8000"/>
    <n v="7700000"/>
    <n v="0"/>
    <n v="0"/>
    <n v="7700000"/>
    <n v="2200000"/>
    <m/>
    <m/>
    <m/>
    <s v="Persona Natural"/>
    <x v="0"/>
    <m/>
    <s v="PRESTAR LOS SERVICIOS ASISTENCIALES A LA ALCALDÍA LOCAL DE SUBA EN VIRTUD DEL PRINCIPIO DE COLABORACIÓN, EN ESPECIAL LA TRANSCRIPCIÓN DE ACTAS, GRABACIÓN DE SESIONES, ASÍ COMO LAS ACTIVIDADES QUE SE DESIGNEN DE PARTE DEL DESPACHO EN EJERCICIO DE LA FUNCIÓN ADMINISTRATIVA PROPIA DE SU COMPETENCIA"/>
    <s v="https://community.secop.gov.co/Public/Tendering/OpportunityDetail/Index?noticeUID=CO1.NTC.1454407&amp;isFromPublicArea=True&amp;isModal=true&amp;asPopupView=true"/>
    <x v="18"/>
    <x v="89"/>
    <d v="2020-09-22T00:00:00"/>
    <d v="2020-12-31T00:00:00"/>
    <s v="3 meses 10 días."/>
    <d v="2020-12-31T00:00:00"/>
    <s v=""/>
    <d v="2020-12-31T00:00:00"/>
    <s v="3 meses 10 días."/>
    <s v="Término Ok"/>
    <m/>
    <m/>
    <m/>
    <m/>
    <s v="-"/>
    <s v="-"/>
    <s v="-"/>
    <s v="-"/>
    <s v="-"/>
    <s v="-"/>
    <s v="Femenino"/>
    <s v="-"/>
    <s v="-"/>
    <s v="-"/>
    <s v="-"/>
    <s v="-"/>
    <s v="-"/>
    <m/>
  </r>
  <r>
    <x v="0"/>
    <s v="366-2020"/>
    <m/>
    <s v="Secop II"/>
    <s v="FLDSUBA-CPS-366-2020"/>
    <s v="FDLSUBA-CD-232-2020"/>
    <x v="0"/>
    <x v="0"/>
    <x v="0"/>
    <m/>
    <m/>
    <s v="ROSALBA CASTIBLANCO DE FLOREZ"/>
    <n v="41578687"/>
    <s v="Bogotá, D.C."/>
    <n v="1466"/>
    <n v="12250000"/>
    <n v="0"/>
    <n v="0"/>
    <n v="12250000"/>
    <n v="3500000"/>
    <m/>
    <m/>
    <m/>
    <s v="Persona Natural"/>
    <x v="0"/>
    <m/>
    <s v=" PRESTAR SERVICIOS TÉCNICOS EN EL ÁREA DE GESTIÓN DEL DESARROLLO LOCAL ESPECIALMENTE EN LA ATENCIÓN DE ACTIVIDADES RELACIONADAS CON LA PARTICIPACIÓN CIUDADANA DE LA ALCALDÍA LOCAL DE SUBA PARA LOGRAR CON EL CUMPLIMIENTO DE LAS METAS DEL PLAN DE DESARROLLO LOCAL DE LA VIGENCIA, "/>
    <s v="https://community.secop.gov.co/Public/Tendering/OpportunityDetail/Index?noticeUID=CO1.NTC.1461438&amp;isFromPublicArea=True&amp;isModal=true&amp;asPopupView=true"/>
    <x v="4"/>
    <x v="95"/>
    <d v="2020-09-30T00:00:00"/>
    <d v="2020-12-31T00:00:00"/>
    <s v="3 meses 2 días."/>
    <d v="2020-12-31T00:00:00"/>
    <s v=""/>
    <d v="2020-12-31T00:00:00"/>
    <s v="3 meses 2 días."/>
    <s v="Término Ok"/>
    <m/>
    <m/>
    <m/>
    <m/>
    <s v="Cra 59 B BIS N.º 128 B-07, B 5 Apto. 302"/>
    <n v="3108600488"/>
    <s v="rosalbacastiblancop@gmail.com"/>
    <s v="Banco Davivienda"/>
    <s v="Ahorros"/>
    <n v="2500079062"/>
    <s v="Femenino"/>
    <s v="Colombia"/>
    <s v="Bogotá, D.C."/>
    <s v="Cundinamarca"/>
    <d v="1952-07-16T00:00:00"/>
    <n v="71"/>
    <s v="ARTES ESCENICAS - QUIMICA"/>
    <m/>
  </r>
  <r>
    <x v="0"/>
    <s v="367-2020 C1"/>
    <m/>
    <s v="Secop II"/>
    <s v="FDLSUBA-CPS-367-2020"/>
    <s v="FDLSUBA-CD-233-2020"/>
    <x v="0"/>
    <x v="0"/>
    <x v="1"/>
    <d v="2020-09-07T00:00:00"/>
    <m/>
    <s v="MARTHA SOL MARTINEZ BOBADILLA"/>
    <n v="51803788"/>
    <s v="Bogotá, D.C."/>
    <n v="1466"/>
    <n v="32000000"/>
    <n v="0"/>
    <n v="0"/>
    <n v="32000000"/>
    <n v="8000000"/>
    <m/>
    <m/>
    <m/>
    <s v="Persona Natural"/>
    <x v="1"/>
    <m/>
    <s v="PRESTAR SERVICIOS PROFESIONALES ESPECIALIZADOS EN EL DESPACHO PARA LINEAMIENTOS JURÍDICOS, FINANCIEROS, Y ADMINISTRATIVOS PARA EVALUAR Y ORIENTAR TEMAS PRIORITARIOS EN EL ÁREA DE GESTIÓN DE DESARROLLO LOCAL DE LA ALCALDÍA LOCAL DE SUBA"/>
    <s v="https://community.secop.gov.co/Public/Tendering/OpportunityDetail/Index?noticeUID=CO1.NTC.1461154&amp;isFromPublicArea=True&amp;isModal=true&amp;asPopupView=true"/>
    <x v="14"/>
    <x v="96"/>
    <d v="2020-09-24T00:00:00"/>
    <d v="2020-12-31T00:00:00"/>
    <s v="3 meses 8 días."/>
    <d v="2020-12-31T00:00:00"/>
    <s v=""/>
    <d v="2020-12-31T00:00:00"/>
    <s v="3 meses 8 días."/>
    <s v="Término Ok"/>
    <m/>
    <m/>
    <m/>
    <m/>
    <s v="-"/>
    <s v="-"/>
    <s v="-"/>
    <s v="-"/>
    <s v="-"/>
    <s v="-"/>
    <s v="Femenino"/>
    <s v="-"/>
    <s v="-"/>
    <s v="-"/>
    <s v="-"/>
    <s v="-"/>
    <s v="-"/>
    <s v="Los documentos no se encuentran en el SECOP II"/>
  </r>
  <r>
    <x v="0"/>
    <s v="367-2020"/>
    <m/>
    <s v="Secop II"/>
    <s v="FDLSUBA-CPS-367-2020"/>
    <s v="FDLSUBA-CD-233-2020"/>
    <x v="0"/>
    <x v="0"/>
    <x v="1"/>
    <m/>
    <m/>
    <s v="ADRIANA MONTEALEGRE RIAÑO"/>
    <n v="52517812"/>
    <s v="Bogotá, D.C."/>
    <n v="1466"/>
    <n v="32000000"/>
    <n v="0"/>
    <n v="0"/>
    <n v="32000000"/>
    <n v="8000000"/>
    <m/>
    <m/>
    <m/>
    <s v="Persona Natural"/>
    <x v="0"/>
    <m/>
    <s v="PRESTAR SERVICIOS PROFESIONALES ESPECIALIZADOS EN EL DESPACHO PARA LINEAMIENTOS JURÍDICOS, FINANCIEROS, Y ADMINISTRATIVOS PARA EVALUAR Y ORIENTAR TEMAS PRIORITARIOS EN EL ÁREA DE GESTIÓN DE DESARROLLO LOCAL DE LA ALCALDÍA LOCAL DE SUBA"/>
    <s v="https://community.secop.gov.co/Public/Tendering/OpportunityDetail/Index?noticeUID=CO1.NTC.1461154&amp;isFromPublicArea=True&amp;isModal=true&amp;asPopupView=true"/>
    <x v="14"/>
    <x v="96"/>
    <d v="2020-09-24T00:00:00"/>
    <d v="2020-12-31T00:00:00"/>
    <s v="3 meses 8 días."/>
    <d v="2020-12-31T00:00:00"/>
    <s v=""/>
    <d v="2020-12-31T00:00:00"/>
    <s v="3 meses 8 días."/>
    <s v="Término Ok"/>
    <m/>
    <m/>
    <m/>
    <m/>
    <s v="-"/>
    <s v="-"/>
    <s v="-"/>
    <s v="-"/>
    <s v="-"/>
    <s v="-"/>
    <s v="Femenino"/>
    <s v="-"/>
    <s v="-"/>
    <s v="-"/>
    <s v="-"/>
    <s v="-"/>
    <s v="-"/>
    <s v="Los documentos no se encuentran en el SECOP II"/>
  </r>
  <r>
    <x v="0"/>
    <s v="368-2020"/>
    <m/>
    <s v="Secop II"/>
    <s v="FDLSUBA-CPS-368-2020"/>
    <s v="FDLSUBA-CD-234-2020_x000a_"/>
    <x v="0"/>
    <x v="0"/>
    <x v="0"/>
    <m/>
    <m/>
    <s v="NEIDER FARID CASTILLO BORJA"/>
    <n v="1019131782"/>
    <s v="Bogotá, D.C."/>
    <n v="1466"/>
    <n v="8750000"/>
    <n v="0"/>
    <n v="0"/>
    <n v="8750000"/>
    <n v="1750000"/>
    <m/>
    <m/>
    <m/>
    <s v="Persona Natural"/>
    <x v="0"/>
    <m/>
    <s v="PRESTAR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1461060&amp;isFromPublicArea=True&amp;isModal=true&amp;asPopupView=true"/>
    <x v="19"/>
    <x v="94"/>
    <d v="2020-09-24T00:00:00"/>
    <d v="2020-12-31T00:00:00"/>
    <s v="3 meses 8 días."/>
    <d v="2020-12-31T00:00:00"/>
    <s v=""/>
    <d v="2020-12-31T00:00:00"/>
    <s v="3 meses 8 días."/>
    <s v="Término Ok"/>
    <m/>
    <m/>
    <m/>
    <m/>
    <s v=" Calle 128 d bis #87 b 79"/>
    <n v="3143962448"/>
    <s v="faricast@hotmail.com"/>
    <s v="Banco Caja Social (BCSC)"/>
    <s v="Ahorros"/>
    <n v="24077497376"/>
    <s v="Masculino"/>
    <s v="Colombia"/>
    <s v="Bogotá, D.C."/>
    <s v="Cundinamarca"/>
    <d v="1997-07-08T00:00:00"/>
    <n v="26"/>
    <s v="BACHILLER"/>
    <m/>
  </r>
  <r>
    <x v="0"/>
    <s v="369-2020"/>
    <m/>
    <s v="Secop II"/>
    <s v="FDLSUBA-CPS-369-2020"/>
    <s v="FDLSUBA-CD-235-2020"/>
    <x v="0"/>
    <x v="0"/>
    <x v="1"/>
    <m/>
    <m/>
    <s v="JENNY CRISTINA SANABRIA MORA"/>
    <n v="47436280"/>
    <m/>
    <n v="1466"/>
    <n v="26145000"/>
    <n v="5976000"/>
    <n v="0"/>
    <n v="32121000"/>
    <n v="7470000"/>
    <m/>
    <m/>
    <m/>
    <s v="Persona Natural"/>
    <x v="0"/>
    <m/>
    <s v="PRESTAR SERVICIOS PROFESIONALES ESPECIALIZADOS AL ÁREA DE GESTIÓN DEL DESARROLLO LOCAL DE LA ALCALDÍA LOCAL DE SUBA, PARA APOYAR LA SUPERVISIÓN DE CONTRATOS DE LOS PROYECTOS QUE LE SEAN ASIGNADOS"/>
    <s v="https://community.secop.gov.co/Public/Tendering/OpportunityDetail/Index?noticeUID=CO1.NTC.1453521&amp;isFromPublicArea=True&amp;isModal=true&amp;asPopupView=true"/>
    <x v="14"/>
    <x v="89"/>
    <d v="2020-09-22T00:00:00"/>
    <d v="2020-12-31T00:00:00"/>
    <s v="3 meses 10 días."/>
    <d v="2021-01-31T00:00:00"/>
    <s v="1 meses "/>
    <d v="2021-01-31T00:00:00"/>
    <s v="4 meses 10 días."/>
    <s v="Término Ok"/>
    <m/>
    <m/>
    <m/>
    <m/>
    <s v="-"/>
    <s v="-"/>
    <s v="-"/>
    <s v="-"/>
    <s v="-"/>
    <s v="-"/>
    <s v="Femenino"/>
    <s v="-"/>
    <s v="-"/>
    <s v="-"/>
    <s v="-"/>
    <s v="-"/>
    <s v="-"/>
    <m/>
  </r>
  <r>
    <x v="0"/>
    <s v="370-2020"/>
    <m/>
    <s v="Secop II"/>
    <s v="FDLSUBA-CPS-370-2020"/>
    <s v="FDLSUBA-CD-236-2020"/>
    <x v="0"/>
    <x v="0"/>
    <x v="0"/>
    <m/>
    <m/>
    <s v="Paola Andrea Bernal Galeano"/>
    <n v="1019025609"/>
    <m/>
    <n v="690"/>
    <n v="7000000"/>
    <n v="0"/>
    <n v="0"/>
    <n v="7000000"/>
    <n v="1750000"/>
    <m/>
    <m/>
    <m/>
    <s v="Persona Natural"/>
    <x v="0"/>
    <m/>
    <s v="PRESTAR SERVICIOS DE APOYO A LOS ARCHIVOS DE GESTIÓN DE LA ENTIDAD EN LA IMPLEMENTAICO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1453332&amp;isFromPublicArea=True&amp;isModal=true&amp;asPopupView=true"/>
    <x v="19"/>
    <x v="93"/>
    <d v="2020-09-24T00:00:00"/>
    <d v="2020-12-31T00:00:00"/>
    <s v="3 meses 8 días."/>
    <d v="2020-12-31T00:00:00"/>
    <s v=""/>
    <d v="2020-12-31T00:00:00"/>
    <s v="3 meses 8 días."/>
    <s v="Término Ok"/>
    <m/>
    <m/>
    <m/>
    <m/>
    <s v="-"/>
    <s v="-"/>
    <s v="-"/>
    <s v="-"/>
    <s v="-"/>
    <s v="-"/>
    <s v="Femenino"/>
    <s v="-"/>
    <s v="-"/>
    <s v="-"/>
    <s v="-"/>
    <s v="-"/>
    <s v="-"/>
    <m/>
  </r>
  <r>
    <x v="0"/>
    <s v="371-2020"/>
    <m/>
    <s v="Secop II"/>
    <s v="FDLSUBA-CPS-371-2020"/>
    <s v="FDLSUBA-CD-237.2020"/>
    <x v="0"/>
    <x v="0"/>
    <x v="0"/>
    <m/>
    <m/>
    <s v="ALVARO DAVID AMAYA ALFONSO"/>
    <n v="1032360198"/>
    <m/>
    <n v="1472"/>
    <n v="16800000"/>
    <n v="0"/>
    <n v="0"/>
    <n v="16800000"/>
    <n v="4200000"/>
    <m/>
    <m/>
    <m/>
    <s v="Persona Natural"/>
    <x v="0"/>
    <m/>
    <s v="APOYAR AL EQUIPO DE PRENSA Y COMUNICACIONES DE LA ALCALDIA LOCAL EN LA REALIZACION Y PUBLICACION DE CONTENIDOS DE REDES SOCIALES Y CANALES DE DIVULGACION DIGITAL (SITIO WEB) DE LA ALCALDIA LOCAL"/>
    <s v="https://community.secop.gov.co/Public/Tendering/OpportunityDetail/Index?noticeUID=CO1.NTC.1453358&amp;isFromPublicArea=True&amp;isModal=true&amp;asPopupView=true"/>
    <x v="15"/>
    <x v="89"/>
    <d v="2020-09-24T00:00:00"/>
    <d v="2020-12-31T00:00:00"/>
    <s v="3 meses 8 días."/>
    <d v="2020-12-31T00:00:00"/>
    <s v=""/>
    <d v="2020-12-31T00:00:00"/>
    <s v="3 meses 8 días."/>
    <s v="Término Ok"/>
    <m/>
    <m/>
    <m/>
    <m/>
    <s v="-"/>
    <s v="-"/>
    <s v="-"/>
    <s v="-"/>
    <s v="-"/>
    <s v="-"/>
    <s v="Masculino"/>
    <s v="-"/>
    <s v="-"/>
    <s v="-"/>
    <s v="-"/>
    <s v="-"/>
    <s v="-"/>
    <m/>
  </r>
  <r>
    <x v="0"/>
    <s v="372-2020"/>
    <m/>
    <s v="Secop II"/>
    <s v="FDLSUBA-CPS-372-2020"/>
    <s v="FLDSUBA-CD-238-2020"/>
    <x v="0"/>
    <x v="0"/>
    <x v="0"/>
    <m/>
    <m/>
    <s v="CARLOS JAVIER CASTAÑO ALVARADO"/>
    <n v="79697196"/>
    <m/>
    <n v="690"/>
    <n v="14000000"/>
    <n v="0"/>
    <n v="0"/>
    <n v="14000000"/>
    <n v="3500000"/>
    <m/>
    <m/>
    <m/>
    <s v="Persona Natural"/>
    <x v="0"/>
    <m/>
    <s v="PRESTAR SERVICIOS DE APOYO A LA GESTIÓN MEDIANTE LABORES ADMINISTRATIVAS Y FINANCIERAS EN LA OFICINA DE CONTABILIDAD EN EL ÁREA DE GESTIÓN DEL DESARROLLO LOCAL."/>
    <s v="https://community.secop.gov.co/Public/Tendering/OpportunityDetail/Index?noticeUID=CO1.NTC.1453802&amp;isFromPublicArea=True&amp;isModal=true&amp;asPopupView=true"/>
    <x v="17"/>
    <x v="89"/>
    <d v="2020-09-22T00:00:00"/>
    <d v="2020-12-31T00:00:00"/>
    <s v="3 meses 10 días."/>
    <d v="2020-12-31T00:00:00"/>
    <s v=""/>
    <d v="2020-12-31T00:00:00"/>
    <s v="3 meses 10 días."/>
    <s v="Término Ok"/>
    <m/>
    <m/>
    <m/>
    <m/>
    <s v="-"/>
    <s v="-"/>
    <s v="-"/>
    <s v="-"/>
    <s v="-"/>
    <s v="-"/>
    <s v="Masculino"/>
    <s v="-"/>
    <s v="-"/>
    <s v="-"/>
    <s v="-"/>
    <s v="-"/>
    <s v="-"/>
    <m/>
  </r>
  <r>
    <x v="0"/>
    <s v="373-2020"/>
    <m/>
    <s v="Secop II"/>
    <s v="FDLSUBA-CPS-373-2020"/>
    <s v="FDLSUBA-CD-239-2020 "/>
    <x v="0"/>
    <x v="0"/>
    <x v="0"/>
    <m/>
    <m/>
    <s v="ALBERSI YOLIMA AREVALO MARTINEZ"/>
    <n v="1022927669"/>
    <s v="Bogotá, D.C."/>
    <n v="9002"/>
    <n v="11600000"/>
    <n v="0"/>
    <n v="0"/>
    <n v="11600000"/>
    <n v="2900000"/>
    <m/>
    <m/>
    <m/>
    <s v="Persona Natural"/>
    <x v="0"/>
    <m/>
    <s v="PRESTAR APOYO TÉCNICO EN EL ÁREA DE GESTIÓN DEL DESARROLLO LOCAL EN EL ÁREA DE DESPACHOS COMISORIOS, PARA LOGRAR EL CUMPLIMIENTO DE LAS METAS DEL PLAN DE DESARROLLO LOCAL DE LA VIGENCIA"/>
    <s v="https://community.secop.gov.co/Public/Tendering/OpportunityDetail/Index?noticeUID=CO1.NTC.1453696&amp;isFromPublicArea=True&amp;isModal=true&amp;asPopupView=true"/>
    <x v="1"/>
    <x v="89"/>
    <d v="2020-09-24T00:00:00"/>
    <d v="2020-12-17T00:00:00"/>
    <s v="2 meses 24 días."/>
    <d v="2020-12-17T00:00:00"/>
    <s v=""/>
    <d v="2020-12-17T00:00:00"/>
    <s v="2 meses 24 días."/>
    <s v="Término Ok"/>
    <m/>
    <m/>
    <m/>
    <m/>
    <s v="calle 150 A N° 102 B 47 torre 3 apto 604"/>
    <n v="3152783181"/>
    <s v="yolimamartinez2008@gmail.com"/>
    <s v="Banco Caja Social (BCSC)"/>
    <s v="Ahorros"/>
    <n v="24089802274"/>
    <s v="Femenino"/>
    <s v="Colombia"/>
    <s v="Bogotá, D.C."/>
    <s v="Cundinamarca"/>
    <d v="1986-07-02T00:00:00"/>
    <n v="37"/>
    <s v="BACHILLER"/>
    <m/>
  </r>
  <r>
    <x v="0"/>
    <s v="374-2020"/>
    <m/>
    <s v="Secop II"/>
    <s v="FDLSUBA-CPS-374-2020"/>
    <s v="FDLSUBA-CD-240-2020"/>
    <x v="0"/>
    <x v="0"/>
    <x v="1"/>
    <m/>
    <m/>
    <s v="JOSE VICENTE VELASQUEZ BELTRAN"/>
    <n v="19111762"/>
    <s v="Bogotá, D.C."/>
    <n v="1427"/>
    <n v="25200000"/>
    <n v="0"/>
    <n v="0"/>
    <n v="25200000"/>
    <n v="6300000"/>
    <m/>
    <m/>
    <m/>
    <s v="Persona Natural"/>
    <x v="0"/>
    <m/>
    <s v="PRESTAR SERVICIOS PROFESIONALES AL ÁREA DE GESTIÓN DEL DESARROLLO LOCAL DE LA ALCALDÍA LOCAL DE SUBA, PARA APOYAR LA SUPERVISIÓN DE CONTRATOS DEL PROYECTO 1427 QUE LE SEAN ASIGNADOS, "/>
    <s v="https://community.secop.gov.co/Public/Tendering/OpportunityDetail/Index?noticeUID=CO1.NTC.1453988&amp;isFromPublicArea=True&amp;isModal=true&amp;asPopupView=true"/>
    <x v="2"/>
    <x v="89"/>
    <d v="2020-09-22T00:00:00"/>
    <d v="2020-12-31T00:00:00"/>
    <s v="3 meses 10 días."/>
    <d v="2020-12-31T00:00:00"/>
    <s v=""/>
    <d v="2020-12-31T00:00:00"/>
    <s v="3 meses 10 días."/>
    <s v="Término Ok"/>
    <m/>
    <m/>
    <m/>
    <m/>
    <s v="Carrera 59D No. 131-01"/>
    <n v="3143781201"/>
    <s v="josevicente86@yahoo.es"/>
    <s v="Banco Av Villas"/>
    <s v="Ahorros"/>
    <s v="022816602"/>
    <s v="Masculino"/>
    <s v="Colombia"/>
    <s v="Bogotá, D.C."/>
    <s v="Cundinamarca"/>
    <d v="1950-03-02T00:00:00"/>
    <n v="74"/>
    <s v="INGENIERIA INDUSTRIAL,ESPECIALIZACION EN GESTION PUBLICA"/>
    <m/>
  </r>
  <r>
    <x v="0"/>
    <s v="375-2020"/>
    <m/>
    <s v="Secop II"/>
    <s v="FDLSUBA-CPS-375-2020"/>
    <s v="FDLSUBA-CD-241-2020"/>
    <x v="0"/>
    <x v="0"/>
    <x v="1"/>
    <m/>
    <m/>
    <s v="NANCY GABRIELA VARGAS PAJOY"/>
    <n v="52263411"/>
    <m/>
    <n v="690"/>
    <n v="28000000"/>
    <n v="0"/>
    <n v="0"/>
    <n v="28000000"/>
    <n v="8000000"/>
    <m/>
    <m/>
    <m/>
    <s v="Persona Natural"/>
    <x v="0"/>
    <m/>
    <s v="PRESTAR SERVICIOS PROFESIONALES ESPECIALIZADO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1454302&amp;isFromPublicArea=True&amp;isModal=true&amp;asPopupView=true"/>
    <x v="6"/>
    <x v="93"/>
    <d v="2020-09-22T00:00:00"/>
    <d v="2020-12-31T00:00:00"/>
    <s v="3 meses 10 días."/>
    <d v="2020-12-31T00:00:00"/>
    <s v=""/>
    <d v="2020-12-31T00:00:00"/>
    <s v="3 meses 10 días."/>
    <s v="Término Ok"/>
    <m/>
    <m/>
    <m/>
    <m/>
    <s v="-"/>
    <s v="-"/>
    <s v="-"/>
    <s v="-"/>
    <s v="-"/>
    <s v="-"/>
    <s v="Femenino"/>
    <s v="-"/>
    <s v="-"/>
    <s v="-"/>
    <s v="-"/>
    <s v="-"/>
    <s v="-"/>
    <m/>
  </r>
  <r>
    <x v="0"/>
    <s v="376-2020"/>
    <m/>
    <s v="Secop II"/>
    <s v="FDLSUBA-CPS-376-2020"/>
    <s v="FDLSUBA-CD-242-2020"/>
    <x v="0"/>
    <x v="0"/>
    <x v="0"/>
    <m/>
    <m/>
    <s v="WILLIAM FELIPE ORDUZ ANDONOFF"/>
    <n v="1014232597"/>
    <m/>
    <n v="8000"/>
    <n v="16800000"/>
    <n v="0"/>
    <n v="0"/>
    <n v="16800000"/>
    <n v="4200000"/>
    <m/>
    <m/>
    <m/>
    <s v="Persona Natural"/>
    <x v="0"/>
    <m/>
    <s v="APOYAR JURÍDICAMENTE LA EJECUCIÓN DE LAS ACCIONESREQUERIDAS PARA LA DEPURACIÓN DE LAS ACTUACIONES ADMINISTRATIVAS QUE CURSAN EN LA ALCALDÍA LOCAL"/>
    <s v="https://community.secop.gov.co/Public/Tendering/OpportunityDetail/Index?noticeUID=CO1.NTC.1455318&amp;isFromPublicArea=True&amp;isModal=true&amp;asPopupView=true"/>
    <x v="0"/>
    <x v="93"/>
    <d v="2020-09-25T00:00:00"/>
    <d v="2020-12-31T00:00:00"/>
    <s v="3 meses 7 días."/>
    <d v="2020-12-31T00:00:00"/>
    <s v=""/>
    <d v="2020-12-31T00:00:00"/>
    <s v="3 meses 7 días."/>
    <s v="Término Ok"/>
    <m/>
    <m/>
    <m/>
    <m/>
    <s v="-"/>
    <s v="-"/>
    <s v="-"/>
    <s v="-"/>
    <s v="-"/>
    <s v="-"/>
    <s v="Masculino"/>
    <s v="-"/>
    <s v="-"/>
    <s v="-"/>
    <s v="-"/>
    <s v="-"/>
    <s v="-"/>
    <m/>
  </r>
  <r>
    <x v="0"/>
    <s v="377-2020"/>
    <m/>
    <s v="Secop II"/>
    <s v="FDLSUBA-CPS-377-2020"/>
    <s v="FDLSUBA-CD-243-2020"/>
    <x v="0"/>
    <x v="0"/>
    <x v="1"/>
    <m/>
    <m/>
    <s v="NATALIA ANDREA ARISTIZABAL AMAYA"/>
    <n v="1020776342"/>
    <m/>
    <n v="8000"/>
    <n v="22050000"/>
    <n v="0"/>
    <n v="0"/>
    <n v="22050000"/>
    <n v="6300000"/>
    <m/>
    <m/>
    <m/>
    <s v="Persona Natural"/>
    <x v="0"/>
    <m/>
    <s v="PRESTAR SERVICIOS PROFESIONALES EN ÁREA DE GESTIÓN DEL DESARROLLO DE LA ALCALDÍA LOCAL DE SUBA, PARA LA RESPUESTA EFECTIVA Y OPORTUNA A LOS REQUERIMIENTOS PRESENTADOS, REVISIÓN DE LAS ACTUACIONES, LIDERAR DE RELACIONES EN SUS DISTINTOS NIVELES Y DEMÁS ASUNTOS DE COMPETENCIA DE LA ALCALDÍA, "/>
    <s v="https://community.secop.gov.co/Public/Tendering/OpportunityDetail/Index?noticeUID=CO1.NTC.1453616&amp;isFromPublicArea=True&amp;isModal=true&amp;asPopupView=true"/>
    <x v="14"/>
    <x v="89"/>
    <d v="2020-09-18T00:00:00"/>
    <d v="2020-12-31T00:00:00"/>
    <s v="3 meses 14 días."/>
    <d v="2020-12-31T00:00:00"/>
    <s v=""/>
    <d v="2020-12-31T00:00:00"/>
    <s v="3 meses 14 días."/>
    <s v="Término Ok"/>
    <m/>
    <m/>
    <m/>
    <m/>
    <s v="-"/>
    <s v="-"/>
    <s v="-"/>
    <s v="-"/>
    <s v="-"/>
    <s v="-"/>
    <s v="Femenino"/>
    <s v="-"/>
    <s v="-"/>
    <s v="-"/>
    <s v="-"/>
    <s v="-"/>
    <s v="-"/>
    <m/>
  </r>
  <r>
    <x v="0"/>
    <s v="378-2020"/>
    <m/>
    <s v="Secop II"/>
    <s v="FDLSUBA-CPS-378-2020."/>
    <s v="FDLSUBA-CD-170-2020"/>
    <x v="0"/>
    <x v="0"/>
    <x v="0"/>
    <m/>
    <m/>
    <s v="DIEGO FERNANDO OCHOA MONTERO"/>
    <n v="80222951"/>
    <s v="Bogotá, D.C."/>
    <n v="1481"/>
    <n v="11000000"/>
    <n v="0"/>
    <n v="0"/>
    <n v="11000000"/>
    <n v="2200000"/>
    <m/>
    <m/>
    <m/>
    <s v="Persona Natural"/>
    <x v="0"/>
    <m/>
    <s v="APOYAR ADMINISTRATIVA Y ASISTENCIALMENTE A LA ALCALDÍA LOCAL DE SUBA EN LAS DIFERENTES DEPENDENCIAS CON LA OPORTUNIDAD Y CONFIDENCIALIDAD REQUERIDA"/>
    <s v="https://community.secop.gov.co/Public/Tendering/OpportunityDetail/Index?noticeUID=CO1.NTC.1401439&amp;isFromPublicArea=True&amp;isModal=true&amp;asPopupView=true"/>
    <x v="0"/>
    <x v="93"/>
    <d v="2020-09-21T00:00:00"/>
    <d v="2020-12-31T00:00:00"/>
    <s v="3 meses 11 días."/>
    <d v="2020-12-31T00:00:00"/>
    <s v=""/>
    <d v="2020-12-31T00:00:00"/>
    <s v="3 meses 11 días."/>
    <s v="Término Ok"/>
    <m/>
    <m/>
    <m/>
    <m/>
    <s v="CARRERA 51 # 167 -50 Int 10 Apto 101"/>
    <n v="3182102856"/>
    <s v="atreyuo@hotmail.com"/>
    <s v="Banco Scotiabank Colpatria"/>
    <s v="Ahorros"/>
    <n v="1001161438"/>
    <s v="Masculino"/>
    <s v="Colombia"/>
    <s v="Bogotá, D.C."/>
    <s v="Cundinamarca"/>
    <d v="1983-01-16T00:00:00"/>
    <n v="41"/>
    <s v="TECNOLOGIA EN MERCADEO PUBLICIDAD_x000a_Y VENTAS "/>
    <m/>
  </r>
  <r>
    <x v="0"/>
    <s v="379-2020"/>
    <m/>
    <s v="Secop II"/>
    <s v="FDLSUBA-CPS-379-2020."/>
    <s v="FDLSUBA-CD-244-2020"/>
    <x v="0"/>
    <x v="0"/>
    <x v="0"/>
    <m/>
    <m/>
    <s v="ALEX ALFONSO QUINTERO PARIAS"/>
    <n v="79049993"/>
    <s v="Bogotá, D.C."/>
    <n v="8000"/>
    <n v="9900000"/>
    <n v="0"/>
    <n v="0"/>
    <n v="9900000"/>
    <n v="1750000"/>
    <m/>
    <m/>
    <m/>
    <s v="Persona Natural"/>
    <x v="0"/>
    <m/>
    <s v="PRESTAR EL SERVICIO COMO CONDUCTOR DE LOS VEHÍCULOS LIVIANOS QUE INTEGRAN EL PARQUE AUTOMOTOR DE LA ALCALDÍA LOCAL DE SUBA "/>
    <s v="https://community.secop.gov.co/Public/Tendering/OpportunityDetail/Index?noticeUID=CO1.NTC.1456060&amp;isFromPublicArea=True&amp;isModal=true&amp;asPopupView=true"/>
    <x v="14"/>
    <x v="93"/>
    <d v="2020-09-23T00:00:00"/>
    <d v="2020-12-31T00:00:00"/>
    <s v="3 meses 9 días."/>
    <d v="2021-01-31T00:00:00"/>
    <s v="1 meses "/>
    <d v="2021-01-31T00:00:00"/>
    <s v="4 meses 9 días."/>
    <s v="Término Ok"/>
    <m/>
    <m/>
    <m/>
    <m/>
    <s v="CARRERA 122D#129B-60"/>
    <n v="3114489943"/>
    <s v="SUPERPAQUINTEPAR@GMAIL.COM"/>
    <s v="Banco Davivienda"/>
    <s v="Ahorros"/>
    <s v="000770075323"/>
    <s v="Masculino"/>
    <s v="Colombia"/>
    <s v="Bogotá, D.C."/>
    <s v="Cundinamarca"/>
    <d v="1966-08-20T00:00:00"/>
    <n v="57"/>
    <s v="BACHILLER"/>
    <m/>
  </r>
  <r>
    <x v="0"/>
    <s v="380-2020"/>
    <m/>
    <s v="Secop II"/>
    <s v="FDLSUBA-CPS-380-2020"/>
    <s v="FDLSUBA-CD-176-2020"/>
    <x v="0"/>
    <x v="0"/>
    <x v="0"/>
    <m/>
    <m/>
    <s v="ANGÉLICA MARÍA CHICA CHARRY"/>
    <n v="1019104134"/>
    <s v="Bogotá, D.C."/>
    <n v="8000"/>
    <n v="11000000"/>
    <n v="0"/>
    <n v="0"/>
    <n v="11000000"/>
    <n v="2200000"/>
    <m/>
    <m/>
    <m/>
    <s v="Persona Natural"/>
    <x v="0"/>
    <m/>
    <s v="PRESTAR LOS SERVICIOS DE APOYO AL ÁREA GESTIÓN DE DESARROLLO LOCAL ESPECIALMENTE EN EL CENTRO DE DOCUMENTACIÓN E INFORMACIÓN CDI DE LA ALCALDÍA LOCAL DE SUBA"/>
    <s v="https://community.secop.gov.co/Public/Tendering/OpportunityDetail/Index?noticeUID=CO1.NTC.1406959&amp;isFromPublicArea=True&amp;isModal=true&amp;asPopupView=true"/>
    <x v="7"/>
    <x v="93"/>
    <d v="2020-09-21T00:00:00"/>
    <d v="2020-12-31T00:00:00"/>
    <s v="3 meses 11 días."/>
    <d v="2021-01-31T00:00:00"/>
    <s v="1 meses "/>
    <d v="2021-01-31T00:00:00"/>
    <s v="4 meses 11 días."/>
    <s v="Término Ok"/>
    <m/>
    <m/>
    <m/>
    <m/>
    <s v="calle 147c #101-53 casa 22"/>
    <n v="3163905258"/>
    <s v="L angelicachicac@gmail.com"/>
    <s v="Bancolombia"/>
    <s v="Ahorros"/>
    <n v="91200050334"/>
    <s v="Femenino"/>
    <s v="Colombia"/>
    <s v="Bogotá, D.C."/>
    <s v="Cundinamarca"/>
    <d v="1995-02-22T00:00:00"/>
    <n v="29"/>
    <s v="COMUNICACION SOCIALY PERIODISMO"/>
    <m/>
  </r>
  <r>
    <x v="0"/>
    <s v="381-2020"/>
    <m/>
    <s v="Secop II"/>
    <s v="FDLSUBA-CPS-381-2020"/>
    <s v="FDLSUBA-CD-245-2020"/>
    <x v="0"/>
    <x v="0"/>
    <x v="1"/>
    <m/>
    <m/>
    <s v="IVAN DARIO GOMEZ HENAO"/>
    <n v="1053777240"/>
    <s v="Manizalez (Caldas)"/>
    <n v="8000"/>
    <n v="26145000"/>
    <n v="0"/>
    <n v="0"/>
    <n v="26145000"/>
    <n v="7470000"/>
    <m/>
    <m/>
    <m/>
    <s v="Persona Natural"/>
    <x v="0"/>
    <m/>
    <s v="PRESTAR SERVICIOS PROFESIONALES ESPECIALIZADOS PARA BRINDAR APOYO JURÍDICO Y ORIENTAR TEMAS PRIORITARIOS EN EL ÁREA DE DESARROLLO LOCAL DE LA ALCALDÍA LOCAL DE SUBA, PARA EL CUMPLIMIENTO DE LAS REGULACIONES EN MATERIA DE DERECHO ADMINISTRATIVO."/>
    <s v="https://community.secop.gov.co/Public/Tendering/OpportunityDetail/Index?noticeUID=CO1.NTC.1456684&amp;isFromPublicArea=True&amp;isModal=true&amp;asPopupView=true"/>
    <x v="14"/>
    <x v="93"/>
    <d v="2020-09-21T00:00:00"/>
    <d v="2020-12-31T00:00:00"/>
    <s v="3 meses 11 días."/>
    <d v="2020-12-31T00:00:00"/>
    <s v=""/>
    <d v="2020-12-31T00:00:00"/>
    <s v="3 meses 11 días."/>
    <s v="Término Ok"/>
    <m/>
    <m/>
    <m/>
    <m/>
    <s v="DIAGONAL 49 SUR No 85-79"/>
    <n v="3128637283"/>
    <s v="ivangoh24@gmail.com"/>
    <s v="Bancolombia"/>
    <s v="Ahorros"/>
    <n v="11331274579"/>
    <s v="Masculino"/>
    <s v="Colombia"/>
    <s v="Marquetalia"/>
    <s v="Caldas"/>
    <d v="1987-05-24T00:00:00"/>
    <n v="37"/>
    <s v="ESPECIALIZACIÓN EN CONTRATACIÓN ESTATAL Y NEGOCIOS JURÍDICOS,DERECHO7"/>
    <m/>
  </r>
  <r>
    <x v="0"/>
    <s v="382-2020"/>
    <m/>
    <s v="Secop II"/>
    <s v="FDLSUBACPS-382-2020"/>
    <s v="FDLSUBA-CD-246-2020"/>
    <x v="0"/>
    <x v="0"/>
    <x v="1"/>
    <m/>
    <m/>
    <s v="LUZ DARY BERNAL LOPEZ"/>
    <n v="52582380"/>
    <s v="Bogotá, D.C."/>
    <n v="1427"/>
    <n v="18900000"/>
    <n v="0"/>
    <n v="0"/>
    <n v="18900000"/>
    <n v="4200000"/>
    <m/>
    <m/>
    <m/>
    <s v="Persona Natural"/>
    <x v="0"/>
    <m/>
    <s v="PRESTAR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 DE SUBA, "/>
    <s v="https://community.secop.gov.co/Public/Tendering/OpportunityDetail/Index?noticeUID=CO1.NTC.1462251&amp;isFromPublicArea=True&amp;isModal=true&amp;asPopupView=true"/>
    <x v="2"/>
    <x v="94"/>
    <d v="2020-09-24T00:00:00"/>
    <d v="2020-12-31T00:00:00"/>
    <s v="3 meses 8 días."/>
    <d v="2020-12-31T00:00:00"/>
    <s v=""/>
    <d v="2020-12-31T00:00:00"/>
    <s v="3 meses 8 días."/>
    <s v="Término Ok"/>
    <m/>
    <m/>
    <m/>
    <m/>
    <s v="Calle 138A No. 102 A 21"/>
    <n v="3224079541"/>
    <s v=" luzb.social1a@gmail.com"/>
    <s v="Banco Davivienda"/>
    <s v="Ahorros"/>
    <s v="0570004070226826"/>
    <s v="Femenino"/>
    <s v="Colombia"/>
    <s v="Bogotá, D.C."/>
    <s v="Cundinamarca"/>
    <d v="1971-02-28T00:00:00"/>
    <n v="53"/>
    <s v="SOCIOLOGIA,Construcción de Paz Territoria"/>
    <m/>
  </r>
  <r>
    <x v="0"/>
    <s v="383-2020"/>
    <m/>
    <s v="Secop II"/>
    <s v="FDLSUBACPS-383-2020"/>
    <s v="FDLSUBA-CD-246-2020"/>
    <x v="0"/>
    <x v="0"/>
    <x v="1"/>
    <m/>
    <m/>
    <s v="ANETH LUCERO SANCHEZ"/>
    <n v="52413751"/>
    <s v="Bogotá, D.C."/>
    <n v="1427"/>
    <n v="18900000"/>
    <n v="0"/>
    <n v="0"/>
    <n v="18900000"/>
    <n v="4200000"/>
    <m/>
    <m/>
    <m/>
    <s v="Persona Natural"/>
    <x v="0"/>
    <m/>
    <s v="PRESTAR LOS SERVICIOS PROFESIONALES PARA LA OPERACIÓN, PRESTACIÓN Y SEGUIMIENTO Y CUMPLIMIENTO DE LOS PROCEDIMIENTOS ADMINISTRATIVOS,OPERATIVOS Y PROGRAMÁTICOS DE LOS SERVICIOS SOCIALES DEL PROYECTO DE SUBSIDIO/APOYO ECONÓMICO TIPO C, QUE CONTRIBUYAN A LA GARANTÍA DE LOSDERECHOS DE LA POBLACIÓN MAYOR EN EL MARCO DE LA POLÍTICA PÚBLICA SOCIAL PARA EL ENVEJECIMIENTO Y LA VEJEZ EN EL DISTRITO CAPITAL A CARGO DE LA ALCALDÍA LOCAL DE SUBA"/>
    <s v="https://community.secop.gov.co/Public/Tendering/OpportunityDetail/Index?noticeUID=CO1.NTC.1462251&amp;isFromPublicArea=True&amp;isModal=true&amp;asPopupView=true"/>
    <x v="2"/>
    <x v="96"/>
    <d v="2020-09-24T00:00:00"/>
    <d v="2020-12-31T00:00:00"/>
    <s v="3 meses 8 días."/>
    <d v="2020-12-31T00:00:00"/>
    <s v=""/>
    <d v="2020-12-31T00:00:00"/>
    <s v="3 meses 8 días."/>
    <s v="Término Ok"/>
    <m/>
    <m/>
    <m/>
    <m/>
    <s v="Trasv 88 # 145-32 "/>
    <n v="3108713154"/>
    <s v=" anetsan21112009@gmail.com"/>
    <s v="Bancolombia"/>
    <s v="Ahorros"/>
    <n v="65870595594"/>
    <s v="Femenino"/>
    <s v="Colombia"/>
    <s v="Bogotá, D.C."/>
    <s v="Cundinamarca"/>
    <d v="1976-06-09T00:00:00"/>
    <n v="47"/>
    <s v="ADMINISTRACION DE EMPRESAS,TECNOLOGÍA EN GESTIÓN DE RECURSOS_x000a_HUMANOS"/>
    <m/>
  </r>
  <r>
    <x v="0"/>
    <s v="384-2020"/>
    <m/>
    <s v="Secop II"/>
    <s v="FDLSUBACPS-384-2020"/>
    <s v="FDLSUBA-CD-246-2020"/>
    <x v="0"/>
    <x v="0"/>
    <x v="1"/>
    <m/>
    <m/>
    <s v="SANDRA EDITH GALLEGOS GARCIA"/>
    <n v="52397949"/>
    <s v="Bogotá, D.C."/>
    <n v="1427"/>
    <n v="18900000"/>
    <n v="0"/>
    <n v="0"/>
    <n v="18900000"/>
    <n v="4200000"/>
    <m/>
    <m/>
    <m/>
    <s v="Persona Natural"/>
    <x v="0"/>
    <m/>
    <s v=" PRESTAR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 DE SUBA, "/>
    <s v="https://community.secop.gov.co/Public/Tendering/OpportunityDetail/Index?noticeUID=CO1.NTC.1462251&amp;isFromPublicArea=True&amp;isModal=true&amp;asPopupView=true"/>
    <x v="2"/>
    <x v="96"/>
    <d v="2020-09-24T00:00:00"/>
    <d v="2020-12-31T00:00:00"/>
    <s v="3 meses 8 días."/>
    <d v="2021-01-31T00:00:00"/>
    <s v="1 meses "/>
    <d v="2021-01-31T00:00:00"/>
    <s v="4 meses 8 días."/>
    <s v="Término Ok"/>
    <m/>
    <m/>
    <m/>
    <m/>
    <s v="carrera 111 N° 135 B 57"/>
    <n v="3203539927"/>
    <s v="sandraedithgallegosgarcia@gmail.com"/>
    <s v="Bancolombia"/>
    <s v="Ahorros"/>
    <n v="19873587931"/>
    <s v="Femenino"/>
    <s v="Colombia"/>
    <s v="Bogotá, D.C."/>
    <s v="Cundinamarca"/>
    <d v="1980-02-04T00:00:00"/>
    <n v="44"/>
    <s v="Magister en desarrollo humano,Especialización en Desarrollo Humano"/>
    <m/>
  </r>
  <r>
    <x v="0"/>
    <s v="385-2020"/>
    <m/>
    <s v="Secop II"/>
    <s v="FDLSUBACPS-385-2020"/>
    <s v="FDLSUBA-CD-246-2020"/>
    <x v="0"/>
    <x v="0"/>
    <x v="1"/>
    <m/>
    <m/>
    <s v="DIANA CAROLINA VARGAS CAÑON"/>
    <n v="1019017860"/>
    <m/>
    <n v="1427"/>
    <n v="18900000"/>
    <n v="0"/>
    <n v="0"/>
    <n v="18900000"/>
    <n v="4200000"/>
    <m/>
    <m/>
    <m/>
    <s v="Persona Natural"/>
    <x v="0"/>
    <m/>
    <s v="PRESTAR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 DE SUBA, "/>
    <s v="https://community.secop.gov.co/Public/Tendering/OpportunityDetail/Index?noticeUID=CO1.NTC.1462251&amp;isFromPublicArea=True&amp;isModal=true&amp;asPopupView=true"/>
    <x v="2"/>
    <x v="96"/>
    <d v="2020-09-24T00:00:00"/>
    <d v="2020-12-31T00:00:00"/>
    <s v="3 meses 8 días."/>
    <d v="2021-01-31T00:00:00"/>
    <s v="1 meses "/>
    <d v="2021-01-31T00:00:00"/>
    <s v="4 meses 8 días."/>
    <s v="Término Ok"/>
    <m/>
    <m/>
    <m/>
    <m/>
    <s v="-"/>
    <s v="-"/>
    <s v="-"/>
    <s v="-"/>
    <s v="-"/>
    <s v="-"/>
    <s v="Femenino"/>
    <s v="-"/>
    <s v="-"/>
    <s v="-"/>
    <s v="-"/>
    <s v="-"/>
    <s v="-"/>
    <m/>
  </r>
  <r>
    <x v="0"/>
    <s v="386-2020"/>
    <m/>
    <s v="Secop II"/>
    <s v="FDLSUBACPS-386-2020"/>
    <s v="FDLSUBA-CD-246-2020"/>
    <x v="0"/>
    <x v="0"/>
    <x v="1"/>
    <m/>
    <m/>
    <s v="JAVIER LIBARDO SALAZAR ENRIQUEZ"/>
    <n v="98380601"/>
    <m/>
    <n v="1427"/>
    <n v="18900000"/>
    <n v="0"/>
    <n v="0"/>
    <n v="18900000"/>
    <n v="4200000"/>
    <m/>
    <m/>
    <m/>
    <s v="Persona Natural"/>
    <x v="0"/>
    <m/>
    <s v="PRESTAR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 DE SUBA"/>
    <s v="https://community.secop.gov.co/Public/Tendering/OpportunityDetail/Index?noticeUID=CO1.NTC.1462251&amp;isFromPublicArea=True&amp;isModal=true&amp;asPopupView=true"/>
    <x v="2"/>
    <x v="96"/>
    <d v="2020-09-24T00:00:00"/>
    <d v="2020-12-31T00:00:00"/>
    <s v="3 meses 8 días."/>
    <d v="2020-12-31T00:00:00"/>
    <s v=""/>
    <d v="2020-12-31T00:00:00"/>
    <s v="3 meses 8 días."/>
    <s v="Término Ok"/>
    <m/>
    <m/>
    <m/>
    <m/>
    <s v="-"/>
    <s v="-"/>
    <s v="-"/>
    <s v="-"/>
    <s v="-"/>
    <s v="-"/>
    <s v="Masculino"/>
    <s v="-"/>
    <s v="-"/>
    <s v="-"/>
    <s v="-"/>
    <s v="-"/>
    <s v="-"/>
    <m/>
  </r>
  <r>
    <x v="0"/>
    <s v="387-2020"/>
    <m/>
    <s v="Secop II"/>
    <s v="FDLSUBA-CPS-387-2020"/>
    <s v="FDLSUBA-CD-247-2020"/>
    <x v="0"/>
    <x v="0"/>
    <x v="0"/>
    <m/>
    <m/>
    <s v="JHOAN SEBASTIAN JEREZ WILCHES"/>
    <n v="1070924202"/>
    <m/>
    <n v="1469"/>
    <n v="7700000"/>
    <n v="1026667"/>
    <n v="0"/>
    <n v="8726667"/>
    <n v="220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1466736&amp;isFromPublicArea=True&amp;isModal=true&amp;asPopupView=true"/>
    <x v="13"/>
    <x v="97"/>
    <d v="2020-10-02T00:00:00"/>
    <d v="2020-12-31T00:00:00"/>
    <s v="2 meses 30 días."/>
    <d v="2021-01-31T00:00:00"/>
    <s v="1 meses "/>
    <d v="2021-01-31T00:00:00"/>
    <s v="3 meses 30 días."/>
    <s v="Término Ok"/>
    <m/>
    <m/>
    <m/>
    <m/>
    <s v="-"/>
    <s v="-"/>
    <s v="-"/>
    <s v="-"/>
    <s v="-"/>
    <s v="-"/>
    <s v="Masculino"/>
    <s v="-"/>
    <s v="-"/>
    <s v="-"/>
    <s v="-"/>
    <s v="-"/>
    <s v="-"/>
    <m/>
  </r>
  <r>
    <x v="0"/>
    <s v="388-2020"/>
    <m/>
    <s v="Secop II"/>
    <s v="FDLSUBA-CPS-388-2020"/>
    <s v="FDLSUBA-CD-248-2020_x000a_"/>
    <x v="0"/>
    <x v="0"/>
    <x v="0"/>
    <m/>
    <m/>
    <s v="ANDRES FELIPE TRIVIÑO CASTILLO"/>
    <n v="1233911944"/>
    <s v="Bogotá, D.C."/>
    <n v="1481"/>
    <n v="7700000"/>
    <n v="0"/>
    <n v="0"/>
    <n v="7700000"/>
    <n v="2200000"/>
    <m/>
    <m/>
    <m/>
    <s v="Persona Natural"/>
    <x v="0"/>
    <m/>
    <s v="APOYAR ADMINISTRATIVA Y ASISTENCIALMENTE A LAS INSPECCIONES DE POLICIA DE LA LOCALIDAD"/>
    <s v="https://community.secop.gov.co/Public/Tendering/OpportunityDetail/Index?noticeUID=CO1.NTC.1461784&amp;isFromPublicArea=True&amp;isModal=true&amp;asPopupView=true"/>
    <x v="5"/>
    <x v="94"/>
    <d v="2020-09-25T00:00:00"/>
    <d v="2020-12-31T00:00:00"/>
    <s v="3 meses 7 días."/>
    <d v="2020-12-31T00:00:00"/>
    <s v=""/>
    <d v="2020-12-31T00:00:00"/>
    <s v="3 meses 7 días."/>
    <s v="Término Ok"/>
    <m/>
    <m/>
    <m/>
    <m/>
    <s v="CARRERA 98#158A-08"/>
    <n v="3057785139"/>
    <s v="ANDI-3010@HOTMAIL.COM"/>
    <s v="Banco Av Villas"/>
    <s v="Ahorros"/>
    <s v="053964628"/>
    <s v="Femenino"/>
    <s v="Colombia"/>
    <s v="Bogotá, D.C."/>
    <s v="Cundinamarca"/>
    <d v="1999-10-30T00:00:00"/>
    <n v="24"/>
    <s v="ADMINISTRACION DE EMPRESAS"/>
    <m/>
  </r>
  <r>
    <x v="0"/>
    <s v="389-2020"/>
    <m/>
    <s v="Secop II"/>
    <s v="FDLSUBA-CPS-389-2020"/>
    <s v="FDLSUBA-CD-249-2020_x000a_"/>
    <x v="0"/>
    <x v="0"/>
    <x v="1"/>
    <m/>
    <m/>
    <s v="LUIS ALBERTO PULIDO TOCA"/>
    <n v="19266126"/>
    <m/>
    <n v="8000"/>
    <n v="23100000"/>
    <n v="4830000"/>
    <n v="0"/>
    <n v="27930000"/>
    <n v="6300000"/>
    <m/>
    <m/>
    <m/>
    <s v="Persona Natural"/>
    <x v="0"/>
    <m/>
    <s v="PRESTAR SUS SERVICIOS PROFESIONALES PARA APOYAR LOS PROCESOS DE MANEJO DEL PRESUPUESTO DISTRITAL LOCAL QUE SE ENCUENTRAN A CARGO DE LA OFICINA DE PRESUPUESTO DEL FONDO DE DESARROLLO LOCAL DE SUBA"/>
    <s v="https://community.secop.gov.co/Public/Tendering/OpportunityDetail/Index?noticeUID=CO1.NTC.1462170&amp;isFromPublicArea=True&amp;isModal=true&amp;asPopupView=true"/>
    <x v="10"/>
    <x v="94"/>
    <d v="2020-09-23T00:00:00"/>
    <d v="2020-12-31T00:00:00"/>
    <s v="3 meses 9 días."/>
    <d v="2021-01-31T00:00:00"/>
    <s v="1 meses "/>
    <d v="2021-01-31T00:00:00"/>
    <s v="4 meses 9 días."/>
    <s v="Término Ok"/>
    <m/>
    <m/>
    <m/>
    <m/>
    <s v="-"/>
    <s v="-"/>
    <s v="-"/>
    <s v="-"/>
    <s v="-"/>
    <s v="-"/>
    <s v="Masculino"/>
    <s v="-"/>
    <s v="-"/>
    <s v="-"/>
    <s v="-"/>
    <s v="-"/>
    <s v="-"/>
    <m/>
  </r>
  <r>
    <x v="0"/>
    <s v="390-2020"/>
    <m/>
    <s v="Secop II"/>
    <s v="FDLSUBA-CPS-390-2020"/>
    <s v="FDLSUBA-CD-250-2020"/>
    <x v="0"/>
    <x v="0"/>
    <x v="0"/>
    <m/>
    <m/>
    <s v="REINALDO RODRIGUEZ MENDEZ"/>
    <n v="5882595"/>
    <s v="Chaparral (Tolima)"/>
    <n v="8000"/>
    <n v="9900000"/>
    <n v="0"/>
    <n v="0"/>
    <n v="9900000"/>
    <n v="2200000"/>
    <m/>
    <m/>
    <m/>
    <s v="Persona Natural"/>
    <x v="0"/>
    <m/>
    <s v="PRESTAR EL SERVICIO COMO CONDUCTOR DE LOS VEHÍCULOS LIVIANOS QUE INTEGRAN EL PARQUE AUTOMOTOR DE LA ALCALDÍA LOCAL DE SUBA"/>
    <s v="https://community.secop.gov.co/Public/Tendering/OpportunityDetail/Index?noticeUID=CO1.NTC.1465680&amp;isFromPublicArea=True&amp;isModal=true&amp;asPopupView=true"/>
    <x v="8"/>
    <x v="95"/>
    <d v="2020-09-29T00:00:00"/>
    <d v="2020-12-31T00:00:00"/>
    <s v="3 meses 3 días."/>
    <d v="2020-12-31T00:00:00"/>
    <s v=""/>
    <d v="2020-12-31T00:00:00"/>
    <s v="3 meses 3 días."/>
    <s v="Término Ok"/>
    <m/>
    <m/>
    <m/>
    <m/>
    <s v="Calle 129 D No 158 A – 21 Sta. Cecilia Suba"/>
    <n v="3118892002"/>
    <s v="rey59latino@gmail.com"/>
    <s v="Banco Caja Social (BCSC)"/>
    <s v="Ahorros"/>
    <n v="24049733091"/>
    <s v="Masculino"/>
    <s v="Colombia"/>
    <s v="Chaparral"/>
    <s v="Tolima"/>
    <d v="1959-06-20T00:00:00"/>
    <n v="64"/>
    <s v="BACHILLER"/>
    <m/>
  </r>
  <r>
    <x v="0"/>
    <s v="392-2020"/>
    <m/>
    <s v="Secop II"/>
    <s v="FDLSUBA-392-2020"/>
    <s v="FDLSUBA-CD-252-2020"/>
    <x v="0"/>
    <x v="0"/>
    <x v="0"/>
    <m/>
    <m/>
    <s v="DIEGO ANDRES GONZALEZ RODRIGUEZ"/>
    <n v="80801372"/>
    <m/>
    <n v="8000"/>
    <n v="14700000"/>
    <n v="0"/>
    <n v="0"/>
    <n v="14700000"/>
    <n v="4200000"/>
    <m/>
    <m/>
    <m/>
    <s v="Persona Natural"/>
    <x v="0"/>
    <m/>
    <s v="APOYAR JURÍDICAMENTE LA EJECUCIÓN DE LAS ACCIONES REQUERIDAS PARA LA DEPURACIÓN DE LAS ACTUACIONES ADMINISTRATIVAS QUE CURSAN EN LA ALCALDÍA LOCAL"/>
    <s v="https://community.secop.gov.co/Public/Tendering/OpportunityDetail/Index?noticeUID=CO1.NTC.1467471&amp;isFromPublicArea=True&amp;isModal=true&amp;asPopupView=true"/>
    <x v="0"/>
    <x v="98"/>
    <d v="2020-09-28T00:00:00"/>
    <d v="2020-12-31T00:00:00"/>
    <s v="3 meses 4 días."/>
    <d v="2020-12-31T00:00:00"/>
    <s v=""/>
    <d v="2020-12-31T00:00:00"/>
    <s v="3 meses 4 días."/>
    <s v="Término Ok"/>
    <m/>
    <m/>
    <m/>
    <m/>
    <s v="-"/>
    <s v="-"/>
    <s v="-"/>
    <s v="-"/>
    <s v="-"/>
    <s v="-"/>
    <s v="Masculino"/>
    <s v="-"/>
    <s v="-"/>
    <s v="-"/>
    <s v="-"/>
    <s v="-"/>
    <s v="-"/>
    <m/>
  </r>
  <r>
    <x v="0"/>
    <s v="393-2020"/>
    <m/>
    <s v="Secop II"/>
    <s v="FDLSUBA-CPS-393-2020"/>
    <s v="FDLSUBA-CD-253-2020"/>
    <x v="0"/>
    <x v="0"/>
    <x v="1"/>
    <m/>
    <m/>
    <s v="PAULA JOHANA VARGAS LEGUIZAMO"/>
    <n v="52307691"/>
    <m/>
    <n v="1483"/>
    <n v="26145000"/>
    <n v="0"/>
    <n v="0"/>
    <n v="26145000"/>
    <n v="7470000"/>
    <m/>
    <m/>
    <m/>
    <s v="Persona Natural"/>
    <x v="0"/>
    <m/>
    <s v="PRESTAR LOS SERVICIOS PROFESIONALES JURÍDICOS ESPECIALIZADOS A LA ALCALDÍA LOCAL DE SUBA, PRINCIPALMENTE EN LAS ACCIONES PEDAGÓGICAS PREVENTIVAS Y DE SENSIBILIZACIÓN PARA EL ACATAMIENTO VOLUNTARIO DE LA NORMATIVA EN MATERIA DEL RÉGIMEN URBANÍSTICO, LEGAL FUNCIONAMIENTO DE LOS ESTABLECIMIENTOS COMERCIALES, USO DEL ESPACIO PÚBLICO Y MEDIO AMBIENTE EN LA ALCALDÍA LOCAL DE SUBA, "/>
    <s v="https://community.secop.gov.co/Public/Tendering/OpportunityDetail/Index?noticeUID=CO1.NTC.1467133&amp;isFromPublicArea=True&amp;isModal=true&amp;asPopupView=true"/>
    <x v="0"/>
    <x v="95"/>
    <d v="2020-09-25T00:00:00"/>
    <d v="2020-12-31T00:00:00"/>
    <s v="3 meses 7 días."/>
    <d v="2020-12-31T00:00:00"/>
    <s v=""/>
    <d v="2020-12-31T00:00:00"/>
    <s v="3 meses 7 días."/>
    <s v="Término Ok"/>
    <m/>
    <m/>
    <m/>
    <m/>
    <s v="-"/>
    <s v="-"/>
    <s v="-"/>
    <s v="-"/>
    <s v="-"/>
    <s v="-"/>
    <s v="Femenino"/>
    <s v="-"/>
    <s v="-"/>
    <s v="-"/>
    <s v="-"/>
    <s v="-"/>
    <s v="-"/>
    <m/>
  </r>
  <r>
    <x v="0"/>
    <s v="394-2020"/>
    <m/>
    <s v="Secop II"/>
    <s v="FDLSUBACPS-394-2020"/>
    <s v="FDLSUBA-CD-254-2020"/>
    <x v="0"/>
    <x v="0"/>
    <x v="1"/>
    <m/>
    <m/>
    <s v="MONICA PATRICIA MARTINEZ"/>
    <n v="27535477"/>
    <m/>
    <n v="1506"/>
    <n v="26145000"/>
    <n v="0"/>
    <n v="0"/>
    <n v="26145000"/>
    <n v="7470000"/>
    <m/>
    <m/>
    <m/>
    <s v="Persona Natural"/>
    <x v="0"/>
    <m/>
    <s v="SERVICIOS PROFESIONALES ESPECIALIZADOS EN CAMPO PARA LAS REVISIONESPERIÓDICAS DE LAS OBRAS CONTRATADAS, EJECUTADA S Y TERMINADAS POR ELFONDO DE DESARROLLO LOCAL DE SUBA, A FIN DE VERIFICAR EL CUMPLIMIENTO ALA ESTABILIDAD Y GARANTÍA DE LAS MISMA S EN LOS PROYECTOS DE MALLA VIAL,ESPACIO PUBLICO, PARQUES Y DEMÁS"/>
    <s v="https://community.secop.gov.co/Public/Tendering/OpportunityDetail/Index?noticeUID=CO1.NTC.1466756&amp;isFromPublicArea=True&amp;isModal=true&amp;asPopupView=true"/>
    <x v="11"/>
    <x v="95"/>
    <d v="2020-10-20T00:00:00"/>
    <d v="2020-12-31T00:00:00"/>
    <s v="2 meses 12 días."/>
    <d v="2020-12-31T00:00:00"/>
    <s v=""/>
    <d v="2020-12-31T00:00:00"/>
    <s v="2 meses 12 días."/>
    <s v="Término Ok"/>
    <m/>
    <m/>
    <m/>
    <m/>
    <s v="-"/>
    <s v="-"/>
    <s v="-"/>
    <s v="-"/>
    <s v="-"/>
    <s v="-"/>
    <s v="Femenino"/>
    <s v="-"/>
    <s v="-"/>
    <s v="-"/>
    <s v="-"/>
    <s v="-"/>
    <s v="-"/>
    <m/>
  </r>
  <r>
    <x v="0"/>
    <s v="395-2020"/>
    <m/>
    <s v="Secop I"/>
    <s v="FDLSUBACPS3952020"/>
    <s v="FDLSUBA-CPS-395-2020"/>
    <x v="0"/>
    <x v="2"/>
    <x v="2"/>
    <m/>
    <m/>
    <s v="CAJA DE COMPENSACION FAMILIAR - COMPENSAR"/>
    <s v="860066942-7"/>
    <m/>
    <s v="No es CPS P-AG"/>
    <n v="5205386029"/>
    <n v="0"/>
    <n v="0"/>
    <n v="5205386029"/>
    <s v="-"/>
    <m/>
    <m/>
    <m/>
    <s v="Persona Jurídica"/>
    <x v="2"/>
    <m/>
    <s v="COMPENSAR SE OBLIGA A PRESTAR LOS SERVICIOS REQUERIDOS PARA OPERAR EL PROGRAMA EMPLEOS DE EMERGENCIA QUE BUSCA GENERAR EMPLEO LOCAL TEMPORAL A TRABAJADORES DE BAJA CUALIFICACIÓN DE LAS LOCALIDADES QUE SUSCRIBEN ESTE CONTRATO, EN EL MARCO DE LA CONTENCIÓN Y MITIGACIÓN DEL COVID-19, LA DECLARATORIA DE EMERGENCIA SANITARIA EN TODO EL TERRITORIO NACIONAL Y LA CALAMIDAD PÚBLICA DECLARADA EN LA CIUDAD DE BOGOTÁ D.C. PARA PROMOVER LA REACTIVACIÓN ECONÓMICA LOCAL"/>
    <s v="https://www.contratos.gov.co/consultas/detalleProceso.do?numConstancia=20-22-19870&amp;g-recaptcha-response=03AGdBq27tuKt7u4CN6LpxtLi6vm4B5telnGu1klBFhhswmxhxo7PRcU9gorObtbuBwQLzQssdeFD3OVIdIERLGpkCfFFSRjFB2TKp5ee1iAn5i2SMxd0C0iJmCAudoaJkO8MJhMgd9QZy9ILLUkGBsQvYjp9CuCeJV_ltlbpLBTd-HuTUg_kcYcp745rIgagkAip7H2Td_e0fPexjTjl_Jk6S-8n7bDwL18yq3mq5CqUg0DOHABVaTqrDrYvU4_e3n4L-zjGR7MOkGQDFY6kAL62VArgIRomyYhRDbM6_73OwuHzB55qJUMzfRQ1Zs6XU-Ds5vxyDCaNOUOG7nNGr326EIfmuMyQa36e0trf6fR_i8c6RYU0Y9C_yjLHwcpVwI_ofaOv0-_WO5L4OK4wC6BYC_6bdGgMLKl-T10zPqcP5zLEEDIBj_UAPaWoW1GX_4yOf1xHEoCpcwInbO8VJZZfFwjCWHCAU4g"/>
    <x v="4"/>
    <x v="95"/>
    <d v="2020-09-28T00:00:00"/>
    <d v="2021-04-04T00:00:00"/>
    <s v="6 meses 8 días."/>
    <d v="2021-04-04T00:00:00"/>
    <s v=""/>
    <d v="2021-04-04T00:00:00"/>
    <s v="6 meses 8 días."/>
    <s v="Término Ok"/>
    <m/>
    <m/>
    <m/>
    <d v="2022-02-24T00:00:00"/>
    <m/>
    <m/>
    <m/>
    <m/>
    <m/>
    <m/>
    <s v="No aplica"/>
    <m/>
    <m/>
    <m/>
    <m/>
    <s v="-"/>
    <m/>
    <m/>
  </r>
  <r>
    <x v="0"/>
    <s v="396-2020"/>
    <m/>
    <s v="Secop II"/>
    <s v="FDLSUBA-CPS-396-2020"/>
    <s v="FDLSUBA-CD-255-2020"/>
    <x v="0"/>
    <x v="0"/>
    <x v="0"/>
    <m/>
    <m/>
    <s v="DIEGO ALEJANDRO PATARROYO PINILLA"/>
    <n v="1019050045"/>
    <s v="Bogotá, D.C."/>
    <n v="8000"/>
    <n v="6125000"/>
    <n v="1050000"/>
    <n v="0"/>
    <n v="7175000"/>
    <n v="1750000"/>
    <m/>
    <m/>
    <m/>
    <s v="Persona Natural"/>
    <x v="0"/>
    <m/>
    <s v="PRESTAR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1468111&amp;isFromPublicArea=True&amp;isModal=true&amp;asPopupView=true"/>
    <x v="19"/>
    <x v="95"/>
    <d v="2020-09-28T00:00:00"/>
    <d v="2020-12-31T00:00:00"/>
    <s v="3 meses 4 días."/>
    <d v="2021-01-31T00:00:00"/>
    <s v="1 meses "/>
    <d v="2021-01-31T00:00:00"/>
    <s v="4 meses 4 días."/>
    <s v="Término Ok"/>
    <m/>
    <m/>
    <m/>
    <m/>
    <s v="calle 6 c # 82 a -38"/>
    <n v="3228540222"/>
    <s v="DIEGO.PP.1990@HOTMAIL.COM"/>
    <s v="Banco Scotiabank Colpatria"/>
    <s v="Ahorros"/>
    <n v="6342011403"/>
    <s v="Masculino"/>
    <s v="Colombia"/>
    <s v="Bogotá, D.C."/>
    <s v="Cundinamarca"/>
    <d v="1990-08-17T00:00:00"/>
    <n v="33"/>
    <s v="PSICOLOGIA"/>
    <m/>
  </r>
  <r>
    <x v="0"/>
    <s v="397-2020"/>
    <m/>
    <s v="Secop II"/>
    <s v="FDLSUBA-CPS-397-2020"/>
    <s v="FDLSUBA-CD-255-2020"/>
    <x v="0"/>
    <x v="0"/>
    <x v="0"/>
    <m/>
    <m/>
    <s v="CLINTON FABIAN LEAL GARCIA"/>
    <n v="1019080267"/>
    <s v="Bogotá, D.C."/>
    <n v="9001"/>
    <n v="6125000"/>
    <n v="0"/>
    <n v="0"/>
    <n v="6125000"/>
    <n v="1750000"/>
    <m/>
    <m/>
    <m/>
    <s v="Persona Natural"/>
    <x v="0"/>
    <m/>
    <s v="PRESTAR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1468111&amp;isFromPublicArea=True&amp;isModal=true&amp;asPopupView=true"/>
    <x v="19"/>
    <x v="95"/>
    <d v="2020-09-28T00:00:00"/>
    <d v="2020-12-31T00:00:00"/>
    <s v="3 meses 4 días."/>
    <d v="2020-12-31T00:00:00"/>
    <s v=""/>
    <d v="2020-12-31T00:00:00"/>
    <s v="3 meses 4 días."/>
    <s v="Término Ok"/>
    <m/>
    <m/>
    <m/>
    <m/>
    <s v="Calle 135 A # 93 A 03"/>
    <n v="3103365163"/>
    <s v="flealgarcia@gmail.com"/>
    <s v="Banco Davivienda"/>
    <s v="Ahorros"/>
    <n v="24096281464"/>
    <s v="Masculino"/>
    <s v="Colombia"/>
    <s v="Bogotá, D.C."/>
    <s v="Cundinamarca"/>
    <d v="1993-03-20T00:00:00"/>
    <n v="31"/>
    <s v="COMERCIO INTERNACIONAL"/>
    <s v="No se encuentra información completa en el SECOP II sobre la cesión del contrato"/>
  </r>
  <r>
    <x v="0"/>
    <s v="398-2020"/>
    <m/>
    <s v="Secop II"/>
    <s v="FDLSUBA-CPS-398-2020"/>
    <s v="FDLSUBA-CD-255-2020"/>
    <x v="0"/>
    <x v="0"/>
    <x v="0"/>
    <m/>
    <m/>
    <s v="ANDRES GILBERTO CRISTANCHO"/>
    <n v="79967535"/>
    <s v="Bogotá, D.C."/>
    <n v="8000"/>
    <n v="6125000"/>
    <n v="0"/>
    <n v="0"/>
    <n v="6125000"/>
    <n v="1750000"/>
    <m/>
    <m/>
    <m/>
    <s v="Persona Natural"/>
    <x v="0"/>
    <m/>
    <s v="PRESTAR SERVICIOS DE APOYO A LOS ARCHIVOS DE GESTIÓN DE LA ENTIDAD EN LA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1468111&amp;isFromPublicArea=True&amp;isModal=true&amp;asPopupView=true"/>
    <x v="13"/>
    <x v="98"/>
    <d v="2020-09-29T00:00:00"/>
    <d v="2020-12-31T00:00:00"/>
    <s v="3 meses 3 días."/>
    <d v="2020-12-31T00:00:00"/>
    <s v=""/>
    <d v="2020-12-31T00:00:00"/>
    <s v="3 meses 3 días."/>
    <s v="Término Ok"/>
    <m/>
    <m/>
    <m/>
    <m/>
    <s v="CALLE 68A BIS # 97-29"/>
    <n v="3002845373"/>
    <s v="agcristancho23@outlook.com"/>
    <s v="Banco Scotiabank Colpatria"/>
    <s v="Ahorros"/>
    <n v="4932009696"/>
    <s v="Masculino"/>
    <s v="Colombia"/>
    <s v="Bogotá, D.C."/>
    <s v="Cundinamarca"/>
    <d v="1978-04-13T00:00:00"/>
    <n v="46"/>
    <s v="BACHILLER"/>
    <m/>
  </r>
  <r>
    <x v="0"/>
    <s v="399-2020"/>
    <m/>
    <s v="Secop II"/>
    <s v="FDLSUBACPS-399-2020"/>
    <s v="FDLSUBA-CD-256-2020"/>
    <x v="0"/>
    <x v="0"/>
    <x v="0"/>
    <m/>
    <m/>
    <s v="PRESENTACION MOSQUERA MOSQUERA"/>
    <n v="4825199"/>
    <m/>
    <n v="8000"/>
    <n v="10500000"/>
    <n v="0"/>
    <n v="0"/>
    <n v="10500000"/>
    <n v="3500000"/>
    <m/>
    <m/>
    <m/>
    <s v="Persona Natural"/>
    <x v="0"/>
    <m/>
    <s v="PRESTAR SERVICIOS TÉCNICOS EN EL ÁREA DE GESTIÓN DESARROLLO LOCAL ESPECIALMENTE PARA APOYAR EN LA ATENCIÓN DE ACTIVIDADES AMBIENTALES PROPIAS DE LA ALCALDÍA LOCAL DE SUBA PARA LOGRAR CON EL CUMPLIMIENTO DE LAS METAS DEL PLAN DE DESARROLLO LOCAL DE LA VIGENCIA, "/>
    <s v="https://community.secop.gov.co/Public/Tendering/OpportunityDetail/Index?noticeUID=CO1.NTC.1468209&amp;isFromPublicArea=True&amp;isModal=true&amp;asPopupView=true"/>
    <x v="19"/>
    <x v="95"/>
    <d v="2020-09-29T00:00:00"/>
    <d v="2020-12-28T00:00:00"/>
    <s v="3 meses "/>
    <d v="2020-12-28T00:00:00"/>
    <s v=""/>
    <d v="2020-12-28T00:00:00"/>
    <s v="3 meses "/>
    <s v="Término Ok"/>
    <m/>
    <m/>
    <m/>
    <m/>
    <s v="-"/>
    <s v="-"/>
    <s v="-"/>
    <s v="-"/>
    <s v="-"/>
    <s v="-"/>
    <s v="Femenino"/>
    <s v="-"/>
    <s v="-"/>
    <s v="-"/>
    <s v="-"/>
    <s v="-"/>
    <s v="-"/>
    <m/>
  </r>
  <r>
    <x v="0"/>
    <s v="400-2020"/>
    <m/>
    <s v="Secop II"/>
    <s v="FDLSUBACPS-400-2020"/>
    <s v="FDLSUBA-CD-257-2020"/>
    <x v="0"/>
    <x v="0"/>
    <x v="0"/>
    <m/>
    <m/>
    <s v="SANDRA PATRICIA CRISTANCHO MEJIA"/>
    <n v="52157561"/>
    <s v="Bogotá, D.C."/>
    <n v="1481"/>
    <n v="12250000"/>
    <n v="0"/>
    <n v="0"/>
    <n v="12250000"/>
    <n v="3500000"/>
    <m/>
    <m/>
    <m/>
    <s v="Persona Natural"/>
    <x v="0"/>
    <m/>
    <s v="PRESTAR SERVICIOS DE APOYO TÉCNICO EN EL ÁREA DE GESTIÓN DEL DESARROLLO LOCAL REALIZANDO LAS LABORES ASISTENCIALES PARA LAS ACTIVIDADES DE LA OFICINA DE INFRAESTRUCTURA EN CUMPLIMIENTO DE LAS METAS DEL PLAN DE GESTIÓN DE LA VIGENCIA"/>
    <s v="https://community.secop.gov.co/Public/Tendering/OpportunityDetail/Index?noticeUID=CO1.NTC.1468958&amp;isFromPublicArea=True&amp;isModal=true&amp;asPopupView=true"/>
    <x v="12"/>
    <x v="98"/>
    <d v="2020-09-28T00:00:00"/>
    <d v="2020-12-31T00:00:00"/>
    <s v="3 meses 4 días."/>
    <d v="2020-12-31T00:00:00"/>
    <s v=""/>
    <d v="2020-12-31T00:00:00"/>
    <s v="3 meses 4 días."/>
    <s v="Término Ok"/>
    <m/>
    <m/>
    <m/>
    <m/>
    <s v="Calle 83ª #112F-15 int 32 apto 103"/>
    <n v="3182804081"/>
    <s v="sandrap1202@yahoo.es"/>
    <s v="Banco Davivienda"/>
    <s v="Ahorros"/>
    <n v="8970287101"/>
    <s v="Femenino"/>
    <s v="Colombia"/>
    <s v="Bogotá, D.C."/>
    <s v="Cundinamarca"/>
    <d v="1974-12-02T00:00:00"/>
    <n v="49"/>
    <s v="TÉCNICA PROFESIONAL EN_x000a_SECRETARIADO BILINGÜE, TECNOLOGIA EN DISEÑO GRAFICO"/>
    <m/>
  </r>
  <r>
    <x v="0"/>
    <s v="401-2020"/>
    <m/>
    <s v="Secop II"/>
    <s v="FDLSUBA-CPS-401-2020."/>
    <s v="FDLSUBA-CD-149-2020"/>
    <x v="0"/>
    <x v="0"/>
    <x v="1"/>
    <m/>
    <m/>
    <s v="HUGO FERNEY PINEDA NIÑO"/>
    <n v="80825003"/>
    <s v="Bogotá, D.C."/>
    <n v="108"/>
    <n v="31500000"/>
    <n v="0"/>
    <n v="0"/>
    <n v="31500000"/>
    <n v="6300000"/>
    <m/>
    <m/>
    <m/>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1371478&amp;isFromPublicArea=True&amp;isModal=true&amp;asPopupView=true"/>
    <x v="3"/>
    <x v="95"/>
    <d v="2020-09-25T00:00:00"/>
    <d v="2020-12-31T00:00:00"/>
    <s v="3 meses 7 días."/>
    <d v="2021-01-31T00:00:00"/>
    <s v="1 meses "/>
    <d v="2021-01-31T00:00:00"/>
    <s v="4 meses 7 días."/>
    <s v="Término Ok"/>
    <m/>
    <m/>
    <m/>
    <m/>
    <s v="carrera 9 60-57"/>
    <n v="3107842858"/>
    <s v=" pihufer@hotmail.com"/>
    <s v="Bancolombia"/>
    <s v="Ahorros"/>
    <n v="80679102544"/>
    <s v="Masculino"/>
    <s v="Colombia"/>
    <s v="Bogotá, D.C."/>
    <s v="Cundinamarca"/>
    <d v="1983-12-25T00:00:00"/>
    <n v="40"/>
    <s v="ESPECIALIZACIÓN EN CONTRATACIÓN ESTATAL Y NEGOCIOS JURÍDICOS,DERECHO ,SEMINARIO EN GERENCIA Y LIDERAZGO"/>
    <m/>
  </r>
  <r>
    <x v="0"/>
    <s v="402-2020"/>
    <m/>
    <s v="Secop II"/>
    <s v="402-2020"/>
    <s v="FDLSUBA-MC-004-2020"/>
    <x v="3"/>
    <x v="4"/>
    <x v="2"/>
    <m/>
    <m/>
    <s v="TADINO SUMINISTROS SAS"/>
    <s v="900609309-0"/>
    <m/>
    <s v="No es CPS P-AG"/>
    <n v="6038060"/>
    <n v="0"/>
    <n v="0"/>
    <n v="6038060"/>
    <s v="-"/>
    <m/>
    <m/>
    <m/>
    <s v="Persona Jurídica"/>
    <x v="2"/>
    <m/>
    <s v="CONTRATAR LA ADQUISICION DE CHAQUETAS INSTITUCIONALES QUE REQUIERA LA ALCALDIA LOCAL DE SUBA, DE CONFORMIDAD CON LAS CONDICIONES, CANTIDADES Y ESPECIFICACIONES TECNICAS ESTABLECIDAS."/>
    <s v="https://community.secop.gov.co/Public/Tendering/OpportunityDetail/Index?noticeUID=CO1.NTC.1449376&amp;isFromPublicArea=True&amp;isModal=true&amp;asPopupView=true"/>
    <x v="15"/>
    <x v="98"/>
    <d v="2020-09-30T00:00:00"/>
    <d v="2020-11-29T00:00:00"/>
    <s v="2 meses "/>
    <d v="2020-11-29T00:00:00"/>
    <s v=""/>
    <d v="2020-11-29T00:00:00"/>
    <s v="2 meses "/>
    <s v="Término Ok"/>
    <m/>
    <m/>
    <m/>
    <d v="2021-03-21T00:00:00"/>
    <m/>
    <m/>
    <m/>
    <m/>
    <m/>
    <m/>
    <s v="No aplica"/>
    <m/>
    <m/>
    <m/>
    <m/>
    <s v="-"/>
    <m/>
    <m/>
  </r>
  <r>
    <x v="0"/>
    <s v="403-2020"/>
    <m/>
    <s v="Secop II"/>
    <s v="FDLSUBA-CPS-403-2020"/>
    <s v="FDLSUBA-CD-258-2020"/>
    <x v="0"/>
    <x v="0"/>
    <x v="1"/>
    <m/>
    <m/>
    <s v="EDGAR MAURICIO GOMEZ MEDINA"/>
    <n v="79713488"/>
    <s v="Bogotá, D.C."/>
    <n v="8000"/>
    <n v="14700000"/>
    <n v="2940000"/>
    <n v="0"/>
    <n v="17640000"/>
    <n v="4200000"/>
    <m/>
    <m/>
    <m/>
    <s v="Persona Natural"/>
    <x v="0"/>
    <m/>
    <s v="PRESTAR SUS SERVICIOS PROFESIONALES PARA LA IMPLEMENTACIÓN DE LAS ACCIONES Y LINEAMIENTOS TÉCNICOS SURTIDOS DEL PROGRAMA DE GESTIÓN DOCUMENTAL Y DEMÁS INSTRUMENTOS TÉCNICOS ARCHIVÍSTICOS"/>
    <s v="https://community.secop.gov.co/Public/Tendering/OpportunityDetail/Index?noticeUID=CO1.NTC.1467855&amp;isFromPublicArea=True&amp;isModal=true&amp;asPopupView=true"/>
    <x v="19"/>
    <x v="95"/>
    <d v="2020-09-25T00:00:00"/>
    <d v="2020-12-31T00:00:00"/>
    <s v="3 meses 7 días."/>
    <d v="2021-01-31T00:00:00"/>
    <s v="1 meses "/>
    <d v="2021-01-31T00:00:00"/>
    <s v="4 meses 7 días."/>
    <s v="Término Ok"/>
    <m/>
    <m/>
    <m/>
    <m/>
    <s v="Calle 7 No 87 B – 53 torre 2 apt 507 "/>
    <n v="3124912694"/>
    <s v="adhotmao@hotmail.com"/>
    <s v="Banco Av Villas"/>
    <s v="Ahorros"/>
    <n v="677954880"/>
    <s v="Masculino"/>
    <s v="Colombia"/>
    <s v="Bogotá, D.C."/>
    <s v="Cundinamarca"/>
    <d v="1975-02-23T00:00:00"/>
    <n v="49"/>
    <s v="CIENCIA DE LA INFORMACION Y BIBLIOTECOLOGIA"/>
    <m/>
  </r>
  <r>
    <x v="0"/>
    <s v="404-2020"/>
    <m/>
    <s v="Secop II"/>
    <s v="FDLSUBA-CPS-404-2020"/>
    <s v="FDLSUBA-CD-255-2020"/>
    <x v="0"/>
    <x v="0"/>
    <x v="0"/>
    <m/>
    <m/>
    <s v="FREDY ESTEBAN GARZON TORRES"/>
    <n v="1010008361"/>
    <m/>
    <n v="1426"/>
    <n v="6125000"/>
    <n v="0"/>
    <n v="0"/>
    <n v="6125000"/>
    <n v="1750000"/>
    <m/>
    <m/>
    <m/>
    <s v="Persona Natural"/>
    <x v="0"/>
    <m/>
    <s v="PRESTAR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1468111&amp;isFromPublicArea=True&amp;isModal=true&amp;asPopupView=true"/>
    <x v="19"/>
    <x v="98"/>
    <d v="2020-09-28T00:00:00"/>
    <d v="2020-12-31T00:00:00"/>
    <s v="3 meses 4 días."/>
    <d v="2020-12-31T00:00:00"/>
    <s v=""/>
    <d v="2020-12-31T00:00:00"/>
    <s v="3 meses 4 días."/>
    <s v="Término Ok"/>
    <m/>
    <m/>
    <m/>
    <m/>
    <s v="-"/>
    <s v="-"/>
    <s v="-"/>
    <s v="-"/>
    <s v="-"/>
    <s v="-"/>
    <s v="Masculino"/>
    <s v="-"/>
    <s v="-"/>
    <s v="-"/>
    <s v="-"/>
    <s v="-"/>
    <s v="-"/>
    <m/>
  </r>
  <r>
    <x v="0"/>
    <s v="405-2020"/>
    <m/>
    <s v="Secop II"/>
    <s v="FDLSUBA-CPS-405-2020"/>
    <s v="FDLSUBA-CD-255-2020"/>
    <x v="0"/>
    <x v="0"/>
    <x v="0"/>
    <m/>
    <m/>
    <s v="EVELYN CAROLINA ARIAS TIGREROS"/>
    <n v="1151959378"/>
    <m/>
    <n v="1481"/>
    <n v="6125000"/>
    <n v="0"/>
    <n v="0"/>
    <n v="6125000"/>
    <n v="1750000"/>
    <m/>
    <m/>
    <m/>
    <s v="Persona Natural"/>
    <x v="0"/>
    <m/>
    <s v="PRESTAR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1468111&amp;isFromPublicArea=True&amp;isModal=true&amp;asPopupView=true"/>
    <x v="19"/>
    <x v="98"/>
    <d v="2020-10-06T00:00:00"/>
    <d v="2020-12-31T00:00:00"/>
    <s v="2 meses 26 días."/>
    <d v="2020-12-31T00:00:00"/>
    <s v=""/>
    <d v="2020-12-31T00:00:00"/>
    <s v="2 meses 26 días."/>
    <s v="Término Ok"/>
    <m/>
    <m/>
    <m/>
    <m/>
    <s v="-"/>
    <s v="-"/>
    <s v="-"/>
    <s v="-"/>
    <s v="-"/>
    <s v="-"/>
    <s v="Femenino"/>
    <s v="-"/>
    <s v="-"/>
    <s v="-"/>
    <s v="-"/>
    <s v="-"/>
    <s v="-"/>
    <m/>
  </r>
  <r>
    <x v="0"/>
    <s v="406-2020"/>
    <m/>
    <s v="Secop II"/>
    <s v="FDLSUBA-CPS-406-2020"/>
    <s v="FLSUBA-CD-259-2020"/>
    <x v="0"/>
    <x v="0"/>
    <x v="0"/>
    <m/>
    <m/>
    <s v="JEICER DISNEY GUTIÉRREZ ÁLVAREZ"/>
    <n v="1069739546"/>
    <s v="Fusagasuga (Cundinamarca)"/>
    <n v="1506"/>
    <n v="5250000"/>
    <n v="0"/>
    <n v="0"/>
    <n v="5250000"/>
    <n v="1750000"/>
    <m/>
    <m/>
    <m/>
    <s v="Persona Natural"/>
    <x v="0"/>
    <m/>
    <s v="PRESTAR SERVICIOS DE APOYO A LOS ARCHIVOS DE GESTIÓN DE LA ENTIDAD EN LA IMPLEMENTACIÓN DE LOS PROCESOS DE CLASIFICACIÓN, ORDENACIÓN, SELECCIÓN NATURAL, FOLIACIÓN, IDENTIFICACIÓN, LEVANTAMIENTO DE INVENTARIOS, ALMACENAMIENTO, GESTIÓN DOCUMENTAL Y APLICACIÓN DE PROTOCOLOS DE ELIMINACIÓN Y TRANSFERENCIAS DOCUMENTALES"/>
    <s v="https://community.secop.gov.co/Public/Tendering/OpportunityDetail/Index?noticeUID=CO1.NTC.1468726&amp;isFromPublicArea=True&amp;isModal=true&amp;asPopupView=true"/>
    <x v="19"/>
    <x v="98"/>
    <d v="2020-09-29T00:00:00"/>
    <d v="2020-12-31T00:00:00"/>
    <s v="3 meses 3 días."/>
    <d v="2020-12-31T00:00:00"/>
    <s v=""/>
    <d v="2020-12-31T00:00:00"/>
    <s v="3 meses 3 días."/>
    <s v="Término Ok"/>
    <m/>
    <m/>
    <m/>
    <m/>
    <s v="kr 90 bis 75-77"/>
    <n v="3142241613"/>
    <s v="alvarezdisney.j@gmail.com"/>
    <s v="Banco Caja Social (BCSC)"/>
    <s v="Ahorros"/>
    <n v="24089709445"/>
    <s v="Femenino"/>
    <s v="Colombia"/>
    <s v="Viotá"/>
    <s v="Cundinamarca"/>
    <d v="1992-05-29T00:00:00"/>
    <n v="32"/>
    <s v="CIENCIA DE LA INFORMACION Y_x000a_BIBLIOTECOLOGIA"/>
    <m/>
  </r>
  <r>
    <x v="0"/>
    <s v="407-2020"/>
    <m/>
    <s v="Secop II"/>
    <s v="FDLSUBA-CPS-407-2020"/>
    <s v="FDLSUBA-CD-260-2020"/>
    <x v="0"/>
    <x v="0"/>
    <x v="1"/>
    <m/>
    <m/>
    <s v="OSCAR ALEXANDER FLECHAS OROZCO"/>
    <n v="80374036"/>
    <m/>
    <n v="8000"/>
    <n v="19350000"/>
    <n v="0"/>
    <n v="0"/>
    <n v="19350000"/>
    <n v="3870000"/>
    <m/>
    <m/>
    <m/>
    <s v="Persona Natural"/>
    <x v="0"/>
    <m/>
    <s v="PRESTAR SERVICIOS DE APOYO PROFESIONAL AL ÁREA DE GESTIÓN DEL DESARROLLO LOCAL EN LA OFICINA DE CONTABILIDAD PARA ADELANTAR LAS ACTIVIDADES QUE DEN CUMPLIMIENTO A PROCEDIMIENTOS, ADMINISTRATIVOS Y CONTABLES APLICABLES"/>
    <s v="https://community.secop.gov.co/Public/Tendering/OpportunityDetail/Index?noticeUID=CO1.NTC.1469315&amp;isFromPublicArea=True&amp;isModal=true&amp;asPopupView=true"/>
    <x v="17"/>
    <x v="98"/>
    <d v="2020-09-30T00:00:00"/>
    <d v="2020-12-31T00:00:00"/>
    <s v="3 meses 2 días."/>
    <d v="2020-12-31T00:00:00"/>
    <s v=""/>
    <d v="2020-12-31T00:00:00"/>
    <s v="3 meses 2 días."/>
    <s v="Término Ok"/>
    <m/>
    <m/>
    <m/>
    <m/>
    <s v="-"/>
    <s v="-"/>
    <s v="-"/>
    <s v="-"/>
    <s v="-"/>
    <s v="-"/>
    <s v="Masculino"/>
    <s v="-"/>
    <s v="-"/>
    <s v="-"/>
    <s v="-"/>
    <s v="-"/>
    <s v="-"/>
    <m/>
  </r>
  <r>
    <x v="0"/>
    <s v="408-2020"/>
    <m/>
    <s v="Secop II"/>
    <s v="FDLSUBA-CPS-408-2020"/>
    <s v="FDLSUBA-CD-261-2020"/>
    <x v="0"/>
    <x v="0"/>
    <x v="1"/>
    <m/>
    <m/>
    <s v="DANIEL ENRIQUE DIAZ INFANTE"/>
    <n v="80491356"/>
    <s v="Bogotá, D.C."/>
    <n v="8000"/>
    <n v="22050000"/>
    <n v="3570000"/>
    <n v="0"/>
    <n v="25620000"/>
    <n v="6300000"/>
    <m/>
    <m/>
    <m/>
    <s v="Persona Natural"/>
    <x v="0"/>
    <m/>
    <s v="PRESTAR SERVICIOS PROFESIONALES AL ÁREA DE GESTIÓN DEL DESARROLLO LOCAL DE LA ALCALDÍA LOCAL DE SUBA, PARA APOYAR LA SUPERVISIÓN DE CONTRATOS DE REGULARIZACIÓN QUE LE SEAN ASIGNADOS"/>
    <s v="https://community.secop.gov.co/Public/Tendering/OpportunityDetail/Index?noticeUID=CO1.NTC.1469610&amp;isFromPublicArea=True&amp;isModal=true&amp;asPopupView=true"/>
    <x v="11"/>
    <x v="98"/>
    <d v="2020-09-29T00:00:00"/>
    <d v="2020-12-31T00:00:00"/>
    <s v="3 meses 3 días."/>
    <d v="2021-01-31T00:00:00"/>
    <s v="1 meses "/>
    <d v="2021-01-31T00:00:00"/>
    <s v="4 meses 3 días."/>
    <s v="Término Ok"/>
    <m/>
    <m/>
    <m/>
    <m/>
    <s v="Kra 17 A No 175-82 "/>
    <n v="3106668492"/>
    <s v="dediaz99@gmail.com"/>
    <s v="Banco de Bogotá"/>
    <s v="Ahorros"/>
    <n v="52308632"/>
    <s v="Masculino"/>
    <s v="Colombia"/>
    <s v="Bogotá, D.C."/>
    <s v="Cundinamarca"/>
    <d v="1973-01-14T00:00:00"/>
    <n v="51"/>
    <s v="ESPECIALIZACION EN CONSERVACION Y RESTAURACION DEL PATRIMONIO - ARQUITECTURA"/>
    <m/>
  </r>
  <r>
    <x v="0"/>
    <s v="409-2020"/>
    <m/>
    <s v="Secop II"/>
    <s v="FDLSUBA-CPS-409-2020"/>
    <s v="FDLSUBA-CD-262-2020"/>
    <x v="0"/>
    <x v="0"/>
    <x v="1"/>
    <m/>
    <m/>
    <s v="ADA AMERICA MILLARES ESCAMILLA"/>
    <n v="28307436"/>
    <m/>
    <n v="8000"/>
    <n v="40000000"/>
    <n v="0"/>
    <n v="0"/>
    <n v="40000000"/>
    <n v="8000000"/>
    <m/>
    <m/>
    <m/>
    <s v="Persona Natural"/>
    <x v="0"/>
    <m/>
    <s v="SERVICIOS PROFESIONALES PARA BRINDAR LINEAMIENTOSJURÍDICOS, EVALUAR Y ORIENTAR TEMAS PRIORITARIOS EN E L ÁREA DE DESARROLLO LOCAL DE LA ALCALDÍA LOCAL DE SUBA, PARA EL CUMPLIMIENTO DELAS REGULACIONES EN MATERIA DE DERECHO ADMINISTRATIVO APLICABLES EN ELDISTRITO CAPITAL"/>
    <s v="https://community.secop.gov.co/Public/Tendering/OpportunityDetail/Index?noticeUID=CO1.NTC.1470680&amp;isFromPublicArea=True&amp;isModal=true&amp;asPopupView=true"/>
    <x v="14"/>
    <x v="98"/>
    <d v="2020-10-20T00:00:00"/>
    <d v="2020-12-31T00:00:00"/>
    <s v="2 meses 12 días."/>
    <d v="2020-12-31T00:00:00"/>
    <s v=""/>
    <d v="2020-12-31T00:00:00"/>
    <s v="2 meses 12 días."/>
    <s v="Término Ok"/>
    <m/>
    <m/>
    <m/>
    <m/>
    <s v="-"/>
    <s v="-"/>
    <s v="-"/>
    <s v="-"/>
    <s v="-"/>
    <s v="-"/>
    <s v="Femenino"/>
    <s v="-"/>
    <s v="-"/>
    <s v="-"/>
    <s v="-"/>
    <s v="-"/>
    <s v="-"/>
    <m/>
  </r>
  <r>
    <x v="0"/>
    <s v="410-2020"/>
    <m/>
    <s v="Secop II"/>
    <s v="FDLSUBA-CPS-410-2020"/>
    <s v="FDLSUBA-CD-263-2020"/>
    <x v="0"/>
    <x v="0"/>
    <x v="0"/>
    <m/>
    <m/>
    <s v="MARIA PAULA PAEZ TORRES"/>
    <n v="1020770504"/>
    <m/>
    <n v="1506"/>
    <n v="18900000"/>
    <n v="0"/>
    <n v="0"/>
    <n v="18900000"/>
    <n v="4760000"/>
    <m/>
    <m/>
    <m/>
    <s v="Persona Natural"/>
    <x v="0"/>
    <m/>
    <s v="APOYAR JURIDICAMENTE  LA EJECUCION DE ACCINES REQUERIDAS PARA LADEPURACIÓN DE LAS ACTUACIONES ADMINISTRATIVAS QUE CUR SAN EN LA ALCALDÍALOCAL,"/>
    <s v="https://community.secop.gov.co/Public/Tendering/OpportunityDetail/Index?noticeUID=CO1.NTC.1493054&amp;isFromPublicArea=True&amp;isModal=true&amp;asPopupView=true"/>
    <x v="0"/>
    <x v="99"/>
    <d v="2020-10-27T00:00:00"/>
    <d v="2020-12-31T00:00:00"/>
    <s v="2 meses 5 días."/>
    <d v="2020-12-31T00:00:00"/>
    <s v=""/>
    <d v="2020-12-31T00:00:00"/>
    <s v="2 meses 5 días."/>
    <s v="Término Ok"/>
    <m/>
    <m/>
    <m/>
    <m/>
    <s v="-"/>
    <s v="-"/>
    <s v="-"/>
    <s v="-"/>
    <s v="-"/>
    <s v="-"/>
    <s v="Femenino"/>
    <s v="-"/>
    <s v="-"/>
    <s v="-"/>
    <s v="-"/>
    <s v="-"/>
    <s v="-"/>
    <m/>
  </r>
  <r>
    <x v="0"/>
    <s v="411-2020"/>
    <m/>
    <s v="Secop II"/>
    <s v="FDLSUBA-CPS-411-2020"/>
    <s v="FDLSUBA-CD-263-2020"/>
    <x v="0"/>
    <x v="0"/>
    <x v="0"/>
    <m/>
    <m/>
    <s v="CAMILO ERNESTO LOPEZ ULLOQUE"/>
    <n v="79795114"/>
    <m/>
    <n v="1461"/>
    <n v="18900000"/>
    <n v="0"/>
    <n v="0"/>
    <n v="18900000"/>
    <n v="4760000"/>
    <m/>
    <m/>
    <m/>
    <s v="Persona Natural"/>
    <x v="0"/>
    <m/>
    <s v="APOYAR JURIDICAMENYTE LAS ACCIONES REQUERIDAS PARA LADEPURACIÓN DE LAS ACTUACIONES ADMINISTRATIVAS QUE CUR SAN EN LA ALCALDÍALOCAL"/>
    <s v="https://community.secop.gov.co/Public/Tendering/OpportunityDetail/Index?noticeUID=CO1.NTC.1493054&amp;isFromPublicArea=True&amp;isModal=true&amp;asPopupView=true"/>
    <x v="0"/>
    <x v="100"/>
    <d v="2020-10-27T00:00:00"/>
    <d v="2020-12-31T00:00:00"/>
    <s v="2 meses 5 días."/>
    <d v="2020-12-31T00:00:00"/>
    <s v=""/>
    <d v="2020-12-31T00:00:00"/>
    <s v="2 meses 5 días."/>
    <s v="Término Ok"/>
    <m/>
    <m/>
    <m/>
    <m/>
    <s v="-"/>
    <s v="-"/>
    <s v="-"/>
    <s v="-"/>
    <s v="-"/>
    <s v="-"/>
    <s v="Masculino"/>
    <s v="-"/>
    <s v="-"/>
    <s v="-"/>
    <s v="-"/>
    <s v="-"/>
    <s v="-"/>
    <m/>
  </r>
  <r>
    <x v="0"/>
    <s v="412-2020"/>
    <m/>
    <s v="Secop II"/>
    <s v="FDLSUBA-CPS-412-2020"/>
    <s v="FDLSUBA-CD-263-2020"/>
    <x v="0"/>
    <x v="0"/>
    <x v="0"/>
    <m/>
    <m/>
    <s v="ALBA ROCIO CANTOR SUAREZ"/>
    <n v="52375848"/>
    <m/>
    <n v="1476"/>
    <n v="18900000"/>
    <n v="0"/>
    <n v="0"/>
    <n v="18900000"/>
    <n v="4760000"/>
    <m/>
    <m/>
    <m/>
    <s v="Persona Natural"/>
    <x v="0"/>
    <m/>
    <s v="APOYAR EJECUCIÓN DE LAS ACCIONES REQUERIDAS PARA LADEPURACIÓN DE LAS ACTUACIONES ADMINISTRATIVAS QUE CURSAN EN LA ALCALDÍA LOCAL"/>
    <s v="https://community.secop.gov.co/Public/Tendering/OpportunityDetail/Index?noticeUID=CO1.NTC.1493054&amp;isFromPublicArea=True&amp;isModal=true&amp;asPopupView=true"/>
    <x v="0"/>
    <x v="99"/>
    <d v="2020-10-27T00:00:00"/>
    <d v="2020-12-31T00:00:00"/>
    <s v="2 meses 5 días."/>
    <d v="2020-12-31T00:00:00"/>
    <s v=""/>
    <d v="2020-12-31T00:00:00"/>
    <s v="2 meses 5 días."/>
    <s v="Término Ok"/>
    <m/>
    <m/>
    <m/>
    <m/>
    <s v="-"/>
    <s v="-"/>
    <s v="-"/>
    <s v="-"/>
    <s v="-"/>
    <s v="-"/>
    <s v="Femenino"/>
    <s v="-"/>
    <s v="-"/>
    <s v="-"/>
    <s v="-"/>
    <s v="-"/>
    <s v="-"/>
    <m/>
  </r>
  <r>
    <x v="0"/>
    <s v="413-2020"/>
    <m/>
    <s v="Secop II"/>
    <s v="FDLSUBA-CPS-413-2020"/>
    <s v="FDLSUBA-CD-264-2020"/>
    <x v="0"/>
    <x v="0"/>
    <x v="0"/>
    <m/>
    <m/>
    <s v="MELIZA JANEZ GOMEZ PALACIOS"/>
    <n v="1077425387"/>
    <s v="Quibdó (Chocó)"/>
    <n v="1506"/>
    <n v="28350000"/>
    <n v="0"/>
    <n v="0"/>
    <n v="28350000"/>
    <n v="7140000"/>
    <m/>
    <m/>
    <m/>
    <s v="Persona Natural"/>
    <x v="0"/>
    <m/>
    <s v="APOYAR TECNCAMENTE DISTINTAS ETAPAS DE LOS PROCESOSCOMPETENCIA DE LA ALCALDÍA LOCAL PARA LA DEPURACIÓN DE ACTUACI ONESADMINISTRATIVAS, "/>
    <s v="https://community.secop.gov.co/Public/Tendering/OpportunityDetail/Index?noticeUID=CO1.NTC.1493236&amp;isFromPublicArea=True&amp;isModal=true&amp;asPopupView=true"/>
    <x v="0"/>
    <x v="100"/>
    <d v="2020-10-27T00:00:00"/>
    <d v="2020-12-31T00:00:00"/>
    <s v="2 meses 5 días."/>
    <d v="2020-12-31T00:00:00"/>
    <s v=""/>
    <d v="2020-12-31T00:00:00"/>
    <s v="2 meses 5 días."/>
    <s v="Término Ok"/>
    <m/>
    <m/>
    <m/>
    <m/>
    <s v="Calle 64c #113c-45 Torre B apto 116"/>
    <n v="3116397504"/>
    <s v=" janez.pretty@gmail.com"/>
    <s v="Banco BBVA"/>
    <s v="Ahorros"/>
    <s v="0052450293"/>
    <s v="Femenino"/>
    <s v="Colombia"/>
    <s v="Quibdó"/>
    <s v="Chocó"/>
    <d v="1986-07-23T00:00:00"/>
    <n v="37"/>
    <s v="ESPECIALIZACIÓN EN GERENCIA DE PROYECTOS,INGENIERIA CIVIL "/>
    <m/>
  </r>
  <r>
    <x v="0"/>
    <s v="414-2020"/>
    <m/>
    <s v="Secop II"/>
    <s v="FDLSUBA-CPS-414-2020"/>
    <s v="FDLSUBA-CD-264-2020"/>
    <x v="0"/>
    <x v="0"/>
    <x v="0"/>
    <m/>
    <m/>
    <s v="TULLY MILENA GONZALEZ TORRES"/>
    <n v="64589205"/>
    <s v="Bogotá, D.C."/>
    <n v="1459"/>
    <n v="28350000"/>
    <n v="0"/>
    <n v="0"/>
    <n v="28350000"/>
    <n v="7140000"/>
    <m/>
    <m/>
    <m/>
    <s v="Persona Natural"/>
    <x v="0"/>
    <m/>
    <s v="APOYO TECNICO A DISTINTAS ETAPAS DE PROCESOS DECOMPETENCIA DE LA ALCALDÍA LOCAL PARA LA DEPURACIÓN DE ACTUACI ONESADMINISTRATIVAS, "/>
    <s v="https://community.secop.gov.co/Public/Tendering/OpportunityDetail/Index?noticeUID=CO1.NTC.1493236&amp;isFromPublicArea=True&amp;isModal=true&amp;asPopupView=true"/>
    <x v="0"/>
    <x v="99"/>
    <d v="2020-10-27T00:00:00"/>
    <d v="2020-12-31T00:00:00"/>
    <s v="2 meses 5 días."/>
    <d v="2020-12-31T00:00:00"/>
    <s v=""/>
    <d v="2020-12-31T00:00:00"/>
    <s v="2 meses 5 días."/>
    <s v="Término Ok"/>
    <m/>
    <m/>
    <m/>
    <m/>
    <s v="Calle 160 # 64 - 11"/>
    <n v="30082377632"/>
    <s v="tmg80@hotmail.com"/>
    <s v="Bancolombia"/>
    <s v="Ahorros"/>
    <n v="69813208202"/>
    <s v="Femenino"/>
    <s v="Colombia"/>
    <s v="Bogotá, D.C."/>
    <s v="Cundinamarca"/>
    <d v="1980-11-03T00:00:00"/>
    <n v="43"/>
    <s v="ARQUITECTURA, ESPECIALIZACION EN DERECHO URBANISTICO"/>
    <m/>
  </r>
  <r>
    <x v="0"/>
    <s v="415-2020"/>
    <m/>
    <s v="Secop II"/>
    <s v="FDLSUBA-CPS-415-2020"/>
    <s v="FDLSUBA-CD-265-2020"/>
    <x v="0"/>
    <x v="0"/>
    <x v="0"/>
    <m/>
    <m/>
    <s v="ALEJANDRO MENDOZA CELADA"/>
    <n v="1020739142"/>
    <m/>
    <n v="1465"/>
    <n v="18900000"/>
    <n v="1050000"/>
    <n v="0"/>
    <n v="19950000"/>
    <n v="4760000"/>
    <m/>
    <m/>
    <m/>
    <s v="Persona Natural"/>
    <x v="0"/>
    <m/>
    <s v="PRESTAR SERVICIOS PRODESIONALES AL AREA DE GESTION DEL DESARROLLO LOCAL DE LA ALCALDIA LOCAL DE SUBA, PARA APOYAR LA SUPERVISION DE CONTRATOS DE LOS PROYECTOS QUE LE SEAN ASIGNADOS"/>
    <s v="https://community.secop.gov.co/Public/Tendering/OpportunityDetail/Index?noticeUID=CO1.NTC.1500385&amp;isFromPublicArea=True&amp;isModal=true&amp;asPopupView=true"/>
    <x v="14"/>
    <x v="101"/>
    <d v="2020-10-26T00:00:00"/>
    <d v="2020-12-31T00:00:00"/>
    <s v="2 meses 6 días."/>
    <d v="2021-01-31T00:00:00"/>
    <s v="1 meses "/>
    <d v="2021-01-31T00:00:00"/>
    <s v="3 meses 6 días."/>
    <s v="Término Ok"/>
    <m/>
    <m/>
    <m/>
    <m/>
    <s v="-"/>
    <s v="-"/>
    <s v="-"/>
    <s v="-"/>
    <s v="-"/>
    <s v="-"/>
    <s v="Masculino"/>
    <s v="-"/>
    <s v="-"/>
    <s v="-"/>
    <s v="-"/>
    <s v="-"/>
    <s v="-"/>
    <m/>
  </r>
  <r>
    <x v="0"/>
    <s v="416-2020"/>
    <m/>
    <s v="Secop II"/>
    <s v="FDLSUBA-CPS-416-2020"/>
    <s v="FDLSUBA-CD-265-2020"/>
    <x v="0"/>
    <x v="0"/>
    <x v="0"/>
    <m/>
    <m/>
    <s v="CATALINA POSADA ESCOBAR"/>
    <n v="1020753504"/>
    <s v="Bogotá, D.C."/>
    <n v="1465"/>
    <n v="18900000"/>
    <n v="1050000"/>
    <n v="0"/>
    <n v="19950000"/>
    <n v="4760000"/>
    <m/>
    <m/>
    <m/>
    <s v="Persona Natural"/>
    <x v="0"/>
    <m/>
    <s v="PRESTAR SERVICIOS PRODESIONALES AL AREA DE GESTION DEL DESARROLLO LOCAL DE LA ALCALDIA LOCAL DE SUBA, PARA APOYAR LA SUPERVISION DE CONTRATOS DE LOS PROYECTOS QUE LE SEAN ASIGNADOS"/>
    <s v="https://community.secop.gov.co/Public/Tendering/OpportunityDetail/Index?noticeUID=CO1.NTC.1500385&amp;isFromPublicArea=True&amp;isModal=true&amp;asPopupView=true"/>
    <x v="14"/>
    <x v="101"/>
    <d v="2020-10-26T00:00:00"/>
    <d v="2020-12-31T00:00:00"/>
    <s v="2 meses 6 días."/>
    <d v="2021-01-31T00:00:00"/>
    <s v="1 meses "/>
    <d v="2021-01-31T00:00:00"/>
    <s v="3 meses 6 días."/>
    <s v="Término Ok"/>
    <m/>
    <m/>
    <m/>
    <m/>
    <s v="CALLE 139 No.73-20 EL VELERO CASA 57"/>
    <n v="3117395385"/>
    <s v="ktaposada@hotmail.com"/>
    <s v="Banco Scotiabank Colpatria"/>
    <s v="Ahorros"/>
    <n v="4412009418"/>
    <s v="Femenino"/>
    <s v="Colombia"/>
    <s v="Medellín"/>
    <s v="Antioquia"/>
    <d v="1990-06-18T00:00:00"/>
    <n v="33"/>
    <s v="ADMINISTRACION DE EMPRESAS, ESPECIALIZACIÓN EN GESTIÓN DE LA_x000a_CALIDAD Y NORMALIZACIÓN TÉCNICA"/>
    <m/>
  </r>
  <r>
    <x v="0"/>
    <s v="417-2020"/>
    <m/>
    <s v="Secop II"/>
    <s v="FDLSUBA-CPS-417-2020"/>
    <s v="FDLSUBA-CD-243-2020"/>
    <x v="0"/>
    <x v="0"/>
    <x v="1"/>
    <m/>
    <m/>
    <s v="DAYANA LAGO VANEGAS"/>
    <n v="1013626675"/>
    <m/>
    <n v="1483"/>
    <n v="22050000"/>
    <n v="0"/>
    <n v="0"/>
    <n v="22050000"/>
    <n v="6300000"/>
    <m/>
    <m/>
    <m/>
    <s v="Persona Natural"/>
    <x v="0"/>
    <m/>
    <s v="PRESTAR SERVICIO PROFESIONALES AREA DE GESTION DELDESARROLLO DE LA ALCALDÍA LOCAL DE SUBA, PARA LA RESPUESTA EFE CTIVA YOPORTUNA A LOS REQUERIMIENTOS PRESENTADOS, REVISIÓN DE LAS ACTUACIONES,LIDERAR DE RELACIONES EN SUS DISTINTOS NIVELES Y DEM ÁS ASUNTOS DECOMPETENCIA DE LA ALCALDÍA "/>
    <s v="https://community.secop.gov.co/Public/Tendering/OpportunityDetail/Index?noticeUID=CO1.NTC.1453616&amp;isFromPublicArea=True&amp;isModal=true&amp;asPopupView=true"/>
    <x v="14"/>
    <x v="101"/>
    <d v="2020-11-03T00:00:00"/>
    <d v="2020-12-31T00:00:00"/>
    <s v="1 meses 29 días."/>
    <d v="2020-12-31T00:00:00"/>
    <s v=""/>
    <d v="2020-12-31T00:00:00"/>
    <s v="1 meses 29 días."/>
    <s v="Término Ok"/>
    <m/>
    <m/>
    <m/>
    <m/>
    <s v="-"/>
    <s v="-"/>
    <s v="-"/>
    <s v="-"/>
    <s v="-"/>
    <s v="-"/>
    <s v="Femenino"/>
    <s v="-"/>
    <s v="-"/>
    <s v="-"/>
    <s v="-"/>
    <s v="-"/>
    <s v="-"/>
    <m/>
  </r>
  <r>
    <x v="0"/>
    <s v="418-2020"/>
    <m/>
    <s v="Secop II"/>
    <s v="FDLSUBACPS-418-2020"/>
    <s v="FDLSUBA-CD-266-2020"/>
    <x v="0"/>
    <x v="0"/>
    <x v="0"/>
    <m/>
    <m/>
    <s v="LEIDY MIREYA PACHÓN BAQUERO"/>
    <n v="1018415363"/>
    <s v="Bogotá, D.C."/>
    <n v="1472"/>
    <n v="15750000"/>
    <n v="0"/>
    <n v="0"/>
    <n v="15750000"/>
    <n v="3500000"/>
    <m/>
    <m/>
    <m/>
    <s v="Persona Natural"/>
    <x v="0"/>
    <m/>
    <s v="SERVICIOS TECNICOS COMO APOYO AL ÁREA DE GESTIÓN DELDESARROLLO LOCAL, EN LA OFICINA DE PRESUPUESTO DE LA ALCALDÍ A LOCAL DESUBA C"/>
    <s v="https://community.secop.gov.co/Public/Tendering/OpportunityDetail/Index?noticeUID=CO1.NTC.1504994&amp;isFromPublicArea=True&amp;isModal=true&amp;asPopupView=true"/>
    <x v="10"/>
    <x v="102"/>
    <d v="2020-10-26T00:00:00"/>
    <d v="2020-12-31T00:00:00"/>
    <s v="2 meses 6 días."/>
    <d v="2020-12-31T00:00:00"/>
    <s v=""/>
    <d v="2020-12-31T00:00:00"/>
    <s v="2 meses 6 días."/>
    <s v="Término Ok"/>
    <m/>
    <m/>
    <m/>
    <m/>
    <s v="calle 33 a sur 78 d 51"/>
    <n v="1018415363"/>
    <s v="I.PACHONB@OUTLOOK.COM"/>
    <s v="Banco Davivienda"/>
    <s v="Ahorros"/>
    <s v="472900116824"/>
    <s v="Femenino"/>
    <s v="Colombia"/>
    <s v="Fusagasuga"/>
    <s v="Cundinamarca"/>
    <d v="1987-10-25T00:00:00"/>
    <n v="36"/>
    <s v="ADMINISTRACION DE EMPRESAS - NEGOCIOS INTERNACIONALES "/>
    <m/>
  </r>
  <r>
    <x v="0"/>
    <s v="419-2020"/>
    <m/>
    <s v="Secop II"/>
    <s v="FDLSUBA-CPS-419-2020"/>
    <s v="FLSUBA-CD-259-2020"/>
    <x v="0"/>
    <x v="0"/>
    <x v="0"/>
    <m/>
    <m/>
    <s v="ALEXEI ZAMORA BENITEZ"/>
    <n v="79573265"/>
    <s v="Bogotá, D.C."/>
    <n v="8000"/>
    <n v="5250000"/>
    <n v="0"/>
    <n v="0"/>
    <n v="5250000"/>
    <n v="1925000"/>
    <m/>
    <m/>
    <m/>
    <s v="Persona Natural"/>
    <x v="0"/>
    <m/>
    <s v="SERVICIOS DE APOYO A LOS ARCHIVOS DE GESTIÓN DE LA ENTIDAD EN LA IMPLEMENTAICON DE LOS PROCESOS DE CLASIFICACIÓN,ORDENACIÓN, SELECCIÓN NATURAL, FOLIACIÓN, IDENTIFICACIÓN, LEVANTAMIENTO DE INVENTARIOS, ALMACENAMIENTO, GESTIÓN DOCUMENTAL Y APLICACIÓN DE PROTOCOLOS DE ELIMINACIÓN Y TRANSFERENCIAS DOCUMENTALES,"/>
    <s v="https://community.secop.gov.co/Public/Tendering/OpportunityDetail/Index?noticeUID=CO1.NTC.1468726&amp;isFromPublicArea=True&amp;isModal=true&amp;asPopupView=true"/>
    <x v="19"/>
    <x v="103"/>
    <d v="2020-10-28T00:00:00"/>
    <d v="2020-12-31T00:00:00"/>
    <s v="2 meses 4 días."/>
    <d v="2020-12-31T00:00:00"/>
    <s v=""/>
    <d v="2020-12-31T00:00:00"/>
    <s v="2 meses 4 días."/>
    <s v="Término Ok"/>
    <m/>
    <m/>
    <m/>
    <m/>
    <s v="cra 111a # 151c-25 casa-180"/>
    <n v="3003125863"/>
    <s v="zamorabenitezalexei@gmail.com"/>
    <s v="Banco Davivienda"/>
    <s v="Ahorros"/>
    <n v="9100728378"/>
    <s v="Masculino"/>
    <s v="Colombia"/>
    <s v="Bogotá, D.C."/>
    <s v="Cundinamarca"/>
    <d v="1970-08-17T00:00:00"/>
    <n v="53"/>
    <s v="TECNOLOGIA EN SISTEMAS"/>
    <m/>
  </r>
  <r>
    <x v="0"/>
    <s v="420-2020"/>
    <m/>
    <s v="Secop II"/>
    <s v="FDLSUBA-CPS-420-2020"/>
    <s v="FLSUBA-CD-259-2020"/>
    <x v="0"/>
    <x v="0"/>
    <x v="0"/>
    <m/>
    <m/>
    <s v="ANA MARIA MEDINA JAIMES"/>
    <n v="1019024570"/>
    <m/>
    <n v="1465"/>
    <n v="5250000"/>
    <n v="0"/>
    <n v="0"/>
    <n v="5250000"/>
    <n v="1925000"/>
    <m/>
    <m/>
    <m/>
    <s v="Persona Natural"/>
    <x v="0"/>
    <m/>
    <s v="PRESTAR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 "/>
    <s v="https://community.secop.gov.co/Public/Tendering/OpportunityDetail/Index?noticeUID=CO1.NTC.1468726&amp;isFromPublicArea=True&amp;isModal=true&amp;asPopupView=true"/>
    <x v="19"/>
    <x v="103"/>
    <d v="2020-10-28T00:00:00"/>
    <d v="2020-12-31T00:00:00"/>
    <s v="2 meses 4 días."/>
    <d v="2020-12-31T00:00:00"/>
    <s v=""/>
    <d v="2020-12-31T00:00:00"/>
    <s v="2 meses 4 días."/>
    <s v="Término Ok"/>
    <m/>
    <m/>
    <m/>
    <m/>
    <s v="-"/>
    <s v="-"/>
    <s v="-"/>
    <s v="-"/>
    <s v="-"/>
    <s v="-"/>
    <s v="Femenino"/>
    <s v="-"/>
    <s v="-"/>
    <s v="-"/>
    <s v="-"/>
    <s v="-"/>
    <s v="-"/>
    <m/>
  </r>
  <r>
    <x v="0"/>
    <s v="421-2020"/>
    <m/>
    <s v="Secop II"/>
    <s v="FDLSUBA-CPS-421-2020"/>
    <s v=" _x000a_FDLSUBA-CD-267-2020_x000a_"/>
    <x v="0"/>
    <x v="0"/>
    <x v="1"/>
    <m/>
    <m/>
    <s v="MABEL FERNANDA ORJUELA SANCHEZ"/>
    <n v="52000039"/>
    <m/>
    <n v="1427"/>
    <n v="22410000"/>
    <n v="0"/>
    <n v="0"/>
    <n v="22410000"/>
    <n v="6300000"/>
    <m/>
    <m/>
    <m/>
    <s v="Persona Natural"/>
    <x v="0"/>
    <m/>
    <s v="SERVICIOS PROFESIONALES ESPECIALIZADOS PARA COORDINAR,LIDERAR Y ASESORAR LOS PLANES Y ESTRATEGIAS DE COMUNICA CIÓN INTERNA YEXTERNA PARA LA DIVULGACIÓN DE LOS PROGRAMAS, PROYECTOS Y ACTIVIDADES DELA ALCALDÍA LOCAL DE SUBA,"/>
    <s v="https://community.secop.gov.co/Public/Tendering/OpportunityDetail/Index?noticeUID=CO1.NTC.1511664&amp;isFromPublicArea=True&amp;isModal=true&amp;asPopupView=true"/>
    <x v="15"/>
    <x v="104"/>
    <d v="2020-11-05T00:00:00"/>
    <d v="2020-12-31T00:00:00"/>
    <s v="1 meses 27 días."/>
    <d v="2020-12-31T00:00:00"/>
    <s v=""/>
    <d v="2020-12-31T00:00:00"/>
    <s v="1 meses 27 días."/>
    <s v="Término Ok"/>
    <m/>
    <m/>
    <m/>
    <m/>
    <s v="-"/>
    <s v="-"/>
    <s v="-"/>
    <s v="-"/>
    <s v="-"/>
    <s v="-"/>
    <s v="Femenino"/>
    <s v="-"/>
    <s v="-"/>
    <s v="-"/>
    <s v="-"/>
    <s v="-"/>
    <s v="-"/>
    <m/>
  </r>
  <r>
    <x v="0"/>
    <s v="422-2020"/>
    <m/>
    <s v="Secop II"/>
    <s v="FDLSUBA-CPS-422-2020"/>
    <s v="FDLSUBA-CD-268-2020"/>
    <x v="0"/>
    <x v="0"/>
    <x v="1"/>
    <m/>
    <m/>
    <s v="ANDRES FELIPE ESPINOSA ZULUAGA"/>
    <n v="1015439516"/>
    <m/>
    <n v="9001"/>
    <n v="16800000"/>
    <n v="3150000"/>
    <n v="0"/>
    <n v="19950000"/>
    <n v="6300000"/>
    <m/>
    <m/>
    <m/>
    <s v="Persona Natural"/>
    <x v="0"/>
    <m/>
    <s v="PRESTAR SERVICIOS PROFESIONALES EN EL AREA DE GESTION DEL DESARROLLO, ADMINISTRATIVA Y FINANZAS PARA LOGRAR EL CUMPLIMIENTO DE LAS METAS DEL PLAN DE DESARROLLO DE LA VIGENCIA"/>
    <s v="https://community.secop.gov.co/Public/Tendering/OpportunityDetail/Index?noticeUID=CO1.NTC.1512983&amp;isFromPublicArea=True&amp;isModal=true&amp;asPopupView=true"/>
    <x v="6"/>
    <x v="104"/>
    <d v="2020-10-26T00:00:00"/>
    <d v="2020-12-31T00:00:00"/>
    <s v="2 meses 6 días."/>
    <d v="2021-01-31T00:00:00"/>
    <s v="1 meses "/>
    <d v="2021-01-31T00:00:00"/>
    <s v="3 meses 6 días."/>
    <s v="Término Ok"/>
    <m/>
    <m/>
    <m/>
    <m/>
    <s v="-"/>
    <s v="-"/>
    <s v="-"/>
    <s v="-"/>
    <s v="-"/>
    <s v="-"/>
    <s v="Masculino"/>
    <s v="-"/>
    <s v="-"/>
    <s v="-"/>
    <s v="-"/>
    <s v="-"/>
    <s v="-"/>
    <m/>
  </r>
  <r>
    <x v="0"/>
    <s v="424-2020"/>
    <m/>
    <s v="Secop II"/>
    <s v="FDLSUBA-CPS-424-2020"/>
    <s v="FDLSUBA-CD-269-2020"/>
    <x v="0"/>
    <x v="0"/>
    <x v="0"/>
    <m/>
    <m/>
    <s v="JAIDER OSWALDO RODRIGUEZ PINTO"/>
    <n v="1019091808"/>
    <m/>
    <n v="8000"/>
    <n v="4375000"/>
    <n v="0"/>
    <n v="0"/>
    <n v="4375000"/>
    <n v="1750000"/>
    <m/>
    <m/>
    <m/>
    <s v="Persona Natural"/>
    <x v="0"/>
    <m/>
    <s v="SERVICIOS DE APOYO A LOS ARCHIVOS DE GESTIÓN DE LAENTIDAD EN LA IMPLEMENTAICON DE LOS PROCESOS DE CLASIFICACIÓN,ORDENACIÓN, SELECCIÓN NATURAL, FOLIACIÓN, IDENTIFICACIÓN, LEVANTAMIENTODE INVENTARIOS, ALMACENAMIENTO, GESTIÓN DOCUMENTAL Y APLICAC IÓN DEPROTOCOLOS DE ELIMINACIÓN Y TRANSFERENCIAS DOCUMENTALES, "/>
    <s v="https://community.secop.gov.co/Public/Tendering/OpportunityDetail/Index?noticeUID=CO1.NTC.1514747&amp;isFromPublicArea=True&amp;isModal=true&amp;asPopupView=true"/>
    <x v="19"/>
    <x v="103"/>
    <d v="2020-10-29T00:00:00"/>
    <d v="2020-12-31T00:00:00"/>
    <s v="2 meses 3 días."/>
    <d v="2020-12-31T00:00:00"/>
    <s v=""/>
    <d v="2020-12-31T00:00:00"/>
    <s v="2 meses 3 días."/>
    <s v="Término Ok"/>
    <m/>
    <m/>
    <m/>
    <m/>
    <s v="-"/>
    <s v="-"/>
    <s v="-"/>
    <s v="-"/>
    <s v="-"/>
    <s v="-"/>
    <s v="Masculino"/>
    <s v="-"/>
    <s v="-"/>
    <s v="-"/>
    <s v="-"/>
    <s v="-"/>
    <s v="-"/>
    <m/>
  </r>
  <r>
    <x v="0"/>
    <s v="425-2020"/>
    <m/>
    <s v="Secop II"/>
    <s v="FDLSUBA-CPS-425-2020"/>
    <s v="FDLSUBA-CD-270-2020"/>
    <x v="0"/>
    <x v="0"/>
    <x v="0"/>
    <m/>
    <m/>
    <s v="IVONNE ALEXANDRA LÓPEZ GUEVARA"/>
    <n v="1022375414"/>
    <s v="Bogotá, D.C."/>
    <n v="8000"/>
    <n v="12600000"/>
    <n v="0"/>
    <n v="0"/>
    <n v="12600000"/>
    <n v="4200000"/>
    <m/>
    <m/>
    <m/>
    <s v="Persona Natural"/>
    <x v="0"/>
    <m/>
    <s v="APOYO JURIDICO EJECUCIÓN DE LAS ACCIONES REQUERIDASPARA LA DEPURACIÓN DE LAS ACTUACIONES ADMINISTRATIVAS QUE CUR SAN EN LAALCALDIA LOCAL, CERTIFICACION DE NO HAY 22068 DEL 18 SEPTIEMBRE 2020VIGENCIA 17 NOVIEMBRE 2020"/>
    <s v="https://community.secop.gov.co/Public/Tendering/OpportunityDetail/Index?noticeUID=CO1.NTC.1514818&amp;isFromPublicArea=True&amp;isModal=true&amp;asPopupView=true"/>
    <x v="0"/>
    <x v="105"/>
    <d v="2020-11-03T00:00:00"/>
    <d v="2020-12-31T00:00:00"/>
    <s v="1 meses 29 días."/>
    <d v="2021-01-31T00:00:00"/>
    <s v="1 meses "/>
    <d v="2021-01-31T00:00:00"/>
    <s v="2 meses 29 días."/>
    <s v="Término Ok"/>
    <m/>
    <m/>
    <m/>
    <m/>
    <s v="CALLE 12 A No. 71c - 20"/>
    <n v="3218478344"/>
    <s v="ivonnel.guevara@hotmail.com"/>
    <s v="Bancolombia"/>
    <s v="Ahorros"/>
    <n v="91215589027"/>
    <s v="Femenino"/>
    <s v="Colombia"/>
    <s v="Bogotá, D.C."/>
    <s v="Cundinamarca"/>
    <d v="1992-04-26T00:00:00"/>
    <n v="32"/>
    <s v="DERECHO, ESPECIALIZACION EN DERECHO_x000a_ADMINISTRATIVO"/>
    <m/>
  </r>
  <r>
    <x v="0"/>
    <s v="426-2020"/>
    <m/>
    <s v="Secop II"/>
    <s v="FDLSUBA-CPS-426-2020"/>
    <s v="FDLSUBA-CD-270-2020"/>
    <x v="0"/>
    <x v="0"/>
    <x v="0"/>
    <m/>
    <m/>
    <s v="SANTIAGO DORADO CAICEDO"/>
    <n v="1085330523"/>
    <m/>
    <n v="1481"/>
    <n v="12600000"/>
    <n v="0"/>
    <n v="0"/>
    <n v="12600000"/>
    <n v="4200000"/>
    <m/>
    <m/>
    <m/>
    <s v="Persona Natural"/>
    <x v="0"/>
    <m/>
    <s v=" APOYO JURIDICO EJECUCIÓN DE LAS ACCIONES REQUERIDASPARA LA DEPURACIÓN DE LAS ACTUACIONES ADMINISTRATIVAS QUE CUR SAN EN LAALCALDIA LOCA"/>
    <s v="https://community.secop.gov.co/Public/Tendering/OpportunityDetail/Index?noticeUID=CO1.NTC.1514818&amp;isFromPublicArea=True&amp;isModal=true&amp;asPopupView=true"/>
    <x v="0"/>
    <x v="105"/>
    <d v="2020-10-29T00:00:00"/>
    <d v="2020-12-31T00:00:00"/>
    <s v="2 meses 3 días."/>
    <d v="2020-12-31T00:00:00"/>
    <s v=""/>
    <d v="2020-12-31T00:00:00"/>
    <s v="2 meses 3 días."/>
    <s v="Término Ok"/>
    <m/>
    <m/>
    <m/>
    <m/>
    <s v="-"/>
    <s v="-"/>
    <s v="-"/>
    <s v="-"/>
    <s v="-"/>
    <s v="-"/>
    <s v="Masculino"/>
    <s v="-"/>
    <s v="-"/>
    <s v="-"/>
    <s v="-"/>
    <s v="-"/>
    <s v="-"/>
    <m/>
  </r>
  <r>
    <x v="0"/>
    <s v="428-2020"/>
    <m/>
    <s v="Secop II"/>
    <s v="FDLSUBA-CPS-428-2020"/>
    <s v="FDLSUBA-CD-270-2020"/>
    <x v="0"/>
    <x v="0"/>
    <x v="0"/>
    <m/>
    <m/>
    <s v="JUAN GIOVANNI FORERO BEJARANO"/>
    <n v="79614789"/>
    <m/>
    <n v="8000"/>
    <n v="12600000"/>
    <n v="0"/>
    <n v="0"/>
    <n v="12600000"/>
    <n v="4200000"/>
    <m/>
    <m/>
    <m/>
    <s v="Persona Natural"/>
    <x v="0"/>
    <m/>
    <s v="APOYO JURIDICO EJECUCIÓN DE LAS ACCIONES REQUERIDASPARA LA DEPURACIÓN DE LAS ACTUACIONES ADMINISTRATIVAS QUE CUR SAN EN LAALCALDIA LOCAL"/>
    <s v="https://community.secop.gov.co/Public/Tendering/OpportunityDetail/Index?noticeUID=CO1.NTC.1514818&amp;isFromPublicArea=True&amp;isModal=true&amp;asPopupView=true"/>
    <x v="0"/>
    <x v="105"/>
    <d v="2020-10-29T00:00:00"/>
    <d v="2020-12-31T00:00:00"/>
    <s v="2 meses 3 días."/>
    <d v="2020-12-31T00:00:00"/>
    <s v=""/>
    <d v="2020-12-31T00:00:00"/>
    <s v="2 meses 3 días."/>
    <s v="Término Ok"/>
    <m/>
    <m/>
    <m/>
    <m/>
    <s v="-"/>
    <s v="-"/>
    <s v="-"/>
    <s v="-"/>
    <s v="-"/>
    <s v="-"/>
    <s v="Masculino"/>
    <s v="-"/>
    <s v="-"/>
    <s v="-"/>
    <s v="-"/>
    <s v="-"/>
    <s v="-"/>
    <m/>
  </r>
  <r>
    <x v="0"/>
    <s v="429-2020"/>
    <m/>
    <s v="Secop II"/>
    <s v="FDLSUBA-CPS-429-2020"/>
    <s v="FDLSUBA-CD-270-2020"/>
    <x v="0"/>
    <x v="0"/>
    <x v="0"/>
    <m/>
    <m/>
    <s v="JESUS MARIANO MARTINEZ OSPINA"/>
    <n v="1110512268"/>
    <m/>
    <n v="1465"/>
    <n v="12600000"/>
    <n v="0"/>
    <n v="0"/>
    <n v="12600000"/>
    <n v="4200000"/>
    <m/>
    <m/>
    <m/>
    <s v="Persona Natural"/>
    <x v="0"/>
    <m/>
    <s v="APOYO JURIDICO LA EJECUCIÓN DE LAS ACCIONES REQUERIDASPARA LA DEPURACIÓN DE LAS ACTUACIONES ADMINISTRATIVAS QUE CUR SAN EN LAALCALDIA LOCAL"/>
    <s v="https://community.secop.gov.co/Public/Tendering/OpportunityDetail/Index?noticeUID=CO1.NTC.1514818&amp;isFromPublicArea=True&amp;isModal=true&amp;asPopupView=true"/>
    <x v="0"/>
    <x v="103"/>
    <d v="2020-10-29T00:00:00"/>
    <d v="2020-12-31T00:00:00"/>
    <s v="2 meses 3 días."/>
    <d v="2020-12-31T00:00:00"/>
    <s v=""/>
    <d v="2020-12-31T00:00:00"/>
    <s v="2 meses 3 días."/>
    <s v="Término Ok"/>
    <m/>
    <m/>
    <m/>
    <m/>
    <s v="-"/>
    <s v="-"/>
    <s v="-"/>
    <s v="-"/>
    <s v="-"/>
    <s v="-"/>
    <s v="Masculino"/>
    <s v="-"/>
    <s v="-"/>
    <s v="-"/>
    <s v="-"/>
    <s v="-"/>
    <s v="-"/>
    <m/>
  </r>
  <r>
    <x v="0"/>
    <s v="430-2020"/>
    <m/>
    <s v="Secop II"/>
    <s v="FDLSUBA-CPS-430-2020"/>
    <s v="FDLSUBA-CD-216-2020"/>
    <x v="0"/>
    <x v="0"/>
    <x v="0"/>
    <m/>
    <m/>
    <s v="FABIAN HERNANDO RIVAS ALVAREZ"/>
    <n v="80142285"/>
    <m/>
    <n v="1481"/>
    <n v="14700000"/>
    <n v="0"/>
    <n v="0"/>
    <n v="14700000"/>
    <s v="-"/>
    <m/>
    <m/>
    <m/>
    <s v="Persona Natural"/>
    <x v="0"/>
    <m/>
    <s v="APOYO JURIDICO EN LA EJECUCIÓN DE LAS ACCIONES REQUERIDASPARA EL TRÁMITE E IMPULSO PROCESAL DE LAS ACTUACIONES CONTRAV ENCIONALESY/O QUERELLAS QUE CURSEN EN LAS INSPECCIONES DE POLICÍA DE LA LOCALIDAD"/>
    <s v="https://community.secop.gov.co/Public/Tendering/OpportunityDetail/Index?noticeUID=CO1.NTC.1449432&amp;isFromPublicArea=True&amp;isModal=true&amp;asPopupView=true"/>
    <x v="5"/>
    <x v="105"/>
    <d v="2020-12-07T00:00:00"/>
    <d v="2020-12-31T00:00:00"/>
    <s v="25 días."/>
    <d v="2020-12-31T00:00:00"/>
    <s v=""/>
    <d v="2020-12-31T00:00:00"/>
    <s v="25 días."/>
    <s v="Término Ok"/>
    <m/>
    <m/>
    <m/>
    <m/>
    <s v="-"/>
    <s v="-"/>
    <s v="-"/>
    <s v="-"/>
    <s v="-"/>
    <s v="-"/>
    <s v="Masculino"/>
    <s v="-"/>
    <s v="-"/>
    <s v="-"/>
    <s v="-"/>
    <s v="-"/>
    <s v="-"/>
    <s v="Los documentos están incompletos en el Secop II"/>
  </r>
  <r>
    <x v="0"/>
    <s v="432-2020"/>
    <m/>
    <s v="Secop II"/>
    <s v="FDLSUBA-CPS-432-2020"/>
    <s v="FDLSUBA-CD-272-2020"/>
    <x v="0"/>
    <x v="0"/>
    <x v="0"/>
    <m/>
    <m/>
    <s v="JORGE ANDRÉS VARGAS LÓPEZ"/>
    <n v="14296118"/>
    <s v="Ibagué (Tolima)"/>
    <n v="1469"/>
    <n v="16800000"/>
    <n v="1470000"/>
    <n v="0"/>
    <n v="18270000"/>
    <n v="6300000"/>
    <m/>
    <m/>
    <m/>
    <s v="Persona Natural"/>
    <x v="0"/>
    <m/>
    <s v="APOYAR AL ALCALDE  LOCAL EN LA GESTIÓN DE LOSASUNTOSRELACIONADOS CON SEGURIDAD CIUDADANA, CONVIVENCIA Y PREVENCION DECONFLECTIVIDADES, VIOLENCIAS Y DELITOS EN LA LOCALIDAD DE SUBA, DECONFORMIDADCON EL MARCO NORMATIVO APLICABLE EN LA MATERIA."/>
    <s v="https://community.secop.gov.co/Public/Tendering/OpportunityDetail/Index?noticeUID=CO1.NTC.1533720&amp;isFromPublicArea=True&amp;isModal=true&amp;asPopupView=true"/>
    <x v="13"/>
    <x v="106"/>
    <d v="2020-11-04T00:00:00"/>
    <d v="2020-12-31T00:00:00"/>
    <s v="1 meses 28 días."/>
    <d v="2021-01-31T00:00:00"/>
    <s v="1 meses "/>
    <d v="2021-01-31T00:00:00"/>
    <s v="2 meses 28 días."/>
    <s v="Término Ok"/>
    <m/>
    <m/>
    <m/>
    <m/>
    <s v="Cra 65 # 98-28"/>
    <n v="3125387531"/>
    <s v=" andresvargaslop@gmail.com"/>
    <s v="Banco Davivienda"/>
    <s v="Ahorros"/>
    <s v="455000066098"/>
    <s v="Masculino"/>
    <s v="Colombia"/>
    <s v="Bucaramanga "/>
    <s v="Santander"/>
    <d v="1985-09-06T00:00:00"/>
    <n v="38"/>
    <s v="ECONOMIA"/>
    <m/>
  </r>
  <r>
    <x v="0"/>
    <s v="433-2020 C1"/>
    <m/>
    <s v="Secop II"/>
    <s v="FDLSUBACPS-433-2020"/>
    <s v="FDLSUBA-CD-273-2020"/>
    <x v="0"/>
    <x v="0"/>
    <x v="0"/>
    <m/>
    <m/>
    <s v="MARIA EUGENIA ROSALES NEGRETE"/>
    <n v="49762220"/>
    <m/>
    <n v="8000"/>
    <n v="10500000"/>
    <n v="0"/>
    <n v="0"/>
    <n v="10500000"/>
    <n v="2541000"/>
    <m/>
    <m/>
    <m/>
    <s v="Persona Natural"/>
    <x v="0"/>
    <m/>
    <s v="SERVICIOS DE APOYO A LA GESTION PARA REALIZAR ELLLEVANTAMIENTO TOMA FÍSICA, IDENTIFICACIÓN Y VERIFICACIÓN DEL INVENTARIODE LOS BIENES MUEBLES PROPIEDAD DE LA ALCALDÍA LOCAL DE SUBA."/>
    <s v="https://community.secop.gov.co/Public/Tendering/OpportunityDetail/Index?noticeUID=CO1.NTC.1534482&amp;isFromPublicArea=True&amp;isModal=true&amp;asPopupView=true"/>
    <x v="16"/>
    <x v="107"/>
    <d v="2020-11-09T00:00:00"/>
    <d v="2020-12-31T00:00:00"/>
    <s v="1 meses 23 días."/>
    <d v="2020-12-31T00:00:00"/>
    <s v=""/>
    <d v="2020-12-31T00:00:00"/>
    <s v="1 meses 23 días."/>
    <s v="Término Ok"/>
    <m/>
    <m/>
    <m/>
    <m/>
    <s v="-"/>
    <s v="-"/>
    <s v="-"/>
    <s v="-"/>
    <s v="-"/>
    <s v="-"/>
    <s v="Femenino"/>
    <s v="-"/>
    <s v="-"/>
    <s v="-"/>
    <s v="-"/>
    <s v="-"/>
    <s v="-"/>
    <m/>
  </r>
  <r>
    <x v="0"/>
    <s v="433-2020"/>
    <m/>
    <s v="Secop I"/>
    <s v="Convenio Interadministrativo 433-2020"/>
    <s v="CONVENIO INTERADMINISTRATIVO 433-2020"/>
    <x v="0"/>
    <x v="1"/>
    <x v="2"/>
    <m/>
    <m/>
    <s v="SUBRED INTEGRADA DE SERVICIOS DE SALUD NORTE ESE OFICIAL"/>
    <n v="900971006"/>
    <s v="Bogotá, D.C."/>
    <s v="No es CPS P-AG"/>
    <n v="2019728000"/>
    <n v="1009864000"/>
    <n v="303175000"/>
    <n v="3332767000"/>
    <s v="-"/>
    <m/>
    <m/>
    <m/>
    <s v="Persona Jurídica"/>
    <x v="2"/>
    <m/>
    <s v="SERVICIOS DE APOYO A LA GESTION PARA REALIZAR ELLLEVANTAMIENTO TOMA FÍSICA, IDENTIFICACIÓN Y VERIFICACIÓN DEL INVENTARIODE LOS BIENES MUEBLES PROPIEDAD DE LA ALCALDÍA LOCAL DE SUBA."/>
    <s v="https://www.contratos.gov.co/consultas/detalleProceso.do?numConstancia=21-22-23751&amp;g-recaptcha-response=03AGdBq26cvCnpmEiYQGAziLyAW49euQbuzFtSy2Su_fu1fUrQoIvtbPXDtpHy9qerbcHcf3sWg88SZEHIwjZpL14JqvPKhSe3sZtEiFsyDAKZUiWL6R5ZrCEnpgYjcdA1jrTtm_wEBV0vrRSBNLK-z_gNS3kao9Px3MizoTr8mMYKz9VMFQqI9IXFO6EnIMZa65gAgKU_g6oxZ95BdkcIC9805wDPAy4u4KI9QMmku-X_yImlKQmo0mfTfTjMy_fBqpIJE07pvSje0Eiqt34WOwtYb9AAcECbcbnH5I7pmKAZqROEwNxK7RbQB6h5UIQUcDjmQS21buYmE-vAJUPzCIUGKubvEK0i4zivKit6tFh-aMpz7oxNlyaWL1LO7Mmblr_ATWD-SEPwdYYOTonTuuWi0NpAXPGEcmaEfuy6NyeVGeD3OhEb-APo8ro0p5B4foM1ks_nYIq3bxqw73a4vZ8ceBNhaNdfWQ"/>
    <x v="16"/>
    <x v="81"/>
    <d v="2021-08-27T00:00:00"/>
    <d v="2022-07-26T00:00:00"/>
    <s v="11 meses "/>
    <d v="2023-05-26T00:00:00"/>
    <s v="10 meses "/>
    <d v="2023-05-26T00:00:00"/>
    <s v="1 años 9 meses "/>
    <s v="Término Ok"/>
    <m/>
    <m/>
    <m/>
    <d v="2023-12-29T00:00:00"/>
    <m/>
    <m/>
    <m/>
    <m/>
    <m/>
    <m/>
    <s v="No aplica"/>
    <m/>
    <m/>
    <m/>
    <m/>
    <s v="-"/>
    <m/>
    <m/>
  </r>
  <r>
    <x v="0"/>
    <s v="434-2020"/>
    <m/>
    <s v="Secop II"/>
    <s v="FDLSUBA-CPS-434-2020"/>
    <s v="FDLSUBA-CD-274-2020"/>
    <x v="0"/>
    <x v="0"/>
    <x v="1"/>
    <m/>
    <m/>
    <s v="IVAN DARIO GOMEZ HENAO"/>
    <n v="1053777240"/>
    <s v="Manizalez (Caldas)"/>
    <n v="8000"/>
    <n v="20000000"/>
    <n v="2933333"/>
    <n v="0"/>
    <n v="22933333"/>
    <n v="7200000"/>
    <m/>
    <m/>
    <m/>
    <s v="Persona Natural"/>
    <x v="0"/>
    <m/>
    <s v="SERVICIOS PROFESIONALES ESPECIALIZADOS COMO ABOGADO(A) PARA APOYAR LA GESTIÓN CONTRACTUAL DEL ÁREA GESTIÓN DE L DESARROLLOLOCAL DE LA ALCALDÍA LOCAL DE SUBA, EN LOS DIFERENTES PROCESOS DESELECCIÓN EN SUS ETAPAS PRECONTRACTUAL, CONTRACTUAL Y  POSTCONTRACTUAL"/>
    <s v="https://community.secop.gov.co/Public/Tendering/OpportunityDetail/Index?noticeUID=CO1.NTC.1535266&amp;isFromPublicArea=True&amp;isModal=true&amp;asPopupView=true"/>
    <x v="3"/>
    <x v="106"/>
    <d v="2020-11-04T00:00:00"/>
    <d v="2021-01-01T00:00:00"/>
    <s v="1 meses 29 días."/>
    <d v="2021-01-31T00:00:00"/>
    <s v="30 días."/>
    <d v="2021-01-31T00:00:00"/>
    <s v="2 meses 28 días."/>
    <s v="Término Ok"/>
    <m/>
    <m/>
    <m/>
    <m/>
    <s v="DIAGONAL 49 SUR No 85-79"/>
    <n v="3128637283"/>
    <s v="ivangoh24@gmail.com"/>
    <s v="Bancolombia"/>
    <s v="Ahorros"/>
    <n v="11331274579"/>
    <s v="Masculino"/>
    <s v="Colombia"/>
    <s v="Marquetalia"/>
    <s v="Caldas"/>
    <d v="1987-05-24T00:00:00"/>
    <n v="37"/>
    <s v="ESPECIALIZACIÓN EN CONTRATACIÓN ESTATAL Y NEGOCIOS JURÍDICOS,DERECHO7"/>
    <m/>
  </r>
  <r>
    <x v="0"/>
    <s v="435-2020"/>
    <m/>
    <s v="Secop II"/>
    <s v="FDLSUBACPS-435-2020"/>
    <s v="FDLSUBA-CD-275-2020"/>
    <x v="0"/>
    <x v="0"/>
    <x v="0"/>
    <m/>
    <m/>
    <s v="AURA RONNYELLA MACAY CASTELLANOS"/>
    <n v="1019132694"/>
    <m/>
    <n v="8000"/>
    <n v="8700000"/>
    <n v="0"/>
    <n v="0"/>
    <n v="8700000"/>
    <n v="2900000"/>
    <m/>
    <m/>
    <m/>
    <s v="Persona Natural"/>
    <x v="0"/>
    <m/>
    <s v="APOYO TÉCNICO EN EL ÁREA DE GESTIÓN DEL DESARROLLOLOCAL, PARA LOGRAR EL CUMPLIMIENTO DE LAS METAS PLANEADAS EN EL  PLAN DEDESARROLLO LOCAL DE LA VIGENCIA"/>
    <s v="https://community.secop.gov.co/Public/Tendering/OpportunityDetail/Index?noticeUID=CO1.NTC.1537112&amp;isFromPublicArea=True&amp;isModal=true&amp;asPopupView=true"/>
    <x v="0"/>
    <x v="107"/>
    <d v="2020-11-05T00:00:00"/>
    <d v="2020-12-31T00:00:00"/>
    <s v="1 meses 27 días."/>
    <d v="2020-12-31T00:00:00"/>
    <s v=""/>
    <d v="2020-12-31T00:00:00"/>
    <s v="1 meses 27 días."/>
    <s v="Término Ok"/>
    <m/>
    <m/>
    <m/>
    <m/>
    <s v="-"/>
    <s v="-"/>
    <s v="-"/>
    <s v="-"/>
    <s v="-"/>
    <s v="-"/>
    <s v="Femenino"/>
    <s v="-"/>
    <s v="-"/>
    <s v="-"/>
    <s v="-"/>
    <s v="-"/>
    <s v="-"/>
    <m/>
  </r>
  <r>
    <x v="0"/>
    <s v="436-2020"/>
    <m/>
    <s v="Secop II"/>
    <s v="FDLSUBA-CPS-436-2020"/>
    <s v="FDLSUBA-CD-270-2020"/>
    <x v="0"/>
    <x v="0"/>
    <x v="0"/>
    <m/>
    <m/>
    <s v="ZULLY LORENA GUTIERREZ MENESES"/>
    <n v="1110509305"/>
    <m/>
    <n v="8000"/>
    <n v="12600000"/>
    <n v="0"/>
    <n v="0"/>
    <n v="12600000"/>
    <n v="2660000"/>
    <m/>
    <m/>
    <m/>
    <s v="Persona Natural"/>
    <x v="0"/>
    <m/>
    <s v="APOYAR JURÍDICAMENTE LA EJECUCIÓN DE LAS ACCIONES REQUERIDAS PARA LA DEPURACIÓN DE LAS ACTUACIONES ADMINISTRATIVAS QUE CURSAN EN LA ALCALDÍA LOCAL"/>
    <s v="https://community.secop.gov.co/Public/Tendering/OpportunityDetail/Index?noticeUID=CO1.NTC.1514818&amp;isFromPublicArea=True&amp;isModal=true&amp;asPopupView=true"/>
    <x v="0"/>
    <x v="108"/>
    <d v="2020-11-12T00:00:00"/>
    <d v="2020-12-31T00:00:00"/>
    <s v="1 meses 20 días."/>
    <d v="2020-12-31T00:00:00"/>
    <s v=""/>
    <d v="2020-12-31T00:00:00"/>
    <s v="1 meses 20 días."/>
    <s v="Término Ok"/>
    <m/>
    <m/>
    <m/>
    <m/>
    <s v="-"/>
    <s v="-"/>
    <s v="-"/>
    <s v="-"/>
    <s v="-"/>
    <s v="-"/>
    <s v="Femenino"/>
    <s v="-"/>
    <s v="-"/>
    <s v="-"/>
    <s v="-"/>
    <s v="-"/>
    <s v="-"/>
    <m/>
  </r>
  <r>
    <x v="0"/>
    <s v="437-2020"/>
    <m/>
    <s v="Secop II"/>
    <s v="437 de 2020"/>
    <s v="FDLSUBA-SASI -002- 2020"/>
    <x v="1"/>
    <x v="5"/>
    <x v="2"/>
    <m/>
    <m/>
    <s v="LA CASA DE SUMINISTROS Y SERVICIOS S.A.S"/>
    <s v="830040054-1"/>
    <m/>
    <s v="No es CPS P-AG"/>
    <n v="98500000"/>
    <n v="0"/>
    <n v="0"/>
    <n v="98500000"/>
    <s v="-"/>
    <m/>
    <m/>
    <m/>
    <s v="Persona Jurídica"/>
    <x v="2"/>
    <m/>
    <s v="CONTRATAR EL SUMINISTRO DE ÚTILES DE OFICINA A MONTO AGOTABLE PARA LAS DEPENDENCIAS DE LA ALCALDÍA LOCAL DE SUBA, CON EL FIN DE GARANTIZAR EL DESARROLLO DE SUS LABORES ADMINISTRATIVAS Y MISIONALES PARA LA VIGENCIA 2020"/>
    <s v="https://community.secop.gov.co/Public/Tendering/OpportunityDetail/Index?noticeUID=CO1.NTC.1511669&amp;isFromPublicArea=True&amp;isModal=true&amp;asPopupView=true"/>
    <x v="8"/>
    <x v="109"/>
    <d v="2020-11-19T00:00:00"/>
    <d v="2021-05-18T00:00:00"/>
    <s v="6 meses "/>
    <d v="2021-05-18T00:00:00"/>
    <s v=""/>
    <d v="2021-05-18T00:00:00"/>
    <s v="6 meses "/>
    <s v="Término Ok"/>
    <m/>
    <m/>
    <m/>
    <d v="2021-06-01T00:00:00"/>
    <m/>
    <m/>
    <m/>
    <m/>
    <m/>
    <m/>
    <s v="No aplica"/>
    <m/>
    <m/>
    <m/>
    <m/>
    <s v="-"/>
    <m/>
    <m/>
  </r>
  <r>
    <x v="0"/>
    <s v="438-2020"/>
    <m/>
    <s v="Secop II"/>
    <s v="438-2020"/>
    <s v="FDLS-MC-006-2020"/>
    <x v="3"/>
    <x v="5"/>
    <x v="2"/>
    <m/>
    <m/>
    <s v="COMERCIALIZADORA ELECTROCON SAS"/>
    <s v="830073899-8"/>
    <m/>
    <s v="No es CPS P-AG"/>
    <n v="24000000"/>
    <n v="12000000"/>
    <n v="0"/>
    <n v="36000000"/>
    <s v="-"/>
    <m/>
    <m/>
    <m/>
    <s v="Persona Jurídica"/>
    <x v="2"/>
    <m/>
    <s v="SUMINISTRAR AL FONDO DE DESARROLLO LOCAL DE SUBA LOS ELEMENTOS DE FERRETERÍA Y PLOMERÍA, ELECTRICIDAD Y OTROS, PARA LAS REPARACIONES LOCATIVAS MENORES DE LAS INSTALACIONES DE TODAS LAS SEDES DE LA ALCALDÍA LOCAL DE SUBA."/>
    <s v="https://community.secop.gov.co/Public/Tendering/OpportunityDetail/Index?noticeUID=CO1.NTC.1543941&amp;isFromPublicArea=True&amp;isModal=true&amp;asPopupView=true"/>
    <x v="8"/>
    <x v="109"/>
    <d v="2020-11-19T00:00:00"/>
    <d v="2021-01-08T00:00:00"/>
    <s v="1 meses 21 días."/>
    <d v="2022-05-31T00:00:00"/>
    <s v="1 años 4 meses 23 días."/>
    <d v="2022-05-31T00:00:00"/>
    <s v="1 años 6 meses 13 días."/>
    <s v="Término Ok"/>
    <m/>
    <m/>
    <m/>
    <d v="2022-07-03T00:00:00"/>
    <m/>
    <m/>
    <m/>
    <m/>
    <m/>
    <m/>
    <s v="No aplica"/>
    <m/>
    <m/>
    <m/>
    <m/>
    <s v="-"/>
    <m/>
    <m/>
  </r>
  <r>
    <x v="0"/>
    <s v="439-2020"/>
    <m/>
    <s v="Secop II"/>
    <s v="439-2020"/>
    <s v="FDLS-MC-007-2020"/>
    <x v="3"/>
    <x v="2"/>
    <x v="2"/>
    <m/>
    <m/>
    <s v="HELP SOLUCIONES INFORMATICAS HSI SAS"/>
    <s v="900686378-7"/>
    <m/>
    <s v="No es CPS P-AG"/>
    <n v="24500000"/>
    <n v="0"/>
    <n v="0"/>
    <n v="24500000"/>
    <s v="-"/>
    <m/>
    <m/>
    <m/>
    <s v="Persona Jurídica"/>
    <x v="2"/>
    <m/>
    <s v="CONTRATAR A MONTO AGOTABLE LOS MANTENIMIENTOS PREVENTIVOS Y/O CORRECTIVOS DE LOS EQUIPOS (SOFTWARE Y HARDWARE) O CUALQUIER ELEMENTO ELECTRÓNICO EXISTENTE Y/O DE PROPIEDAD DEL FONDO DE DESARROLLO LOCAL DE SUBA Y SUS SEDES, INCLUIDO EL SUMINISTRO, INSTALACIÓN Y PUESTA EN FUNCIONAMIENTO DE REPUESTOS (BOLSA DE REPUESTOS), DE CONFORMIDAD CON LAS CONDICIONES TÉCNICAS Y ECONÓMICAS"/>
    <s v="https://community.secop.gov.co/Public/Tendering/OpportunityDetail/Index?noticeUID=CO1.NTC.1543747&amp;isFromPublicArea=True&amp;isModal=true&amp;asPopupView=true"/>
    <x v="9"/>
    <x v="110"/>
    <d v="2020-12-20T00:00:00"/>
    <d v="2021-05-19T00:00:00"/>
    <s v="5 meses "/>
    <d v="2022-01-31T00:00:00"/>
    <s v="8 meses 12 días."/>
    <d v="2022-01-31T00:00:00"/>
    <s v="1 años 1 meses 12 días."/>
    <s v="Término Ok"/>
    <m/>
    <m/>
    <m/>
    <d v="2022-05-09T00:00:00"/>
    <m/>
    <m/>
    <m/>
    <m/>
    <m/>
    <m/>
    <s v="No aplica"/>
    <m/>
    <m/>
    <m/>
    <m/>
    <s v="-"/>
    <m/>
    <m/>
  </r>
  <r>
    <x v="0"/>
    <s v="441-2020"/>
    <m/>
    <s v="Secop II"/>
    <s v="FDLSUBA-CPS-441-2020"/>
    <s v="FDLSUBA-CD-277-2020"/>
    <x v="0"/>
    <x v="0"/>
    <x v="0"/>
    <m/>
    <m/>
    <s v="ADRIANA PATRICIA RODRIGUEZ MUNZA"/>
    <n v="52258620"/>
    <m/>
    <n v="1481"/>
    <n v="11000000"/>
    <n v="0"/>
    <n v="0"/>
    <n v="11000000"/>
    <n v="2200000"/>
    <m/>
    <m/>
    <m/>
    <s v="Persona Natural"/>
    <x v="0"/>
    <m/>
    <s v="APOYAR ADMINISTRATIVA Y ASISTENCIALMENTE A LA ALCALDIALOCAL DE SUBA EN LAS DIFERENTES DEPENDENCIAS, CON LA OPORTUNIDAD YCONFIDENCIALIDAD REQUERIDAS"/>
    <s v="https://community.secop.gov.co/Public/Tendering/OpportunityDetail/Index?noticeUID=CO1.NTC.1557648&amp;isFromPublicArea=True&amp;isModal=true&amp;asPopupView=true"/>
    <x v="0"/>
    <x v="111"/>
    <d v="2020-11-24T00:00:00"/>
    <d v="2020-12-31T00:00:00"/>
    <s v="1 meses 8 días."/>
    <d v="2020-12-31T00:00:00"/>
    <s v=""/>
    <d v="2020-12-31T00:00:00"/>
    <s v="1 meses 8 días."/>
    <s v="Término Ok"/>
    <m/>
    <m/>
    <m/>
    <m/>
    <s v="-"/>
    <s v="-"/>
    <s v="-"/>
    <s v="-"/>
    <s v="-"/>
    <s v="-"/>
    <s v="Femenino"/>
    <s v="-"/>
    <s v="-"/>
    <s v="-"/>
    <s v="-"/>
    <s v="-"/>
    <s v="-"/>
    <m/>
  </r>
  <r>
    <x v="0"/>
    <s v="443-2020"/>
    <m/>
    <s v="Secop II"/>
    <s v="FDLSUBACPS-443-2020"/>
    <s v="FDLSUBA-279-2010"/>
    <x v="0"/>
    <x v="0"/>
    <x v="0"/>
    <m/>
    <m/>
    <s v="YENNI MARCELA DURAN GOMEZ"/>
    <n v="1019021542"/>
    <m/>
    <n v="8000"/>
    <n v="4375000"/>
    <n v="0"/>
    <n v="0"/>
    <n v="4375000"/>
    <n v="1750000"/>
    <m/>
    <m/>
    <m/>
    <s v="Persona Natural"/>
    <x v="0"/>
    <m/>
    <s v="PRESTAR SERVICIOS DE APOYO A LA GESTION DOCUMENTAL DELA ALCLALDIA LOCAL EN LA IMPLEMENTACION DE LOS PROCESOS DECLASIFICACIONORDENACION, SELECCION NATURAL FLIACION, IDENTIFICACION,LEVANTAMIENTO DEINVENTARIOS, ALMACENAMIENTO Y APLICACION DE PROTOCOLOSDE ELIMINACION Y TRANSFERENCIA DOCUMENTAL,"/>
    <s v="https://community.secop.gov.co/Public/Tendering/OpportunityDetail/Index?noticeUID=CO1.NTC.1557743&amp;isFromPublicArea=True&amp;isModal=true&amp;asPopupView=true"/>
    <x v="19"/>
    <x v="111"/>
    <d v="2020-11-23T00:00:00"/>
    <d v="2020-12-31T00:00:00"/>
    <s v="1 meses 9 días."/>
    <d v="2020-12-31T00:00:00"/>
    <s v=""/>
    <d v="2020-12-31T00:00:00"/>
    <s v="1 meses 9 días."/>
    <s v="Término Ok"/>
    <m/>
    <m/>
    <m/>
    <m/>
    <s v="-"/>
    <s v="-"/>
    <s v="-"/>
    <s v="-"/>
    <s v="-"/>
    <s v="-"/>
    <s v="Femenino"/>
    <s v="-"/>
    <s v="-"/>
    <s v="-"/>
    <s v="-"/>
    <s v="-"/>
    <s v="-"/>
    <m/>
  </r>
  <r>
    <x v="0"/>
    <s v="444-2020"/>
    <m/>
    <s v="Secop II"/>
    <s v="FDLSUBA-CPS-444-2020"/>
    <s v="FDLSUBA-CD-280-2020"/>
    <x v="0"/>
    <x v="0"/>
    <x v="0"/>
    <m/>
    <m/>
    <s v="OMAR FELIPE SUAREZ CASAS"/>
    <n v="1015435607"/>
    <s v="Bogotá, D.C."/>
    <n v="8000"/>
    <n v="4166666"/>
    <n v="1500000"/>
    <n v="0"/>
    <n v="5666666"/>
    <n v="2500000"/>
    <m/>
    <m/>
    <m/>
    <s v="Persona Natural"/>
    <x v="0"/>
    <m/>
    <s v=" SERVICIO COMO CONDUCTOR DE LOS VEHICULOS LIVIANOS DELDESPACHO DE LA ALCALDIA LOCAL DE SUBA, NO HAY 22735 DEL 11 NOVIEMBRE DE2020, VIGENCIA 10 ENERO 2021,"/>
    <s v="https://community.secop.gov.co/Public/Tendering/OpportunityDetail/Index?noticeUID=CO1.NTC.1562865&amp;isFromPublicArea=True&amp;isModal=true&amp;asPopupView=true"/>
    <x v="14"/>
    <x v="109"/>
    <d v="2020-11-23T00:00:00"/>
    <d v="2020-12-31T00:00:00"/>
    <s v="1 meses 9 días."/>
    <d v="2021-01-31T00:00:00"/>
    <s v="1 meses "/>
    <d v="2021-01-31T00:00:00"/>
    <s v="2 meses 9 días."/>
    <s v="Término Ok"/>
    <m/>
    <m/>
    <m/>
    <m/>
    <s v="CARRERA 103C # 139 – 84"/>
    <n v="3223032086"/>
    <s v="suarezomar3l8@gmail.com"/>
    <s v="Banco Davivienda"/>
    <s v="Ahorros"/>
    <s v="0550488416104971"/>
    <s v="Masculino"/>
    <s v="Colombia"/>
    <s v="Bogotá, D.C."/>
    <s v="Cundinamarca"/>
    <d v="1992-11-23T00:00:00"/>
    <n v="31"/>
    <s v="Bachiller"/>
    <m/>
  </r>
  <r>
    <x v="0"/>
    <s v="445-2020"/>
    <m/>
    <s v="Secop II"/>
    <s v="FDLSUBACPS-445-2020"/>
    <s v="FDLSUBA-CD-281-2020"/>
    <x v="0"/>
    <x v="0"/>
    <x v="0"/>
    <m/>
    <m/>
    <s v="CARMEN EUGENIA GALINDO NOGUERA"/>
    <n v="41708448"/>
    <m/>
    <n v="8000"/>
    <n v="12600000"/>
    <n v="0"/>
    <n v="0"/>
    <n v="12600000"/>
    <n v="4200000"/>
    <m/>
    <m/>
    <m/>
    <s v="Persona Natural"/>
    <x v="0"/>
    <m/>
    <s v="APOYO JURIDICO ACCIONES REQUERIDAS PARA LA DEPURACIÓNDE LAS ACTUACIONES ADMINISTRATIVAS QUE CUR SAN EN LA ALCALDIA LOCAL"/>
    <s v="https://community.secop.gov.co/Public/Tendering/OpportunityDetail/Index?noticeUID=CO1.NTC.1563129&amp;isFromPublicArea=True&amp;isModal=true&amp;asPopupView=true"/>
    <x v="0"/>
    <x v="112"/>
    <d v="2020-11-23T00:00:00"/>
    <d v="2020-12-31T00:00:00"/>
    <s v="1 meses 9 días."/>
    <d v="2020-12-31T00:00:00"/>
    <s v=""/>
    <d v="2020-12-31T00:00:00"/>
    <s v="1 meses 9 días."/>
    <s v="Término Ok"/>
    <m/>
    <m/>
    <m/>
    <m/>
    <s v="-"/>
    <s v="-"/>
    <s v="-"/>
    <s v="-"/>
    <s v="-"/>
    <s v="-"/>
    <s v="Femenino"/>
    <s v="-"/>
    <s v="-"/>
    <s v="-"/>
    <s v="-"/>
    <s v="-"/>
    <s v="-"/>
    <m/>
  </r>
  <r>
    <x v="0"/>
    <s v="446-2020"/>
    <m/>
    <s v="Secop II"/>
    <s v="FDLSUBACPS-446-2020"/>
    <s v=" _x000a_FDLSUBA-282-2020"/>
    <x v="0"/>
    <x v="0"/>
    <x v="0"/>
    <m/>
    <m/>
    <s v="DEISY RUTH CONTRERAS RAMOS"/>
    <n v="52048570"/>
    <m/>
    <n v="8000"/>
    <n v="15750000"/>
    <n v="0"/>
    <n v="0"/>
    <n v="15750000"/>
    <n v="6300000"/>
    <m/>
    <m/>
    <m/>
    <s v="Persona Natural"/>
    <x v="0"/>
    <m/>
    <s v="APOYO TECNIC A LOS RESPONSABLES E INTEGRANTES DE LOSPROCESOS EN LA IMPLEMENTACIÓN DE HERRAMIENTAS DE GESTIÓN, SIGU IENDO LOSLINEAMIENTOS METODOLÓGICOS ESTABLECIDOS POR LA OFICINA ASESORA DEPLANEACIÓN DE LA SECRETARÍA DISTRITAL DE GOBIERNO,"/>
    <s v="https://community.secop.gov.co/Public/Tendering/OpportunityDetail/Index?noticeUID=CO1.NTC.1562770&amp;isFromPublicArea=True&amp;isModal=true&amp;asPopupView=true"/>
    <x v="8"/>
    <x v="109"/>
    <d v="2020-11-23T00:00:00"/>
    <d v="2020-12-31T00:00:00"/>
    <s v="1 meses 9 días."/>
    <d v="2020-12-31T00:00:00"/>
    <s v=""/>
    <d v="2020-12-31T00:00:00"/>
    <s v="1 meses 9 días."/>
    <s v="Término Ok"/>
    <m/>
    <m/>
    <m/>
    <m/>
    <s v="-"/>
    <s v="-"/>
    <s v="-"/>
    <s v="-"/>
    <s v="-"/>
    <s v="-"/>
    <s v="Femenino"/>
    <s v="-"/>
    <s v="-"/>
    <s v="-"/>
    <s v="-"/>
    <s v="-"/>
    <s v="-"/>
    <m/>
  </r>
  <r>
    <x v="0"/>
    <s v="447-2020"/>
    <m/>
    <s v="Secop II"/>
    <s v="FDLSUBA-CPS-447-2020"/>
    <s v="FDLSUBA-CD-283-2020"/>
    <x v="0"/>
    <x v="0"/>
    <x v="1"/>
    <m/>
    <m/>
    <s v="OSCAR ALFONSO MONTEALEGRE HERRERA"/>
    <n v="1032433077"/>
    <m/>
    <n v="8000"/>
    <n v="13333333"/>
    <n v="5600000"/>
    <n v="0"/>
    <n v="18933333"/>
    <n v="8000000"/>
    <m/>
    <m/>
    <m/>
    <s v="Persona Natural"/>
    <x v="0"/>
    <m/>
    <s v="PRESTAR SERVICIOS PROFESIONALES ESPECIALIZADOS AL DESPACHO DE LA LACALDIA LOCAL DE SUBAEN LOS TEMAS RELACIONADOS CON LAGESTION ADMINISTRATIVA Y FINANCIERA,"/>
    <s v="https://community.secop.gov.co/Public/Tendering/OpportunityDetail/Index?noticeUID=CO1.NTC.1564934&amp;isFromPublicArea=True&amp;isModal=true&amp;asPopupView=true"/>
    <x v="14"/>
    <x v="112"/>
    <d v="2020-11-20T00:00:00"/>
    <d v="2020-12-31T00:00:00"/>
    <s v="1 meses 12 días."/>
    <d v="2021-01-31T00:00:00"/>
    <s v="1 meses "/>
    <d v="2021-01-31T00:00:00"/>
    <s v="2 meses 12 días."/>
    <s v="Término Ok"/>
    <m/>
    <m/>
    <m/>
    <m/>
    <s v="-"/>
    <s v="-"/>
    <s v="-"/>
    <s v="-"/>
    <s v="-"/>
    <s v="-"/>
    <s v="Masculino"/>
    <s v="-"/>
    <s v="-"/>
    <s v="-"/>
    <s v="-"/>
    <s v="-"/>
    <s v="-"/>
    <m/>
  </r>
  <r>
    <x v="0"/>
    <s v="448-2020"/>
    <m/>
    <s v="Secop II"/>
    <s v="FDLSUBACPS-448-2020"/>
    <s v="FDLS-CD-284-2020."/>
    <x v="0"/>
    <x v="0"/>
    <x v="0"/>
    <m/>
    <m/>
    <s v="WILLIAM ALFONSO DIAZ SANCHEZ"/>
    <n v="80036683"/>
    <s v="Bogotá, D.C."/>
    <n v="8000"/>
    <n v="10500000"/>
    <n v="0"/>
    <n v="0"/>
    <n v="10500000"/>
    <n v="6300000"/>
    <m/>
    <m/>
    <m/>
    <s v="Persona Natural"/>
    <x v="0"/>
    <m/>
    <s v="PRESTAR SERVICIOS PROFECIONALES AL AREA DE GESTION DELDESARROLLO LOCAL PARA APOYAR LAS RELACIONES INTERINSTITUCIONALES YDEMASESPACIOS EN LOS QUE SE REQUIERA APOYO DE LA ALCALDIA LOCAL DE SUBA."/>
    <s v="https://community.secop.gov.co/Public/Tendering/OpportunityDetail/Index?noticeUID=CO1.NTC.1565804&amp;isFromPublicArea=True&amp;isModal=true&amp;asPopupView=true"/>
    <x v="14"/>
    <x v="113"/>
    <d v="2020-11-23T00:00:00"/>
    <d v="2020-12-31T00:00:00"/>
    <s v="1 meses 9 días."/>
    <d v="2020-12-31T00:00:00"/>
    <s v=""/>
    <d v="2020-12-31T00:00:00"/>
    <s v="1 meses 9 días."/>
    <s v="Término Ok"/>
    <m/>
    <m/>
    <m/>
    <m/>
    <s v="134bis No.89a-05 Casa 65"/>
    <n v="3007927313"/>
    <s v="williamdiazbgta@gmail.com"/>
    <s v="Banco Scotiabank Colpatria"/>
    <s v="Ahorros"/>
    <n v="1003375753"/>
    <s v="Masculino"/>
    <s v="Colombia"/>
    <s v="Bogotá, D.C."/>
    <s v="Cundinamarca"/>
    <d v="1980-08-05T00:00:00"/>
    <n v="43"/>
    <s v="ESPECIALIZACIÓN EN PAZ Y DESARROLLO_x000a_TERRITORIAL "/>
    <m/>
  </r>
  <r>
    <x v="0"/>
    <s v="449-2020"/>
    <m/>
    <s v="Secop II"/>
    <s v="FDLSUBA-CPS-449-2020"/>
    <s v="FDLSUBA-CD-285-2020"/>
    <x v="0"/>
    <x v="0"/>
    <x v="1"/>
    <m/>
    <m/>
    <s v="ANGY ESTEPHANYA CASTIBLANCO BELTRAN"/>
    <n v="1018492146"/>
    <s v="Bogotá, D.C."/>
    <n v="1465"/>
    <n v="6450000"/>
    <n v="0"/>
    <n v="0"/>
    <n v="6450000"/>
    <n v="3870000"/>
    <m/>
    <m/>
    <m/>
    <s v="Persona Natural"/>
    <x v="0"/>
    <m/>
    <s v="PRESTAR SERVICIOS PROFESIONALES EN EL AREA DE GESTIONDE DESARROLLO LOCAL DE LA ALCALDIA LOCAL DE SUBA PARA EL APOYO A LAEJECUCION INTEGRAL DE LOS DIFERENTES PROYECTOS DE INVERSION DE LA MALLAVIAL, ESPACIO PUBLICO Y PARQUES DE LA LOCALIDAD DE SUBA"/>
    <s v="https://community.secop.gov.co/Public/Tendering/OpportunityDetail/Index?noticeUID=CO1.NTC.1566621&amp;isFromPublicArea=True&amp;isModal=true&amp;asPopupView=true"/>
    <x v="11"/>
    <x v="113"/>
    <d v="2020-11-20T00:00:00"/>
    <d v="2020-12-31T00:00:00"/>
    <s v="1 meses 12 días."/>
    <d v="2020-12-31T00:00:00"/>
    <s v=""/>
    <d v="2020-12-31T00:00:00"/>
    <s v="1 meses 12 días."/>
    <s v="Término Ok"/>
    <m/>
    <m/>
    <m/>
    <m/>
    <s v="CRA 101 N 82-57"/>
    <n v="3043819573"/>
    <s v="castiblancoangy@gmail.com"/>
    <s v="Bancolombia"/>
    <s v="Ahorros"/>
    <n v="69879261686"/>
    <s v="Femenino"/>
    <s v="Colombia"/>
    <s v="Bogotá, D.C."/>
    <s v="Cundinamarca"/>
    <d v="1997-01-02T00:00:00"/>
    <n v="27"/>
    <s v="arquitectura"/>
    <m/>
  </r>
  <r>
    <x v="0"/>
    <s v="450-2020"/>
    <m/>
    <s v="Secop II"/>
    <s v="FDLSUBACPS-450-2020"/>
    <s v="FDLSUBA-CD-286-2020"/>
    <x v="0"/>
    <x v="0"/>
    <x v="1"/>
    <m/>
    <m/>
    <s v="CAMILA ANDREA BARRIOS OVALLE"/>
    <n v="1110530826"/>
    <s v="Ibagué (Tolima)"/>
    <n v="8000"/>
    <n v="10500000"/>
    <n v="3780000"/>
    <n v="0"/>
    <n v="14280000"/>
    <n v="6300000"/>
    <m/>
    <m/>
    <m/>
    <s v="Persona Natural"/>
    <x v="0"/>
    <m/>
    <s v="PRESTAR SERVICIOS PROFESIONALES AL AREA DE GESTION DEL DESARROLLO LOCAL DE LA ALCALDIA LOCAL DE SUBA, PARA APOYAR LA SUPERVISION DE CONTRATOS DE LOS PROYECTOS QUE LE SEAN ASIGNADOS"/>
    <s v="https://community.secop.gov.co/Public/Tendering/OpportunityDetail/Index?noticeUID=CO1.NTC.1564642&amp;isFromPublicArea=True&amp;isModal=true&amp;asPopupView=true"/>
    <x v="11"/>
    <x v="112"/>
    <d v="2020-11-23T00:00:00"/>
    <d v="2020-12-31T00:00:00"/>
    <s v="1 meses 9 días."/>
    <d v="2021-01-31T00:00:00"/>
    <s v="1 meses "/>
    <d v="2021-01-31T00:00:00"/>
    <s v="2 meses 9 días."/>
    <s v="Término Ok"/>
    <m/>
    <m/>
    <m/>
    <m/>
    <s v="Carrera 21 # 102 - 15"/>
    <n v="3017287956"/>
    <s v="Camilabarrios9@gmail.com"/>
    <s v="Bancolombia"/>
    <s v="Ahorros"/>
    <s v="03141409891"/>
    <s v="Femenino"/>
    <s v="Brasil"/>
    <s v="Brasilia"/>
    <s v="Brasil"/>
    <d v="1992-09-20T00:00:00"/>
    <n v="31"/>
    <s v="RELACIONES INTERNACIONALES,GESTION Y DESARROLLO URBANOS, Programa de especialización en Pensamiento_x000a_Estratégico Urbano "/>
    <m/>
  </r>
  <r>
    <x v="0"/>
    <s v="451-2020"/>
    <m/>
    <s v="Secop II"/>
    <s v="FDLSUBA-MC 451 2020"/>
    <s v="FDLSUBA-MC008-2020"/>
    <x v="3"/>
    <x v="5"/>
    <x v="2"/>
    <m/>
    <m/>
    <s v="ATEMPO PROVEEDORES EMPRESARIALES SAS"/>
    <s v="800096103-4"/>
    <m/>
    <s v="No es CPS P-AG"/>
    <n v="19090604"/>
    <n v="0"/>
    <n v="0"/>
    <n v="19090604"/>
    <s v="-"/>
    <m/>
    <m/>
    <m/>
    <s v="Persona Jurídica"/>
    <x v="2"/>
    <m/>
    <s v="ADQUISICIÓN DE ARTÍCULOS DE BIOSEGURIDAD PARA EL CONTROL DE RIESGO DE CONTAGIO DE COVID-19, EN EL DESARROLLO DE ACTIVIDADES MISIONALES, ADMINISTRATIVAS Y OPERATIVAS DE LA ALCALDÍA LOCAL DE SUBA."/>
    <s v="https://community.secop.gov.co/Public/Tendering/OpportunityDetail/Index?noticeUID=CO1.NTC.1550072&amp;isFromPublicArea=True&amp;isModal=true&amp;asPopupView=true"/>
    <x v="8"/>
    <x v="81"/>
    <d v="2020-11-24T00:00:00"/>
    <d v="2020-12-23T00:00:00"/>
    <s v="1 meses "/>
    <d v="2020-12-23T00:00:00"/>
    <s v=""/>
    <d v="2020-12-23T00:00:00"/>
    <s v="1 meses "/>
    <s v="Término Ok"/>
    <m/>
    <m/>
    <m/>
    <d v="2021-06-16T00:00:00"/>
    <m/>
    <m/>
    <m/>
    <m/>
    <m/>
    <m/>
    <s v="No aplica"/>
    <m/>
    <m/>
    <m/>
    <m/>
    <s v="-"/>
    <m/>
    <m/>
  </r>
  <r>
    <x v="0"/>
    <s v="452-2020"/>
    <m/>
    <s v="Secop II"/>
    <s v="FDLSUBACPS-452-2020"/>
    <s v="FDLSUBA-287-2020"/>
    <x v="0"/>
    <x v="0"/>
    <x v="0"/>
    <m/>
    <m/>
    <s v="AMANDA ANGELINA NORATO FAJARDO"/>
    <n v="1018405403"/>
    <m/>
    <n v="8000"/>
    <n v="10500000"/>
    <n v="0"/>
    <n v="0"/>
    <n v="10500000"/>
    <n v="3500000"/>
    <m/>
    <m/>
    <m/>
    <s v="Persona Natural"/>
    <x v="0"/>
    <m/>
    <s v="SERVICIOS DE APOYO A LA GESTION PARA REALIZAR ELLLEVANTAMIENTO TOMA FÍSICA, IDENTIFICACIÓN Y VERIFICACIÓN DEL INVENTARIODE LOS BIENES MUEBLES PROPIEDAD DE LA ALCALDÍA LOCAL DE SUBA."/>
    <s v="https://community.secop.gov.co/Public/Tendering/OpportunityDetail/Index?noticeUID=CO1.NTC.1569090&amp;isFromPublicArea=True&amp;isModal=true&amp;asPopupView=true"/>
    <x v="16"/>
    <x v="114"/>
    <d v="2020-11-27T00:00:00"/>
    <d v="2020-12-31T00:00:00"/>
    <s v="1 meses 5 días."/>
    <d v="2020-12-31T00:00:00"/>
    <s v=""/>
    <d v="2020-12-31T00:00:00"/>
    <s v="1 meses 5 días."/>
    <s v="Término Ok"/>
    <m/>
    <m/>
    <m/>
    <m/>
    <s v="-"/>
    <s v="-"/>
    <s v="-"/>
    <s v="-"/>
    <s v="-"/>
    <s v="-"/>
    <s v="Femenino"/>
    <s v="-"/>
    <s v="-"/>
    <s v="-"/>
    <s v="-"/>
    <s v="-"/>
    <s v="-"/>
    <m/>
  </r>
  <r>
    <x v="0"/>
    <s v="455-2020"/>
    <m/>
    <s v="Secop II"/>
    <s v="FDLSUBA CD 455- 2020"/>
    <s v="FDLSUBA CD 290- 2020 "/>
    <x v="0"/>
    <x v="0"/>
    <x v="1"/>
    <m/>
    <m/>
    <s v="ANA CELIA DIAZ DIAZ"/>
    <n v="51685704"/>
    <s v="Bogotá, D.C."/>
    <n v="1481"/>
    <n v="10500000"/>
    <n v="0"/>
    <n v="0"/>
    <n v="10500000"/>
    <n v="3500000"/>
    <m/>
    <m/>
    <m/>
    <s v="Persona Natural"/>
    <x v="0"/>
    <m/>
    <s v="PRESTAR SERVICIOS PROFESIONALES ENLA ALCALDIA LOCAL DE SUBA PRINCIPALMENTE PARA REALIZAR ACCIONESPEDAGOGICAS PREVENTIVAS Y LA SENSABILIZACION PARA EL ACATAMIENTOVOLUNTARIAS DE LAS NORMAS EN LA LOCALIDAD"/>
    <s v="https://community.secop.gov.co/Public/Tendering/OpportunityDetail/Index?noticeUID=CO1.NTC.1577417&amp;isFromPublicArea=True&amp;isModal=true&amp;asPopupView=true"/>
    <x v="13"/>
    <x v="115"/>
    <d v="2020-12-11T00:00:00"/>
    <d v="2020-12-31T00:00:00"/>
    <s v="21 días."/>
    <d v="2020-12-31T00:00:00"/>
    <s v=""/>
    <d v="2020-12-31T00:00:00"/>
    <s v="21 días."/>
    <s v="Término Ok"/>
    <m/>
    <m/>
    <m/>
    <m/>
    <s v="Carrera 89 No 147 B – 36 Apto 308"/>
    <n v="3204086557"/>
    <s v="aceliadiaz@gmail.com_x000d_"/>
    <s v="Bancolombia"/>
    <s v="Ahorros"/>
    <n v="21942559728"/>
    <s v="Femenino"/>
    <s v="Colombia"/>
    <s v="Guatavita"/>
    <s v="Cundinamarca"/>
    <d v="1961-11-08T00:00:00"/>
    <n v="62"/>
    <s v="ECONOMIA"/>
    <m/>
  </r>
  <r>
    <x v="0"/>
    <s v="456-2020"/>
    <m/>
    <s v="Secop II"/>
    <s v="FDLSUBA-CPS-456-2020"/>
    <s v="FDLSUBA-CD-291-2020"/>
    <x v="0"/>
    <x v="0"/>
    <x v="1"/>
    <m/>
    <m/>
    <s v="DIANA CAROLINA PALACIOS REINA"/>
    <n v="52514971"/>
    <m/>
    <n v="1465"/>
    <n v="6450000"/>
    <n v="0"/>
    <n v="0"/>
    <n v="6450000"/>
    <n v="3870000"/>
    <m/>
    <m/>
    <m/>
    <s v="Persona Natural"/>
    <x v="0"/>
    <m/>
    <s v="PRESTAR SERVICIOS PROFESIONALES PARA LA ELABORACION YGENERACION DE CARTOGRAFIA CON ENFASIS EN PLANEACION TERRITORIALREQUERIDA EN LOS PROCESOS DE PLANIFICACION DE PROYECTOS QUE ADELANTA ELAREA GESTION DE DESARROLLO LOCAL DE LA ALCALDIA LOCAL DE SUB, ASI COMOEL APOYO EN LA CONSOLIDACION, ADMINISTRACION MANEJO Y GENERACION DEINFORMES DE LOS MISMOS"/>
    <s v="https://community.secop.gov.co/Public/Tendering/OpportunityDetail/Index?noticeUID=CO1.NTC.1574805&amp;isFromPublicArea=True&amp;isModal=true&amp;asPopupView=true"/>
    <x v="11"/>
    <x v="116"/>
    <d v="2020-11-25T00:00:00"/>
    <d v="2020-12-31T00:00:00"/>
    <s v="1 meses 7 días."/>
    <d v="2020-12-31T00:00:00"/>
    <s v=""/>
    <d v="2020-12-31T00:00:00"/>
    <s v="1 meses 7 días."/>
    <s v="Término Ok"/>
    <m/>
    <m/>
    <m/>
    <m/>
    <s v="-"/>
    <s v="-"/>
    <s v="-"/>
    <s v="-"/>
    <s v="-"/>
    <s v="-"/>
    <s v="Femenino"/>
    <s v="-"/>
    <s v="-"/>
    <s v="-"/>
    <s v="-"/>
    <s v="-"/>
    <s v="-"/>
    <m/>
  </r>
  <r>
    <x v="0"/>
    <s v="457-2020"/>
    <m/>
    <s v="Secop II"/>
    <s v="FDLSUBA-CPS-457-2020"/>
    <s v="FDLSUBA-CD-292-2020"/>
    <x v="0"/>
    <x v="0"/>
    <x v="1"/>
    <m/>
    <m/>
    <s v="MELISA PAOLA PACHECO FLOREZ"/>
    <n v="1067860050"/>
    <m/>
    <n v="8000"/>
    <n v="9450000"/>
    <n v="0"/>
    <n v="0"/>
    <n v="9450000"/>
    <n v="6300000"/>
    <m/>
    <m/>
    <m/>
    <s v="Persona Natural"/>
    <x v="0"/>
    <m/>
    <s v="PRESTAR LOS SERVICIOS PROFESIONALES PARA EL DESARROLLO DE LAS ACTIVIDADES RELACIONADAS CON LA REACTIVACIÓN ECONÓMICA DE LA LOCALIDAD, EN CONCORDANCIA CON LAS METAS DE PLAN DE DESARROLLO PARA EL ÁREA DE GESTIÓN DE DESARROLLO LOCAL DE LA ALCALDÍA LOCAL DE SUBA."/>
    <s v="https://community.secop.gov.co/Public/Tendering/OpportunityDetail/Index?noticeUID=CO1.NTC.1581469&amp;isFromPublicArea=True&amp;isModal=true&amp;asPopupView=true"/>
    <x v="14"/>
    <x v="117"/>
    <d v="2020-12-02T00:00:00"/>
    <d v="2020-12-31T00:00:00"/>
    <s v="30 días."/>
    <d v="2020-12-31T00:00:00"/>
    <s v=""/>
    <d v="2020-12-31T00:00:00"/>
    <s v="30 días."/>
    <s v="Término Ok"/>
    <m/>
    <m/>
    <m/>
    <m/>
    <s v="-"/>
    <s v="-"/>
    <s v="-"/>
    <s v="-"/>
    <s v="-"/>
    <s v="-"/>
    <s v="Femenino"/>
    <s v="-"/>
    <s v="-"/>
    <s v="-"/>
    <s v="-"/>
    <s v="-"/>
    <s v="-"/>
    <m/>
  </r>
  <r>
    <x v="0"/>
    <s v="458-2020"/>
    <m/>
    <s v="Secop II"/>
    <s v="FDLSUBA-CPS-458-2020"/>
    <s v="FDLSUBA-CD-293-2020"/>
    <x v="0"/>
    <x v="0"/>
    <x v="0"/>
    <m/>
    <m/>
    <s v="ESTELA HUAZA RAMIREZ"/>
    <n v="52581062"/>
    <m/>
    <n v="8000"/>
    <n v="2916666"/>
    <n v="0"/>
    <n v="0"/>
    <n v="2916666"/>
    <n v="1750000"/>
    <m/>
    <m/>
    <m/>
    <s v="Persona Natural"/>
    <x v="0"/>
    <m/>
    <s v="PRESTAR SERVICIOS DE APOYO A LA GESTION DOCUMENTAL DE LAALCALDIA LOCAL EN LA IMPLEMENTACION DE LOS PROCESOS DE CLASIFICACION,ORDENACION, SELECCION NATURAL, FOLIACION, IDENTIFICACION, LEVANTAMIENTODE INVENTARIOS, ALMACENAMIENTO Y APLICACION DE PROTOCOLOS DEELIMINACIONY TRANSFERENCIAS DOCUMENTALES"/>
    <s v="https://community.secop.gov.co/Public/Tendering/OpportunityDetail/Index?noticeUID=CO1.NTC.1585270&amp;isFromPublicArea=True&amp;isModal=true&amp;asPopupView=true"/>
    <x v="19"/>
    <x v="118"/>
    <d v="2020-12-03T00:00:00"/>
    <d v="2020-12-31T00:00:00"/>
    <s v="29 días."/>
    <d v="2020-12-31T00:00:00"/>
    <s v=""/>
    <d v="2020-12-31T00:00:00"/>
    <s v="29 días."/>
    <s v="Término Ok"/>
    <m/>
    <m/>
    <m/>
    <m/>
    <s v="-"/>
    <s v="-"/>
    <s v="-"/>
    <s v="-"/>
    <s v="-"/>
    <s v="-"/>
    <s v="Femenino"/>
    <s v="-"/>
    <s v="-"/>
    <s v="-"/>
    <s v="-"/>
    <s v="-"/>
    <s v="-"/>
    <m/>
  </r>
  <r>
    <x v="0"/>
    <s v="459-2020"/>
    <m/>
    <s v="Secop II"/>
    <s v="FDLS-459-2020"/>
    <s v="FDLSUBA-SAMC-003- 2020"/>
    <x v="2"/>
    <x v="5"/>
    <x v="2"/>
    <m/>
    <m/>
    <s v="MAKROSYSTEM COLOMBIA SAS"/>
    <s v="900421971-8"/>
    <m/>
    <s v="No es CPS P-AG"/>
    <n v="232785896"/>
    <n v="85944656"/>
    <n v="0"/>
    <n v="318730552"/>
    <s v="-"/>
    <m/>
    <m/>
    <m/>
    <s v="Persona Jurídica"/>
    <x v="2"/>
    <m/>
    <s v="CONTRATAR A TODO COSTO LA INSTALACIÓN, SUMINISTRO Y PUESTA EN FUNCIONAMIENTO DE PUNTOS DE VOZ, DATOS, FIBRA, CORRIENTE NORMAL, CORRIENTE REGULADA Y ADECUACION DE CUARTOS DE DATOS PARA LAS SEDES DE LA ALCALDÍA LOCAL DE SUBA"/>
    <s v="https://community.secop.gov.co/Public/Tendering/OpportunityDetail/Index?noticeUID=CO1.NTC.1562237&amp;isFromPublicArea=True&amp;isModal=true&amp;asPopupView=true"/>
    <x v="3"/>
    <x v="119"/>
    <d v="2021-01-06T00:00:00"/>
    <d v="2021-04-05T00:00:00"/>
    <s v="3 meses "/>
    <d v="2021-06-17T00:00:00"/>
    <s v="2 meses 12 días."/>
    <d v="2021-06-17T00:00:00"/>
    <s v="5 meses 12 días."/>
    <s v="Término Ok"/>
    <m/>
    <m/>
    <m/>
    <d v="2021-07-07T00:00:00"/>
    <m/>
    <m/>
    <m/>
    <m/>
    <m/>
    <m/>
    <s v="No aplica"/>
    <m/>
    <m/>
    <m/>
    <m/>
    <s v="-"/>
    <m/>
    <m/>
  </r>
  <r>
    <x v="0"/>
    <s v="460-2020"/>
    <m/>
    <s v="Secop II"/>
    <s v="CONTRATO DE COMPRAVENTA No. 460 DE 2020"/>
    <s v="FDLSUBA-SASI- 003- 2020"/>
    <x v="1"/>
    <x v="4"/>
    <x v="2"/>
    <m/>
    <m/>
    <s v="COMERCIALIZADORA SERLE.COM SAS"/>
    <s v="800089897-4"/>
    <m/>
    <s v="No es CPS P-AG"/>
    <n v="807741128"/>
    <n v="0"/>
    <n v="0"/>
    <n v="807741128"/>
    <s v="-"/>
    <m/>
    <m/>
    <m/>
    <s v="Persona Jurídica"/>
    <x v="2"/>
    <m/>
    <s v="ADQUIRIR EQUIPOS Y ELEMENTOS TECNOLÓGICOS PARA EL FONDO DE DESARROLLO LOCAL DE SUBA Y PROYECTOS ESTRATÉGICOS DE LA LOCALIDAD"/>
    <s v="https://community.secop.gov.co/Public/Tendering/OpportunityDetail/Index?noticeUID=CO1.NTC.1563065&amp;isFromPublicArea=True&amp;isModal=true&amp;asPopupView=true"/>
    <x v="9"/>
    <x v="115"/>
    <d v="2021-02-08T00:00:00"/>
    <d v="2021-03-07T00:00:00"/>
    <s v="1 meses "/>
    <d v="2021-09-15T00:00:00"/>
    <s v="6 meses 8 días."/>
    <d v="2021-09-15T00:00:00"/>
    <s v="7 meses 8 días."/>
    <s v="Término Ok"/>
    <m/>
    <m/>
    <m/>
    <d v="2021-10-14T00:00:00"/>
    <m/>
    <m/>
    <m/>
    <m/>
    <m/>
    <m/>
    <s v="No aplica"/>
    <m/>
    <m/>
    <m/>
    <m/>
    <s v="-"/>
    <m/>
    <m/>
  </r>
  <r>
    <x v="0"/>
    <s v="461-2020"/>
    <m/>
    <s v="Secop II"/>
    <s v="FDLSUBACPS-461-2020"/>
    <s v="FDLSUBA-CD-294-2020"/>
    <x v="0"/>
    <x v="0"/>
    <x v="0"/>
    <m/>
    <m/>
    <s v="REINALDO PUENTES VASQUEZ"/>
    <n v="79636340"/>
    <m/>
    <n v="1481"/>
    <n v="6300000"/>
    <n v="0"/>
    <n v="0"/>
    <n v="6300000"/>
    <n v="6300000"/>
    <m/>
    <m/>
    <m/>
    <s v="Persona Natural"/>
    <x v="0"/>
    <m/>
    <s v="APOYAR TECNICAMENTE LAS DISTINTAS ETAPASDE LOS PROCESODE COMPETENCIA DE LAS INSPECCIONES DE POLICIA LOCAL SEGUNREPARTO,"/>
    <s v="https://community.secop.gov.co/Public/Tendering/OpportunityDetail/Index?noticeUID=CO1.NTC.1604337&amp;isFromPublicArea=True&amp;isModal=true&amp;asPopupView=true"/>
    <x v="5"/>
    <x v="120"/>
    <d v="2020-12-21T00:00:00"/>
    <d v="2020-12-31T00:00:00"/>
    <s v="11 días."/>
    <d v="2020-12-31T00:00:00"/>
    <s v=""/>
    <d v="2020-12-31T00:00:00"/>
    <s v="11 días."/>
    <s v="Término Ok"/>
    <m/>
    <m/>
    <m/>
    <m/>
    <s v="-"/>
    <s v="-"/>
    <s v="-"/>
    <s v="-"/>
    <s v="-"/>
    <s v="-"/>
    <s v="Masculino"/>
    <s v="-"/>
    <s v="-"/>
    <s v="-"/>
    <s v="-"/>
    <s v="-"/>
    <s v="-"/>
    <m/>
  </r>
  <r>
    <x v="0"/>
    <s v="462-2020"/>
    <m/>
    <s v="Secop II"/>
    <s v="FDLSUBACPS-462-2020"/>
    <s v="FDLSUBA-CD-295-2020"/>
    <x v="0"/>
    <x v="0"/>
    <x v="0"/>
    <m/>
    <m/>
    <s v="ADRIANA TANGARIFE CARVAJAL"/>
    <n v="52842671"/>
    <s v="Bogotá, D.C."/>
    <n v="1481"/>
    <n v="6300000"/>
    <n v="0"/>
    <n v="0"/>
    <n v="6300000"/>
    <n v="6300000"/>
    <m/>
    <m/>
    <m/>
    <s v="Persona Natural"/>
    <x v="0"/>
    <m/>
    <s v="APOYAR TECNICAMENTE LAS DISTINTAS ETAPAS DE LOS PROCESOS DE COMPETENCIA DE LAS INSPECCIONES DE POLICIAL DE LA LOCALIODAD, SEGUN REPARTO"/>
    <s v="https://community.secop.gov.co/Public/Tendering/OpportunityDetail/Index?noticeUID=CO1.NTC.1604452&amp;isFromPublicArea=True&amp;isModal=true&amp;asPopupView=true"/>
    <x v="5"/>
    <x v="121"/>
    <d v="2020-12-17T00:00:00"/>
    <d v="2020-12-31T00:00:00"/>
    <s v="15 días."/>
    <d v="2020-12-31T00:00:00"/>
    <s v=""/>
    <d v="2020-12-31T00:00:00"/>
    <s v="15 días."/>
    <s v="Término Ok"/>
    <m/>
    <m/>
    <m/>
    <m/>
    <s v="CARRERA 66 # 79 A 82 UNIDAD 1 INTERIOR 2 APTO 302"/>
    <n v="3205619237"/>
    <s v=" akiedis27@gmail.com"/>
    <s v="Banco Caja Social (BCSC)"/>
    <s v="Ahorros"/>
    <n v="24525075600"/>
    <s v="Femenino"/>
    <s v="Colombia"/>
    <s v="Bogotá, D.C."/>
    <s v="Cundinamarca"/>
    <d v="1981-10-27T00:00:00"/>
    <n v="42"/>
    <s v="ARQUITECTURA"/>
    <m/>
  </r>
  <r>
    <x v="0"/>
    <s v="463-2020"/>
    <m/>
    <s v="Secop II"/>
    <s v="FDLSUBACPS-463-2020"/>
    <s v=" _x000a_FDLSUBA-CD-296-2020"/>
    <x v="0"/>
    <x v="0"/>
    <x v="0"/>
    <m/>
    <m/>
    <s v="KAROLA ANDREA MEDINA PEREZ"/>
    <n v="64744709"/>
    <m/>
    <n v="1481"/>
    <n v="6300000"/>
    <n v="0"/>
    <n v="0"/>
    <n v="6300000"/>
    <n v="6300000"/>
    <m/>
    <m/>
    <m/>
    <s v="Persona Natural"/>
    <x v="0"/>
    <m/>
    <s v="APOYAR TECNICAMENTE LAS DISTINTASETAPAS DE LOS PROCESOS DE COMPETENCIA DE LAS INSPECCIONES DE POLICIALOCALES SEGUN REPARTO, "/>
    <s v="https://community.secop.gov.co/Public/Tendering/OpportunityDetail/Index?noticeUID=CO1.NTC.1604346&amp;isFromPublicArea=True&amp;isModal=true&amp;asPopupView=true"/>
    <x v="5"/>
    <x v="121"/>
    <d v="2020-12-17T00:00:00"/>
    <d v="2020-12-31T00:00:00"/>
    <s v="15 días."/>
    <d v="2020-12-31T00:00:00"/>
    <s v=""/>
    <d v="2020-12-31T00:00:00"/>
    <s v="15 días."/>
    <s v="Término Ok"/>
    <m/>
    <m/>
    <m/>
    <m/>
    <s v="-"/>
    <s v="-"/>
    <s v="-"/>
    <s v="-"/>
    <s v="-"/>
    <s v="-"/>
    <s v="Femenino"/>
    <s v="-"/>
    <s v="-"/>
    <s v="-"/>
    <s v="-"/>
    <s v="-"/>
    <s v="-"/>
    <m/>
  </r>
  <r>
    <x v="0"/>
    <s v="464-2020"/>
    <m/>
    <s v="Secop II"/>
    <s v="FDLSUBACPS-464-2020"/>
    <s v="FDLSUBA-CD-297-2020_x000a_"/>
    <x v="0"/>
    <x v="0"/>
    <x v="1"/>
    <m/>
    <m/>
    <s v="ANGELA VIVIANA FORERO JIMENEZ"/>
    <n v="1018431820"/>
    <m/>
    <n v="1465"/>
    <n v="6450000"/>
    <n v="0"/>
    <n v="0"/>
    <n v="6450000"/>
    <n v="3870000"/>
    <m/>
    <m/>
    <m/>
    <s v="Persona Natural"/>
    <x v="0"/>
    <m/>
    <s v="PRESTAR LOS SERVICIOS PROFESIONALES COMO ABOGADO (A) PARA APOYAR EN LAS DIFERENTES ETAPAS DE LOS PROCESOS DE SELECCIÓN QUE SE ADELANTEN, ASÍ COMO APOYAR EN LA ELABORACIÓN DE LAS RESPUESTAS A LOS REQUERIMIENTOS, PETICIONES Y DEMÁS SOLICITUDES RECIBIDAS POR EL ÁREA GESTIÓN DEL DESARROLLO LOCAL DE LA ALCALDÍA LOCAL DE SUBA, RELACIONADOS CON PROYECTOS DE INVERSIÓN DESTINADOS A LA INTERVENCIÓN DE LA MALLA VIAL, ESPACIO PÚBLICO Y PARQUES DE LA LOCALIDAD DE SUBA"/>
    <s v="https://community.secop.gov.co/Public/Tendering/OpportunityDetail/Index?noticeUID=CO1.NTC.1603390&amp;isFromPublicArea=True&amp;isModal=true&amp;asPopupView=true"/>
    <x v="11"/>
    <x v="115"/>
    <d v="2020-12-15T00:00:00"/>
    <d v="2020-12-31T00:00:00"/>
    <s v="17 días."/>
    <d v="2020-12-31T00:00:00"/>
    <s v=""/>
    <d v="2020-12-31T00:00:00"/>
    <s v="17 días."/>
    <s v="Término Ok"/>
    <m/>
    <m/>
    <m/>
    <m/>
    <s v="-"/>
    <s v="-"/>
    <s v="-"/>
    <s v="-"/>
    <s v="-"/>
    <s v="-"/>
    <s v="Femenino"/>
    <s v="-"/>
    <s v="-"/>
    <s v="-"/>
    <s v="-"/>
    <s v="-"/>
    <s v="-"/>
    <m/>
  </r>
  <r>
    <x v="0"/>
    <s v="465-2020"/>
    <m/>
    <s v="Secop II"/>
    <s v="FDLSUBACPS-465-2020"/>
    <s v=" _x000a_FDLSUBA-CD-298-2020_x000a_"/>
    <x v="0"/>
    <x v="0"/>
    <x v="1"/>
    <m/>
    <m/>
    <s v="JEFERSON ALEXANDER GUZMAN NEGRO"/>
    <n v="1104709000"/>
    <s v="Bogotá, D.C."/>
    <n v="1483"/>
    <n v="4200000"/>
    <n v="0"/>
    <n v="0"/>
    <n v="4200000"/>
    <n v="4200000"/>
    <m/>
    <m/>
    <m/>
    <s v="Persona Natural"/>
    <x v="0"/>
    <m/>
    <s v="PRESTAR SERVICIOS PROFESIONALES EN MATERIA SOCIALPARA IMPULSAR LOS PROCESOS DE PARTICIPACION CIUDADANA Y FOMENTAR LASACTIVIDADES INSTITUCIONALES PARA EL CUMPLIMIENTO DE LAS METAS DEL PLANDE DESARROLLO LOCAL"/>
    <s v="https://community.secop.gov.co/Public/Tendering/OpportunityDetail/Index?noticeUID=CO1.NTC.1603417&amp;isFromPublicArea=True&amp;isModal=true&amp;asPopupView=true"/>
    <x v="4"/>
    <x v="115"/>
    <d v="2020-12-14T00:00:00"/>
    <d v="2020-12-31T00:00:00"/>
    <s v="18 días."/>
    <d v="2020-12-31T00:00:00"/>
    <s v=""/>
    <d v="2020-12-31T00:00:00"/>
    <s v="18 días."/>
    <s v="Término Ok"/>
    <m/>
    <m/>
    <m/>
    <m/>
    <s v="CL 150A 9540 IN 1"/>
    <n v="3125348482"/>
    <s v="jeferson9602@hotmail.com"/>
    <s v="Bancolombia"/>
    <s v="Ahorros"/>
    <n v="44628967081"/>
    <s v="Masculino"/>
    <s v="Colombia"/>
    <s v="Bogotá, D.C."/>
    <s v="Cundinamarca"/>
    <d v="1996-01-02T00:00:00"/>
    <n v="28"/>
    <s v="CIENCIA POLÍTICA"/>
    <m/>
  </r>
  <r>
    <x v="0"/>
    <s v="466-2020"/>
    <m/>
    <s v="Secop II"/>
    <s v="FDLSUBA-CPS-466-2020"/>
    <s v="FDLSUBA-CD-299-2020_x000a_"/>
    <x v="0"/>
    <x v="0"/>
    <x v="0"/>
    <m/>
    <m/>
    <s v="JOSE ALFREDO MORA GARCES"/>
    <n v="80497864"/>
    <m/>
    <n v="1506"/>
    <n v="3300000"/>
    <n v="0"/>
    <n v="0"/>
    <n v="3300000"/>
    <n v="3300000"/>
    <m/>
    <m/>
    <m/>
    <s v="Persona Natural"/>
    <x v="0"/>
    <m/>
    <s v="PRESTAR SERVICIOS COMO OPERARIO DE MAQUINARIAAMARILLA DEL AREA DE GESTION DEL DESARROLLO DE LA ALCALDIA LOCAL DESUBA"/>
    <s v="https://community.secop.gov.co/Public/Tendering/OpportunityDetail/Index?noticeUID=CO1.NTC.1607707&amp;isFromPublicArea=True&amp;isModal=true&amp;asPopupView=true"/>
    <x v="11"/>
    <x v="122"/>
    <d v="2020-12-15T00:00:00"/>
    <d v="2020-12-31T00:00:00"/>
    <s v="17 días."/>
    <d v="2020-12-31T00:00:00"/>
    <s v=""/>
    <d v="2020-12-31T00:00:00"/>
    <s v="17 días."/>
    <s v="Término Ok"/>
    <m/>
    <m/>
    <m/>
    <m/>
    <s v="-"/>
    <s v="-"/>
    <s v="-"/>
    <s v="-"/>
    <s v="-"/>
    <s v="-"/>
    <s v="Masculino"/>
    <s v="-"/>
    <s v="-"/>
    <s v="-"/>
    <s v="-"/>
    <s v="-"/>
    <s v="-"/>
    <m/>
  </r>
  <r>
    <x v="0"/>
    <s v="467-2020"/>
    <m/>
    <s v="Secop II"/>
    <s v="FDLSUBA-CPS-467-2020"/>
    <s v="FDLSUBA-CD-299-2020"/>
    <x v="0"/>
    <x v="0"/>
    <x v="0"/>
    <m/>
    <m/>
    <s v="EDWIN ANDRÉS MAYORGA TIBAQUIRÁ"/>
    <n v="80179342"/>
    <s v="Bogotá, D.C."/>
    <n v="1506"/>
    <n v="3300000"/>
    <n v="0"/>
    <n v="0"/>
    <n v="3300000"/>
    <n v="3300000"/>
    <m/>
    <m/>
    <m/>
    <s v="Persona Natural"/>
    <x v="0"/>
    <m/>
    <s v="PRESTAR SRRVICIOS COMO OPERARIO DE MAQUINARIA AMARILLADEL AREA DE GESTION DEL DESARROLLO DE LA ALCALDIA LOCAL DE SUBA, "/>
    <s v="https://community.secop.gov.co/Public/Tendering/OpportunityDetail/Index?noticeUID=CO1.NTC.1607707&amp;isFromPublicArea=True&amp;isModal=true&amp;asPopupView=true"/>
    <x v="11"/>
    <x v="122"/>
    <d v="2020-12-15T00:00:00"/>
    <d v="2020-12-31T00:00:00"/>
    <s v="17 días."/>
    <d v="2020-12-31T00:00:00"/>
    <s v=""/>
    <d v="2020-12-31T00:00:00"/>
    <s v="17 días."/>
    <s v="Término Ok"/>
    <m/>
    <m/>
    <m/>
    <m/>
    <s v="Cra 114 #139-18 "/>
    <n v="3108090953"/>
    <s v="andresmayorga37@hotmail.com"/>
    <s v="Banco Falabella"/>
    <s v="Ahorros"/>
    <s v="111140285626"/>
    <s v="Masculino"/>
    <s v="Colombia"/>
    <s v="Bogotá, D.C."/>
    <s v="Cundinamarca"/>
    <d v="1981-02-14T00:00:00"/>
    <n v="43"/>
    <s v="BACHILLER"/>
    <m/>
  </r>
  <r>
    <x v="0"/>
    <s v="468-2020"/>
    <m/>
    <s v="Secop II"/>
    <s v="FDLSUBA-CPS-468-2020"/>
    <s v="FDLSUBA-CD-299-2020"/>
    <x v="0"/>
    <x v="0"/>
    <x v="0"/>
    <m/>
    <m/>
    <s v="JEFFERSSON ALVAREZ ZAMBRANO"/>
    <n v="79893410"/>
    <m/>
    <n v="1506"/>
    <n v="3300000"/>
    <n v="0"/>
    <n v="0"/>
    <n v="3300000"/>
    <n v="3300000"/>
    <m/>
    <m/>
    <m/>
    <s v="Persona Natural"/>
    <x v="0"/>
    <m/>
    <s v="PRESTAR SERVICIOS COMO OPERARIO DE MAQUINARIA AMARILLADEL AREA DE GESTION DEL DESARROLLO DE LA ALCALACDIA LOCAL DE SUBA,"/>
    <s v="https://community.secop.gov.co/Public/Tendering/OpportunityDetail/Index?noticeUID=CO1.NTC.1607707&amp;isFromPublicArea=True&amp;isModal=true&amp;asPopupView=true"/>
    <x v="11"/>
    <x v="122"/>
    <d v="2020-12-14T00:00:00"/>
    <d v="2020-12-31T00:00:00"/>
    <s v="18 días."/>
    <d v="2020-12-31T00:00:00"/>
    <s v=""/>
    <d v="2020-12-31T00:00:00"/>
    <s v="18 días."/>
    <s v="Término Ok"/>
    <m/>
    <m/>
    <m/>
    <m/>
    <s v="-"/>
    <s v="-"/>
    <s v="-"/>
    <s v="-"/>
    <s v="-"/>
    <s v="-"/>
    <s v="Masculino"/>
    <s v="-"/>
    <s v="-"/>
    <s v="-"/>
    <s v="-"/>
    <s v="-"/>
    <s v="-"/>
    <m/>
  </r>
  <r>
    <x v="0"/>
    <s v="469-2020"/>
    <m/>
    <s v="Secop II"/>
    <s v="FDLSUBA-469-2020"/>
    <s v="FDLS-MC-011-2020"/>
    <x v="3"/>
    <x v="2"/>
    <x v="2"/>
    <m/>
    <m/>
    <s v="REMA SOLUCIONES INTEGRALES SAS"/>
    <s v="900939316-8"/>
    <m/>
    <s v="No es CPS P-AG"/>
    <n v="24576571"/>
    <n v="0"/>
    <n v="0"/>
    <n v="24576571"/>
    <s v="-"/>
    <m/>
    <m/>
    <m/>
    <s v="Persona Jurídica"/>
    <x v="2"/>
    <m/>
    <s v="PRESTAR SERVICIOS DE APOYO LOGISTICO PARA LA CELEBRACION DEL DIA DEL COMUNAL 2020 EN LA LOCALIDAD DE SUBA"/>
    <s v="https://community.secop.gov.co/Public/Tendering/OpportunityDetail/Index?noticeUID=CO1.NTC.1593741&amp;isFromPublicArea=True&amp;isModal=true&amp;asPopupView=true"/>
    <x v="2"/>
    <x v="123"/>
    <d v="2020-12-28T00:00:00"/>
    <d v="2021-01-28T00:00:00"/>
    <s v="1 meses 1 días."/>
    <d v="2021-03-13T00:00:00"/>
    <s v="1 meses 13 días."/>
    <d v="2021-03-13T00:00:00"/>
    <s v="2 meses 14 días."/>
    <s v="Término Ok"/>
    <m/>
    <m/>
    <m/>
    <d v="2022-10-18T00:00:00"/>
    <m/>
    <m/>
    <m/>
    <m/>
    <m/>
    <m/>
    <s v="No aplica"/>
    <m/>
    <m/>
    <m/>
    <m/>
    <s v="-"/>
    <m/>
    <m/>
  </r>
  <r>
    <x v="0"/>
    <s v="470-2020"/>
    <m/>
    <s v="Secop II"/>
    <s v="FDLSUBA-CD-470-2020"/>
    <s v="FDLSUBA-CD-300-2020"/>
    <x v="0"/>
    <x v="3"/>
    <x v="2"/>
    <m/>
    <m/>
    <s v="Inversiones y Construcciones Rodriguez Reyes y Cia S en C"/>
    <s v="860353174-8"/>
    <m/>
    <s v="No es CPS P-AG"/>
    <n v="52500000"/>
    <n v="0"/>
    <n v="0"/>
    <n v="52500000"/>
    <s v="-"/>
    <m/>
    <m/>
    <m/>
    <s v="Persona Jurídica"/>
    <x v="2"/>
    <m/>
    <s v="ARRENDAMIENTO DE UN BIEN INMUEBLE (PATIOBODEGA) PARA EL ALMACENAMIENTO DE MATERIALES PETREOS, PREFABRICADOS, ADOQUINES COMO PRODUCTO DE LOS CONTRATOS DE SUMINISTRO, ACOPIO DE MATERIAL FRESADO COMO PRODUCTO DE LOS CONVENIOS O ACUERDOS CON OTRAS ENTIDADES SUSCRITOS POR LA ENTIDAD, ALMACENAMIENTO DE MATERIAL INCAUTADO EN EL DESARROLLO DE OPERATIVOS DE RESTITUCIÓN DEL ESPACIO PÚBLICO Y POR EFECTO DE LA INDEBIDA OPERACIÓN COMERCIAL EN EL TERRITORIO, PARQUEO DE MAQUINARIA, VEHICULOS DE CARGA"/>
    <s v="https://community.secop.gov.co/Public/Tendering/OpportunityDetail/Index?noticeUID=CO1.NTC.1612952&amp;isFromPublicArea=True&amp;isModal=true&amp;asPopupView=true"/>
    <x v="11"/>
    <x v="124"/>
    <d v="2020-12-18T00:00:00"/>
    <d v="2021-02-19T00:00:00"/>
    <s v="2 meses 2 días."/>
    <d v="2021-02-19T00:00:00"/>
    <s v=""/>
    <d v="2021-02-19T00:00:00"/>
    <s v="2 meses 2 días."/>
    <s v="Término Ok"/>
    <m/>
    <m/>
    <m/>
    <d v="2021-12-01T00:00:00"/>
    <m/>
    <m/>
    <m/>
    <m/>
    <m/>
    <m/>
    <s v="No aplica"/>
    <m/>
    <m/>
    <m/>
    <m/>
    <s v="-"/>
    <m/>
    <m/>
  </r>
  <r>
    <x v="0"/>
    <s v="471-2020"/>
    <m/>
    <s v="Secop II"/>
    <s v="CONTRATO DE CONSULTORÍA No. 471 DE 2020"/>
    <s v="FDLSUBA-CMA-006-2020"/>
    <x v="4"/>
    <x v="6"/>
    <x v="2"/>
    <m/>
    <m/>
    <s v="QÜID LAB SAS"/>
    <s v="901245434-3"/>
    <m/>
    <s v="No es CPS P-AG"/>
    <n v="151898146"/>
    <n v="0"/>
    <n v="0"/>
    <n v="151898146"/>
    <s v="-"/>
    <m/>
    <m/>
    <m/>
    <s v="Persona Jurídica"/>
    <x v="2"/>
    <m/>
    <s v="CONFORMAR E IMPLEMENTAR A TODO COSTO EL LABORATORIO DE INNOVACIÓN DIGITAL Y PARTICIPATIVO DE LA LOCALIDAD DE SUBA, SUBALAB, EN EL MARCO DEL USO Y APROPIACION TIC PARA LA REACTIVACION ECONOMICA Y SOCIAL"/>
    <s v="https://community.secop.gov.co/Public/Tendering/OpportunityDetail/Index?noticeUID=CO1.NTC.1594125&amp;isFromPublicArea=True&amp;isModal=true&amp;asPopupView=true"/>
    <x v="9"/>
    <x v="125"/>
    <d v="2021-01-15T00:00:00"/>
    <d v="2021-05-14T00:00:00"/>
    <s v="4 meses "/>
    <d v="2021-07-14T00:00:00"/>
    <s v="2 meses "/>
    <d v="2021-07-14T00:00:00"/>
    <s v="6 meses "/>
    <s v="Término Ok"/>
    <m/>
    <m/>
    <m/>
    <d v="2021-08-02T00:00:00"/>
    <m/>
    <m/>
    <m/>
    <m/>
    <m/>
    <m/>
    <s v="No aplica"/>
    <m/>
    <m/>
    <m/>
    <m/>
    <s v="-"/>
    <m/>
    <m/>
  </r>
  <r>
    <x v="0"/>
    <s v="472-2020"/>
    <m/>
    <s v="Secop II"/>
    <s v="FDLSUBA-472-2020"/>
    <s v="FDLS-MC-012-2020"/>
    <x v="3"/>
    <x v="5"/>
    <x v="2"/>
    <m/>
    <m/>
    <s v="INVERSIONES DIAZ POSADA S.A.S"/>
    <s v="830061287-9"/>
    <m/>
    <s v="No es CPS P-AG"/>
    <n v="15000000"/>
    <n v="0"/>
    <n v="0"/>
    <n v="15000000"/>
    <s v="-"/>
    <m/>
    <m/>
    <m/>
    <s v="Persona Jurídica"/>
    <x v="3"/>
    <s v="1. 28/03/2021 2:05:53 PM OTROSÍ MODIFICATORIO INCLUYE UN ÍTEM - BASTIDORES Y PRORROGA EL CONTRATO POR 3 MESES MÁS"/>
    <s v="CONTRATAR A MONTO AGOTABLE LAADQUISICION DE IMPRESOS, MATERIAL PUBLICITARIO Y POP, PARA CAMPAÑASINTERNAS Y EXTERNAS LIDERADASPOR LA ALCALDIA LOCAL DE SUBA"/>
    <s v="https://community.secop.gov.co/Public/Tendering/OpportunityDetail/Index?noticeUID=CO1.NTC.1604223&amp;isFromPublicArea=True&amp;isModal=true&amp;asPopupView=true"/>
    <x v="15"/>
    <x v="126"/>
    <d v="2020-12-28T00:00:00"/>
    <d v="2021-03-28T00:00:00"/>
    <s v="3 meses 1 días."/>
    <d v="2021-06-28T00:00:00"/>
    <s v="3 meses "/>
    <d v="2021-06-28T00:00:00"/>
    <s v="6 meses 1 días."/>
    <s v="Término Ok"/>
    <m/>
    <m/>
    <m/>
    <m/>
    <m/>
    <m/>
    <m/>
    <m/>
    <m/>
    <m/>
    <s v="No aplica"/>
    <m/>
    <m/>
    <m/>
    <m/>
    <s v="-"/>
    <m/>
    <m/>
  </r>
  <r>
    <x v="0"/>
    <s v="473-2020"/>
    <m/>
    <s v="Secop II"/>
    <s v="FDLSUBA-473-2020"/>
    <s v="FDLSUBA-CMA-002-2020"/>
    <x v="4"/>
    <x v="6"/>
    <x v="2"/>
    <m/>
    <m/>
    <s v="ACADIT INGENIERIA LTDA"/>
    <s v="830076745-6"/>
    <m/>
    <s v="No es CPS P-AG"/>
    <n v="71997511"/>
    <n v="0"/>
    <n v="0"/>
    <n v="71997511"/>
    <s v="-"/>
    <m/>
    <m/>
    <m/>
    <s v="Persona Jurídica"/>
    <x v="2"/>
    <m/>
    <s v="CONTRATAR A PRECIOS UNITARIOS LOS ESTUDIOS TOPOGRÁFICOS REQUERIDOS EN LA ETAPA DE ANÁLISIS PARA EL PROCEDIMIENTO DE REGULARIZACIÓN DE DESARROLLOS LEGALIZADOS UBICADOS EN LA LOCALIDAD DE SUBA"/>
    <s v="https://community.secop.gov.co/Public/Tendering/OpportunityDetail/Index?noticeUID=CO1.NTC.1578111&amp;isFromPublicArea=True&amp;isModal=true&amp;asPopupView=true"/>
    <x v="11"/>
    <x v="126"/>
    <d v="2021-03-03T00:00:00"/>
    <d v="2021-07-04T00:00:00"/>
    <s v="4 meses 2 días."/>
    <d v="2021-07-04T00:00:00"/>
    <s v=""/>
    <d v="2021-07-04T00:00:00"/>
    <s v="4 meses 2 días."/>
    <s v="Término Ok"/>
    <m/>
    <m/>
    <m/>
    <d v="2021-12-23T00:00:00"/>
    <m/>
    <m/>
    <m/>
    <m/>
    <m/>
    <m/>
    <s v="No aplica"/>
    <m/>
    <m/>
    <m/>
    <m/>
    <s v="-"/>
    <m/>
    <m/>
  </r>
  <r>
    <x v="0"/>
    <s v="474-2020"/>
    <m/>
    <s v="Secop II"/>
    <s v="FDLSUBA-CPS-474-2020"/>
    <s v="FDLSUBA-CD-301-2020"/>
    <x v="0"/>
    <x v="0"/>
    <x v="0"/>
    <m/>
    <m/>
    <s v="SARA NATALIA MANCHOLA BARACALDO"/>
    <n v="1070918625"/>
    <m/>
    <n v="1469"/>
    <n v="2200000"/>
    <n v="0"/>
    <n v="0"/>
    <n v="2200000"/>
    <n v="2200000"/>
    <m/>
    <m/>
    <m/>
    <s v="Persona Natural"/>
    <x v="0"/>
    <m/>
    <s v="PRESTACION DE SERVICIOS DE APOYO EN LASACTIVIDADES DE SEGURIDAD Y CONVIVENCIA CIUDADANA, Y RECUPERACION DELESPACIO PUBLICO PARA EL LOGRO DE LAS METAS DE GESTION DE LA VIGENCIA"/>
    <s v="https://community.secop.gov.co/Public/Tendering/OpportunityDetail/Index?noticeUID=CO1.NTC.1616795&amp;isFromPublicArea=True&amp;isModal=true&amp;asPopupView=true"/>
    <x v="13"/>
    <x v="126"/>
    <d v="2020-12-23T00:00:00"/>
    <d v="2020-12-31T00:00:00"/>
    <s v="9 días."/>
    <d v="2020-12-31T00:00:00"/>
    <s v=""/>
    <d v="2020-12-31T00:00:00"/>
    <s v="9 días."/>
    <s v="Término Ok"/>
    <m/>
    <m/>
    <m/>
    <m/>
    <s v="-"/>
    <s v="-"/>
    <s v="-"/>
    <s v="-"/>
    <s v="-"/>
    <s v="-"/>
    <s v="Femenino"/>
    <s v="-"/>
    <s v="-"/>
    <s v="-"/>
    <s v="-"/>
    <s v="-"/>
    <s v="-"/>
    <m/>
  </r>
  <r>
    <x v="0"/>
    <s v="475-2020"/>
    <m/>
    <s v="Secop II"/>
    <s v="FDLSUBA-CPS-475-2020"/>
    <s v="FDLSUBA-CD-301-2020_x000a_"/>
    <x v="0"/>
    <x v="0"/>
    <x v="0"/>
    <m/>
    <m/>
    <s v="ALIX ANDREA RUIZ CORTES"/>
    <n v="1015441584"/>
    <s v="Bogotá, D.C."/>
    <n v="1469"/>
    <n v="2200000"/>
    <n v="0"/>
    <n v="0"/>
    <n v="2200000"/>
    <n v="2200000"/>
    <m/>
    <m/>
    <m/>
    <s v="Persona Natural"/>
    <x v="0"/>
    <m/>
    <s v="PRESTACION DE SERVICIOS DE APOYO EN LASACTIVIDADES DE SEGURIDAD Y CONVIVENCIA CIUDADANA, Y RECUPERACION DELESPACIO PUBLICO PARA EL LOGRO DE LAS METAS DE GESTION DE LA VIGENCIA"/>
    <s v="https://community.secop.gov.co/Public/Tendering/OpportunityDetail/Index?noticeUID=CO1.NTC.1616795&amp;isFromPublicArea=True&amp;isModal=true&amp;asPopupView=true"/>
    <x v="13"/>
    <x v="126"/>
    <d v="2020-12-23T00:00:00"/>
    <d v="2020-12-31T00:00:00"/>
    <s v="9 días."/>
    <d v="2020-12-31T00:00:00"/>
    <s v=""/>
    <d v="2020-12-31T00:00:00"/>
    <s v="9 días."/>
    <s v="Término Ok"/>
    <m/>
    <m/>
    <m/>
    <m/>
    <s v="Carrera 103C # 139 - 84 APT 303"/>
    <n v="3227949691"/>
    <s v="andreruiz572@gmail.com"/>
    <s v="Bancolombia"/>
    <s v="Ahorros"/>
    <n v="69966451301"/>
    <s v="Femenino"/>
    <s v="Colombia"/>
    <s v="Bogotá, D.C."/>
    <s v="Cundinamarca"/>
    <d v="1993-10-16T00:00:00"/>
    <n v="30"/>
    <s v="BACHILLER"/>
    <m/>
  </r>
  <r>
    <x v="0"/>
    <s v="476-2020"/>
    <m/>
    <s v="Secop II"/>
    <s v="FDLSUBA-476-2020"/>
    <s v="FDLSUBA SAMC 007 - 2020"/>
    <x v="2"/>
    <x v="2"/>
    <x v="2"/>
    <m/>
    <m/>
    <s v="CORPORACION COLECTIVO DIGERATI"/>
    <s v="900360948-5"/>
    <m/>
    <s v="No es CPS P-AG"/>
    <n v="236335764"/>
    <n v="0"/>
    <n v="0"/>
    <n v="236335764"/>
    <s v="-"/>
    <m/>
    <m/>
    <m/>
    <s v="ESAL"/>
    <x v="2"/>
    <m/>
    <s v="CONTRATAR LA PRESTACIÓN DE SERVICIOS PARA LA REALIZACIÓN DE EVENTOS DEPORTIVOS Y RECREATIVOS EN DIFERENTES ESCENARIOS DE LA LOCALIDAD DE SUBA"/>
    <s v="https://community.secop.gov.co/Public/Tendering/OpportunityDetail/Index?noticeUID=CO1.NTC.1608004&amp;isFromPublicArea=True&amp;isModal=true&amp;asPopupView=true"/>
    <x v="4"/>
    <x v="127"/>
    <d v="2021-03-01T00:00:00"/>
    <d v="2021-06-30T00:00:00"/>
    <s v="4 meses "/>
    <d v="2021-12-20T00:00:00"/>
    <s v="5 meses 20 días."/>
    <d v="2021-12-20T00:00:00"/>
    <s v="9 meses 20 días."/>
    <s v="Término Ok"/>
    <m/>
    <m/>
    <m/>
    <d v="2021-06-01T00:00:00"/>
    <m/>
    <m/>
    <m/>
    <m/>
    <m/>
    <m/>
    <s v="No aplica"/>
    <m/>
    <m/>
    <m/>
    <m/>
    <s v="-"/>
    <m/>
    <m/>
  </r>
  <r>
    <x v="0"/>
    <s v="477-2020"/>
    <m/>
    <s v="Secop II"/>
    <s v="FDLSUBA-CPS-477-2020"/>
    <s v="FDLSUBA-LP-004-2020"/>
    <x v="5"/>
    <x v="2"/>
    <x v="2"/>
    <m/>
    <m/>
    <s v="JESUS PEDRO NEL SERRANO MENESES"/>
    <n v="91518165"/>
    <m/>
    <s v="No es CPS P-AG"/>
    <n v="486245372"/>
    <n v="233514500"/>
    <n v="0"/>
    <n v="719759872"/>
    <s v="-"/>
    <m/>
    <m/>
    <m/>
    <s v="Persona Jurídica"/>
    <x v="2"/>
    <m/>
    <s v="CONTRATAR LA PRESTACIÓN DE SERVICIOS PARA REALIZAR INTERVENCIONES DE RENATURALIZACIÓN EN LA LOCALIDAD DE SUBA, POR EL SISTEMA DE PRECIOS UNITARIOS FIJOS CON MONTO AGOTABLE"/>
    <s v="https://community.secop.gov.co/Public/Tendering/OpportunityDetail/Index?noticeUID=CO1.NTC.1589453&amp;isFromPublicArea=True&amp;isModal=true&amp;asPopupView=true"/>
    <x v="12"/>
    <x v="128"/>
    <d v="2021-03-15T00:00:00"/>
    <d v="2021-12-29T00:00:00"/>
    <s v="9 meses 15 días."/>
    <d v="2022-03-28T00:00:00"/>
    <s v="2 meses 27 días."/>
    <d v="2022-03-28T00:00:00"/>
    <s v="1 años 14 días."/>
    <s v="Término Ok"/>
    <m/>
    <m/>
    <m/>
    <d v="2022-06-01T00:00:00"/>
    <m/>
    <m/>
    <m/>
    <m/>
    <m/>
    <m/>
    <s v="No aplica"/>
    <m/>
    <m/>
    <m/>
    <m/>
    <s v="-"/>
    <m/>
    <m/>
  </r>
  <r>
    <x v="0"/>
    <s v="478-2020"/>
    <m/>
    <s v="Secop II"/>
    <s v="FDLSUBA-478-2020"/>
    <s v="FDLSUBA-MC-009-2020."/>
    <x v="3"/>
    <x v="7"/>
    <x v="2"/>
    <m/>
    <m/>
    <s v="MANUEL EDUARDO ALVAREZ VANEGAS"/>
    <n v="1074133645"/>
    <m/>
    <s v="No es CPS P-AG"/>
    <n v="20820000"/>
    <n v="0"/>
    <n v="0"/>
    <n v="20820000"/>
    <s v="-"/>
    <m/>
    <m/>
    <m/>
    <s v="Persona Jurídica"/>
    <x v="2"/>
    <m/>
    <s v="REALIZAR LA INTERVENTORIA ADMINISTRATIVA, TECNICA, FINANCIERA, CONTABLE Y LEGAL PARA EL CONTRATO QUE TIENE POR OBJETO “CONTRATAR A MONTO AGOTABLE, LA LIMPIEZA DE FONDO A VALLADOS Y TUBERIA EN LA LOCALIDAD DE SUBA_x000a_"/>
    <s v="https://community.secop.gov.co/Public/Tendering/OpportunityDetail/Index?noticeUID=CO1.NTC.1611745&amp;isFromPublicArea=True&amp;isModal=true&amp;asPopupView=true"/>
    <x v="11"/>
    <x v="127"/>
    <d v="2021-03-08T00:00:00"/>
    <d v="2021-05-07T00:00:00"/>
    <s v="2 meses "/>
    <d v="2021-05-07T00:00:00"/>
    <s v=""/>
    <d v="2021-05-07T00:00:00"/>
    <s v="2 meses "/>
    <s v="Término Ok"/>
    <m/>
    <m/>
    <m/>
    <d v="2022-12-05T00:00:00"/>
    <m/>
    <m/>
    <m/>
    <m/>
    <m/>
    <m/>
    <s v="No aplica"/>
    <m/>
    <m/>
    <m/>
    <m/>
    <s v="-"/>
    <m/>
    <m/>
  </r>
  <r>
    <x v="0"/>
    <s v="479-2020"/>
    <m/>
    <s v="Secop II"/>
    <s v="479-2020"/>
    <s v="FDLSUBA-SASI-004-2020"/>
    <x v="1"/>
    <x v="5"/>
    <x v="2"/>
    <m/>
    <m/>
    <s v="S&amp;S SERVICIOS Y SUMINISTROS STELAR SAS"/>
    <s v="901151389-5"/>
    <m/>
    <s v="No es CPS P-AG"/>
    <n v="109281600"/>
    <n v="0"/>
    <n v="0"/>
    <n v="109281600"/>
    <s v="-"/>
    <m/>
    <m/>
    <m/>
    <s v="Persona Jurídica"/>
    <x v="2"/>
    <m/>
    <s v="CONTRATAR LA ADQUISICIÓN DE EQUIPOS, MATERIALES Y ELEMENTOS NECESARIOS PARA LA DOTACIÓN DE 5 JARDINES INFANTILES OPERADOS POR LA SECRETARIA DISTRITAL DE INTEGRACIÓN SOCIAL EN LA LOCALIDAD DE SUBA, DE CONFORMIDAD CON LAS ESPECIFICACIONES Y CANTIDADES ESTABLECIDAS EN LA FICHA TÉCNICA"/>
    <s v="https://community.secop.gov.co/Public/Tendering/OpportunityDetail/Index?noticeUID=CO1.NTC.1586596&amp;isFromPublicArea=True&amp;isModal=true&amp;asPopupView=true"/>
    <x v="12"/>
    <x v="129"/>
    <d v="2021-05-12T00:00:00"/>
    <d v="2021-08-11T00:00:00"/>
    <s v="3 meses "/>
    <d v="2021-08-31T00:00:00"/>
    <s v="20 días."/>
    <d v="2021-08-31T00:00:00"/>
    <s v="3 meses 20 días."/>
    <s v="Término Ok"/>
    <m/>
    <m/>
    <m/>
    <d v="2021-11-18T00:00:00"/>
    <m/>
    <m/>
    <m/>
    <m/>
    <m/>
    <m/>
    <s v="No aplica"/>
    <m/>
    <m/>
    <m/>
    <m/>
    <s v="-"/>
    <m/>
    <m/>
  </r>
  <r>
    <x v="0"/>
    <s v="480-2020"/>
    <m/>
    <s v="Secop II"/>
    <s v="CONTRATO DE SUMINISTRO No. 480 DE 2020"/>
    <s v="FDLSUBA-SASI-006-2020"/>
    <x v="1"/>
    <x v="5"/>
    <x v="2"/>
    <m/>
    <m/>
    <s v="CONSORCIO P&amp;C "/>
    <s v="901208854-6"/>
    <m/>
    <s v="No es CPS P-AG"/>
    <n v="200000000"/>
    <n v="100000000"/>
    <n v="0"/>
    <n v="300000000"/>
    <s v="-"/>
    <s v="PLUSEL INGENIEROS SAS (50.00%) - plutarco landinez martinez (50.00%)"/>
    <m/>
    <m/>
    <s v="Consorcio"/>
    <x v="2"/>
    <m/>
    <s v="SUMINISTRAR MATERIALES GRANULARES, PARA LAS OBRAS QUE SE EJECUTAN EN LA CONSTRUCCIÓN Y MANTENIMIENTO DE LA MALLA VIAL LOCAL DENTRO DEL PROGRAMA DE GESTIÓN COMPARTIDA DE LA LOCALIDAD DE SUBA, EN LA CIUDAD DE BOGOTÁ"/>
    <s v="https://community.secop.gov.co/Public/Tendering/OpportunityDetail/Index?noticeUID=CO1.NTC.1596029&amp;isFromPublicArea=True&amp;isModal=true&amp;asPopupView=true"/>
    <x v="11"/>
    <x v="130"/>
    <d v="2021-03-10T00:00:00"/>
    <d v="2021-09-09T00:00:00"/>
    <s v="6 meses "/>
    <d v="2022-05-09T00:00:00"/>
    <s v="8 meses "/>
    <d v="2022-05-09T00:00:00"/>
    <s v="1 años 2 meses "/>
    <s v="Término Ok"/>
    <m/>
    <m/>
    <m/>
    <d v="2022-07-12T00:00:00"/>
    <m/>
    <m/>
    <m/>
    <m/>
    <m/>
    <m/>
    <s v="No aplica"/>
    <m/>
    <m/>
    <m/>
    <m/>
    <s v="-"/>
    <m/>
    <m/>
  </r>
  <r>
    <x v="0"/>
    <s v="481-2020"/>
    <m/>
    <s v="Secop II"/>
    <s v="FDLSUBA-481-2020"/>
    <s v="FDLSUBA-MC-014-2020"/>
    <x v="3"/>
    <x v="5"/>
    <x v="2"/>
    <m/>
    <m/>
    <s v="LUIS LEONAR BONILLA GIRALDO"/>
    <n v="79872505"/>
    <m/>
    <s v="No es CPS P-AG"/>
    <n v="13477300"/>
    <n v="0"/>
    <n v="0"/>
    <n v="13477300"/>
    <s v="-"/>
    <m/>
    <m/>
    <m/>
    <s v="Persona Jurídica"/>
    <x v="2"/>
    <m/>
    <s v="CONTRATAR LA ADQUISICIÓN DE MEDALLAS CONDECORATIVAS PARA EL PERSONAL DE LA POLICIA DE LA LOCALIDAD Y DE UNA PLACA CONMEMORATIVA EN HONOR AL POLICIA FALLECIDO A CAUSA DEL COVID-19."/>
    <s v="https://community.secop.gov.co/Public/Tendering/OpportunityDetail/Index?noticeUID=CO1.NTC.1614525&amp;isFromPublicArea=True&amp;isModal=true&amp;asPopupView=true"/>
    <x v="13"/>
    <x v="130"/>
    <d v="2021-01-08T00:00:00"/>
    <d v="2021-01-17T00:00:00"/>
    <s v="10 días."/>
    <d v="2021-02-01T00:00:00"/>
    <s v="15 días."/>
    <d v="2021-02-01T00:00:00"/>
    <s v="25 días."/>
    <s v="Término Ok"/>
    <m/>
    <m/>
    <m/>
    <d v="2022-10-02T00:00:00"/>
    <m/>
    <m/>
    <m/>
    <m/>
    <m/>
    <m/>
    <s v="No aplica"/>
    <m/>
    <m/>
    <m/>
    <m/>
    <s v="-"/>
    <m/>
    <m/>
  </r>
  <r>
    <x v="0"/>
    <s v="482-2020"/>
    <m/>
    <s v="Secop II"/>
    <s v="FDLSUBA-482-2020"/>
    <s v="FDLSUBA-SASI -005- 2020."/>
    <x v="1"/>
    <x v="5"/>
    <x v="2"/>
    <m/>
    <m/>
    <s v="MADERTEC LTDA"/>
    <s v="800096177-9"/>
    <m/>
    <s v="No es CPS P-AG"/>
    <n v="154555319"/>
    <n v="0"/>
    <n v="0"/>
    <n v="154555319"/>
    <s v="-"/>
    <m/>
    <m/>
    <m/>
    <s v="Persona Jurídica"/>
    <x v="2"/>
    <m/>
    <s v="CONTRATAR EL SUMINISTRO E INSTALACION DEL MOBILIARIO PARA LAS DIFERENTES OFICINAS DE LA ALCALDIA LOCAL DE SUBA"/>
    <s v="https://community.secop.gov.co/Public/Tendering/OpportunityDetail/Index?noticeUID=CO1.NTC.1589113&amp;isFromPublicArea=True&amp;isModal=true&amp;asPopupView=true"/>
    <x v="6"/>
    <x v="129"/>
    <d v="2021-01-04T00:00:00"/>
    <d v="2021-06-03T00:00:00"/>
    <s v="5 meses "/>
    <d v="2021-06-03T00:00:00"/>
    <s v=""/>
    <d v="2021-06-03T00:00:00"/>
    <s v="5 meses "/>
    <s v="Término Ok"/>
    <m/>
    <m/>
    <m/>
    <d v="2021-07-23T00:00:00"/>
    <m/>
    <m/>
    <m/>
    <m/>
    <m/>
    <m/>
    <s v="No aplica"/>
    <m/>
    <m/>
    <m/>
    <m/>
    <s v="-"/>
    <m/>
    <m/>
  </r>
  <r>
    <x v="0"/>
    <s v="483-2020"/>
    <m/>
    <s v="Secop II"/>
    <s v="CONTRATO No. 483 DE 2020"/>
    <s v="FDLSUBA SAMC 004-2020"/>
    <x v="2"/>
    <x v="8"/>
    <x v="2"/>
    <m/>
    <m/>
    <s v="CFD INGENIERIA S.A.S."/>
    <s v="900556186-2"/>
    <m/>
    <s v="No es CPS P-AG"/>
    <n v="245784823"/>
    <n v="0"/>
    <n v="0"/>
    <n v="245784823"/>
    <s v="-"/>
    <m/>
    <s v="Interventoría: Manuel Eduardo Álvarez Vanegas [478 de 2020]"/>
    <m/>
    <s v="Persona Jurídica"/>
    <x v="2"/>
    <m/>
    <s v="CONTRATAR A MONTO AGOTABLE, LA LIMPIEZA DE FONDO A VALLADOS Y TUBERIA EN LA LOCALIDAD DE SUBA"/>
    <s v="https://community.secop.gov.co/Public/Tendering/OpportunityDetail/Index?noticeUID=CO1.NTC.1596115&amp;isFromPublicArea=True&amp;isModal=true&amp;asPopupView=true"/>
    <x v="11"/>
    <x v="130"/>
    <d v="2021-03-08T00:00:00"/>
    <d v="2021-05-07T00:00:00"/>
    <s v="2 meses "/>
    <d v="2021-05-07T00:00:00"/>
    <s v=""/>
    <d v="2021-05-07T00:00:00"/>
    <s v="2 meses "/>
    <s v="Término Ok"/>
    <m/>
    <m/>
    <m/>
    <d v="2022-12-05T00:00:00"/>
    <m/>
    <m/>
    <m/>
    <m/>
    <m/>
    <m/>
    <s v="No aplica"/>
    <m/>
    <m/>
    <m/>
    <m/>
    <s v="-"/>
    <m/>
    <m/>
  </r>
  <r>
    <x v="0"/>
    <s v="484-2020"/>
    <m/>
    <s v="Secop II"/>
    <s v="CONTRATO DE OBRA No. 484 DE 2020"/>
    <s v="FDLSUBA-LP-002-2020"/>
    <x v="5"/>
    <x v="8"/>
    <x v="2"/>
    <m/>
    <m/>
    <s v="CONSORCIO VIAL SUBA"/>
    <s v="830030479-3"/>
    <m/>
    <s v="No es CPS P-AG"/>
    <n v="1431540962"/>
    <n v="446684166"/>
    <n v="0"/>
    <n v="1878225128"/>
    <s v="-"/>
    <m/>
    <s v="Interventoría: Consorcio Alianza [Contrato 489 de 2020]"/>
    <m/>
    <s v="Persona Jurídica"/>
    <x v="2"/>
    <m/>
    <s v="REALIZAR EL MANTENIMIENTO DE LA INFRAESTRUCTURA FÍSICA, ASÍ COMO EL SUMINISTRO E INSTALACIÓN DE MOBILIARIO URBANO DE LOS PARQUES VECINALES Y DE BOLSILLO DE LA LOCALIDAD DE SUBA QUE CONFORMAN EL SISTEMA DISTRITAL DE PARQUES"/>
    <s v="https://community.secop.gov.co/Public/Tendering/OpportunityDetail/Index?noticeUID=CO1.NTC.1582329&amp;isFromPublicArea=True&amp;isModal=true&amp;asPopupView=true"/>
    <x v="11"/>
    <x v="131"/>
    <d v="2021-04-26T00:00:00"/>
    <d v="2021-11-09T00:00:00"/>
    <s v="6 meses 15 días."/>
    <d v="2022-02-09T00:00:00"/>
    <s v="3 meses "/>
    <d v="2022-02-09T00:00:00"/>
    <s v="9 meses 15 días."/>
    <s v="Término Ok"/>
    <m/>
    <m/>
    <m/>
    <d v="2022-08-11T00:00:00"/>
    <m/>
    <m/>
    <m/>
    <m/>
    <m/>
    <m/>
    <s v="No aplica"/>
    <m/>
    <m/>
    <m/>
    <m/>
    <s v="-"/>
    <m/>
    <m/>
  </r>
  <r>
    <x v="0"/>
    <s v="485-2020"/>
    <m/>
    <s v="Secop II"/>
    <s v="FDLSUBA-LP-485-2020"/>
    <s v="FDLSUBA-LP-001-2020"/>
    <x v="5"/>
    <x v="8"/>
    <x v="2"/>
    <m/>
    <m/>
    <s v="CONSORCIO VIAL SUBA"/>
    <s v="901443135-5"/>
    <m/>
    <s v="No es CPS P-AG"/>
    <n v="8083110289"/>
    <n v="0"/>
    <n v="0"/>
    <n v="8083110289"/>
    <s v="-"/>
    <s v="JICO CONSTRUCCIONES S.A.S (30.00%) - IKON GROUP S.A.S (40.00%) - PICAR SAS (30.00%)"/>
    <s v="Interventoría: Consorcio PROYTEC Suba [Contrato 487 de 2020]"/>
    <m/>
    <s v="Consorcio"/>
    <x v="2"/>
    <m/>
    <s v="EJECUTAR A MONTO AGOTABLE LAS ACTIVIDADES PARA LA CONSTRUCCIÓN DE LA MALLA VIAL LOCAL E INTERMEDIA Y ESPACIO PUBLICO EN LA LOCALIDAD DE SUBA EN LA CIUDAD DE BOGOTA D.C Y LAS DEMÁS ACTIVIDADES QUE SE DETALLEN EN EL ANEXO TÉCNICO”."/>
    <s v="https://community.secop.gov.co/Public/Tendering/OpportunityDetail/Index?noticeUID=CO1.NTC.1572621&amp;isFromPublicArea=True&amp;isModal=true&amp;asPopupView=true"/>
    <x v="11"/>
    <x v="131"/>
    <d v="2021-04-20T00:00:00"/>
    <d v="2021-11-19T00:00:00"/>
    <s v="7 meses "/>
    <d v="2022-11-14T00:00:00"/>
    <s v="11 meses 26 días."/>
    <d v="2022-11-14T00:00:00"/>
    <s v="1 años 6 meses 26 días."/>
    <s v="Término Ok"/>
    <m/>
    <m/>
    <m/>
    <d v="2023-12-22T00:00:00"/>
    <m/>
    <m/>
    <m/>
    <m/>
    <m/>
    <m/>
    <s v="No aplica"/>
    <m/>
    <m/>
    <m/>
    <m/>
    <s v="-"/>
    <m/>
    <m/>
  </r>
  <r>
    <x v="0"/>
    <s v="486-2020"/>
    <m/>
    <s v="Secop II"/>
    <s v="FDLSUBA-LP-487-2020"/>
    <s v="FDLSUBA-LP-003-2020"/>
    <x v="5"/>
    <x v="8"/>
    <x v="2"/>
    <m/>
    <m/>
    <s v="COINSI S.A.S BIC"/>
    <n v="811012753"/>
    <m/>
    <s v="No es CPS P-AG"/>
    <n v="514806830"/>
    <n v="0"/>
    <n v="0"/>
    <n v="514806830"/>
    <s v="-"/>
    <m/>
    <s v="Interventoría. CENTRO NACIONAL DE PROYECTOS CNP S.A.S. [488 de 2020]"/>
    <m/>
    <s v="Persona Jurídica"/>
    <x v="2"/>
    <m/>
    <s v="EJECUTAR A PRECIOS UNITARIOS FIJOS Y A MONTO AGOTABLE, EL SUMINISTRO, INSTALACION Y PUESTA EN FUNCIONAMIENTO EL SISTEMA DE DETECCION DE INCENDIOS EN LOS JARDINES INFANTILES DE LA LOCALIDAD DE SUBA"/>
    <s v="https://community.secop.gov.co/Public/Tendering/OpportunityDetail/Index?noticeUID=CO1.NTC.1585065&amp;isFromPublicArea=True&amp;isModal=true&amp;asPopupView=true"/>
    <x v="11"/>
    <x v="131"/>
    <d v="2021-03-19T00:00:00"/>
    <d v="2021-07-18T00:00:00"/>
    <s v="4 meses "/>
    <d v="2021-07-18T00:00:00"/>
    <s v=""/>
    <d v="2021-07-18T00:00:00"/>
    <s v="4 meses "/>
    <s v="Término Ok"/>
    <m/>
    <m/>
    <m/>
    <d v="2022-07-01T00:00:00"/>
    <m/>
    <m/>
    <m/>
    <m/>
    <m/>
    <m/>
    <s v="No aplica"/>
    <m/>
    <m/>
    <m/>
    <m/>
    <s v="-"/>
    <m/>
    <m/>
  </r>
  <r>
    <x v="0"/>
    <s v="487-2020"/>
    <m/>
    <s v="Secop II"/>
    <s v="FDLSUBA-CMA-487-2020"/>
    <s v="FDLSUBA-LP-003-2020"/>
    <x v="4"/>
    <x v="7"/>
    <x v="2"/>
    <m/>
    <m/>
    <s v="CONSORCIO PROYTEC SUBA"/>
    <s v="811012753-1"/>
    <m/>
    <s v="No es CPS P-AG"/>
    <n v="887299999"/>
    <n v="0"/>
    <n v="0"/>
    <n v="887299999"/>
    <s v="-"/>
    <s v="TECNUMEC S.A.S. (50.00%) - PROYECTOS DESARROLLO E INFRAESTRUCTURA COLOMBIA S.A.S. (50.00%)"/>
    <m/>
    <m/>
    <s v="Consorcio"/>
    <x v="3"/>
    <m/>
    <s v="EJECUTAR A PRECIOS UNITARIOS FIJOS Y A MONTO AGOTABLE, EL SUMINISTRO, INSTALACIÓN Y PUESTA EN FUNCIONAMIENTO EL SISTEMA DE DETECCIÓN DE INCENDIOS EN LOS JARDINES INFANTILES DE LA LOCALIDAD DE SUBA"/>
    <s v="https://community.secop.gov.co/Public/Tendering/OpportunityDetail/Index?noticeUID=CO1.NTC.1591635&amp;isFromPublicArea=True&amp;isModal=true&amp;asPopupView=true"/>
    <x v="11"/>
    <x v="131"/>
    <d v="2021-04-20T00:00:00"/>
    <d v="2021-11-19T00:00:00"/>
    <s v="7 meses "/>
    <d v="2022-11-14T00:00:00"/>
    <s v="11 meses 26 días."/>
    <d v="2022-11-14T00:00:00"/>
    <s v="1 años 6 meses 26 días."/>
    <s v="Término Ok"/>
    <m/>
    <m/>
    <m/>
    <m/>
    <m/>
    <m/>
    <m/>
    <m/>
    <m/>
    <m/>
    <s v="No aplica"/>
    <m/>
    <m/>
    <m/>
    <m/>
    <s v="-"/>
    <m/>
    <m/>
  </r>
  <r>
    <x v="0"/>
    <s v="488-2020"/>
    <m/>
    <s v="Secop II"/>
    <s v="FDLSUBA-CMA-488-2020"/>
    <s v="FDLSUBA-CMA-004-2020"/>
    <x v="4"/>
    <x v="7"/>
    <x v="2"/>
    <m/>
    <m/>
    <s v="CENTRO NACIONAL DE PROYECTOS CNP S.A.S."/>
    <s v="900413014-0"/>
    <m/>
    <s v="No es CPS P-AG"/>
    <n v="72000000"/>
    <n v="0"/>
    <n v="0"/>
    <n v="72000000"/>
    <s v="-"/>
    <m/>
    <m/>
    <m/>
    <s v="Persona Jurídica"/>
    <x v="2"/>
    <m/>
    <s v="REALIZAR LA INTERVENTORÍA TÉCNICA, ADMINISTRATIVA, FINANCIERA, AMBIENTAL Y JURÍDICA AL CONTRATO QUE TIENE POR OBJETO: &quot;EJECUTAR A PRECIOS UNITARIOS FIJOS Y A MONTO AGOTABLE, EL SUMINISTRO, INSTALACIÓN Y PUESTA EN FUNCIONAMIENTO DEL SISTEMA DE DETECCIÓN DE INCENDIOS EN LOS JARDINES INFANTILES DE LA LOCALIDAD DE SUBA"/>
    <s v="https://community.secop.gov.co/Public/Tendering/OpportunityDetail/Index?noticeUID=CO1.NTC.1591828&amp;isFromPublicArea=True&amp;isModal=true&amp;asPopupView=true"/>
    <x v="11"/>
    <x v="131"/>
    <d v="2021-03-19T00:00:00"/>
    <d v="2021-07-18T00:00:00"/>
    <s v="4 meses "/>
    <d v="2021-07-18T00:00:00"/>
    <s v=""/>
    <d v="2021-07-18T00:00:00"/>
    <s v="4 meses "/>
    <s v="Término Ok"/>
    <m/>
    <m/>
    <m/>
    <d v="2023-12-05T00:00:00"/>
    <m/>
    <m/>
    <m/>
    <m/>
    <m/>
    <m/>
    <s v="No aplica"/>
    <m/>
    <m/>
    <m/>
    <m/>
    <s v="-"/>
    <m/>
    <m/>
  </r>
  <r>
    <x v="0"/>
    <s v="489-2020"/>
    <m/>
    <s v="Secop II"/>
    <s v="CONTRATO DE INTERVENTORÍA No. 489 DE 2020"/>
    <s v="FDLSUBA-CMA-005-2020"/>
    <x v="4"/>
    <x v="7"/>
    <x v="2"/>
    <m/>
    <m/>
    <s v="VALLEJO H INGENIEROS CONSULTORES CONSTRU CTORES SAS"/>
    <s v="900416314-9"/>
    <m/>
    <s v="No es CPS P-AG"/>
    <n v="138813500"/>
    <n v="55525400"/>
    <n v="0"/>
    <n v="194338900"/>
    <s v="-"/>
    <m/>
    <m/>
    <m/>
    <s v="Persona Jurídica"/>
    <x v="2"/>
    <m/>
    <s v="REALIZAR LA INTERVENTORÍA TÉCNICA, ADMINISTRATIVA, LEGAL, FINANCIERA, CONTABLE, SEGURIDAD Y SALUD EN EL TRABAJO, SOCIAL Y AMBIENTAL PARA EL CONTRATO DERIVADO DEL PROCESO DE LICITACIÓN FDL-LP-002-2020 PARA EL MANTENIMIENTO DE PARQUES.”"/>
    <s v="https://community.secop.gov.co/Public/Tendering/OpportunityDetail/Index?noticeUID=CO1.NTC.1591634&amp;isFromPublicArea=True&amp;isModal=true&amp;asPopupView=true"/>
    <x v="11"/>
    <x v="131"/>
    <d v="2021-04-26T00:00:00"/>
    <d v="2021-09-25T00:00:00"/>
    <s v="5 meses "/>
    <d v="2022-02-09T00:00:00"/>
    <s v="4 meses 15 días."/>
    <d v="2022-02-09T00:00:00"/>
    <s v="9 meses 15 días."/>
    <s v="Término Ok"/>
    <m/>
    <m/>
    <m/>
    <d v="2022-08-08T00:00:00"/>
    <m/>
    <m/>
    <m/>
    <m/>
    <m/>
    <m/>
    <s v="No aplica"/>
    <m/>
    <m/>
    <m/>
    <m/>
    <s v="-"/>
    <m/>
    <m/>
  </r>
  <r>
    <x v="0"/>
    <s v="46293-2020"/>
    <m/>
    <s v="Tienda virtual"/>
    <s v="Orden de compra 46293"/>
    <s v="No aplica"/>
    <x v="6"/>
    <x v="9"/>
    <x v="3"/>
    <m/>
    <m/>
    <s v="LADOINSA LABORES DOTACIONES INDUSTRIALES SAS"/>
    <s v="800242738-7"/>
    <m/>
    <s v="No es CPS P-AG"/>
    <n v="141328283"/>
    <n v="51000000"/>
    <n v="0"/>
    <n v="192328283"/>
    <s v="-"/>
    <m/>
    <m/>
    <m/>
    <s v="Persona Jurídica"/>
    <x v="2"/>
    <m/>
    <s v="PRESTACIÓN DEL SERVICIO INTEGRAL DE ASEO Y CAFETERÍA A LAS INSTALACIONES DEL FONDO DE DESARROLLO LOCAL DE SUBA CON EL SUMINISTRO DE ELEMENTOS, PARA LA PRESTACION DE ESTE"/>
    <s v="https://colombiacompra.gov.co/tienda-virtual-del-estado-colombiano/ordenes-compra/46293"/>
    <x v="8"/>
    <x v="35"/>
    <d v="2020-03-19T00:00:00"/>
    <d v="2020-09-18T00:00:00"/>
    <s v="6 meses "/>
    <d v="2020-12-18T00:00:00"/>
    <s v="3 meses "/>
    <d v="2020-12-18T00:00:00"/>
    <s v="9 meses "/>
    <s v="Término Ok"/>
    <m/>
    <m/>
    <m/>
    <d v="2021-05-13T00:00:00"/>
    <m/>
    <m/>
    <m/>
    <m/>
    <m/>
    <m/>
    <s v="No aplica"/>
    <m/>
    <m/>
    <m/>
    <m/>
    <s v="-"/>
    <m/>
    <m/>
  </r>
  <r>
    <x v="0"/>
    <s v="49954-2020"/>
    <m/>
    <s v="Tienda virtual"/>
    <s v="Orden de Compra 49954"/>
    <s v="No aplica"/>
    <x v="6"/>
    <x v="9"/>
    <x v="3"/>
    <m/>
    <m/>
    <s v="AESTHETICS &amp; MEDICAL SOLUTIONS S.A.S"/>
    <s v="900567130-8"/>
    <m/>
    <s v="No es CPS P-AG"/>
    <n v="358000"/>
    <n v="0"/>
    <n v="0"/>
    <n v="358000"/>
    <s v="-"/>
    <m/>
    <m/>
    <m/>
    <s v="Persona Jurídica"/>
    <x v="4"/>
    <m/>
    <s v="COMPRAR ARTÍCULOS DE USO ANTIBACTERIAL, ANTISÉPTICO Y GERMINICIDA PARA LOS FUNCIONARIOS Y CONTRATISTAS DE LA ALCALDÍA LOCAL DE SUBA; QUE PARA EL CUMPLIMIENTO DE ACTIVIDADES MISIONALES, ADMINISTRATIVAS, OPERATIVAS Y DE APOYO, REQUIERAN DE TRABAJO PRESENCIAL EN LAS DIFERENTES DEPENDENCIAS, COMO PARA AQUELLOS QUE DESARROLLAN TRABAJO EN TERRITORIO; CON EL FIN DE MITIGAR EL RIESGO DE CONTAGIO ANTE LA EMERGENCIA EPIDEMIOLOGIA PRESENTADA POR EL COVID-19"/>
    <s v="https://colombiacompra.gov.co/tienda-virtual-del-estado-colombiano/ordenes-compra/49954"/>
    <x v="8"/>
    <x v="132"/>
    <d v="2020-06-05T00:00:00"/>
    <d v="2020-06-20T00:00:00"/>
    <s v="16 días."/>
    <d v="2020-06-20T00:00:00"/>
    <s v=""/>
    <d v="2020-06-20T00:00:00"/>
    <s v="16 días."/>
    <s v="Término Ok"/>
    <m/>
    <m/>
    <m/>
    <m/>
    <m/>
    <m/>
    <m/>
    <m/>
    <m/>
    <m/>
    <s v="No aplica"/>
    <m/>
    <m/>
    <m/>
    <m/>
    <s v="-"/>
    <m/>
    <m/>
  </r>
  <r>
    <x v="0"/>
    <s v="49962-2020"/>
    <m/>
    <s v="Tienda virtual"/>
    <s v="Orden de compra 49962"/>
    <s v="No aplica"/>
    <x v="6"/>
    <x v="9"/>
    <x v="3"/>
    <m/>
    <m/>
    <s v="TENSOACTIVOS SG SAS"/>
    <s v="805023817-1"/>
    <m/>
    <s v="No es CPS P-AG"/>
    <n v="268000"/>
    <n v="0"/>
    <n v="0"/>
    <n v="268000"/>
    <s v="-"/>
    <m/>
    <m/>
    <m/>
    <s v="Persona Jurídica"/>
    <x v="4"/>
    <m/>
    <s v="COMPRAR ARTICULOS DE USO ANTIBACTERIAL , ANTISEPTICO Y GERMINICIDA PARA LOS FUNCIONARIOS Y CONTRATISTAS DE LA ALCALDIA LOCAL DE SUBA, QUE PARA EL CUMPLIMIENTO DE ACTIVIDADES MISIONALES, ADMINISTRATIVAS, OPERATIVAS Y DE APOYO, REQUIERAN DE TRABAJO PRESENCIALEN LAS DIFERENTES DEPENDENCIAS, COMO PARA AQUELLOS QUE DESARROLLAN TRABAJO EN TERRITORIO; CON EL FIN DE MITIGAR EL RIESGO DE CONTAGIO ANTE LA EMERGENCIA EPIDEMIOLOGICA PRESENTADA POR EL COVID-19, ADQUISICION REALIZADA A TRAVES DEL INSTRUMENTO DE AGREGACION DE DEMANDA EMERGENCIA COVID-19, ORFEO 6683, SUMISISTRO DE 10 GALONES DE ALCOHOL DE 3750 ML, PAGO TOTAL"/>
    <s v="https://colombiacompra.gov.co/tienda-virtual-del-estado-colombiano/ordenes-compra/49962"/>
    <x v="8"/>
    <x v="132"/>
    <d v="2020-06-05T00:00:00"/>
    <d v="2020-06-20T00:00:00"/>
    <s v="16 días."/>
    <d v="2020-06-20T00:00:00"/>
    <s v=""/>
    <d v="2020-06-20T00:00:00"/>
    <s v="16 días."/>
    <s v="Término Ok"/>
    <m/>
    <m/>
    <m/>
    <m/>
    <m/>
    <m/>
    <m/>
    <m/>
    <m/>
    <m/>
    <s v="No aplica"/>
    <m/>
    <m/>
    <m/>
    <m/>
    <s v="-"/>
    <m/>
    <m/>
  </r>
  <r>
    <x v="0"/>
    <s v="51629-2020"/>
    <m/>
    <s v="Tienda virtual"/>
    <s v="Orden de compra 51629"/>
    <s v="No aplica"/>
    <x v="6"/>
    <x v="9"/>
    <x v="3"/>
    <m/>
    <m/>
    <s v="UNION TEMPORAL SOFT IG 3"/>
    <n v="901373456"/>
    <m/>
    <s v="No es CPS P-AG"/>
    <n v="103225969.94"/>
    <n v="0"/>
    <n v="0"/>
    <n v="103225969.94"/>
    <s v="-"/>
    <s v="IG Services (5.00%) - SoftwareOne Colombia SAS (95.00%)"/>
    <m/>
    <m/>
    <s v="Unión Temporal"/>
    <x v="4"/>
    <m/>
    <s v="CONTRATAR LA ADQUISICIÓN DE LICENCIAS DE OFIMÁTICA Y SISTEMAS OPERATIVO EN LA ULTIMA VERSION BAJO EL INSTRUMENTO DE AGREGACIÓN DE DEMANDA CCE-139-IAD-2020 POR LA TIENDA VIRTUAL DEL ESTADO COLOMBIANO TVEC, PARA LA ALCALDÍA LOCAL DE SUBA. PAGO TOTAL"/>
    <s v="https://colombiacompra.gov.co/tienda-virtual-del-estado-colombiano/ordenes-compra/51629"/>
    <x v="9"/>
    <x v="56"/>
    <d v="2020-07-07T00:00:00"/>
    <d v="2020-07-22T00:00:00"/>
    <s v="16 días."/>
    <d v="2020-07-22T00:00:00"/>
    <s v=""/>
    <d v="2020-07-22T00:00:00"/>
    <s v="16 días."/>
    <s v="Término Ok"/>
    <m/>
    <m/>
    <m/>
    <m/>
    <m/>
    <m/>
    <m/>
    <m/>
    <m/>
    <m/>
    <s v="No aplica"/>
    <m/>
    <m/>
    <m/>
    <m/>
    <s v="-"/>
    <m/>
    <m/>
  </r>
  <r>
    <x v="0"/>
    <s v="55219-2020"/>
    <m/>
    <s v="Tienda virtual"/>
    <s v="Orden de compra 55219"/>
    <s v="No aplica"/>
    <x v="6"/>
    <x v="9"/>
    <x v="3"/>
    <m/>
    <m/>
    <s v="DISTRACOM S.A."/>
    <s v="811009788-8"/>
    <m/>
    <s v="No es CPS P-AG"/>
    <n v="66312207"/>
    <n v="33156102"/>
    <n v="0"/>
    <n v="99468309"/>
    <s v="-"/>
    <m/>
    <m/>
    <m/>
    <s v="Persona Jurídica"/>
    <x v="2"/>
    <m/>
    <s v="LA ALCALDÍA LOCAL DE SUBA SOLICITA SUMINISTRO COMBUSTIBLE GASOLINA CORRIENTE Y ACPM PARA LOS VEHÍCULOS LIVIANOS, SOLICITA SUMINISTRO COMBUSTIBLE GASOLINACORRIENTE Y ACPM PARA LOS VEHÍCULOS LIVIANOS, PESADOS Y MAQUINARIA MENOR DE PROPIEDAD DE LA ALCALDÍA LOCAL DE SUBA,EN VIRTUD DEL ACUERDO MARCO DE PRECIOS CCE715-1-AMP-2018 PARA EL SUMINISTRO DE COMBUSTIBLE"/>
    <s v="https://colombiacompra.gov.co/tienda-virtual-del-estado-colombiano/ordenes-compra/55219"/>
    <x v="11"/>
    <x v="65"/>
    <d v="2020-09-16T00:00:00"/>
    <d v="2021-05-16T00:00:00"/>
    <s v="8 meses 1 días."/>
    <d v="2022-02-28T00:00:00"/>
    <s v="9 meses 12 días."/>
    <d v="2022-02-28T00:00:00"/>
    <s v="1 años 5 meses 13 días."/>
    <s v="Término Ok"/>
    <m/>
    <m/>
    <m/>
    <d v="2022-04-01T00:00:00"/>
    <m/>
    <m/>
    <m/>
    <m/>
    <m/>
    <m/>
    <s v="No aplica"/>
    <m/>
    <m/>
    <m/>
    <m/>
    <s v="-"/>
    <m/>
    <m/>
  </r>
  <r>
    <x v="0"/>
    <s v="53239-2020"/>
    <m/>
    <s v="Tienda virtual"/>
    <s v="Orden de compra 53239"/>
    <s v="No aplica"/>
    <x v="6"/>
    <x v="9"/>
    <x v="3"/>
    <m/>
    <m/>
    <s v="EMPRESA DE TELECOMUNICACIONES DE BOGOTA SA ESP"/>
    <s v="899999115-8"/>
    <m/>
    <s v="No es CPS P-AG"/>
    <n v="5759079"/>
    <n v="2879540"/>
    <n v="0"/>
    <n v="8638619"/>
    <s v="-"/>
    <m/>
    <m/>
    <m/>
    <s v="Persona Jurídica"/>
    <x v="2"/>
    <m/>
    <s v="CONTRATAR LA CONECTIVIDAD DE INTERNET PARA LAS SEDES DE LA ALCALDIA LOCAL DE SUBA EN VIRTUD DEL ACUERDO MARCO DE PRECIOS CCE-427-1-AMP-2016."/>
    <s v="https://colombiacompra.gov.co/tienda-virtual-del-estado-colombiano/ordenes-compra/53239"/>
    <x v="9"/>
    <x v="65"/>
    <d v="2020-08-05T00:00:00"/>
    <d v="2021-03-09T00:00:00"/>
    <s v="7 meses 5 días."/>
    <d v="2021-06-24T00:00:00"/>
    <s v="3 meses 15 días."/>
    <d v="2021-06-24T00:00:00"/>
    <s v="10 meses 20 días."/>
    <s v="Término Ok"/>
    <m/>
    <m/>
    <m/>
    <d v="2022-09-29T00:00:00"/>
    <m/>
    <m/>
    <m/>
    <m/>
    <m/>
    <m/>
    <s v="No aplica"/>
    <m/>
    <m/>
    <m/>
    <m/>
    <s v="-"/>
    <m/>
    <m/>
  </r>
  <r>
    <x v="0"/>
    <s v="62143-2020"/>
    <m/>
    <s v="Tienda virtual"/>
    <s v="Orden de compra 62143"/>
    <s v="No aplica"/>
    <x v="6"/>
    <x v="9"/>
    <x v="3"/>
    <m/>
    <m/>
    <s v="EASYCLEAN G&amp;E S.A.S."/>
    <s v="860522931-2"/>
    <m/>
    <s v="No es CPS P-AG"/>
    <n v="120598857"/>
    <n v="0"/>
    <n v="0"/>
    <n v="120598857"/>
    <s v="-"/>
    <m/>
    <m/>
    <m/>
    <s v="Persona Jurídica"/>
    <x v="4"/>
    <m/>
    <s v="PRESTACION INTEGRAL DEL SERVICIODE ASEO Y CAFETERIA PARA LAS DIFERENTES SEDES DE LA ALCALDIA LOCAL DESUBA Y DONDE LA ENTIDAD ASI LO REQUIERA"/>
    <s v="https://colombiacompra.gov.co/tienda-virtual-del-estado-colombiano/ordenes-compra/62143"/>
    <x v="8"/>
    <x v="133"/>
    <d v="2020-12-17T00:00:00"/>
    <d v="2021-04-20T00:00:00"/>
    <s v="4 meses 4 días."/>
    <d v="2021-04-20T00:00:00"/>
    <s v=""/>
    <d v="2021-04-20T00:00:00"/>
    <s v="4 meses 4 días."/>
    <s v="Término Ok"/>
    <m/>
    <m/>
    <m/>
    <m/>
    <m/>
    <m/>
    <m/>
    <m/>
    <m/>
    <m/>
    <s v="No aplica"/>
    <m/>
    <m/>
    <m/>
    <m/>
    <s v="-"/>
    <m/>
    <m/>
  </r>
  <r>
    <x v="0"/>
    <s v="62579-2020"/>
    <m/>
    <s v="Tienda virtual"/>
    <s v="Orden de compra 62579"/>
    <s v="No aplica"/>
    <x v="6"/>
    <x v="9"/>
    <x v="3"/>
    <m/>
    <m/>
    <s v="PANAMERICANA LIBRERÍA Y PAPELERÍA S.A."/>
    <s v="830037946-3"/>
    <m/>
    <s v="No es CPS P-AG"/>
    <n v="11965212"/>
    <n v="0"/>
    <n v="0"/>
    <n v="11965212"/>
    <s v="-"/>
    <m/>
    <m/>
    <m/>
    <s v="Persona Jurídica"/>
    <x v="4"/>
    <m/>
    <s v="ADQUISICIÓN DE ESCRITORIOS,ARCHIVADORES Y SILLAS EJECUTIVAS PARA EL FORTALECEMIENTO DE LAS JUNTASDE ACCION COMUNAL DE LA LOCALIDAD DE SUBA"/>
    <s v="https://colombiacompra.gov.co/tienda-virtual-del-estado-colombiano/ordenes-compra/62579"/>
    <x v="8"/>
    <x v="125"/>
    <d v="2020-12-22T00:00:00"/>
    <d v="2020-12-31T00:00:00"/>
    <s v="10 días."/>
    <d v="2020-12-31T00:00:00"/>
    <s v=""/>
    <d v="2020-12-31T00:00:00"/>
    <s v="10 días."/>
    <s v="Término Ok"/>
    <m/>
    <m/>
    <m/>
    <m/>
    <m/>
    <m/>
    <m/>
    <m/>
    <m/>
    <m/>
    <s v="No aplica"/>
    <m/>
    <m/>
    <m/>
    <m/>
    <s v="-"/>
    <m/>
    <m/>
  </r>
  <r>
    <x v="0"/>
    <s v="62581-2020"/>
    <m/>
    <s v="Tienda virtual"/>
    <s v="Orden de compra 62581"/>
    <s v="No aplica"/>
    <x v="6"/>
    <x v="9"/>
    <x v="3"/>
    <m/>
    <m/>
    <s v="PANAMERICANA LIBRERÍA Y PAPELERÍA S.A."/>
    <s v="830037946-3"/>
    <m/>
    <s v="No es CPS P-AG"/>
    <n v="21972109"/>
    <n v="0"/>
    <n v="0"/>
    <n v="21972109"/>
    <s v="-"/>
    <m/>
    <m/>
    <m/>
    <s v="Persona Jurídica"/>
    <x v="4"/>
    <m/>
    <s v="ADQUISICIÓN DE MESAS PLASTICAS YTABLEROS ACRILICOS CON SOPORTE PARA EL FORTALECEMIENTO DE LAS JUNTAS DEACCION COMUNAL DE LA LOCALIDAD DE SUBA”"/>
    <s v="https://colombiacompra.gov.co/tienda-virtual-del-estado-colombiano/ordenes-compra/62581"/>
    <x v="8"/>
    <x v="125"/>
    <d v="2020-12-22T00:00:00"/>
    <d v="2020-12-31T00:00:00"/>
    <s v="10 días."/>
    <d v="2020-12-31T00:00:00"/>
    <s v=""/>
    <d v="2020-12-31T00:00:00"/>
    <s v="10 días."/>
    <s v="Término Ok"/>
    <m/>
    <m/>
    <m/>
    <m/>
    <m/>
    <m/>
    <m/>
    <m/>
    <m/>
    <m/>
    <s v="No aplica"/>
    <m/>
    <m/>
    <m/>
    <m/>
    <s v="-"/>
    <m/>
    <m/>
  </r>
  <r>
    <x v="0"/>
    <s v="62590-2020"/>
    <m/>
    <s v="Tienda virtual"/>
    <s v="Orden de compra 62590"/>
    <s v="No aplica"/>
    <x v="6"/>
    <x v="9"/>
    <x v="3"/>
    <m/>
    <m/>
    <s v="PANAMERICANA LIBRERÍA Y PAPELERÍA S.A."/>
    <s v="830037946-3"/>
    <m/>
    <s v="No es CPS P-AG"/>
    <n v="19872048"/>
    <n v="0"/>
    <n v="0"/>
    <n v="19872048"/>
    <s v="-"/>
    <m/>
    <m/>
    <m/>
    <s v="Persona Jurídica"/>
    <x v="4"/>
    <m/>
    <s v="ADQUISICIÓN DE SILLAS PLASTICAS SINBRAZOS PARA EL FORTALECEMIENTO DE LAS JUNTAS DE ACCION COMUNAL DE LALOCALIDAD DE SUBA"/>
    <s v="https://colombiacompra.gov.co/tienda-virtual-del-estado-colombiano/ordenes-compra/62590"/>
    <x v="8"/>
    <x v="125"/>
    <d v="2020-12-22T00:00:00"/>
    <d v="2020-12-31T00:00:00"/>
    <s v="10 días."/>
    <d v="2020-12-31T00:00:00"/>
    <s v=""/>
    <d v="2020-12-31T00:00:00"/>
    <s v="10 días."/>
    <s v="Término Ok"/>
    <m/>
    <m/>
    <m/>
    <m/>
    <m/>
    <m/>
    <m/>
    <m/>
    <m/>
    <m/>
    <s v="No aplica"/>
    <m/>
    <m/>
    <m/>
    <m/>
    <s v="-"/>
    <m/>
    <m/>
  </r>
  <r>
    <x v="0"/>
    <s v="63160-2020"/>
    <m/>
    <s v="Tienda virtual"/>
    <s v="Orden de compra 63160"/>
    <s v="No aplica"/>
    <x v="6"/>
    <x v="9"/>
    <x v="3"/>
    <m/>
    <m/>
    <s v="PANAMERICANA LIBRERÍA Y PAPELERÍA S.A."/>
    <s v="830037946-3"/>
    <m/>
    <s v="No es CPS P-AG"/>
    <n v="6023899"/>
    <n v="0"/>
    <n v="0"/>
    <n v="6023899"/>
    <s v="-"/>
    <m/>
    <m/>
    <m/>
    <s v="Persona Jurídica"/>
    <x v="4"/>
    <m/>
    <s v="CONTRATAR LA COMPRA DE TÓNER YTINTAS BAJO EL ACUERDO MARCO DE PRECIOS POR LA TIENDA VIRTUAL DEL ESTADOCOLOMBIANO PARA LA ALCALDÍA LOCAL DE SUBA"/>
    <s v="https://colombiacompra.gov.co/tienda-virtual-del-estado-colombiano/ordenes-compra/63160"/>
    <x v="9"/>
    <x v="130"/>
    <d v="2020-12-30T00:00:00"/>
    <d v="2021-01-15T00:00:00"/>
    <s v="17 días."/>
    <d v="2021-02-15T00:00:00"/>
    <s v="1 meses "/>
    <d v="2021-02-15T00:00:00"/>
    <s v="1 meses 17 días."/>
    <s v="Término Ok"/>
    <m/>
    <m/>
    <m/>
    <m/>
    <m/>
    <m/>
    <m/>
    <m/>
    <m/>
    <m/>
    <s v="No aplica"/>
    <m/>
    <m/>
    <m/>
    <m/>
    <s v="-"/>
    <m/>
    <m/>
  </r>
  <r>
    <x v="0"/>
    <s v="63164-2020"/>
    <m/>
    <s v="Tienda virtual"/>
    <s v="Orden de compra 63164"/>
    <s v="No aplica"/>
    <x v="6"/>
    <x v="9"/>
    <x v="3"/>
    <m/>
    <m/>
    <s v="COLOMBIANA DE COMERCIO S.A Y/O ALKOSTO S.A."/>
    <s v="890900943-1"/>
    <m/>
    <s v="No es CPS P-AG"/>
    <n v="22704300"/>
    <n v="0"/>
    <n v="0"/>
    <n v="22704300"/>
    <s v="-"/>
    <m/>
    <m/>
    <m/>
    <s v="Persona Jurídica"/>
    <x v="4"/>
    <m/>
    <s v="ADQUISION DE TELEVISORES Y VIDEOPROYECTORES PARA FORTALECEMIENTO DE LAS JUNTAS DE ACCION COMUNAL DE LA LOCALIDAD DE SUBA"/>
    <s v="https://colombiacompra.gov.co/tienda-virtual-del-estado-colombiano/ordenes-compra/63164"/>
    <x v="9"/>
    <x v="130"/>
    <d v="2020-12-30T00:00:00"/>
    <d v="2021-01-15T00:00:00"/>
    <s v="17 días."/>
    <d v="2021-02-15T00:00:00"/>
    <s v="1 meses "/>
    <d v="2021-02-15T00:00:00"/>
    <s v="1 meses 17 días."/>
    <s v="Término Ok"/>
    <m/>
    <m/>
    <m/>
    <m/>
    <m/>
    <m/>
    <m/>
    <m/>
    <m/>
    <m/>
    <s v="No aplica"/>
    <m/>
    <m/>
    <m/>
    <m/>
    <s v="-"/>
    <m/>
    <m/>
  </r>
  <r>
    <x v="0"/>
    <s v="63179-2020"/>
    <m/>
    <s v="Tienda virtual"/>
    <s v="Orden de Compra 63179"/>
    <s v="No aplica"/>
    <x v="6"/>
    <x v="9"/>
    <x v="3"/>
    <m/>
    <m/>
    <s v="ALMACENES EXITO S.A."/>
    <s v="890900608-9"/>
    <m/>
    <s v="No es CPS P-AG"/>
    <n v="11672000"/>
    <n v="0"/>
    <n v="0"/>
    <n v="11672000"/>
    <s v="-"/>
    <m/>
    <m/>
    <m/>
    <s v="Persona Jurídica"/>
    <x v="4"/>
    <m/>
    <s v="ADQUISICIÓN DE COMPUTADORES PARAEL FORTALECEMIENTO DE LAS JUNTAS DE ACCION COMUNAL DE LA LOCALIDAD DESUBA"/>
    <s v="https://colombiacompra.gov.co/tienda-virtual-del-estado-colombiano/ordenes-compra/63179"/>
    <x v="9"/>
    <x v="130"/>
    <d v="2020-12-30T00:00:00"/>
    <d v="2021-01-15T00:00:00"/>
    <s v="17 días."/>
    <d v="2021-02-15T00:00:00"/>
    <s v="1 meses "/>
    <d v="2021-02-15T00:00:00"/>
    <s v="1 meses 17 días."/>
    <s v="Término Ok"/>
    <m/>
    <m/>
    <m/>
    <m/>
    <m/>
    <m/>
    <m/>
    <m/>
    <m/>
    <m/>
    <s v="No aplica"/>
    <m/>
    <m/>
    <m/>
    <m/>
    <s v="-"/>
    <m/>
    <m/>
  </r>
  <r>
    <x v="0"/>
    <s v="63180-2020"/>
    <m/>
    <s v="Tienda virtual"/>
    <s v="Orden de Compra 63180"/>
    <s v="No aplica"/>
    <x v="6"/>
    <x v="9"/>
    <x v="3"/>
    <m/>
    <m/>
    <s v="ALMACENES EXITO S.A."/>
    <s v="890900608-9"/>
    <m/>
    <s v="No es CPS P-AG"/>
    <n v="3912000"/>
    <n v="0"/>
    <n v="0"/>
    <n v="3912000"/>
    <s v="-"/>
    <m/>
    <m/>
    <m/>
    <s v="Persona Jurídica"/>
    <x v="4"/>
    <m/>
    <s v="ADQUISICIÓN DE IMPRESORAS PARA ELFORTALECEMIENTO DE LAS JUNTAS DE ACCION COMUNAL DE LA LOCALIDAD DE SUBA"/>
    <s v="https://colombiacompra.gov.co/tienda-virtual-del-estado-colombiano/ordenes-compra/63180"/>
    <x v="4"/>
    <x v="130"/>
    <d v="2020-12-30T00:00:00"/>
    <d v="2021-01-15T00:00:00"/>
    <s v="17 días."/>
    <d v="2021-02-15T00:00:00"/>
    <s v="1 meses "/>
    <d v="2021-02-15T00:00:00"/>
    <s v="1 meses 17 días."/>
    <s v="Término Ok"/>
    <m/>
    <m/>
    <m/>
    <m/>
    <m/>
    <m/>
    <m/>
    <m/>
    <m/>
    <m/>
    <s v="No aplica"/>
    <m/>
    <m/>
    <m/>
    <m/>
    <s v="-"/>
    <m/>
    <m/>
  </r>
  <r>
    <x v="0"/>
    <s v="63250-2020"/>
    <m/>
    <s v="Tienda virtual"/>
    <s v="Orden de compra 63250"/>
    <s v="No aplica"/>
    <x v="6"/>
    <x v="9"/>
    <x v="3"/>
    <m/>
    <m/>
    <s v="SUMIMAS S A S"/>
    <n v="830001338"/>
    <s v="Bogotá, D.C."/>
    <s v="No es CPS P-AG"/>
    <n v="376061567"/>
    <n v="0"/>
    <n v="0"/>
    <n v="376061567"/>
    <s v="-"/>
    <m/>
    <m/>
    <m/>
    <s v="Persona Jurídica"/>
    <x v="4"/>
    <m/>
    <s v="ADQUISICIÓN DE EQUIPOS TECNOLOGICOS PARA DOTAR INSTITUCIONES EDUCATIVAS DE LA LOCALIDAD DE SUBAA TRAVES DEL INSTRUMENTO DE AGREGACIÓN DE DEMANDA ACUERDO MARCO DEPRECIOS CCENEG-018-1-2019."/>
    <s v="https://colombiacompra.gov.co/tienda-virtual-del-estado-colombiano/ordenes-compra/63250"/>
    <x v="9"/>
    <x v="130"/>
    <d v="2020-12-30T00:00:00"/>
    <d v="2021-01-18T00:00:00"/>
    <s v="20 días."/>
    <d v="2022-02-28T00:00:00"/>
    <s v="1 años 1 meses 10 días."/>
    <d v="2022-02-28T00:00:00"/>
    <s v="1 años 2 meses -1 días."/>
    <s v="Término Ok"/>
    <m/>
    <m/>
    <m/>
    <m/>
    <m/>
    <m/>
    <m/>
    <m/>
    <m/>
    <m/>
    <s v="No aplica"/>
    <m/>
    <m/>
    <m/>
    <m/>
    <s v="-"/>
    <m/>
    <m/>
  </r>
  <r>
    <x v="1"/>
    <s v="001-2021"/>
    <m/>
    <s v="Secop II"/>
    <s v="FDLSUBA-CPS-001-2021"/>
    <s v="FDLSUBA-CD-001-2021"/>
    <x v="0"/>
    <x v="0"/>
    <x v="0"/>
    <m/>
    <m/>
    <s v="EVELYN CAROLINA ARIAS TIGREROS"/>
    <n v="1151959378"/>
    <m/>
    <n v="1978"/>
    <n v="24750000"/>
    <n v="0"/>
    <n v="0"/>
    <n v="24750000"/>
    <n v="2250000"/>
    <m/>
    <m/>
    <m/>
    <s v="Persona Natural"/>
    <x v="0"/>
    <m/>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1681967&amp;isFromPublicArea=True&amp;isModal=true&amp;asPopupView=true"/>
    <x v="19"/>
    <x v="134"/>
    <d v="2021-02-04T00:00:00"/>
    <d v="2021-12-31T00:00:00"/>
    <s v="10 meses 28 días."/>
    <d v="2021-12-31T00:00:00"/>
    <s v=""/>
    <d v="2021-12-31T00:00:00"/>
    <s v="10 meses 28 días."/>
    <s v="Término Ok"/>
    <m/>
    <m/>
    <m/>
    <m/>
    <s v="-"/>
    <s v="-"/>
    <s v="-"/>
    <s v="-"/>
    <s v="-"/>
    <s v="-"/>
    <s v="Femenino"/>
    <s v="-"/>
    <s v="-"/>
    <s v="-"/>
    <s v="-"/>
    <s v="-"/>
    <s v="-"/>
    <m/>
  </r>
  <r>
    <x v="1"/>
    <s v="002-2021"/>
    <m/>
    <s v="Secop II"/>
    <s v="FDLSUBA-CPS-002-2021"/>
    <s v="FDLSUBA-CD-002-2021"/>
    <x v="0"/>
    <x v="0"/>
    <x v="0"/>
    <m/>
    <m/>
    <s v="Paola Andrea Bernal Galeano"/>
    <n v="1019025609"/>
    <m/>
    <n v="1978"/>
    <n v="24750000"/>
    <n v="0"/>
    <n v="0"/>
    <n v="24750000"/>
    <n v="2250000"/>
    <m/>
    <m/>
    <m/>
    <s v="Persona Natural"/>
    <x v="0"/>
    <m/>
    <s v="APOYAR LA GESTIÓN DOCUMENTAL DE LA ALCALDÍA LOCAL EN LA IMPLEMENTACIÓN DE LOS PROCESOS DE CLASIFICACIÓN, ORDENACIÓN, SELECCIÓN NATURAL, FOLIACIÓN, IDENTIFICACIÓN, LEVANTAMIENTO DE INVENTARIOS, ALMACENAMIENTO Y APLICACIÓN DE_x000a_PROTOCOLOS DE ELIMINACIÓN Y TRANSFERENCIAS DOCUMENTALES"/>
    <s v="https://community.secop.gov.co/Public/Tendering/OpportunityDetail/Index?noticeUID=CO1.NTC.1691518&amp;isFromPublicArea=True&amp;isModal=true&amp;asPopupView=true"/>
    <x v="19"/>
    <x v="135"/>
    <d v="2021-01-27T00:00:00"/>
    <d v="2021-12-26T00:00:00"/>
    <s v="11 meses "/>
    <d v="2021-12-26T00:00:00"/>
    <s v=""/>
    <d v="2021-12-26T00:00:00"/>
    <s v="11 meses "/>
    <s v="Término Ok"/>
    <m/>
    <m/>
    <m/>
    <m/>
    <s v="-"/>
    <s v="-"/>
    <s v="-"/>
    <s v="-"/>
    <s v="-"/>
    <s v="-"/>
    <s v="Femenino"/>
    <s v="-"/>
    <s v="-"/>
    <s v="-"/>
    <s v="-"/>
    <s v="-"/>
    <s v="-"/>
    <m/>
  </r>
  <r>
    <x v="1"/>
    <s v="003-2021"/>
    <m/>
    <s v="Secop II"/>
    <s v="FDLSUBA-CPS-003-2021"/>
    <s v="FDLSUBA-CD-003-2021"/>
    <x v="0"/>
    <x v="0"/>
    <x v="0"/>
    <m/>
    <m/>
    <s v="FRANCY EVELYN LARA LADINO"/>
    <n v="52195269"/>
    <s v="Bogotá, D.C."/>
    <n v="1978"/>
    <n v="24750000"/>
    <n v="1350000"/>
    <n v="0"/>
    <n v="26100000"/>
    <n v="2250000"/>
    <m/>
    <m/>
    <m/>
    <s v="Persona Natural"/>
    <x v="0"/>
    <m/>
    <s v="PRESTAR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1684945&amp;isFromPublicArea=True&amp;isModal=true&amp;asPopupView=true"/>
    <x v="19"/>
    <x v="136"/>
    <d v="2021-01-27T00:00:00"/>
    <d v="2021-12-26T00:00:00"/>
    <s v="11 meses "/>
    <d v="2022-01-14T00:00:00"/>
    <s v="19 días."/>
    <d v="2022-01-14T00:00:00"/>
    <s v="11 meses 19 días."/>
    <s v="Término Ok"/>
    <m/>
    <m/>
    <m/>
    <m/>
    <s v="Calle 57ª # 57ª-60 Blq 66 Apto 202"/>
    <n v="3213461079"/>
    <s v="flara1975@hotmail.com"/>
    <s v="Banco de Bogotá"/>
    <s v="Ahorros"/>
    <n v="73333924"/>
    <s v="Femenino"/>
    <s v="Colombia"/>
    <s v="Bogotá, D.C."/>
    <s v="Cundinamarca"/>
    <d v="1975-09-12T00:00:00"/>
    <n v="48"/>
    <s v="TÉCNICO PROFESIONAL EN ARCHIVÍSTICA"/>
    <m/>
  </r>
  <r>
    <x v="1"/>
    <s v="004-2021"/>
    <m/>
    <s v="Secop II"/>
    <s v="FDLSUBA-CPS-004 -2021"/>
    <s v="FDLSUBA-CD-004-2021"/>
    <x v="0"/>
    <x v="0"/>
    <x v="0"/>
    <m/>
    <m/>
    <s v="NEIDER FARID CASTILLO BORJA"/>
    <n v="1019131782"/>
    <s v="Bogotá, D.C."/>
    <n v="1978"/>
    <n v="24750000"/>
    <n v="0"/>
    <n v="0"/>
    <n v="24750000"/>
    <n v="2250000"/>
    <m/>
    <m/>
    <m/>
    <s v="Persona Natural"/>
    <x v="0"/>
    <m/>
    <s v="PRESTAR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1685069&amp;isFromPublicArea=True&amp;isModal=true&amp;asPopupView=true"/>
    <x v="19"/>
    <x v="136"/>
    <d v="2021-01-27T00:00:00"/>
    <d v="2021-12-26T00:00:00"/>
    <s v="11 meses "/>
    <d v="2021-12-26T00:00:00"/>
    <s v=""/>
    <d v="2021-12-26T00:00:00"/>
    <s v="11 meses "/>
    <s v="Término Ok"/>
    <m/>
    <m/>
    <m/>
    <m/>
    <s v=" Calle 128 d bis #87 b 79"/>
    <n v="3143962448"/>
    <s v="faricast@hotmail.com"/>
    <s v="Banco Caja Social (BCSC)"/>
    <s v="Ahorros"/>
    <n v="24077497376"/>
    <s v="Masculino"/>
    <s v="Colombia"/>
    <s v="Bogotá, D.C."/>
    <s v="Cundinamarca"/>
    <d v="1997-07-08T00:00:00"/>
    <n v="26"/>
    <s v="BACHILLER"/>
    <m/>
  </r>
  <r>
    <x v="1"/>
    <s v="005-2021"/>
    <m/>
    <s v="Secop II"/>
    <s v="FDLSUBACPS-05-2021"/>
    <s v="FDLSUBACPS-05-2021"/>
    <x v="0"/>
    <x v="0"/>
    <x v="0"/>
    <m/>
    <m/>
    <s v="YENNI MARCELA DURAN GOMEZ"/>
    <n v="1019021542"/>
    <m/>
    <n v="1978"/>
    <n v="24750000"/>
    <n v="0"/>
    <n v="0"/>
    <n v="24750000"/>
    <n v="2250000"/>
    <m/>
    <m/>
    <m/>
    <s v="Persona Natural"/>
    <x v="0"/>
    <m/>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1683595&amp;isFromPublicArea=True&amp;isModal=true&amp;asPopupView=true"/>
    <x v="19"/>
    <x v="136"/>
    <d v="2021-01-28T00:00:00"/>
    <d v="2021-12-27T00:00:00"/>
    <s v="11 meses "/>
    <d v="2021-12-27T00:00:00"/>
    <s v=""/>
    <d v="2021-12-27T00:00:00"/>
    <s v="11 meses "/>
    <s v="Término Ok"/>
    <m/>
    <m/>
    <m/>
    <m/>
    <s v="-"/>
    <s v="-"/>
    <s v="-"/>
    <s v="-"/>
    <s v="-"/>
    <s v="-"/>
    <s v="Femenino"/>
    <s v="-"/>
    <s v="-"/>
    <s v="-"/>
    <s v="-"/>
    <s v="-"/>
    <s v="-"/>
    <m/>
  </r>
  <r>
    <x v="1"/>
    <s v="006-2021"/>
    <m/>
    <s v="Secop II"/>
    <s v="FDLSUBACPS-06-2021"/>
    <s v="FDLSUBACPS-06-2021"/>
    <x v="0"/>
    <x v="0"/>
    <x v="1"/>
    <m/>
    <m/>
    <s v="OSCAR ALFONSO MONTEALEGRE HERRERA"/>
    <n v="1032433077"/>
    <m/>
    <n v="1978"/>
    <n v="84000000"/>
    <n v="0"/>
    <n v="0"/>
    <n v="84000000"/>
    <n v="8000000"/>
    <m/>
    <m/>
    <m/>
    <s v="Persona Natural"/>
    <x v="0"/>
    <m/>
    <s v="PRESTAR LOS SERVICIOS PROFESIONALES Y ESPECIALIZADOS AL DESPACHO DE LA ALCALDÍA LOCAL DE SUBA EN LOS TEMAS RELACIONADOS CON LA GESTIÓN ADMINISTRATIVA Y FINANCIERA"/>
    <s v="https://community.secop.gov.co/Public/Tendering/OpportunityDetail/Index?noticeUID=CO1.NTC.1681173&amp;isFromPublicArea=True&amp;isModal=true&amp;asPopupView=true"/>
    <x v="1"/>
    <x v="134"/>
    <d v="2021-02-01T00:00:00"/>
    <d v="2021-12-15T00:00:00"/>
    <s v="10 meses 15 días."/>
    <d v="2021-12-15T00:00:00"/>
    <s v=""/>
    <d v="2021-12-15T00:00:00"/>
    <s v="10 meses 15 días."/>
    <s v="Término Ok"/>
    <m/>
    <m/>
    <m/>
    <m/>
    <s v="-"/>
    <s v="-"/>
    <s v="-"/>
    <s v="-"/>
    <s v="-"/>
    <s v="-"/>
    <s v="Masculino"/>
    <s v="-"/>
    <s v="-"/>
    <s v="-"/>
    <s v="-"/>
    <s v="-"/>
    <s v="-"/>
    <m/>
  </r>
  <r>
    <x v="1"/>
    <s v="007-2021"/>
    <m/>
    <s v="Secop II"/>
    <s v="FDLSUBA-CPS-007-2021"/>
    <s v="FDLSUBA-CD-007-2021"/>
    <x v="0"/>
    <x v="0"/>
    <x v="1"/>
    <m/>
    <m/>
    <s v="OMAR ARTURO CALDERÓN ZAQUE"/>
    <n v="79694258"/>
    <s v="Bogotá, D.C."/>
    <n v="1978"/>
    <n v="88000000"/>
    <n v="6133333"/>
    <n v="0"/>
    <n v="94133333"/>
    <n v="8000000"/>
    <m/>
    <m/>
    <m/>
    <s v="Persona Natural"/>
    <x v="0"/>
    <m/>
    <s v="PRESTAR SERVICIOS PROFESIONALES ESPECIALIZADOS EN EL DESPACHO PARA LINEAMIENTOS JURÍDICOS, FINANCIEROS, Y ADMINISTRATIVOS CON EL FIN DE EVALUAR Y ORIENTAR TEMAS PRIORITARIOS EN LA ALCALDÍA LOCAL DE SUBA."/>
    <s v="https://community.secop.gov.co/Public/Tendering/OpportunityDetail/Index?noticeUID=CO1.NTC.1681530&amp;isFromPublicArea=True&amp;isModal=true&amp;asPopupView=true"/>
    <x v="1"/>
    <x v="136"/>
    <d v="2021-01-22T00:00:00"/>
    <d v="2021-12-21T00:00:00"/>
    <s v="11 meses "/>
    <d v="2022-01-14T00:00:00"/>
    <s v="24 días."/>
    <d v="2022-01-14T00:00:00"/>
    <s v="11 meses 24 días."/>
    <s v="Término Ok"/>
    <m/>
    <m/>
    <m/>
    <m/>
    <s v="CALLE 145A#15-80"/>
    <n v="3043861528"/>
    <s v="OM.CALDE@GMAIL.COM"/>
    <s v="Banco Davivienda"/>
    <s v="Ahorros"/>
    <s v="0550008200534520"/>
    <s v="Masculino"/>
    <s v="Colombia"/>
    <s v="Bogotá, D.C."/>
    <s v="Cundinamarca"/>
    <d v="1975-06-29T00:00:00"/>
    <n v="48"/>
    <s v="ESPECIALIZACION EN DERECHO ADMINISTRATIVO - DERECHO"/>
    <m/>
  </r>
  <r>
    <x v="1"/>
    <s v="008-2021"/>
    <m/>
    <s v="Secop II"/>
    <s v="FDLSUBA-CPS-008-2021"/>
    <s v="FDLSUBA-CD-008-2021"/>
    <x v="0"/>
    <x v="0"/>
    <x v="0"/>
    <m/>
    <m/>
    <s v="DIEGO ALEJANDRO PATARROYO PINILLA"/>
    <n v="1019050045"/>
    <s v="Bogotá, D.C."/>
    <n v="1978"/>
    <n v="24750000"/>
    <n v="0"/>
    <n v="0"/>
    <n v="24750000"/>
    <n v="2250000"/>
    <m/>
    <m/>
    <m/>
    <s v="Persona Natural"/>
    <x v="0"/>
    <m/>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1684009&amp;isFromPublicArea=True&amp;isModal=true&amp;asPopupView=true"/>
    <x v="19"/>
    <x v="137"/>
    <d v="2021-02-02T00:00:00"/>
    <d v="2021-12-31T00:00:00"/>
    <s v="10 meses 30 días."/>
    <d v="2021-12-31T00:00:00"/>
    <s v=""/>
    <d v="2021-12-31T00:00:00"/>
    <s v="10 meses 30 días."/>
    <s v="Término Ok"/>
    <m/>
    <m/>
    <m/>
    <m/>
    <s v="calle 6 c # 82 a -38"/>
    <n v="3228540222"/>
    <s v="DIEGO.PP.1990@HOTMAIL.COM"/>
    <s v="Banco Scotiabank Colpatria"/>
    <s v="Ahorros"/>
    <n v="6342011403"/>
    <s v="Masculino"/>
    <s v="Colombia"/>
    <s v="Bogotá, D.C."/>
    <s v="Cundinamarca"/>
    <d v="1990-08-17T00:00:00"/>
    <n v="33"/>
    <s v="PSICOLOGIA"/>
    <m/>
  </r>
  <r>
    <x v="1"/>
    <s v="009-2021"/>
    <m/>
    <s v="Secop II"/>
    <s v="FDLSUBA-009-2021"/>
    <s v="FDLSUBA-CD-009-2021"/>
    <x v="0"/>
    <x v="0"/>
    <x v="0"/>
    <m/>
    <m/>
    <s v="ANDRES GILBERTO CRISTANCHO"/>
    <n v="79967535"/>
    <s v="Bogotá, D.C."/>
    <n v="1978"/>
    <n v="24750000"/>
    <n v="0"/>
    <n v="0"/>
    <n v="24750000"/>
    <n v="2250000"/>
    <m/>
    <m/>
    <m/>
    <s v="Persona Natural"/>
    <x v="0"/>
    <m/>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1691621&amp;isFromPublicArea=True&amp;isModal=true&amp;asPopupView=true"/>
    <x v="19"/>
    <x v="138"/>
    <d v="2021-01-29T00:00:00"/>
    <d v="2021-12-28T00:00:00"/>
    <s v="11 meses "/>
    <d v="2021-12-28T00:00:00"/>
    <s v=""/>
    <d v="2021-12-28T00:00:00"/>
    <s v="11 meses "/>
    <s v="Término Ok"/>
    <m/>
    <m/>
    <m/>
    <m/>
    <s v="CALLE 68A BIS # 97-29"/>
    <n v="3002845373"/>
    <s v="agcristancho23@outlook.com"/>
    <s v="Banco Scotiabank Colpatria"/>
    <s v="Ahorros"/>
    <n v="4932009696"/>
    <s v="Masculino"/>
    <s v="Colombia"/>
    <s v="Bogotá, D.C."/>
    <s v="Cundinamarca"/>
    <d v="1978-04-13T00:00:00"/>
    <n v="46"/>
    <s v="BACHILLER"/>
    <m/>
  </r>
  <r>
    <x v="1"/>
    <s v="010-2021"/>
    <m/>
    <s v="Secop II"/>
    <s v="FDLSUBA-010-2021"/>
    <s v="FDLSUBA-CD-010-2021"/>
    <x v="0"/>
    <x v="0"/>
    <x v="0"/>
    <m/>
    <m/>
    <s v="SEBASTIAN SAENZ JIMENEZ"/>
    <n v="1019111882"/>
    <m/>
    <n v="1978"/>
    <n v="24750000"/>
    <n v="0"/>
    <n v="0"/>
    <n v="24750000"/>
    <n v="2250000"/>
    <m/>
    <m/>
    <m/>
    <s v="Persona Natural"/>
    <x v="0"/>
    <m/>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1686217&amp;isFromPublicArea=True&amp;isModal=true&amp;asPopupView=true"/>
    <x v="19"/>
    <x v="135"/>
    <d v="2021-01-26T00:00:00"/>
    <d v="2021-12-25T00:00:00"/>
    <s v="11 meses "/>
    <d v="2021-12-25T00:00:00"/>
    <s v=""/>
    <d v="2021-12-25T00:00:00"/>
    <s v="11 meses "/>
    <s v="Término Ok"/>
    <m/>
    <m/>
    <m/>
    <m/>
    <s v="-"/>
    <s v="-"/>
    <s v="-"/>
    <s v="-"/>
    <s v="-"/>
    <s v="-"/>
    <s v="Masculino"/>
    <s v="-"/>
    <s v="-"/>
    <s v="-"/>
    <s v="-"/>
    <s v="-"/>
    <s v="-"/>
    <m/>
  </r>
  <r>
    <x v="1"/>
    <s v="011-2021"/>
    <m/>
    <s v="Secop II"/>
    <s v="FDLSUBA-CPS-11-2021"/>
    <s v="FDLSUBA-CPS-11-2021"/>
    <x v="0"/>
    <x v="0"/>
    <x v="1"/>
    <m/>
    <m/>
    <s v="DIANA MARYELI QUINTERO ARIAS"/>
    <n v="1026260845"/>
    <s v="Bogotá, D.C."/>
    <n v="1978"/>
    <n v="66990000"/>
    <n v="5316666"/>
    <n v="0"/>
    <n v="72306666"/>
    <n v="6380000"/>
    <m/>
    <m/>
    <m/>
    <s v="Persona Natural"/>
    <x v="0"/>
    <m/>
    <s v="PRESTAR LOS SERVICIOS PROFESIONALES COMO ABOGADO (A) PARA APOYAR LA GESTIÓN CONTRACTUAL DEL ÁREA GESTIÓN DEL DESARROLLO LOCAL DE LA ALCALDÍA LOCAL DE SUBA, EN LOS DIFERENTES PROCESOS DE SELECCIÓN EN SUS ETAPAS PRECONTRACTUAL, CONTRACTUAL Y POS CONTRACTUAL"/>
    <s v="https://community.secop.gov.co/Public/Tendering/OpportunityDetail/Index?noticeUID=CO1.NTC.1732693&amp;isFromPublicArea=True&amp;isModal=true&amp;asPopupView=true"/>
    <x v="3"/>
    <x v="139"/>
    <d v="2021-02-05T00:00:00"/>
    <d v="2021-12-19T00:00:00"/>
    <s v="10 meses 15 días."/>
    <d v="2022-01-14T00:00:00"/>
    <s v="26 días."/>
    <d v="2022-01-14T00:00:00"/>
    <s v="11 meses 10 días."/>
    <s v="Término Ok"/>
    <m/>
    <m/>
    <m/>
    <m/>
    <s v="Carrera 13H No. 29-27 sur"/>
    <n v="3114657643"/>
    <s v="dimayi31@gmail.com"/>
    <s v="Bancolombia"/>
    <s v="Ahorros"/>
    <n v="32884382547"/>
    <s v="Femenino"/>
    <s v="Colombia"/>
    <s v="Bogotá, D.C."/>
    <s v="Cundinamarca"/>
    <d v="1988-05-31T00:00:00"/>
    <n v="36"/>
    <s v="ESPECIALIZACIÓN EN CONTRATACIÓN ESTATAL Y NEGOCIOS JURÍDICOS,ESPECIALIZACION EN DERECHO_x000a_AMBIENTAL,DERECHO Y CIENCIAS POLITICAS "/>
    <m/>
  </r>
  <r>
    <x v="1"/>
    <s v="012-2021"/>
    <m/>
    <s v="Secop II"/>
    <s v="FDLSUBA-CPS-012-2021"/>
    <s v="FDLSUBA-CD-012-2021"/>
    <x v="0"/>
    <x v="0"/>
    <x v="0"/>
    <m/>
    <m/>
    <s v="ALEXEI ZAMORA BENITEZ"/>
    <n v="79573265"/>
    <s v="Bogotá, D.C."/>
    <n v="1978"/>
    <n v="24750000"/>
    <n v="0"/>
    <n v="0"/>
    <n v="24750000"/>
    <n v="2250000"/>
    <m/>
    <m/>
    <m/>
    <s v="Persona Natural"/>
    <x v="0"/>
    <m/>
    <s v="APOYAR LA GESTIÓN DOCUMENTAL DE LA ALCALDÍA LOCAL EN LA IMPLEMENTACIÓN DE LOS PROCESOS DE_x000a_CLASIFICACIÓN, ORDENACIÓN, SELECCIÓN NATURAL, FOLIACIÓN, IDENTIFICACIÓN, LEVANTAMIENTO DE INVENTARIOS, ALMACENAMIENTO Y APLICACIÓN DE_x000a_PROTOCOLOS DE ELIMINACIÓN Y TRANSFERENCIAS DOCUMENTALES"/>
    <s v="https://community.secop.gov.co/Public/Tendering/OpportunityDetail/Index?noticeUID=CO1.NTC.1686330&amp;isFromPublicArea=True&amp;isModal=true&amp;asPopupView=true"/>
    <x v="19"/>
    <x v="135"/>
    <d v="2021-01-27T00:00:00"/>
    <d v="2021-12-26T00:00:00"/>
    <s v="11 meses "/>
    <d v="2021-12-26T00:00:00"/>
    <s v=""/>
    <d v="2021-12-26T00:00:00"/>
    <s v="11 meses "/>
    <s v="Término Ok"/>
    <m/>
    <m/>
    <m/>
    <m/>
    <s v="cra 111a # 151c-25 casa-180"/>
    <n v="3003125863"/>
    <s v="zamorabenitezalexei@gmail.com"/>
    <s v="Banco Davivienda"/>
    <s v="Ahorros"/>
    <n v="9100728378"/>
    <s v="Masculino"/>
    <s v="Colombia"/>
    <s v="Bogotá, D.C."/>
    <s v="Cundinamarca"/>
    <d v="1970-08-17T00:00:00"/>
    <n v="53"/>
    <s v="TECNOLOGIA EN SISTEMAS"/>
    <m/>
  </r>
  <r>
    <x v="1"/>
    <s v="013-2021"/>
    <m/>
    <s v="Secop II"/>
    <s v="FDLSUBA-CPS-013-2021"/>
    <s v="FDLSUBA-CD-013-2021"/>
    <x v="0"/>
    <x v="0"/>
    <x v="0"/>
    <m/>
    <m/>
    <s v="ESTELA HUAZA RAMIREZ"/>
    <n v="52581062"/>
    <m/>
    <n v="1978"/>
    <n v="24750000"/>
    <n v="0"/>
    <n v="0"/>
    <n v="24750000"/>
    <n v="2250000"/>
    <m/>
    <m/>
    <m/>
    <s v="Persona Natural"/>
    <x v="0"/>
    <m/>
    <s v="PRESTAR SERVICIOS DE APOYO A LOS ARCHIVOS DE GESTIÓN DE LA ENTIDAD EN LA IMPLEMENTACIÓN DE LOS PROCESOS DE CLASIFICACIÓN, ORDENACIÓN, SELECCIÓN_x000a_NATURAL, FOLIACIÓN, IDENTIFICACIÓN, LEVANTAMIENTO DE INVENTARIOS, ALMACENAMIENTO Y APLICACIÓN DE PROTOCOLOS DE ELIMINACIÓN_x000a_Y TRANSFERENCIAS DOCUMENTALES"/>
    <s v="https://community.secop.gov.co/Public/Tendering/OpportunityDetail/Index?noticeUID=CO1.NTC.1685091&amp;isFromPublicArea=True&amp;isModal=true&amp;asPopupView=true"/>
    <x v="19"/>
    <x v="136"/>
    <d v="2021-01-27T00:00:00"/>
    <d v="2021-12-26T00:00:00"/>
    <s v="11 meses "/>
    <d v="2021-12-26T00:00:00"/>
    <s v=""/>
    <d v="2021-12-26T00:00:00"/>
    <s v="11 meses "/>
    <s v="Término Ok"/>
    <m/>
    <m/>
    <m/>
    <m/>
    <s v="-"/>
    <s v="-"/>
    <s v="-"/>
    <s v="-"/>
    <s v="-"/>
    <s v="-"/>
    <s v="Femenino"/>
    <s v="-"/>
    <s v="-"/>
    <s v="-"/>
    <s v="-"/>
    <s v="-"/>
    <s v="-"/>
    <m/>
  </r>
  <r>
    <x v="1"/>
    <s v="014-2021"/>
    <m/>
    <s v="Secop II"/>
    <s v="FDLSUBA-CPS-014 -2021"/>
    <s v="FDLSUBA-CD-014-2021"/>
    <x v="0"/>
    <x v="0"/>
    <x v="0"/>
    <m/>
    <m/>
    <s v="DIANA MILENA MENDIVELSO GARCIA"/>
    <n v="52489642"/>
    <s v="Bogotá, D.C."/>
    <n v="1978"/>
    <n v="24750000"/>
    <n v="1350000"/>
    <n v="0"/>
    <n v="26100000"/>
    <n v="2250000"/>
    <m/>
    <m/>
    <m/>
    <s v="Persona Natural"/>
    <x v="0"/>
    <m/>
    <s v="PRESTAR LOS SERVICIOS DE APOYO AL ÁREA GESTIÓN DE DESARROLLO LOCAL ESPECIALMENTE EN EL CENTRO DE DOCUMENTACIÓN E INFORMACIÓN CDI DE LA ALCALDÍA_x000a_LOCAL DE SUBA"/>
    <s v="https://community.secop.gov.co/Public/Tendering/OpportunityDetail/Index?noticeUID=CO1.NTC.1685785&amp;isFromPublicArea=True&amp;isModal=true&amp;asPopupView=true"/>
    <x v="7"/>
    <x v="136"/>
    <d v="2021-01-27T00:00:00"/>
    <d v="2021-12-26T00:00:00"/>
    <s v="11 meses "/>
    <d v="2022-01-14T00:00:00"/>
    <s v="19 días."/>
    <d v="2022-01-14T00:00:00"/>
    <s v="11 meses 19 días."/>
    <s v="Término Ok"/>
    <m/>
    <m/>
    <m/>
    <m/>
    <s v="CALLE128D BIS #88A-18"/>
    <n v="3118671138"/>
    <s v="NANAMEGA@HOTMAIL.COM.AR"/>
    <s v="Banco Davivienda"/>
    <s v="Ahorros"/>
    <s v="550488415922787"/>
    <s v="Femenino"/>
    <s v="Colombia"/>
    <s v="Bogotá, D.C."/>
    <s v="Cundinamarca"/>
    <d v="1967-03-17T00:00:00"/>
    <n v="57"/>
    <s v="BACHILLER"/>
    <m/>
  </r>
  <r>
    <x v="1"/>
    <s v="015-2021"/>
    <m/>
    <s v="Secop II"/>
    <s v="FDLSUBACPS-15-2021"/>
    <s v="FDLSUBACPS-15-2021"/>
    <x v="0"/>
    <x v="0"/>
    <x v="0"/>
    <m/>
    <m/>
    <s v="ANGÉLICA MARÍA CHICA CHARRY"/>
    <n v="1019104134"/>
    <s v="Bogotá, D.C."/>
    <n v="1978"/>
    <n v="24750000"/>
    <n v="0"/>
    <n v="0"/>
    <n v="24750000"/>
    <n v="2250000"/>
    <m/>
    <m/>
    <m/>
    <s v="Persona Natural"/>
    <x v="0"/>
    <m/>
    <s v="PRESTAR LOS SERVICIOS DE APOYO AL ÁREA GESTIÓN DE DESARROLLO LOCAL ESPECIALMENTE EN EL CENTRO DE DOCUMENTACIÓN E INFORMACIÓN CDI DE LA ALCALDÍA LOCAL DE SUBA"/>
    <s v="https://community.secop.gov.co/Public/Tendering/OpportunityDetail/Index?noticeUID=CO1.NTC.1684221&amp;isFromPublicArea=True&amp;isModal=true&amp;asPopupView=true"/>
    <x v="7"/>
    <x v="138"/>
    <d v="2021-02-02T00:00:00"/>
    <d v="2021-12-31T00:00:00"/>
    <s v="10 meses 30 días."/>
    <d v="2021-12-31T00:00:00"/>
    <s v=""/>
    <d v="2021-12-31T00:00:00"/>
    <s v="10 meses 30 días."/>
    <s v="Término Ok"/>
    <m/>
    <m/>
    <m/>
    <m/>
    <s v="calle 147c #101-53 casa 22"/>
    <n v="3163905258"/>
    <s v="L angelicachicac@gmail.com"/>
    <s v="Bancolombia"/>
    <s v="Ahorros"/>
    <n v="91200050334"/>
    <s v="Femenino"/>
    <s v="Colombia"/>
    <s v="Bogotá, D.C."/>
    <s v="Cundinamarca"/>
    <d v="1995-02-22T00:00:00"/>
    <n v="29"/>
    <s v="COMUNICACION SOCIALY PERIODISMO"/>
    <m/>
  </r>
  <r>
    <x v="1"/>
    <s v="016-2021"/>
    <m/>
    <s v="Secop II"/>
    <s v="FDLSUBACPS-16-2021"/>
    <s v="FDLSUBACPS-16-2021"/>
    <x v="0"/>
    <x v="0"/>
    <x v="0"/>
    <m/>
    <m/>
    <s v="JUAN CAMILO RAMIREZ ZAMBRANO"/>
    <n v="80845381"/>
    <s v="Bogotá, D.C."/>
    <n v="1978"/>
    <n v="24750000"/>
    <n v="1050000"/>
    <n v="0"/>
    <n v="25800000"/>
    <n v="2250000"/>
    <m/>
    <m/>
    <m/>
    <s v="Persona Natural"/>
    <x v="0"/>
    <m/>
    <s v="PRESTAR LOS SERVICIOS DE APOYO AL ÁREA GESTIÓN DE DESARROLLO LOCAL ESPECIALMENTE EN EL CENTRO DE DOCUMENTACIÓN E INFORMACIÓN CDI DE LA ALCALDÍA LOCAL DE SUBA"/>
    <s v="https://community.secop.gov.co/Public/Tendering/OpportunityDetail/Index?noticeUID=CO1.NTC.1684175&amp;isFromPublicArea=True&amp;isModal=true&amp;asPopupView=true"/>
    <x v="7"/>
    <x v="136"/>
    <d v="2021-02-01T00:00:00"/>
    <d v="2021-12-31T00:00:00"/>
    <s v="11 meses "/>
    <d v="2022-01-14T00:00:00"/>
    <s v="14 días."/>
    <d v="2022-01-14T00:00:00"/>
    <s v="11 meses 14 días."/>
    <s v="Término Ok"/>
    <m/>
    <m/>
    <m/>
    <m/>
    <s v="calle 26 sur # 78 h -29"/>
    <n v="3108675656"/>
    <s v=" juan.kmilo1946@gmail.com"/>
    <s v="Banco Davivienda"/>
    <s v="Ahorros"/>
    <n v="6200734140"/>
    <s v="Masculino"/>
    <s v="Colombia"/>
    <s v="Bogotá, D.C."/>
    <s v="Cundinamarca"/>
    <d v="1985-11-07T00:00:00"/>
    <n v="38"/>
    <s v="TECNOLOGIA EN ADMINISTRACION Y EJECUCION DE CONSTRUCCIONES,TECNOLOGÍA PRODUCCIÓN DE_x000a_MULTIMEDIA"/>
    <m/>
  </r>
  <r>
    <x v="1"/>
    <s v="017-2021"/>
    <m/>
    <s v="Secop II"/>
    <s v="FDLSUBA-CPS-017-2021"/>
    <s v="FDLSUBA-CPS-017-2021"/>
    <x v="0"/>
    <x v="0"/>
    <x v="0"/>
    <m/>
    <m/>
    <s v="WILLIAM OSWALDO RODRIGUEZ MORENO"/>
    <n v="79888227"/>
    <s v="Bogotá, D.C."/>
    <n v="1978"/>
    <n v="24750000"/>
    <n v="0"/>
    <n v="0"/>
    <n v="24750000"/>
    <n v="2250000"/>
    <m/>
    <m/>
    <m/>
    <s v="Persona Natural"/>
    <x v="0"/>
    <m/>
    <s v="PRESTAR LOS SERVICIOS DE APOYO AL ÁREA GESTIÓN DE DESARROLLO LOCAL ESPECIALMENTE EN EL CENTRO DE DOCUMENTACIÓN E INFORMACIÓN COI DE LA ALCALDÍA LOCAL DE SUBA"/>
    <s v="https://community.secop.gov.co/Public/Tendering/OpportunityDetail/Index?noticeUID=CO1.NTC.1692295&amp;isFromPublicArea=True&amp;isModal=true&amp;asPopupView=true"/>
    <x v="7"/>
    <x v="140"/>
    <d v="2021-01-28T00:00:00"/>
    <d v="2021-12-27T00:00:00"/>
    <s v="11 meses "/>
    <d v="2021-12-27T00:00:00"/>
    <s v=""/>
    <d v="2021-12-27T00:00:00"/>
    <s v="11 meses "/>
    <s v="Término Ok"/>
    <m/>
    <m/>
    <m/>
    <m/>
    <s v="CARRERA 103 #131 B- 26"/>
    <n v="3138178088"/>
    <s v="William.ro16@hotmail.com"/>
    <s v="Banco Scotiabank Colpatria"/>
    <s v="Ahorros"/>
    <s v="4382021875"/>
    <s v="Masculino"/>
    <s v="Colombia"/>
    <s v="Bogotá, D.C."/>
    <s v="Cundinamarca"/>
    <d v="1978-05-01T00:00:00"/>
    <n v="46"/>
    <s v="BACHILLER"/>
    <m/>
  </r>
  <r>
    <x v="1"/>
    <s v="018-2021"/>
    <m/>
    <s v="Secop II"/>
    <s v="FDLSUBA-CPS-018-2021"/>
    <s v="FDLSUBA-CPS-018-2021"/>
    <x v="0"/>
    <x v="0"/>
    <x v="0"/>
    <m/>
    <m/>
    <s v="DELLY ALEXANDRA HERNÁNDEZ HERNÁNDEZ"/>
    <n v="1019099233"/>
    <s v="Bogotá, D.C."/>
    <n v="1978"/>
    <n v="24750000"/>
    <n v="0"/>
    <n v="0"/>
    <n v="24750000"/>
    <n v="2250000"/>
    <m/>
    <m/>
    <m/>
    <s v="Persona Natural"/>
    <x v="0"/>
    <m/>
    <s v="PRESTAR LOS SERVICIOS DE APOYO AL ÁREA GESTIÓN DE DESARROLLO LOCAL ESPECIALMENTE EN EL CENTRO DE DOCUMENTACIÓN E INFORMACIÓN CDI DE LA ALCALDÍA LOCAL DE SUBA"/>
    <s v="https://community.secop.gov.co/Public/Tendering/OpportunityDetail/Index?noticeUID=CO1.NTC.1693058&amp;isFromPublicArea=True&amp;isModal=true&amp;asPopupView=true"/>
    <x v="7"/>
    <x v="140"/>
    <d v="2021-01-28T00:00:00"/>
    <d v="2021-12-27T00:00:00"/>
    <s v="11 meses "/>
    <d v="2021-12-27T00:00:00"/>
    <s v=""/>
    <d v="2021-12-27T00:00:00"/>
    <s v="11 meses "/>
    <s v="Término Ok"/>
    <m/>
    <m/>
    <m/>
    <m/>
    <s v="calle 38 no 32 a 72 (frailejón 2 –ciudad verde)_x000d_"/>
    <n v="3117187135"/>
    <s v="alesandrah94@gmail.com"/>
    <s v="Banco Caja Social (BCSC)"/>
    <s v="Ahorros"/>
    <n v="24039877963"/>
    <s v="Femenino"/>
    <s v="Colombia"/>
    <s v="Bogotá, D.C."/>
    <s v="Cundinamarca"/>
    <d v="1994-08-14T00:00:00"/>
    <n v="29"/>
    <s v="tecnico laboral auxiliar administrativo"/>
    <m/>
  </r>
  <r>
    <x v="1"/>
    <s v="019-2021"/>
    <m/>
    <s v="Secop II"/>
    <s v="FDLSUBA-019-2021"/>
    <s v="FDLSUBA-CD-019-2021"/>
    <x v="0"/>
    <x v="0"/>
    <x v="1"/>
    <m/>
    <m/>
    <s v="NOHORA SUSANA PEREZ MENDOZA"/>
    <n v="25876621"/>
    <m/>
    <n v="1978"/>
    <n v="70180000"/>
    <n v="0"/>
    <n v="0"/>
    <n v="70180000"/>
    <n v="6380000"/>
    <m/>
    <m/>
    <m/>
    <s v="Persona Natural"/>
    <x v="0"/>
    <m/>
    <s v="PRESTAR SERVICIOS DE APOYO PROFESIONAL AL ÁREA DE GESTIÓN DEL DESARROLLO LOCAL EN LA OFICINA DE CONTABILIDAD PARA ADELANTAR LAS ACTIVIDADES QUE DEN CUMPLIMIENTO A PROCEDIMIENTOS ADMINISTRATIVOS Y CONTABLES"/>
    <s v="https://community.secop.gov.co/Public/Tendering/OpportunityDetail/Index?noticeUID=CO1.NTC.1686222&amp;isFromPublicArea=True&amp;isModal=true&amp;asPopupView=true"/>
    <x v="17"/>
    <x v="138"/>
    <d v="2021-02-01T00:00:00"/>
    <d v="2021-12-31T00:00:00"/>
    <s v="11 meses "/>
    <d v="2021-12-31T00:00:00"/>
    <s v=""/>
    <d v="2021-12-31T00:00:00"/>
    <s v="11 meses "/>
    <s v="Término Ok"/>
    <m/>
    <m/>
    <m/>
    <m/>
    <s v="-"/>
    <s v="-"/>
    <s v="-"/>
    <s v="-"/>
    <s v="-"/>
    <s v="-"/>
    <s v="Femenino"/>
    <s v="-"/>
    <s v="-"/>
    <s v="-"/>
    <s v="-"/>
    <s v="-"/>
    <s v="-"/>
    <m/>
  </r>
  <r>
    <x v="1"/>
    <s v="020-2021"/>
    <m/>
    <s v="Secop II"/>
    <s v="FDLSUBA-020-2021"/>
    <s v="FDLSUBA-CD-020-2021"/>
    <x v="0"/>
    <x v="0"/>
    <x v="1"/>
    <m/>
    <m/>
    <s v="KAREN GISELLE CELIS BALLESTEROS"/>
    <n v="1022368854"/>
    <m/>
    <n v="1978"/>
    <n v="70180000"/>
    <n v="0"/>
    <n v="0"/>
    <n v="70180000"/>
    <n v="6380000"/>
    <m/>
    <m/>
    <m/>
    <s v="Persona Natural"/>
    <x v="5"/>
    <m/>
    <s v="PRESTAR SERVICIOS DE APOYO PROFESIONAL AL ÁREA DE GESTIÓN DEL DESARROLLO LOCAL EN LA OFICINA DE CONTABILIDAD PARA ADELANTAR LAS ACTIVIDADES QUE DEN CUMPLIMIENTO A PROCEDIMIENTOS ADMINISTRATIVOS Y CONTABLES APLICABLES "/>
    <s v="https://community.secop.gov.co/Public/Tendering/OpportunityDetail/Index?noticeUID=CO1.NTC.1685972&amp;isFromPublicArea=True&amp;isModal=true&amp;asPopupView=true"/>
    <x v="17"/>
    <x v="135"/>
    <d v="2021-01-26T00:00:00"/>
    <d v="2021-12-25T00:00:00"/>
    <s v="11 meses "/>
    <d v="2021-12-25T00:00:00"/>
    <s v=""/>
    <d v="2021-06-01T00:00:00"/>
    <s v="4 meses 7 días."/>
    <s v="Terminación Anticipada"/>
    <m/>
    <m/>
    <m/>
    <m/>
    <s v="-"/>
    <s v="-"/>
    <s v="-"/>
    <s v="-"/>
    <s v="-"/>
    <s v="-"/>
    <s v="Femenino"/>
    <s v="-"/>
    <s v="-"/>
    <s v="-"/>
    <s v="-"/>
    <s v="-"/>
    <s v="-"/>
    <m/>
  </r>
  <r>
    <x v="1"/>
    <s v="021-2021"/>
    <m/>
    <s v="Secop II"/>
    <s v="FDLSUBA-CPS-021-2021"/>
    <s v="FDLSUBA-CD-021-2021"/>
    <x v="0"/>
    <x v="0"/>
    <x v="0"/>
    <m/>
    <m/>
    <s v="KAREN YISETH NIEVES FORERO"/>
    <n v="1030639236"/>
    <s v="Bogotá, D.C."/>
    <n v="1978"/>
    <n v="39050000"/>
    <n v="2130000"/>
    <n v="0"/>
    <n v="41180000"/>
    <n v="3550000"/>
    <m/>
    <m/>
    <m/>
    <s v="Persona Natural"/>
    <x v="0"/>
    <m/>
    <s v="PRESTAR LOS SERVICIOS DE APOYO EN EL ÁREA DE GESTIÓN DEL DESARROLLO LOCAL, REALIZANDO LAS ACTIVIDADES ENCAMINADAS EN LAS DIFERENTES ETAPAS CONTRACTUALES DE LOS PROCESOS DE ADQUISICIÓN DE BIENES Y SERVICIOS EN LOS APLICATIVOS A LOS QUE HAYA LUGAR QUE REALICE EL FONDO DE DESARROLLO LOCAL DE SUBA"/>
    <s v="https://community.secop.gov.co/Public/Tendering/OpportunityDetail/Index?noticeUID=CO1.NTC.1686331&amp;isFromPublicArea=True&amp;isModal=true&amp;asPopupView=true"/>
    <x v="3"/>
    <x v="135"/>
    <d v="2021-01-27T00:00:00"/>
    <d v="2021-12-26T00:00:00"/>
    <s v="11 meses "/>
    <d v="2022-01-14T00:00:00"/>
    <s v="19 días."/>
    <d v="2022-01-14T00:00:00"/>
    <s v="11 meses 19 días."/>
    <s v="Término Ok"/>
    <m/>
    <m/>
    <m/>
    <m/>
    <s v="calle 69 sur #89 a 76"/>
    <n v="3135864690"/>
    <s v="kanieves.f@gmail.com"/>
    <s v="Banco Caja Social (BCSC)"/>
    <s v="Ahorros"/>
    <n v="24101308728"/>
    <s v="Femenino"/>
    <s v="Colombia"/>
    <s v="Bogotá, D.C."/>
    <s v="Cundinamarca"/>
    <d v="1994-04-22T00:00:00"/>
    <n v="30"/>
    <s v="finanzas y comercio internacional,logistica y transporte internacional, "/>
    <m/>
  </r>
  <r>
    <x v="1"/>
    <s v="022-2021"/>
    <m/>
    <s v="Secop II"/>
    <s v="FDLSUBA-CPS-022-2021"/>
    <s v="FDLSUBA-CPS-022-2021"/>
    <x v="0"/>
    <x v="0"/>
    <x v="0"/>
    <m/>
    <m/>
    <s v="BRAYAN JOSE RODRIGUEZ ROBAYO"/>
    <n v="1032371422"/>
    <m/>
    <n v="1978"/>
    <n v="24750000"/>
    <n v="0"/>
    <n v="0"/>
    <n v="24750000"/>
    <n v="2250000"/>
    <m/>
    <m/>
    <m/>
    <s v="Persona Natural"/>
    <x v="0"/>
    <m/>
    <s v="PRESTAR LOS SERVICIOS DE APOYO AL ÁREA GESTIÓN DE DESARROLLO LOCAL ESPECIALMENTE EN EL CENTRO DE DOCUMENTACIÓN E INFORMACIÓN CDI DE LA ALCALDÍA LOCAL DE SUBA"/>
    <s v="https://community.secop.gov.co/Public/Tendering/OpportunityDetail/Index?noticeUID=CO1.NTC.1691540&amp;isFromPublicArea=True&amp;isModal=true&amp;asPopupView=true"/>
    <x v="7"/>
    <x v="137"/>
    <d v="2021-02-01T00:00:00"/>
    <d v="2021-12-31T00:00:00"/>
    <s v="11 meses "/>
    <d v="2021-12-31T00:00:00"/>
    <s v=""/>
    <d v="2021-12-31T00:00:00"/>
    <s v="11 meses "/>
    <s v="Término Ok"/>
    <m/>
    <m/>
    <m/>
    <m/>
    <s v="-"/>
    <s v="-"/>
    <s v="-"/>
    <s v="-"/>
    <s v="-"/>
    <s v="-"/>
    <s v="Masculino"/>
    <s v="-"/>
    <s v="-"/>
    <s v="-"/>
    <s v="-"/>
    <s v="-"/>
    <s v="-"/>
    <m/>
  </r>
  <r>
    <x v="1"/>
    <s v="023-2021"/>
    <m/>
    <s v="Secop II"/>
    <s v="FDLSUBA-CPS-023-2021"/>
    <s v="FDLSUBA-CD-023-2021"/>
    <x v="0"/>
    <x v="0"/>
    <x v="0"/>
    <m/>
    <m/>
    <s v="ESTIBALIZ BAQUERO BORDA"/>
    <n v="1018407205"/>
    <s v="Bogotá, D.C."/>
    <n v="1979"/>
    <n v="38500000"/>
    <n v="0"/>
    <n v="0"/>
    <n v="38500000"/>
    <n v="3550000"/>
    <m/>
    <m/>
    <m/>
    <s v="Persona Natural"/>
    <x v="0"/>
    <m/>
    <s v="APOYAR TÉCNICAMENTE LAS DISTINTAS ETAPAS DE LOS PROCESOS DE COMPETENCIA DE LA ALCALDÍA LOCAL PARA LA DEPURACIÓN DE ACTUACIONES ADMINISTRATIVAS"/>
    <s v="https://community.secop.gov.co/Public/Tendering/OpportunityDetail/Index?noticeUID=CO1.NTC.1685908&amp;isFromPublicArea=True&amp;isModal=true&amp;asPopupView=true"/>
    <x v="21"/>
    <x v="136"/>
    <d v="2021-01-27T00:00:00"/>
    <d v="2021-08-26T00:00:00"/>
    <s v="7 meses "/>
    <d v="2021-08-26T00:00:00"/>
    <s v=""/>
    <d v="2021-08-26T00:00:00"/>
    <s v="7 meses "/>
    <s v="Término Ok"/>
    <m/>
    <m/>
    <m/>
    <m/>
    <s v="Avenida Calle 147 # 7G-52 "/>
    <n v="3138063879"/>
    <s v="lizbaquero7@gmail.com"/>
    <s v="Bancolombia"/>
    <s v="Ahorros"/>
    <n v="20322573791"/>
    <s v="Masculino"/>
    <s v="Colombia"/>
    <s v="Bogotá, D.C."/>
    <s v="Cundinamarca"/>
    <d v="1986-10-07T00:00:00"/>
    <n v="37"/>
    <s v="ARQUITECTURA"/>
    <m/>
  </r>
  <r>
    <x v="1"/>
    <s v="024-2021"/>
    <m/>
    <s v="Secop II"/>
    <s v="FDLSUBA-CPS-024 -2021"/>
    <s v="FDLSUBA-CD-024-2021"/>
    <x v="0"/>
    <x v="0"/>
    <x v="0"/>
    <m/>
    <m/>
    <s v="ERICK LEANDRO VALBUENA CARDENAS"/>
    <n v="1013637730"/>
    <s v="Bogotá, D.C."/>
    <n v="1979"/>
    <n v="38500000"/>
    <n v="0"/>
    <n v="0"/>
    <n v="38500000"/>
    <n v="3550000"/>
    <m/>
    <m/>
    <m/>
    <s v="Persona Natural"/>
    <x v="0"/>
    <m/>
    <s v="APOYAR TÉCNICAMENTE LAS DISTINTAS ETAPAS DE LOS PROCESOS DE COMPETENCIA DE LA ALCALDÍA LOCAL PARA LA DEPURACIÓN DE ACTUACIONES_x000a_ADMINISTRATIVAS"/>
    <s v="https://community.secop.gov.co/Public/Tendering/OpportunityDetail/Index?noticeUID=CO1.NTC.1686126&amp;isFromPublicArea=True&amp;isModal=true&amp;asPopupView=true"/>
    <x v="21"/>
    <x v="136"/>
    <d v="2021-01-27T00:00:00"/>
    <d v="2021-08-26T00:00:00"/>
    <s v="7 meses "/>
    <d v="2021-08-26T00:00:00"/>
    <s v=""/>
    <d v="2021-08-26T00:00:00"/>
    <s v="7 meses "/>
    <s v="Término Ok"/>
    <m/>
    <m/>
    <m/>
    <m/>
    <s v="kr 19b 26a 61 sur"/>
    <n v="3102294706"/>
    <s v=" elvalbuena16@gmail.com"/>
    <s v="Banco Caja Social (BCSC)"/>
    <s v="Ahorros"/>
    <n v="24060091097"/>
    <s v="Masculino"/>
    <s v="Colombia"/>
    <s v="Bogotá, D.C."/>
    <s v="Cundinamarca"/>
    <d v="1993-01-07T00:00:00"/>
    <n v="31"/>
    <s v="ESPECIALIZACION EN GERENCIA DE PROYECTOS DE CONSTRUCCION,ARQUITECTURA"/>
    <m/>
  </r>
  <r>
    <x v="1"/>
    <s v="025-2021"/>
    <m/>
    <s v="Secop II"/>
    <s v="FDLSUBA-CPS-025-2021"/>
    <s v="FDLSUBA-CPS-025-2021"/>
    <x v="0"/>
    <x v="0"/>
    <x v="0"/>
    <m/>
    <m/>
    <s v="ILONA MURCIA IJJASZ"/>
    <n v="51829727"/>
    <m/>
    <n v="1979"/>
    <n v="38500000"/>
    <n v="0"/>
    <n v="0"/>
    <n v="38500000"/>
    <n v="3550000"/>
    <m/>
    <m/>
    <m/>
    <s v="Persona Natural"/>
    <x v="0"/>
    <m/>
    <s v="APOYAR TÉCNICAMENTE LAS DISTINTAS ETAPAS DE LOS PROCESOS DE COMPETENCIA DE LA ALCALDÍA LOCAL PARA LA DEPURACIÓN DE ACTUACIONES ADMINISTRATIVAS"/>
    <s v="https://community.secop.gov.co/Public/Tendering/OpportunityDetail/Index?noticeUID=CO1.NTC.1693405&amp;isFromPublicArea=True&amp;isModal=true&amp;asPopupView=true"/>
    <x v="21"/>
    <x v="140"/>
    <d v="2021-01-29T00:00:00"/>
    <d v="2021-08-28T00:00:00"/>
    <s v="7 meses "/>
    <d v="2021-08-28T00:00:00"/>
    <s v=""/>
    <d v="2021-08-28T00:00:00"/>
    <s v="7 meses "/>
    <s v="Término Ok"/>
    <m/>
    <m/>
    <m/>
    <m/>
    <s v="-"/>
    <s v="-"/>
    <s v="-"/>
    <s v="-"/>
    <s v="-"/>
    <s v="-"/>
    <s v="Femenino"/>
    <s v="-"/>
    <s v="-"/>
    <s v="-"/>
    <s v="-"/>
    <s v="-"/>
    <s v="-"/>
    <m/>
  </r>
  <r>
    <x v="1"/>
    <s v="026-2021"/>
    <m/>
    <s v="Secop II"/>
    <s v="FDLSUBA-CPS-026-2021"/>
    <s v="FDLSUBA-CPS-026-2021"/>
    <x v="0"/>
    <x v="0"/>
    <x v="0"/>
    <m/>
    <m/>
    <s v="JORGE ALEXSANDER CESPEDES RODRIGUEZ"/>
    <n v="79837938"/>
    <m/>
    <n v="1979"/>
    <n v="38500000"/>
    <n v="0"/>
    <n v="0"/>
    <n v="38500000"/>
    <n v="3550000"/>
    <m/>
    <m/>
    <m/>
    <s v="Persona Natural"/>
    <x v="0"/>
    <m/>
    <s v="APOYAR TÉCNICAMENTE LAS DISTINTAS ETAPAS DE LOS PROCESOS DE COMPETENCIA DE LA ALCALDÍA LOCAL PARA LA DEPURACIÓN DE ACTUACIONES ADMINISTRATIVAS"/>
    <s v="https://community.secop.gov.co/Public/Tendering/OpportunityDetail/Index?noticeUID=CO1.NTC.1693414&amp;isFromPublicArea=True&amp;isModal=true&amp;asPopupView=true"/>
    <x v="21"/>
    <x v="140"/>
    <d v="2021-01-28T00:00:00"/>
    <d v="2021-08-27T00:00:00"/>
    <s v="7 meses "/>
    <d v="2021-08-27T00:00:00"/>
    <s v=""/>
    <d v="2021-08-27T00:00:00"/>
    <s v="7 meses "/>
    <s v="Término Ok"/>
    <m/>
    <m/>
    <m/>
    <m/>
    <s v="-"/>
    <s v="-"/>
    <s v="-"/>
    <s v="-"/>
    <s v="-"/>
    <s v="-"/>
    <s v="Masculino"/>
    <s v="-"/>
    <s v="-"/>
    <s v="-"/>
    <s v="-"/>
    <s v="-"/>
    <s v="-"/>
    <m/>
  </r>
  <r>
    <x v="1"/>
    <s v="027-2021"/>
    <m/>
    <s v="Secop II"/>
    <s v="FDLSUBA-027-2021"/>
    <s v="FDLSUBA-CD-027-2021"/>
    <x v="0"/>
    <x v="0"/>
    <x v="0"/>
    <m/>
    <m/>
    <s v="MELIZA JANEZ GOMEZ PALACIOS"/>
    <n v="1077425387"/>
    <s v="Quibdó (Chocó)"/>
    <n v="1979"/>
    <n v="38500000"/>
    <n v="0"/>
    <n v="0"/>
    <n v="38500000"/>
    <n v="3550000"/>
    <m/>
    <m/>
    <m/>
    <s v="Persona Natural"/>
    <x v="0"/>
    <m/>
    <s v="APOYAR TÉCNICAMENTE LAS DISTINTAS ETAPAS DE LOS PROCESOS DE COMPETENCIA DE LA ALCALDÍA LOCAL PARA LA DEPURACIÓN DE ACTUACIONES ADMINISTRATIVAS"/>
    <s v="https://community.secop.gov.co/Public/Tendering/OpportunityDetail/Index?noticeUID=CO1.NTC.1685882&amp;isFromPublicArea=True&amp;isModal=true&amp;asPopupView=true"/>
    <x v="21"/>
    <x v="136"/>
    <d v="2021-01-26T00:00:00"/>
    <d v="2021-08-25T00:00:00"/>
    <s v="7 meses "/>
    <d v="2021-08-25T00:00:00"/>
    <s v=""/>
    <d v="2021-08-25T00:00:00"/>
    <s v="7 meses "/>
    <s v="Término Ok"/>
    <m/>
    <m/>
    <m/>
    <m/>
    <s v="Calle 64c #113c-45 Torre B apto 116"/>
    <n v="3116397504"/>
    <s v=" janez.pretty@gmail.com"/>
    <s v="Banco BBVA"/>
    <s v="Ahorros"/>
    <s v="0052450293"/>
    <s v="Femenino"/>
    <s v="Colombia"/>
    <s v="Quibdó"/>
    <s v="Chocó"/>
    <d v="1986-07-23T00:00:00"/>
    <n v="37"/>
    <s v="ESPECIALIZACIÓN EN GERENCIA DE PROYECTOS,INGENIERIA CIVIL "/>
    <m/>
  </r>
  <r>
    <x v="1"/>
    <s v="028-2021"/>
    <m/>
    <s v="Secop II"/>
    <s v="FDLSUBA-028-2021"/>
    <s v="FDLSUBA-CD-028-2021"/>
    <x v="0"/>
    <x v="0"/>
    <x v="0"/>
    <m/>
    <m/>
    <s v="ANA MARIA SARMIENTO LEON"/>
    <n v="1110450731"/>
    <m/>
    <n v="1953"/>
    <n v="39050000"/>
    <n v="0"/>
    <n v="0"/>
    <n v="39050000"/>
    <n v="3550000"/>
    <m/>
    <m/>
    <m/>
    <s v="Persona Natural"/>
    <x v="0"/>
    <m/>
    <s v="PRESTAR LOS SERVICIOS TÉCNICOS PARA LA OPERACIÓN, SEGUIMIENTO Y CUMPLIMIENTO_x000a_DE LOS PROCESOS Y PROCEDIMIENTOS DEL SERVICIO SOCIAL APOYOS PARA LA SEGURIDAD ECONÓMICA TIPO C, REQUERIDOS PARA_x000a_EL OPORTUNO Y ADECUADO REGISTRO, CRUCE Y REPORTE DE LOS DATOS EN EL SISTEMA DE INFORMACIÓN Y REGISTRO DE BENEFICIARIOS_x000a_SIRBE, QUE CONTRIBUYAN A LA GARANTÍA DE LOS DERECHOS DE LA POBLACIÓN MAYOR EN EL MARCO DE LA POLÍTICA PÚBLICA SOCIAL_x000a_PARA EL ENVEJECIMIENTO Y LA VEJEZ EN EL DISTRITO CAPITAL A CARGO DE LA ALCALDÍA LOCAL "/>
    <s v="https://community.secop.gov.co/Public/Tendering/OpportunityDetail/Index?noticeUID=CO1.NTC.1685958&amp;isFromPublicArea=True&amp;isModal=true&amp;asPopupView=true"/>
    <x v="20"/>
    <x v="135"/>
    <d v="2021-01-25T00:00:00"/>
    <d v="2021-12-24T00:00:00"/>
    <s v="11 meses "/>
    <d v="2021-12-24T00:00:00"/>
    <s v=""/>
    <d v="2021-12-24T00:00:00"/>
    <s v="11 meses "/>
    <s v="Término Ok"/>
    <m/>
    <m/>
    <m/>
    <m/>
    <s v="-"/>
    <s v="-"/>
    <s v="-"/>
    <s v="-"/>
    <s v="-"/>
    <s v="-"/>
    <s v="Femenino"/>
    <s v="-"/>
    <s v="-"/>
    <s v="-"/>
    <s v="-"/>
    <s v="-"/>
    <s v="-"/>
    <m/>
  </r>
  <r>
    <x v="1"/>
    <s v="029-2021"/>
    <m/>
    <s v="Secop II"/>
    <s v="FDLSUBACPS-029-2021"/>
    <s v="FDLSUBACPS-29-2021"/>
    <x v="0"/>
    <x v="0"/>
    <x v="1"/>
    <m/>
    <m/>
    <s v="NATALIA ANDREA ARISTIZABAL AMAYA"/>
    <n v="1020776342"/>
    <m/>
    <n v="1978"/>
    <n v="82720000"/>
    <n v="2506670"/>
    <n v="0"/>
    <n v="85226670"/>
    <n v="7520000"/>
    <m/>
    <m/>
    <m/>
    <s v="Persona Natural"/>
    <x v="0"/>
    <m/>
    <s v="PRESTAR SERVICIOS PROFESIONALES EN EL ÁREA DE GESTIÓN DEL DESARROLLO DE LA ALCALDÍA LOCAL DE SUBA, PARA LA RESPUESTA EFECTIVA Y OPORTUNA A LOS REQUERIMIENTOS PRESENTADOS, REVISIÓN DE LAS ACTUACIONES, LIDERAR DE RELACIONES EN SUS DISTINTOS NIVELES Y DEMÁS ASUNTOS DE COMPETENCIA DE LA ALCALDÍA"/>
    <s v="https://community.secop.gov.co/Public/Tendering/OpportunityDetail/Index?noticeUID=CO1.NTC.1680471&amp;isFromPublicArea=True&amp;isModal=true&amp;asPopupView=true"/>
    <x v="1"/>
    <x v="134"/>
    <d v="2021-01-21T00:00:00"/>
    <d v="2021-12-20T00:00:00"/>
    <s v="11 meses "/>
    <d v="2021-12-30T00:00:00"/>
    <s v="10 días."/>
    <d v="2021-12-30T00:00:00"/>
    <s v="11 meses 10 días."/>
    <s v="Término Ok"/>
    <m/>
    <m/>
    <m/>
    <m/>
    <s v="-"/>
    <s v="-"/>
    <s v="-"/>
    <s v="-"/>
    <s v="-"/>
    <s v="-"/>
    <s v="Femenino"/>
    <s v="-"/>
    <s v="-"/>
    <s v="-"/>
    <s v="-"/>
    <s v="-"/>
    <s v="-"/>
    <m/>
  </r>
  <r>
    <x v="1"/>
    <s v="030-2021"/>
    <m/>
    <s v="Secop II"/>
    <s v="FDLSUBACPS-30-2021"/>
    <s v="FDLSUBACPS-30-2021"/>
    <x v="0"/>
    <x v="0"/>
    <x v="1"/>
    <m/>
    <m/>
    <s v="IVAN DARIO GOMEZ HENAO"/>
    <n v="1053777240"/>
    <s v="Manizalez (Caldas)"/>
    <n v="1978"/>
    <n v="84000000"/>
    <n v="8000000"/>
    <n v="0"/>
    <n v="92000000"/>
    <n v="8000000"/>
    <m/>
    <m/>
    <m/>
    <s v="Persona Natural"/>
    <x v="0"/>
    <m/>
    <s v="PRESTAR LOS SERVICIOS PROFESIONALES ESPECIALIZADOS COMO ABOGADO (A) PARA APOYAR LA GESTIÓN CONTRACTUAL DEL ÁREA GESTIÓN DEL DESARROLLO LOCAL DE LA ALCALDÍA LOCAL DE SUBA, EN LOS DIFERENTES PROCESOS DE SELECCIÓN EN SUS ETAPAS PRECONTRACTUAL, CONTRACTUAL Y POS CONTRACTUAL"/>
    <s v="https://community.secop.gov.co/Public/Tendering/OpportunityDetail/Index?noticeUID=CO1.NTC.1681488&amp;isFromPublicArea=True&amp;isModal=true&amp;asPopupView=true"/>
    <x v="3"/>
    <x v="134"/>
    <d v="2021-01-30T00:00:00"/>
    <d v="2021-12-14T00:00:00"/>
    <s v="10 meses 15 días."/>
    <d v="2022-01-14T00:00:00"/>
    <s v="1 meses "/>
    <d v="2022-01-14T00:00:00"/>
    <s v="11 meses 16 días."/>
    <s v="Término Ok"/>
    <m/>
    <m/>
    <m/>
    <m/>
    <s v="DIAGONAL 49 SUR No 85-79"/>
    <n v="3128637283"/>
    <s v="ivangoh24@gmail.com"/>
    <s v="Bancolombia"/>
    <s v="Ahorros"/>
    <n v="11331274579"/>
    <s v="Masculino"/>
    <s v="Colombia"/>
    <s v="Marquetalia"/>
    <s v="Caldas"/>
    <d v="1987-05-24T00:00:00"/>
    <n v="37"/>
    <s v="ESPECIALIZACIÓN EN CONTRATACIÓN ESTATAL Y NEGOCIOS JURÍDICOS,DERECHO7"/>
    <m/>
  </r>
  <r>
    <x v="1"/>
    <s v="031-2021"/>
    <m/>
    <s v="Secop II"/>
    <s v="FDLSUBA-CPS-031-2021"/>
    <s v="FDLSUBA-CPS-031-2021"/>
    <x v="0"/>
    <x v="0"/>
    <x v="1"/>
    <m/>
    <m/>
    <s v="JOSE JESUS AGUDELO MELO"/>
    <n v="79053216"/>
    <s v="Bogotá, D.C."/>
    <n v="1978"/>
    <n v="44835000"/>
    <n v="2562000"/>
    <n v="0"/>
    <n v="47397000"/>
    <n v="4270000"/>
    <m/>
    <m/>
    <m/>
    <s v="Persona Natural"/>
    <x v="0"/>
    <m/>
    <s v="PRESTAR LOS SERVICIOS PROFESIONALES PARA REALIZAR EL LEVANTAMIENTO Y VERIFICACIÓN DEL INVENTARIO DE LOS BIENES MUEBLES PROPIEDAD DE LA ALCALDÍA LOCAL DE SUBA"/>
    <s v="https://community.secop.gov.co/Public/Tendering/OpportunityDetail/Index?noticeUID=CO1.NTC.1700432&amp;isFromPublicArea=True&amp;isModal=true&amp;asPopupView=true"/>
    <x v="16"/>
    <x v="140"/>
    <d v="2021-01-28T00:00:00"/>
    <d v="2021-12-12T00:00:00"/>
    <s v="10 meses 15 días."/>
    <d v="2021-12-30T00:00:00"/>
    <s v="18 días."/>
    <d v="2021-12-30T00:00:00"/>
    <s v="11 meses 3 días."/>
    <s v="Término Ok"/>
    <m/>
    <m/>
    <m/>
    <m/>
    <s v="Calle 87 No. 96 - 90 Int. 17 Apto 301"/>
    <n v="3125902463"/>
    <s v="jjagudelo3@hotmail.com"/>
    <s v="Banco Davivienda"/>
    <s v="Ahorros"/>
    <s v="550488413351880"/>
    <s v="Masculino"/>
    <s v="Colombia"/>
    <s v="Bogotá, D.C."/>
    <s v="Cundinamarca"/>
    <d v="1969-01-01T00:00:00"/>
    <n v="55"/>
    <s v="ADMINISTRACION DE EMPRESAS, TECNOLOGÍA EN GESTION INTEGRAL DEL_x000a_RIESGO EN SEGUROS"/>
    <m/>
  </r>
  <r>
    <x v="1"/>
    <s v="032-2021"/>
    <m/>
    <s v="Secop II"/>
    <s v="FDLSUBA-CPS-032-2021"/>
    <s v="FDLSUBA-CD-032-2021"/>
    <x v="0"/>
    <x v="0"/>
    <x v="1"/>
    <m/>
    <m/>
    <s v="EDGAR MAURICIO GOMEZ MEDINA"/>
    <n v="79713488"/>
    <s v="Bogotá, D.C."/>
    <n v="1978"/>
    <n v="70180000"/>
    <n v="2977333"/>
    <n v="0"/>
    <n v="73157333"/>
    <n v="6380000"/>
    <m/>
    <m/>
    <m/>
    <s v="Persona Natural"/>
    <x v="0"/>
    <m/>
    <s v="PRESTAR SUS SERVICIOS PROFESIONALES PARA LA IMPLEMENTACIÓN DE LAS ACCIONES Y LINEAMIENTOS TÉCNICOS SURTIDOS DEL PROGRAMA DE GESTIÓN DOCUMENTAL Y DEMÁS INSTRUMENTOS TÉCNICOS ARCHIVÍSTICOS"/>
    <s v="https://community.secop.gov.co/Public/Tendering/OpportunityDetail/Index?noticeUID=CO1.NTC.1703197&amp;isFromPublicArea=True&amp;isModal=true&amp;asPopupView=true"/>
    <x v="19"/>
    <x v="141"/>
    <d v="2021-02-01T00:00:00"/>
    <d v="2021-12-31T00:00:00"/>
    <s v="11 meses "/>
    <d v="2022-01-14T00:00:00"/>
    <s v="14 días."/>
    <d v="2022-01-14T00:00:00"/>
    <s v="11 meses 14 días."/>
    <s v="Término Ok"/>
    <m/>
    <m/>
    <m/>
    <m/>
    <s v="Calle 7 No 87 B – 53 torre 2 apt 507 "/>
    <n v="3124912694"/>
    <s v="adhotmao@hotmail.com"/>
    <s v="Banco Av Villas"/>
    <s v="Ahorros"/>
    <n v="677954880"/>
    <s v="Masculino"/>
    <s v="Colombia"/>
    <s v="Bogotá, D.C."/>
    <s v="Cundinamarca"/>
    <d v="1975-02-23T00:00:00"/>
    <n v="49"/>
    <s v="CIENCIA DE LA INFORMACION Y BIBLIOTECOLOGIA"/>
    <m/>
  </r>
  <r>
    <x v="1"/>
    <s v="033-2021"/>
    <m/>
    <s v="Secop II"/>
    <s v="FDLSUBA-CPS-033-2021"/>
    <s v="FDLSUBA-CPS-033-2021"/>
    <x v="0"/>
    <x v="0"/>
    <x v="1"/>
    <m/>
    <m/>
    <s v="KENNY BIVIANA ROJAS AMUD"/>
    <n v="52809906"/>
    <s v="Bogotá, D.C."/>
    <n v="1978"/>
    <n v="66990000"/>
    <n v="6167333"/>
    <n v="0"/>
    <n v="73157333"/>
    <n v="6380000"/>
    <m/>
    <m/>
    <m/>
    <s v="Persona Natural"/>
    <x v="0"/>
    <m/>
    <s v="PRESTAR LOS SERVICIOS PROFESIONALES COMO ABOGADO(A) PARA APOYAR LA GESTIÓN CONTRACTUAL_x000a_DEL ÁREA GESTIÓN DEL DESARROLLO LOCAL DE LA ALCALDÍA LOCAL DE SUBA, EN LOS DIFERENTES PROCESOS DE SELECCIÓN EN SUS ETAPAS_x000a_PRECONTRACTUAL, CONTRACTUAL Y POSTCONTRACTUA"/>
    <s v="https://community.secop.gov.co/Public/Tendering/OpportunityDetail/Index?noticeUID=CO1.NTC.1698308&amp;isFromPublicArea=True&amp;isModal=true&amp;asPopupView=true"/>
    <x v="3"/>
    <x v="140"/>
    <d v="2021-02-01T00:00:00"/>
    <d v="2021-12-15T00:00:00"/>
    <s v="10 meses 15 días."/>
    <d v="2022-01-14T00:00:00"/>
    <s v="30 días."/>
    <d v="2022-01-14T00:00:00"/>
    <s v="11 meses 14 días."/>
    <s v="Término Ok"/>
    <m/>
    <m/>
    <m/>
    <m/>
    <s v="Carrera 90 Bis No. 73A-20 Casa 25"/>
    <n v="3003447507"/>
    <s v="kennyrojas@hotmail.com"/>
    <s v="Banco Scotiabank Colpatria"/>
    <s v="Ahorros"/>
    <n v="1002458361"/>
    <s v="Femenino"/>
    <s v="Colombia"/>
    <s v="Medellín"/>
    <s v="Antioquia"/>
    <d v="1981-09-11T00:00:00"/>
    <n v="42"/>
    <s v="ESPECIALIZACION EN DERECHO ADMINISTRATIVO,ESPECIALIZACION EN DERECHO,DERECHO Y CIENCIAS POLITICAS Y_x000a_RELACIONES INTERNACIONALES_x000a_TRIBUTARIO Y ADUANERO"/>
    <m/>
  </r>
  <r>
    <x v="1"/>
    <s v="034-2021"/>
    <m/>
    <s v="Secop II"/>
    <s v="FDLSUBA-CPS-034-2021"/>
    <s v="FDLSUBA-CPS-034-2021"/>
    <x v="0"/>
    <x v="0"/>
    <x v="1"/>
    <m/>
    <m/>
    <s v="Tatiana Montoya Polanco"/>
    <n v="1053801356"/>
    <m/>
    <n v="1978"/>
    <n v="66990000"/>
    <n v="0"/>
    <n v="0"/>
    <n v="66990000"/>
    <n v="6380000"/>
    <m/>
    <m/>
    <m/>
    <s v="Persona Natural"/>
    <x v="0"/>
    <m/>
    <s v="PRESTAR LOS SERVICIOS PROFESIONALES COMO ABOGADO(A) PARA APOYAR LA GESTIÓN CONTRACTUAL DEL ÁREA GESTIÓN DEL DESARROLLO LOCAL DE LA ALCALDÍA LOCAL DE SUBA, EN_x000a_LOS DIFERENTES PROCESOS DE SELECCIÓN EN SUS ETAPAS PRECONTRACTUAL, CONTRACTUAL Y POSTCONTRACTUAL"/>
    <s v="https://community.secop.gov.co/Public/Tendering/OpportunityDetail/Index?noticeUID=CO1.NTC.1700348&amp;isFromPublicArea=True&amp;isModal=true&amp;asPopupView=true"/>
    <x v="3"/>
    <x v="140"/>
    <d v="2021-01-28T00:00:00"/>
    <d v="2021-12-12T00:00:00"/>
    <s v="10 meses 15 días."/>
    <d v="2021-12-12T00:00:00"/>
    <s v=""/>
    <d v="2021-12-12T00:00:00"/>
    <s v="10 meses 15 días."/>
    <s v="Término Ok"/>
    <m/>
    <m/>
    <m/>
    <m/>
    <s v="-"/>
    <s v="-"/>
    <s v="-"/>
    <s v="-"/>
    <s v="-"/>
    <s v="-"/>
    <s v="Femenino"/>
    <s v="-"/>
    <s v="-"/>
    <s v="-"/>
    <s v="-"/>
    <s v="-"/>
    <s v="-"/>
    <m/>
  </r>
  <r>
    <x v="1"/>
    <s v="035-2021"/>
    <m/>
    <s v="Secop II"/>
    <s v="FDLSUBA-CPS-35-2021"/>
    <s v="FDLSUBA-CPS-35-2021"/>
    <x v="0"/>
    <x v="0"/>
    <x v="1"/>
    <m/>
    <m/>
    <s v="CESAR IVAN ROMERO RODRIGUEZ"/>
    <n v="79244238"/>
    <s v="Bogotá, D.C."/>
    <n v="1978"/>
    <n v="66990000"/>
    <n v="0"/>
    <n v="0"/>
    <n v="66990000"/>
    <n v="6380000"/>
    <m/>
    <m/>
    <m/>
    <s v="Persona Natural"/>
    <x v="5"/>
    <s v="1. 31/08/2021 7:23:12 PM El contratista CESAR IVAN ROMERO RODRIGUEZ identificado con cédula de ciudadanía No. 79.244.238 de Bogotá D.C., radica ante el fondo de desarrollo local de suba solicitud de terminación del contrato 35 de 2021, frente a la cual el supervisor genera su ratificación, a partir del treinta y uno (31) de agosto de 2021, teniendo en cuenta la justificación que se encuentra en el documento anexo, el cual hace parte integral del presente contrato. Se procede a terminar anticipadamente el contrato 35 de 2021 a partir del treinta y uno (31) de agosto 2021."/>
    <s v="PRESTAR LOS SERVICIOS PROFESIONALES COMO ABOGADO (A) PARA APOYAR LA GESTIÓN CONTRACTUAL DEL ÁREA GESTIÓN DEL DESARROLLO LOCAL DE LA ALCALDÍA LOCAL DE SUBA, EN LOS DIFERENTES PROCESOS DE SELECCIÓN EN SUS ETAPAS PRECONTRACTUAL, CONTRACTUAL Y POS CONTRACTUAL"/>
    <s v="https://community.secop.gov.co/Public/Tendering/OpportunityDetail/Index?noticeUID=CO1.NTC.1695078&amp;isFromPublicArea=True&amp;isModal=true&amp;asPopupView=true"/>
    <x v="3"/>
    <x v="140"/>
    <d v="2021-02-01T00:00:00"/>
    <d v="2021-12-15T00:00:00"/>
    <s v="10 meses 15 días."/>
    <d v="2021-12-15T00:00:00"/>
    <s v=""/>
    <d v="2021-08-31T00:00:00"/>
    <s v="7 meses "/>
    <s v="Terminación Anticipada"/>
    <m/>
    <m/>
    <m/>
    <m/>
    <s v="Cra 58C Numero 145-70"/>
    <n v="3003178258"/>
    <s v="cesarivanromero@hotmail.com"/>
    <s v="Banco Davivienda"/>
    <s v="Ahorros"/>
    <s v="0550493000005352"/>
    <s v="Masculino"/>
    <s v="Colombia"/>
    <s v="Bogotá, D.C."/>
    <s v="Cundinamarca"/>
    <d v="1969-01-14T00:00:00"/>
    <n v="55"/>
    <s v="ESPECIALIZACION EN DERECHO ADMINISTRATIVO; DERECHO"/>
    <m/>
  </r>
  <r>
    <x v="1"/>
    <s v="036-2021"/>
    <m/>
    <s v="Secop II"/>
    <s v="FDLSUBA-0036-2021"/>
    <s v="FDLSUBA-CPS-036-2021"/>
    <x v="0"/>
    <x v="0"/>
    <x v="1"/>
    <m/>
    <m/>
    <s v="HUGO FERNEY PINEDA NIÑO"/>
    <n v="80825003"/>
    <s v="Bogotá, D.C."/>
    <n v="1978"/>
    <n v="66990000"/>
    <n v="6167333"/>
    <n v="0"/>
    <n v="73157333"/>
    <n v="6380000"/>
    <m/>
    <m/>
    <m/>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1700258&amp;isFromPublicArea=True&amp;isModal=true&amp;asPopupView=true"/>
    <x v="3"/>
    <x v="140"/>
    <d v="2021-02-01T00:00:00"/>
    <d v="2021-12-15T00:00:00"/>
    <s v="10 meses 15 días."/>
    <d v="2022-01-14T00:00:00"/>
    <s v="30 días."/>
    <d v="2022-01-14T00:00:00"/>
    <s v="11 meses 14 días."/>
    <s v="Término Ok"/>
    <m/>
    <m/>
    <m/>
    <m/>
    <s v="carrera 9 60-57"/>
    <n v="3107842858"/>
    <s v=" pihufer@hotmail.com"/>
    <s v="Bancolombia"/>
    <s v="Ahorros"/>
    <n v="80679102544"/>
    <s v="Masculino"/>
    <s v="Colombia"/>
    <s v="Bogotá, D.C."/>
    <s v="Cundinamarca"/>
    <d v="1983-12-25T00:00:00"/>
    <n v="40"/>
    <s v="ESPECIALIZACIÓN EN CONTRATACIÓN ESTATAL Y NEGOCIOS JURÍDICOS,DERECHO ,SEMINARIO EN GERENCIA Y LIDERAZGO"/>
    <m/>
  </r>
  <r>
    <x v="1"/>
    <s v="037-2021"/>
    <m/>
    <s v="Secop II"/>
    <s v="FDLSUBA-CPS-037-2021"/>
    <s v="FDLSUBA-CD-037-2021"/>
    <x v="0"/>
    <x v="0"/>
    <x v="1"/>
    <m/>
    <m/>
    <s v="ELIA TATIANA BARBOSA ALMONACID"/>
    <n v="40189185"/>
    <s v="Villavicencio (Meta)"/>
    <n v="1978"/>
    <n v="66990000"/>
    <n v="6167333"/>
    <n v="0"/>
    <n v="73157333"/>
    <n v="6380000"/>
    <m/>
    <m/>
    <m/>
    <s v="Persona Natural"/>
    <x v="0"/>
    <m/>
    <s v="PRESTAR LOS SERVICIOS PROFESIONALES COMO ABOGADO (A) PARA APOYAR LA GESTIÓN CONTRACTUAL DEL ÁREA GESTIÓN DEL DESARROLLO LOCAL DE LA ALCALDÍA_x000a_LOCAL DE SUBA, EN LOS DIFERENTES PROCESOS DE SELECCIÓN EN SUS ETAPAS PRECONTRACTUAL, CONTRACTUAL Y POSTCONTRACTUAL"/>
    <s v="https://community.secop.gov.co/Public/Tendering/OpportunityDetail/Index?noticeUID=CO1.NTC.1702686&amp;isFromPublicArea=True&amp;isModal=true&amp;asPopupView=true"/>
    <x v="3"/>
    <x v="141"/>
    <d v="2021-02-01T00:00:00"/>
    <d v="2021-12-15T00:00:00"/>
    <s v="10 meses 15 días."/>
    <d v="2022-01-14T00:00:00"/>
    <s v="30 días."/>
    <d v="2022-01-14T00:00:00"/>
    <s v="11 meses 14 días."/>
    <s v="Término Ok"/>
    <m/>
    <m/>
    <m/>
    <m/>
    <s v="CARRERA 45#45-71"/>
    <n v="3002076667"/>
    <s v="ELIATATIANABARBOSA@GMAIL.COM"/>
    <s v="Bancolombia"/>
    <s v="Ahorros"/>
    <s v="03135295051"/>
    <s v="Femenino"/>
    <s v="Colombia"/>
    <s v="Villavicencio"/>
    <s v="Meta"/>
    <d v="1981-10-14T00:00:00"/>
    <n v="42"/>
    <s v="ESPECIALIZACION EN DERECHO ADMINISTRATIVO - DERECHO"/>
    <m/>
  </r>
  <r>
    <x v="1"/>
    <s v="038-2021"/>
    <m/>
    <s v="Secop II"/>
    <s v="FDLSUBA-CPS-038-2021"/>
    <s v="FDLSUBA-CPS-038-2021"/>
    <x v="0"/>
    <x v="0"/>
    <x v="1"/>
    <m/>
    <m/>
    <s v="NATHALIA MOSQUERA PEDREROS"/>
    <n v="1015447619"/>
    <s v="Bogotá, D.C."/>
    <n v="1966"/>
    <n v="70180000"/>
    <n v="2977333"/>
    <n v="0"/>
    <n v="73157333"/>
    <n v="6380000"/>
    <m/>
    <m/>
    <m/>
    <s v="Persona Natural"/>
    <x v="0"/>
    <m/>
    <s v=" PRESTAR LOS SERVICIOS PROFESIONALES PARA EL DESARROLLO DE LAS ACTIVIDADES RELACIONADAS CON LA REACTIVACION ECONÓMICA DE LA LOCALIDAD, EN CONCORDANCIA CON LAS METAS DE PLAN DE DESARROLLO PARA EL ÁREA DE GESTIÓN DE DESARROLLO LOCAL DE LA ALCALDÍA LOCAL DE SUBA"/>
    <s v="https://community.secop.gov.co/Public/Tendering/OpportunityDetail/Index?noticeUID=CO1.NTC.1701049&amp;isFromPublicArea=True&amp;isModal=true&amp;asPopupView=true"/>
    <x v="22"/>
    <x v="138"/>
    <d v="2021-02-01T00:00:00"/>
    <d v="2021-12-31T00:00:00"/>
    <s v="11 meses "/>
    <d v="2022-01-14T00:00:00"/>
    <s v="14 días."/>
    <d v="2022-01-14T00:00:00"/>
    <s v="11 meses 14 días."/>
    <s v="Término Ok"/>
    <m/>
    <m/>
    <m/>
    <m/>
    <s v="Calle 63 b No. 68 f 07"/>
    <n v="3123467495"/>
    <s v=" natimp37@gmail.com"/>
    <s v="Banco Davivienda"/>
    <s v="Ahorros"/>
    <s v="450270136762"/>
    <s v="Femenino"/>
    <s v="Colombia"/>
    <s v="Bogotá, D.C."/>
    <s v="Cundinamarca"/>
    <d v="1994-07-30T00:00:00"/>
    <n v="29"/>
    <s v="MAESTRÍA EN ADMINISTRACIÓN,CIENCIA POLÍTICA,TECNICO EN CONTABILIZACION DE OPERACIONES COMERCIALES"/>
    <m/>
  </r>
  <r>
    <x v="1"/>
    <s v="039-2021"/>
    <m/>
    <s v="Secop II"/>
    <s v="FDLSUBA-039-2021"/>
    <s v="FDLSUBA-CPS-039-2021"/>
    <x v="0"/>
    <x v="0"/>
    <x v="1"/>
    <m/>
    <m/>
    <s v="JUAN CARLOS BETANCOURT CARVAJAL"/>
    <n v="80136968"/>
    <s v="Bogotá, D.C."/>
    <n v="1978"/>
    <n v="66990000"/>
    <n v="3190000"/>
    <n v="0"/>
    <n v="70180000"/>
    <n v="6380000"/>
    <m/>
    <m/>
    <m/>
    <s v="Persona Natural"/>
    <x v="0"/>
    <m/>
    <s v="PRESTAR LOS SERVICIOS PROFESIONALES COMO ABOGADO EN LA ALCALDÍA LOCAL DE_x000a_SUBA, ESPECIALMENTE REALIZANDO EL TRÁMITE Y SEGUIMIENTO A TUTELAS, ACCIONES POPULARES, INCIDENTE DE DESACATO,_x000a_PROPOSICIONES Y DEMÁS ASUNTOS JURÍDICOS DE LA ALCALDÍA LOCAL DE SUBA"/>
    <s v="https://community.secop.gov.co/Public/Tendering/OpportunityDetail/Index?noticeUID=CO1.NTC.1702664&amp;isFromPublicArea=True&amp;isModal=true&amp;asPopupView=true"/>
    <x v="1"/>
    <x v="138"/>
    <d v="2021-02-01T00:00:00"/>
    <d v="2021-12-15T00:00:00"/>
    <s v="10 meses 15 días."/>
    <d v="2021-12-30T00:00:00"/>
    <s v="15 días."/>
    <d v="2021-12-30T00:00:00"/>
    <s v="10 meses 30 días."/>
    <s v="Término Ok"/>
    <m/>
    <m/>
    <m/>
    <m/>
    <s v="Calle 110 No. 14b-73 Apto 201"/>
    <n v="3203616874"/>
    <s v="juank821227@hotmail.com"/>
    <s v="Banco Davivienda"/>
    <s v="Ahorros"/>
    <s v="007170497759"/>
    <s v="Masculino"/>
    <s v="Colombia"/>
    <s v="Bogotá, D.C."/>
    <s v="Cundinamarca"/>
    <d v="1982-12-27T00:00:00"/>
    <n v="41"/>
    <s v="ESPECIALIZACION EN DERECHO DE LA SEGURIDAD SOCIAL, DERECHO"/>
    <m/>
  </r>
  <r>
    <x v="1"/>
    <s v="040-2021"/>
    <m/>
    <s v="Secop II"/>
    <s v="FDLSUBA-CPS-40-2021"/>
    <s v="FDLSUBA-CPS-40-2021"/>
    <x v="0"/>
    <x v="0"/>
    <x v="1"/>
    <m/>
    <m/>
    <s v="ALEJANDRO MENDOZA CELADA"/>
    <n v="1020739142"/>
    <m/>
    <n v="1978"/>
    <n v="78960000"/>
    <n v="7269333"/>
    <n v="0"/>
    <n v="86229333"/>
    <n v="7520000"/>
    <m/>
    <m/>
    <m/>
    <s v="Persona Natural"/>
    <x v="0"/>
    <m/>
    <s v="PRESTAR SERVICIOS PROFESIONALES ESPECIALIZADOS EN EL DESPACHO PARA LINEAMIENTOS JURÍDICOS, FINANCIEROS, Y ADMINISTRATIVOS CON EL FIN DE EVALUAR Y ORIENTAR TEMAS PRIORITARIOS EN LA ALCALDÍA LOCAL DE SUBA"/>
    <s v="https://community.secop.gov.co/Public/Tendering/OpportunityDetail/Index?noticeUID=CO1.NTC.1699795&amp;isFromPublicArea=True&amp;isModal=true&amp;asPopupView=true"/>
    <x v="1"/>
    <x v="140"/>
    <d v="2021-02-01T00:00:00"/>
    <d v="2021-12-15T00:00:00"/>
    <s v="10 meses 15 días."/>
    <d v="2022-01-14T00:00:00"/>
    <s v="30 días."/>
    <d v="2022-01-14T00:00:00"/>
    <s v="11 meses 14 días."/>
    <s v="Término Ok"/>
    <m/>
    <m/>
    <m/>
    <m/>
    <s v="-"/>
    <s v="-"/>
    <s v="-"/>
    <s v="-"/>
    <s v="-"/>
    <s v="-"/>
    <s v="Masculino"/>
    <s v="-"/>
    <s v="-"/>
    <s v="-"/>
    <s v="-"/>
    <s v="-"/>
    <s v="-"/>
    <m/>
  </r>
  <r>
    <x v="1"/>
    <s v="041-2021"/>
    <m/>
    <s v="Secop II"/>
    <s v="FDLSUBA-CPS-041-2021"/>
    <s v="FDLSUBA-CPS-041-2021"/>
    <x v="0"/>
    <x v="0"/>
    <x v="1"/>
    <m/>
    <m/>
    <s v="CAMILA ANDREA BARRIOS OVALLE"/>
    <n v="1110530826"/>
    <s v="Ibagué (Tolima)"/>
    <n v="1978"/>
    <n v="78960000"/>
    <n v="3258666"/>
    <n v="0"/>
    <n v="82218666"/>
    <n v="7520000"/>
    <m/>
    <m/>
    <m/>
    <s v="Persona Natural"/>
    <x v="0"/>
    <m/>
    <s v="PRESTAR SERVICIOS PROFESIONALES ESPECIALIZADOS EN EL DESPACHO PARA LINEAMIENTOS JURÍDICOS, FINANCIEROS, Y ADMINISTRATIVOS CON EL FIN DE EVALUAR Y ORIENTAR TEMAS PRIORITARIOS EN LA ALCALDÍA LOCAL DE SUBA"/>
    <s v="https://community.secop.gov.co/Public/Tendering/OpportunityDetail/Index?noticeUID=CO1.NTC.1700093&amp;isFromPublicArea=True&amp;isModal=true&amp;asPopupView=true"/>
    <x v="1"/>
    <x v="142"/>
    <d v="2021-02-03T00:00:00"/>
    <d v="2021-12-17T00:00:00"/>
    <s v="10 meses 15 días."/>
    <d v="2021-12-30T00:00:00"/>
    <s v="13 días."/>
    <d v="2021-12-30T00:00:00"/>
    <s v="10 meses 28 días."/>
    <s v="Término Ok"/>
    <m/>
    <m/>
    <m/>
    <m/>
    <s v="Carrera 21 # 102 - 15"/>
    <n v="3017287956"/>
    <s v="Camilabarrios9@gmail.com"/>
    <s v="Bancolombia"/>
    <s v="Ahorros"/>
    <s v="03141409891"/>
    <s v="Femenino"/>
    <s v="Brasil"/>
    <s v="Brasilia"/>
    <s v="Brasil"/>
    <d v="1992-09-20T00:00:00"/>
    <n v="31"/>
    <s v="RELACIONES INTERNACIONALES,GESTION Y DESARROLLO URBANOS, Programa de especialización en Pensamiento_x000a_Estratégico Urbano "/>
    <m/>
  </r>
  <r>
    <x v="1"/>
    <s v="042-2021"/>
    <m/>
    <s v="Secop II"/>
    <s v="FDLSUBA-CPS-042 -2021"/>
    <s v="FDLSUBA-CD-042-2021"/>
    <x v="0"/>
    <x v="0"/>
    <x v="1"/>
    <m/>
    <m/>
    <s v="MONICA LORENA CRUZ PINTO"/>
    <n v="1010181693"/>
    <s v="Bogotá, D.C."/>
    <n v="1979"/>
    <n v="29890000"/>
    <n v="0"/>
    <n v="0"/>
    <n v="29890000"/>
    <n v="4270000"/>
    <m/>
    <m/>
    <m/>
    <s v="Persona Natural"/>
    <x v="0"/>
    <m/>
    <s v="PRESTAR LOS SERVICIOS PROFESIONALES COMO ABOGADO EN LA ALCALDÍA LOCAL DE SUBA, PRINCIPALMENTE EN TODAS LAS GESTIONES JURÍDICAS Y ADMINISTRATIVAS EN MATERIA DE PROPIEDAD HORIZONTAL."/>
    <s v="https://community.secop.gov.co/Public/Tendering/OpportunityDetail/Index?noticeUID=CO1.NTC.1703617&amp;isFromPublicArea=True&amp;isModal=true&amp;asPopupView=true"/>
    <x v="21"/>
    <x v="141"/>
    <d v="2021-01-29T00:00:00"/>
    <d v="2021-08-28T00:00:00"/>
    <s v="7 meses "/>
    <d v="2021-08-28T00:00:00"/>
    <s v=""/>
    <d v="2021-08-28T00:00:00"/>
    <s v="7 meses "/>
    <s v="Término Ok"/>
    <m/>
    <m/>
    <m/>
    <m/>
    <s v="CARRERA 90#22C-59"/>
    <n v="3022245319"/>
    <s v="MONICA.CRUZ.PINTO@GMAIL.COM"/>
    <s v="Banco Davivienda"/>
    <s v="Ahorros"/>
    <s v="0550000800077950"/>
    <s v="Femenino"/>
    <s v="Colombia"/>
    <s v="Sogamoso"/>
    <s v="Boyacá"/>
    <d v="1989-03-08T00:00:00"/>
    <n v="35"/>
    <s v="ESPECIALIZACION EN CONTRATACION ESTATAL Y SUGESTION-DERECHO"/>
    <s v="No se encuentra el contrato en el Secop II"/>
  </r>
  <r>
    <x v="1"/>
    <s v="043-2021"/>
    <m/>
    <s v="Secop II"/>
    <s v="FDLSUBA-CPS-43-2021"/>
    <s v="FDLSUBA-CPS-043-2021"/>
    <x v="0"/>
    <x v="0"/>
    <x v="1"/>
    <m/>
    <m/>
    <s v="DANIEL FRANCISCO MATIZ RODRIGUEZ"/>
    <n v="1032376922"/>
    <s v="Bogotá, D.C."/>
    <n v="1979"/>
    <n v="29890000"/>
    <n v="0"/>
    <n v="0"/>
    <n v="29890000"/>
    <n v="4270000"/>
    <m/>
    <m/>
    <m/>
    <s v="Persona Natural"/>
    <x v="0"/>
    <m/>
    <s v="PRESTAR LOS SERVICIOS PROFESIONALES COMO ABOGADO EN LA ALCALDÍA LOCAL DE SUBA, PRINCIPALMENTE EN TODAS LAS GESTIONES JURÍDICAS Y ADMINISTRATIVAS EN MATERIA DE PROPIEDAD HORIZONTAL"/>
    <s v="https://community.secop.gov.co/Public/Tendering/OpportunityDetail/Index?noticeUID=CO1.NTC.1701324&amp;isFromPublicArea=True&amp;isModal=true&amp;asPopupView=true"/>
    <x v="21"/>
    <x v="138"/>
    <d v="2021-02-01T00:00:00"/>
    <d v="2021-08-30T00:00:00"/>
    <s v="6 meses 30 días."/>
    <d v="2021-08-30T00:00:00"/>
    <s v=""/>
    <d v="2021-08-30T00:00:00"/>
    <s v="6 meses 30 días."/>
    <s v="Término Ok"/>
    <m/>
    <m/>
    <m/>
    <m/>
    <s v="Calle 150a No 102 B - 47. Torre 1. Apto. 404., Bogotá"/>
    <n v="3213431406"/>
    <s v="danielmatiz23@gmail.com"/>
    <s v="Banco Davivienda"/>
    <s v="Ahorros"/>
    <s v="0550451800040854"/>
    <s v="Masculino"/>
    <s v="Colombia"/>
    <s v="Bogotá, D.C."/>
    <s v="Cundinamarca"/>
    <d v="1986-11-23T00:00:00"/>
    <n v="37"/>
    <s v="ESPECIALIZACION EN DERECHO ADMINISTRATIVO; DERECHO"/>
    <s v="No se encuentra el contrato en el Secop II"/>
  </r>
  <r>
    <x v="1"/>
    <s v="044-2021"/>
    <m/>
    <s v="Secop II"/>
    <s v="FDLSUBA-044-2021"/>
    <s v="FDLSUBA-CPS-044-2021"/>
    <x v="0"/>
    <x v="0"/>
    <x v="1"/>
    <m/>
    <m/>
    <s v="LUIS ENRIQUE HIDALGO RODRIGUEZ"/>
    <n v="79365028"/>
    <s v="Bogotá, D.C."/>
    <n v="1979"/>
    <n v="29890000"/>
    <n v="0"/>
    <n v="0"/>
    <n v="29890000"/>
    <n v="4270000"/>
    <m/>
    <m/>
    <m/>
    <s v="Persona Natural"/>
    <x v="0"/>
    <m/>
    <s v="PRESTAR LOS SERVICIOS PROFESIONALES COMO ABOGADO EN LA ALCALDÍA LOCAL DE_x000a_SUBA, PRINCIPALMENTE EN TODAS LAS GESTIONES JURÍDICAS Y ADMINISTRATIVAS EN MATERIA DE PROPIEDAD HORIZONTAL"/>
    <s v="https://community.secop.gov.co/Public/Tendering/OpportunityDetail/Index?noticeUID=CO1.NTC.1715306&amp;isFromPublicArea=True&amp;isModal=true&amp;asPopupView=true"/>
    <x v="21"/>
    <x v="142"/>
    <d v="2021-02-03T00:00:00"/>
    <d v="2021-09-02T00:00:00"/>
    <s v="7 meses "/>
    <d v="2021-09-02T00:00:00"/>
    <s v=""/>
    <d v="2021-09-02T00:00:00"/>
    <s v="7 meses "/>
    <s v="Término Ok"/>
    <m/>
    <m/>
    <m/>
    <m/>
    <s v="AV CALLE 153#97B-63"/>
    <n v="3133649755"/>
    <s v="HIDALGORLE@HOTMAIL.COM"/>
    <s v="Banco Caja Social (BCSC)"/>
    <s v="Ahorros"/>
    <n v="24098839201"/>
    <s v="Masculino"/>
    <s v="Colombia"/>
    <s v="Bogotá, D.C."/>
    <s v="Cundinamarca"/>
    <d v="1964-08-29T00:00:00"/>
    <n v="59"/>
    <s v="DERECHO"/>
    <s v="No se encuentra el contrato en el Secop II"/>
  </r>
  <r>
    <x v="1"/>
    <s v="045-2021"/>
    <m/>
    <s v="Secop II"/>
    <s v="FDLSUBA-CPS-45-2021"/>
    <s v="FDLSUBA-CPS-45-2021"/>
    <x v="0"/>
    <x v="0"/>
    <x v="0"/>
    <m/>
    <m/>
    <s v="ALBERSI YOLIMA AREVALO MARTINEZ"/>
    <n v="1022927669"/>
    <s v="Bogotá, D.C."/>
    <n v="1979"/>
    <n v="24850000"/>
    <n v="0"/>
    <n v="0"/>
    <n v="24850000"/>
    <n v="3550000"/>
    <m/>
    <m/>
    <m/>
    <s v="Persona Natural"/>
    <x v="0"/>
    <m/>
    <s v="PRESTAR SERVICIOS DE APOYO EN EL TRÁMITE DE DESPACHOS COMISORIOS DE LA ALCALDÍA LOCAL DE SUBA"/>
    <s v="https://community.secop.gov.co/Public/Tendering/OpportunityDetail/Index?noticeUID=CO1.NTC.1695215&amp;isFromPublicArea=True&amp;isModal=true&amp;asPopupView=true"/>
    <x v="1"/>
    <x v="140"/>
    <d v="2021-01-28T00:00:00"/>
    <d v="2021-08-27T00:00:00"/>
    <s v="7 meses "/>
    <d v="2021-08-27T00:00:00"/>
    <s v=""/>
    <d v="2021-08-27T00:00:00"/>
    <s v="7 meses "/>
    <s v="Término Ok"/>
    <m/>
    <m/>
    <m/>
    <m/>
    <s v="calle 150 A N° 102 B 47 torre 3 apto 604"/>
    <n v="3152783181"/>
    <s v="yolimamartinez2008@gmail.com"/>
    <s v="Banco Caja Social (BCSC)"/>
    <s v="Ahorros"/>
    <n v="24089802274"/>
    <s v="Femenino"/>
    <s v="Colombia"/>
    <s v="Bogotá, D.C."/>
    <s v="Cundinamarca"/>
    <d v="1986-07-02T00:00:00"/>
    <n v="37"/>
    <s v="BACHILLER"/>
    <m/>
  </r>
  <r>
    <x v="1"/>
    <s v="046-2021"/>
    <m/>
    <s v="Secop II"/>
    <s v="FDLSUBA-CPS-046-2021"/>
    <s v="FDLSUBA-CPS-046-2021"/>
    <x v="0"/>
    <x v="0"/>
    <x v="0"/>
    <m/>
    <m/>
    <s v="DIANA MARITZA BARRAGAN RAMIREZ"/>
    <n v="52394173"/>
    <m/>
    <n v="1978"/>
    <n v="24750000"/>
    <n v="0"/>
    <n v="0"/>
    <n v="24750000"/>
    <n v="2250000"/>
    <m/>
    <m/>
    <m/>
    <s v="Persona Natural"/>
    <x v="0"/>
    <m/>
    <s v="PRESTAR SERVICIOS DE APOYO AL ÁREA DE GESTIÓN DEL DESARROLLO ADMINISTRATIVA Y FINANCIERA EN_x000a_LAS LABORES QUE REQUIERA LA JUNTA ADMINISTRADORA LOCAL DE SUBA COMO GRABACIÓN DE SESIONES, TRANSCRIPCIÓN DE ACTAS Y ATENCIÓN_x000a_A LA CIUDADANÍA"/>
    <s v="https://community.secop.gov.co/Public/Tendering/OpportunityDetail/Index?noticeUID=CO1.NTC.1706613&amp;isFromPublicArea=True&amp;isModal=true&amp;asPopupView=true"/>
    <x v="8"/>
    <x v="141"/>
    <d v="2021-02-01T00:00:00"/>
    <d v="2021-12-31T00:00:00"/>
    <s v="11 meses "/>
    <d v="2021-12-31T00:00:00"/>
    <s v=""/>
    <d v="2021-12-31T00:00:00"/>
    <s v="11 meses "/>
    <s v="Término Ok"/>
    <m/>
    <m/>
    <m/>
    <m/>
    <s v="-"/>
    <s v="-"/>
    <s v="-"/>
    <s v="-"/>
    <s v="-"/>
    <s v="-"/>
    <s v="Femenino"/>
    <s v="-"/>
    <s v="-"/>
    <s v="-"/>
    <s v="-"/>
    <s v="-"/>
    <s v="-"/>
    <m/>
  </r>
  <r>
    <x v="1"/>
    <s v="047-2021"/>
    <m/>
    <s v="Secop II"/>
    <s v="FDLSUBA-CPS-047 -2021"/>
    <s v="FDLSUBA-CD-047-2021"/>
    <x v="0"/>
    <x v="0"/>
    <x v="1"/>
    <m/>
    <m/>
    <s v="JORGE LUIS NOVOA RODRIGUEZ"/>
    <n v="11413462"/>
    <s v="Cáqueza (Cundinamarca)"/>
    <n v="1979"/>
    <n v="70180000"/>
    <n v="0"/>
    <n v="0"/>
    <n v="70180000"/>
    <n v="6380000"/>
    <m/>
    <m/>
    <m/>
    <s v="Persona Natural"/>
    <x v="0"/>
    <m/>
    <s v="PRESTAR LOS SERVICIOS PROFESIONALES PARA PARA EL APOYO EN EL TRÁMITE DE DESPACHOS COMISORIOS DE LA ALCALDÍA LOCAL DE SUBA."/>
    <s v="https://community.secop.gov.co/Public/Tendering/OpportunityDetail/Index?noticeUID=CO1.NTC.1714238&amp;isFromPublicArea=True&amp;isModal=true&amp;asPopupView=true"/>
    <x v="1"/>
    <x v="138"/>
    <d v="2021-02-02T00:00:00"/>
    <d v="2021-12-31T00:00:00"/>
    <s v="10 meses 30 días."/>
    <d v="2021-12-31T00:00:00"/>
    <s v=""/>
    <d v="2021-12-31T00:00:00"/>
    <s v="10 meses 30 días."/>
    <s v="Término Ok"/>
    <m/>
    <m/>
    <m/>
    <m/>
    <s v="CARERA 57 # 23A - 70"/>
    <n v="3158875115"/>
    <s v="jorgenovoa.abogado@gmail.com"/>
    <s v="Banco Davivienda"/>
    <s v="Ahorros"/>
    <s v="0550475700070323"/>
    <s v="Masculino"/>
    <s v="Colombia"/>
    <s v="Cáqueza"/>
    <s v="Cundinamarca"/>
    <d v="1983-12-22T00:00:00"/>
    <n v="40"/>
    <s v="MAESTRIA EN DERECHO ADMINISTRATIVO"/>
    <s v="No se encuentra el contrato en el Secopp II"/>
  </r>
  <r>
    <x v="1"/>
    <s v="048-2021"/>
    <m/>
    <s v="Secop II"/>
    <s v="FDLSUBA-CPS-048-2021"/>
    <s v="FDLSUBA-CPS-048-2021"/>
    <x v="0"/>
    <x v="0"/>
    <x v="1"/>
    <m/>
    <m/>
    <s v="ADA AMERICA MILLARES ESCAMILLA"/>
    <n v="28307436"/>
    <m/>
    <n v="1978"/>
    <n v="88000000"/>
    <n v="0"/>
    <n v="0"/>
    <n v="88000000"/>
    <n v="8000000"/>
    <m/>
    <m/>
    <m/>
    <s v="Persona Natural"/>
    <x v="0"/>
    <m/>
    <s v="PRESTAR SERVICIOS PROFESIONALES ESPECIALIZADOS EN EL ÁREA DE GESTIÓN DEL DESARROLLO_x000a_LOCAL DE LA ALCALDÍA LOCAL DE SUBA EN EL PROCESO DE FORMULACIÓN, EJECUCIÓN, SEGUIMIENTO Y EVALUACIÓN DE LAS POLÍTICAS,_x000a_PLANES, PROGRAMAS Y PROYECTOS DE DESARROLLO LOCAL, PARA LOGRAR EL CUMPLIMIENTO DE LAS METAS DEL PLAN DE DESARROLLO LOCAL_x000a_DE LA VIGENCIA"/>
    <s v="https://community.secop.gov.co/Public/Tendering/OpportunityDetail/Index?noticeUID=CO1.NTC.1720477&amp;isFromPublicArea=True&amp;isModal=true&amp;asPopupView=true"/>
    <x v="20"/>
    <x v="143"/>
    <d v="2021-02-03T00:00:00"/>
    <d v="2021-12-31T00:00:00"/>
    <s v="10 meses 29 días."/>
    <d v="2021-12-31T00:00:00"/>
    <s v=""/>
    <d v="2021-12-31T00:00:00"/>
    <s v="10 meses 29 días."/>
    <s v="Término Ok"/>
    <m/>
    <m/>
    <m/>
    <m/>
    <s v="-"/>
    <s v="-"/>
    <s v="-"/>
    <s v="-"/>
    <s v="-"/>
    <s v="-"/>
    <s v="Femenino"/>
    <s v="-"/>
    <s v="-"/>
    <s v="-"/>
    <s v="-"/>
    <s v="-"/>
    <s v="-"/>
    <m/>
  </r>
  <r>
    <x v="1"/>
    <s v="049-2021"/>
    <m/>
    <s v="Secop II"/>
    <s v="FDLSUBA-049-2021"/>
    <s v="FDLSUBA-CPS-049-2021"/>
    <x v="0"/>
    <x v="0"/>
    <x v="0"/>
    <m/>
    <m/>
    <s v="OMAR FELIPE SUAREZ CASAS"/>
    <n v="1015435607"/>
    <s v="Bogotá, D.C."/>
    <n v="1978"/>
    <n v="27500000"/>
    <n v="1083333"/>
    <n v="0"/>
    <n v="28583333"/>
    <n v="2500000"/>
    <m/>
    <m/>
    <m/>
    <s v="Persona Natural"/>
    <x v="0"/>
    <m/>
    <s v="PRESTAR EL SERVICIO COMO CONDUCTOR DE LOS VEHÍCULOS LIVIANOS DEL DESPACHO DE LA ALCALDÍA LOCAL DE SUBA. "/>
    <s v="https://community.secop.gov.co/Public/Tendering/OpportunityDetail/Index?noticeUID=CO1.NTC.1714165&amp;isFromPublicArea=True&amp;isModal=true&amp;asPopupView=true"/>
    <x v="8"/>
    <x v="137"/>
    <d v="2021-02-02T00:00:00"/>
    <d v="2021-12-31T00:00:00"/>
    <s v="10 meses 30 días."/>
    <d v="2022-01-14T00:00:00"/>
    <s v="14 días."/>
    <d v="2022-01-14T00:00:00"/>
    <s v="11 meses 13 días."/>
    <s v="Término Ok"/>
    <m/>
    <m/>
    <m/>
    <m/>
    <s v="CARRERA 103C # 139 – 84"/>
    <n v="3223032086"/>
    <s v="suarezomar3l8@gmail.com"/>
    <s v="Banco Davivienda"/>
    <s v="Ahorros"/>
    <s v="0550488416104971"/>
    <s v="Masculino"/>
    <s v="Colombia"/>
    <s v="Bogotá, D.C."/>
    <s v="Cundinamarca"/>
    <d v="1992-11-23T00:00:00"/>
    <n v="31"/>
    <s v="Bachiller"/>
    <m/>
  </r>
  <r>
    <x v="1"/>
    <s v="050-2021"/>
    <m/>
    <s v="Secop II"/>
    <s v="FDLSUBA-CPS-50-2021"/>
    <s v="FDLSUBA-CPS-50-2021"/>
    <x v="0"/>
    <x v="0"/>
    <x v="1"/>
    <m/>
    <m/>
    <s v="FRANCISCO JAVIER GRANADOS GUTIERREZ"/>
    <n v="79796420"/>
    <s v="Bogotá, D.C."/>
    <n v="1999"/>
    <n v="88000000"/>
    <n v="3733333"/>
    <n v="0"/>
    <n v="91733333"/>
    <n v="8000000"/>
    <m/>
    <m/>
    <m/>
    <s v="Persona Natural"/>
    <x v="0"/>
    <m/>
    <s v="PRESTAR SERVICIOS PROFESIONALES ESPECIALIZADOS EN EL ÁREA DE GESTIÓN DEL DESARROLLO LOCAL DE LA ALCALDÍA LOCAL DE SUBA PARA EL APOYO AL SEGUIMIENTO DE LA EJECUCIÓN DE LOS PROYECTOS DE INVERSIÓN DESTINADOS A LA INTERVENCIÓN DE INFRAESTRUCTURA DE LA LOCALIDAD DE SUBA"/>
    <s v="https://community.secop.gov.co/Public/Tendering/OpportunityDetail/Index?noticeUID=CO1.NTC.1713724&amp;isFromPublicArea=True&amp;isModal=true&amp;asPopupView=true"/>
    <x v="11"/>
    <x v="138"/>
    <d v="2021-02-02T00:00:00"/>
    <d v="2021-12-31T00:00:00"/>
    <s v="10 meses 30 días."/>
    <d v="2022-01-15T00:00:00"/>
    <s v="15 días."/>
    <d v="2022-01-15T00:00:00"/>
    <s v="11 meses 14 días."/>
    <s v="Término Ok"/>
    <m/>
    <m/>
    <m/>
    <m/>
    <s v="Calle 157C No 91-86 Torre 6 apto 122"/>
    <n v="3107855401"/>
    <s v="franjagran@gmail.com"/>
    <s v="Banco Caja Social (BCSC)"/>
    <s v="Ahorros"/>
    <n v="24103943879"/>
    <s v="Masculino"/>
    <s v="Colombia"/>
    <s v="Bogotá, D.C."/>
    <s v="Cundinamarca"/>
    <d v="1978-06-29T00:00:00"/>
    <n v="45"/>
    <s v="Especialista en Gestión de Proyectos - Ingeniero civil "/>
    <m/>
  </r>
  <r>
    <x v="1"/>
    <s v="051-2021"/>
    <m/>
    <s v="Secop II"/>
    <s v="FDLSUBA-CPS-51-2021"/>
    <s v="FDLSUBA-CPS-51-2021"/>
    <x v="0"/>
    <x v="0"/>
    <x v="1"/>
    <m/>
    <m/>
    <s v="AMPARO ADIELA CONTRERAS VILLAMIL"/>
    <n v="41637669"/>
    <s v="Bogotá, D.C."/>
    <n v="1978"/>
    <n v="70180000"/>
    <n v="6167333"/>
    <n v="0"/>
    <n v="76347333"/>
    <n v="6380000"/>
    <m/>
    <m/>
    <m/>
    <s v="Persona Natural"/>
    <x v="0"/>
    <m/>
    <s v="PRESTAR SUS SERVICIOS PROFESIONALES PARA APOYAR LOS PROCESOS DE MANEJO DEL PRESUPUESTO DISTRITAL LOCAL QUE SE ENCUENTRAN A CARGO DE LA OFICINA DE PRESUPUESTO DEL FONDO DE DESARROLLO LOCAL DE SUBA"/>
    <s v="https://community.secop.gov.co/Public/Tendering/OpportunityDetail/Index?noticeUID=CO1.NTC.1709116&amp;isFromPublicArea=True&amp;isModal=true&amp;asPopupView=true"/>
    <x v="10"/>
    <x v="138"/>
    <d v="2021-02-02T00:00:00"/>
    <d v="2021-12-31T00:00:00"/>
    <s v="10 meses 30 días."/>
    <d v="2022-01-30T00:00:00"/>
    <s v="30 días."/>
    <d v="2022-01-30T00:00:00"/>
    <s v="11 meses 29 días."/>
    <s v="Término Ok"/>
    <m/>
    <m/>
    <m/>
    <m/>
    <s v="cra 90 n° 19A 29,int 6 apto209"/>
    <n v="3134951440"/>
    <s v="simonf71@gmail.com"/>
    <s v="Banco Scotiabank Colpatria"/>
    <s v="Corriente"/>
    <n v="510361016"/>
    <s v="Masculino"/>
    <s v="Colombia"/>
    <s v="Bogotá, D.C."/>
    <s v="Cundinamarca"/>
    <d v="1955-12-09T00:00:00"/>
    <n v="68"/>
    <s v="ESPECIALIZACION EN GESTION PUBLICA,CONTADOR PUBLICO"/>
    <m/>
  </r>
  <r>
    <x v="1"/>
    <s v="052-2021"/>
    <m/>
    <s v="Secop II"/>
    <s v="FDLSUBACPS-52-2021"/>
    <s v="FDLSUBA-CPS-052-2021"/>
    <x v="0"/>
    <x v="0"/>
    <x v="1"/>
    <m/>
    <m/>
    <s v="LUIS ALBERTO PULIDO TOCA"/>
    <n v="19266126"/>
    <m/>
    <n v="1978"/>
    <n v="70180000"/>
    <n v="6167333"/>
    <n v="0"/>
    <n v="76347333"/>
    <n v="6380000"/>
    <m/>
    <m/>
    <m/>
    <s v="Persona Natural"/>
    <x v="0"/>
    <m/>
    <s v="PRESTAR SUS SERVICIOS PROFESIONALES PARA APOYAR LOS PROCESOS DE MANEJO DEL PRESUPUESTO_x000a_DISTRITAL LOCAL QUE SE ENCUENTRAN A CARGO DE LA OFICINA DE PRESUPUESTO DEL FONDO DE DESARROLLO LOCAL DE SUBA"/>
    <s v="https://community.secop.gov.co/Public/Tendering/OpportunityDetail/Index?noticeUID=CO1.NTC.1722183&amp;isFromPublicArea=True&amp;isModal=true&amp;asPopupView=true"/>
    <x v="10"/>
    <x v="137"/>
    <d v="2021-02-02T00:00:00"/>
    <d v="2021-12-31T00:00:00"/>
    <s v="10 meses 30 días."/>
    <d v="2022-01-30T00:00:00"/>
    <s v="30 días."/>
    <d v="2022-01-30T00:00:00"/>
    <s v="11 meses 29 días."/>
    <s v="Término Ok"/>
    <m/>
    <m/>
    <m/>
    <m/>
    <s v="-"/>
    <s v="-"/>
    <s v="-"/>
    <s v="-"/>
    <s v="-"/>
    <s v="-"/>
    <s v="Masculino"/>
    <s v="-"/>
    <s v="-"/>
    <s v="-"/>
    <s v="-"/>
    <s v="-"/>
    <s v="-"/>
    <m/>
  </r>
  <r>
    <x v="1"/>
    <s v="053-2021"/>
    <m/>
    <s v="Secop II"/>
    <s v="FDLSUBA-CPS-053-2021"/>
    <s v="FDLSUBA-CPS-053-2021"/>
    <x v="0"/>
    <x v="0"/>
    <x v="1"/>
    <m/>
    <m/>
    <s v="ANGELA MARCELA ROZO MUÑOZ"/>
    <n v="1010190208"/>
    <m/>
    <n v="1978"/>
    <n v="66990000"/>
    <n v="5954648"/>
    <n v="0"/>
    <n v="72944648"/>
    <n v="6380000"/>
    <m/>
    <m/>
    <m/>
    <s v="Persona Natural"/>
    <x v="0"/>
    <m/>
    <s v="PRESTAR LOS SERVICIOS PROFESIONALES COMO ABOGADO (A) PARA APOYAR LA GESTIÓN CONTRACTUAL DEL ÁREA GESTIÓN DEL DESARROLLO LOCAL DE LA ALCALDÍA_x000a_LOCAL DE SUBA, EN LOS DIFERENTES PROCESOS DE SELECCIÓN EN SUS ETAPAS PRECONTRACTUAL, CONTRACTUAL Y POSTCONTRACTUAL"/>
    <s v="https://community.secop.gov.co/Public/Tendering/OpportunityDetail/Index?noticeUID=CO1.NTC.1722751&amp;isFromPublicArea=True&amp;isModal=true&amp;asPopupView=true"/>
    <x v="3"/>
    <x v="137"/>
    <d v="2021-02-02T00:00:00"/>
    <d v="2021-12-16T00:00:00"/>
    <s v="10 meses 15 días."/>
    <d v="2022-01-14T00:00:00"/>
    <s v="29 días."/>
    <d v="2022-01-14T00:00:00"/>
    <s v="11 meses 13 días."/>
    <s v="Término Ok"/>
    <m/>
    <m/>
    <m/>
    <m/>
    <s v="-"/>
    <s v="-"/>
    <s v="-"/>
    <s v="-"/>
    <s v="-"/>
    <s v="-"/>
    <s v="Femenino"/>
    <s v="-"/>
    <s v="-"/>
    <s v="-"/>
    <s v="-"/>
    <s v="-"/>
    <s v="-"/>
    <m/>
  </r>
  <r>
    <x v="1"/>
    <s v="054-2021"/>
    <m/>
    <s v="Secop II"/>
    <s v="FDLSUBA-CPS-54-2021"/>
    <s v="FDLSUBA-CPS-54-2021"/>
    <x v="0"/>
    <x v="0"/>
    <x v="1"/>
    <m/>
    <m/>
    <s v="LUIS HERNANDO NIVIA PINZON"/>
    <n v="1014193169"/>
    <s v="Bogotá, D.C."/>
    <n v="1978"/>
    <n v="70180000"/>
    <n v="0"/>
    <n v="0"/>
    <n v="70180000"/>
    <n v="6380000"/>
    <m/>
    <m/>
    <m/>
    <s v="Persona Natural"/>
    <x v="0"/>
    <m/>
    <s v="PRESTAR SERVICIOS PROFESIONALES EN EL DESPACHO PARA LINEAMIENTOS JURÍDICOS, FINANCIEROS, Y ADMINISTRATIVOS CON EL FIN DE EVALUAR Y ORIENTAR TEMAS PRIORITARIOS DE ENTES DE CONTROL EN LA ALCALDÍA LOCAL DE SUBA"/>
    <s v="https://community.secop.gov.co/Public/Tendering/OpportunityDetail/Index?noticeUID=CO1.NTC.1737366&amp;isFromPublicArea=True&amp;isModal=true&amp;asPopupView=true"/>
    <x v="1"/>
    <x v="144"/>
    <d v="2021-02-08T00:00:00"/>
    <d v="2021-12-31T00:00:00"/>
    <s v="10 meses 24 días."/>
    <d v="2021-12-31T00:00:00"/>
    <s v=""/>
    <d v="2021-12-31T00:00:00"/>
    <s v="10 meses 24 días."/>
    <s v="Término Ok"/>
    <m/>
    <m/>
    <m/>
    <m/>
    <s v="Calle 144 145a 50"/>
    <n v="3213540492"/>
    <s v="luisniviapinzon@hotmail.com"/>
    <s v="Confiar Cooperativa Financiera"/>
    <s v="Ahorros"/>
    <s v="380040683"/>
    <s v="Masculino"/>
    <s v="Colombia"/>
    <s v="Bogotá, D.C."/>
    <s v="Cundinamarca"/>
    <d v="1988-01-21T00:00:00"/>
    <n v="36"/>
    <s v="ESPECIALIZACION EN DERECHO ADMINISTRATIVO, DERECHO"/>
    <m/>
  </r>
  <r>
    <x v="1"/>
    <s v="055-2021"/>
    <m/>
    <s v="Secop II"/>
    <s v="FDLSUBA-CPS-055-2021"/>
    <s v="FDLSUBA-CPS-055-2021"/>
    <x v="0"/>
    <x v="0"/>
    <x v="0"/>
    <m/>
    <m/>
    <s v="DEISY RUTH CONTRERAS RAMOS"/>
    <n v="52048570"/>
    <m/>
    <n v="1978"/>
    <n v="70180000"/>
    <n v="2977333"/>
    <n v="0"/>
    <n v="73157333"/>
    <n v="6380000"/>
    <m/>
    <m/>
    <m/>
    <s v="Persona Natural"/>
    <x v="0"/>
    <m/>
    <s v="APOYAR TÉCNICAMENTE A LOS RESPONSABLES E INTEGRANTES DE LOS PROCESOS EN LA IMPLEMENTACIÓN DE HERRAMIENTAS DE GESTIÓN, SIGUIENDO LOS LINEAMIENTOS METODOLÓGICOS ESTABLECIDOS POR LA OFICINA ASESORA_x000a_DE PLANEACIÓN DE LA SECRETARÍA DISTRITAL DE GOBIERNO”"/>
    <s v="https://community.secop.gov.co/Public/Tendering/OpportunityDetail/Index?noticeUID=CO1.NTC.1723703&amp;isFromPublicArea=True&amp;isModal=true&amp;asPopupView=true"/>
    <x v="6"/>
    <x v="139"/>
    <d v="2021-02-05T00:00:00"/>
    <d v="2021-12-31T00:00:00"/>
    <s v="10 meses 27 días."/>
    <d v="2022-01-14T00:00:00"/>
    <s v="14 días."/>
    <d v="2022-01-14T00:00:00"/>
    <s v="11 meses 10 días."/>
    <s v="Término Ok"/>
    <m/>
    <m/>
    <m/>
    <m/>
    <s v="-"/>
    <s v="-"/>
    <s v="-"/>
    <s v="-"/>
    <s v="-"/>
    <s v="-"/>
    <s v="Femenino"/>
    <s v="-"/>
    <s v="-"/>
    <s v="-"/>
    <s v="-"/>
    <s v="-"/>
    <s v="-"/>
    <m/>
  </r>
  <r>
    <x v="1"/>
    <s v="056-2021"/>
    <m/>
    <s v="Secop II"/>
    <s v="FDLSUBA-056-2021"/>
    <s v="FDLSUBA-CPS-056-2021"/>
    <x v="0"/>
    <x v="0"/>
    <x v="0"/>
    <m/>
    <m/>
    <s v="KAROLA ANDREA MEDINA PEREZ"/>
    <n v="64744709"/>
    <m/>
    <n v="1979"/>
    <n v="44660000"/>
    <n v="0"/>
    <n v="0"/>
    <n v="44660000"/>
    <n v="6380000"/>
    <m/>
    <m/>
    <m/>
    <s v="Persona Natural"/>
    <x v="0"/>
    <m/>
    <s v="APOYAR TECNICAMENTE LAS DISTINTAS ETAPAS DE LOS PROCESOS DE COMPETENCIA DE LAS INSPECCIONES DE POLICÍA DE LA LOCALIDAD, SEGÚN REPARTO"/>
    <s v="https://community.secop.gov.co/Public/Tendering/OpportunityDetail/Index?noticeUID=CO1.NTC.1729364&amp;isFromPublicArea=True&amp;isModal=true&amp;asPopupView=true"/>
    <x v="23"/>
    <x v="139"/>
    <d v="2021-02-10T00:00:00"/>
    <d v="2021-09-09T00:00:00"/>
    <s v="7 meses "/>
    <d v="2021-09-09T00:00:00"/>
    <s v=""/>
    <d v="2021-09-09T00:00:00"/>
    <s v="7 meses "/>
    <s v="Término Ok"/>
    <m/>
    <m/>
    <m/>
    <m/>
    <s v="-"/>
    <s v="-"/>
    <s v="-"/>
    <s v="-"/>
    <s v="-"/>
    <s v="-"/>
    <s v="Femenino"/>
    <s v="-"/>
    <s v="-"/>
    <s v="-"/>
    <s v="-"/>
    <s v="-"/>
    <s v="-"/>
    <m/>
  </r>
  <r>
    <x v="1"/>
    <s v="057-2021"/>
    <m/>
    <s v="Secop II"/>
    <s v="FDLSUBA-CPS-57-2021"/>
    <s v="FDLSUBA-CPS-57-2021"/>
    <x v="0"/>
    <x v="0"/>
    <x v="0"/>
    <m/>
    <m/>
    <s v="ADRIANA TANGARIFE CARVAJAL"/>
    <n v="52842671"/>
    <s v="Bogotá, D.C."/>
    <n v="1979"/>
    <n v="44660000"/>
    <n v="0"/>
    <n v="0"/>
    <n v="44660000"/>
    <n v="6380000"/>
    <m/>
    <m/>
    <m/>
    <s v="Persona Natural"/>
    <x v="0"/>
    <m/>
    <s v="APOYAR TÉCNICAMENTE LAS DISTINTAS ETAPAS DE LOS PROCESOS DE COMPETENCIA DE LAS INSPECCIONES DE POLICÍA DE LA LOCALIDAD, SEGÚN REPARTO"/>
    <s v="https://community.secop.gov.co/Public/Tendering/OpportunityDetail/Index?noticeUID=CO1.NTC.1709140&amp;isFromPublicArea=True&amp;isModal=true&amp;asPopupView=true"/>
    <x v="23"/>
    <x v="138"/>
    <d v="2021-02-02T00:00:00"/>
    <d v="2021-09-01T00:00:00"/>
    <s v="7 meses "/>
    <d v="2021-09-01T00:00:00"/>
    <s v=""/>
    <d v="2021-09-01T00:00:00"/>
    <s v="7 meses "/>
    <s v="Término Ok"/>
    <m/>
    <m/>
    <m/>
    <m/>
    <s v="CARRERA 66 # 79 A 82 UNIDAD 1 INTERIOR 2 APTO 302"/>
    <n v="3205619237"/>
    <s v=" akiedis27@gmail.com"/>
    <s v="Banco Caja Social (BCSC)"/>
    <s v="Ahorros"/>
    <n v="24525075600"/>
    <s v="Femenino"/>
    <s v="Colombia"/>
    <s v="Bogotá, D.C."/>
    <s v="Cundinamarca"/>
    <d v="1981-10-27T00:00:00"/>
    <n v="42"/>
    <s v="ARQUITECTURA"/>
    <m/>
  </r>
  <r>
    <x v="1"/>
    <s v="058-2021"/>
    <m/>
    <s v="Secop II"/>
    <s v="FDLSUBACPS-58-2021"/>
    <s v="FDLSUBA-CPS-058-2021"/>
    <x v="0"/>
    <x v="0"/>
    <x v="0"/>
    <m/>
    <m/>
    <s v="JULIO HERNAN GONZALEZ GONZALEZ"/>
    <n v="7304906"/>
    <s v="Chiquinquira (Boyacá)"/>
    <n v="1979"/>
    <n v="44660000"/>
    <n v="0"/>
    <n v="0"/>
    <n v="44660000"/>
    <n v="6380000"/>
    <m/>
    <m/>
    <m/>
    <s v="Persona Natural"/>
    <x v="0"/>
    <m/>
    <s v="APOYAR TÉCNICAMENTE LAS DISTINTAS ETAPAS DE LOS PROCESOS DE COMPETENCIA DE LAS_x000a_INSPECCIONES DE POLICÍA DE LA LOCALIDAD, SEGÚN REPARTO"/>
    <s v="https://community.secop.gov.co/Public/Tendering/OpportunityDetail/Index?noticeUID=CO1.NTC.1720029&amp;isFromPublicArea=True&amp;isModal=true&amp;asPopupView=true"/>
    <x v="23"/>
    <x v="137"/>
    <d v="2021-02-02T00:00:00"/>
    <d v="2021-09-01T00:00:00"/>
    <s v="7 meses "/>
    <d v="2021-09-01T00:00:00"/>
    <s v=""/>
    <d v="2021-09-01T00:00:00"/>
    <s v="7 meses "/>
    <s v="Término Ok"/>
    <m/>
    <m/>
    <m/>
    <m/>
    <s v="calle 138#54-60"/>
    <n v="3115381013"/>
    <s v="juhego20@gmail.com"/>
    <s v="Banco Scotiabank Colpatria"/>
    <s v="Ahorros"/>
    <n v="5765879029"/>
    <s v="Masculino"/>
    <s v="Colombia"/>
    <s v="Chiquinquirá"/>
    <s v="Boyacá"/>
    <d v="1963-09-23T00:00:00"/>
    <n v="60"/>
    <s v="ARQUITECTURA"/>
    <m/>
  </r>
  <r>
    <x v="1"/>
    <s v="059-2021"/>
    <m/>
    <s v="Secop II"/>
    <s v="FDLSUBACPS-59-2021"/>
    <s v="FDLSUBA-CPS-059-2021"/>
    <x v="0"/>
    <x v="0"/>
    <x v="0"/>
    <m/>
    <m/>
    <s v="REINALDO PUENTES VASQUEZ"/>
    <n v="79636340"/>
    <m/>
    <n v="1979"/>
    <n v="44660000"/>
    <n v="0"/>
    <n v="0"/>
    <n v="44660000"/>
    <n v="6380000"/>
    <m/>
    <m/>
    <m/>
    <s v="Persona Natural"/>
    <x v="0"/>
    <m/>
    <s v="APOYAR TÉCNICAMENTE LAS DISTINTAS ETAPAS DE LOS PROCESOS DE COMPETENCIA DE LAS_x000a_INSPECCIONES DE POLICÍA DE LA LOCALIDAD, SEGÚN REPARTO"/>
    <s v="https://community.secop.gov.co/Public/Tendering/OpportunityDetail/Index?noticeUID=CO1.NTC.1719842&amp;isFromPublicArea=True&amp;isModal=true&amp;asPopupView=true"/>
    <x v="23"/>
    <x v="137"/>
    <d v="2021-02-02T00:00:00"/>
    <d v="2021-09-01T00:00:00"/>
    <s v="7 meses "/>
    <d v="2021-09-01T00:00:00"/>
    <s v=""/>
    <d v="2021-09-01T00:00:00"/>
    <s v="7 meses "/>
    <s v="Término Ok"/>
    <m/>
    <m/>
    <m/>
    <m/>
    <s v="-"/>
    <s v="-"/>
    <s v="-"/>
    <s v="-"/>
    <s v="-"/>
    <s v="-"/>
    <s v="Masculino"/>
    <s v="-"/>
    <s v="-"/>
    <s v="-"/>
    <s v="-"/>
    <s v="-"/>
    <s v="-"/>
    <m/>
  </r>
  <r>
    <x v="1"/>
    <s v="060-2021"/>
    <m/>
    <s v="Secop II"/>
    <s v="FDLSUBA-CPS-060-2021"/>
    <s v="FDLSUBA-CPS-060-2021"/>
    <x v="0"/>
    <x v="0"/>
    <x v="0"/>
    <m/>
    <m/>
    <s v="JOHN HANS VALENZUELA TORRES"/>
    <n v="19475827"/>
    <m/>
    <n v="1979"/>
    <n v="29890000"/>
    <n v="0"/>
    <n v="0"/>
    <n v="29890000"/>
    <n v="4270000"/>
    <m/>
    <m/>
    <m/>
    <s v="Persona Natural"/>
    <x v="0"/>
    <m/>
    <s v="APOYAR JURÍDICAMENTE LA EJECUCIÓN DE LAS ACCIONES REQUERIDAS PARA LA DEPURACIÓN DE LAS_x000a_ACTUACIONES ADMINISTRATIVAS QUE CURSAN EN LA ALCALDÍA LOCAL"/>
    <s v="https://community.secop.gov.co/Public/Tendering/OpportunityDetail/Index?noticeUID=CO1.NTC.1721678&amp;isFromPublicArea=True&amp;isModal=true&amp;asPopupView=true"/>
    <x v="21"/>
    <x v="143"/>
    <d v="2021-02-03T00:00:00"/>
    <d v="2021-09-02T00:00:00"/>
    <s v="7 meses "/>
    <d v="2021-09-02T00:00:00"/>
    <s v=""/>
    <d v="2021-09-02T00:00:00"/>
    <s v="7 meses "/>
    <s v="Término Ok"/>
    <m/>
    <m/>
    <m/>
    <m/>
    <s v="-"/>
    <s v="-"/>
    <s v="-"/>
    <s v="-"/>
    <s v="-"/>
    <s v="-"/>
    <s v="Masculino"/>
    <s v="-"/>
    <s v="-"/>
    <s v="-"/>
    <s v="-"/>
    <s v="-"/>
    <s v="-"/>
    <m/>
  </r>
  <r>
    <x v="1"/>
    <s v="061-2021"/>
    <m/>
    <s v="Secop II"/>
    <s v="FDLSUBA-CPS-061-2021 SUSCRITO"/>
    <s v="FDLSUBA-CD-061-2021"/>
    <x v="0"/>
    <x v="0"/>
    <x v="0"/>
    <m/>
    <m/>
    <s v="JOAQUIN GUILLERMO DOMINGUEZ CASTILLO"/>
    <n v="79947466"/>
    <m/>
    <n v="1979"/>
    <n v="29890000"/>
    <n v="0"/>
    <n v="0"/>
    <n v="29890000"/>
    <n v="4270000"/>
    <m/>
    <m/>
    <m/>
    <s v="Persona Natural"/>
    <x v="0"/>
    <m/>
    <s v="APOYAR JURÍDICAMENTE LA EJECUCIÓN DE LAS ACCIONES REQUERIDAS PARA LA DEPURACIÓN DE LAS ACTUACIONES ADMINISTRATIVAS QUE CURSAN EN LA ALCALDÍA_x000a_LOCAL.”_x000a_"/>
    <s v="https://community.secop.gov.co/Public/Tendering/OpportunityDetail/Index?noticeUID=CO1.NTC.1714942&amp;isFromPublicArea=True&amp;isModal=true&amp;asPopupView=true"/>
    <x v="21"/>
    <x v="138"/>
    <d v="2021-02-02T00:00:00"/>
    <d v="2021-09-01T00:00:00"/>
    <s v="7 meses "/>
    <d v="2021-09-01T00:00:00"/>
    <s v=""/>
    <d v="2021-09-01T00:00:00"/>
    <s v="7 meses "/>
    <s v="Término Ok"/>
    <m/>
    <m/>
    <m/>
    <m/>
    <s v="-"/>
    <s v="-"/>
    <s v="-"/>
    <s v="-"/>
    <s v="-"/>
    <s v="-"/>
    <s v="Masculino"/>
    <s v="-"/>
    <s v="-"/>
    <s v="-"/>
    <s v="-"/>
    <s v="-"/>
    <s v="-"/>
    <m/>
  </r>
  <r>
    <x v="1"/>
    <s v="062-2021"/>
    <m/>
    <s v="Secop II"/>
    <s v="FDLSUBA-CPS-062-2021"/>
    <s v="FDLSUBA-CPS-062-2021"/>
    <x v="0"/>
    <x v="0"/>
    <x v="0"/>
    <m/>
    <m/>
    <s v="ANGELA JOHANA PATIÑO QUIROGA"/>
    <n v="1024470158"/>
    <m/>
    <n v="1979"/>
    <n v="29890000"/>
    <n v="0"/>
    <n v="0"/>
    <n v="29890000"/>
    <n v="4270000"/>
    <m/>
    <m/>
    <m/>
    <s v="Persona Natural"/>
    <x v="0"/>
    <m/>
    <s v="APOYAR JURÍDICAMENTE LA EJECUCIÓN DE LAS ACCIONES REQUERIDAS PARA LA DEPURACIÓN DE_x000a_LAS ACTUACIONES ADMINISTRATIVAS QUE CURSAN EN LA ALCALDÍA LOCAL"/>
    <s v="https://community.secop.gov.co/Public/Tendering/OpportunityDetail/Index?noticeUID=CO1.NTC.1722788&amp;isFromPublicArea=True&amp;isModal=true&amp;asPopupView=true"/>
    <x v="21"/>
    <x v="143"/>
    <d v="2021-06-02T00:00:00"/>
    <d v="2021-12-31T00:00:00"/>
    <s v="6 meses 30 días."/>
    <d v="2021-12-31T00:00:00"/>
    <s v=""/>
    <d v="2021-12-31T00:00:00"/>
    <s v="6 meses 30 días."/>
    <s v="Término Ok"/>
    <m/>
    <m/>
    <m/>
    <m/>
    <s v="-"/>
    <s v="-"/>
    <s v="-"/>
    <s v="-"/>
    <s v="-"/>
    <s v="-"/>
    <s v="Femenino"/>
    <s v="-"/>
    <s v="-"/>
    <s v="-"/>
    <s v="-"/>
    <s v="-"/>
    <s v="-"/>
    <m/>
  </r>
  <r>
    <x v="1"/>
    <s v="063-2021"/>
    <m/>
    <s v="Secop II"/>
    <s v="FDLSUBA-CPS-063-2021"/>
    <s v="FDLSUBA-CPS-063-2021"/>
    <x v="0"/>
    <x v="0"/>
    <x v="0"/>
    <m/>
    <m/>
    <s v="LOLA ELVIRA FRANCO SAAVEDRA"/>
    <n v="52063333"/>
    <s v="Bogotá, D.C."/>
    <n v="1979"/>
    <n v="29890000"/>
    <n v="0"/>
    <n v="0"/>
    <n v="29890000"/>
    <n v="4270000"/>
    <m/>
    <m/>
    <m/>
    <s v="Persona Natural"/>
    <x v="0"/>
    <m/>
    <s v="APOYAR JURÍDICAMENTE LA EJECUCIÓN DE LAS ACCIONES REQUERIDAS PARA LA DEPURACIÓN DE LAS ACTUACIONES ADMINISTRATIVAS QUE CURSAN EN LA ALCALDÍA LOCAL"/>
    <s v="https://community.secop.gov.co/Public/Tendering/OpportunityDetail/Index?noticeUID=CO1.NTC.1720974&amp;isFromPublicArea=True&amp;isModal=true&amp;asPopupView=true"/>
    <x v="21"/>
    <x v="143"/>
    <d v="2021-02-03T00:00:00"/>
    <d v="2021-09-02T00:00:00"/>
    <s v="7 meses "/>
    <d v="2021-09-02T00:00:00"/>
    <s v=""/>
    <d v="2021-09-02T00:00:00"/>
    <s v="7 meses "/>
    <s v="Término Ok"/>
    <m/>
    <m/>
    <m/>
    <m/>
    <s v="Calle 89 B # 116 A-10 torre 39 Apto 204"/>
    <n v="3104145354"/>
    <s v="lolisfras@hotmaiul.com"/>
    <s v="Banco Av Villas"/>
    <s v="Ahorros"/>
    <n v="73858347"/>
    <s v="Femenino"/>
    <s v="Colombia"/>
    <s v="Bogotá, D.C."/>
    <s v="Cundinamarca"/>
    <d v="1972-02-04T00:00:00"/>
    <n v="52"/>
    <s v="DERECHO"/>
    <m/>
  </r>
  <r>
    <x v="1"/>
    <s v="064-2021"/>
    <m/>
    <s v="Secop II"/>
    <s v="FDLSUBA-CPS-64-2021"/>
    <s v="FDLSUBA-CPS-64-2021"/>
    <x v="0"/>
    <x v="0"/>
    <x v="0"/>
    <m/>
    <m/>
    <s v="MARIA PAULA PAEZ TORRES"/>
    <n v="1020770504"/>
    <m/>
    <n v="1979"/>
    <n v="29890000"/>
    <n v="0"/>
    <n v="0"/>
    <n v="29890000"/>
    <n v="4270000"/>
    <m/>
    <m/>
    <m/>
    <s v="Persona Natural"/>
    <x v="0"/>
    <m/>
    <s v="APOYAR JURÍDICAMENTE LA EJECUCIÓN DE LAS ACCIONES REQUERIDAS PARA LA DEPURACIÓN DE LAS ACTUACIONES ADMINISTRATIVAS QUE CURSAN EN LA ALCALDÍA LOCAL"/>
    <s v="https://community.secop.gov.co/Public/Tendering/OpportunityDetail/Index?noticeUID=CO1.NTC.1709153&amp;isFromPublicArea=True&amp;isModal=true&amp;asPopupView=true"/>
    <x v="21"/>
    <x v="138"/>
    <d v="2021-02-03T00:00:00"/>
    <d v="2021-09-02T00:00:00"/>
    <s v="7 meses "/>
    <d v="2021-09-02T00:00:00"/>
    <s v=""/>
    <d v="2021-09-02T00:00:00"/>
    <s v="7 meses "/>
    <s v="Término Ok"/>
    <m/>
    <m/>
    <m/>
    <m/>
    <s v="-"/>
    <s v="-"/>
    <s v="-"/>
    <s v="-"/>
    <s v="-"/>
    <s v="-"/>
    <s v="Femenino"/>
    <s v="-"/>
    <s v="-"/>
    <s v="-"/>
    <s v="-"/>
    <s v="-"/>
    <s v="-"/>
    <m/>
  </r>
  <r>
    <x v="1"/>
    <s v="065-2021"/>
    <m/>
    <s v="Secop II"/>
    <s v="FDLSUBA-CPS-065-2021"/>
    <s v="FDLSUBA-CPS-065-2021"/>
    <x v="0"/>
    <x v="0"/>
    <x v="0"/>
    <m/>
    <m/>
    <s v="RICARDO ELIECER PRADO SALAMANCA"/>
    <n v="1061758438"/>
    <m/>
    <n v="1979"/>
    <n v="29890000"/>
    <n v="0"/>
    <n v="0"/>
    <n v="29890000"/>
    <n v="4270000"/>
    <m/>
    <m/>
    <m/>
    <s v="Persona Natural"/>
    <x v="0"/>
    <m/>
    <s v="APOYAR JURÍDICAMENTE LA EJECUCIÓN DE LAS ACCIONES REQUERIDAS PARA LA DEPURACIÓN DE LAS_x000a_ACTUACIONES ADMINISTRATIVAS QUE CURSAN EN LA ALCALDÍA LOCAL"/>
    <s v="https://community.secop.gov.co/Public/Tendering/OpportunityDetail/Index?noticeUID=CO1.NTC.1726823&amp;isFromPublicArea=True&amp;isModal=true&amp;asPopupView=true"/>
    <x v="21"/>
    <x v="142"/>
    <d v="2021-02-03T00:00:00"/>
    <d v="2021-09-02T00:00:00"/>
    <s v="7 meses "/>
    <d v="2021-09-02T00:00:00"/>
    <s v=""/>
    <d v="2021-09-02T00:00:00"/>
    <s v="7 meses "/>
    <s v="Término Ok"/>
    <m/>
    <m/>
    <m/>
    <m/>
    <s v="-"/>
    <s v="-"/>
    <s v="-"/>
    <s v="-"/>
    <s v="-"/>
    <s v="-"/>
    <s v="Masculino"/>
    <s v="-"/>
    <s v="-"/>
    <s v="-"/>
    <s v="-"/>
    <s v="-"/>
    <s v="-"/>
    <m/>
  </r>
  <r>
    <x v="1"/>
    <s v="066-2021"/>
    <m/>
    <s v="Secop II"/>
    <s v="FDLSUBACPS-66-2021"/>
    <s v="FDLSUBA-CPS-066-2021"/>
    <x v="0"/>
    <x v="0"/>
    <x v="0"/>
    <m/>
    <m/>
    <s v="MARIA ALEJANDRA BUITRAGO CORTES"/>
    <n v="1018468804"/>
    <m/>
    <n v="1979"/>
    <n v="29890000"/>
    <n v="0"/>
    <n v="0"/>
    <n v="29890000"/>
    <n v="4270000"/>
    <m/>
    <m/>
    <m/>
    <s v="Persona Natural"/>
    <x v="0"/>
    <m/>
    <s v="APOYAR JURÍDICAMENTE LA EJECUCIÓN DE LAS ACCIONES REQUERIDAS PARA LA DEPURACIÓN DE LAS_x000a_ACTUACIONES ADMINISTRATIVAS QUE CURSAN EN LA ALCALDÍA LOCAL"/>
    <s v="https://community.secop.gov.co/Public/Tendering/OpportunityDetail/Index?noticeUID=CO1.NTC.1719376&amp;isFromPublicArea=True&amp;isModal=true&amp;asPopupView=true"/>
    <x v="21"/>
    <x v="137"/>
    <d v="2021-02-02T00:00:00"/>
    <d v="2021-09-01T00:00:00"/>
    <s v="7 meses "/>
    <d v="2021-09-01T00:00:00"/>
    <s v=""/>
    <d v="2021-09-01T00:00:00"/>
    <s v="7 meses "/>
    <s v="Término Ok"/>
    <m/>
    <m/>
    <m/>
    <m/>
    <s v="-"/>
    <s v="-"/>
    <s v="-"/>
    <s v="-"/>
    <s v="-"/>
    <s v="-"/>
    <s v="Femenino"/>
    <s v="-"/>
    <s v="-"/>
    <s v="-"/>
    <s v="-"/>
    <s v="-"/>
    <s v="-"/>
    <m/>
  </r>
  <r>
    <x v="1"/>
    <s v="067-2021"/>
    <m/>
    <s v="Secop II"/>
    <s v="FDLSUBA-CPS-067-2021"/>
    <s v="FDLSUBA-CPS-067-2021"/>
    <x v="0"/>
    <x v="0"/>
    <x v="0"/>
    <m/>
    <m/>
    <s v="VIVIANA FERNANDA ALFARO MESA"/>
    <n v="53121197"/>
    <s v="Bogotá, D.C."/>
    <n v="1979"/>
    <n v="29890000"/>
    <n v="0"/>
    <n v="0"/>
    <n v="29890000"/>
    <n v="4270000"/>
    <m/>
    <m/>
    <m/>
    <s v="Persona Natural"/>
    <x v="0"/>
    <m/>
    <s v="APOYAR JURÍDICAMENTE LA EJECUCIÓN DE LAS ACCIONES_x000a_REQUERIDAS PARA LA DEPURACIÓN DE LAS ACTUACIONES ADMINISTRATIVAS QUE CURSAN EN LA ALCALDÍA LOCAL"/>
    <s v="https://community.secop.gov.co/Public/Tendering/OpportunityDetail/Index?noticeUID=CO1.NTC.1727494&amp;isFromPublicArea=True&amp;isModal=true&amp;asPopupView=true"/>
    <x v="21"/>
    <x v="142"/>
    <d v="2021-02-04T00:00:00"/>
    <d v="2021-09-03T00:00:00"/>
    <s v="7 meses "/>
    <d v="2021-09-03T00:00:00"/>
    <s v=""/>
    <d v="2021-09-03T00:00:00"/>
    <s v="7 meses "/>
    <s v="Término Ok"/>
    <m/>
    <m/>
    <m/>
    <m/>
    <s v="KR 55 D 166 21 AP 404 INT. 2"/>
    <n v="3105776362"/>
    <s v="fernanda.alfaro20@hotmail.com"/>
    <s v="Banco Davivienda"/>
    <s v="Ahorros"/>
    <s v="452970000066"/>
    <s v="Femenino"/>
    <s v="Colombia"/>
    <s v="Bogotá, D.C."/>
    <s v="Cundinamarca"/>
    <d v="1984-10-20T00:00:00"/>
    <n v="39"/>
    <s v="DIPLOMADO EN CONCILIACIÓN, Técnico laboral en investigación judicial"/>
    <m/>
  </r>
  <r>
    <x v="1"/>
    <s v="068-2021"/>
    <m/>
    <s v="Secop II"/>
    <s v="FDLSUBA-CPS-068-2021"/>
    <s v="FDLSUBA-CD-068-2021"/>
    <x v="0"/>
    <x v="0"/>
    <x v="0"/>
    <m/>
    <m/>
    <s v="CLAUDIA PATRICIA URREGO MORENO"/>
    <n v="52990899"/>
    <s v="Bogotá, D.C."/>
    <n v="1979"/>
    <n v="29890000"/>
    <n v="0"/>
    <n v="0"/>
    <n v="29890000"/>
    <n v="4270000"/>
    <m/>
    <m/>
    <m/>
    <s v="Persona Natural"/>
    <x v="0"/>
    <m/>
    <s v="APOYAR JURÍDICAMENTE LA EJECUCIÓN DE LAS ACCIONES REQUERIDAS PARA LA DEPURACIÓN DE LAS ACTUACIONES ADMINISTRATIVAS QUE CURSAN EN LA ALCALDÍA_x000a_LOCAL"/>
    <s v="https://community.secop.gov.co/Public/Tendering/OpportunityDetail/Index?noticeUID=CO1.NTC.1714800&amp;isFromPublicArea=True&amp;isModal=true&amp;asPopupView=true"/>
    <x v="21"/>
    <x v="138"/>
    <d v="2021-02-02T00:00:00"/>
    <d v="2021-09-01T00:00:00"/>
    <s v="7 meses "/>
    <d v="2021-09-01T00:00:00"/>
    <s v=""/>
    <d v="2021-09-01T00:00:00"/>
    <s v="7 meses "/>
    <s v="Término Ok"/>
    <m/>
    <m/>
    <m/>
    <m/>
    <s v="CARRERA 8F N°159B 34"/>
    <n v="3013627540"/>
    <s v="CLAUDIAUABOG@HOTMAIL.COM"/>
    <s v="Banco Davivienda"/>
    <s v="Ahorros"/>
    <s v="450700087130"/>
    <s v="Femenino"/>
    <s v="Colombia"/>
    <s v="Bogotá, D.C."/>
    <s v="Cundinamarca"/>
    <d v="1982-11-27T00:00:00"/>
    <n v="41"/>
    <s v="DERECHO"/>
    <m/>
  </r>
  <r>
    <x v="1"/>
    <s v="069-2021"/>
    <m/>
    <s v="Secop II"/>
    <s v="FDLSUBA-CPS-069-2021"/>
    <s v="FDLSUBA-CPS- 069-2021"/>
    <x v="0"/>
    <x v="0"/>
    <x v="0"/>
    <m/>
    <m/>
    <s v="JUAN DAVID DIAZ DIAZ"/>
    <n v="1019063529"/>
    <s v="Bogotá, D.C."/>
    <n v="1979"/>
    <n v="29890000"/>
    <n v="0"/>
    <n v="0"/>
    <n v="29890000"/>
    <n v="4270000"/>
    <m/>
    <m/>
    <m/>
    <s v="Persona Natural"/>
    <x v="0"/>
    <m/>
    <s v="APOYAR JURÍDICAMENTE LA EJECUCIÓN DE LAS ACCIONES REQUERIDAS PARA LA DEPURACIÓN DE_x000a_LAS ACTUACIONES ADMINISTRATIVAS QUE CURSAN EN LA ALCALDÍA LOCAL"/>
    <s v="https://community.secop.gov.co/Public/Tendering/OpportunityDetail/Index?noticeUID=CO1.NTC.1723360&amp;isFromPublicArea=True&amp;isModal=true&amp;asPopupView=true"/>
    <x v="21"/>
    <x v="143"/>
    <d v="2021-02-08T00:00:00"/>
    <d v="2021-09-07T00:00:00"/>
    <s v="7 meses "/>
    <d v="2021-09-07T00:00:00"/>
    <s v=""/>
    <d v="2021-09-07T00:00:00"/>
    <s v="7 meses "/>
    <s v="Término Ok"/>
    <m/>
    <m/>
    <m/>
    <m/>
    <s v="Calle 147 No. 94-17 Apto 518 Int.9"/>
    <n v="3203646185"/>
    <s v="rasmus-233@hotmail.com"/>
    <s v="Banco Scotiabank Colpatria"/>
    <s v="Ahorros"/>
    <n v="4382026294"/>
    <s v="Masculino"/>
    <s v="Colombia"/>
    <s v="Bogotá, D.C."/>
    <s v="Cundinamarca"/>
    <d v="1991-09-11T00:00:00"/>
    <n v="32"/>
    <s v="Máster Universitario en Derecho Empresarial,DERECHO "/>
    <m/>
  </r>
  <r>
    <x v="1"/>
    <s v="070-2021"/>
    <m/>
    <s v="Secop II"/>
    <s v="CO1.PCCNTR.2204438"/>
    <s v="FDLSUBA-CPS-070-2021"/>
    <x v="0"/>
    <x v="0"/>
    <x v="0"/>
    <m/>
    <m/>
    <s v="MATEO ANDRES FELIPE EMILIO DUQUE CALDERON"/>
    <n v="1000971218"/>
    <m/>
    <n v="1979"/>
    <n v="29890000"/>
    <n v="0"/>
    <n v="0"/>
    <n v="29890000"/>
    <n v="4270000"/>
    <m/>
    <m/>
    <m/>
    <s v="Persona Natural"/>
    <x v="0"/>
    <m/>
    <s v="APOYAR JURÍDICAMENTE LA EJECUCIÓN DE LAS ACCIONES REQUERIDAS PARA LA DEPURACIÓN DE LAS ACTUACIONES ADMINISTRATIVAS QUE CURSAN EN LA ALCALDÍA LOCAL."/>
    <s v="https://community.secop.gov.co/Public/Tendering/OpportunityDetail/Index?noticeUID=CO1.NTC.1720079&amp;isFromPublicArea=True&amp;isModal=true&amp;asPopupView=true"/>
    <x v="21"/>
    <x v="143"/>
    <d v="2021-02-03T00:00:00"/>
    <d v="2021-09-02T00:00:00"/>
    <s v="7 meses "/>
    <d v="2021-09-02T00:00:00"/>
    <s v=""/>
    <d v="2021-09-02T00:00:00"/>
    <s v="7 meses "/>
    <s v="Término Ok"/>
    <m/>
    <m/>
    <m/>
    <m/>
    <s v="-"/>
    <s v="-"/>
    <s v="-"/>
    <s v="-"/>
    <s v="-"/>
    <s v="-"/>
    <s v="Masculino"/>
    <s v="-"/>
    <s v="-"/>
    <s v="-"/>
    <s v="-"/>
    <s v="-"/>
    <s v="-"/>
    <m/>
  </r>
  <r>
    <x v="1"/>
    <s v="071-2021"/>
    <m/>
    <s v="Secop II"/>
    <s v="FDLSUBA-CPS-71-2021"/>
    <s v="FDLSUBA-CPS-71-2021"/>
    <x v="0"/>
    <x v="0"/>
    <x v="0"/>
    <m/>
    <m/>
    <s v="ARLID JOHANA ALVAREZ RINCON"/>
    <n v="1052395871"/>
    <m/>
    <n v="1979"/>
    <n v="29890000"/>
    <n v="0"/>
    <n v="0"/>
    <n v="29890000"/>
    <n v="4270000"/>
    <m/>
    <m/>
    <m/>
    <s v="Persona Natural"/>
    <x v="0"/>
    <m/>
    <s v="APOYAR JURÍDICAMENTE LA EJECUCIÓN DE LAS ACCIONES REQUERIDAS PARA LA DEPURACIÓN DE LAS ACTUACIONES ADMINISTRATIVAS QUE CURSAN EN LA ALCALDÍA LOCAL"/>
    <s v="https://community.secop.gov.co/Public/Tendering/OpportunityDetail/Index?noticeUID=CO1.NTC.1713844&amp;isFromPublicArea=True&amp;isModal=true&amp;asPopupView=true"/>
    <x v="21"/>
    <x v="138"/>
    <d v="2021-02-03T00:00:00"/>
    <d v="2021-09-02T00:00:00"/>
    <s v="7 meses "/>
    <d v="2021-09-02T00:00:00"/>
    <s v=""/>
    <d v="2021-09-02T00:00:00"/>
    <s v="7 meses "/>
    <s v="Término Ok"/>
    <m/>
    <m/>
    <m/>
    <m/>
    <s v="-"/>
    <s v="-"/>
    <s v="-"/>
    <s v="-"/>
    <s v="-"/>
    <s v="-"/>
    <s v="Femenino"/>
    <s v="-"/>
    <s v="-"/>
    <s v="-"/>
    <s v="-"/>
    <s v="-"/>
    <s v="-"/>
    <m/>
  </r>
  <r>
    <x v="1"/>
    <s v="072-2021"/>
    <m/>
    <s v="Secop II"/>
    <s v="FDLSUBA-CPS-072-2021"/>
    <s v="FDLSUBA-CPS-072-2021"/>
    <x v="0"/>
    <x v="0"/>
    <x v="0"/>
    <m/>
    <m/>
    <s v="PILAR PATRICIA PALOMO NEGRETTE"/>
    <n v="1067836847"/>
    <m/>
    <n v="1979"/>
    <n v="29890000"/>
    <n v="0"/>
    <n v="0"/>
    <n v="29890000"/>
    <n v="4270000"/>
    <m/>
    <m/>
    <m/>
    <s v="Persona Natural"/>
    <x v="0"/>
    <m/>
    <s v="APOYAR JURÍDICAMENTE LA EJECUCIÓN DE LAS ACCIONES REQUERIDAS PARA LA DEPURACIÓN DE_x000a_LAS ACTUACIONES ADMINISTRATIVAS QUE CURSAN EN LA ALCALDÍA LOCAL"/>
    <s v="https://community.secop.gov.co/Public/Tendering/OpportunityDetail/Index?noticeUID=CO1.NTC.1723362&amp;isFromPublicArea=True&amp;isModal=true&amp;asPopupView=true"/>
    <x v="21"/>
    <x v="143"/>
    <d v="2021-02-08T00:00:00"/>
    <d v="2021-09-07T00:00:00"/>
    <s v="7 meses "/>
    <d v="2021-09-07T00:00:00"/>
    <s v=""/>
    <d v="2021-09-07T00:00:00"/>
    <s v="7 meses "/>
    <s v="Término Ok"/>
    <m/>
    <m/>
    <m/>
    <m/>
    <s v="-"/>
    <s v="-"/>
    <s v="-"/>
    <s v="-"/>
    <s v="-"/>
    <s v="-"/>
    <s v="Femenino"/>
    <s v="-"/>
    <s v="-"/>
    <s v="-"/>
    <s v="-"/>
    <s v="-"/>
    <s v="-"/>
    <m/>
  </r>
  <r>
    <x v="1"/>
    <s v="073-2021"/>
    <m/>
    <s v="Secop II"/>
    <s v="FDLSUBACPS-73-2021"/>
    <s v="FDLSUBA-CPS-073-2021"/>
    <x v="0"/>
    <x v="0"/>
    <x v="0"/>
    <m/>
    <m/>
    <s v="DIEGO ANDRES GONZALEZ RODRIGUEZ"/>
    <n v="80801372"/>
    <m/>
    <n v="1979"/>
    <n v="29890000"/>
    <n v="0"/>
    <n v="0"/>
    <n v="29890000"/>
    <n v="4270000"/>
    <m/>
    <m/>
    <m/>
    <s v="Persona Natural"/>
    <x v="0"/>
    <m/>
    <s v="APOYAR JURÍDICAMENTE LA EJECUCIÓN DE LAS ACCIONES REQUERIDAS PARA LA DEPURACIÓN DE LAS_x000a_ACTUACIONES ADMINISTRATIVAS QUE CURSAN EN LA ALCALDÍA LOCAL"/>
    <s v="https://community.secop.gov.co/Public/Tendering/OpportunityDetail/Index?noticeUID=CO1.NTC.1720002&amp;isFromPublicArea=True&amp;isModal=true&amp;asPopupView=true"/>
    <x v="21"/>
    <x v="137"/>
    <d v="2021-02-02T00:00:00"/>
    <d v="2021-09-01T00:00:00"/>
    <s v="7 meses "/>
    <d v="2021-09-01T00:00:00"/>
    <s v=""/>
    <d v="2021-09-01T00:00:00"/>
    <s v="7 meses "/>
    <s v="Término Ok"/>
    <m/>
    <m/>
    <m/>
    <m/>
    <s v="-"/>
    <s v="-"/>
    <s v="-"/>
    <s v="-"/>
    <s v="-"/>
    <s v="-"/>
    <s v="Masculino"/>
    <s v="-"/>
    <s v="-"/>
    <s v="-"/>
    <s v="-"/>
    <s v="-"/>
    <s v="-"/>
    <m/>
  </r>
  <r>
    <x v="1"/>
    <s v="074-2021"/>
    <m/>
    <s v="Secop II"/>
    <s v="FDLSUBA-CPS-074-2021"/>
    <s v="FDLSUBA-CPS-074-2021"/>
    <x v="0"/>
    <x v="0"/>
    <x v="1"/>
    <m/>
    <m/>
    <s v="JERA ANDREA CARDONA CARDONA"/>
    <n v="53061588"/>
    <m/>
    <n v="1953"/>
    <n v="46970000"/>
    <n v="0"/>
    <n v="0"/>
    <n v="46970000"/>
    <n v="4270000"/>
    <m/>
    <m/>
    <m/>
    <s v="Persona Natural"/>
    <x v="0"/>
    <m/>
    <s v="PRESTAR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 DE SUBA"/>
    <s v="https://community.secop.gov.co/Public/Tendering/OpportunityDetail/Index?noticeUID=CO1.NTC.1744358&amp;isFromPublicArea=True&amp;isModal=true&amp;asPopupView=true"/>
    <x v="20"/>
    <x v="145"/>
    <d v="2021-02-10T00:00:00"/>
    <d v="2021-12-31T00:00:00"/>
    <s v="10 meses 22 días."/>
    <d v="2021-12-31T00:00:00"/>
    <s v=""/>
    <d v="2021-12-31T00:00:00"/>
    <s v="10 meses 22 días."/>
    <s v="Término Ok"/>
    <m/>
    <m/>
    <m/>
    <m/>
    <s v="-"/>
    <s v="-"/>
    <s v="-"/>
    <s v="-"/>
    <s v="-"/>
    <s v="-"/>
    <s v="Femenino"/>
    <s v="-"/>
    <s v="-"/>
    <s v="-"/>
    <s v="-"/>
    <s v="-"/>
    <s v="-"/>
    <m/>
  </r>
  <r>
    <x v="1"/>
    <s v="075-2021"/>
    <m/>
    <s v="Secop II"/>
    <s v="FDLSUBA-CPS-075-2021"/>
    <s v="FDLSUBA-CD-075-2021"/>
    <x v="0"/>
    <x v="0"/>
    <x v="0"/>
    <m/>
    <m/>
    <s v="MARCO LEONARDO PEREZ PABLOS"/>
    <n v="88216554"/>
    <m/>
    <n v="1979"/>
    <n v="29890000"/>
    <n v="0"/>
    <n v="0"/>
    <n v="29890000"/>
    <n v="4270000"/>
    <m/>
    <m/>
    <m/>
    <s v="Persona Natural"/>
    <x v="0"/>
    <m/>
    <s v="APOYAR JURÍDICAMENTE LA EJECUCIÓN DE LAS ACCIONES REQUERIDAS PARA LA DEPURACIÓN DE LAS ACTUACIONES ADMINISTRATIVAS QUE CURSAN EN LA ALCALDÍA_x000a_LOCAL"/>
    <s v="https://community.secop.gov.co/Public/Tendering/OpportunityDetail/Index?noticeUID=CO1.NTC.1715257&amp;isFromPublicArea=True&amp;isModal=true&amp;asPopupView=true"/>
    <x v="21"/>
    <x v="138"/>
    <d v="2021-02-02T00:00:00"/>
    <d v="2021-09-01T00:00:00"/>
    <s v="7 meses "/>
    <d v="2021-09-01T00:00:00"/>
    <s v=""/>
    <d v="2021-09-01T00:00:00"/>
    <s v="7 meses "/>
    <s v="Término Ok"/>
    <m/>
    <m/>
    <m/>
    <m/>
    <s v="-"/>
    <s v="-"/>
    <s v="-"/>
    <s v="-"/>
    <s v="-"/>
    <s v="-"/>
    <s v="Masculino"/>
    <s v="-"/>
    <s v="-"/>
    <s v="-"/>
    <s v="-"/>
    <s v="-"/>
    <s v="-"/>
    <m/>
  </r>
  <r>
    <x v="1"/>
    <s v="076-2021"/>
    <m/>
    <s v="Secop II"/>
    <s v="FDLSUBA-CPS-076-2021"/>
    <s v="FDLSUBA-CPS-076-2021"/>
    <x v="0"/>
    <x v="0"/>
    <x v="1"/>
    <m/>
    <m/>
    <s v="PAULA JOHANA VARGAS LEGUIZAMO"/>
    <n v="52307691"/>
    <m/>
    <n v="1979"/>
    <n v="70180000"/>
    <n v="0"/>
    <n v="0"/>
    <n v="70180000"/>
    <n v="6380000"/>
    <m/>
    <m/>
    <m/>
    <s v="Persona Natural"/>
    <x v="0"/>
    <m/>
    <s v="PRESTAR LOS SERVICIOS PROFESIONALES JURÍDICOS ESPECIALIZADOS A LA ALCALDÍA LOCAL DE SUBA,_x000a_PRINCIPALMENTE LIDERANDO LAS ACCIONES PEDAGÓGICAS PREVENTIVAS Y DE SENSIBILIZACIÓN PARA EL ACATAMIENTO VOLUNTARIO DE LA_x000a_NORMATIVA EN MATERIA DEL RÉGIMEN URBANÍSTICO, LEGAL FUNCIONAMIENTO DE LOS ESTABLECIMIENTOS COMERCIALES, USO DEL ESPACIO_x000a_PÚBLICO Y MEDIO AMBIENTE EN LA ALCALDÍA LOCAL DE SUBA"/>
    <s v="https://community.secop.gov.co/Public/Tendering/OpportunityDetail/Index?noticeUID=CO1.NTC.1731522&amp;isFromPublicArea=True&amp;isModal=true&amp;asPopupView=true"/>
    <x v="21"/>
    <x v="139"/>
    <d v="2021-02-09T00:00:00"/>
    <d v="2021-12-31T00:00:00"/>
    <s v="10 meses 23 días."/>
    <d v="2021-12-31T00:00:00"/>
    <s v=""/>
    <d v="2021-12-31T00:00:00"/>
    <s v="10 meses 23 días."/>
    <s v="Término Ok"/>
    <m/>
    <m/>
    <m/>
    <m/>
    <s v="-"/>
    <s v="-"/>
    <s v="-"/>
    <s v="-"/>
    <s v="-"/>
    <s v="-"/>
    <s v="Femenino"/>
    <s v="-"/>
    <s v="-"/>
    <s v="-"/>
    <s v="-"/>
    <s v="-"/>
    <s v="-"/>
    <m/>
  </r>
  <r>
    <x v="1"/>
    <s v="077-2021"/>
    <m/>
    <s v="Secop II"/>
    <s v="FDLSUBA-077-2021"/>
    <s v="FDLSUBA-CPS-077-2021"/>
    <x v="0"/>
    <x v="0"/>
    <x v="1"/>
    <m/>
    <m/>
    <s v="HENRY LEONARDO DUEÑAS RODRIGUEZ"/>
    <n v="1019077954"/>
    <s v="Bogotá, D.C."/>
    <n v="1953"/>
    <n v="46970000"/>
    <n v="1992667"/>
    <n v="0"/>
    <n v="48962667"/>
    <n v="4270000"/>
    <m/>
    <m/>
    <m/>
    <s v="Persona Natural"/>
    <x v="0"/>
    <m/>
    <s v="PRESTAR SERVICIOS PROFESIONALES PARA LA OPERACIÓN, PRESTACIÓN Y SEGUIMIENTO_x000a_Y CUMPLIMIENTO DE LOS PROCEDIMIENTOS ADMINISTRATIVOS, OPERATIVOS Y PROGRAMÁTICOS DE LOS SERVICIOS SOCIALES DEL_x000a_PROYECTO DE SUBSIDIO/APOYO ECONÓMICO TIPO C, QUE CONTRIBUYAN A LA GARANTÍA DE LOS DERECHOS DE LA POBLACIÓN_x000a_MAYOR EN EL MARCO DE LA POLÍTICA PÚBLICA SOCIAL PARA EL ENVEJECIMIENTO Y LA VEJEZ EN EL DISTRITO CAPITAL A CARGO DE_x000a_LA ALCALDÍA LOCAL DE SUBA_x000a_"/>
    <s v="https://community.secop.gov.co/Public/Tendering/OpportunityDetail/Index?noticeUID=CO1.NTC.1721051&amp;isFromPublicArea=True&amp;isModal=true&amp;asPopupView=true"/>
    <x v="20"/>
    <x v="143"/>
    <d v="2021-02-03T00:00:00"/>
    <d v="2021-12-31T00:00:00"/>
    <s v="10 meses 29 días."/>
    <d v="2022-01-14T00:00:00"/>
    <s v="14 días."/>
    <d v="2022-01-14T00:00:00"/>
    <s v="11 meses 12 días."/>
    <s v="Término Ok"/>
    <m/>
    <m/>
    <m/>
    <m/>
    <s v="CALLE 150A #101-20 INTERIOR 8 AP 1102_x000d_"/>
    <n v="3058562858"/>
    <s v="leonardo.ds.rodriguez@gmail.com"/>
    <s v="Bancolombia"/>
    <s v="Ahorros"/>
    <n v="23700100952"/>
    <s v="Masculino"/>
    <s v="Colombia"/>
    <s v="Bogotá, D.C."/>
    <s v="Cundinamarca"/>
    <d v="1992-12-25T00:00:00"/>
    <n v="31"/>
    <s v="TRABAJO SOCIAL"/>
    <m/>
  </r>
  <r>
    <x v="1"/>
    <s v="078-2021"/>
    <m/>
    <s v="Secop II"/>
    <s v="FDLSUBA-CPS-78-2021"/>
    <s v="FDLSUBA-CPS-78-2021"/>
    <x v="0"/>
    <x v="0"/>
    <x v="1"/>
    <m/>
    <m/>
    <s v="NATALYA CAROLINA MORENO IBAÑEZ"/>
    <n v="53073524"/>
    <m/>
    <n v="1953"/>
    <n v="46970000"/>
    <n v="0"/>
    <n v="0"/>
    <n v="46970000"/>
    <n v="4270000"/>
    <m/>
    <m/>
    <m/>
    <s v="Persona Natural"/>
    <x v="0"/>
    <m/>
    <s v="PRESTAR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 DE SUBA"/>
    <s v="https://community.secop.gov.co/Public/Tendering/OpportunityDetail/Index?noticeUID=CO1.NTC.1713737&amp;isFromPublicArea=True&amp;isModal=true&amp;asPopupView=true"/>
    <x v="20"/>
    <x v="137"/>
    <d v="2021-02-03T00:00:00"/>
    <d v="2021-12-31T00:00:00"/>
    <s v="10 meses 29 días."/>
    <d v="2021-12-31T00:00:00"/>
    <s v=""/>
    <d v="2021-12-31T00:00:00"/>
    <s v="10 meses 29 días."/>
    <s v="Término Ok"/>
    <m/>
    <m/>
    <m/>
    <m/>
    <s v="-"/>
    <s v="-"/>
    <s v="-"/>
    <s v="-"/>
    <s v="-"/>
    <s v="-"/>
    <s v="Femenino"/>
    <s v="-"/>
    <s v="-"/>
    <s v="-"/>
    <s v="-"/>
    <s v="-"/>
    <s v="-"/>
    <m/>
  </r>
  <r>
    <x v="1"/>
    <s v="079-2021"/>
    <m/>
    <s v="Secop II"/>
    <s v="FDLSUBA-079-2021"/>
    <s v="FDLSUBA-CPS-079-2021"/>
    <x v="0"/>
    <x v="0"/>
    <x v="1"/>
    <m/>
    <m/>
    <s v="SANDRA EDITH GALLEGOS GARCIA"/>
    <n v="52397949"/>
    <s v="Bogotá, D.C."/>
    <n v="1953"/>
    <n v="46970000"/>
    <n v="1992667"/>
    <n v="0"/>
    <n v="48962667"/>
    <n v="4270000"/>
    <m/>
    <m/>
    <m/>
    <s v="Persona Natural"/>
    <x v="0"/>
    <m/>
    <s v="PRESTAR SERVICIOS PROFESIONALES PARA LA OPERACIÓN, PRESTACIÓN Y_x000a_SEGUIMIENTO Y CUMPLIMIENTO DE LOS PROCEDIMIENTOS ADMINISTRATIVOS, OPERATIVOS Y PROGRAMÁTICOS DE LOS_x000a_SERVICIOS SOCIALES DEL PROYECTO DE SUBSIDIO/APOYO ECONÓMICO TIPO C, QUE CONTRIBUYAN A LA GARANTÍA DE_x000a_LOS DERECHOS DE LA POBLACIÓN MAYOR EN EL MARCO DE LA POLÍTICA PÚBLICA SOCIAL PARA EL ENVEJECIMIENTO Y LA_x000a_VEJEZ EN EL DISTRITO CAPITAL A CARGO DE LA ALCALDÍA LOCAL DE SUBA"/>
    <s v="https://community.secop.gov.co/Public/Tendering/OpportunityDetail/Index?noticeUID=CO1.NTC.1716009&amp;isFromPublicArea=True&amp;isModal=true&amp;asPopupView=true"/>
    <x v="20"/>
    <x v="137"/>
    <d v="2021-02-02T00:00:00"/>
    <d v="2021-12-31T00:00:00"/>
    <s v="10 meses 30 días."/>
    <d v="2022-01-14T00:00:00"/>
    <s v="14 días."/>
    <d v="2022-01-14T00:00:00"/>
    <s v="11 meses 13 días."/>
    <s v="Término Ok"/>
    <m/>
    <m/>
    <m/>
    <m/>
    <s v="carrera 111 N° 135 B 57"/>
    <n v="3203539927"/>
    <s v="sandraedithgallegosgarcia@gmail.com"/>
    <s v="Bancolombia"/>
    <s v="Ahorros"/>
    <n v="19873587931"/>
    <s v="Femenino"/>
    <s v="Colombia"/>
    <s v="Bogotá, D.C."/>
    <s v="Cundinamarca"/>
    <d v="1980-02-04T00:00:00"/>
    <n v="44"/>
    <s v="Magister en desarrollo humano,Especialización en Desarrollo Humano"/>
    <m/>
  </r>
  <r>
    <x v="1"/>
    <s v="080-2021"/>
    <m/>
    <s v="Secop II"/>
    <s v="FDLSUBACPS-80-2021"/>
    <s v="FDLSUBA-CPS-080-2021"/>
    <x v="0"/>
    <x v="0"/>
    <x v="1"/>
    <m/>
    <m/>
    <s v="DIANA CAROLINA VARGAS CAÑON"/>
    <n v="1019017860"/>
    <m/>
    <n v="1953"/>
    <n v="46970000"/>
    <n v="1992667"/>
    <n v="0"/>
    <n v="48962667"/>
    <n v="4270000"/>
    <m/>
    <m/>
    <m/>
    <s v="Persona Natural"/>
    <x v="0"/>
    <m/>
    <s v="PRESTAR SERVICIOS PROFESIONALES PARA LA OPERACIÓN, PRESTACIÓN Y SEGUIMIENTO Y CUMPLIMIENTO_x000a_DE LOS PROCEDIMIENTOS ADMINISTRATIVOS, OPERATIVOS Y PROGRAMÁTICOS DE LOS SERVICIOS SOCIALES DEL PROYECTO DE SUBSIDIO/APOYO_x000a_ECONÓMICO TIPO C, QUE CONTRIBUYAN A LA GARANTÍA DE LOS DERECHOS DE LA POBLACIÓN MAYOR EN EL MARCO DE LA POLÍTICA PÚBLICA_x000a_SOCIAL PARA EL ENVEJECIMIENTO Y LA VEJEZ EN EL DISTRITO CAPITAL A CARGO DE LA ALCALDÍA LOCAL DE SUBA"/>
    <s v="https://community.secop.gov.co/Public/Tendering/OpportunityDetail/Index?noticeUID=CO1.NTC.1719690&amp;isFromPublicArea=True&amp;isModal=true&amp;asPopupView=true"/>
    <x v="20"/>
    <x v="137"/>
    <d v="2021-02-02T00:00:00"/>
    <d v="2021-12-31T00:00:00"/>
    <s v="10 meses 30 días."/>
    <d v="2022-01-14T00:00:00"/>
    <s v="14 días."/>
    <d v="2022-01-14T00:00:00"/>
    <s v="11 meses 13 días."/>
    <s v="Término Ok"/>
    <m/>
    <m/>
    <m/>
    <m/>
    <s v="-"/>
    <s v="-"/>
    <s v="-"/>
    <s v="-"/>
    <s v="-"/>
    <s v="-"/>
    <s v="Femenino"/>
    <s v="-"/>
    <s v="-"/>
    <s v="-"/>
    <s v="-"/>
    <s v="-"/>
    <s v="-"/>
    <m/>
  </r>
  <r>
    <x v="1"/>
    <s v="081-2021"/>
    <m/>
    <s v="Secop II"/>
    <s v="FDLSUBA-CPS-081-2021"/>
    <s v="FDLSUBA-CPS-081-2021"/>
    <x v="0"/>
    <x v="0"/>
    <x v="1"/>
    <m/>
    <m/>
    <s v="ANETH LUCERO SANCHEZ"/>
    <n v="52413751"/>
    <s v="Bogotá, D.C."/>
    <n v="1953"/>
    <n v="46970000"/>
    <n v="0"/>
    <n v="0"/>
    <n v="46970000"/>
    <n v="4270000"/>
    <m/>
    <m/>
    <m/>
    <s v="Persona Natural"/>
    <x v="0"/>
    <m/>
    <s v="PRESTAR SERVICIOS PROFESIONALES PARA LA OPERACIÓN, PRESTACIÓN Y SEGUIMIENTO Y CUMPLIMIENTO_x000a_DE LOS PROCEDIMIENTOS ADMINISTRATIVOS, OPERATIVOS Y PROGRAMÁTICOS DE LOS SERVICIOS SOCIALES DEL PROYECTO DE SUBSIDIO/APOYO_x000a_ECONÓMICO TIPO C, QUE CONTRIBUYAN A LA GARANTÍA DE LOS DERECHOS DE LA POBLACIÓN MAYOR EN EL MARCO DE LA POLÍTICA PÚBLICA_x000a_SOCIAL PARA EL ENVEJECIMIENTO Y LA VEJEZ EN EL DISTRITO CAPITAL A CARGO DE LA ALCALDÍA LOCAL DE SUBA"/>
    <s v="https://community.secop.gov.co/Public/Tendering/OpportunityDetail/Index?noticeUID=CO1.NTC.1724299&amp;isFromPublicArea=True&amp;isModal=true&amp;asPopupView=true"/>
    <x v="20"/>
    <x v="143"/>
    <d v="2021-02-03T00:00:00"/>
    <d v="2021-12-31T00:00:00"/>
    <s v="10 meses 29 días."/>
    <d v="2021-12-31T00:00:00"/>
    <s v=""/>
    <d v="2021-12-31T00:00:00"/>
    <s v="10 meses 29 días."/>
    <s v="Término Ok"/>
    <m/>
    <m/>
    <m/>
    <m/>
    <s v="Trasv 88 # 145-32 "/>
    <n v="3108713154"/>
    <s v=" anetsan21112009@gmail.com"/>
    <s v="Bancolombia"/>
    <s v="Ahorros"/>
    <n v="65870595594"/>
    <s v="Femenino"/>
    <s v="Colombia"/>
    <s v="Bogotá, D.C."/>
    <s v="Cundinamarca"/>
    <d v="1976-06-09T00:00:00"/>
    <n v="47"/>
    <s v="ADMINISTRACION DE EMPRESAS,TECNOLOGÍA EN GESTIÓN DE RECURSOS_x000a_HUMANOS"/>
    <m/>
  </r>
  <r>
    <x v="1"/>
    <s v="082-2021"/>
    <m/>
    <s v="Secop II"/>
    <s v="FDLSUBA-CPS-082-2021"/>
    <s v="FDLSUBA-CD-082-2021"/>
    <x v="0"/>
    <x v="0"/>
    <x v="1"/>
    <m/>
    <m/>
    <s v="YOLANDA OSPINA RODRIGUEZ"/>
    <n v="52351352"/>
    <m/>
    <n v="1953"/>
    <n v="46970000"/>
    <n v="0"/>
    <n v="0"/>
    <n v="46970000"/>
    <n v="4270000"/>
    <m/>
    <m/>
    <m/>
    <s v="Persona Natural"/>
    <x v="0"/>
    <m/>
    <s v="PRESTAR SERVICIOS PROFESIONALES PARA LA OPERACIÓN, PRESTACIÓN Y SEGUIMIENTO Y CUMPLIMIENTO DE LOS PROCEDIMIENTOS ADMINISTRATIVOS,_x000a_OPERATIVOS Y PROGRAMÁTICOS DE LOS SERVICIOS SOCIALES DEL PROYECTO DE SUBSIDIO/APOYO ECONÓMICO TIPO C, QUE CONTRIBUYAN_x000a_A LA GARANTÍA DE LOS DERECHOS DE LA POBLACIÓN MAYOR EN EL MARCO DE LA POLÍTICA PÚBLICA SOCIAL PARA EL ENVEJECIMIENTO Y_x000a_LA VEJEZ EN EL DISTRITO CAPITAL A CARGO DE LA ALCALDÍA LOCAL DE SUBA”"/>
    <s v="https://community.secop.gov.co/Public/Tendering/OpportunityDetail/Index?noticeUID=CO1.NTC.1715174&amp;isFromPublicArea=True&amp;isModal=true&amp;asPopupView=true"/>
    <x v="20"/>
    <x v="137"/>
    <d v="2021-02-02T00:00:00"/>
    <d v="2021-12-31T00:00:00"/>
    <s v="10 meses 30 días."/>
    <d v="2021-12-31T00:00:00"/>
    <s v=""/>
    <d v="2021-12-31T00:00:00"/>
    <s v="10 meses 30 días."/>
    <s v="Término Ok"/>
    <m/>
    <m/>
    <m/>
    <m/>
    <s v="-"/>
    <s v="-"/>
    <s v="-"/>
    <s v="-"/>
    <s v="-"/>
    <s v="-"/>
    <s v="Femenino"/>
    <s v="-"/>
    <s v="-"/>
    <s v="-"/>
    <s v="-"/>
    <s v="-"/>
    <s v="-"/>
    <m/>
  </r>
  <r>
    <x v="1"/>
    <s v="083-2021"/>
    <m/>
    <s v="Secop II"/>
    <s v="FDLSUBA-CPS-083-2021"/>
    <s v="FDLSUBA-CPS-083-2021"/>
    <x v="0"/>
    <x v="0"/>
    <x v="1"/>
    <m/>
    <m/>
    <s v="YANITZA KATERINE GOMEZ AVILA"/>
    <n v="1019009033"/>
    <s v="Bogotá, D.C."/>
    <n v="1953"/>
    <n v="46970000"/>
    <n v="996334"/>
    <n v="0"/>
    <n v="47966334"/>
    <n v="4270000"/>
    <m/>
    <m/>
    <m/>
    <s v="Persona Natural"/>
    <x v="0"/>
    <m/>
    <s v="PRESTAR SERVICIOS PROFESIONALES PARA LA OPERACIÓN, PRESTACIÓN Y SEGUIMIENTO Y CUMPLIMIENTO_x000a_DE LOS PROCEDIMIENTOS ADMINISTRATIVOS, OPERATIVOS Y PROGRAMÁTICOS DE LOS SERVICIOS SOCIALES DEL PROYECTO DE SUBSIDIO/APOYO_x000a_ECONÓMICO TIPO C, QUE CONTRIBUYAN A LA GARANTÍA DE LOS DERECHOS DE LA POBLACIÓN MAYOR EN EL MARCO DE LA POLÍTICA PÚBLICA_x000a_SOCIAL PARA EL ENVEJECIMIENTO Y LA VEJEZ EN EL DISTRITO CAPITAL A CARGO DE LA ALCALDÍA LOCAL DE SUBA”"/>
    <s v="https://community.secop.gov.co/Public/Tendering/OpportunityDetail/Index?noticeUID=CO1.NTC.1723363&amp;isFromPublicArea=True&amp;isModal=true&amp;asPopupView=true"/>
    <x v="20"/>
    <x v="143"/>
    <d v="2021-02-08T00:00:00"/>
    <d v="2021-12-31T00:00:00"/>
    <s v="10 meses 24 días."/>
    <d v="2022-01-14T00:00:00"/>
    <s v="14 días."/>
    <d v="2022-01-14T00:00:00"/>
    <s v="11 meses 7 días."/>
    <s v="Término Ok"/>
    <m/>
    <m/>
    <m/>
    <m/>
    <s v="calle 132 a 89-51"/>
    <n v="3107536514"/>
    <s v="catherinegomez863@gmail.com"/>
    <s v="Bancolombia"/>
    <s v="Ahorros"/>
    <n v="28312425914"/>
    <s v="Femenino"/>
    <s v="Colombia"/>
    <s v="Bogotá, D.C."/>
    <s v="Cundinamarca"/>
    <d v="1986-09-02T00:00:00"/>
    <n v="37"/>
    <s v="TECNICA PROFESIONAL EN ADMINISTRACION DE EMPRESAS,TECNOLOGIA EN ADMINISTRACION_x000a_FINANCIERA"/>
    <m/>
  </r>
  <r>
    <x v="1"/>
    <s v="084-2021"/>
    <m/>
    <s v="Secop II"/>
    <s v="FDLSUBA-084-2021"/>
    <s v="FDLSUBA-CPS-084-2021"/>
    <x v="0"/>
    <x v="0"/>
    <x v="1"/>
    <m/>
    <m/>
    <s v="ANA DARLEY RETALLACK DE GIRALDO"/>
    <n v="28721924"/>
    <s v="Falan (Tolima)"/>
    <n v="1953"/>
    <n v="46970000"/>
    <n v="0"/>
    <n v="0"/>
    <n v="46970000"/>
    <n v="4270000"/>
    <m/>
    <m/>
    <m/>
    <s v="Persona Natural"/>
    <x v="0"/>
    <m/>
    <s v="PRESTAR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 DE SUBA"/>
    <s v="https://community.secop.gov.co/Public/Tendering/OpportunityDetail/Index?noticeUID=CO1.NTC.1722385&amp;isFromPublicArea=True&amp;isModal=true&amp;asPopupView=true"/>
    <x v="20"/>
    <x v="137"/>
    <d v="2021-02-03T00:00:00"/>
    <d v="2021-12-31T00:00:00"/>
    <s v="10 meses 29 días."/>
    <d v="2021-12-31T00:00:00"/>
    <s v=""/>
    <d v="2021-12-31T00:00:00"/>
    <s v="10 meses 29 días."/>
    <s v="Término Ok"/>
    <m/>
    <m/>
    <m/>
    <m/>
    <s v="CARRERA 101 No. 150 A-60 CASA 15"/>
    <n v="3008941740"/>
    <s v="anadarley@gmail.com"/>
    <s v="Banco de Occidente"/>
    <s v="Ahorros"/>
    <n v="248805921"/>
    <s v="Femenino"/>
    <s v="Colombia"/>
    <s v="Falan"/>
    <s v="Tolima"/>
    <d v="1960-06-30T00:00:00"/>
    <n v="63"/>
    <s v="PSICOLOGIA"/>
    <m/>
  </r>
  <r>
    <x v="1"/>
    <s v="085-2021"/>
    <m/>
    <s v="Secop II"/>
    <s v="FDLSUBA-CPS-85-2021"/>
    <s v="FDLSUBA-CPS-85-2021"/>
    <x v="0"/>
    <x v="0"/>
    <x v="0"/>
    <m/>
    <m/>
    <s v="CLINTON FABIAN LEAL GARCIA"/>
    <n v="1019080267"/>
    <s v="Bogotá, D.C."/>
    <n v="1978"/>
    <n v="24750000"/>
    <n v="0"/>
    <n v="0"/>
    <n v="24750000"/>
    <n v="2250000"/>
    <m/>
    <m/>
    <m/>
    <s v="Persona Natural"/>
    <x v="0"/>
    <m/>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1730186&amp;isFromPublicArea=True&amp;isModal=true&amp;asPopupView=true"/>
    <x v="19"/>
    <x v="142"/>
    <d v="2021-02-08T00:00:00"/>
    <d v="2021-12-31T00:00:00"/>
    <s v="10 meses 24 días."/>
    <d v="2021-12-31T00:00:00"/>
    <s v=""/>
    <d v="2021-12-31T00:00:00"/>
    <s v="10 meses 24 días."/>
    <s v="Término Ok"/>
    <m/>
    <m/>
    <m/>
    <m/>
    <s v="Calle 135 A # 93 A 03"/>
    <n v="3103365163"/>
    <s v="flealgarcia@gmail.com"/>
    <s v="Banco Davivienda"/>
    <s v="Ahorros"/>
    <n v="24096281464"/>
    <s v="Masculino"/>
    <s v="Colombia"/>
    <s v="Bogotá, D.C."/>
    <s v="Cundinamarca"/>
    <d v="1993-03-20T00:00:00"/>
    <n v="31"/>
    <s v="COMERCIO INTERNACIONAL"/>
    <m/>
  </r>
  <r>
    <x v="1"/>
    <s v="086-2021"/>
    <m/>
    <s v="Secop II"/>
    <s v="FDLSUBA-CPS-086 -2021"/>
    <s v="FDLSUBA-CD-086-2021"/>
    <x v="0"/>
    <x v="0"/>
    <x v="0"/>
    <m/>
    <m/>
    <s v="JORGE ANDRÉS VARGAS LÓPEZ"/>
    <n v="14296118"/>
    <s v="Ibagué (Tolima)"/>
    <n v="2032"/>
    <n v="82720000"/>
    <n v="3258667"/>
    <n v="0"/>
    <n v="85978667"/>
    <n v="7520000"/>
    <m/>
    <m/>
    <m/>
    <s v="Persona Natural"/>
    <x v="0"/>
    <m/>
    <s v="APOYAR EL (LA) ALCALDE (SA) LOCAL EN LA GESTIÓN DE LOS ASUNTOS RELACIONADOS CON SEGURIDAD CIUDADANA, CONVIVENCIA Y PREVENCIÓN DE CONFLICTIVIDADES,_x000a_VIOLENCIAS Y DELITOS EN LA LOCALIDAD, DE CONFORMIDAD CON EL MARCO NORMATIVO APLICABLE EN LA MATERIA"/>
    <s v="https://community.secop.gov.co/Public/Tendering/OpportunityDetail/Index?noticeUID=CO1.NTC.1714387&amp;isFromPublicArea=True&amp;isModal=true&amp;asPopupView=true"/>
    <x v="13"/>
    <x v="138"/>
    <d v="2021-02-02T00:00:00"/>
    <d v="2021-12-31T00:00:00"/>
    <s v="10 meses 30 días."/>
    <d v="2022-01-14T00:00:00"/>
    <s v="14 días."/>
    <d v="2022-01-14T00:00:00"/>
    <s v="11 meses 13 días."/>
    <s v="Término Ok"/>
    <m/>
    <m/>
    <m/>
    <m/>
    <s v="Cra 65 # 98-28"/>
    <n v="3125387531"/>
    <s v=" andresvargaslop@gmail.com"/>
    <s v="Banco Davivienda"/>
    <s v="Ahorros"/>
    <s v="455000066098"/>
    <s v="Masculino"/>
    <s v="Colombia"/>
    <s v="Bucaramanga "/>
    <s v="Santander"/>
    <d v="1985-09-06T00:00:00"/>
    <n v="38"/>
    <s v="ECONOMIA"/>
    <s v="No se encuentra el contrato en el Secopp II "/>
  </r>
  <r>
    <x v="1"/>
    <s v="087-2021"/>
    <m/>
    <s v="Secop II"/>
    <s v="FDLSUBA-CPS-087-2021"/>
    <s v="FDLSUBA-CPS-087-2021"/>
    <x v="0"/>
    <x v="0"/>
    <x v="1"/>
    <m/>
    <m/>
    <s v="MICHAEL LOPEZ GARCIA"/>
    <n v="80097880"/>
    <m/>
    <n v="1978"/>
    <n v="88000000"/>
    <n v="4266667"/>
    <n v="0"/>
    <n v="92266667"/>
    <n v="8000000"/>
    <m/>
    <m/>
    <m/>
    <s v="Persona Natural"/>
    <x v="0"/>
    <m/>
    <s v="PRESTAR SERVICIOS PROFESIONALES ESPECIALIZADOS EN EL ÁREA DE GESTIÓN DEL DESARROLLO LOCAL DE_x000a_LA ALCALDÍA LOCAL DE SUBA EN EL PROCESO DE FORMULACIÓN, EJECUCIÓN, SEGUIMIENTO Y EVALUACIÓN DE LAS POLÍTICAS, PLANES, PROGRAMAS Y_x000a_PROYECTOS DE DESARROLLO LOCAL, PARA LOGRAR EL CUMPLIMIENTO DE LAS METAS DEL PLAN DE DESARROLLO LOCAL DE LA VIGENCIA"/>
    <s v="https://community.secop.gov.co/Public/Tendering/OpportunityDetail/Index?noticeUID=CO1.NTC.1709100&amp;isFromPublicArea=True&amp;isModal=true&amp;asPopupView=true"/>
    <x v="6"/>
    <x v="138"/>
    <d v="2021-01-29T00:00:00"/>
    <d v="2021-12-28T00:00:00"/>
    <s v="11 meses "/>
    <d v="2022-01-14T00:00:00"/>
    <s v="17 días."/>
    <d v="2022-01-14T00:00:00"/>
    <s v="11 meses 17 días."/>
    <s v="Término Ok"/>
    <m/>
    <m/>
    <m/>
    <m/>
    <s v="-"/>
    <s v="-"/>
    <s v="-"/>
    <s v="-"/>
    <s v="-"/>
    <s v="-"/>
    <s v="Masculino"/>
    <s v="-"/>
    <s v="-"/>
    <s v="-"/>
    <s v="-"/>
    <s v="-"/>
    <s v="-"/>
    <m/>
  </r>
  <r>
    <x v="1"/>
    <s v="088-2021"/>
    <m/>
    <s v="Secop II"/>
    <s v="FDLSUBA-CPS-088-2021"/>
    <s v="FDLSUBA-CPS-088-2021"/>
    <x v="0"/>
    <x v="0"/>
    <x v="0"/>
    <m/>
    <m/>
    <s v="WILSON ALEXANDER RINCÓN NIVIA"/>
    <n v="9398950"/>
    <s v="Sogamoso (Boyacá)"/>
    <n v="1978"/>
    <n v="24750000"/>
    <n v="0"/>
    <n v="0"/>
    <n v="24750000"/>
    <n v="2250000"/>
    <m/>
    <m/>
    <m/>
    <s v="Persona Natural"/>
    <x v="0"/>
    <m/>
    <s v="PRESTAR EL SERVICIO COMO CONDUCTOR DE LOS VEHÍCULOS LIVIANOS DEL DESPACHO DE LA ALCALDÍA LOCAL DE SUBA."/>
    <s v="https://community.secop.gov.co/Public/Tendering/OpportunityDetail/Index?noticeUID=CO1.NTC.1715501&amp;isFromPublicArea=True&amp;isModal=true&amp;asPopupView=true"/>
    <x v="8"/>
    <x v="138"/>
    <d v="2021-02-02T00:00:00"/>
    <d v="2021-12-31T00:00:00"/>
    <s v="10 meses 30 días."/>
    <d v="2021-12-31T00:00:00"/>
    <s v=""/>
    <d v="2021-12-31T00:00:00"/>
    <s v="10 meses 30 días."/>
    <s v="Término Ok"/>
    <m/>
    <m/>
    <m/>
    <m/>
    <s v="Carrera 940 N° 86 A 08"/>
    <n v="3132533409"/>
    <s v="wilson.rincon11@hotmail.com"/>
    <s v="Banco Davivienda"/>
    <s v="Ahorros"/>
    <s v="456200015646"/>
    <s v="Masculino"/>
    <s v="Colombia"/>
    <s v="Bogotá, D.C."/>
    <s v="Cundinamarca"/>
    <d v="1972-09-11T00:00:00"/>
    <n v="51"/>
    <s v="BACHILLER"/>
    <m/>
  </r>
  <r>
    <x v="1"/>
    <s v="089-2021"/>
    <m/>
    <s v="Secop II"/>
    <s v="FDLSUBA-CPS-89-2021"/>
    <s v="FDLSUBA-CPS-89.-2021"/>
    <x v="0"/>
    <x v="0"/>
    <x v="1"/>
    <m/>
    <m/>
    <s v="FREDY ARMANDO ORTIZ HERNANDEZ"/>
    <n v="80512697"/>
    <m/>
    <n v="2031"/>
    <n v="66990000"/>
    <n v="0"/>
    <n v="0"/>
    <n v="66990000"/>
    <n v="6380000"/>
    <m/>
    <m/>
    <m/>
    <s v="Persona Natural"/>
    <x v="0"/>
    <m/>
    <s v="PRESTAR LOS SERVICIOS PROFESIONALES AL DESPACHO DE LA ALCALDÍA LOCAL DE SUBA COMO ENLACE EN LOS TEMAS DE GESTIÓN DEL RIESGO DE CONFORMIDAD CON EL MARCO NORMATIVO APLICABLE PARA LA MATERIA"/>
    <s v="https://community.secop.gov.co/Public/Tendering/OpportunityDetail/Index?noticeUID=CO1.NTC.1758719&amp;isFromPublicArea=True&amp;isModal=true&amp;asPopupView=true"/>
    <x v="13"/>
    <x v="146"/>
    <d v="2021-02-15T00:00:00"/>
    <d v="2021-12-29T00:00:00"/>
    <s v="10 meses 15 días."/>
    <d v="2021-12-29T00:00:00"/>
    <s v=""/>
    <d v="2021-12-29T00:00:00"/>
    <s v="10 meses 15 días."/>
    <s v="Término Ok"/>
    <m/>
    <m/>
    <m/>
    <m/>
    <s v="-"/>
    <s v="-"/>
    <s v="-"/>
    <s v="-"/>
    <s v="-"/>
    <s v="-"/>
    <s v="Masculino"/>
    <s v="-"/>
    <s v="-"/>
    <s v="-"/>
    <s v="-"/>
    <s v="-"/>
    <s v="-"/>
    <m/>
  </r>
  <r>
    <x v="1"/>
    <s v="090-2021"/>
    <m/>
    <s v="Secop II"/>
    <s v="FDLSUBA-CPS-090-2021"/>
    <s v="FDLSUBA-CPS-090-2021"/>
    <x v="0"/>
    <x v="0"/>
    <x v="0"/>
    <m/>
    <m/>
    <s v="ALEX ALFONSO QUINTERO PARIAS"/>
    <n v="79049993"/>
    <s v="Bogotá, D.C."/>
    <n v="1978"/>
    <n v="24750000"/>
    <n v="450000"/>
    <n v="0"/>
    <n v="25200000"/>
    <n v="2250000"/>
    <m/>
    <m/>
    <m/>
    <s v="Persona Natural"/>
    <x v="0"/>
    <m/>
    <s v="PRESTAR EL SERVICIO COMO CONDUCTOR DE LOS VEHÍCULOS LIVIANOS QUE INTEGRAN EL PARQUE AUTOMOTOR DE LA ALCALDÍA LOCAL DE SUBA"/>
    <s v="https://community.secop.gov.co/Public/Tendering/OpportunityDetail/Index?noticeUID=CO1.NTC.1738921&amp;isFromPublicArea=True&amp;isModal=true&amp;asPopupView=true"/>
    <x v="8"/>
    <x v="145"/>
    <d v="2021-02-09T00:00:00"/>
    <d v="2021-12-31T00:00:00"/>
    <s v="10 meses 23 días."/>
    <d v="2022-01-14T00:00:00"/>
    <s v="14 días."/>
    <d v="2022-01-14T00:00:00"/>
    <s v="11 meses 6 días."/>
    <s v="Término Ok"/>
    <m/>
    <m/>
    <m/>
    <m/>
    <s v="CARRERA 122D#129B-60"/>
    <n v="3114489943"/>
    <s v="SUPERPAQUINTEPAR@GMAIL.COM"/>
    <s v="Banco Davivienda"/>
    <s v="Ahorros"/>
    <s v="000770075323"/>
    <s v="Masculino"/>
    <s v="Colombia"/>
    <s v="Bogotá, D.C."/>
    <s v="Cundinamarca"/>
    <d v="1966-08-20T00:00:00"/>
    <n v="57"/>
    <s v="BACHILLER"/>
    <m/>
  </r>
  <r>
    <x v="1"/>
    <s v="091-2021"/>
    <m/>
    <s v="Secop II"/>
    <s v="FDLSUBA-CPS-91-2021"/>
    <s v="FDLSUBA-CPS-91-2021"/>
    <x v="0"/>
    <x v="0"/>
    <x v="1"/>
    <m/>
    <m/>
    <s v="CARLOS ALFONSO ACOSTA GARZON"/>
    <n v="80853316"/>
    <s v="Bogotá, D.C."/>
    <n v="1978"/>
    <n v="42700000"/>
    <n v="2135000"/>
    <n v="0"/>
    <n v="44835000"/>
    <n v="4270000"/>
    <m/>
    <m/>
    <m/>
    <s v="Persona Natural"/>
    <x v="0"/>
    <m/>
    <s v="PRESTAR SERVICIOS PROFESIONALES EN TEMAS DE TECNOLOGÍA Y/O SISTEMAS EN EL LEVANTAMIENTO Y ANÁLISIS DE REQUISITOS, DESARROLLO, DOCUMENTACIÓN, PRUEBAS Y PUESTA EN MARCHA DE LOS SISTEMAS DE INFORMACIÓN Y LA GESTIÓN DE LA INFORMACIÓN DE LA ALCALDÍA LOCAL DE SUBA"/>
    <s v="https://community.secop.gov.co/Public/Tendering/OpportunityDetail/Index?noticeUID=CO1.NTC.1766921&amp;isFromPublicArea=True&amp;isModal=true&amp;asPopupView=true"/>
    <x v="9"/>
    <x v="147"/>
    <d v="2021-02-16T00:00:00"/>
    <d v="2021-12-15T00:00:00"/>
    <s v="10 meses "/>
    <d v="2021-12-31T00:00:00"/>
    <s v="16 días."/>
    <d v="2021-12-31T00:00:00"/>
    <s v="10 meses 16 días."/>
    <s v="Término Ok"/>
    <m/>
    <m/>
    <m/>
    <m/>
    <s v="Calle 167B No. 54D - 03"/>
    <n v="3107629116"/>
    <s v="ingcarlosacosta057@gmail.com"/>
    <s v="Banco de Bogotá"/>
    <s v="Ahorros"/>
    <n v="611583394"/>
    <s v="Masculino"/>
    <s v="Colombia"/>
    <s v="Lenguazaque"/>
    <s v="Cundinamarca"/>
    <d v="1984-12-08T00:00:00"/>
    <n v="39"/>
    <s v="INGENIERIA DE SISTEMAS"/>
    <m/>
  </r>
  <r>
    <x v="1"/>
    <s v="092-2021"/>
    <m/>
    <s v="Secop II"/>
    <s v="FDLSUBA-CPS-092-2021"/>
    <s v="FDLSUBA-CPS-092-2021"/>
    <x v="0"/>
    <x v="0"/>
    <x v="0"/>
    <m/>
    <m/>
    <s v="IVONNE ALEXANDRA LÓPEZ GUEVARA"/>
    <n v="1022375414"/>
    <s v="Bogotá, D.C."/>
    <n v="1979"/>
    <n v="70180000"/>
    <n v="0"/>
    <n v="0"/>
    <n v="70180000"/>
    <n v="6380000"/>
    <m/>
    <m/>
    <m/>
    <s v="Persona Natural"/>
    <x v="0"/>
    <m/>
    <s v="APOYAR JURÍDICAMENTE LA EJECUCIÓN DE LAS ACCIONES REQUERIDAS PARA LA DEPURACIÓN DE LAS ACTUACIONES ADMINISTRATIVAS QUE CURSAN EN LA ALCALDÍA LOCAL"/>
    <s v="https://community.secop.gov.co/Public/Tendering/OpportunityDetail/Index?noticeUID=CO1.NTC.1766940&amp;isFromPublicArea=True&amp;isModal=true&amp;asPopupView=true"/>
    <x v="21"/>
    <x v="148"/>
    <d v="2021-02-22T00:00:00"/>
    <d v="2021-12-31T00:00:00"/>
    <s v="10 meses 10 días."/>
    <d v="2021-12-31T00:00:00"/>
    <s v=""/>
    <d v="2021-12-31T00:00:00"/>
    <s v="10 meses 10 días."/>
    <s v="Término Ok"/>
    <m/>
    <m/>
    <m/>
    <m/>
    <s v="CALLE 12 A No. 71c - 20"/>
    <n v="3218478344"/>
    <s v="ivonnel.guevara@hotmail.com"/>
    <s v="Bancolombia"/>
    <s v="Ahorros"/>
    <n v="91215589027"/>
    <s v="Femenino"/>
    <s v="Colombia"/>
    <s v="Bogotá, D.C."/>
    <s v="Cundinamarca"/>
    <d v="1992-04-26T00:00:00"/>
    <n v="32"/>
    <s v="DERECHO, ESPECIALIZACION EN DERECHO_x000a_ADMINISTRATIVO"/>
    <m/>
  </r>
  <r>
    <x v="1"/>
    <s v="093-2021"/>
    <m/>
    <s v="Secop II"/>
    <s v="FDLSUBA-CPS-093-2021"/>
    <s v="FDLSUBA-CPS-093-2021"/>
    <x v="0"/>
    <x v="0"/>
    <x v="0"/>
    <m/>
    <m/>
    <s v="ISIDRO TELLEZ BECERRA"/>
    <n v="19301839"/>
    <s v="Bogotá, D.C."/>
    <n v="1978"/>
    <n v="24750000"/>
    <n v="0"/>
    <n v="0"/>
    <n v="24750000"/>
    <n v="2250000"/>
    <m/>
    <m/>
    <m/>
    <s v="Persona Natural"/>
    <x v="0"/>
    <m/>
    <s v="PRESTAR EL SERVICIO COMO CONDUCTOR DE LOS VEHÍCULOS LIVIANOS QUE INTEGRAN EL PARQUE AUTOMOTOR DE LA ALCALDÍA LOCAL DE SUBA"/>
    <s v="https://community.secop.gov.co/Public/Tendering/OpportunityDetail/Index?noticeUID=CO1.NTC.1734804&amp;isFromPublicArea=True&amp;isModal=true&amp;asPopupView=true"/>
    <x v="8"/>
    <x v="149"/>
    <d v="2021-02-09T00:00:00"/>
    <d v="2021-12-31T00:00:00"/>
    <s v="10 meses 23 días."/>
    <d v="2021-12-31T00:00:00"/>
    <s v=""/>
    <d v="2021-12-31T00:00:00"/>
    <s v="10 meses 23 días."/>
    <s v="Término Ok"/>
    <m/>
    <m/>
    <m/>
    <m/>
    <s v="carrera 95 j 90a 70"/>
    <n v="3104794506"/>
    <s v="isitellez@hotmail.com"/>
    <s v="Banco Davivienda"/>
    <s v="Ahorros"/>
    <s v="007270624948"/>
    <s v="Masculino"/>
    <s v="Colombia"/>
    <s v="Bogotá, D.C."/>
    <s v="Cundinamarca"/>
    <d v="1957-07-11T00:00:00"/>
    <n v="66"/>
    <s v="BACHILLER"/>
    <m/>
  </r>
  <r>
    <x v="1"/>
    <s v="094-2021"/>
    <m/>
    <s v="Secop II"/>
    <s v="FDLSUBA-CPS-094-2021"/>
    <s v="FDLSUBA-CD-94"/>
    <x v="0"/>
    <x v="0"/>
    <x v="0"/>
    <m/>
    <m/>
    <s v="JUAN CARLOS CASTILLO LOPEZ"/>
    <n v="79915114"/>
    <s v="Bogotá, D.C."/>
    <n v="1978"/>
    <n v="24750000"/>
    <n v="0"/>
    <n v="0"/>
    <n v="24750000"/>
    <n v="2250000"/>
    <m/>
    <m/>
    <m/>
    <s v="Persona Natural"/>
    <x v="0"/>
    <m/>
    <s v="PRESTAR LOS SERVICIOS DE APOYO AL ÁREA GESTIÓN DE DESARROLLO LOCAL POR SUS PROPIOS MEDIOS PARA LA DISTRIBUCIÓN DE LA CORRESPONDENCIA EXTERNA_x000a_QUE TIENE ORIGEN EN LAS DIFERENTES DEPENDENCIAS DE LA ALCALDÍA LOCAL"/>
    <s v="https://community.secop.gov.co/Public/Tendering/OpportunityDetail/Index?noticeUID=CO1.NTC.1727618&amp;isFromPublicArea=True&amp;isModal=true&amp;asPopupView=true"/>
    <x v="7"/>
    <x v="142"/>
    <d v="2021-02-04T00:00:00"/>
    <d v="2021-12-31T00:00:00"/>
    <s v="10 meses 28 días."/>
    <d v="2021-12-31T00:00:00"/>
    <s v=""/>
    <d v="2021-12-31T00:00:00"/>
    <s v="10 meses 28 días."/>
    <s v="Término Ok"/>
    <m/>
    <m/>
    <m/>
    <m/>
    <s v="CARRERA 113B#75A-38"/>
    <n v="3103067006"/>
    <s v="JUANCASTILLO1979@YAHOO.ES"/>
    <s v="Bancolombia"/>
    <s v="Ahorros"/>
    <s v="03567204579"/>
    <s v="Masculino"/>
    <s v="Colombia"/>
    <s v="Bogotá, D.C."/>
    <s v="Cundinamarca"/>
    <d v="1979-10-29T00:00:00"/>
    <n v="44"/>
    <s v="ADMINISTRACION DE EMPRESAS"/>
    <m/>
  </r>
  <r>
    <x v="1"/>
    <s v="095-2021"/>
    <m/>
    <s v="Secop II"/>
    <s v="FDLSUBA-CPS-095-2021"/>
    <s v="FDLSUBA-CD-95-2021"/>
    <x v="0"/>
    <x v="0"/>
    <x v="0"/>
    <m/>
    <m/>
    <s v="CRISTIAN DIOKR CARDERON GARCES"/>
    <n v="1030567733"/>
    <s v="Bogotá, D.C."/>
    <n v="1978"/>
    <n v="24750000"/>
    <n v="0"/>
    <n v="0"/>
    <n v="24750000"/>
    <n v="2250000"/>
    <m/>
    <m/>
    <m/>
    <s v="Persona Natural"/>
    <x v="0"/>
    <m/>
    <s v="PRESTAR LOS SERVICIOS DE APOYO AL ÁREA GESTIÓN DE DESARROLLO LOCAL POR SUS PROPIOS MEDIOS PARA LA DISTRIBUCIÓN DE LA CORRESPONDENCIA EXTERNA_x000a_QUE TIENE ORIGEN EN LAS DIFERENTES DEPENDENCIAS DE LA ALCALDÍA LOCAL"/>
    <s v="https://community.secop.gov.co/Public/Tendering/OpportunityDetail/Index?noticeUID=CO1.NTC.1727502&amp;isFromPublicArea=True&amp;isModal=true&amp;asPopupView=true"/>
    <x v="7"/>
    <x v="142"/>
    <d v="2021-02-04T00:00:00"/>
    <d v="2021-12-31T00:00:00"/>
    <s v="10 meses 28 días."/>
    <d v="2021-12-31T00:00:00"/>
    <s v=""/>
    <d v="2021-12-31T00:00:00"/>
    <s v="10 meses 28 días."/>
    <s v="Término Ok"/>
    <m/>
    <m/>
    <m/>
    <m/>
    <s v="CL 50 A # 81C 29 SUR"/>
    <n v="3133440925"/>
    <s v="CRISTIANCDLM20@HOTMAIL.COM"/>
    <s v="Banco Davivienda"/>
    <s v="Ahorros"/>
    <s v="570007271138872"/>
    <s v="Masculino"/>
    <s v="Colombia"/>
    <s v="Bogotá, D.C."/>
    <s v="Cundinamarca"/>
    <d v="1989-10-08T00:00:00"/>
    <n v="34"/>
    <s v="BACHILLER"/>
    <m/>
  </r>
  <r>
    <x v="1"/>
    <s v="096-2021"/>
    <m/>
    <s v="Secop II"/>
    <s v="FDLSUBA-CPS-096-2021"/>
    <s v="FDLSUBA-CPS-096-2021"/>
    <x v="0"/>
    <x v="0"/>
    <x v="0"/>
    <m/>
    <m/>
    <s v="VICTOR MANUEL SANCHEZ ZAMUDIO"/>
    <n v="79875384"/>
    <s v="Bogotá, D.C."/>
    <n v="1978"/>
    <n v="24750000"/>
    <n v="0"/>
    <n v="0"/>
    <n v="24750000"/>
    <n v="2250000"/>
    <m/>
    <m/>
    <m/>
    <s v="Persona Natural"/>
    <x v="0"/>
    <m/>
    <s v=" 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1763802&amp;isFromPublicArea=True&amp;isModal=true&amp;asPopupView=true"/>
    <x v="7"/>
    <x v="150"/>
    <d v="2021-02-23T00:00:00"/>
    <d v="2021-12-31T00:00:00"/>
    <s v="10 meses 9 días."/>
    <d v="2021-12-31T00:00:00"/>
    <s v=""/>
    <d v="2021-12-31T00:00:00"/>
    <s v="10 meses 9 días."/>
    <s v="Término Ok"/>
    <m/>
    <m/>
    <m/>
    <m/>
    <s v="CARRERA 88A#129F-11"/>
    <n v="3102167879"/>
    <s v="VICTORSANCHEZ0807@HOTMAIL.COM"/>
    <s v="Bancolombia"/>
    <s v="Ahorros"/>
    <n v="69149292497"/>
    <s v="Masculino"/>
    <s v="Colombia"/>
    <s v="Bogotá, D.C."/>
    <s v="Cundinamarca"/>
    <d v="1977-12-02T00:00:00"/>
    <n v="46"/>
    <s v="BACHILLER"/>
    <m/>
  </r>
  <r>
    <x v="1"/>
    <s v="097-2021"/>
    <m/>
    <s v="Secop II"/>
    <s v="FDLSUBA-CPS-97-2021"/>
    <s v="FDLSUBA-CPS-97-2021"/>
    <x v="0"/>
    <x v="0"/>
    <x v="1"/>
    <m/>
    <m/>
    <s v="ESTEBAN RESTREPO ARENAS"/>
    <n v="1152444282"/>
    <s v="Bogotá, D.C."/>
    <n v="1978"/>
    <n v="44835000"/>
    <n v="1992666"/>
    <n v="0"/>
    <n v="46827666"/>
    <n v="4270000"/>
    <m/>
    <m/>
    <m/>
    <s v="Persona Natural"/>
    <x v="0"/>
    <m/>
    <s v="PRESTAR SERVICIOS PROFESIONALES EN EL DESPACHO PARA APOYAR LOS LINEAMIENTOS JURÍDICOS, FINANCIEROS, Y ADMINISTRATIVOS CON EL FIN DE EVALUAR Y ORIENTAR TEMAS PRIORITARIOS DE ENTES DE CONTROL EN LA ALCALDÍA LOCAL DE SUBA"/>
    <s v="https://community.secop.gov.co/Public/Tendering/OpportunityDetail/Index?noticeUID=CO1.NTC.1715421&amp;isFromPublicArea=True&amp;isModal=true&amp;asPopupView=true"/>
    <x v="1"/>
    <x v="137"/>
    <d v="2021-02-02T00:00:00"/>
    <d v="2021-12-16T00:00:00"/>
    <s v="10 meses 15 días."/>
    <d v="2021-12-30T00:00:00"/>
    <s v="14 días."/>
    <d v="2021-12-30T00:00:00"/>
    <s v="10 meses 29 días."/>
    <s v="Término Ok"/>
    <m/>
    <m/>
    <m/>
    <m/>
    <s v="CL 9472A 52"/>
    <n v="3012607009"/>
    <s v="estebanr217@gmail.com"/>
    <s v="Bancolombia"/>
    <s v="Ahorros"/>
    <n v="68979563489"/>
    <s v="Masculino"/>
    <s v="Colombia"/>
    <s v="Bogotá, D.C."/>
    <s v="Cundinamarca"/>
    <d v="1992-11-25T00:00:00"/>
    <n v="31"/>
    <s v="MAESTRIA EN CIENCIAS ECONOMICAS, DERECHO"/>
    <m/>
  </r>
  <r>
    <x v="1"/>
    <s v="098-2021"/>
    <m/>
    <s v="Secop II"/>
    <s v="FDLSUBA-098-2021"/>
    <s v="FDLSUBA-CPS-098-2021"/>
    <x v="0"/>
    <x v="0"/>
    <x v="1"/>
    <m/>
    <m/>
    <s v="WILLIAM ALFONSO DIAZ SANCHEZ"/>
    <n v="80036683"/>
    <s v="Bogotá, D.C."/>
    <n v="1978"/>
    <n v="82720000"/>
    <n v="0"/>
    <n v="0"/>
    <n v="82720000"/>
    <n v="7520000"/>
    <m/>
    <m/>
    <m/>
    <s v="Persona Natural"/>
    <x v="0"/>
    <m/>
    <s v="PRESTAR SERVICIOS PROFESIONALES ESPECIALIZADOS EN EL DESPACHO PARA LINEAMIENTOS JURÍDICOS, FINANCIEROS, Y ADMINISTRATIVOS CON EL FIN DE EVALUAR Y ORIENTAR TEMAS PRIORITARIOS EN LA ALCALDÍA LOCAL DE SUBA"/>
    <s v="https://community.secop.gov.co/Public/Tendering/OpportunityDetail/Index?noticeUID=CO1.NTC.1722369&amp;isFromPublicArea=True&amp;isModal=true&amp;asPopupView=true"/>
    <x v="1"/>
    <x v="143"/>
    <d v="2021-02-03T00:00:00"/>
    <d v="2021-12-31T00:00:00"/>
    <s v="10 meses 29 días."/>
    <d v="2021-12-31T00:00:00"/>
    <s v=""/>
    <d v="2021-12-31T00:00:00"/>
    <s v="10 meses 29 días."/>
    <s v="Término Ok"/>
    <m/>
    <m/>
    <m/>
    <m/>
    <s v="134bis No.89a-05 Casa 65"/>
    <n v="3007927313"/>
    <s v="williamdiazbgta@gmail.com"/>
    <s v="Banco Scotiabank Colpatria"/>
    <s v="Ahorros"/>
    <n v="1003375753"/>
    <s v="Masculino"/>
    <s v="Colombia"/>
    <s v="Bogotá, D.C."/>
    <s v="Cundinamarca"/>
    <d v="1980-08-05T00:00:00"/>
    <n v="43"/>
    <s v="ESPECIALIZACIÓN EN PAZ Y DESARROLLO_x000a_TERRITORIAL "/>
    <m/>
  </r>
  <r>
    <x v="1"/>
    <s v="099-2021"/>
    <m/>
    <s v="Secop II"/>
    <s v="FDLSUBACPS-99-2021"/>
    <s v="FDLSUBA-CPS-099-2021"/>
    <x v="0"/>
    <x v="0"/>
    <x v="1"/>
    <m/>
    <m/>
    <s v="MILTON DAVID BECERRA RAMIREZ"/>
    <n v="80025622"/>
    <m/>
    <n v="1979"/>
    <n v="29890000"/>
    <n v="0"/>
    <n v="0"/>
    <n v="29890000"/>
    <n v="4270000"/>
    <m/>
    <m/>
    <m/>
    <s v="Persona Natural"/>
    <x v="0"/>
    <m/>
    <s v="PRESTAR LOS SERVICIOS PROFESIONALES PARA EL APOYO EN EL TRÁMITE DE DESPACHOS COMISORIOS_x000a_DE LA ALCALDÍA LOCAL DE SUBA"/>
    <s v="https://community.secop.gov.co/Public/Tendering/OpportunityDetail/Index?noticeUID=CO1.NTC.1723308&amp;isFromPublicArea=True&amp;isModal=true&amp;asPopupView=true"/>
    <x v="1"/>
    <x v="143"/>
    <d v="2021-02-05T00:00:00"/>
    <d v="2021-09-04T00:00:00"/>
    <s v="7 meses "/>
    <d v="2021-09-04T00:00:00"/>
    <s v=""/>
    <d v="2021-09-04T00:00:00"/>
    <s v="7 meses "/>
    <s v="Término Ok"/>
    <m/>
    <m/>
    <m/>
    <m/>
    <s v="-"/>
    <s v="-"/>
    <s v="-"/>
    <s v="-"/>
    <s v="-"/>
    <s v="-"/>
    <s v="Masculino"/>
    <s v="-"/>
    <s v="-"/>
    <s v="-"/>
    <s v="-"/>
    <s v="-"/>
    <s v="-"/>
    <m/>
  </r>
  <r>
    <x v="1"/>
    <s v="100-2021"/>
    <m/>
    <s v="Secop II"/>
    <s v="FDLSUBACPS-100-2021"/>
    <s v="FDLSUBACPS-100-2021"/>
    <x v="0"/>
    <x v="0"/>
    <x v="1"/>
    <m/>
    <m/>
    <s v="DAYANA LAGO VANEGAS"/>
    <n v="1013626675"/>
    <m/>
    <n v="1979"/>
    <n v="82720000"/>
    <n v="0"/>
    <n v="0"/>
    <n v="82720000"/>
    <n v="7520000"/>
    <m/>
    <m/>
    <m/>
    <s v="Persona Natural"/>
    <x v="0"/>
    <m/>
    <s v="PRESTAR LOS SERVICIOS PROFESIONALES COMO ABOGADO(A)ESPECIALIZADO(A) PARA APOYAR JURÍDICA Y TÉCNICAMENTE EL DESARROLLO DE LAS ACTIVIDADESENCAMINADAS AL CUMPLIMIENTO DE LAS METAS ESTABLECIDAS EN LOS PLANES DE TRABAJO SUSCRITOS PARATODOS LOS ASUNTOS JURÍDICOS DE INSPECCIÓN VIGILANCIA Y CONTROL DE LA ALCALDÍA LOCAL DE SUBA"/>
    <s v="https://community.secop.gov.co/Public/Tendering/OpportunityDetail/Index?noticeUID=CO1.NTC.1721672&amp;isFromPublicArea=True&amp;isModal=true&amp;asPopupView=true"/>
    <x v="21"/>
    <x v="137"/>
    <d v="2021-02-08T00:00:00"/>
    <d v="2021-12-31T00:00:00"/>
    <s v="10 meses 24 días."/>
    <d v="2021-12-31T00:00:00"/>
    <s v=""/>
    <d v="2021-12-31T00:00:00"/>
    <s v="10 meses 24 días."/>
    <s v="Término Ok"/>
    <m/>
    <m/>
    <m/>
    <m/>
    <s v="-"/>
    <s v="-"/>
    <s v="-"/>
    <s v="-"/>
    <s v="-"/>
    <s v="-"/>
    <s v="Femenino"/>
    <s v="-"/>
    <s v="-"/>
    <s v="-"/>
    <s v="-"/>
    <s v="-"/>
    <s v="-"/>
    <m/>
  </r>
  <r>
    <x v="1"/>
    <s v="101-2021"/>
    <m/>
    <s v="Secop II"/>
    <s v="FDLSUBA-CPS-101-2021"/>
    <s v="FDLSUBA-CPS-101-2021"/>
    <x v="0"/>
    <x v="0"/>
    <x v="0"/>
    <m/>
    <m/>
    <s v="ADRIANA ISABEL SANDOVAL OTALORA"/>
    <n v="20758841"/>
    <m/>
    <n v="1979"/>
    <n v="70180000"/>
    <n v="0"/>
    <n v="0"/>
    <n v="70180000"/>
    <n v="6380000"/>
    <m/>
    <m/>
    <m/>
    <s v="Persona Natural"/>
    <x v="0"/>
    <m/>
    <s v="APOYAR JURÍDICAMENTE LA EJECUCIÓN DE LAS ACCIONES REQUERIDAS PARA LA DEPURACIÓN DE LAS ACTUACIONES ADMINISTRATIVAS QUE CURSAN EN LA ALCALDÍA LOCAL"/>
    <s v="https://community.secop.gov.co/Public/Tendering/OpportunityDetail/Index?noticeUID=CO1.NTC.1727464&amp;isFromPublicArea=True&amp;isModal=true&amp;asPopupView=true"/>
    <x v="21"/>
    <x v="142"/>
    <d v="2021-02-04T00:00:00"/>
    <d v="2021-12-31T00:00:00"/>
    <s v="10 meses 28 días."/>
    <d v="2021-12-31T00:00:00"/>
    <s v=""/>
    <d v="2021-12-31T00:00:00"/>
    <s v="10 meses 28 días."/>
    <s v="Término Ok"/>
    <m/>
    <m/>
    <m/>
    <m/>
    <s v="-"/>
    <s v="-"/>
    <s v="-"/>
    <s v="-"/>
    <s v="-"/>
    <s v="-"/>
    <s v="Femenino"/>
    <s v="-"/>
    <s v="-"/>
    <s v="-"/>
    <s v="-"/>
    <s v="-"/>
    <s v="-"/>
    <m/>
  </r>
  <r>
    <x v="1"/>
    <s v="102-2021"/>
    <m/>
    <s v="Secop II"/>
    <s v="FDLSUBA-CPS-102-2021"/>
    <s v="FDLSUBA-CD-102-2021"/>
    <x v="0"/>
    <x v="0"/>
    <x v="0"/>
    <m/>
    <m/>
    <s v="JUAN SEBASTIAN PULECIO DOMINGUEZ"/>
    <n v="1019059866"/>
    <s v="Bogotá, D.C."/>
    <n v="1979"/>
    <n v="70180000"/>
    <n v="0"/>
    <n v="0"/>
    <n v="70180000"/>
    <n v="6380000"/>
    <m/>
    <m/>
    <m/>
    <s v="Persona Natural"/>
    <x v="0"/>
    <m/>
    <s v="APOYAR JURÍDICAMENTE A LA_x000a_ALCALDÍA LOCAL DE SUBA, PRINCIPALMENTE EN EL PROCESO DE LIDERAR EL COBRO PERSUASIVO Y REMISIÓN DE COBRO COACTIVO QUE_x000a_COMPETA AL ALCALDE LOCAL, ASÍ COMO LAS GESTIONES JURÍDICAS PARA MANTENER ACTUALIZADA LA INFORMACIÓN CORRESPONDIENTE A_x000a_MULTAS"/>
    <s v="https://community.secop.gov.co/Public/Tendering/OpportunityDetail/Index?noticeUID=CO1.NTC.1724949&amp;isFromPublicArea=True&amp;isModal=true&amp;asPopupView=true"/>
    <x v="21"/>
    <x v="143"/>
    <d v="2021-02-04T00:00:00"/>
    <d v="2021-12-31T00:00:00"/>
    <s v="10 meses 28 días."/>
    <d v="2021-12-31T00:00:00"/>
    <s v=""/>
    <d v="2021-12-31T00:00:00"/>
    <s v="10 meses 28 días."/>
    <s v="Término Ok"/>
    <m/>
    <m/>
    <m/>
    <m/>
    <s v="carrera 55 # 149-20"/>
    <n v="3147599494"/>
    <s v="puleciodjuan@gmail.com"/>
    <s v="Bancolombia"/>
    <s v="Ahorros"/>
    <n v="18331347325"/>
    <s v="Masculino"/>
    <s v="Colombia"/>
    <s v="Bogotá, D.C."/>
    <s v="Cundinamarca"/>
    <d v="1991-05-04T00:00:00"/>
    <n v="33"/>
    <s v="Especialización en gestión jurídica pública"/>
    <m/>
  </r>
  <r>
    <x v="1"/>
    <s v="103-2021"/>
    <m/>
    <s v="Secop II"/>
    <s v="FDLSUBA-CPS-103-2021"/>
    <s v="FDLSUBA-CPS-103-2021"/>
    <x v="0"/>
    <x v="0"/>
    <x v="0"/>
    <m/>
    <m/>
    <s v="DIANA MARGARITA MARENCO RODRIGUEZ"/>
    <n v="22658955"/>
    <m/>
    <n v="1979"/>
    <n v="88000000"/>
    <n v="0"/>
    <n v="0"/>
    <n v="88000000"/>
    <n v="8000000"/>
    <m/>
    <m/>
    <m/>
    <s v="Persona Natural"/>
    <x v="0"/>
    <m/>
    <s v="APOYAR AL ALCALDE LOCAL EN LA FORMULACIÓN, SEGUIMIENTO E IMPLEMENTACIÓN DE LA ESTRATEGIA LOCAL PARA LA TERMINACIÓN JURÍDICA O INACTIVACIÓN DE LAS ACTUACIONES ADMINISTRATIVAS QUE CURSAN EN LA ALCALDÍA LOCAL”"/>
    <s v="https://community.secop.gov.co/Public/Tendering/OpportunityDetail/Index?noticeUID=CO1.NTC.1738004&amp;isFromPublicArea=True&amp;isModal=true&amp;asPopupView=true"/>
    <x v="21"/>
    <x v="144"/>
    <d v="2021-02-08T00:00:00"/>
    <d v="2021-12-31T00:00:00"/>
    <s v="10 meses 24 días."/>
    <d v="2021-12-31T00:00:00"/>
    <s v=""/>
    <d v="2021-12-31T00:00:00"/>
    <s v="10 meses 24 días."/>
    <s v="Término Ok"/>
    <m/>
    <m/>
    <m/>
    <m/>
    <s v="-"/>
    <s v="-"/>
    <s v="-"/>
    <s v="-"/>
    <s v="-"/>
    <s v="-"/>
    <s v="Femenino"/>
    <s v="-"/>
    <s v="-"/>
    <s v="-"/>
    <s v="-"/>
    <s v="-"/>
    <s v="-"/>
    <m/>
  </r>
  <r>
    <x v="1"/>
    <s v="104-2021"/>
    <m/>
    <s v="Secop II"/>
    <s v="FDLSUBA-CPS-104-2021"/>
    <s v="FDLSUBA-CPS-104-2021"/>
    <x v="0"/>
    <x v="0"/>
    <x v="1"/>
    <m/>
    <m/>
    <s v="NORBERTO DiAZ TOBAR"/>
    <n v="1015443153"/>
    <m/>
    <n v="1979"/>
    <n v="29890000"/>
    <n v="0"/>
    <n v="0"/>
    <n v="29890000"/>
    <n v="4270000"/>
    <m/>
    <m/>
    <m/>
    <s v="Persona Natural"/>
    <x v="0"/>
    <m/>
    <s v="PRESTAR LOS SERVICIOS PROFESIONALES EN LA ALCALDÍA LOCAL DE SUBA, PRINCIPALMENTE PARA REALIZAR ACCIONES PEDAGÓGICAS PREVENTIVAS Y DE SENSIBILIZACIÓN PARA EL ACATAMIENTO VOLUNTARIO DE LAS NORMAS EN LA LOCALIDAD"/>
    <s v="https://community.secop.gov.co/Public/Tendering/OpportunityDetail/Index?noticeUID=CO1.NTC.1739209&amp;isFromPublicArea=True&amp;isModal=true&amp;asPopupView=true"/>
    <x v="21"/>
    <x v="145"/>
    <d v="2021-02-09T00:00:00"/>
    <d v="2021-09-08T00:00:00"/>
    <s v="7 meses "/>
    <d v="2021-09-08T00:00:00"/>
    <s v=""/>
    <d v="2021-09-08T00:00:00"/>
    <s v="7 meses "/>
    <s v="Término Ok"/>
    <m/>
    <m/>
    <m/>
    <m/>
    <s v="-"/>
    <s v="-"/>
    <s v="-"/>
    <s v="-"/>
    <s v="-"/>
    <s v="-"/>
    <s v="Masculino"/>
    <s v="-"/>
    <s v="-"/>
    <s v="-"/>
    <s v="-"/>
    <s v="-"/>
    <s v="-"/>
    <m/>
  </r>
  <r>
    <x v="1"/>
    <s v="105-2021"/>
    <m/>
    <s v="Secop II"/>
    <s v="FDLSUBA-105-2021"/>
    <s v="FDLSUBA-CPS-105-2021"/>
    <x v="0"/>
    <x v="0"/>
    <x v="1"/>
    <m/>
    <m/>
    <s v="ANA CELIA DIAZ DIAZ"/>
    <n v="51685704"/>
    <s v="Bogotá, D.C."/>
    <n v="1979"/>
    <n v="29890000"/>
    <n v="0"/>
    <n v="0"/>
    <n v="29890000"/>
    <n v="4270000"/>
    <m/>
    <m/>
    <m/>
    <s v="Persona Natural"/>
    <x v="0"/>
    <m/>
    <s v="PRESTAR LOS SERVICIOS PROFESIONALES EN LA ALCALDÍA LOCAL DE SUBA, PRINCIPALMENTE PARA REALIZAR ACCIONES PEDAGÓGICAS PREVENTIVAS Y DE SENSIBILIZACIÓN PARA EL ACATAMIENTO VOLUNTARIO DE LAS NORMAS EN LA LOCALIDAD"/>
    <s v="https://community.secop.gov.co/Public/Tendering/OpportunityDetail/Index?noticeUID=CO1.NTC.1752801&amp;isFromPublicArea=True&amp;isModal=true&amp;asPopupView=true"/>
    <x v="21"/>
    <x v="151"/>
    <d v="2021-02-11T00:00:00"/>
    <d v="2021-09-10T00:00:00"/>
    <s v="7 meses "/>
    <d v="2021-09-10T00:00:00"/>
    <s v=""/>
    <d v="2021-09-10T00:00:00"/>
    <s v="7 meses "/>
    <s v="Término Ok"/>
    <m/>
    <m/>
    <m/>
    <m/>
    <s v="Carrera 89 No 147 B – 36 Apto 308"/>
    <n v="3204086557"/>
    <s v="aceliadiaz@gmail.com_x000d_"/>
    <s v="Bancolombia"/>
    <s v="Ahorros"/>
    <n v="21942559728"/>
    <s v="Femenino"/>
    <s v="Colombia"/>
    <s v="Guatavita"/>
    <s v="Cundinamarca"/>
    <d v="1961-11-08T00:00:00"/>
    <n v="62"/>
    <s v="ECONOMIA"/>
    <m/>
  </r>
  <r>
    <x v="1"/>
    <s v="106-2021"/>
    <m/>
    <s v="Secop II"/>
    <s v="FDLSUBACPS-106-2021"/>
    <s v="FDLSUBA-CPS-106-2021"/>
    <x v="0"/>
    <x v="0"/>
    <x v="1"/>
    <m/>
    <m/>
    <s v="CAMILO ANDRES PRIETO CUARTAS"/>
    <n v="1032417924"/>
    <s v="Bogotá, D.C."/>
    <n v="1970"/>
    <n v="63800000"/>
    <n v="2764667"/>
    <n v="0"/>
    <n v="66564667"/>
    <n v="6380000"/>
    <m/>
    <m/>
    <m/>
    <s v="Persona Natural"/>
    <x v="0"/>
    <m/>
    <s v="PRESTAR SERVICIOS PROFESIONALES EN EL ÁREA DE GESTIÓN DEL DESARROLLO LOCAL DE LA ALCALDÍA LOCAL DE SUBA, PARA EL APOYO A LA EJECUCIÓN INTEGRAL DE LOS DIFERENTES PROYECTOS DE INVERSIÓN DESTINADOS A LA INTERVENCIÓN DE LA MALLA VIAL, ESPACIO PÚBLICO Y PARQUES DE LA LOCALIDAD DE SUBA"/>
    <s v="https://community.secop.gov.co/Public/Tendering/OpportunityDetail/Index?noticeUID=CO1.NTC.1752841&amp;isFromPublicArea=True&amp;isModal=true&amp;asPopupView=true"/>
    <x v="12"/>
    <x v="151"/>
    <d v="2021-02-15T00:00:00"/>
    <d v="2021-12-14T00:00:00"/>
    <s v="10 meses "/>
    <d v="2021-12-27T00:00:00"/>
    <s v="13 días."/>
    <d v="2021-12-27T00:00:00"/>
    <s v="10 meses 13 días."/>
    <s v="Término Ok"/>
    <m/>
    <m/>
    <m/>
    <m/>
    <s v="Calle 163B# 45 -32 int apto 204"/>
    <n v="3212425891"/>
    <s v="camiloanpri@hotmail.com"/>
    <s v="Banco de Bogotá"/>
    <s v="Ahorros"/>
    <s v="085212090"/>
    <s v="Masculino"/>
    <s v="Colombia"/>
    <s v="Bogotá, D.C."/>
    <s v="Cundinamarca"/>
    <d v="1988-07-24T00:00:00"/>
    <n v="35"/>
    <s v="Ingeniero civil "/>
    <m/>
  </r>
  <r>
    <x v="1"/>
    <s v="107-2021"/>
    <m/>
    <s v="Secop II"/>
    <s v="FDLSUBA-CPS-107-2021"/>
    <s v="FDLSUBA-CPS-107-2021"/>
    <x v="0"/>
    <x v="0"/>
    <x v="1"/>
    <m/>
    <m/>
    <s v="DANIEL ENRIQUE DIAZ INFANTE"/>
    <n v="80491356"/>
    <s v="Bogotá, D.C."/>
    <n v="1970"/>
    <n v="63800000"/>
    <n v="4040667"/>
    <n v="0"/>
    <n v="67840667"/>
    <n v="6380000"/>
    <m/>
    <m/>
    <m/>
    <s v="Persona Natural"/>
    <x v="0"/>
    <m/>
    <s v="PRESTAR SERVICIOS PROFESIONALES EN EL ÁREA DE GESTIÓN DEL DESARROLLO LOCAL DE LA ALCALDÍA LOCAL DE SUBA, PARA EL APOYO A LA EJECUCIÓN INTEGRAL DE LOS DIFERENTES PROYECTOS DE INVERSIÓN DESTINADOS A LA INTERVENCIÓN DE LA MALLA VIAL, ESPACIO PÚBLICO Y PARQUES DE LA LOCALIDAD DE SUBA."/>
    <s v="https://community.secop.gov.co/Public/Tendering/OpportunityDetail/Index?noticeUID=CO1.NTC.1729620&amp;isFromPublicArea=True&amp;isModal=true&amp;asPopupView=true"/>
    <x v="11"/>
    <x v="142"/>
    <d v="2021-02-08T00:00:00"/>
    <d v="2021-12-07T00:00:00"/>
    <s v="10 meses "/>
    <d v="2021-12-26T00:00:00"/>
    <s v="19 días."/>
    <d v="2021-12-26T00:00:00"/>
    <s v="10 meses 19 días."/>
    <s v="Término Ok"/>
    <m/>
    <m/>
    <m/>
    <m/>
    <s v="Kra 17 A No 175-82 "/>
    <n v="3106668492"/>
    <s v="dediaz99@gmail.com"/>
    <s v="Banco de Bogotá"/>
    <s v="Ahorros"/>
    <n v="52308632"/>
    <s v="Masculino"/>
    <s v="Colombia"/>
    <s v="Bogotá, D.C."/>
    <s v="Cundinamarca"/>
    <d v="1973-01-14T00:00:00"/>
    <n v="51"/>
    <s v="ESPECIALIZACION EN CONSERVACION Y RESTAURACION DEL PATRIMONIO - ARQUITECTURA"/>
    <m/>
  </r>
  <r>
    <x v="1"/>
    <s v="108-2021"/>
    <m/>
    <s v="Secop II"/>
    <s v="FDLSUBA-CPS-108-2021"/>
    <s v="FDLSUBA-CPS-108-2021"/>
    <x v="0"/>
    <x v="0"/>
    <x v="0"/>
    <m/>
    <m/>
    <s v="LEONEL GONZALEZ MORENO"/>
    <n v="79870166"/>
    <s v="Bogotá, D.C."/>
    <n v="1999"/>
    <n v="22500000"/>
    <n v="1725000"/>
    <n v="0"/>
    <n v="24225000"/>
    <n v="2250000"/>
    <m/>
    <m/>
    <m/>
    <s v="Persona Natural"/>
    <x v="0"/>
    <m/>
    <s v="PRESTAR LOS SERVICIOS COMO OPERARIO DE VOLQUETA, EN EL ÁREA GESTIÓN DEL DESARROLLO DE SUBA"/>
    <s v="https://community.secop.gov.co/Public/Tendering/OpportunityDetail/Index?noticeUID=CO1.NTC.1730277&amp;isFromPublicArea=True&amp;isModal=true&amp;asPopupView=true"/>
    <x v="11"/>
    <x v="139"/>
    <d v="2021-02-08T00:00:00"/>
    <d v="2021-12-07T00:00:00"/>
    <s v="10 meses "/>
    <d v="2021-12-30T00:00:00"/>
    <s v="23 días."/>
    <d v="2021-12-30T00:00:00"/>
    <s v="10 meses 23 días."/>
    <s v="Término Ok"/>
    <m/>
    <m/>
    <m/>
    <m/>
    <s v="Calle 133 N°95-21"/>
    <n v="3103109216"/>
    <s v="lio.leon1946@gmail.com"/>
    <s v="Banco de Bogotá"/>
    <s v="Ahorros"/>
    <n v="237207048"/>
    <s v="Masculino"/>
    <s v="Colombia"/>
    <s v="Bogotá, D.C."/>
    <s v="Cundinamarca"/>
    <d v="1975-02-26T00:00:00"/>
    <n v="49"/>
    <s v="BACHILLER"/>
    <m/>
  </r>
  <r>
    <x v="1"/>
    <s v="109-2021"/>
    <m/>
    <s v="Secop II"/>
    <s v="FDLSUBA-CPS-109-2021"/>
    <s v="FDLSUBA-CD-109-2021"/>
    <x v="0"/>
    <x v="0"/>
    <x v="0"/>
    <m/>
    <m/>
    <s v="FELIPE OTERO"/>
    <n v="79512321"/>
    <s v="Bogotá, D.C."/>
    <n v="1999"/>
    <n v="22500000"/>
    <n v="1950000"/>
    <n v="0"/>
    <n v="24450000"/>
    <n v="2250000"/>
    <m/>
    <m/>
    <m/>
    <s v="Persona Natural"/>
    <x v="0"/>
    <m/>
    <s v="PRESTAR LOS SERVICIOS COMO OPERARIO DE VOLQUETA, EN EL ÁREA GESTIÓN DEL DESARROLLO DE SUBA."/>
    <s v="https://community.secop.gov.co/Public/Tendering/OpportunityDetail/Index?noticeUID=CO1.NTC.1726969&amp;isFromPublicArea=True&amp;isModal=true&amp;asPopupView=true"/>
    <x v="11"/>
    <x v="142"/>
    <d v="2021-02-05T00:00:00"/>
    <d v="2021-12-04T00:00:00"/>
    <s v="10 meses "/>
    <d v="2021-12-30T00:00:00"/>
    <s v="26 días."/>
    <d v="2021-12-30T00:00:00"/>
    <s v="10 meses 26 días."/>
    <s v="Término Ok"/>
    <m/>
    <m/>
    <m/>
    <m/>
    <s v="Cr 136 A Nº 144-58 Bl 1 Cs 18 "/>
    <n v="3102959225"/>
    <s v="felipeotero01@hotmail.com"/>
    <s v="Banco Av Villas"/>
    <s v="Ahorros"/>
    <n v="656824765"/>
    <s v="Masculino"/>
    <s v="Colombia"/>
    <s v="Bogotá, D.C."/>
    <s v="Cundinamarca"/>
    <d v="1970-03-01T00:00:00"/>
    <n v="54"/>
    <s v="BACHILLER"/>
    <m/>
  </r>
  <r>
    <x v="1"/>
    <s v="110-2021"/>
    <m/>
    <s v="Secop II"/>
    <s v="FDLSUBA-CPS-110-2021"/>
    <s v="FDLSUBA-CPS-110-2021"/>
    <x v="0"/>
    <x v="0"/>
    <x v="1"/>
    <m/>
    <m/>
    <s v="EXMELIN HAMID LEMUS FRANCO"/>
    <n v="79724176"/>
    <s v="Bogotá, D.C."/>
    <n v="1999"/>
    <n v="75200000"/>
    <n v="5264000"/>
    <n v="0"/>
    <n v="80464000"/>
    <n v="7520000"/>
    <m/>
    <m/>
    <m/>
    <s v="Persona Natural"/>
    <x v="0"/>
    <m/>
    <s v="PRESTAR SERVICIOS PROFESIONALES ESPECIALIZADOS EN EL ÁREA DE GESTIÓN DEL DESARROLLO LOCAL DE LA ALCALDÍA LOCAL DE SUBA, PARA EL APOYO A LA EJECUCIÓN INTEGRAL DE LOS DIFERENTES PROYECTOS DE INVERSIÓN DESTINADOS A LA INTERVENCIÓN DE LA MALLA VIAL, ESPACIO PÚBLICO Y PARQUES DE LA LOCALIDAD DE SUBA"/>
    <s v="https://community.secop.gov.co/Public/Tendering/OpportunityDetail/Index?noticeUID=CO1.NTC.1729074&amp;isFromPublicArea=True&amp;isModal=true&amp;asPopupView=true"/>
    <x v="11"/>
    <x v="142"/>
    <d v="2021-02-04T00:00:00"/>
    <d v="2021-12-03T00:00:00"/>
    <s v="10 meses "/>
    <d v="2021-12-24T00:00:00"/>
    <s v="21 días."/>
    <d v="2021-12-24T00:00:00"/>
    <s v="10 meses 21 días."/>
    <s v="Término Ok"/>
    <m/>
    <m/>
    <m/>
    <m/>
    <s v="Calle 150 A #92-20 casa 39"/>
    <n v="3103142837"/>
    <s v="ing.lemusfranco@gmail.com"/>
    <s v="Banco Scotiabank Colpatria"/>
    <s v="Ahorros"/>
    <n v="4382004867"/>
    <s v="Masculino"/>
    <s v="Colombia"/>
    <s v="Bogotá, D.C."/>
    <s v="Cundinamarca"/>
    <d v="1979-04-07T00:00:00"/>
    <n v="45"/>
    <s v="INGENIERIA CIVIL,ESPECIALIZACION EN DISEÑO Y_x000a_CONSTRUCCION DE VIAS Y AEROPISTAS,MAESTRÍA EN INFRAESTRUCTURA VIAL"/>
    <m/>
  </r>
  <r>
    <x v="1"/>
    <s v="111-2021"/>
    <m/>
    <s v="Secop II"/>
    <s v="FDLS-CPS-111-2021"/>
    <s v="FDLSUBA-CPS-111-2021"/>
    <x v="0"/>
    <x v="0"/>
    <x v="0"/>
    <m/>
    <m/>
    <s v="ERIKA MERCEDES GOMEZ RIVERA"/>
    <n v="52249114"/>
    <m/>
    <n v="1979"/>
    <n v="29890000"/>
    <n v="0"/>
    <n v="0"/>
    <n v="29890000"/>
    <n v="4270000"/>
    <m/>
    <m/>
    <m/>
    <s v="Persona Natural"/>
    <x v="0"/>
    <m/>
    <s v="APOYAR JURIDICAMENTE LA EJECUCIÓN DE LAS ACCIONES REQUERIDAS PARA EL TRÁMITE E IMPULSO PROCESAL DE LAS ACTUACIONES CONTRAVENCIONALES Y/O QUERELLAS QUE CURSEN EN LAS INSPECCIONES DE POLICÍA DE LA LOCALIDAD"/>
    <s v="https://community.secop.gov.co/Public/Tendering/OpportunityDetail/Index?noticeUID=CO1.NTC.1731671&amp;isFromPublicArea=True&amp;isModal=true&amp;asPopupView=true"/>
    <x v="23"/>
    <x v="144"/>
    <d v="2021-02-10T00:00:00"/>
    <d v="2021-09-09T00:00:00"/>
    <s v="7 meses "/>
    <d v="2021-09-09T00:00:00"/>
    <s v=""/>
    <d v="2021-09-09T00:00:00"/>
    <s v="7 meses "/>
    <s v="Término Ok"/>
    <m/>
    <m/>
    <m/>
    <m/>
    <s v="-"/>
    <s v="-"/>
    <s v="-"/>
    <s v="-"/>
    <s v="-"/>
    <s v="-"/>
    <s v="Femenino"/>
    <s v="-"/>
    <s v="-"/>
    <s v="-"/>
    <s v="-"/>
    <s v="-"/>
    <s v="-"/>
    <m/>
  </r>
  <r>
    <x v="1"/>
    <s v="112-2021"/>
    <m/>
    <s v="Secop II"/>
    <s v=". FDLSUBA-112-2021"/>
    <s v="FDLSUBA-112-2021"/>
    <x v="0"/>
    <x v="0"/>
    <x v="0"/>
    <m/>
    <m/>
    <s v="RUTH PAOLA RODRIGUEZ PLAZA"/>
    <n v="1010241772"/>
    <m/>
    <n v="1979"/>
    <n v="29890000"/>
    <n v="0"/>
    <n v="0"/>
    <n v="29890000"/>
    <n v="4270000"/>
    <m/>
    <m/>
    <m/>
    <s v="Persona Natural"/>
    <x v="0"/>
    <m/>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1723315&amp;isFromPublicArea=True&amp;isModal=true&amp;asPopupView=true"/>
    <x v="23"/>
    <x v="143"/>
    <d v="2021-02-03T00:00:00"/>
    <d v="2021-09-02T00:00:00"/>
    <s v="7 meses "/>
    <d v="2021-09-02T00:00:00"/>
    <s v=""/>
    <d v="2021-09-02T00:00:00"/>
    <s v="7 meses "/>
    <s v="Término Ok"/>
    <m/>
    <m/>
    <m/>
    <m/>
    <s v="-"/>
    <s v="-"/>
    <s v="-"/>
    <s v="-"/>
    <s v="-"/>
    <s v="-"/>
    <s v="Femenino"/>
    <s v="-"/>
    <s v="-"/>
    <s v="-"/>
    <s v="-"/>
    <s v="-"/>
    <s v="-"/>
    <m/>
  </r>
  <r>
    <x v="1"/>
    <s v="113-2021"/>
    <m/>
    <s v="Secop II"/>
    <s v="FDLSUBACPS-113-2021"/>
    <s v="FDLSUBA-CPS-113-2021"/>
    <x v="0"/>
    <x v="0"/>
    <x v="0"/>
    <m/>
    <m/>
    <s v="FABIAN HERNANDO RIVAS ALVAREZ"/>
    <n v="80142285"/>
    <m/>
    <n v="1979"/>
    <n v="29890000"/>
    <n v="0"/>
    <n v="0"/>
    <n v="29890000"/>
    <n v="4270000"/>
    <m/>
    <m/>
    <m/>
    <s v="Persona Natural"/>
    <x v="0"/>
    <m/>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1727452&amp;isFromPublicArea=True&amp;isModal=true&amp;asPopupView=true"/>
    <x v="23"/>
    <x v="142"/>
    <d v="2021-02-08T00:00:00"/>
    <d v="2021-09-07T00:00:00"/>
    <s v="7 meses "/>
    <d v="2021-09-07T00:00:00"/>
    <s v=""/>
    <d v="2021-09-07T00:00:00"/>
    <s v="7 meses "/>
    <s v="Término Ok"/>
    <m/>
    <m/>
    <m/>
    <m/>
    <s v="-"/>
    <s v="-"/>
    <s v="-"/>
    <s v="-"/>
    <s v="-"/>
    <s v="-"/>
    <s v="Masculino"/>
    <s v="-"/>
    <s v="-"/>
    <s v="-"/>
    <s v="-"/>
    <s v="-"/>
    <s v="-"/>
    <m/>
  </r>
  <r>
    <x v="1"/>
    <s v="114-2021"/>
    <m/>
    <s v="Secop II"/>
    <s v="FDLSUBA-CPS-114-2021"/>
    <s v="FDLSUBA-CPS-114-2021"/>
    <x v="0"/>
    <x v="0"/>
    <x v="0"/>
    <m/>
    <m/>
    <s v="CARLOS FELIPE LOZANO RIVERA"/>
    <n v="1020754961"/>
    <s v="Bogotá, D.C."/>
    <n v="1979"/>
    <n v="29890000"/>
    <n v="0"/>
    <n v="0"/>
    <n v="29890000"/>
    <n v="4270000"/>
    <m/>
    <m/>
    <m/>
    <s v="Persona Natural"/>
    <x v="0"/>
    <m/>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1729872&amp;isFromPublicArea=True&amp;isModal=true&amp;asPopupView=true"/>
    <x v="23"/>
    <x v="139"/>
    <d v="2021-02-08T00:00:00"/>
    <d v="2021-09-07T00:00:00"/>
    <s v="7 meses "/>
    <d v="2021-09-07T00:00:00"/>
    <s v=""/>
    <d v="2021-09-07T00:00:00"/>
    <s v="7 meses "/>
    <s v="Término Ok"/>
    <m/>
    <m/>
    <m/>
    <m/>
    <s v="carrera 54 c # 138 - 90"/>
    <n v="3133881083"/>
    <s v=" felipecarlos_7@hotmail.com"/>
    <s v="Banco Davivienda"/>
    <s v="Ahorros"/>
    <s v="0550455200151823"/>
    <s v="Masculino"/>
    <s v="Colombia"/>
    <s v="Bogotá, D.C."/>
    <s v="Cundinamarca"/>
    <d v="1990-08-07T00:00:00"/>
    <n v="33"/>
    <s v="ESPECIALIZACIÓN EN DERECHO CONSTITUCIONAL,"/>
    <m/>
  </r>
  <r>
    <x v="1"/>
    <s v="115-2021"/>
    <m/>
    <s v="Secop II"/>
    <s v="FDLSUBA-CPS-115-2021"/>
    <s v="FDLSUBA-CPS-115-2021"/>
    <x v="0"/>
    <x v="0"/>
    <x v="0"/>
    <m/>
    <m/>
    <s v="NICOLAS CAMILO RICAURTE MALDONADO"/>
    <n v="1019079645"/>
    <m/>
    <n v="1979"/>
    <n v="29890000"/>
    <n v="0"/>
    <n v="0"/>
    <n v="29890000"/>
    <n v="4270000"/>
    <m/>
    <m/>
    <m/>
    <s v="Persona Natural"/>
    <x v="0"/>
    <m/>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1724649&amp;isFromPublicArea=True&amp;isModal=true&amp;asPopupView=true"/>
    <x v="23"/>
    <x v="143"/>
    <d v="2021-02-04T00:00:00"/>
    <d v="2021-09-03T00:00:00"/>
    <s v="7 meses "/>
    <d v="2021-09-03T00:00:00"/>
    <s v=""/>
    <d v="2021-09-03T00:00:00"/>
    <s v="7 meses "/>
    <s v="Término Ok"/>
    <m/>
    <m/>
    <m/>
    <m/>
    <s v="-"/>
    <s v="-"/>
    <s v="-"/>
    <s v="-"/>
    <s v="-"/>
    <s v="-"/>
    <s v="Masculino"/>
    <s v="-"/>
    <s v="-"/>
    <s v="-"/>
    <s v="-"/>
    <s v="-"/>
    <s v="-"/>
    <m/>
  </r>
  <r>
    <x v="1"/>
    <s v="116-2021"/>
    <m/>
    <s v="Secop II"/>
    <s v="FDLSUBA-CPS-116 -2021"/>
    <s v="FDLSUBA-CD-116-2021"/>
    <x v="0"/>
    <x v="0"/>
    <x v="0"/>
    <m/>
    <m/>
    <s v="NOHORA RESTREPO AGUDELO"/>
    <n v="51875873"/>
    <s v="Bogotá, D.C."/>
    <n v="1979"/>
    <n v="29890000"/>
    <n v="0"/>
    <n v="0"/>
    <n v="29890000"/>
    <n v="4270000"/>
    <m/>
    <m/>
    <m/>
    <s v="Persona Natural"/>
    <x v="0"/>
    <m/>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1722985&amp;isFromPublicArea=True&amp;isModal=true&amp;asPopupView=true"/>
    <x v="23"/>
    <x v="143"/>
    <d v="2021-02-04T00:00:00"/>
    <d v="2021-09-03T00:00:00"/>
    <s v="7 meses "/>
    <d v="2021-09-03T00:00:00"/>
    <s v=""/>
    <d v="2021-09-03T00:00:00"/>
    <s v="7 meses "/>
    <s v="Término Ok"/>
    <m/>
    <m/>
    <m/>
    <m/>
    <s v="Calle 22b # 64-26, Torre 4, Apartamento 715"/>
    <n v="3118091629"/>
    <s v="noryrestrepo@hotmail.com"/>
    <s v="Banco Popular"/>
    <s v="Ahorros"/>
    <s v="210025072851"/>
    <s v="Femenino"/>
    <s v="Colombia"/>
    <s v="Bogotá, D.C."/>
    <s v="Cundinamarca"/>
    <d v="1967-10-25T00:00:00"/>
    <n v="56"/>
    <s v="DERECHO"/>
    <m/>
  </r>
  <r>
    <x v="1"/>
    <s v="117-2021"/>
    <m/>
    <s v="Secop II"/>
    <s v="FDLSUBA-CPS-117-2021"/>
    <s v="FDLSUBA-CPS-117-2021"/>
    <x v="0"/>
    <x v="0"/>
    <x v="0"/>
    <m/>
    <m/>
    <s v="MERCEDES ALEJANDRA MACAY CASTELLANOS"/>
    <n v="1014269767"/>
    <s v="Bogotá, D.C."/>
    <n v="1978"/>
    <n v="39050000"/>
    <n v="0"/>
    <n v="0"/>
    <n v="39050000"/>
    <n v="3550000"/>
    <m/>
    <m/>
    <m/>
    <s v="Persona Natural"/>
    <x v="0"/>
    <m/>
    <s v="PRESTAR SERVICIO DE APOYO EN EL ÁREA DE GESTIÓN DEL DESARROLLO LOCAL, PARA LOGRAR EL CUMPLIMIENTO DE LAS METAS DEL PLAN DE DESARROLLO LOCAL DE LA VIGENCIA"/>
    <s v="https://community.secop.gov.co/Public/Tendering/OpportunityDetail/Index?noticeUID=CO1.NTC.1739238&amp;isFromPublicArea=True&amp;isModal=true&amp;asPopupView=true"/>
    <x v="6"/>
    <x v="152"/>
    <d v="2021-02-10T00:00:00"/>
    <d v="2021-12-31T00:00:00"/>
    <s v="10 meses 22 días."/>
    <d v="2021-12-31T00:00:00"/>
    <s v=""/>
    <d v="2021-12-31T00:00:00"/>
    <s v="10 meses 22 días."/>
    <s v="Término Ok"/>
    <m/>
    <m/>
    <m/>
    <m/>
    <s v="transversal 6 # 6 03 to frailejon apto 303"/>
    <n v="3197028864"/>
    <s v="ALEJAMACAYC@GMAIL.COM"/>
    <s v="Banco Caja Social (BCSC)"/>
    <s v="Ahorros"/>
    <n v="24070928778"/>
    <s v="Femenino"/>
    <s v="Colombia"/>
    <s v="Bogotá, D.C."/>
    <s v="Cundinamarca"/>
    <d v="1995-09-08T00:00:00"/>
    <n v="28"/>
    <s v="ADMINISTRACION DE EMPRESAS - ADMINISTRACION DE NEGOCIOS INTERNACIONALES"/>
    <m/>
  </r>
  <r>
    <x v="1"/>
    <s v="118-2021"/>
    <m/>
    <s v="Secop II"/>
    <s v="FDLSUBA-CPS-118-2021"/>
    <s v="FDLSUBA-CPS-118-2021"/>
    <x v="0"/>
    <x v="0"/>
    <x v="1"/>
    <m/>
    <m/>
    <s v="DIANA PATRICIA ARENAS BLANCO"/>
    <n v="1098648859"/>
    <s v="Bucaramanga (Santander)"/>
    <n v="1978"/>
    <n v="66990000"/>
    <n v="0"/>
    <n v="0"/>
    <n v="66990000"/>
    <n v="6380000"/>
    <m/>
    <m/>
    <m/>
    <s v="Persona Natural"/>
    <x v="0"/>
    <m/>
    <s v="PRESTAR SERVICIOS PROFESIONALES EN LA ALCALDÍA LOCAL DE SUBA, EN LOS TEMAS RELACIONADOS CON EL ÁREA DE SISTEMAS, GESTIÓN DE TIC Y TODO LO RELACIONADO CON EL RECURSO TECNOLÓGICO DE LA ALCALDÍA LOCAL DE SUBA_x0009_"/>
    <s v="https://community.secop.gov.co/Public/Tendering/OpportunityDetail/Index?noticeUID=CO1.NTC.1719807&amp;isFromPublicArea=True&amp;isModal=true&amp;asPopupView=true"/>
    <x v="9"/>
    <x v="137"/>
    <d v="2021-02-02T00:00:00"/>
    <d v="2021-12-15T00:00:00"/>
    <s v="10 meses 14 días."/>
    <d v="2021-12-15T00:00:00"/>
    <s v=""/>
    <d v="2021-12-15T00:00:00"/>
    <s v="10 meses 14 días."/>
    <s v="Término Ok"/>
    <m/>
    <m/>
    <m/>
    <m/>
    <s v="CRA 90BIS # 73A - 57 APTO 304 TORRE 5A"/>
    <n v="3112003406"/>
    <s v="dianaarenasblanco@gmail.com"/>
    <s v="Bancolombia"/>
    <s v="Ahorros"/>
    <n v="60215346921"/>
    <s v="Masculino"/>
    <s v="Colombia"/>
    <s v="Bogotá, D.C."/>
    <s v="Cundinamarca"/>
    <d v="1987-12-23T00:00:00"/>
    <n v="36"/>
    <s v="MAESTRÍA EN GERENCIA DE LA_x000a_INNOVACIÓN "/>
    <m/>
  </r>
  <r>
    <x v="1"/>
    <s v="119-2021"/>
    <m/>
    <s v="Secop II"/>
    <s v="FDLSUBA-119-2021"/>
    <s v="FDLSUBA-CPS-119-2021"/>
    <x v="0"/>
    <x v="0"/>
    <x v="0"/>
    <m/>
    <m/>
    <s v="GLORIA ASTRID RODRIGUEZ BAQUERO"/>
    <n v="52444244"/>
    <s v="Bogotá, D.C."/>
    <n v="1977"/>
    <n v="88000000"/>
    <n v="3200000"/>
    <n v="0"/>
    <n v="91200000"/>
    <n v="8000000"/>
    <m/>
    <m/>
    <m/>
    <s v="Persona Natural"/>
    <x v="0"/>
    <m/>
    <s v="PRESTAR SERVICIOS ESPECIALIZADO PARA APOYAR AL ALCALDE(SA) LOCAL EN LA PROMOCIÓN, ACOMPAÑAMIENTO, COORDINACIÓN Y ATENCIÓN DE LAS INSTANCIAS DE COORDINACIÓN INTERINSTITUCIONALES Y LAS INSTANCIAS DE PARTICIPACIÓN LOCALES, ASÍCOMO LOS PROCESOS COMUNITARIOS EN LA LOCALIDAD"/>
    <s v="https://community.secop.gov.co/Public/Tendering/OpportunityDetail/Index?noticeUID=CO1.NTC.1727418&amp;isFromPublicArea=True&amp;isModal=true&amp;asPopupView=true"/>
    <x v="4"/>
    <x v="143"/>
    <d v="2021-02-03T00:00:00"/>
    <d v="2021-12-31T00:00:00"/>
    <s v="10 meses 29 días."/>
    <d v="2022-01-14T00:00:00"/>
    <s v="14 días."/>
    <d v="2022-01-14T00:00:00"/>
    <s v="11 meses 12 días."/>
    <s v="Término Ok"/>
    <m/>
    <m/>
    <m/>
    <m/>
    <s v="Cra 54C No. 143A-90"/>
    <n v="3196374017"/>
    <s v="gloriaaz@yahoo.com"/>
    <s v="Banco Caja Social (BCSC)"/>
    <s v="Ahorros"/>
    <n v="24063441482"/>
    <s v="Femenino"/>
    <s v="Colombia"/>
    <s v="Bogotá, D.C."/>
    <s v="Cundinamarca"/>
    <d v="1979-06-25T00:00:00"/>
    <n v="44"/>
    <s v="ESPECIALIZACION EN GOBIERNO Y POLITICAS PUBLICAS,PSICOLOGIA "/>
    <m/>
  </r>
  <r>
    <x v="1"/>
    <s v="120-2021"/>
    <m/>
    <s v="Secop II"/>
    <s v="FDLSUBA-CD-120-2021"/>
    <s v="FDLSUBA-CD-120-2021"/>
    <x v="0"/>
    <x v="1"/>
    <x v="2"/>
    <m/>
    <m/>
    <s v="SERVICIOS POSTALES NACIONALES S.A."/>
    <s v="900062917-9"/>
    <m/>
    <s v="No es CPS P-AG"/>
    <n v="24000000"/>
    <n v="12000000"/>
    <n v="0"/>
    <n v="36000000"/>
    <m/>
    <m/>
    <m/>
    <m/>
    <s v="Entidad Estatal"/>
    <x v="3"/>
    <m/>
    <s v="PRESTAR EL SERVICIO DE MENSAJERÍA Y CORREO CERTIFICADO, PARA EL DESARROLLO DE LAS ACTIVIDADES ADMINISTRATIVAS Y DE FUNCIONAMIENTO DEL FONDO DE DESARROLLO LOCAL DE SUBA."/>
    <s v="https://community.secop.gov.co/Public/Tendering/OpportunityDetail/Index?noticeUID=CO1.NTC.1758469&amp;isFromPublicArea=True&amp;isModal=true&amp;asPopupView=true"/>
    <x v="8"/>
    <x v="153"/>
    <d v="2021-02-23T00:00:00"/>
    <d v="2021-12-31T00:00:00"/>
    <s v="10 meses 9 días."/>
    <d v="2024-01-31T00:00:00"/>
    <s v="2 años 1 meses "/>
    <d v="2024-01-31T00:00:00"/>
    <s v="2 años 11 meses 9 días."/>
    <s v="Término Ok"/>
    <m/>
    <m/>
    <m/>
    <m/>
    <m/>
    <m/>
    <m/>
    <m/>
    <m/>
    <m/>
    <s v="No aplica"/>
    <m/>
    <m/>
    <m/>
    <m/>
    <s v="-"/>
    <m/>
    <m/>
  </r>
  <r>
    <x v="1"/>
    <s v="121-2021"/>
    <m/>
    <s v="Secop II"/>
    <s v="FDLSUBA-CPS-121-2021"/>
    <s v="FDLSUBA-CPS-121-2021"/>
    <x v="0"/>
    <x v="0"/>
    <x v="0"/>
    <m/>
    <m/>
    <s v="ANDREA DEL PILAR GUERRERO RODRIGUEZ"/>
    <n v="52814325"/>
    <m/>
    <n v="1978"/>
    <n v="88000000"/>
    <n v="2933333"/>
    <n v="0"/>
    <n v="90933333"/>
    <n v="8000000"/>
    <m/>
    <m/>
    <m/>
    <s v="Persona Natural"/>
    <x v="0"/>
    <m/>
    <s v="COORDINA, LIDERA Y ASESORA LOS PLANES Y ESTRATEGIAS DE COMUNICACIÓN INTERNA Y EXTERNA PARA LA DIVULGACIÓN DE LOS PROGRAMAS, PROYECTOS Y ACTIVIDADES DE LA ALCALDÍA LOCAL"/>
    <s v="https://community.secop.gov.co/Public/Tendering/OpportunityDetail/Index?noticeUID=CO1.NTC.1727293&amp;isFromPublicArea=True&amp;isModal=true&amp;asPopupView=true"/>
    <x v="15"/>
    <x v="143"/>
    <d v="2021-02-04T00:00:00"/>
    <d v="2021-12-31T00:00:00"/>
    <s v="10 meses 28 días."/>
    <d v="2022-01-14T00:00:00"/>
    <s v="14 días."/>
    <d v="2022-01-14T00:00:00"/>
    <s v="11 meses 11 días."/>
    <s v="Término Ok"/>
    <m/>
    <m/>
    <m/>
    <m/>
    <s v="-"/>
    <s v="-"/>
    <s v="-"/>
    <s v="-"/>
    <s v="-"/>
    <s v="-"/>
    <s v="Femenino"/>
    <s v="-"/>
    <s v="-"/>
    <s v="-"/>
    <s v="-"/>
    <s v="-"/>
    <s v="-"/>
    <m/>
  </r>
  <r>
    <x v="1"/>
    <s v="122-2021"/>
    <m/>
    <s v="Secop II"/>
    <s v="FDLSUBA-CPS-122-2021"/>
    <s v="FDLSUBA-CD-122-2021."/>
    <x v="0"/>
    <x v="0"/>
    <x v="1"/>
    <m/>
    <m/>
    <s v="ZAIRA LORENA CALDERON GARCES"/>
    <n v="1030533128"/>
    <s v="Bogotá, D.C."/>
    <n v="1978"/>
    <n v="44385000"/>
    <n v="3700667"/>
    <n v="0"/>
    <n v="48085667"/>
    <n v="4270000"/>
    <m/>
    <m/>
    <m/>
    <s v="Persona Natural"/>
    <x v="0"/>
    <m/>
    <s v="PRESTAR SERVICIOS PROFESIONALES EN EL ÁREA DE GESTIÓN DEL DESARROLLO LOCAL DE LA ALCALDÍA LOCAL DE SUBA, EN EL PROCESO DE FORMULACIÓN,_x000a_EJECUCIÓN, SEGUIMIENTO Y EVALUACIÓN DE LAS POLÍTICAS, PLANES, PROGRAMAS Y PROYECTOS DE DESARROLLO LOCAL, PARA LOGRAR EL_x000a_CUMPLIMIENTO DE LAS METAS DEL PLAN DE DESARROLLO LOCAL DE LA VIGENCIA"/>
    <s v="https://community.secop.gov.co/Public/Tendering/OpportunityDetail/Index?noticeUID=CO1.NTC.1738579&amp;isFromPublicArea=True&amp;isModal=true&amp;asPopupView=true"/>
    <x v="8"/>
    <x v="144"/>
    <d v="2021-02-08T00:00:00"/>
    <d v="2021-12-18T00:00:00"/>
    <s v="10 meses 11 días."/>
    <d v="2022-01-14T00:00:00"/>
    <s v="27 días."/>
    <d v="2022-01-14T00:00:00"/>
    <s v="11 meses 7 días."/>
    <s v="Término Ok"/>
    <m/>
    <m/>
    <m/>
    <m/>
    <s v="CALLE 50A SUR #81C-29"/>
    <n v="3132739872"/>
    <s v="LORENITA1120@YAHOO.COM"/>
    <s v="Bancolombia"/>
    <s v="Ahorros"/>
    <s v="04500039243"/>
    <s v="Femenino"/>
    <s v="Colombia"/>
    <s v="Bogotá, D.C."/>
    <s v="Cundinamarca"/>
    <d v="1986-11-20T00:00:00"/>
    <n v="37"/>
    <s v="ADMINISTRACION DE EMPESAS -   TECNOLOGIA EN GESTION DE CALIDAD - TECNICO PROFESIONAL EN DOCUMENTACION DE PROCESOS"/>
    <m/>
  </r>
  <r>
    <x v="1"/>
    <s v="123-2021"/>
    <m/>
    <s v="Secop II"/>
    <s v="FDLSUBA-CPS-123-2021"/>
    <s v="FDLSUBA-CPS-123-2021"/>
    <x v="0"/>
    <x v="0"/>
    <x v="1"/>
    <m/>
    <m/>
    <s v="CATALINA POSADA ESCOBAR"/>
    <n v="1020753504"/>
    <s v="Bogotá, D.C."/>
    <n v="1978"/>
    <n v="66990000"/>
    <n v="0"/>
    <n v="0"/>
    <n v="66990000"/>
    <n v="6380000"/>
    <m/>
    <m/>
    <m/>
    <s v="Persona Natural"/>
    <x v="0"/>
    <m/>
    <s v="PRESTAR SERVICIOS PROFESIONALES AL AREA DE GESTION DEL DESARROLLO LOCAL DE LA ALCALDIA LOCAL DE SUBA, PARA APOYAR LA FORMULACIÓN Y SUPERVISION DE CONTRATOS DE LOS PROYECTOS QUE LE SEAN ASIGNADOS"/>
    <s v="https://community.secop.gov.co/Public/Tendering/OpportunityDetail/Index?noticeUID=CO1.NTC.1756034&amp;isFromPublicArea=True&amp;isModal=true&amp;asPopupView=true"/>
    <x v="8"/>
    <x v="146"/>
    <d v="2021-02-16T00:00:00"/>
    <d v="2021-12-31T00:00:00"/>
    <s v="10 meses 16 días."/>
    <d v="2021-12-31T00:00:00"/>
    <s v=""/>
    <d v="2021-12-31T00:00:00"/>
    <s v="10 meses 16 días."/>
    <s v="Término Ok"/>
    <m/>
    <m/>
    <m/>
    <m/>
    <s v="CALLE 139 No.73-20 EL VELERO CASA 57"/>
    <n v="3117395385"/>
    <s v="ktaposada@hotmail.com"/>
    <s v="Banco Scotiabank Colpatria"/>
    <s v="Ahorros"/>
    <n v="4412009418"/>
    <s v="Femenino"/>
    <s v="Colombia"/>
    <s v="Medellín"/>
    <s v="Antioquia"/>
    <d v="1990-06-18T00:00:00"/>
    <n v="33"/>
    <s v="ADMINISTRACION DE EMPRESAS, ESPECIALIZACIÓN EN GESTIÓN DE LA_x000a_CALIDAD Y NORMALIZACIÓN TÉCNICA"/>
    <m/>
  </r>
  <r>
    <x v="1"/>
    <s v="124-2021"/>
    <m/>
    <s v="Secop II"/>
    <s v="FDLSUBA-124-2021"/>
    <s v="FDLSUBA-CPS-124-2021"/>
    <x v="0"/>
    <x v="0"/>
    <x v="0"/>
    <m/>
    <m/>
    <s v="JOHN JAIRO TORO RESTREPO"/>
    <n v="71674865"/>
    <s v="Bogotá, D.C."/>
    <n v="1978"/>
    <n v="37275000"/>
    <n v="0"/>
    <n v="0"/>
    <n v="37275000"/>
    <n v="3550000"/>
    <m/>
    <m/>
    <m/>
    <s v="Persona Natural"/>
    <x v="0"/>
    <m/>
    <s v="PRESTAR SERVICIOS AL ÁREA DE GESTIÓN DEL DESARROLLO LOCAL DE LA ALCALDÍA LOCAL DE SUBA, ESPECIALMENTE COMO APOYO EN EL ALMACÉN "/>
    <s v="https://community.secop.gov.co/Public/Tendering/OpportunityDetail/Index?noticeUID=CO1.NTC.1737700&amp;isFromPublicArea=True&amp;isModal=true&amp;asPopupView=true"/>
    <x v="16"/>
    <x v="144"/>
    <d v="2021-02-08T00:00:00"/>
    <d v="2021-12-22T00:00:00"/>
    <s v="10 meses 15 días."/>
    <d v="2021-12-22T00:00:00"/>
    <s v=""/>
    <d v="2021-12-22T00:00:00"/>
    <s v="10 meses 15 días."/>
    <s v="Término Ok"/>
    <m/>
    <m/>
    <m/>
    <m/>
    <s v="Calle 127a #53a-68"/>
    <n v="3004503210"/>
    <s v="JHONJAIROTORORESTREPO05@GMAIL.COM"/>
    <s v="Bancolombia"/>
    <s v="Ahorros"/>
    <n v="10125195675"/>
    <s v="Masculino"/>
    <s v="Colombia"/>
    <s v="Medellín"/>
    <s v="Antioquia"/>
    <d v="1966-06-08T00:00:00"/>
    <n v="57"/>
    <s v="TECNOLOGIA EN ADMINISTRACION FINANCIERA "/>
    <m/>
  </r>
  <r>
    <x v="1"/>
    <s v="125-2021"/>
    <m/>
    <s v="Secop II"/>
    <s v="FDLSUBACPS-125-2021"/>
    <s v="FDLSUBA-CPS-125-2021"/>
    <x v="0"/>
    <x v="0"/>
    <x v="1"/>
    <m/>
    <m/>
    <s v="FELICIANO SCARPETTA MORENO"/>
    <n v="11792579"/>
    <m/>
    <n v="1968"/>
    <n v="84000000"/>
    <n v="0"/>
    <n v="0"/>
    <n v="84000000"/>
    <n v="8000000"/>
    <m/>
    <m/>
    <m/>
    <s v="Persona Natural"/>
    <x v="0"/>
    <m/>
    <s v="PRESTAR LOS SERVICIOS PROFESIONALES EN EL ÁREA GESTIÓN DEL DESARROLLO LOCAL, PARA LOGRAR EL_x000a_CUMPLIMIENTO DE LAS METAS DEL PLAN DE DESARROLLO LOCAL DE LA VIGENCIA Y ATENDER LAS COMPETENCIAS AMBIENTALES PROPIAS DE LA_x000a_ALCALDÍA LOCAL DE SUBA"/>
    <s v="https://community.secop.gov.co/Public/Tendering/OpportunityDetail/Index?noticeUID=CO1.NTC.1745797&amp;isFromPublicArea=True&amp;isModal=true&amp;asPopupView=true"/>
    <x v="12"/>
    <x v="145"/>
    <d v="2021-02-10T00:00:00"/>
    <d v="2021-12-24T00:00:00"/>
    <s v="10 meses 15 días."/>
    <d v="2021-12-24T00:00:00"/>
    <s v=""/>
    <d v="2021-12-24T00:00:00"/>
    <s v="10 meses 15 días."/>
    <s v="Término Ok"/>
    <m/>
    <m/>
    <m/>
    <m/>
    <s v="-"/>
    <s v="-"/>
    <s v="-"/>
    <s v="-"/>
    <s v="-"/>
    <s v="-"/>
    <s v="Masculino"/>
    <s v="-"/>
    <s v="-"/>
    <s v="-"/>
    <s v="-"/>
    <s v="-"/>
    <s v="-"/>
    <m/>
  </r>
  <r>
    <x v="1"/>
    <s v="127-2021"/>
    <m/>
    <s v="Secop II"/>
    <s v="FDLSUBA-CPS-127-2021"/>
    <s v="FDLSUBA-CD -127-2021"/>
    <x v="0"/>
    <x v="0"/>
    <x v="1"/>
    <m/>
    <m/>
    <s v="FAYDY MAGALLY PATIÑO GÓMEZ"/>
    <n v="53067931"/>
    <s v="Bogotá, D.C."/>
    <n v="1978"/>
    <n v="63800000"/>
    <n v="7868667"/>
    <n v="0"/>
    <n v="71668667"/>
    <n v="6380000"/>
    <m/>
    <m/>
    <m/>
    <s v="Persona Natural"/>
    <x v="0"/>
    <m/>
    <s v="PRESTAR LOS SERVICIOS PROFESIONALES PARA APOYAR LA GESTIÓN CONTRACTUAL EN EL ÁREA DE GESTIÓN DEL DESARROLLO LOCAL, REALIZANDO LAS ACTIVIDADES RELACIONADAS CON LAS DIFERENTES ETAPAS CONTRACTUALES DE LOS PROCESOS DE ADQUISICION DE BIENES Y SERVICIOS QUE REALICE EL_x000a_FONDO DE DESARROLLO LOCAL DE SUBA"/>
    <s v="https://community.secop.gov.co/Public/Tendering/OpportunityDetail/Index?noticeUID=CO1.NTC.1738068&amp;isFromPublicArea=True&amp;isModal=true&amp;asPopupView=true"/>
    <x v="3"/>
    <x v="144"/>
    <d v="2021-02-08T00:00:00"/>
    <d v="2021-12-07T00:00:00"/>
    <s v="10 meses "/>
    <d v="2022-01-14T00:00:00"/>
    <s v="1 meses 7 días."/>
    <d v="2022-01-14T00:00:00"/>
    <s v="11 meses 7 días."/>
    <s v="Término Ok"/>
    <m/>
    <m/>
    <m/>
    <m/>
    <s v="calle 130c#102a-10"/>
    <n v="3138901248"/>
    <s v="FAYDYCOSIS@HOTMAIL.COM"/>
    <s v="Banco Caja Social (BCSC)"/>
    <s v="Ahorros"/>
    <n v="24050244173"/>
    <s v="Femenino"/>
    <s v="Colombia"/>
    <s v="Bogotá, D.C."/>
    <s v="Cundinamarca"/>
    <d v="1985-02-27T00:00:00"/>
    <n v="39"/>
    <s v="ESPECIALIZACION EN CONTRATACION ESTATAL -  ESPECIALIZACION EN LA RESPONSABILIDAD PENAL DEL SERVIDOR -  ADMINISTRACION DE EMPRESAS "/>
    <m/>
  </r>
  <r>
    <x v="1"/>
    <s v="128-2021"/>
    <m/>
    <s v="Secop II"/>
    <s v="FDLSUBA-CPS-128-2021"/>
    <s v="FDLSUBA-CPS-128-2021"/>
    <x v="0"/>
    <x v="0"/>
    <x v="1"/>
    <m/>
    <m/>
    <s v="GABRIELA RODRIGUEZ JIMENEZ"/>
    <n v="1019084544"/>
    <m/>
    <n v="1978"/>
    <n v="42700000"/>
    <n v="5693332"/>
    <n v="0"/>
    <n v="48393332"/>
    <n v="4270000"/>
    <m/>
    <m/>
    <m/>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1734260&amp;isFromPublicArea=True&amp;isModal=true&amp;asPopupView=true"/>
    <x v="3"/>
    <x v="139"/>
    <d v="2021-02-05T00:00:00"/>
    <d v="2021-12-04T00:00:00"/>
    <s v="10 meses "/>
    <d v="2022-01-13T00:00:00"/>
    <s v="1 meses 9 días."/>
    <d v="2022-01-13T00:00:00"/>
    <s v="11 meses 9 días."/>
    <s v="Término Ok"/>
    <m/>
    <m/>
    <m/>
    <m/>
    <s v="-"/>
    <s v="-"/>
    <s v="-"/>
    <s v="-"/>
    <s v="-"/>
    <s v="-"/>
    <s v="Femenino"/>
    <s v="-"/>
    <s v="-"/>
    <s v="-"/>
    <s v="-"/>
    <s v="-"/>
    <s v="-"/>
    <m/>
  </r>
  <r>
    <x v="1"/>
    <s v="129-2021"/>
    <m/>
    <s v="Secop II"/>
    <s v="FDLSUBA-CPS-129-2021"/>
    <s v="FDLSUBA-CPS-129-2021"/>
    <x v="0"/>
    <x v="0"/>
    <x v="1"/>
    <m/>
    <m/>
    <s v="SEBASTIAN RAMIREZ MOSOS"/>
    <n v="1020806611"/>
    <s v="Bogotá, D.C."/>
    <n v="1966"/>
    <n v="42700000"/>
    <n v="2846667"/>
    <n v="0"/>
    <n v="45546667"/>
    <n v="4270000"/>
    <m/>
    <m/>
    <m/>
    <s v="Persona Natural"/>
    <x v="0"/>
    <m/>
    <s v="PRESTAR LOS SERVICIOS PROFESIONALES PARA EL DESARROLLO DE LAS ACTIVIDADES RELACIONADAS CON_x000a_LA REACTIVACIÓN ECONÓMICA DE LA LOCALIDAD, EN CONCORDANCIA CON LAS METAS DE PLAN DE DESARROLLO PARA EL ÁREA DE GESTIÓN DE_x000a_DESARROLLO LOCAL DE LA ALCALDÍA LOCAL DE SUBA"/>
    <s v="https://community.secop.gov.co/Public/Tendering/OpportunityDetail/Index?noticeUID=CO1.NTC.1746298&amp;isFromPublicArea=True&amp;isModal=true&amp;asPopupView=true"/>
    <x v="22"/>
    <x v="152"/>
    <d v="2021-02-11T00:00:00"/>
    <d v="2021-12-10T00:00:00"/>
    <s v="10 meses "/>
    <d v="2021-12-31T00:00:00"/>
    <s v="21 días."/>
    <d v="2021-12-31T00:00:00"/>
    <s v="10 meses 21 días."/>
    <s v="Término Ok"/>
    <m/>
    <m/>
    <m/>
    <m/>
    <s v="CL 181B 945"/>
    <n v="3134015165"/>
    <s v="seramo04@hotmail.com"/>
    <s v="Banco Caja Social (BCSC)"/>
    <s v="Ahorros"/>
    <s v="24085783193"/>
    <s v="Masculino"/>
    <s v="Colombia"/>
    <s v="Bogotá, D.C."/>
    <s v="Cundinamarca"/>
    <d v="1995-07-10T00:00:00"/>
    <n v="28"/>
    <s v="ESPECIALIZACION EN GESTION PUBLICA; CIENCIA POLÍTICA "/>
    <m/>
  </r>
  <r>
    <x v="1"/>
    <s v="130-2021"/>
    <m/>
    <s v="Secop II"/>
    <s v="FDLSUBACPS-130-2021"/>
    <s v="FDLSUBA-CPS-130-2021"/>
    <x v="0"/>
    <x v="0"/>
    <x v="1"/>
    <m/>
    <m/>
    <s v="ANDRES SANTIAGO LEÓN PINEDA"/>
    <n v="1019077772"/>
    <m/>
    <n v="1966"/>
    <n v="42700000"/>
    <n v="2989999"/>
    <n v="0"/>
    <n v="45689999"/>
    <n v="4270000"/>
    <m/>
    <m/>
    <m/>
    <s v="Persona Natural"/>
    <x v="0"/>
    <m/>
    <s v="PRESTAR LOS SERVICIOS PROFESIONALES PARA EL DESARROLLO DE LAS ACTIVIDADES RELACIONADAS CON_x000a_LA REACTIVACIÓN ECONÓMICA DE LA LOCALIDAD, EN CONCORDANCIA CON LAS METAS DE PLAN DE DESARROLLO PARA EL ÁREA DE GESTIÓN DE_x000a_DESARROLLO LOCAL DE LA ALCALDÍA LOCAL DE SUB"/>
    <s v="https://community.secop.gov.co/Public/Tendering/OpportunityDetail/Index?noticeUID=CO1.NTC.1737744&amp;isFromPublicArea=True&amp;isModal=true&amp;asPopupView=true"/>
    <x v="22"/>
    <x v="144"/>
    <d v="2021-02-10T00:00:00"/>
    <d v="2021-12-09T00:00:00"/>
    <s v="10 meses "/>
    <d v="2021-12-31T00:00:00"/>
    <s v="22 días."/>
    <d v="2021-12-31T00:00:00"/>
    <s v="10 meses 22 días."/>
    <s v="Término Ok"/>
    <m/>
    <m/>
    <m/>
    <m/>
    <s v="-"/>
    <s v="-"/>
    <s v="-"/>
    <s v="-"/>
    <s v="-"/>
    <s v="-"/>
    <s v="Masculino"/>
    <s v="-"/>
    <s v="-"/>
    <s v="-"/>
    <s v="-"/>
    <s v="-"/>
    <s v="-"/>
    <m/>
  </r>
  <r>
    <x v="1"/>
    <s v="131-2021"/>
    <m/>
    <s v="Secop II"/>
    <s v="FDLSUBA-131-2021"/>
    <s v="FDLSUBA-CPS-131-2021"/>
    <x v="0"/>
    <x v="0"/>
    <x v="0"/>
    <m/>
    <m/>
    <s v="LUIS ZAMBRANO CASTELLANOS"/>
    <n v="4228947"/>
    <s v="Saboyá (Boyacá)"/>
    <n v="1999"/>
    <n v="22500000"/>
    <n v="1725000"/>
    <n v="0"/>
    <n v="24225000"/>
    <n v="2250000"/>
    <m/>
    <m/>
    <m/>
    <s v="Persona Natural"/>
    <x v="0"/>
    <m/>
    <s v="PRESTAR LOS SERVICIOS COMO OPERARIO DE MAQUINARIA AMARILLA DEL ÁREA GESTIÓN DEL DESARROLLO DE LA ALCALDÍA LOCAL DE SUBA"/>
    <s v="https://community.secop.gov.co/Public/Tendering/OpportunityDetail/Index?noticeUID=CO1.NTC.1738243&amp;isFromPublicArea=True&amp;isModal=true&amp;asPopupView=true"/>
    <x v="11"/>
    <x v="144"/>
    <d v="2021-02-08T00:00:00"/>
    <d v="2021-12-07T00:00:00"/>
    <s v="10 meses "/>
    <d v="2021-12-30T00:00:00"/>
    <s v="23 días."/>
    <d v="2021-12-30T00:00:00"/>
    <s v="10 meses 23 días."/>
    <s v="Término Ok"/>
    <m/>
    <m/>
    <m/>
    <m/>
    <s v="Calle 153 # 99-43 Casa 213"/>
    <n v="3114713297"/>
    <s v="luiszambrano4228947@gmail.com"/>
    <s v="Banco Davivienda"/>
    <s v="Ahorros"/>
    <s v="0570000770068906"/>
    <s v="Masculino"/>
    <s v="Colombia"/>
    <s v="Saboyá"/>
    <s v="Boyacá"/>
    <d v="1967-09-02T00:00:00"/>
    <n v="56"/>
    <s v="BACHILLER"/>
    <m/>
  </r>
  <r>
    <x v="1"/>
    <s v="132-2021"/>
    <m/>
    <s v="Secop II"/>
    <s v="FDLSUBA-CPS-132-2021"/>
    <s v="FDLSUBA-CPS-132-2021"/>
    <x v="0"/>
    <x v="0"/>
    <x v="0"/>
    <m/>
    <m/>
    <s v="GERMAN SANCHEZ SANCHEZ"/>
    <n v="80265981"/>
    <s v="Bogotá, D.C."/>
    <n v="1999"/>
    <n v="22500000"/>
    <n v="0"/>
    <n v="0"/>
    <n v="22500000"/>
    <n v="2250000"/>
    <m/>
    <m/>
    <m/>
    <s v="Persona Natural"/>
    <x v="0"/>
    <m/>
    <s v="PRESTAR LOS SERVICIOS COMO OPERARIO DE MAQUINARIA AMARILLA DEL ÁREA GESTIÓN DEL DESARROLLO DE LA ALCALDÍA LOCAL DE SUBA"/>
    <s v="https://community.secop.gov.co/Public/Tendering/OpportunityDetail/Index?noticeUID=CO1.NTC.1738906&amp;isFromPublicArea=True&amp;isModal=true&amp;asPopupView=true"/>
    <x v="11"/>
    <x v="144"/>
    <d v="2021-02-09T00:00:00"/>
    <d v="2021-12-08T00:00:00"/>
    <s v="10 meses "/>
    <d v="2021-12-08T00:00:00"/>
    <s v=""/>
    <d v="2021-12-08T00:00:00"/>
    <s v="10 meses "/>
    <s v="Término Ok"/>
    <m/>
    <m/>
    <m/>
    <m/>
    <s v="Transversal 12b # 43ª-07 –Olivos 3 Soacha"/>
    <n v="3115582822"/>
    <s v="sanchez13german@gmail.com"/>
    <s v="Banco Davivienda"/>
    <s v="Ahorros"/>
    <s v="007500918607"/>
    <s v="Masculino"/>
    <s v="Colombia"/>
    <s v="Guavatá"/>
    <s v="Santander"/>
    <d v="1964-05-13T00:00:00"/>
    <n v="60"/>
    <s v="BACHILLER"/>
    <m/>
  </r>
  <r>
    <x v="1"/>
    <s v="133-2021"/>
    <m/>
    <s v="Secop II"/>
    <s v="FDLSUBA-CPS-133-2021"/>
    <s v="FDLSUBA-CD-133-2021"/>
    <x v="0"/>
    <x v="0"/>
    <x v="0"/>
    <m/>
    <m/>
    <s v="CLAUDIA MARCELA ROZO CASAS"/>
    <n v="1033731103"/>
    <m/>
    <n v="1999"/>
    <n v="22500000"/>
    <n v="1500000"/>
    <n v="0"/>
    <n v="24000000"/>
    <n v="2250000"/>
    <m/>
    <m/>
    <m/>
    <s v="Persona Natural"/>
    <x v="0"/>
    <m/>
    <s v="PRESTAR LOS SERVICIOS COMO OPERARIO DE MAQUINARIA AMARILLA DEL ÁREA GESTIÓN DEL DESARROLLO DE LA ALCALDÍA LOCAL DE SUBA                                                                                                                                                                                                                                                                                                                                                                                                                                                                                                                                                                                                                                                                                                                                                                                                                                                                                                                                                                                                                                                                                                                                                                                                                                                                                                                                                                                                                      "/>
    <s v="https://community.secop.gov.co/Public/Tendering/OpportunityDetail/Index?noticeUID=CO1.NTC.1751067&amp;isFromPublicArea=True&amp;isModal=true&amp;asPopupView=true"/>
    <x v="11"/>
    <x v="152"/>
    <d v="2021-02-11T00:00:00"/>
    <d v="2021-12-10T00:00:00"/>
    <s v="10 meses "/>
    <d v="2021-12-30T00:00:00"/>
    <s v="20 días."/>
    <d v="2021-12-30T00:00:00"/>
    <s v="10 meses 20 días."/>
    <s v="Término Ok"/>
    <m/>
    <m/>
    <m/>
    <m/>
    <s v="-"/>
    <s v="-"/>
    <s v="-"/>
    <s v="-"/>
    <s v="-"/>
    <s v="-"/>
    <s v="Femenino"/>
    <s v="-"/>
    <s v="-"/>
    <s v="-"/>
    <s v="-"/>
    <s v="-"/>
    <s v="-"/>
    <m/>
  </r>
  <r>
    <x v="1"/>
    <s v="134-2021"/>
    <m/>
    <s v="Secop II"/>
    <s v="FDLSUBA-CPS-134-2021"/>
    <s v="FDLSUBA-CPS-134-2021"/>
    <x v="0"/>
    <x v="0"/>
    <x v="0"/>
    <m/>
    <m/>
    <s v="EDWIN ANDRÉS MAYORGA TIBAQUIRÁ"/>
    <n v="80179342"/>
    <s v="Bogotá, D.C."/>
    <n v="1999"/>
    <n v="22500000"/>
    <n v="1500000"/>
    <n v="0"/>
    <n v="24000000"/>
    <n v="2250000"/>
    <m/>
    <m/>
    <m/>
    <s v="Persona Natural"/>
    <x v="0"/>
    <m/>
    <s v="PRESTAR LOS SERVICIOS COMO OPERARIO DE MAQUINARIA AMARILLA DEL ÁREA GESTIÓN DEL DESARROLLO DE LA ALCALDÍA LOCAL DE SUBA"/>
    <s v="https://community.secop.gov.co/Public/Tendering/OpportunityDetail/Index?noticeUID=CO1.NTC.1746888&amp;isFromPublicArea=True&amp;isModal=true&amp;asPopupView=true"/>
    <x v="11"/>
    <x v="145"/>
    <d v="2021-02-11T00:00:00"/>
    <d v="2021-12-10T00:00:00"/>
    <s v="10 meses "/>
    <d v="2021-12-30T00:00:00"/>
    <s v="20 días."/>
    <d v="2021-12-30T00:00:00"/>
    <s v="10 meses 20 días."/>
    <s v="Término Ok"/>
    <m/>
    <m/>
    <m/>
    <m/>
    <s v="Cra 114 #139-18 "/>
    <n v="3108090953"/>
    <s v="andresmayorga37@hotmail.com"/>
    <s v="Banco Falabella"/>
    <s v="Ahorros"/>
    <s v="111140285626"/>
    <s v="Masculino"/>
    <s v="Colombia"/>
    <s v="Bogotá, D.C."/>
    <s v="Cundinamarca"/>
    <d v="1981-02-14T00:00:00"/>
    <n v="43"/>
    <s v="BACHILLER"/>
    <m/>
  </r>
  <r>
    <x v="1"/>
    <s v="135-2021"/>
    <m/>
    <s v="Secop II"/>
    <s v="FDLSUBA-CPS-135-2021"/>
    <s v="FDLSUBA-CPS-135-2021"/>
    <x v="0"/>
    <x v="0"/>
    <x v="0"/>
    <m/>
    <m/>
    <s v="ANGELA VIVIANA PINEDA LAGOS"/>
    <n v="52345761"/>
    <s v="Bogotá, D.C."/>
    <n v="1978"/>
    <n v="24750000"/>
    <n v="0"/>
    <n v="0"/>
    <n v="24750000"/>
    <n v="2250000"/>
    <m/>
    <m/>
    <m/>
    <s v="Persona Natural"/>
    <x v="0"/>
    <m/>
    <s v="PRESTAR LOS SERVICIOS DE APOYO AL ÁREA GESTIÓN DE DESARROLLO LOCAL ESPECIALMENTE EN EL CENTRO DE DOCUMENTACIÓN E INFORMACIÓN COI DE LA ALCALDÍA LOCAL DE SUBA"/>
    <s v="https://community.secop.gov.co/Public/Tendering/OpportunityDetail/Index?noticeUID=CO1.NTC.1759603&amp;isFromPublicArea=True&amp;isModal=true&amp;asPopupView=true"/>
    <x v="7"/>
    <x v="146"/>
    <d v="2021-02-17T00:00:00"/>
    <d v="2021-12-31T00:00:00"/>
    <s v="10 meses 15 días."/>
    <d v="2022-01-14T00:00:00"/>
    <s v="14 días."/>
    <d v="2022-01-14T00:00:00"/>
    <s v="10 meses 29 días."/>
    <s v="Término Ok"/>
    <m/>
    <m/>
    <m/>
    <m/>
    <s v="Calle 126 No. 107 - 70"/>
    <n v="3008136426"/>
    <s v="VIVIANA868@GMAIL.COM"/>
    <s v="Banco Caja Social (BCSC)"/>
    <s v="Ahorros"/>
    <n v="24095230230"/>
    <s v="Femenino"/>
    <s v="Colombia"/>
    <s v="Bogotá, D.C."/>
    <s v="Cundinamarca"/>
    <d v="1977-01-10T00:00:00"/>
    <n v="47"/>
    <s v="BACHILLER"/>
    <m/>
  </r>
  <r>
    <x v="1"/>
    <s v="136-2021"/>
    <m/>
    <s v="Secop II"/>
    <s v="FDLSUBA-136-2021"/>
    <s v="FDLSUBA-CPS-136-2021"/>
    <x v="0"/>
    <x v="0"/>
    <x v="1"/>
    <m/>
    <m/>
    <s v="YURY ANDRES SANTOS PETREL"/>
    <n v="80257080"/>
    <s v="Bogotá, D.C."/>
    <n v="1978"/>
    <n v="78960000"/>
    <n v="5514672"/>
    <n v="0"/>
    <n v="84474672"/>
    <n v="7520000"/>
    <m/>
    <m/>
    <m/>
    <s v="Persona Natural"/>
    <x v="0"/>
    <m/>
    <s v="PRESTAR SERVICIOS PROFESIONALES ESPECIALIZADOS EN EL ÁREA DE GESTIÓN DEL DESARROLLO LOCAL DE LA ALCALDÍA LOCAL DE SUBA EN TEMAS DE PLANEACIÓN, PARA LOGRAR EL CUMPLIMIENTO DE LAS METAS DEL PLAN DE DESARROLLO LOCAL DE LA VIGENCIAPRESTAR SERVICIOS PROFESIONALES ESPECIALIZADOS EN EL ÁREA DE GESTIÓN DEL DESARROLLO LOCAL DE LA ALCALDÍA LOCAL DE SUBA EN TEMAS DE PLANEACIÓN, PARA LOGRAR EL CUMPLIMIENTO DE LAS METAS DEL PLAN DE DESARROLLO LOCAL DE LA VIGENCIA"/>
    <s v="https://community.secop.gov.co/Public/Tendering/OpportunityDetail/Index?noticeUID=CO1.NTC.1738352&amp;isFromPublicArea=True&amp;isModal=true&amp;asPopupView=true"/>
    <x v="6"/>
    <x v="144"/>
    <d v="2021-02-08T00:00:00"/>
    <d v="2021-12-22T00:00:00"/>
    <s v="10 meses 15 días."/>
    <d v="2022-01-14T00:00:00"/>
    <s v="23 días."/>
    <d v="2022-01-14T00:00:00"/>
    <s v="11 meses 7 días."/>
    <s v="Término Ok"/>
    <m/>
    <m/>
    <m/>
    <m/>
    <s v="Carrera 72 a # No 137 a -35"/>
    <n v="3006595498"/>
    <s v="andressantosp967@gmail.com"/>
    <s v="Bancolombia"/>
    <s v="Ahorros"/>
    <n v="15485059650"/>
    <s v="Masculino"/>
    <s v="Colombia"/>
    <s v="Bogotá, D.C."/>
    <s v="Cundinamarca"/>
    <d v="1983-01-13T00:00:00"/>
    <n v="41"/>
    <s v="MAESTRÍA EN PLANEACIÓN PARA EL_x000a_DESARROLLO , ECONOMIA"/>
    <m/>
  </r>
  <r>
    <x v="1"/>
    <s v="137-2021"/>
    <m/>
    <s v="Secop II"/>
    <s v="FDLSUBACPS-137-2021"/>
    <s v="FDLSUBA-CPS-137-2021"/>
    <x v="0"/>
    <x v="0"/>
    <x v="1"/>
    <m/>
    <m/>
    <s v="ANDRES FELIPE ESPINOSA ZULUAGA"/>
    <n v="1015439516"/>
    <m/>
    <n v="1978"/>
    <n v="78960000"/>
    <n v="5264000"/>
    <n v="0"/>
    <n v="84224000"/>
    <n v="7520000"/>
    <m/>
    <m/>
    <m/>
    <s v="Persona Natural"/>
    <x v="0"/>
    <m/>
    <s v="PRESTAR SERVICIOS PROFESIONALES ESPECIALIZADOS EN EL ÁREA DE GESTIÓN DEL DESARROLLO LOCAL DE LA ALCALDÍA LOCAL DE SUBA EN TEMAS DE PLANEACIÓN, PARA LOGRAR EL CUMPLIMIENTO DE LAS METAS DEL PLAN DE DESARROLLO LOCAL DE LA VIGENCIA"/>
    <s v="https://community.secop.gov.co/Public/Tendering/OpportunityDetail/Index?noticeUID=CO1.NTC.1737748&amp;isFromPublicArea=True&amp;isModal=true&amp;asPopupView=true"/>
    <x v="6"/>
    <x v="149"/>
    <d v="2021-02-09T00:00:00"/>
    <d v="2021-12-23T00:00:00"/>
    <s v="10 meses 15 días."/>
    <d v="2022-01-14T00:00:00"/>
    <s v="22 días."/>
    <d v="2022-01-14T00:00:00"/>
    <s v="11 meses 6 días."/>
    <s v="Término Ok"/>
    <m/>
    <m/>
    <m/>
    <m/>
    <s v="-"/>
    <s v="-"/>
    <s v="-"/>
    <s v="-"/>
    <s v="-"/>
    <s v="-"/>
    <s v="Masculino"/>
    <s v="-"/>
    <s v="-"/>
    <s v="-"/>
    <s v="-"/>
    <s v="-"/>
    <s v="-"/>
    <m/>
  </r>
  <r>
    <x v="1"/>
    <s v="138-2021"/>
    <m/>
    <s v="Secop II"/>
    <s v="FDLSUBA-CPS-138-2021"/>
    <s v="FDLSUBA-CPS-138-2021"/>
    <x v="0"/>
    <x v="0"/>
    <x v="1"/>
    <m/>
    <m/>
    <s v="JUAN CARLOS TORRES ORTIZ"/>
    <n v="79828542"/>
    <s v="Bogotá, D.C."/>
    <n v="1978"/>
    <n v="66990000"/>
    <n v="4040667"/>
    <n v="0"/>
    <n v="71030667"/>
    <n v="6380000"/>
    <m/>
    <m/>
    <m/>
    <s v="Persona Natural"/>
    <x v="0"/>
    <m/>
    <s v="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1738763&amp;isFromPublicArea=True&amp;isModal=true&amp;asPopupView=true"/>
    <x v="6"/>
    <x v="149"/>
    <d v="2021-02-10T00:00:00"/>
    <d v="2021-12-24T00:00:00"/>
    <s v="10 meses 15 días."/>
    <d v="2022-01-13T00:00:00"/>
    <s v="20 días."/>
    <d v="2022-01-13T00:00:00"/>
    <s v="11 meses 4 días."/>
    <s v="Término Ok"/>
    <m/>
    <m/>
    <m/>
    <m/>
    <s v="calle 130c#102a-10"/>
    <n v="3132589889"/>
    <s v="jctorreso2018@gmail.com"/>
    <s v="Banco Caja Social (BCSC)"/>
    <s v="Ahorros"/>
    <s v="24054721672"/>
    <s v="Masculino"/>
    <s v="Colombia"/>
    <s v="Bogotá, D.C."/>
    <s v="Cundinamarca"/>
    <d v="1975-10-29T00:00:00"/>
    <n v="48"/>
    <s v="ESPECIALIZACION EN LA RESPONSABILIDAD PENAL DEL SERVOR - ING INDUSTRIAL - TECNOLOGIA INDUSTRIAL"/>
    <m/>
  </r>
  <r>
    <x v="1"/>
    <s v="139-2021"/>
    <m/>
    <s v="Secop II"/>
    <s v="FDLSUBA-CPS-139-2021"/>
    <s v="FDLSUBA-CD-139-2021"/>
    <x v="0"/>
    <x v="0"/>
    <x v="1"/>
    <m/>
    <m/>
    <s v="NELSON ACOSTA LINARES"/>
    <n v="79576434"/>
    <m/>
    <n v="1978"/>
    <n v="66990000"/>
    <n v="0"/>
    <n v="0"/>
    <n v="66990000"/>
    <n v="6380000"/>
    <m/>
    <m/>
    <m/>
    <s v="Persona Natural"/>
    <x v="0"/>
    <m/>
    <s v="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1744596&amp;isFromPublicArea=True&amp;isModal=true&amp;asPopupView=true"/>
    <x v="6"/>
    <x v="145"/>
    <d v="2021-02-10T00:00:00"/>
    <d v="2021-12-24T00:00:00"/>
    <s v="10 meses 15 días."/>
    <d v="2021-12-24T00:00:00"/>
    <s v=""/>
    <d v="2021-12-24T00:00:00"/>
    <s v="10 meses 15 días."/>
    <s v="Término Ok"/>
    <m/>
    <m/>
    <m/>
    <m/>
    <s v="-"/>
    <s v="-"/>
    <s v="-"/>
    <s v="-"/>
    <s v="-"/>
    <s v="-"/>
    <s v="Masculino"/>
    <s v="-"/>
    <s v="-"/>
    <s v="-"/>
    <s v="-"/>
    <s v="-"/>
    <s v="-"/>
    <m/>
  </r>
  <r>
    <x v="1"/>
    <s v="140-2021"/>
    <m/>
    <s v="Secop II"/>
    <s v="FDLSUBA-CPS-140-2021"/>
    <s v="FDLSUBA-CPS-140-2021"/>
    <x v="0"/>
    <x v="0"/>
    <x v="1"/>
    <m/>
    <m/>
    <s v="MANUEL GUILLERMO FRANCISCO AMOROCHO BARRERA"/>
    <n v="1026555099"/>
    <s v="Bogotá, D.C."/>
    <n v="1978"/>
    <n v="66990000"/>
    <n v="6167334"/>
    <n v="0"/>
    <n v="73157334"/>
    <n v="6380000"/>
    <m/>
    <m/>
    <m/>
    <s v="Persona Natural"/>
    <x v="0"/>
    <m/>
    <s v="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1735020&amp;isFromPublicArea=True&amp;isModal=true&amp;asPopupView=true"/>
    <x v="6"/>
    <x v="151"/>
    <d v="2021-02-15T00:00:00"/>
    <d v="2021-12-29T00:00:00"/>
    <s v="10 meses 15 días."/>
    <d v="2022-01-28T00:00:00"/>
    <s v="30 días."/>
    <d v="2022-01-28T00:00:00"/>
    <s v="11 meses 14 días."/>
    <s v="Término Ok"/>
    <m/>
    <m/>
    <m/>
    <m/>
    <s v="Avenida calle 25 Nº 27 B - 87"/>
    <n v="3016967467"/>
    <s v="mfamorochob@unal.edu.co"/>
    <s v="Banco Davivienda"/>
    <s v="Ahorros"/>
    <s v="001670110426"/>
    <s v="Masculino"/>
    <s v="Colombia"/>
    <s v="Bogotá, D.C."/>
    <s v="Cundinamarca"/>
    <d v="1987-09-19T00:00:00"/>
    <n v="36"/>
    <s v="ESPECIALIZACION EN PROYECTOS DE DESARROLLO; ADMINISTRACION DE EMPRESAS"/>
    <m/>
  </r>
  <r>
    <x v="1"/>
    <s v="142-2021"/>
    <m/>
    <s v="Secop II"/>
    <s v="FDLSUBA-142-2021"/>
    <s v="FDLSUBA-CPS-142-2021"/>
    <x v="0"/>
    <x v="0"/>
    <x v="0"/>
    <m/>
    <m/>
    <s v="KAREM ANGELICA HERRERA SÁNCHEZ"/>
    <n v="1015443211"/>
    <s v="Bogotá, D.C."/>
    <n v="1978"/>
    <n v="42700000"/>
    <n v="4981667"/>
    <n v="0"/>
    <n v="47681667"/>
    <n v="4270000"/>
    <m/>
    <m/>
    <m/>
    <s v="Persona Natural"/>
    <x v="0"/>
    <m/>
    <s v="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
    <s v="https://community.secop.gov.co/Public/Tendering/OpportunityDetail/Index?noticeUID=CO1.NTC.1743026&amp;isFromPublicArea=True&amp;isModal=true&amp;asPopupView=true"/>
    <x v="15"/>
    <x v="149"/>
    <d v="2021-02-10T00:00:00"/>
    <d v="2021-12-09T00:00:00"/>
    <s v="10 meses "/>
    <d v="2022-01-14T00:00:00"/>
    <s v="1 meses 5 días."/>
    <d v="2022-01-14T00:00:00"/>
    <s v="11 meses 5 días."/>
    <s v="Término Ok"/>
    <m/>
    <m/>
    <m/>
    <m/>
    <s v="KR 2 22 16"/>
    <n v="3192985856"/>
    <s v="angelica.herrera.13@hotmail.com"/>
    <s v="Banco Davivienda"/>
    <s v="Ahorros"/>
    <s v="009470605784"/>
    <s v="Femenino"/>
    <s v="Colombia"/>
    <s v="Bogotá, D.C."/>
    <s v="Cundinamarca"/>
    <d v="1993-12-26T00:00:00"/>
    <n v="30"/>
    <s v="ESPECIALIZACION EN COMUNICACION"/>
    <m/>
  </r>
  <r>
    <x v="1"/>
    <s v="143-2021"/>
    <m/>
    <s v="Secop II"/>
    <s v="FDLSUBACPS-143-2021"/>
    <s v="FDLSUBA-CPS-143-2021"/>
    <x v="0"/>
    <x v="0"/>
    <x v="0"/>
    <m/>
    <m/>
    <s v="JEFFERSSON ALVAREZ ZAMBRANO"/>
    <n v="79893410"/>
    <m/>
    <n v="1999"/>
    <n v="22500000"/>
    <n v="1500000"/>
    <n v="0"/>
    <n v="24000000"/>
    <n v="2250000"/>
    <m/>
    <m/>
    <m/>
    <s v="Persona Natural"/>
    <x v="0"/>
    <m/>
    <s v="PRESTAR LOS SERVICIOS COMO OPERARIO DE TRACTO CAMIÓN CON ADECUACIÓN DE SEMI REMOLQUE – CAMA BAJA, EN EL ÁREA GESTIÓN DEL DESARROLLO DE SUBA"/>
    <s v="https://community.secop.gov.co/Public/Tendering/OpportunityDetail/Index?noticeUID=CO1.NTC.1748545&amp;isFromPublicArea=True&amp;isModal=true&amp;asPopupView=true"/>
    <x v="11"/>
    <x v="152"/>
    <d v="2021-02-11T00:00:00"/>
    <d v="2021-12-10T00:00:00"/>
    <s v="10 meses "/>
    <d v="2021-12-30T00:00:00"/>
    <s v="20 días."/>
    <d v="2021-12-30T00:00:00"/>
    <s v="10 meses 20 días."/>
    <s v="Término Ok"/>
    <m/>
    <m/>
    <m/>
    <m/>
    <s v="-"/>
    <s v="-"/>
    <s v="-"/>
    <s v="-"/>
    <s v="-"/>
    <s v="-"/>
    <s v="Masculino"/>
    <s v="-"/>
    <s v="-"/>
    <s v="-"/>
    <s v="-"/>
    <s v="-"/>
    <s v="-"/>
    <m/>
  </r>
  <r>
    <x v="1"/>
    <s v="144-2021"/>
    <m/>
    <s v="Secop II"/>
    <s v="FDLSUBA-CPS-144-2021"/>
    <s v="FDLSUBA-CPS-144-2021"/>
    <x v="0"/>
    <x v="0"/>
    <x v="1"/>
    <m/>
    <m/>
    <s v="INGRID KATHERINE MARIN MATEUS"/>
    <n v="1019050017"/>
    <m/>
    <n v="2014"/>
    <n v="42700000"/>
    <n v="2277328"/>
    <n v="0"/>
    <n v="44977328"/>
    <n v="4270000"/>
    <m/>
    <m/>
    <m/>
    <s v="Persona Natural"/>
    <x v="0"/>
    <m/>
    <s v="PRESTAR LOS SERVICIOS PROFESIONALES EN EL ÁREA DE GESTIÓN DE DESARROLLO LOCAL, ESPECIALMENTE PARA APOYAR ACTIVIDADES DE GEORREFERENCIACIÓN DE RUTAS Y COORDINACIÓN DE VIGÍAS AMBIENTALES DE APROVECHAMIENTO DEL PROYECTO ESTRATÉGICO AMBIENTAL DE MANEJO DE RESIDUOS SOLIDOS"/>
    <s v="https://community.secop.gov.co/Public/Tendering/OpportunityDetail/Index?noticeUID=CO1.NTC.1748126&amp;isFromPublicArea=True&amp;isModal=true&amp;asPopupView=true"/>
    <x v="12"/>
    <x v="151"/>
    <d v="2021-02-15T00:00:00"/>
    <d v="2021-12-14T00:00:00"/>
    <s v="10 meses "/>
    <d v="2021-12-31T00:00:00"/>
    <s v="17 días."/>
    <d v="2021-12-31T00:00:00"/>
    <s v="10 meses 17 días."/>
    <s v="Término Ok"/>
    <m/>
    <m/>
    <m/>
    <m/>
    <s v="-"/>
    <s v="-"/>
    <s v="-"/>
    <s v="-"/>
    <s v="-"/>
    <s v="-"/>
    <s v="Femenino"/>
    <s v="-"/>
    <s v="-"/>
    <s v="-"/>
    <s v="-"/>
    <s v="-"/>
    <s v="-"/>
    <m/>
  </r>
  <r>
    <x v="1"/>
    <s v="145-2021"/>
    <m/>
    <s v="Secop II"/>
    <s v="FDLSUBA-CPS-145-2021"/>
    <s v="FDLSUBA-CPS-145-2021"/>
    <x v="0"/>
    <x v="0"/>
    <x v="0"/>
    <m/>
    <m/>
    <s v="CINDY YICED ARDILA ARROYO"/>
    <n v="1010164826"/>
    <s v="Bogotá, D.C."/>
    <n v="1978"/>
    <n v="39050000"/>
    <n v="591666"/>
    <n v="0"/>
    <n v="39641666"/>
    <n v="3550000"/>
    <m/>
    <m/>
    <n v="1"/>
    <s v="Persona Natural"/>
    <x v="0"/>
    <m/>
    <s v="PRESTAR LOS SERVICIOS DE APOYO EN EL ÁREA DE GESTIÓN DEL DESARROLLO LOCAL, REALIZANDO LAS ACTIVIDADES ENCAMINADAS EN LAS DIFERENTES ETAPAS CONTRACTUALES DE LOS PROCESOS DE ADQUISICIÓN DE BIENES Y SERVICIOS EN LOS APLICATIVOS A LOS QUE HAYA LUGAR QUE REALICE EL FONDO DE DESARROLLO LOCAL DE SUBA"/>
    <s v="https://community.secop.gov.co/Public/Tendering/OpportunityDetail/Index?noticeUID=CO1.NTC.1748742&amp;isFromPublicArea=True&amp;isModal=true&amp;asPopupView=true"/>
    <x v="3"/>
    <x v="145"/>
    <d v="2021-02-10T00:00:00"/>
    <d v="2021-12-31T00:00:00"/>
    <s v="10 meses 22 días."/>
    <d v="2022-01-14T00:00:00"/>
    <s v="14 días."/>
    <d v="2022-01-14T00:00:00"/>
    <s v="11 meses 5 días."/>
    <s v="Término Ok"/>
    <m/>
    <m/>
    <m/>
    <m/>
    <s v="AC 72 80 33"/>
    <n v="3132288290"/>
    <s v="giseths@gmail.com"/>
    <s v="Banco Davivienda"/>
    <s v="Ahorros"/>
    <s v="4570205411"/>
    <s v="Femenino"/>
    <s v="Colombia"/>
    <s v="Bogotá, D.C."/>
    <s v="Cundinamarca"/>
    <d v="1986-05-05T00:00:00"/>
    <n v="38"/>
    <s v="DERECHO; ADMINISTRACION PUBLICA"/>
    <m/>
  </r>
  <r>
    <x v="1"/>
    <s v="146-2021"/>
    <m/>
    <s v="Secop II"/>
    <s v="FDLSUBA-CPS-146-2021"/>
    <s v="FDLSUBA-CPS-146-2021"/>
    <x v="0"/>
    <x v="0"/>
    <x v="0"/>
    <m/>
    <m/>
    <s v="BLANCA PILAR SUAREZ CHACON"/>
    <n v="52588770"/>
    <s v="Bogotá, D.C."/>
    <n v="1978"/>
    <n v="37275000"/>
    <n v="1775000"/>
    <n v="0"/>
    <n v="39050000"/>
    <n v="3550000"/>
    <m/>
    <m/>
    <m/>
    <s v="Persona Natural"/>
    <x v="0"/>
    <m/>
    <s v="PRESTAR LOS SERVICIOS DE APOYO EN LAS ACTIVIDADES ADMINISTRATIVAS EN EL ÁREA GESTIÓN DE DESARROLLO LOCAL, PARA EL LOGRO DE LAS METAS DE GESTIÓN DE LA VIGENCIA"/>
    <s v="https://community.secop.gov.co/Public/Tendering/OpportunityDetail/Index?noticeUID=CO1.NTC.1757548&amp;isFromPublicArea=True&amp;isModal=true&amp;asPopupView=true"/>
    <x v="8"/>
    <x v="151"/>
    <d v="2021-02-15T00:00:00"/>
    <d v="2021-12-29T00:00:00"/>
    <s v="10 meses 15 días."/>
    <d v="2022-01-14T00:00:00"/>
    <s v="16 días."/>
    <d v="2022-01-14T00:00:00"/>
    <s v="11 meses "/>
    <s v="Término Ok"/>
    <m/>
    <m/>
    <m/>
    <m/>
    <s v="cra. 103 No. 132-40"/>
    <n v="3112557241"/>
    <s v="PILINT@HOTMAIL.COM"/>
    <s v="Bancolombia"/>
    <s v="Ahorros"/>
    <n v="66203022345"/>
    <s v="Femenino"/>
    <s v="Colombia"/>
    <s v="Bogotá, D.C."/>
    <s v="Cundinamarca"/>
    <d v="1973-11-23T00:00:00"/>
    <n v="50"/>
    <s v="BACHILLER"/>
    <m/>
  </r>
  <r>
    <x v="1"/>
    <s v="147-2021"/>
    <m/>
    <s v="Secop II"/>
    <s v="FDLSUBA-CPS-147-2021"/>
    <s v="FDLSUBA-CPS-147-2021"/>
    <x v="0"/>
    <x v="0"/>
    <x v="0"/>
    <m/>
    <m/>
    <s v="HERNAN DARIO CRIOLLO ESPINOZA"/>
    <n v="10300499"/>
    <m/>
    <n v="1978"/>
    <n v="66990000"/>
    <n v="2997340"/>
    <n v="0"/>
    <n v="69987340"/>
    <n v="6380000"/>
    <m/>
    <m/>
    <m/>
    <s v="Persona Natural"/>
    <x v="0"/>
    <m/>
    <s v="APOYAR LA FORMULACIÓN, EJECUCIÓN, SEGUIMIENTO Y MEJORA CONTINUA DE LAS HERRAMIENTAS QUE CONFORMAN LA GESTIÓN AMBIENTAL INSTITUCIONAL DE LA ALCALDÍA LOCAL"/>
    <s v="https://community.secop.gov.co/Public/Tendering/OpportunityDetail/Index?noticeUID=CO1.NTC.1760350&amp;isFromPublicArea=True&amp;isModal=true&amp;asPopupView=true"/>
    <x v="12"/>
    <x v="147"/>
    <d v="2021-02-18T00:00:00"/>
    <d v="2021-12-31T00:00:00"/>
    <s v="10 meses 14 días."/>
    <d v="2022-01-14T00:00:00"/>
    <s v="14 días."/>
    <d v="2022-01-14T00:00:00"/>
    <s v="10 meses 28 días."/>
    <s v="Término Ok"/>
    <m/>
    <m/>
    <m/>
    <m/>
    <s v="-"/>
    <s v="-"/>
    <s v="-"/>
    <s v="-"/>
    <s v="-"/>
    <s v="-"/>
    <s v="Masculino"/>
    <s v="-"/>
    <s v="-"/>
    <s v="-"/>
    <s v="-"/>
    <s v="-"/>
    <s v="-"/>
    <m/>
  </r>
  <r>
    <x v="1"/>
    <s v="148-2021"/>
    <m/>
    <s v="Secop II"/>
    <s v="FDLSUBA-CPS-148-2021"/>
    <s v="FDLSUBA-CPS-148-2021"/>
    <x v="0"/>
    <x v="0"/>
    <x v="1"/>
    <m/>
    <m/>
    <s v="DIANA ZORAIDA ROMERO SALINAS"/>
    <n v="1019094992"/>
    <s v="Bogotá, D.C."/>
    <n v="1969"/>
    <n v="66990000"/>
    <n v="3402667"/>
    <n v="0"/>
    <n v="70392667"/>
    <n v="6380000"/>
    <m/>
    <m/>
    <m/>
    <s v="Persona Natural"/>
    <x v="0"/>
    <m/>
    <s v="PRESTAR SERVICIOS PROFESIONALES EN EL ÁREA DE GESTIÓN DEL DESARROLLO LOCAL PARA EL CUMPLIMIENTO DE LAS METAS DEL PLAN DE DESARROLLO LOCAL DE LA VIGENCIA Y ATENDER LAS COMPETENCIAS AMBIENTALES PROPIAS DE LA ALCALDÍA LOCAL DE SUBA"/>
    <s v="https://community.secop.gov.co/Public/Tendering/OpportunityDetail/Index?noticeUID=CO1.NTC.1756537&amp;isFromPublicArea=True&amp;isModal=true&amp;asPopupView=true"/>
    <x v="12"/>
    <x v="146"/>
    <d v="2021-02-15T00:00:00"/>
    <d v="2021-12-29T00:00:00"/>
    <s v="10 meses 15 días."/>
    <d v="2022-01-14T00:00:00"/>
    <s v="16 días."/>
    <d v="2022-01-14T00:00:00"/>
    <s v="11 meses "/>
    <s v="Término Ok"/>
    <m/>
    <m/>
    <m/>
    <m/>
    <s v="CARRERA 95 B NO. 139-74"/>
    <n v="3155527286"/>
    <s v="CARRERA 95 B NO. 139-74"/>
    <s v="Banco Caja Social (BCSC)"/>
    <s v="Ahorros"/>
    <n v="24112309048"/>
    <s v="Femenino"/>
    <s v="Colombia"/>
    <s v="Zataquirá"/>
    <s v="Boyacá"/>
    <d v="1994-05-04T00:00:00"/>
    <n v="30"/>
    <s v="ESPECIALIZACION EN GESTION AMBIENTAL,INGENIERIA AMBIENTAL,AUDITOR INTERNO,Sistema de Gestión Ambiental SGA- Norma ISO"/>
    <m/>
  </r>
  <r>
    <x v="1"/>
    <s v="149-2021"/>
    <m/>
    <s v="Secop II"/>
    <s v="FDLSUBACPS-149-2021"/>
    <s v="FDLSUBA-CPS-149-2021"/>
    <x v="0"/>
    <x v="0"/>
    <x v="0"/>
    <m/>
    <m/>
    <s v="ANGELICA MARIA DIAZ VILLALOBOS"/>
    <n v="1121874277"/>
    <s v="Villavicencio (Meta)"/>
    <n v="1971"/>
    <n v="38280000"/>
    <n v="0"/>
    <n v="0"/>
    <n v="38280000"/>
    <n v="6380000"/>
    <m/>
    <m/>
    <m/>
    <s v="Persona Natural"/>
    <x v="0"/>
    <m/>
    <s v="APOYAR AL (LA) ALCALDE (SA) LOCAL EN LA PROMOCIÓN, ARTICULACIÓN, ACOMPAÑAMIENTO Y SEGUIMIENTO PARA LA ATENCIÓN Y PROTECCIÓN DE LOS ANIMALES DOMÉSTICOS Y SILVESTRES DE LA LOCALIDAD"/>
    <s v="https://community.secop.gov.co/Public/Tendering/OpportunityDetail/Index?noticeUID=CO1.NTC.1758864&amp;isFromPublicArea=True&amp;isModal=true&amp;asPopupView=true"/>
    <x v="12"/>
    <x v="146"/>
    <d v="2021-02-15T00:00:00"/>
    <d v="2021-08-14T00:00:00"/>
    <s v="6 meses "/>
    <d v="2021-08-14T00:00:00"/>
    <s v=""/>
    <d v="2021-08-14T00:00:00"/>
    <s v="6 meses "/>
    <s v="Término Ok"/>
    <m/>
    <m/>
    <m/>
    <m/>
    <s v="Tv 88 # 145a 64"/>
    <n v="3115278359"/>
    <s v="angelik.diaz04@gmail.com"/>
    <s v="Bancolombia"/>
    <s v="Ahorros"/>
    <s v="05780102600"/>
    <s v="Femenino"/>
    <s v="Colombia"/>
    <s v="Villavicencio"/>
    <s v="Meta"/>
    <d v="1991-01-04T00:00:00"/>
    <n v="33"/>
    <s v="ESPECIALIZACIÓN EN PLANEACIÓN, GESTIÓN Y CONTROL DEL DESARROLLO - INGENIERIA AMBIENTAL"/>
    <m/>
  </r>
  <r>
    <x v="1"/>
    <s v="150-2021"/>
    <m/>
    <s v="Secop II"/>
    <s v="FDLSUBA-CPS-150-2021"/>
    <s v="FDLSUBA-CPS-150-2021"/>
    <x v="0"/>
    <x v="0"/>
    <x v="0"/>
    <m/>
    <m/>
    <s v="ANTONYS JESUS MEJIA"/>
    <n v="1038436509"/>
    <s v="Nechí (Antioquia)"/>
    <n v="1968"/>
    <n v="35500000"/>
    <n v="0"/>
    <n v="0"/>
    <n v="35500000"/>
    <n v="3550000"/>
    <m/>
    <m/>
    <m/>
    <s v="Persona Natural"/>
    <x v="0"/>
    <m/>
    <s v="PRESTAR SERVICIOS DE APOYO PARA LOGRAR EL CUMPLIMIENTO DE LAS METAS DEL PLAN DE DESARROLLO LOCAL DE LA VIGENCIA ESPECIALMENTE PARA ATENDER LAS COMPETENCIAS AMBIENTALES PROPIAS DE LA ADMINISTRACIÓN LOCAL, EN TEMAS RELACIONADOS CON EL MANTENIMIENTO Y MONITOREO DE LA MALLA ARBÓREA DE LA LOCALIDAD._x000a_"/>
    <s v="https://community.secop.gov.co/Public/Tendering/OpportunityDetail/Index?noticeUID=CO1.NTC.1767345&amp;isFromPublicArea=True&amp;isModal=true&amp;asPopupView=true"/>
    <x v="12"/>
    <x v="148"/>
    <d v="2021-02-18T00:00:00"/>
    <d v="2021-12-17T00:00:00"/>
    <s v="10 meses "/>
    <d v="2021-12-17T00:00:00"/>
    <s v=""/>
    <d v="2021-12-17T00:00:00"/>
    <s v="10 meses "/>
    <s v="Término Ok"/>
    <m/>
    <m/>
    <m/>
    <m/>
    <s v="CALLE 127D BIS#88D-03"/>
    <n v="3137176675"/>
    <s v="ANTONYJESUS62@GMAIL.COM"/>
    <s v="Bancolombia"/>
    <s v="Ahorros"/>
    <n v="19888073399"/>
    <s v="Masculino"/>
    <s v="Colombia"/>
    <s v="Nechi"/>
    <s v="Antioquia"/>
    <d v="1988-02-29T00:00:00"/>
    <n v="36"/>
    <s v="TECNOLOGIA AGROAMBIENTAL"/>
    <m/>
  </r>
  <r>
    <x v="1"/>
    <s v="151-2021"/>
    <m/>
    <s v="Secop II"/>
    <s v="FDLSUBA-CPS-151-2021"/>
    <s v="FDLSUBA-CPS-151-2021"/>
    <x v="0"/>
    <x v="0"/>
    <x v="0"/>
    <m/>
    <m/>
    <s v="JEICER DISNEY GUTIÉRREZ ÁLVAREZ"/>
    <n v="1069739546"/>
    <s v="Fusagasuga (Cundinamarca)"/>
    <n v="1978"/>
    <n v="37275000"/>
    <n v="0"/>
    <n v="0"/>
    <n v="37275000"/>
    <n v="3550000"/>
    <m/>
    <m/>
    <m/>
    <s v="Persona Natural"/>
    <x v="0"/>
    <m/>
    <s v="APOYAR EN LAS TAREAS OPERATIVAS DE CARÁCTER ARCHIVÍSTICO DESARROLLADAS EN LA ALCALDÍA LOCAL PARA GARANTIZAR LA APLICACIÓN CORRECTA DE LOS PROCEDIMIENTOS TÉCNICOS"/>
    <s v="https://community.secop.gov.co/Public/Tendering/OpportunityDetail/Index?noticeUID=CO1.NTC.1758529&amp;isFromPublicArea=True&amp;isModal=true&amp;asPopupView=true"/>
    <x v="19"/>
    <x v="151"/>
    <d v="2021-02-16T00:00:00"/>
    <d v="2021-12-31T00:00:00"/>
    <s v="10 meses 16 días."/>
    <d v="2021-12-31T00:00:00"/>
    <s v=""/>
    <d v="2021-12-31T00:00:00"/>
    <s v="10 meses 16 días."/>
    <s v="Término Ok"/>
    <m/>
    <m/>
    <m/>
    <m/>
    <s v="kr 90 bis 75-77"/>
    <n v="3142241613"/>
    <s v="alvarezdisney.j@gmail.com"/>
    <s v="Banco Caja Social (BCSC)"/>
    <s v="Ahorros"/>
    <n v="24089709445"/>
    <s v="Femenino"/>
    <s v="Colombia"/>
    <s v="Viotá"/>
    <s v="Cundinamarca"/>
    <d v="1992-05-29T00:00:00"/>
    <n v="32"/>
    <s v="CIENCIA DE LA INFORMACION Y_x000a_BIBLIOTECOLOGIA"/>
    <m/>
  </r>
  <r>
    <x v="1"/>
    <s v="152-2021"/>
    <m/>
    <s v="Secop II"/>
    <s v="FDLSUBA-152-2021"/>
    <s v="FDLSUBA-CPS-152-2021"/>
    <x v="0"/>
    <x v="0"/>
    <x v="0"/>
    <m/>
    <m/>
    <s v="JUAN SEBASTIAN MANCERA MANCERA"/>
    <n v="1032449663"/>
    <m/>
    <n v="1978"/>
    <n v="37275000"/>
    <n v="0"/>
    <n v="0"/>
    <n v="37275000"/>
    <n v="3550000"/>
    <m/>
    <m/>
    <m/>
    <s v="Persona Natural"/>
    <x v="0"/>
    <m/>
    <s v="APOYAR EN LAS TAREAS OPERATIVAS DE CARÁCTER ARCHIVÍSTICO DESARROLLADAS EN LA ALCALDÍA LOCAL PARA GARANTIZAR LA APLICACIÓN CORRECTA DE LOS PROCEDIMIENTOS TÉCNICOS"/>
    <s v="https://community.secop.gov.co/Public/Tendering/OpportunityDetail/Index?noticeUID=CO1.NTC.1761439&amp;isFromPublicArea=True&amp;isModal=true&amp;asPopupView=true"/>
    <x v="19"/>
    <x v="146"/>
    <d v="2021-02-16T00:00:00"/>
    <d v="2021-12-31T00:00:00"/>
    <s v="10 meses 16 días."/>
    <d v="2021-12-31T00:00:00"/>
    <s v=""/>
    <d v="2021-12-31T00:00:00"/>
    <s v="10 meses 16 días."/>
    <s v="Término Ok"/>
    <m/>
    <m/>
    <m/>
    <m/>
    <s v="-"/>
    <s v="-"/>
    <s v="-"/>
    <s v="-"/>
    <s v="-"/>
    <s v="-"/>
    <s v="Masculino"/>
    <s v="-"/>
    <s v="-"/>
    <s v="-"/>
    <s v="-"/>
    <s v="-"/>
    <s v="-"/>
    <m/>
  </r>
  <r>
    <x v="1"/>
    <s v="153-2021"/>
    <m/>
    <s v="Secop II"/>
    <s v="FDLSUBA-CPS-153-2021"/>
    <s v="FDLSUBA-CD-153-2021"/>
    <x v="0"/>
    <x v="0"/>
    <x v="1"/>
    <m/>
    <m/>
    <s v="CLAUDIA STELLA CELIS VASQUEZ"/>
    <n v="51755187"/>
    <s v="Bogotá, D.C."/>
    <n v="1962"/>
    <n v="63800000"/>
    <n v="3190000"/>
    <n v="0"/>
    <n v="66990000"/>
    <n v="6380000"/>
    <m/>
    <m/>
    <m/>
    <s v="Persona Natural"/>
    <x v="0"/>
    <m/>
    <s v="PRESTAR LOS SERVICIOS PROFESIONALES EN EL ÁREA GESTIÓN DEL DESARROLLO, PARA EL APOYO A LA EJECUCIÓN INTEGRAL DE LOS DIFERENTES PROYECTOS DE INVERSIÓN DESTINADOS A LA INTERVENCIÓN DE LA MALLA VIAL, ESPACIO PÚBLICO, CICLOINFRAESTRUCTURA, INFRAESTRUCTURA CULTURAL, MEJORAMIENTO DE VIVIENDA RURAL Y PARQUES DE LA LOCALIDAD DE SUBA"/>
    <s v="https://community.secop.gov.co/Public/Tendering/OpportunityDetail/Index?noticeUID=CO1.NTC.1758810&amp;isFromPublicArea=True&amp;isModal=true&amp;asPopupView=true"/>
    <x v="11"/>
    <x v="146"/>
    <d v="2021-02-16T00:00:00"/>
    <d v="2021-12-15T00:00:00"/>
    <s v="10 meses "/>
    <d v="2021-12-30T00:00:00"/>
    <s v="15 días."/>
    <d v="2021-12-30T00:00:00"/>
    <s v="10 meses 15 días."/>
    <s v="Término Ok"/>
    <m/>
    <m/>
    <m/>
    <m/>
    <s v="Carrera 7 No 148 - 81 Apto 501"/>
    <n v="3005604409"/>
    <s v="clasce28@gmail.com"/>
    <s v="Banco Davivienda"/>
    <s v="Ahorros"/>
    <s v="0550450600021098"/>
    <s v="Femenino"/>
    <s v="Colombia"/>
    <s v="Bogotá, D.C."/>
    <s v="Cundinamarca"/>
    <d v="1964-05-28T00:00:00"/>
    <n v="60"/>
    <s v="ESPECIALIZACION EN ALTA GERENCIA,MAESTRÍA EN EDUCACIÓN,MAESTRÍA EN EDUCACIÓN DEL DISEÑO,ARQUITECTURA"/>
    <m/>
  </r>
  <r>
    <x v="1"/>
    <s v="154-2021"/>
    <m/>
    <s v="Secop II"/>
    <s v="FDLSUBA-CPS-154-2021"/>
    <s v="FDLSUBA-CPS-154-2021"/>
    <x v="0"/>
    <x v="0"/>
    <x v="1"/>
    <m/>
    <m/>
    <s v="JOHANNA ECHEVERRY"/>
    <n v="1015410893"/>
    <s v="Bogotá, D.C."/>
    <n v="1999"/>
    <n v="63800000"/>
    <n v="2126667"/>
    <n v="0"/>
    <n v="65926667"/>
    <n v="6380000"/>
    <m/>
    <m/>
    <m/>
    <s v="Persona Natural"/>
    <x v="0"/>
    <m/>
    <s v="PRESTAR LOS SERVICIOS PROFESIONALES EN EL ÁREA GESTIÓN DEL DESARROLLO, PARA EL APOYO A LA EJECUCIÓN INTEGRAL DE LOS DIFERENTES PROYECTOS DE INVERSIÓN DESTINADOS A LA INTERVENCIÓN DE LA MALLA VIAL, ESPACIO PÚBLICO, CICLOINFRAESTRUCTURA, INFRAESTRUCTURA CULTURAL, MEJORAMIENTO DE VIVIENDA RURAL Y PARQUES DE LA LOCALIDAD DE SUBA"/>
    <s v="https://community.secop.gov.co/Public/Tendering/OpportunityDetail/Index?noticeUID=CO1.NTC.1759971&amp;isFromPublicArea=True&amp;isModal=true&amp;asPopupView=true"/>
    <x v="11"/>
    <x v="146"/>
    <d v="2021-02-15T00:00:00"/>
    <d v="2021-12-14T00:00:00"/>
    <s v="10 meses "/>
    <d v="2021-12-24T00:00:00"/>
    <s v="10 días."/>
    <d v="2021-12-24T00:00:00"/>
    <s v="10 meses 10 días."/>
    <s v="Término Ok"/>
    <m/>
    <m/>
    <m/>
    <m/>
    <s v="Calle 158 Nº 93A-37"/>
    <n v="3014854403"/>
    <s v="echeverrjohana@gmail.com"/>
    <s v="Bancolombia"/>
    <s v="Ahorros"/>
    <s v="08410884632"/>
    <s v="Femenino"/>
    <s v="Colombia"/>
    <s v="Bogotá, D.C."/>
    <s v="Cundinamarca"/>
    <d v="1989-01-29T00:00:00"/>
    <n v="35"/>
    <s v="ESPECIALIZACION EN GERENCIA DE OBRAS - ARQUITECTURA"/>
    <m/>
  </r>
  <r>
    <x v="1"/>
    <s v="155-2021"/>
    <m/>
    <s v="Secop II"/>
    <s v="FDLSUBA-CPS-155-2021"/>
    <s v="FDLSUBA-CPS-155-2021"/>
    <x v="0"/>
    <x v="0"/>
    <x v="1"/>
    <m/>
    <m/>
    <s v="RUBEN DARIO DIAZ ARANGO"/>
    <n v="74375345"/>
    <m/>
    <n v="1999"/>
    <n v="63800000"/>
    <n v="2977333"/>
    <n v="0"/>
    <n v="66777333"/>
    <n v="6380000"/>
    <m/>
    <m/>
    <m/>
    <s v="Persona Natural"/>
    <x v="0"/>
    <m/>
    <s v="PRESTAR LOS SERVICIOS PROFESIONALES EN EL ÁREA GESTIÓN DEL DESARROLLO, PARA EL APOYO A LA EJECUCIÓN INTEGRAL DE LOS DIFERENTES PROYECTOS DE INVERSIÓN DESTINADOS A LA INTERVENCIÓN DE LA MALLA VIAL, ESPACIO PÚBLICO, CICLOINFRAESTRUCTURA, INFRAESTRUCTURA CULTURAL, MEJORAMIENTO DE VIVIENDA RURAL Y PARQUES DE LA LOCALIDAD DE SUBA"/>
    <s v="https://community.secop.gov.co/Public/Tendering/OpportunityDetail/Index?noticeUID=CO1.NTC.1758314&amp;isFromPublicArea=True&amp;isModal=true&amp;asPopupView=true"/>
    <x v="11"/>
    <x v="151"/>
    <d v="2021-02-18T00:00:00"/>
    <d v="2021-12-17T00:00:00"/>
    <s v="10 meses "/>
    <d v="2022-01-14T00:00:00"/>
    <s v="28 días."/>
    <d v="2022-01-14T00:00:00"/>
    <s v="10 meses 28 días."/>
    <s v="Término Ok"/>
    <m/>
    <m/>
    <m/>
    <m/>
    <s v="-"/>
    <s v="-"/>
    <s v="-"/>
    <s v="-"/>
    <s v="-"/>
    <s v="-"/>
    <s v="Masculino"/>
    <s v="-"/>
    <s v="-"/>
    <s v="-"/>
    <s v="-"/>
    <s v="-"/>
    <s v="-"/>
    <m/>
  </r>
  <r>
    <x v="1"/>
    <s v="156-2021"/>
    <m/>
    <s v="Secop II"/>
    <s v="FDLSUBA-CPS-156-2021"/>
    <s v="FDLSUBA-CPS-156-2021"/>
    <x v="0"/>
    <x v="0"/>
    <x v="1"/>
    <m/>
    <m/>
    <s v="DIEGO FELIPE JIMENEZ ZAPATA"/>
    <n v="1098672831"/>
    <m/>
    <n v="1999"/>
    <n v="63800000"/>
    <n v="0"/>
    <n v="0"/>
    <n v="63800000"/>
    <n v="6380000"/>
    <m/>
    <m/>
    <m/>
    <s v="Persona Natural"/>
    <x v="0"/>
    <m/>
    <s v="PRESTAR LOS SERVICIOS PROFESIONALES EN EL ÁREA GESTIÓN DEL DESARROLLO, PARA EL APOYO A LA EJECUCIÓN INTEGRAL DE LOS DIFERENTES PROYECTOS DE INVERSIÓN DESTINADOS A LA INTERVENCIÓN DE LA MALLA VIAL, ESPACIO PÚBLICO, CICLO INFRAESTRUCTURA, INFRAESTRUCTURA CULTURAL, MEJORAMIENTO DE VIVIENDA RURAL Y PARQUES DE LA LOCALIDAD DE SUBA"/>
    <s v="https://community.secop.gov.co/Public/Tendering/OpportunityDetail/Index?noticeUID=CO1.NTC.1758438&amp;isFromPublicArea=True&amp;isModal=true&amp;asPopupView=true"/>
    <x v="11"/>
    <x v="151"/>
    <d v="2021-02-15T00:00:00"/>
    <d v="2021-12-14T00:00:00"/>
    <s v="10 meses "/>
    <d v="2021-12-14T00:00:00"/>
    <s v=""/>
    <d v="2021-12-14T00:00:00"/>
    <s v="10 meses "/>
    <s v="Término Ok"/>
    <m/>
    <m/>
    <m/>
    <m/>
    <s v="-"/>
    <s v="-"/>
    <s v="-"/>
    <s v="-"/>
    <s v="-"/>
    <s v="-"/>
    <s v="Masculino"/>
    <s v="-"/>
    <s v="-"/>
    <s v="-"/>
    <s v="-"/>
    <s v="-"/>
    <s v="-"/>
    <m/>
  </r>
  <r>
    <x v="1"/>
    <s v="157-2021"/>
    <m/>
    <s v="Secop II"/>
    <s v="FDLSUBACPS-157-2021"/>
    <s v="FDLSUBA-CPS-157-2021"/>
    <x v="0"/>
    <x v="0"/>
    <x v="1"/>
    <m/>
    <m/>
    <s v="LUIS FERNANDO HIDALGO ORTIZ"/>
    <n v="80419122"/>
    <s v="Bogotá, D.C."/>
    <n v="1999"/>
    <n v="63800000"/>
    <n v="0"/>
    <n v="0"/>
    <n v="63800000"/>
    <n v="6380000"/>
    <m/>
    <m/>
    <m/>
    <s v="Persona Natural"/>
    <x v="0"/>
    <m/>
    <s v="PRESTAR LOS SERVICIOS PROFESIONALES EN EL ÁREA GESTIÓN DEL DESARROLLO, PARA EL APOYO A LA EJECUCIÓN INTEGRAL DE LOS DIFERENTES PROYECTOS DE INVERSIÓN DESTINADOS A LA INTERVENCIÓN DE LA MALLA VIAL, ESPACIO PÚBLICO, CICLO INFRAESTRUCTURA, INFRAESTRUCTURA CULTURAL, MEJORAMIENTO DE VIVIENDA RURAL Y PARQUES DE LA LOCALIDAD DE SUBA"/>
    <s v="https://community.secop.gov.co/Public/Tendering/OpportunityDetail/Index?noticeUID=CO1.NTC.1759106&amp;isFromPublicArea=True&amp;isModal=true&amp;asPopupView=true"/>
    <x v="11"/>
    <x v="151"/>
    <d v="2021-02-16T00:00:00"/>
    <d v="2021-12-15T00:00:00"/>
    <s v="10 meses "/>
    <d v="2021-12-15T00:00:00"/>
    <s v=""/>
    <d v="2021-12-15T00:00:00"/>
    <s v="10 meses "/>
    <s v="Término Ok"/>
    <m/>
    <m/>
    <m/>
    <m/>
    <s v="CALLE 131 C 100 47"/>
    <n v="3108754042"/>
    <s v="ferhidalgo10@hotmail.com"/>
    <s v="Bancolombia"/>
    <s v="Ahorros"/>
    <s v="02308953168"/>
    <s v="Masculino"/>
    <s v="Colombia"/>
    <s v="Bogotá, D.C."/>
    <s v="Cundinamarca"/>
    <d v="1970-04-04T00:00:00"/>
    <n v="54"/>
    <s v="ESPECIALIZACION EN GERENCIA DE OBRAS,INGENIERIA CIVIL"/>
    <m/>
  </r>
  <r>
    <x v="1"/>
    <s v="158-2021"/>
    <m/>
    <s v="Secop II"/>
    <s v="FDLSUBA-CPS-158-2021"/>
    <s v="FDLSUBA-CPS-158-2021"/>
    <x v="0"/>
    <x v="0"/>
    <x v="1"/>
    <m/>
    <m/>
    <s v="EDWIN DARIO SANCHEZ GONZALEZ"/>
    <n v="79169164"/>
    <s v="Ubaté (Cundinamarca)"/>
    <n v="1999"/>
    <n v="63800000"/>
    <n v="3190000"/>
    <n v="0"/>
    <n v="66990000"/>
    <n v="6380000"/>
    <m/>
    <m/>
    <m/>
    <s v="Persona Natural"/>
    <x v="0"/>
    <m/>
    <s v="PRESTAR LOS SERVICIOS PROFESIONALES EN EL ÁREA GESTIÓN DEL DESARROLLO, PARA EL APOYO A LA EJECUCIÓN INTEGRAL DE LOS DIFERENTES PROYECTOS DE INVERSIÓN DESTINADOS A LA INTERVENCIÓN DE LA MALLA VIAL, ESPACIO PÚBLICO, CICLOINFRAESTRUCTURA, INFRAESTRUCTURA CULTURAL, MEJORAMIENTO DE VIVIENDA RURAL Y PARQUES DE LA LOCALIDAD DE SUBA"/>
    <s v="https://community.secop.gov.co/Public/Tendering/OpportunityDetail/Index?noticeUID=CO1.NTC.1760316&amp;isFromPublicArea=True&amp;isModal=true&amp;asPopupView=true"/>
    <x v="11"/>
    <x v="146"/>
    <d v="2021-02-16T00:00:00"/>
    <d v="2021-12-15T00:00:00"/>
    <s v="10 meses "/>
    <d v="2021-12-30T00:00:00"/>
    <s v="15 días."/>
    <d v="2021-12-30T00:00:00"/>
    <s v="10 meses 15 días."/>
    <s v="Término Ok"/>
    <m/>
    <m/>
    <m/>
    <m/>
    <s v="Cra 92 No 151 B - 86_x000a_Torre 1 Apto 202"/>
    <n v="3115583797"/>
    <s v="ingsanchezedwin@gmail.com"/>
    <s v="Bancolombia"/>
    <s v="Ahorros"/>
    <s v="04247652448"/>
    <s v="Masculino"/>
    <s v="Colombia"/>
    <s v="Ubaté"/>
    <s v="Cundinamarca"/>
    <d v="1980-06-21T00:00:00"/>
    <n v="43"/>
    <s v="ESPECIALIZACION EN PATOLOGIA DE LA_x000a_CONSTRUCCION,INGENIERIA CIVIL"/>
    <m/>
  </r>
  <r>
    <x v="1"/>
    <s v="159-2021"/>
    <m/>
    <s v="Secop II"/>
    <s v="FDLSUBA-CPS-159-2021"/>
    <s v="FDLSUBA-CPS-159-2021"/>
    <x v="0"/>
    <x v="0"/>
    <x v="0"/>
    <m/>
    <m/>
    <s v="SIGIFREDO DIAZ FERNANDEZ"/>
    <n v="19196188"/>
    <s v="Bogotá, D.C."/>
    <n v="1977"/>
    <n v="22500000"/>
    <n v="0"/>
    <n v="0"/>
    <n v="22500000"/>
    <n v="2250000"/>
    <m/>
    <m/>
    <m/>
    <s v="Persona Natural"/>
    <x v="0"/>
    <m/>
    <s v="PRESTAR SERVICIOS DE APOYO EN EL ÁREA DE GESTIÓN DESARROLLO LOCAL ESPECIALMENTE EN LA ATENCIÓN DE ACTIVIDADES RELACIONADAS CON LA PARTICIPACIÓN CIUDADANA DE LA ALCALDÍA LOCAL DE SUBA PARA LOGRAR CON EL CUMPLIMIENTO DE LAS METAS DEL PLAN DE DESARROLLO LOCAL DE LA VIGENCIA"/>
    <s v="https://community.secop.gov.co/Public/Tendering/OpportunityDetail/Index?noticeUID=CO1.NTC.1760213&amp;isFromPublicArea=True&amp;isModal=true&amp;asPopupView=true"/>
    <x v="4"/>
    <x v="147"/>
    <d v="2021-02-17T00:00:00"/>
    <d v="2021-12-16T00:00:00"/>
    <s v="10 meses "/>
    <d v="2021-12-16T00:00:00"/>
    <s v=""/>
    <d v="2021-12-16T00:00:00"/>
    <s v="10 meses "/>
    <s v="Término Ok"/>
    <m/>
    <m/>
    <m/>
    <m/>
    <s v="calle146 A N 95B- 14 TORRE 2 APT 101"/>
    <n v="3112355192"/>
    <s v="SIDIAFER16@GMAIL.COM"/>
    <s v="Banco Scotiabank Colpatria"/>
    <s v="Ahorros"/>
    <n v="4382023254"/>
    <s v="Masculino"/>
    <s v="Colombia"/>
    <s v="Bogotá, D.C."/>
    <s v="Cundinamarca"/>
    <d v="1953-02-20T00:00:00"/>
    <n v="71"/>
    <s v="TECNICO PROFESIONAL EN GESTION COMERCIAL EN SEGUROS "/>
    <m/>
  </r>
  <r>
    <x v="1"/>
    <s v="160-2021"/>
    <m/>
    <s v="Secop II"/>
    <s v="FDLSUBA-CPS-160-2021"/>
    <s v="FDLSUBA-CPS-160-2021"/>
    <x v="0"/>
    <x v="0"/>
    <x v="0"/>
    <m/>
    <m/>
    <s v="GLEM HARLEY LOPEZ MURILLO"/>
    <n v="11800501"/>
    <m/>
    <n v="1977"/>
    <n v="42700000"/>
    <n v="0"/>
    <n v="0"/>
    <n v="42700000"/>
    <n v="4270000"/>
    <m/>
    <m/>
    <m/>
    <s v="Persona Natural"/>
    <x v="0"/>
    <m/>
    <s v="APOYAR AL (A) ALCALDE (SA) LOCAL EN EL FORTALECIMIENTO E INCLUSIÓN DE LAS COMUNIDADES NEGRAS, AFROCOLOMBIANAS Y PALENQUERAS EN EL MARCO DE LA POLÍTICA PÚBLICA DISTRITAL AFRODESCENDIENTES Y LOS ESPACIOS DE PARTICIPACIÓN"/>
    <s v="https://community.secop.gov.co/Public/Tendering/OpportunityDetail/Index?noticeUID=CO1.NTC.1775392&amp;isFromPublicArea=True&amp;isModal=true&amp;asPopupView=true"/>
    <x v="4"/>
    <x v="148"/>
    <d v="2021-02-22T00:00:00"/>
    <d v="2021-12-21T00:00:00"/>
    <s v="10 meses "/>
    <d v="2021-12-21T00:00:00"/>
    <s v=""/>
    <d v="2021-12-21T00:00:00"/>
    <s v="10 meses "/>
    <s v="Término Ok"/>
    <m/>
    <m/>
    <m/>
    <m/>
    <s v="-"/>
    <s v="-"/>
    <s v="-"/>
    <s v="-"/>
    <s v="-"/>
    <s v="-"/>
    <s v="Femenino"/>
    <s v="-"/>
    <s v="-"/>
    <s v="-"/>
    <s v="-"/>
    <s v="-"/>
    <s v="-"/>
    <m/>
  </r>
  <r>
    <x v="1"/>
    <s v="161-2021"/>
    <m/>
    <s v="Secop II"/>
    <s v="FDLSUBA-CPS-161-2021"/>
    <s v="FDLSUBA-CD-161-2021"/>
    <x v="0"/>
    <x v="0"/>
    <x v="0"/>
    <m/>
    <m/>
    <s v="BLANCARLIS GUILLEN VILLALOBOS"/>
    <n v="1063481921"/>
    <s v="Chimichagua (Cesar)"/>
    <n v="1977"/>
    <n v="63800000"/>
    <n v="2764658"/>
    <n v="0"/>
    <n v="66564658"/>
    <n v="6380000"/>
    <m/>
    <m/>
    <m/>
    <s v="Persona Natural"/>
    <x v="0"/>
    <m/>
    <s v="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
    <s v="https://community.secop.gov.co/Public/Tendering/OpportunityDetail/Index?noticeUID=CO1.NTC.1768993&amp;isFromPublicArea=True&amp;isModal=true&amp;asPopupView=true"/>
    <x v="4"/>
    <x v="153"/>
    <d v="2021-02-18T00:00:00"/>
    <d v="2021-12-17T00:00:00"/>
    <s v="10 meses "/>
    <d v="2021-12-29T00:00:00"/>
    <s v="12 días."/>
    <d v="2021-12-29T00:00:00"/>
    <s v="10 meses 12 días."/>
    <s v="Término Ok"/>
    <m/>
    <m/>
    <m/>
    <m/>
    <s v="Cl 135 N° 118-30"/>
    <n v="3144939768"/>
    <s v="blancarlis12@hotmail.com"/>
    <s v="Banco Davivienda"/>
    <s v="Ahorros"/>
    <s v="451800157377"/>
    <s v="Femenino"/>
    <s v="Colombia"/>
    <s v="Chimichagua"/>
    <s v="Cesar"/>
    <d v="1986-06-27T00:00:00"/>
    <n v="37"/>
    <s v="ESPECIALIZACION EN FINANZAS PUBLICAS, DERECHO"/>
    <m/>
  </r>
  <r>
    <x v="1"/>
    <s v="162-2021"/>
    <m/>
    <s v="Secop II"/>
    <s v="FDLSUBA-CPS-162-2021"/>
    <s v="FDLSUBA-CPS-162-2021"/>
    <x v="0"/>
    <x v="0"/>
    <x v="1"/>
    <m/>
    <m/>
    <s v="MARIA FERNANDA CABRERA LAVAO"/>
    <n v="1136888172"/>
    <m/>
    <n v="1978"/>
    <n v="42700000"/>
    <n v="3985333"/>
    <n v="0"/>
    <n v="46685333"/>
    <n v="4270000"/>
    <m/>
    <m/>
    <m/>
    <s v="Persona Natural"/>
    <x v="0"/>
    <m/>
    <s v="PRESTAR LOS SERVICIOS PROFESIONALES COMO ABOGADO (A) PARA APOYAR LA GESTIÓN CONTRACTUAL DEL ÁREA GESTIÓN DEL DESARROLLO LOCAL DE LA ALCALDÍA LOCAL DE SUBA, EN LOS DIFERENTES PROCESOS DE SELECCIÓN EN SUS ETAPAS PRECONTRACTUAL, CONTRACTUAL Y POST CONTRACTUAL"/>
    <s v="https://community.secop.gov.co/Public/Tendering/OpportunityDetail/Index?noticeUID=CO1.NTC.1761243&amp;isFromPublicArea=True&amp;isModal=true&amp;asPopupView=true"/>
    <x v="3"/>
    <x v="146"/>
    <d v="2021-02-16T00:00:00"/>
    <d v="2021-12-15T00:00:00"/>
    <s v="10 meses "/>
    <d v="2022-01-13T00:00:00"/>
    <s v="29 días."/>
    <d v="2022-01-13T00:00:00"/>
    <s v="10 meses 29 días."/>
    <s v="Término Ok"/>
    <m/>
    <m/>
    <m/>
    <m/>
    <s v="-"/>
    <s v="-"/>
    <s v="-"/>
    <s v="-"/>
    <s v="-"/>
    <s v="-"/>
    <s v="Femenino"/>
    <s v="-"/>
    <s v="-"/>
    <s v="-"/>
    <s v="-"/>
    <s v="-"/>
    <s v="-"/>
    <m/>
  </r>
  <r>
    <x v="1"/>
    <s v="163-2021"/>
    <m/>
    <s v="Secop II"/>
    <s v="FDLSUBA-CPS-163-2021"/>
    <s v="FDLSUBA-CPS-163-2021"/>
    <x v="0"/>
    <x v="0"/>
    <x v="0"/>
    <m/>
    <m/>
    <s v="MIRIAN LIZARAZO AROCHA"/>
    <n v="27788048"/>
    <s v="Pamplona (Norte de Santander)"/>
    <n v="1979"/>
    <n v="70180000"/>
    <n v="0"/>
    <n v="0"/>
    <n v="70180000"/>
    <n v="6380000"/>
    <m/>
    <m/>
    <m/>
    <s v="Persona Natural"/>
    <x v="0"/>
    <m/>
    <s v="APOYAR JURÍDICAMENTE LA EJECUCIÓN DE LAS ACCIONES REQUERIDAS PARA LA DEPURACIÓN DE LAS ACTUACIONES ADMINISTRATIVAS QUE CURSAN EN LA ALCALDÍA LOCAL"/>
    <s v="https://community.secop.gov.co/Public/Tendering/OpportunityDetail/Index?noticeUID=CO1.NTC.1768604&amp;isFromPublicArea=True&amp;isModal=true&amp;asPopupView=true"/>
    <x v="21"/>
    <x v="148"/>
    <d v="2021-02-18T00:00:00"/>
    <d v="2021-12-31T00:00:00"/>
    <s v="10 meses 14 días."/>
    <d v="2021-12-31T00:00:00"/>
    <s v=""/>
    <d v="2021-12-31T00:00:00"/>
    <s v="10 meses 14 días."/>
    <s v="Término Ok"/>
    <m/>
    <m/>
    <m/>
    <m/>
    <s v="Calle 145 # 21 - 20 Apto 701"/>
    <n v="3002666624"/>
    <s v="mirianlizarazo@hotmail.com"/>
    <s v="Banco de Bogotá"/>
    <s v="Ahorros"/>
    <n v="410108989"/>
    <s v="Masculino"/>
    <s v="Colombia"/>
    <s v="Cúcuta"/>
    <s v="Norte de Santander"/>
    <d v="1953-06-23T00:00:00"/>
    <n v="70"/>
    <s v="ESPECIALIZACION EN GESTION DE ENTIDADES TERRITORIALES,ESPECIALIZACION EN DERECHO_x000a_ADMINISTRATIVO,DERECHO"/>
    <m/>
  </r>
  <r>
    <x v="1"/>
    <s v="164-2021"/>
    <m/>
    <s v="Secop II"/>
    <s v="FDLSUBA-CPS-164-2021"/>
    <s v="FDLSUBA-CPS-164-2021"/>
    <x v="0"/>
    <x v="0"/>
    <x v="0"/>
    <m/>
    <m/>
    <s v="ANDRES LOPEZ GARCIA"/>
    <n v="80470339"/>
    <s v="Bogotá, D.C."/>
    <n v="1979"/>
    <n v="38500000"/>
    <n v="0"/>
    <n v="0"/>
    <n v="38500000"/>
    <n v="5500000"/>
    <m/>
    <m/>
    <m/>
    <s v="Persona Natural"/>
    <x v="0"/>
    <m/>
    <s v="APOYAR TÉCNICAMENTE LAS DISTINTAS ETAPAS DE LOS PROCESOS DE COMPETENCIA DE LA ALCALDÍA LOCAL PARA LA DEPURACIÓN DE ACTUACIONES ADMINISTRATIVAS._x000a_"/>
    <s v="https://community.secop.gov.co/Public/Tendering/OpportunityDetail/Index?noticeUID=CO1.NTC.1767360&amp;isFromPublicArea=True&amp;isModal=true&amp;asPopupView=true"/>
    <x v="21"/>
    <x v="147"/>
    <d v="2021-02-17T00:00:00"/>
    <d v="2021-09-16T00:00:00"/>
    <s v="7 meses "/>
    <d v="2021-09-16T00:00:00"/>
    <s v=""/>
    <d v="2021-09-16T00:00:00"/>
    <s v="7 meses "/>
    <s v="Término Ok"/>
    <m/>
    <m/>
    <m/>
    <m/>
    <s v="Calle 137 No. 91-97 Torre 5 Apto. 1004"/>
    <n v="3123869494"/>
    <s v="Ing.yussiflemus@gmail.com"/>
    <s v="Bancolombia"/>
    <s v="Ahorros"/>
    <n v="4212524331"/>
    <s v="Masculino"/>
    <s v="Colombia"/>
    <s v="Bogotá, D.C."/>
    <s v="Cundinamarca"/>
    <d v="1989-12-29T00:00:00"/>
    <n v="34"/>
    <s v="ESPECIALIZACION EN INGENIERIA DE PAVIMENTOS - INGENIERIA CIVIL"/>
    <m/>
  </r>
  <r>
    <x v="1"/>
    <s v="165-2021"/>
    <m/>
    <s v="Secop II"/>
    <s v="FDLSUBACPS-165-2021"/>
    <s v="FDLSUBA-CPS-165-2021"/>
    <x v="0"/>
    <x v="0"/>
    <x v="0"/>
    <m/>
    <m/>
    <s v="GERMAN JESUS AMAYA FERNANDEZ"/>
    <n v="79402044"/>
    <s v="Bogotá, D.C."/>
    <n v="2032"/>
    <n v="23625000"/>
    <n v="0"/>
    <n v="0"/>
    <n v="23625000"/>
    <n v="225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1759167&amp;isFromPublicArea=True&amp;isModal=true&amp;asPopupView=true"/>
    <x v="13"/>
    <x v="146"/>
    <d v="2021-02-16T00:00:00"/>
    <d v="2021-12-30T00:00:00"/>
    <s v="10 meses 15 días."/>
    <d v="2021-12-30T00:00:00"/>
    <s v=""/>
    <d v="2021-12-30T00:00:00"/>
    <s v="10 meses 15 días."/>
    <s v="Término Ok"/>
    <m/>
    <m/>
    <m/>
    <m/>
    <s v="Calle 188 # 55 A – 61 Int 07 Apto 503"/>
    <n v="3014644914"/>
    <s v="amayafgermanj@gmail.com"/>
    <s v="Bancolombia"/>
    <s v="Ahorros"/>
    <n v="22329313836"/>
    <s v="Masculino"/>
    <s v="Colombia"/>
    <s v="Bogotá, D.C."/>
    <s v="Cundinamarca"/>
    <d v="1965-12-24T00:00:00"/>
    <n v="58"/>
    <s v="BACHILLER"/>
    <m/>
  </r>
  <r>
    <x v="1"/>
    <s v="166-2021"/>
    <m/>
    <s v="Secop II"/>
    <s v="FDLSUBA-CPS-166-2021"/>
    <s v="FDLSUBA-CPS-166-2021"/>
    <x v="0"/>
    <x v="0"/>
    <x v="0"/>
    <m/>
    <m/>
    <s v="FRANCI LILIANA LIMAS RODRIGUEZ"/>
    <n v="52691154"/>
    <s v="Bogotá, D.C."/>
    <n v="2032"/>
    <n v="23625000"/>
    <n v="0"/>
    <n v="0"/>
    <n v="23625000"/>
    <n v="225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1770735&amp;isFromPublicArea=True&amp;isModal=true&amp;asPopupView=true"/>
    <x v="13"/>
    <x v="148"/>
    <d v="2021-02-18T00:00:00"/>
    <d v="2021-12-31T00:00:00"/>
    <s v="10 meses 14 días."/>
    <d v="2021-12-31T00:00:00"/>
    <s v=""/>
    <d v="2021-12-31T00:00:00"/>
    <s v="10 meses 14 días."/>
    <s v="Término Ok"/>
    <m/>
    <m/>
    <m/>
    <m/>
    <s v="KR 141- 142 F 41"/>
    <n v="3112465470"/>
    <s v="flimasrodriguez@gmail.com"/>
    <s v="Bancolombia"/>
    <s v="Ahorros"/>
    <s v="03112465470"/>
    <s v="Femenino"/>
    <s v="Colombia"/>
    <s v="Bogotá, D.C."/>
    <s v="Cundinamarca"/>
    <d v="1979-04-22T00:00:00"/>
    <n v="45"/>
    <s v="ADMINISTRACION DE EMPRESAS COMERCIALES"/>
    <m/>
  </r>
  <r>
    <x v="1"/>
    <s v="167-2021"/>
    <m/>
    <s v="Secop II"/>
    <s v="FDLSUBA-CPS-167-2021"/>
    <s v="FDLSUBA-CPS-167-2021"/>
    <x v="0"/>
    <x v="0"/>
    <x v="0"/>
    <m/>
    <m/>
    <s v="JUAN CARLOS ARNGO CARDENAS"/>
    <n v="80472484"/>
    <s v="Bogotá, D.C."/>
    <n v="2032"/>
    <n v="23625000"/>
    <n v="1050000"/>
    <n v="0"/>
    <n v="24675000"/>
    <n v="225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1758922&amp;isFromPublicArea=True&amp;isModal=true&amp;asPopupView=true"/>
    <x v="13"/>
    <x v="151"/>
    <d v="2021-02-16T00:00:00"/>
    <d v="2021-12-31T00:00:00"/>
    <s v="10 meses 16 días."/>
    <d v="2022-01-14T00:00:00"/>
    <s v="14 días."/>
    <d v="2022-01-14T00:00:00"/>
    <s v="10 meses 30 días."/>
    <s v="Término Ok"/>
    <m/>
    <m/>
    <m/>
    <m/>
    <s v="CALLE 128C#104-52"/>
    <n v="3222401149"/>
    <s v="JCARANGO2008@GMAIL.COM"/>
    <s v="Bancolombia"/>
    <s v="Ahorros"/>
    <n v="24197339604"/>
    <s v="Masculino"/>
    <s v="Colombia"/>
    <s v="Bogotá, D.C."/>
    <s v="Cundinamarca"/>
    <d v="1974-01-25T00:00:00"/>
    <n v="50"/>
    <s v="BACHILLER"/>
    <m/>
  </r>
  <r>
    <x v="1"/>
    <s v="168-2021"/>
    <m/>
    <s v="Secop II"/>
    <s v="FDLSUBA-168-2021"/>
    <s v="FDLSUBA-CPS-168-2021"/>
    <x v="0"/>
    <x v="0"/>
    <x v="0"/>
    <m/>
    <m/>
    <s v="WILSON CARDENAS CUSBA"/>
    <n v="80822420"/>
    <s v="Bogotá, D.C."/>
    <n v="2032"/>
    <n v="23625000"/>
    <n v="600000"/>
    <n v="0"/>
    <n v="24225000"/>
    <n v="225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1761456&amp;isFromPublicArea=True&amp;isModal=true&amp;asPopupView=true"/>
    <x v="13"/>
    <x v="148"/>
    <d v="2021-02-22T00:00:00"/>
    <d v="2021-12-31T00:00:00"/>
    <s v="10 meses 10 días."/>
    <d v="2022-01-14T00:00:00"/>
    <s v="14 días."/>
    <d v="2022-01-14T00:00:00"/>
    <s v="10 meses 24 días."/>
    <s v="Término Ok"/>
    <m/>
    <m/>
    <m/>
    <m/>
    <s v="Carrera 154 No 132a -03"/>
    <n v="3112528105"/>
    <s v="WBUCHS@HOTMAIL.COM"/>
    <s v="Banco de Bogotá"/>
    <s v="Ahorros"/>
    <n v="337052310"/>
    <s v="Masculino"/>
    <s v="Colombia"/>
    <s v="Bogotá, D.C."/>
    <s v="Cundinamarca"/>
    <d v="1984-05-11T00:00:00"/>
    <n v="40"/>
    <s v="ADMINISTRACION DE EMPRESAS CON ENFASIS EN ECONOMIA SOLIDARIA"/>
    <m/>
  </r>
  <r>
    <x v="1"/>
    <s v="169-2021"/>
    <m/>
    <s v="Secop II"/>
    <s v="FDLSUBA-CPS-169-2021"/>
    <s v="FDLSUBA-CD-169-2021"/>
    <x v="0"/>
    <x v="0"/>
    <x v="0"/>
    <m/>
    <m/>
    <s v="ANDRES FELIPE RINCON SANCHEZ"/>
    <n v="1032452774"/>
    <m/>
    <n v="2032"/>
    <n v="23625000"/>
    <n v="0"/>
    <n v="0"/>
    <n v="23625000"/>
    <n v="225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1769293&amp;isFromPublicArea=True&amp;isModal=true&amp;asPopupView=true"/>
    <x v="13"/>
    <x v="154"/>
    <d v="2021-02-22T00:00:00"/>
    <d v="2021-12-31T00:00:00"/>
    <s v="10 meses 10 días."/>
    <d v="2021-12-31T00:00:00"/>
    <s v=""/>
    <d v="2021-12-31T00:00:00"/>
    <s v="10 meses 10 días."/>
    <s v="Término Ok"/>
    <m/>
    <m/>
    <m/>
    <m/>
    <s v="-"/>
    <s v="-"/>
    <s v="-"/>
    <s v="-"/>
    <s v="-"/>
    <s v="-"/>
    <s v="Masculino"/>
    <s v="-"/>
    <s v="-"/>
    <s v="-"/>
    <s v="-"/>
    <s v="-"/>
    <s v="-"/>
    <m/>
  </r>
  <r>
    <x v="1"/>
    <s v="170-2021"/>
    <m/>
    <s v="Secop II"/>
    <s v="FDLSUBA-CPS-170-2021"/>
    <s v="FDLSUBA-CPS-170-2021"/>
    <x v="0"/>
    <x v="0"/>
    <x v="0"/>
    <m/>
    <m/>
    <s v="NICOLAS GONZALO JIMENEZ CELIS"/>
    <n v="1020805780"/>
    <s v="Bogotá, D.C."/>
    <n v="2032"/>
    <n v="23625000"/>
    <n v="0"/>
    <n v="0"/>
    <n v="23625000"/>
    <n v="225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1761706&amp;isFromPublicArea=True&amp;isModal=true&amp;asPopupView=true"/>
    <x v="13"/>
    <x v="147"/>
    <d v="2021-02-16T00:00:00"/>
    <d v="2021-12-31T00:00:00"/>
    <s v="10 meses 16 días."/>
    <d v="2021-12-31T00:00:00"/>
    <s v=""/>
    <d v="2021-12-31T00:00:00"/>
    <s v="10 meses 16 días."/>
    <s v="Término Ok"/>
    <m/>
    <m/>
    <m/>
    <m/>
    <s v="CRA 54a # 149-29"/>
    <n v="3204631196"/>
    <s v="jimenez.c.nicolas@gmail.com"/>
    <s v="Bancolombia"/>
    <s v="Ahorros"/>
    <n v="91210803039"/>
    <s v="Masculino"/>
    <s v="Colombia"/>
    <s v="Bogotá, D.C."/>
    <s v="Cundinamarca"/>
    <d v="1995-06-03T00:00:00"/>
    <n v="29"/>
    <s v="ZOOTECNIA"/>
    <m/>
  </r>
  <r>
    <x v="1"/>
    <s v="171-2021"/>
    <m/>
    <s v="Secop II"/>
    <s v="FDLSUBA-CPS-171-2021"/>
    <s v="FDLSUBA-CPS-171-2021"/>
    <x v="0"/>
    <x v="0"/>
    <x v="0"/>
    <m/>
    <m/>
    <s v="SARA NATALIA MANCHOLA BARACALDO"/>
    <n v="1070918625"/>
    <m/>
    <n v="2032"/>
    <n v="23625000"/>
    <n v="900000"/>
    <n v="0"/>
    <n v="24525000"/>
    <n v="225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1760308&amp;isFromPublicArea=True&amp;isModal=true&amp;asPopupView=true"/>
    <x v="13"/>
    <x v="147"/>
    <d v="2021-02-18T00:00:00"/>
    <d v="2021-12-31T00:00:00"/>
    <s v="10 meses 14 días."/>
    <d v="2022-01-14T00:00:00"/>
    <s v="14 días."/>
    <d v="2022-01-14T00:00:00"/>
    <s v="10 meses 28 días."/>
    <s v="Término Ok"/>
    <m/>
    <m/>
    <m/>
    <m/>
    <s v="-"/>
    <s v="-"/>
    <s v="-"/>
    <s v="-"/>
    <s v="-"/>
    <s v="-"/>
    <s v="Femenino"/>
    <s v="-"/>
    <s v="-"/>
    <s v="-"/>
    <s v="-"/>
    <s v="-"/>
    <s v="-"/>
    <m/>
  </r>
  <r>
    <x v="1"/>
    <s v="172-2021"/>
    <m/>
    <s v="Secop II"/>
    <s v="FDLSUBA-CPS-172-2021"/>
    <s v="FDLSUBA-CPS-172-2021"/>
    <x v="0"/>
    <x v="0"/>
    <x v="0"/>
    <m/>
    <m/>
    <s v="ALIX ANDREA RUIZ CORTES"/>
    <n v="1015441584"/>
    <s v="Bogotá, D.C."/>
    <n v="2032"/>
    <n v="23625000"/>
    <n v="0"/>
    <n v="0"/>
    <n v="23625000"/>
    <n v="225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1761575&amp;isFromPublicArea=True&amp;isModal=true&amp;asPopupView=true"/>
    <x v="13"/>
    <x v="146"/>
    <d v="2021-02-16T00:00:00"/>
    <d v="2021-12-30T00:00:00"/>
    <s v="10 meses 15 días."/>
    <d v="2021-12-30T00:00:00"/>
    <s v=""/>
    <d v="2021-12-30T00:00:00"/>
    <s v="10 meses 15 días."/>
    <s v="Término Ok"/>
    <m/>
    <m/>
    <m/>
    <m/>
    <s v="Carrera 103C # 139 - 84 APT 303"/>
    <n v="3227949691"/>
    <s v="andreruiz572@gmail.com"/>
    <s v="Bancolombia"/>
    <s v="Ahorros"/>
    <n v="69966451301"/>
    <s v="Femenino"/>
    <s v="Colombia"/>
    <s v="Bogotá, D.C."/>
    <s v="Cundinamarca"/>
    <d v="1993-10-16T00:00:00"/>
    <n v="30"/>
    <s v="BACHILLER"/>
    <m/>
  </r>
  <r>
    <x v="1"/>
    <s v="173-2021"/>
    <m/>
    <s v="Secop II"/>
    <s v="FDLSUBA-CPS-173-2021"/>
    <s v="FDLSUBA-CPS-173-2021"/>
    <x v="0"/>
    <x v="0"/>
    <x v="0"/>
    <m/>
    <m/>
    <s v="JULY VANESA MEZA SANCHEZ"/>
    <n v="1016037910"/>
    <s v="Bogotá, D.C."/>
    <n v="1953"/>
    <n v="39050000"/>
    <n v="1656667"/>
    <n v="0"/>
    <n v="40706667"/>
    <n v="3550000"/>
    <m/>
    <m/>
    <m/>
    <s v="Persona Natural"/>
    <x v="0"/>
    <m/>
    <s v="PRESTAR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 SIRBE, QUE CONTRIBUYAN A LA GARANTÍA DE LOS DERECHOS DE LA POBLACIÓN MAYOR EN EL MARCO DE LA POLÍTICA PÚBLICA SOCIAL PARA EL ENVEJECIMIENTO Y LA VEJEZ EN EL DISTRITO CAPITAL A CARGO DE LA ALCA"/>
    <s v="https://community.secop.gov.co/Public/Tendering/OpportunityDetail/Index?noticeUID=CO1.NTC.1784542&amp;isFromPublicArea=True&amp;isModal=true&amp;asPopupView=true"/>
    <x v="20"/>
    <x v="155"/>
    <d v="2021-02-25T00:00:00"/>
    <d v="2021-12-31T00:00:00"/>
    <s v="10 meses 7 días."/>
    <d v="2022-01-14T00:00:00"/>
    <s v="14 días."/>
    <d v="2022-01-14T00:00:00"/>
    <s v="10 meses 21 días."/>
    <s v="Término Ok"/>
    <m/>
    <m/>
    <m/>
    <m/>
    <s v="Calle 145 C No. 83-14"/>
    <n v="3136555915"/>
    <s v="vanesams0209@gmail.com"/>
    <s v="Banco Falabella"/>
    <s v="Ahorros"/>
    <s v="116060056078"/>
    <s v="Femenino"/>
    <s v="Colombia"/>
    <s v="Bogotá, D.C."/>
    <s v="Cundinamarca"/>
    <d v="1991-09-02T00:00:00"/>
    <n v="32"/>
    <s v="TECNOLOGÍA EN GESTIÓN_x000a_ADMINISTRATIVA, ADMINISTRACION DE EMPRESAS"/>
    <m/>
  </r>
  <r>
    <x v="1"/>
    <s v="174-2021"/>
    <m/>
    <s v="Secop II"/>
    <s v="FDLSUBA-CPS-174-2021"/>
    <s v="FDLSUBA-CPS-174-2021"/>
    <x v="0"/>
    <x v="0"/>
    <x v="0"/>
    <m/>
    <m/>
    <s v="RODRIGO ANDRÉS OVIEDO ZEA"/>
    <n v="1110457705"/>
    <s v="Ibagué (Tolima)"/>
    <n v="2032"/>
    <n v="23625000"/>
    <n v="600000"/>
    <n v="0"/>
    <n v="24225000"/>
    <n v="225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1770886&amp;isFromPublicArea=True&amp;isModal=true&amp;asPopupView=true"/>
    <x v="13"/>
    <x v="148"/>
    <d v="2021-02-22T00:00:00"/>
    <d v="2021-12-31T00:00:00"/>
    <s v="10 meses 10 días."/>
    <d v="2022-01-14T00:00:00"/>
    <s v="14 días."/>
    <d v="2022-01-14T00:00:00"/>
    <s v="10 meses 24 días."/>
    <s v="Término Ok"/>
    <m/>
    <m/>
    <m/>
    <m/>
    <s v="KR 55 149 60"/>
    <n v="3006563895"/>
    <s v=" roviedozea@gmail.com"/>
    <s v="Bancolombia"/>
    <s v="Ahorros"/>
    <n v="59768327267"/>
    <s v="Masculino"/>
    <s v="Colombia"/>
    <s v="Ibagué"/>
    <s v="Tolima"/>
    <d v="1987-03-05T00:00:00"/>
    <n v="37"/>
    <s v="ESPECIALIZACION EN GERENCIA Y ADMINISTRACION FINANCIERA,ECONOMIA,Costos ,GERENCIA DE PROYECTOS,Análisis Financiero Organizacional."/>
    <m/>
  </r>
  <r>
    <x v="1"/>
    <s v="175-2021"/>
    <m/>
    <s v="Secop II"/>
    <s v="FDLSUBA-CPS-175-2021"/>
    <s v="FDLSUBA-CPS-175-2021"/>
    <x v="0"/>
    <x v="0"/>
    <x v="0"/>
    <m/>
    <m/>
    <s v="CARLOS ANDRES RUEDA PEREZ"/>
    <n v="1098668971"/>
    <m/>
    <n v="2032"/>
    <n v="23625000"/>
    <n v="975000"/>
    <n v="0"/>
    <n v="24600000"/>
    <n v="225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1759961&amp;isFromPublicArea=True&amp;isModal=true&amp;asPopupView=true"/>
    <x v="13"/>
    <x v="146"/>
    <d v="2021-02-17T00:00:00"/>
    <d v="2021-12-31T00:00:00"/>
    <s v="10 meses 15 días."/>
    <d v="2022-01-14T00:00:00"/>
    <s v="14 días."/>
    <d v="2022-01-14T00:00:00"/>
    <s v="10 meses 29 días."/>
    <s v="Término Ok"/>
    <m/>
    <m/>
    <m/>
    <m/>
    <s v="-"/>
    <s v="-"/>
    <s v="-"/>
    <s v="-"/>
    <s v="-"/>
    <s v="-"/>
    <s v="Masculino"/>
    <s v="-"/>
    <s v="-"/>
    <s v="-"/>
    <s v="-"/>
    <s v="-"/>
    <s v="-"/>
    <m/>
  </r>
  <r>
    <x v="1"/>
    <s v="176-2021"/>
    <m/>
    <s v="Secop II"/>
    <s v="FDLSUBA-CPS-176-2021"/>
    <s v="FDLSUBA-CPS-176-2021"/>
    <x v="0"/>
    <x v="0"/>
    <x v="0"/>
    <m/>
    <m/>
    <s v="JOHN JAVIER TORRES PAVA"/>
    <n v="1032405392"/>
    <m/>
    <n v="1979"/>
    <n v="29890000"/>
    <n v="0"/>
    <n v="0"/>
    <n v="29890000"/>
    <n v="4270000"/>
    <m/>
    <m/>
    <m/>
    <s v="Persona Natural"/>
    <x v="0"/>
    <m/>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1762372&amp;isFromPublicArea=True&amp;isModal=true&amp;asPopupView=true"/>
    <x v="23"/>
    <x v="147"/>
    <d v="2021-02-18T00:00:00"/>
    <d v="2021-09-17T00:00:00"/>
    <s v="7 meses "/>
    <d v="2021-09-17T00:00:00"/>
    <s v=""/>
    <d v="2021-09-17T00:00:00"/>
    <s v="7 meses "/>
    <s v="Término Ok"/>
    <m/>
    <m/>
    <m/>
    <m/>
    <s v="-"/>
    <s v="-"/>
    <s v="-"/>
    <s v="-"/>
    <s v="-"/>
    <s v="-"/>
    <s v="Masculino"/>
    <s v="-"/>
    <s v="-"/>
    <s v="-"/>
    <s v="-"/>
    <s v="-"/>
    <s v="-"/>
    <m/>
  </r>
  <r>
    <x v="1"/>
    <s v="177-2021"/>
    <m/>
    <s v="Secop II"/>
    <s v="FDLSUBA-CPS-177-2021"/>
    <s v="FDLSUBA-CD-177-2021"/>
    <x v="0"/>
    <x v="0"/>
    <x v="0"/>
    <m/>
    <m/>
    <s v="JHOAN SEBASTIAN JEREZ WILCHES"/>
    <n v="1070924202"/>
    <m/>
    <n v="2032"/>
    <n v="37275000"/>
    <n v="1420000"/>
    <n v="0"/>
    <n v="38695000"/>
    <n v="355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1769304&amp;isFromPublicArea=True&amp;isModal=true&amp;asPopupView=true"/>
    <x v="13"/>
    <x v="148"/>
    <d v="2021-02-18T00:00:00"/>
    <d v="2021-12-30T00:00:00"/>
    <s v="10 meses 13 días."/>
    <d v="2022-01-14T00:00:00"/>
    <s v="15 días."/>
    <d v="2022-01-14T00:00:00"/>
    <s v="10 meses 28 días."/>
    <s v="Término Ok"/>
    <m/>
    <m/>
    <m/>
    <m/>
    <s v="-"/>
    <s v="-"/>
    <s v="-"/>
    <s v="-"/>
    <s v="-"/>
    <s v="-"/>
    <s v="Masculino"/>
    <s v="-"/>
    <s v="-"/>
    <s v="-"/>
    <s v="-"/>
    <s v="-"/>
    <s v="-"/>
    <m/>
  </r>
  <r>
    <x v="1"/>
    <s v="178-2021"/>
    <m/>
    <s v="Secop II"/>
    <s v="FDLSUBA-CPS-178-2021"/>
    <s v="FDLSUBA-CPS-178-2021"/>
    <x v="0"/>
    <x v="0"/>
    <x v="1"/>
    <m/>
    <m/>
    <s v="SANDRA LILIANA CASTILLO BARRERO"/>
    <n v="1019003873"/>
    <s v="Bogotá, D.C."/>
    <n v="1953"/>
    <n v="46970000"/>
    <n v="2135000"/>
    <n v="0"/>
    <n v="49105000"/>
    <n v="4270000"/>
    <m/>
    <m/>
    <m/>
    <s v="Persona Natural"/>
    <x v="0"/>
    <m/>
    <s v="PRESTAR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 DE SUBA"/>
    <s v="https://community.secop.gov.co/Public/Tendering/OpportunityDetail/Index?noticeUID=CO1.NTC.1757304&amp;isFromPublicArea=True&amp;isModal=true&amp;asPopupView=true"/>
    <x v="20"/>
    <x v="146"/>
    <d v="2021-02-15T00:00:00"/>
    <d v="2021-12-29T00:00:00"/>
    <s v="10 meses 15 días."/>
    <d v="2022-01-14T00:00:00"/>
    <s v="16 días."/>
    <d v="2022-01-14T00:00:00"/>
    <s v="11 meses "/>
    <s v="Término Ok"/>
    <m/>
    <m/>
    <m/>
    <m/>
    <s v="CL 152 89 28 "/>
    <n v="3186238409"/>
    <s v="SANDRALCASTILLOB@GMAIL.COM  "/>
    <s v="Banco Davivienda"/>
    <s v="Ahorros"/>
    <s v="0570451870027096"/>
    <s v="Femenino"/>
    <s v="Colombia"/>
    <s v="Bogotá, D.C."/>
    <s v="Cundinamarca"/>
    <d v="1986-03-03T00:00:00"/>
    <n v="38"/>
    <s v="ESPECIALIZACION EN PROMOCION SALUD Y DESARROLLO HUMANO,TRABJO SOCIAL"/>
    <m/>
  </r>
  <r>
    <x v="1"/>
    <s v="179-2021"/>
    <m/>
    <s v="Secop II"/>
    <s v="FDLSUBA-CPS-179-2021"/>
    <s v="FDLSUBA-CPS-179-2021"/>
    <x v="0"/>
    <x v="0"/>
    <x v="0"/>
    <m/>
    <m/>
    <s v="JONATAN OVALLE DIAZ"/>
    <n v="1014193885"/>
    <s v="Bogotá, D.C."/>
    <n v="1978"/>
    <n v="37275000"/>
    <n v="0"/>
    <n v="0"/>
    <n v="37275000"/>
    <n v="3550000"/>
    <m/>
    <m/>
    <m/>
    <s v="Persona Natural"/>
    <x v="0"/>
    <m/>
    <s v="PRESTAR SERVICIOS AL ÁREA DE GESTIÓN DEL DESARROLLO LOCAL DE LA ALCALDÍA LOCAL DE SUBA, ESPECIALMENTE COMO APOYO EN EL ALMACÉN"/>
    <s v="https://community.secop.gov.co/Public/Tendering/OpportunityDetail/Index?noticeUID=CO1.NTC.1768193&amp;isFromPublicArea=True&amp;isModal=true&amp;asPopupView=true"/>
    <x v="16"/>
    <x v="153"/>
    <d v="2021-02-17T00:00:00"/>
    <d v="2021-12-31T00:00:00"/>
    <s v="10 meses 15 días."/>
    <d v="2021-12-31T00:00:00"/>
    <s v=""/>
    <d v="2021-12-31T00:00:00"/>
    <s v="10 meses 15 días."/>
    <s v="Término Ok"/>
    <m/>
    <m/>
    <m/>
    <m/>
    <s v="CALLE 140B Nº 96 49"/>
    <n v="3143071785"/>
    <s v="JONAVO1988@HOTMAIL.COM"/>
    <s v="Banco de Bogotá"/>
    <s v="Ahorros"/>
    <n v="237310479"/>
    <s v="Masculino"/>
    <s v="Colombia"/>
    <s v="Bogotá, D.C."/>
    <s v="Cundinamarca"/>
    <d v="1988-04-05T00:00:00"/>
    <n v="36"/>
    <s v="ADMINISTRACION DE EMPRESAS - TECNICO PROFESIONAL EN PROCESOS ADMINISTRATIVOS"/>
    <m/>
  </r>
  <r>
    <x v="1"/>
    <s v="180-2021"/>
    <m/>
    <s v="Secop II"/>
    <s v="FDLSUBA-CPS-180-2021"/>
    <s v="FDLSUBA-CPS-180-2021"/>
    <x v="0"/>
    <x v="0"/>
    <x v="0"/>
    <m/>
    <m/>
    <s v="TULLY MILENA GONZALEZ TORRES"/>
    <n v="64589205"/>
    <s v="Bogotá, D.C."/>
    <n v="1979"/>
    <n v="44660000"/>
    <n v="0"/>
    <n v="0"/>
    <n v="44660000"/>
    <n v="6380000"/>
    <m/>
    <m/>
    <m/>
    <s v="Persona Natural"/>
    <x v="0"/>
    <m/>
    <s v="APOYAR TÉCNICAMENTE LAS DISTINTAS ETAPAS DE LOS PROCESOS DE COMPETENCIA DE LAS INSPECCIONES DE POLICIA DE LA LOCALIDAD, SEGÚN REPARTO"/>
    <s v="https://community.secop.gov.co/Public/Tendering/OpportunityDetail/Index?noticeUID=CO1.NTC.1761519&amp;isFromPublicArea=True&amp;isModal=true&amp;asPopupView=true"/>
    <x v="23"/>
    <x v="146"/>
    <d v="2021-02-17T00:00:00"/>
    <d v="2021-09-16T00:00:00"/>
    <s v="7 meses "/>
    <d v="2021-09-16T00:00:00"/>
    <s v=""/>
    <d v="2021-09-16T00:00:00"/>
    <s v="7 meses "/>
    <s v="Término Ok"/>
    <m/>
    <m/>
    <m/>
    <m/>
    <s v="Calle 160 # 64 - 11"/>
    <n v="30082377632"/>
    <s v="tmg80@hotmail.com"/>
    <s v="Bancolombia"/>
    <s v="Ahorros"/>
    <n v="69813208202"/>
    <s v="Femenino"/>
    <s v="Colombia"/>
    <s v="Bogotá, D.C."/>
    <s v="Cundinamarca"/>
    <d v="1980-11-03T00:00:00"/>
    <n v="43"/>
    <s v="ARQUITECTURA, ESPECIALIZACION EN DERECHO URBANISTICO"/>
    <m/>
  </r>
  <r>
    <x v="1"/>
    <s v="181-2021"/>
    <m/>
    <s v="Secop II"/>
    <s v="FDLSUBA-181-2021"/>
    <s v="FDLSUBA-CD-181-2021"/>
    <x v="0"/>
    <x v="3"/>
    <x v="2"/>
    <m/>
    <m/>
    <s v="Inversiones y Construcciones Rodriguez Reyes y Cia S en C"/>
    <s v="860353174-8"/>
    <m/>
    <s v="No es CPS P-AG"/>
    <n v="227733333"/>
    <n v="11000000"/>
    <n v="0"/>
    <n v="238733333"/>
    <m/>
    <m/>
    <m/>
    <m/>
    <s v="Persona Jurídica"/>
    <x v="2"/>
    <m/>
    <s v="ARRENDAMIENTO DE UN BIEN INMUEBLE PARA EL ALMACENAMIENTO DE MATERIALES DE CONTRATOS O CONVENIOS DE SUMINISTRO SUSCRITOS POR EL FONDO, ACOPIO DE MATERIAL FRESADO, ALMACENAMIENTO DE MATERIAL INCAUTADO EN EL DESARROLLO DE OPERATIVOS DE INSPECCIÓN VIGILANCIA Y CONTROL, PARQUEO DE MAQUINARIA, VEHICULOS PESADOS Y LIVIANOS Y DEMÁS ELEMENTOS PROPIEDAD DEL FONDO DE DESARROLLO LOCAL DE SUBA"/>
    <s v="https://community.secop.gov.co/Public/Tendering/OpportunityDetail/Index?noticeUID=CO1.NTC.1777121&amp;isFromPublicArea=True&amp;isModal=true&amp;asPopupView=true"/>
    <x v="8"/>
    <x v="154"/>
    <d v="2021-02-20T00:00:00"/>
    <d v="2021-12-30T00:00:00"/>
    <s v="10 meses 11 días."/>
    <d v="2022-01-14T00:00:00"/>
    <s v="15 días."/>
    <d v="2022-01-14T00:00:00"/>
    <s v="10 meses 26 días."/>
    <s v="Término Ok"/>
    <m/>
    <m/>
    <m/>
    <d v="2022-05-13T00:00:00"/>
    <m/>
    <m/>
    <m/>
    <m/>
    <m/>
    <m/>
    <s v="No aplica"/>
    <m/>
    <m/>
    <m/>
    <m/>
    <s v="-"/>
    <m/>
    <m/>
  </r>
  <r>
    <x v="1"/>
    <s v="183-2021"/>
    <m/>
    <s v="Secop II"/>
    <s v="FDLSUBA-CPS-183-2021"/>
    <s v="FDLSUBA-CPS-183-2021"/>
    <x v="0"/>
    <x v="0"/>
    <x v="1"/>
    <m/>
    <m/>
    <s v="JEIMMY SIERRA GODOY"/>
    <n v="52526364"/>
    <s v="Bogotá, D.C."/>
    <n v="1967"/>
    <n v="42700000"/>
    <n v="1992666"/>
    <n v="0"/>
    <n v="44692666"/>
    <n v="4270000"/>
    <m/>
    <m/>
    <m/>
    <s v="Persona Natural"/>
    <x v="0"/>
    <m/>
    <s v="PRESTAR SERVICIOS PROFESIONALES EN EL ÁREA DE GESTIÓN DEL DESARROLLO LOCAL DE LA ALCALDÍA LOCAL DE SUBA EN EL ÁREA DE PLANEACIÓN, PARA LOGRAR EL CUMPLIMIENTO DE LAS METAS DEL PLAN DE DESARROLLO LOCAL DE LA VIGENCIA"/>
    <s v="https://community.secop.gov.co/Public/Tendering/OpportunityDetail/Index?noticeUID=CO1.NTC.1770487&amp;isFromPublicArea=True&amp;isModal=true&amp;asPopupView=true"/>
    <x v="20"/>
    <x v="153"/>
    <d v="2021-02-17T00:00:00"/>
    <d v="2021-12-16T00:00:00"/>
    <s v="10 meses "/>
    <d v="2021-12-30T00:00:00"/>
    <s v="14 días."/>
    <d v="2021-12-30T00:00:00"/>
    <s v="10 meses 14 días."/>
    <s v="Término Ok"/>
    <m/>
    <m/>
    <m/>
    <m/>
    <s v="calle 8c#87b-75"/>
    <n v="3108092424"/>
    <s v="JEIMMY29@HOTMAIL.COM"/>
    <s v="Bancolombia"/>
    <s v="Ahorros"/>
    <n v="91211273122"/>
    <s v="Femenino"/>
    <s v="Colombia"/>
    <s v="Bogotá, D.C."/>
    <s v="Cundinamarca"/>
    <d v="1978-12-29T00:00:00"/>
    <n v="45"/>
    <s v="PSICOLOGIA"/>
    <m/>
  </r>
  <r>
    <x v="1"/>
    <s v="184-2021"/>
    <m/>
    <s v="Secop II"/>
    <s v="FDLSUBA-CPS-184-2021"/>
    <s v="FDLSUBA-CPS-184-2021"/>
    <x v="0"/>
    <x v="0"/>
    <x v="0"/>
    <m/>
    <m/>
    <s v="SANTIAGO GIRALDO GRACIA"/>
    <n v="1018442355"/>
    <s v="Bogotá, D.C."/>
    <n v="1978"/>
    <n v="42700000"/>
    <n v="1281000"/>
    <n v="0"/>
    <n v="43981000"/>
    <n v="4270000"/>
    <m/>
    <m/>
    <m/>
    <s v="Persona Natural"/>
    <x v="0"/>
    <m/>
    <s v="APOYAR AL EQUIPO DE PRENSA Y COMUNICACIONES DE LA ALCALDÍA LOCAL EN LA REALIZACIÓN DE PRODUCTOS Y PIEZAS DIGITALES, IMPRESAS Y PUBLICITARIAS DE GRAN FORMATO Y DE ANIMACIÓN GRÁFICA, ASÍ COMO APOYAR LA PRODUCCIÓN Y MONTAJE DE EVENTOS"/>
    <s v="https://community.secop.gov.co/Public/Tendering/OpportunityDetail/Index?noticeUID=CO1.NTC.1771367&amp;isFromPublicArea=True&amp;isModal=true&amp;asPopupView=true"/>
    <x v="15"/>
    <x v="148"/>
    <d v="2021-02-22T00:00:00"/>
    <d v="2021-12-21T00:00:00"/>
    <s v="10 meses "/>
    <d v="2021-12-21T00:00:00"/>
    <s v=""/>
    <d v="2021-12-21T00:00:00"/>
    <s v="10 meses "/>
    <s v="Término Ok"/>
    <m/>
    <m/>
    <m/>
    <m/>
    <s v="n CL 54 10 36"/>
    <n v="3204122748"/>
    <s v="santiagogiral@gmail.com"/>
    <s v="Bancolombia"/>
    <s v="Ahorros"/>
    <n v="33349444718"/>
    <s v="Masculino"/>
    <s v="Colombia"/>
    <s v="Bogotá, D.C."/>
    <s v="Cundinamarca"/>
    <d v="1991-03-11T00:00:00"/>
    <n v="33"/>
    <s v="MAESTRÍA EN COMUNICACIÓN CREATIVA"/>
    <m/>
  </r>
  <r>
    <x v="1"/>
    <s v="185-2021"/>
    <m/>
    <s v="Secop II"/>
    <s v="FDLSUBA-CPS-185-2021"/>
    <s v="FDLSUBA-CPS-185-2021"/>
    <x v="0"/>
    <x v="0"/>
    <x v="1"/>
    <m/>
    <m/>
    <s v="LUZ ADRIANA VARGAS RENDON"/>
    <n v="52785500"/>
    <s v="Bogotá, D.C."/>
    <n v="1953"/>
    <n v="46970000"/>
    <n v="0"/>
    <n v="0"/>
    <n v="46970000"/>
    <n v="4270000"/>
    <m/>
    <m/>
    <m/>
    <s v="Persona Natural"/>
    <x v="0"/>
    <m/>
    <s v="PRESTAR SERVICIOS PROFESIONALES PARA LA OPERACIÓN, SEGUIMIENTO Y CUMPLIMIENTO DE LOS PROCESOS Y PROCEDIMIENTOS DEL SERVICIO SOCIAL APOYO ECONÓMICO TIPO C, REQUERIDOS PARA EL OPORTUNO Y ADECUADO REGISTRO, CRUCE Y REPORTE DE LOS DATOS EN EL SISTEMA DE INFORMACIÓN Y REGISTRO DE BENEFICIARIOS SIRBE,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1771478&amp;isFromPublicArea=True&amp;isModal=true&amp;asPopupView=true"/>
    <x v="20"/>
    <x v="148"/>
    <d v="2021-02-18T00:00:00"/>
    <d v="2021-12-31T00:00:00"/>
    <s v="10 meses 14 días."/>
    <d v="2022-01-14T00:00:00"/>
    <s v="14 días."/>
    <d v="2022-01-14T00:00:00"/>
    <s v="10 meses 28 días."/>
    <s v="Término Ok"/>
    <m/>
    <m/>
    <m/>
    <m/>
    <s v="calle 24 b # 80 b 19"/>
    <n v="3006784893"/>
    <s v="adrivargasrendon@hotmail.com"/>
    <s v="Banco Davivienda"/>
    <s v="Ahorros"/>
    <s v="0570476970004398"/>
    <s v="Femenino"/>
    <s v="Colombia"/>
    <s v="Bogotá, D.C."/>
    <s v="Cundinamarca"/>
    <d v="1982-08-28T00:00:00"/>
    <n v="41"/>
    <s v="PSICOLOGIA,CURSO DE NOMINA"/>
    <m/>
  </r>
  <r>
    <x v="1"/>
    <s v="186-2021"/>
    <m/>
    <s v="Secop II"/>
    <s v="FDLSUBA-CPS-186-2021"/>
    <s v="FDLSUBA-CPS-186-2021"/>
    <x v="0"/>
    <x v="0"/>
    <x v="0"/>
    <m/>
    <m/>
    <s v="MANUELITA SAMUDIO VILLARRAGA"/>
    <n v="1020781212"/>
    <m/>
    <n v="1978"/>
    <n v="42700000"/>
    <n v="0"/>
    <n v="0"/>
    <n v="42700000"/>
    <n v="4270000"/>
    <m/>
    <m/>
    <m/>
    <s v="Persona Natural"/>
    <x v="0"/>
    <m/>
    <s v="APOYAR AL EQUIPO DE PRENSA Y COMUNICACIONES DE LA ALCALDÍA LOCAL EN LA REALIZACIÓN DE PRODUCTOS Y PIEZAS DIGITALES, IMPRESAS Y PUBLICITARIAS DE GRAN FORMATO Y DE ANIMACIÓN GRÁFICA, ASÍ COMO APOYAR LA PRODUCCIÓN Y MONTAJE DE EVENTOS"/>
    <s v="https://community.secop.gov.co/Public/Tendering/OpportunityDetail/Index?noticeUID=CO1.NTC.1775202&amp;isFromPublicArea=True&amp;isModal=true&amp;asPopupView=true"/>
    <x v="15"/>
    <x v="148"/>
    <d v="2021-02-25T00:00:00"/>
    <d v="2021-12-24T00:00:00"/>
    <s v="10 meses "/>
    <d v="2021-12-24T00:00:00"/>
    <s v=""/>
    <d v="2021-12-24T00:00:00"/>
    <s v="10 meses "/>
    <s v="Término Ok"/>
    <m/>
    <m/>
    <m/>
    <m/>
    <s v="-"/>
    <s v="-"/>
    <s v="-"/>
    <s v="-"/>
    <s v="-"/>
    <s v="-"/>
    <s v="Femenino"/>
    <s v="-"/>
    <s v="-"/>
    <s v="-"/>
    <s v="-"/>
    <s v="-"/>
    <s v="-"/>
    <m/>
  </r>
  <r>
    <x v="1"/>
    <s v="187-2021"/>
    <m/>
    <s v="Secop II"/>
    <s v="FDLSUBA-CPS-187-2021"/>
    <s v="FDLSUBA-CPS-187-2021"/>
    <x v="0"/>
    <x v="0"/>
    <x v="1"/>
    <m/>
    <m/>
    <s v="JONATAN OVALLE DIAZ"/>
    <n v="1014193885"/>
    <s v="Bogotá, D.C."/>
    <n v="1978"/>
    <n v="44835000"/>
    <n v="0"/>
    <n v="0"/>
    <n v="44835000"/>
    <n v="4270000"/>
    <m/>
    <m/>
    <m/>
    <s v="Persona Natural"/>
    <x v="0"/>
    <m/>
    <s v="PRESTAR LOS SERVICIOS PROFESIONALES PARA REALIZAR EL LEVANTAMIENTO Y VERIFICACIÓN DEL INVENTARIO DE LOS BIENES MUEBLES PROPIEDAD DE LA ALCALDÍA LOCAL DE SUBA"/>
    <s v="https://community.secop.gov.co/Public/Tendering/OpportunityDetail/Index?noticeUID=CO1.NTC.1776725&amp;isFromPublicArea=True&amp;isModal=true&amp;asPopupView=true"/>
    <x v="16"/>
    <x v="148"/>
    <d v="2021-02-18T00:00:00"/>
    <d v="2021-12-31T00:00:00"/>
    <s v="10 meses 14 días."/>
    <d v="2021-12-31T00:00:00"/>
    <s v=""/>
    <d v="2021-12-31T00:00:00"/>
    <s v="10 meses 14 días."/>
    <s v="Término Ok"/>
    <m/>
    <m/>
    <m/>
    <m/>
    <s v="CALLE 140B Nº 96 49"/>
    <n v="3143071785"/>
    <s v="JONAVO1988@HOTMAIL.COM"/>
    <s v="Banco de Bogotá"/>
    <s v="Ahorros"/>
    <n v="237310479"/>
    <s v="Masculino"/>
    <s v="Colombia"/>
    <s v="Bogotá, D.C."/>
    <s v="Cundinamarca"/>
    <d v="1988-04-05T00:00:00"/>
    <n v="36"/>
    <s v="ADMINISTRACION DE EMPRESAS - TECNICO PROFESIONAL EN PROCESOS ADMINISTRATIVOS"/>
    <m/>
  </r>
  <r>
    <x v="1"/>
    <s v="188-2021"/>
    <m/>
    <s v="Secop II"/>
    <s v="188-2021CPS-AG(54888)"/>
    <s v="FDLSCD-188-2021(54888)"/>
    <x v="0"/>
    <x v="0"/>
    <x v="0"/>
    <m/>
    <m/>
    <s v="EDWIN HERNAN YARA CARDOSO"/>
    <n v="1018431408"/>
    <s v="Bogotá, D.C."/>
    <n v="1978"/>
    <n v="24750000"/>
    <n v="0"/>
    <n v="0"/>
    <n v="24750000"/>
    <n v="2250000"/>
    <m/>
    <m/>
    <m/>
    <s v="Persona Natural"/>
    <x v="0"/>
    <m/>
    <s v="PRESTAR LOS SERVICIOS DE APOYO A LA GESTIÓN AL ÁREA GESTIÓN DE DESARROLLO LOCAL ESPECIALMENTE EN EL CENTRO DE DOCUMENTACIÓN E INFORMACIÓN CDI DE LA ALCALDÍA LOCAL DE SUBA"/>
    <s v="https://community.secop.gov.co/Public/Tendering/OpportunityDetail/Index?noticeUID=CO1.NTC.1796094&amp;isFromPublicArea=True&amp;isModal=true&amp;asPopupView=true"/>
    <x v="7"/>
    <x v="156"/>
    <d v="2021-03-09T00:00:00"/>
    <d v="2021-12-31T00:00:00"/>
    <s v="9 meses 23 días."/>
    <d v="2021-12-31T00:00:00"/>
    <s v=""/>
    <d v="2021-12-31T00:00:00"/>
    <s v="9 meses 23 días."/>
    <s v="Término Ok"/>
    <m/>
    <m/>
    <m/>
    <m/>
    <s v="CR 1F ESTE N 65 51 SUR INT 13 APTO 403"/>
    <n v="3224017174"/>
    <s v="EDWINYARA4@GMAIL.COM"/>
    <s v="Banco Davivienda"/>
    <s v="Ahorros"/>
    <s v="570000770297133"/>
    <s v="Masculino"/>
    <s v="Colombia"/>
    <s v="Tenjo"/>
    <s v="Cundinamarca"/>
    <d v="1989-11-21T00:00:00"/>
    <n v="34"/>
    <s v="BACHILLER"/>
    <m/>
  </r>
  <r>
    <x v="1"/>
    <s v="189-2021"/>
    <m/>
    <s v="Secop II"/>
    <s v="189-2021-CPS-AG(56358)"/>
    <s v="FDLSUBA-CD-189-2021"/>
    <x v="0"/>
    <x v="0"/>
    <x v="0"/>
    <m/>
    <m/>
    <s v="MANUEL ANTONIO CAICEDO MARTINEZ"/>
    <n v="80032915"/>
    <m/>
    <n v="1966"/>
    <n v="35500000"/>
    <n v="0"/>
    <n v="0"/>
    <n v="35500000"/>
    <n v="3550000"/>
    <m/>
    <m/>
    <m/>
    <s v="Persona Natural"/>
    <x v="0"/>
    <m/>
    <s v="PRESTAR LOS SERVICIOS DE APOYO TÉCNICO EN EL ÁREA DE GESTIÓN DEL DESARROLLO LOCAL, PARA LOGRAR EL CUMPLIMIENTO DE LAS METAS PLANEADAS EN EL PLAN DE DESARROLLO LOCAL DE LA VIGENCIA, ESPECIALMENTE EN LO RELACIONADO CON DESARROLLO ECONÓMICO LOCAL"/>
    <s v="https://community.secop.gov.co/Public/Tendering/OpportunityDetail/Index?noticeUID=CO1.NTC.1789141&amp;isFromPublicArea=True&amp;isModal=true&amp;asPopupView=true"/>
    <x v="22"/>
    <x v="157"/>
    <d v="2021-02-24T00:00:00"/>
    <d v="2021-12-23T00:00:00"/>
    <s v="10 meses "/>
    <d v="2021-12-23T00:00:00"/>
    <s v=""/>
    <d v="2021-12-23T00:00:00"/>
    <s v="10 meses "/>
    <s v="Término Ok"/>
    <m/>
    <m/>
    <m/>
    <m/>
    <s v="-"/>
    <s v="-"/>
    <s v="-"/>
    <s v="-"/>
    <s v="-"/>
    <s v="-"/>
    <s v="Masculino"/>
    <s v="-"/>
    <s v="-"/>
    <s v="-"/>
    <s v="-"/>
    <s v="-"/>
    <s v="-"/>
    <m/>
  </r>
  <r>
    <x v="1"/>
    <s v="190-2021"/>
    <m/>
    <s v="Secop II"/>
    <s v="FDLSUBA-CPS-190-2021"/>
    <s v="FDLSUBA-CD-190-2021"/>
    <x v="0"/>
    <x v="0"/>
    <x v="0"/>
    <m/>
    <m/>
    <s v="KATIA JOHANA BARBOSA LOPEZ"/>
    <n v="1015425526"/>
    <s v="Bogotá, D.C."/>
    <n v="1978"/>
    <n v="26250000"/>
    <n v="583333"/>
    <n v="0"/>
    <n v="26833333"/>
    <n v="2500000"/>
    <m/>
    <m/>
    <m/>
    <s v="Persona Natural"/>
    <x v="0"/>
    <m/>
    <s v="PRESTAR LOS SERVICIOS DE APOYO EN LAS ACTIVIDADES ADMINISTRATIVAS PROPIAS EN EL ÁREA GESTIÓN DE DESARROLLO LOCAL Y APOYO A LAS DIFERENTES ACTIVIDADES QUE SE GENERAN EN EL DESPACHO"/>
    <s v="https://community.secop.gov.co/Public/Tendering/OpportunityDetail/Index?noticeUID=CO1.NTC.1782244&amp;isFromPublicArea=True&amp;isModal=true&amp;asPopupView=true"/>
    <x v="1"/>
    <x v="150"/>
    <d v="2021-02-23T00:00:00"/>
    <d v="2021-12-31T00:00:00"/>
    <s v="10 meses 9 días."/>
    <d v="2022-01-14T00:00:00"/>
    <s v="14 días."/>
    <d v="2022-01-14T00:00:00"/>
    <s v="10 meses 23 días."/>
    <s v="Término Ok"/>
    <m/>
    <m/>
    <m/>
    <m/>
    <s v="CARRERA 86146-61"/>
    <n v="3134302212"/>
    <s v="K-THYLOP24@HOTMAIL.COM"/>
    <s v="Banco Davivienda"/>
    <s v="Ahorros"/>
    <s v="0550488404001759"/>
    <s v="Femenino"/>
    <s v="Colombia"/>
    <s v="Ocaña"/>
    <s v="Norte de Santander"/>
    <d v="1991-07-30T00:00:00"/>
    <n v="32"/>
    <s v="TECNOLOGIA EN GESTION DE TALENTO HUMANO"/>
    <m/>
  </r>
  <r>
    <x v="1"/>
    <s v="191-2021"/>
    <m/>
    <s v="Secop II"/>
    <s v="FDLSUBA-CPS-191-2021"/>
    <s v="FDLSUBA-CPS-191-2021"/>
    <x v="0"/>
    <x v="0"/>
    <x v="0"/>
    <m/>
    <m/>
    <s v="JESUS MARIANO MARTINEZ OSPINA"/>
    <n v="1110512268"/>
    <m/>
    <n v="1979"/>
    <n v="29890000"/>
    <n v="0"/>
    <n v="0"/>
    <n v="29890000"/>
    <n v="4270000"/>
    <m/>
    <m/>
    <m/>
    <s v="Persona Natural"/>
    <x v="0"/>
    <m/>
    <s v="APOYAR JURÍDICAMENTE LA EJECUCIÓN DE LAS ACCIONES REQUERIDAS PARA LA DEPURACIÓN DE LAS ACTUACIONES ADMINISTRATIVAS QUE CURSAN EN LA ALCALDÍA LOCAL"/>
    <s v="https://community.secop.gov.co/Public/Tendering/OpportunityDetail/Index?noticeUID=CO1.NTC.1782620&amp;isFromPublicArea=True&amp;isModal=true&amp;asPopupView=true"/>
    <x v="21"/>
    <x v="150"/>
    <d v="2021-02-24T00:00:00"/>
    <d v="2021-09-23T00:00:00"/>
    <s v="7 meses "/>
    <d v="2021-09-23T00:00:00"/>
    <s v=""/>
    <d v="2021-09-23T00:00:00"/>
    <s v="7 meses "/>
    <s v="Término Ok"/>
    <m/>
    <m/>
    <m/>
    <m/>
    <s v="-"/>
    <s v="-"/>
    <s v="-"/>
    <s v="-"/>
    <s v="-"/>
    <s v="-"/>
    <s v="Masculino"/>
    <s v="-"/>
    <s v="-"/>
    <s v="-"/>
    <s v="-"/>
    <s v="-"/>
    <s v="-"/>
    <m/>
  </r>
  <r>
    <x v="1"/>
    <s v="192-2021"/>
    <m/>
    <s v="Secop II"/>
    <s v="FDLSUBA-CPS-192-2021"/>
    <s v="FDLSUBA-CD-192-2021"/>
    <x v="0"/>
    <x v="0"/>
    <x v="0"/>
    <m/>
    <m/>
    <s v="JAROL DAVID MERIZALDE ACOSTA"/>
    <n v="79904441"/>
    <m/>
    <n v="1979"/>
    <n v="29890000"/>
    <n v="0"/>
    <n v="0"/>
    <n v="29890000"/>
    <n v="4270000"/>
    <m/>
    <m/>
    <m/>
    <s v="Persona Natural"/>
    <x v="0"/>
    <m/>
    <s v="APOYAR JURÍDICAMENTE LA EJECUCIÓN DE LAS ACCIONES REQUERIDAS PARA LA DEPURACIÓN DE LAS ACTUACIONES ADMINISTRATIVAS QUE CURSAN EN LA ALCALDÍA LOCAL"/>
    <s v="https://community.secop.gov.co/Public/Tendering/OpportunityDetail/Index?noticeUID=CO1.NTC.1784290&amp;isFromPublicArea=True&amp;isModal=true&amp;asPopupView=true"/>
    <x v="21"/>
    <x v="155"/>
    <d v="2021-02-25T00:00:00"/>
    <d v="2021-09-24T00:00:00"/>
    <s v="7 meses "/>
    <d v="2021-09-24T00:00:00"/>
    <s v=""/>
    <d v="2021-09-24T00:00:00"/>
    <s v="7 meses "/>
    <s v="Término Ok"/>
    <m/>
    <m/>
    <m/>
    <m/>
    <s v="-"/>
    <s v="-"/>
    <s v="-"/>
    <s v="-"/>
    <s v="-"/>
    <s v="-"/>
    <s v="Masculino"/>
    <s v="-"/>
    <s v="-"/>
    <s v="-"/>
    <s v="-"/>
    <s v="-"/>
    <s v="-"/>
    <m/>
  </r>
  <r>
    <x v="1"/>
    <s v="193-2021"/>
    <m/>
    <s v="Secop II"/>
    <s v="FDLSUBA-CPS-193-2021"/>
    <s v="FDLSUBA-CD-193-2021"/>
    <x v="0"/>
    <x v="0"/>
    <x v="0"/>
    <m/>
    <m/>
    <s v="MARTHA STELLA SANTIAGO ROMERO"/>
    <n v="40395737"/>
    <s v="Villavicencio (Meta)"/>
    <n v="1979"/>
    <n v="38500000"/>
    <n v="0"/>
    <n v="0"/>
    <n v="38500000"/>
    <n v="5500000"/>
    <m/>
    <m/>
    <m/>
    <s v="Persona Natural"/>
    <x v="0"/>
    <m/>
    <s v="APOYAR TÉCNICAMENTE LAS DISTINTAS ETAPAS DE LOS PROCESOS DE COMPETENCIA DE LA ALCALDÍA LOCAL PARA LA DEPURACIÓN DE ACTUACIONES ADMINISTRATIVAS."/>
    <s v="https://community.secop.gov.co/Public/Tendering/OpportunityDetail/Index?noticeUID=CO1.NTC.1779315&amp;isFromPublicArea=True&amp;isModal=true&amp;asPopupView=true"/>
    <x v="21"/>
    <x v="154"/>
    <d v="2021-02-23T00:00:00"/>
    <d v="2021-09-22T00:00:00"/>
    <s v="7 meses "/>
    <d v="2021-09-22T00:00:00"/>
    <s v=""/>
    <d v="2021-09-22T00:00:00"/>
    <s v="7 meses "/>
    <s v="Término Ok"/>
    <m/>
    <m/>
    <m/>
    <m/>
    <s v="carrera 56 #167-29"/>
    <n v="3106183294"/>
    <s v="ARQMSSANTIAGO@HOTMAIL.COM"/>
    <s v="Banco de Bogotá"/>
    <s v="Ahorros"/>
    <s v="085164820"/>
    <s v="Femenino"/>
    <s v="Colombia"/>
    <s v="Restrepo"/>
    <s v="Meta"/>
    <d v="1972-08-03T00:00:00"/>
    <n v="51"/>
    <s v="ARQUITECTURA - ESPECIALIZACION EN GERENCIA DE OBRAS"/>
    <m/>
  </r>
  <r>
    <x v="1"/>
    <s v="194-2021"/>
    <m/>
    <s v="Secop II"/>
    <s v="194-2021CPS-AG(56393)"/>
    <s v="FDLS-CD-194-2021(56393)"/>
    <x v="0"/>
    <x v="0"/>
    <x v="0"/>
    <m/>
    <m/>
    <s v="ANTONIO MARIA CLARETH ESCOBAR PACHECO"/>
    <n v="79454562"/>
    <m/>
    <n v="1979"/>
    <n v="15750000"/>
    <n v="0"/>
    <n v="0"/>
    <n v="15750000"/>
    <n v="2250000"/>
    <m/>
    <m/>
    <m/>
    <s v="Persona Natural"/>
    <x v="0"/>
    <m/>
    <s v="APOYAR ADMINISTRATIVA Y ASISTENCIALMENTE A LAS INSPECCIONES DE POLICÍA DE LA LOCALIDAD"/>
    <s v="https://community.secop.gov.co/Public/Tendering/OpportunityDetail/Index?noticeUID=CO1.NTC.1790218&amp;isFromPublicArea=True&amp;isModal=true&amp;asPopupView=true"/>
    <x v="23"/>
    <x v="157"/>
    <d v="2021-02-25T00:00:00"/>
    <d v="2021-09-24T00:00:00"/>
    <s v="7 meses "/>
    <d v="2021-09-24T00:00:00"/>
    <s v=""/>
    <d v="2021-09-24T00:00:00"/>
    <s v="7 meses "/>
    <s v="Término Ok"/>
    <m/>
    <m/>
    <m/>
    <m/>
    <s v="-"/>
    <s v="-"/>
    <s v="-"/>
    <s v="-"/>
    <s v="-"/>
    <s v="-"/>
    <s v="Masculino"/>
    <s v="-"/>
    <s v="-"/>
    <s v="-"/>
    <s v="-"/>
    <s v="-"/>
    <s v="-"/>
    <m/>
  </r>
  <r>
    <x v="1"/>
    <s v="195-2021"/>
    <m/>
    <s v="Secop II"/>
    <s v="FDLSUBA-CD-195-2021"/>
    <s v="FDLSUBA-CD-195-2021"/>
    <x v="0"/>
    <x v="0"/>
    <x v="0"/>
    <m/>
    <m/>
    <s v="RODOLFO ANDRES PEREZ RODRIGUEZ"/>
    <n v="80814925"/>
    <m/>
    <n v="2032"/>
    <n v="23625000"/>
    <n v="0"/>
    <n v="0"/>
    <n v="23625000"/>
    <n v="225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1783815&amp;isFromPublicArea=True&amp;isModal=true&amp;asPopupView=true"/>
    <x v="13"/>
    <x v="150"/>
    <d v="2021-02-23T00:00:00"/>
    <d v="2021-12-31T00:00:00"/>
    <s v="10 meses 9 días."/>
    <d v="2021-12-31T00:00:00"/>
    <s v=""/>
    <d v="2021-12-31T00:00:00"/>
    <s v="10 meses 9 días."/>
    <s v="Término Ok"/>
    <m/>
    <m/>
    <m/>
    <m/>
    <s v="-"/>
    <s v="-"/>
    <s v="-"/>
    <s v="-"/>
    <s v="-"/>
    <s v="-"/>
    <s v="Masculino"/>
    <s v="-"/>
    <s v="-"/>
    <s v="-"/>
    <s v="-"/>
    <s v="-"/>
    <s v="-"/>
    <m/>
  </r>
  <r>
    <x v="1"/>
    <s v="196-2021"/>
    <m/>
    <s v="Secop II"/>
    <s v="196-2021CPS-P(56309)"/>
    <s v="FDLS-CD-196-2021(56309)"/>
    <x v="0"/>
    <x v="0"/>
    <x v="1"/>
    <m/>
    <m/>
    <s v="JANNETH HINESTROSA GUERRERO"/>
    <n v="51990864"/>
    <m/>
    <n v="1968"/>
    <n v="42700000"/>
    <n v="0"/>
    <n v="0"/>
    <n v="42700000"/>
    <n v="4270000"/>
    <m/>
    <m/>
    <m/>
    <s v="Persona Natural"/>
    <x v="0"/>
    <m/>
    <s v="PRESTAR LOS SERVICIOS PROFESIONALES EN TEMAS RELACIONADOS CON ACCIONES DE REHABILITACIÓN O RECUPERACIÓN ECOLÓGICA, AGRICULTURA URBANA EN LA LOCALIDAD Y TEMAS AFINES DEL COMPONENTE AMBIENTAL"/>
    <s v="https://community.secop.gov.co/Public/Tendering/OpportunityDetail/Index?noticeUID=CO1.NTC.1800832&amp;isFromPublicArea=True&amp;isModal=true&amp;asPopupView=true"/>
    <x v="12"/>
    <x v="158"/>
    <d v="2021-03-02T00:00:00"/>
    <d v="2021-12-31T00:00:00"/>
    <s v="9 meses 30 días."/>
    <d v="2021-12-31T00:00:00"/>
    <s v=""/>
    <d v="2021-12-31T00:00:00"/>
    <s v="9 meses 30 días."/>
    <s v="Término Ok"/>
    <m/>
    <m/>
    <m/>
    <m/>
    <s v="-"/>
    <s v="-"/>
    <s v="-"/>
    <s v="-"/>
    <s v="-"/>
    <s v="-"/>
    <s v="Femenino"/>
    <s v="-"/>
    <s v="-"/>
    <s v="-"/>
    <s v="-"/>
    <s v="-"/>
    <s v="-"/>
    <m/>
  </r>
  <r>
    <x v="1"/>
    <s v="197-2021"/>
    <m/>
    <s v="Secop II"/>
    <s v="197-2021-CPS-P(56246)"/>
    <s v="FDLSUBA-CD-197-2021(56246)"/>
    <x v="0"/>
    <x v="0"/>
    <x v="1"/>
    <m/>
    <m/>
    <s v="MAGDA CRISTINA VARGAS DEL VALLE"/>
    <n v="52110945"/>
    <s v="Bogotá, D.C."/>
    <n v="1978"/>
    <n v="66990000"/>
    <n v="0"/>
    <n v="0"/>
    <n v="66990000"/>
    <n v="6380000"/>
    <m/>
    <m/>
    <m/>
    <s v="Persona Natural"/>
    <x v="0"/>
    <m/>
    <s v="PRESTAR SERVICIOS PROFESIONALES AL AREA DE GESTION DEL DESARROLLO LOCAL DE LA ALCALDIA LOCAL DE SUBA, PARA APOYAR LA FORMULACIÓN Y SUPERVISION DE CONTRATOS DE LOS PROYECTOS QUE LE SEAN ASIGNADOS"/>
    <s v="https://community.secop.gov.co/Public/Tendering/OpportunityDetail/Index?noticeUID=CO1.NTC.1789417&amp;isFromPublicArea=True&amp;isModal=true&amp;asPopupView=true"/>
    <x v="8"/>
    <x v="157"/>
    <d v="2021-02-25T00:00:00"/>
    <d v="2021-12-31T00:00:00"/>
    <s v="10 meses 7 días."/>
    <d v="2021-12-31T00:00:00"/>
    <s v=""/>
    <d v="2021-12-31T00:00:00"/>
    <s v="10 meses 7 días."/>
    <s v="Término Ok"/>
    <m/>
    <m/>
    <m/>
    <m/>
    <s v="CALLE 20 SUR #68G-14"/>
    <n v="3219198572"/>
    <s v="MC.VARGASDV@GMAIL.COM"/>
    <s v="Banco Davivienda"/>
    <s v="Ahorros"/>
    <s v="005300461208"/>
    <s v="Femenino"/>
    <s v="Colombia"/>
    <s v="Bogotá, D.C."/>
    <s v="Cundinamarca"/>
    <d v="1975-02-16T00:00:00"/>
    <n v="49"/>
    <s v="ESPECIALIZACION EN GERENCIA DE PROYECTOS  -  ECONOMIA"/>
    <m/>
  </r>
  <r>
    <x v="1"/>
    <s v="198-2021"/>
    <m/>
    <s v="Secop II"/>
    <s v="198-2021-CPS-P(55104)"/>
    <s v="FDLSCD-198-2021(55104)"/>
    <x v="0"/>
    <x v="0"/>
    <x v="1"/>
    <m/>
    <m/>
    <s v="GILMA VIVIANA MEJIA PRADA"/>
    <n v="1019084310"/>
    <s v="Bogotá, D.C."/>
    <n v="1953"/>
    <n v="46970000"/>
    <n v="1992667"/>
    <n v="0"/>
    <n v="48962667"/>
    <n v="4270000"/>
    <m/>
    <m/>
    <m/>
    <s v="Persona Natural"/>
    <x v="0"/>
    <m/>
    <s v="PRESTAR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 DE SUBA"/>
    <s v="https://community.secop.gov.co/Public/Tendering/OpportunityDetail/Index?noticeUID=CO1.NTC.1789569&amp;isFromPublicArea=True&amp;isModal=true&amp;asPopupView=true"/>
    <x v="20"/>
    <x v="155"/>
    <d v="2021-02-24T00:00:00"/>
    <d v="2021-12-31T00:00:00"/>
    <s v="10 meses 8 días."/>
    <d v="2022-01-14T00:00:00"/>
    <s v="14 días."/>
    <d v="2022-01-14T00:00:00"/>
    <s v="10 meses 22 días."/>
    <s v="Término Ok"/>
    <m/>
    <m/>
    <m/>
    <m/>
    <s v="CALLE 131 C BIS NO 94- D 27"/>
    <n v="3125689313"/>
    <s v="vivis.0602.vm@gmail.com"/>
    <s v="Banco Scotiabank Colpatria"/>
    <s v="Ahorros"/>
    <n v="4382013708"/>
    <s v="Femenino"/>
    <s v="Colombia"/>
    <s v="Bogotá, D.C."/>
    <s v="Cundinamarca"/>
    <d v="1993-06-02T00:00:00"/>
    <n v="31"/>
    <s v="TRABAJO SOCIAL"/>
    <m/>
  </r>
  <r>
    <x v="1"/>
    <s v="199-2021"/>
    <m/>
    <s v="Secop II"/>
    <s v="199-2021CPS-AG(54888)"/>
    <s v="FDLSCD-199-2021(54888)"/>
    <x v="0"/>
    <x v="0"/>
    <x v="0"/>
    <m/>
    <m/>
    <s v="GLADYS ESTHER GÓMEZ CARO"/>
    <n v="39722807"/>
    <s v="Bogotá, D.C."/>
    <n v="1978"/>
    <n v="24750000"/>
    <n v="0"/>
    <n v="0"/>
    <n v="24750000"/>
    <n v="2250000"/>
    <m/>
    <m/>
    <m/>
    <s v="Persona Natural"/>
    <x v="0"/>
    <m/>
    <s v="PRESTAR LOS SERVICIOS DE APOYO AL ÁREA GESTIÓN DE DESARROLLO LOCAL ESPECIALMENTE EN EL CENTRO DE DOCUMENTACIÓN E INFORMACIÓN CDI DE LA ALCALDÍA LOCAL DE SUBA."/>
    <s v="https://community.secop.gov.co/Public/Tendering/OpportunityDetail/Index?noticeUID=CO1.NTC.1792843&amp;isFromPublicArea=True&amp;isModal=true&amp;asPopupView=true"/>
    <x v="7"/>
    <x v="158"/>
    <d v="2021-03-03T00:00:00"/>
    <d v="2021-12-31T00:00:00"/>
    <s v="9 meses 29 días."/>
    <d v="2022-01-14T00:00:00"/>
    <s v="14 días."/>
    <d v="2022-01-14T00:00:00"/>
    <s v="10 meses 12 días."/>
    <s v="Término Ok"/>
    <m/>
    <m/>
    <m/>
    <m/>
    <s v="Carrera 145 #145-46 Etapa 2 Casa 108"/>
    <n v="3102109348"/>
    <s v="gladysgc68@gmail.com"/>
    <s v="Banco Davivienda"/>
    <s v="Ahorros"/>
    <s v="488419320343"/>
    <s v="Femenino"/>
    <s v="Colombia"/>
    <s v="Bogotá, D.C."/>
    <s v="Cundinamarca"/>
    <d v="1968-09-03T00:00:00"/>
    <n v="55"/>
    <s v="SISTEMA DE GESTIÓN DE SEGURIDAD Y ORGANIZACIÓN DE ARCHIVOS DE GESTIÓN"/>
    <m/>
  </r>
  <r>
    <x v="1"/>
    <s v="200-2021"/>
    <m/>
    <s v="Secop II"/>
    <s v="200-2021CPS-P (56310)"/>
    <s v="FDLSCD-200-2021(56310)"/>
    <x v="0"/>
    <x v="0"/>
    <x v="1"/>
    <m/>
    <m/>
    <s v="MAGDA GICELLA MOROY CIFUENTES"/>
    <n v="52697415"/>
    <s v="Bogotá, D.C."/>
    <n v="1968"/>
    <n v="42700000"/>
    <n v="0"/>
    <n v="0"/>
    <n v="42700000"/>
    <n v="4270000"/>
    <m/>
    <m/>
    <m/>
    <s v="Persona Natural"/>
    <x v="0"/>
    <m/>
    <s v="PRESTAR LOS SERVICIOS PROFESIONALES EN TEMAS RELACIONADOS CON LA GESTIÓN AMBIENTAL LOCAL EN LA ZONA RURAL DE LA LOCALIDAD Y TEMAS AFINES DEL COMPONENTE AMBIENTAL."/>
    <s v="https://community.secop.gov.co/Public/Tendering/OpportunityDetail/Index?noticeUID=CO1.NTC.1793447&amp;isFromPublicArea=True&amp;isModal=true&amp;asPopupView=true"/>
    <x v="12"/>
    <x v="159"/>
    <d v="2021-02-25T00:00:00"/>
    <d v="2021-12-24T00:00:00"/>
    <s v="10 meses "/>
    <d v="2021-12-24T00:00:00"/>
    <s v=""/>
    <d v="2021-12-24T00:00:00"/>
    <s v="10 meses "/>
    <s v="Término Ok"/>
    <m/>
    <m/>
    <m/>
    <m/>
    <s v="CL 153 No 97b 30 int k casa 7"/>
    <n v="3003621407"/>
    <s v="L ambitotas11@gmail.com"/>
    <s v="Banco Davivienda"/>
    <s v="Ahorros"/>
    <s v="0570008670364952"/>
    <s v="Femenino"/>
    <s v="Colombia"/>
    <s v="Bogotá, D.C."/>
    <s v="Cundinamarca"/>
    <d v="1980-04-26T00:00:00"/>
    <n v="44"/>
    <s v="ESPECIALIZACIÓN TECNOLÓGICA EN GESTIÓN AMBIENTAL,TECNOLOGIA EN SANEAMIENTO_x000a_AMBIENTAL,ADMINISTRACION AMBIENTAL"/>
    <m/>
  </r>
  <r>
    <x v="1"/>
    <s v="201-2021"/>
    <m/>
    <s v="Secop II"/>
    <s v="201-2021CPS-AG(54876)"/>
    <s v="FDLSCD-201-2021(54876)"/>
    <x v="0"/>
    <x v="0"/>
    <x v="0"/>
    <m/>
    <m/>
    <s v="REINALDO RODRIGUEZ MENDEZ"/>
    <n v="5882595"/>
    <s v="Chaparral (Tolima)"/>
    <n v="1978"/>
    <n v="24750000"/>
    <n v="0"/>
    <n v="0"/>
    <n v="24750000"/>
    <n v="2250000"/>
    <m/>
    <m/>
    <m/>
    <s v="Persona Natural"/>
    <x v="0"/>
    <m/>
    <s v="PRESTAR EL SERVICIO COMO CONDUCTOR DE LOS VEHÍCULOS LIVIANOS QUE INTEGRAN EL PARQUE AUTOMOTOR DE LA ALCALDÍA LOCAL DE SUBA"/>
    <s v="https://community.secop.gov.co/Public/Tendering/OpportunityDetail/Index?noticeUID=CO1.NTC.1788969&amp;isFromPublicArea=True&amp;isModal=true&amp;asPopupView=true"/>
    <x v="8"/>
    <x v="155"/>
    <d v="2021-02-25T00:00:00"/>
    <d v="2021-12-31T00:00:00"/>
    <s v="10 meses 7 días."/>
    <d v="2021-12-31T00:00:00"/>
    <s v=""/>
    <d v="2021-12-31T00:00:00"/>
    <s v="10 meses 7 días."/>
    <s v="Término Ok"/>
    <m/>
    <m/>
    <m/>
    <m/>
    <s v="Calle 129 D No 158 A – 21 Sta. Cecilia Suba"/>
    <n v="3118892002"/>
    <s v="rey59latino@gmail.com"/>
    <s v="Banco Caja Social (BCSC)"/>
    <s v="Ahorros"/>
    <n v="24049733091"/>
    <s v="Masculino"/>
    <s v="Colombia"/>
    <s v="Chaparral"/>
    <s v="Tolima"/>
    <d v="1959-06-20T00:00:00"/>
    <n v="64"/>
    <s v="BACHILLER"/>
    <m/>
  </r>
  <r>
    <x v="1"/>
    <s v="202-2021"/>
    <m/>
    <s v="Secop II"/>
    <s v="202-2021CPS-P(54930)"/>
    <s v="FDLSCD-202-2021(54930)"/>
    <x v="0"/>
    <x v="0"/>
    <x v="1"/>
    <m/>
    <m/>
    <s v="MARIO HUMBERTO RODRIGUEZ MENDEZ"/>
    <n v="80796254"/>
    <m/>
    <n v="1979"/>
    <n v="29890000"/>
    <n v="0"/>
    <n v="0"/>
    <n v="29890000"/>
    <n v="4270000"/>
    <m/>
    <m/>
    <m/>
    <s v="Persona Natural"/>
    <x v="0"/>
    <m/>
    <s v="APOYAR JURÍDICAMENTE LA EJECUCIÓN DE LAS ACCIONES REQUERIDAS PARA LA DEPURACIÓN DE LAS ACTUACIONES ADMINISTRATIVAS QUE CURSAN EN LA ALCALDÍA LOCAL."/>
    <s v="https://community.secop.gov.co/Public/Tendering/OpportunityDetail/Index?noticeUID=CO1.NTC.1789561&amp;isFromPublicArea=True&amp;isModal=true&amp;asPopupView=true"/>
    <x v="21"/>
    <x v="157"/>
    <d v="2021-03-02T00:00:00"/>
    <d v="2021-10-01T00:00:00"/>
    <s v="7 meses "/>
    <d v="2021-10-01T00:00:00"/>
    <s v=""/>
    <d v="2021-10-01T00:00:00"/>
    <s v="7 meses "/>
    <s v="Término Ok"/>
    <m/>
    <m/>
    <m/>
    <m/>
    <s v="-"/>
    <s v="-"/>
    <s v="-"/>
    <s v="-"/>
    <s v="-"/>
    <s v="-"/>
    <s v="Masculino"/>
    <s v="-"/>
    <s v="-"/>
    <s v="-"/>
    <s v="-"/>
    <s v="-"/>
    <s v="-"/>
    <m/>
  </r>
  <r>
    <x v="1"/>
    <s v="203-2021"/>
    <m/>
    <s v="Secop II"/>
    <s v="203-2021CPS-P(56493)"/>
    <s v="FDLSCD-203-2021(56493)"/>
    <x v="0"/>
    <x v="0"/>
    <x v="1"/>
    <m/>
    <m/>
    <s v="MABEL ADRIANA NIVIAYO MOSQUERA"/>
    <n v="1019066389"/>
    <s v="Bogotá, D.C."/>
    <n v="1977"/>
    <n v="42700000"/>
    <n v="0"/>
    <n v="0"/>
    <n v="42700000"/>
    <n v="4270000"/>
    <m/>
    <m/>
    <m/>
    <s v="Persona Natural"/>
    <x v="0"/>
    <m/>
    <s v="PRESTAR LOS SERVICIOS PROFESIONALES PARA APOYAR LA ARTICULACIÓN, ASISTENCIA Y ACOMPAÑAMIENTO DE LOS PROCESOS DE PLANEACIÓN LOCAL, PARA LA PROMOCIÓN DE LA PARTICIPACIÓN DE LOS PUEBLOS INDÍGENAS, CON EL FIN DE MATERIALIZAR LA POLÍTICA PÚBLICA PARA LOS PUEBLOS INDÍGENAS"/>
    <s v="https://community.secop.gov.co/Public/Tendering/OpportunityDetail/Index?noticeUID=CO1.NTC.1801484&amp;isFromPublicArea=True&amp;isModal=true&amp;asPopupView=true"/>
    <x v="4"/>
    <x v="160"/>
    <d v="2021-03-04T00:00:00"/>
    <d v="2021-12-31T00:00:00"/>
    <s v="9 meses 28 días."/>
    <d v="2021-12-31T00:00:00"/>
    <s v=""/>
    <d v="2021-12-31T00:00:00"/>
    <s v="9 meses 28 días."/>
    <s v="Término Ok"/>
    <m/>
    <m/>
    <m/>
    <m/>
    <s v="Calle 128 c # 89-67"/>
    <n v="3186004833"/>
    <s v="mabel.niviayo@gmail.com"/>
    <s v="Banco Davivienda"/>
    <s v="Ahorros"/>
    <s v="0550488405487981"/>
    <s v="Femenino"/>
    <s v="Colombia"/>
    <s v="Bogotá, D.C."/>
    <s v="Cundinamarca"/>
    <d v="1991-10-20T00:00:00"/>
    <n v="32"/>
    <s v="ESPECIALIZACION EN GERENCIA AMBIENTAL,INGENIERIA AMBIENTAL"/>
    <m/>
  </r>
  <r>
    <x v="1"/>
    <s v="204-2021"/>
    <m/>
    <s v="Secop II"/>
    <s v="204-2021CPS-P(54909)"/>
    <s v="FDLSCD-204-2021(54909)"/>
    <x v="0"/>
    <x v="0"/>
    <x v="1"/>
    <m/>
    <m/>
    <s v="SANDRA CASTRO TORRES"/>
    <n v="35512483"/>
    <s v="Bogotá, D.C."/>
    <n v="1979"/>
    <n v="44660000"/>
    <n v="0"/>
    <n v="0"/>
    <n v="44660000"/>
    <n v="6380000"/>
    <m/>
    <m/>
    <m/>
    <s v="Persona Natural"/>
    <x v="0"/>
    <m/>
    <s v="APOYAR TÉCNICAMENTE LAS DISTINTAS ETAPAS DE LOS PROCESOS DE COMPETENCIA DE LAS INSPECCIONES DE POLICIA DE LA LOCALIDAD, SEGÚN REPARTO"/>
    <s v="https://community.secop.gov.co/Public/Tendering/OpportunityDetail/Index?noticeUID=CO1.NTC.1792812&amp;isFromPublicArea=True&amp;isModal=true&amp;asPopupView=true"/>
    <x v="23"/>
    <x v="157"/>
    <d v="2021-02-25T00:00:00"/>
    <d v="2021-09-24T00:00:00"/>
    <s v="7 meses "/>
    <d v="2021-09-24T00:00:00"/>
    <s v=""/>
    <d v="2021-09-24T00:00:00"/>
    <s v="7 meses "/>
    <s v="Término Ok"/>
    <m/>
    <m/>
    <m/>
    <m/>
    <s v="Calle 147 No. 21 - 04"/>
    <n v="3004865762"/>
    <s v="sandra.castro.t@hotmail.com"/>
    <s v="Banco Caja Social (BCSC)"/>
    <s v="Ahorros"/>
    <n v="24045621095"/>
    <s v="Femenino"/>
    <s v="Colombia"/>
    <s v="Bogotá, D.C."/>
    <s v="Cundinamarca"/>
    <d v="1968-07-26T00:00:00"/>
    <n v="55"/>
    <s v="ARQUITECTURA"/>
    <m/>
  </r>
  <r>
    <x v="1"/>
    <s v="205-2021"/>
    <m/>
    <s v="Secop II"/>
    <s v="205-2021CPS-P(56246)"/>
    <s v="FDLSCD-205-2021 (56246)"/>
    <x v="0"/>
    <x v="0"/>
    <x v="1"/>
    <m/>
    <m/>
    <s v="MARISOL AREVALO MARTINEZ"/>
    <n v="52477034"/>
    <s v="Bogotá, D.C."/>
    <n v="1978"/>
    <n v="66990000"/>
    <n v="0"/>
    <n v="0"/>
    <n v="66990000"/>
    <n v="6380000"/>
    <m/>
    <m/>
    <m/>
    <s v="Persona Natural"/>
    <x v="0"/>
    <m/>
    <s v="PRESTAR SERVICIOS PROFESIONALES AL ÁREA DE GESTIÓN DEL DESARROLLO LOCAL DE LA ALCALDÍA LOCAL DE SUBA, PARA APOYAR LA FORMULACIÓN Y SUPERVISIÓN DE CONTRATOS DE LOS PROYECTOS QUE LE SEAN ASIGNADOS"/>
    <s v="https://community.secop.gov.co/Public/Tendering/OpportunityDetail/Index?noticeUID=CO1.NTC.1799913&amp;isFromPublicArea=True&amp;isModal=true&amp;asPopupView=true"/>
    <x v="8"/>
    <x v="156"/>
    <d v="2021-03-01T00:00:00"/>
    <d v="2021-12-31T00:00:00"/>
    <s v="10 meses "/>
    <d v="2021-12-31T00:00:00"/>
    <s v=""/>
    <d v="2021-12-31T00:00:00"/>
    <s v="10 meses "/>
    <s v="Término Ok"/>
    <m/>
    <m/>
    <m/>
    <m/>
    <s v="Calle 42 sur # 74 – 34"/>
    <n v="3015994690"/>
    <s v="MARISOL.SARALU@HOTMAIL.COM"/>
    <s v="Banco Scotiabank Colpatria"/>
    <s v="Ahorros"/>
    <n v="4762020222"/>
    <s v="Femenino"/>
    <s v="Colombia"/>
    <s v="Bogotá, D.C."/>
    <s v="Cundinamarca"/>
    <d v="1978-02-09T00:00:00"/>
    <n v="46"/>
    <s v="ESPECIALIZACION EN GERENCIA SOCIAL - ADMINISTRACION DE EMPRESAS "/>
    <m/>
  </r>
  <r>
    <x v="1"/>
    <s v="206-2021"/>
    <m/>
    <s v="Secop II"/>
    <s v="206-2021CPS-AG(56512)"/>
    <s v="FDLSCD-206-2021(56512)"/>
    <x v="0"/>
    <x v="0"/>
    <x v="0"/>
    <m/>
    <m/>
    <s v="SONIA JANETH HERNANDEZ AREVALO"/>
    <n v="1014207187"/>
    <s v="Bogotá, D.C."/>
    <n v="2033"/>
    <n v="23625000"/>
    <n v="0"/>
    <n v="0"/>
    <n v="23625000"/>
    <n v="2250000"/>
    <m/>
    <m/>
    <m/>
    <s v="Persona Natural"/>
    <x v="0"/>
    <m/>
    <s v="APOYAR ADMINISTRATIVA Y ASISTENCIALMENTE LAS ACTIVIDADES DE SEGURIDAD Y CONVIVENCIA CIUDADANA EN LA ALCALDÍA LOCAL DE SUBA PARA EL LOGRO DE LAS METAS DE GESTIÓN DE LA VIGENCIA"/>
    <s v="https://community.secop.gov.co/Public/Tendering/OpportunityDetail/Index?noticeUID=CO1.NTC.1804377&amp;isFromPublicArea=True&amp;isModal=true&amp;asPopupView=true"/>
    <x v="13"/>
    <x v="160"/>
    <d v="2021-03-04T00:00:00"/>
    <d v="2021-12-31T00:00:00"/>
    <s v="9 meses 28 días."/>
    <d v="2021-12-31T00:00:00"/>
    <s v=""/>
    <d v="2021-12-31T00:00:00"/>
    <s v="9 meses 28 días."/>
    <s v="Término Ok"/>
    <m/>
    <m/>
    <m/>
    <m/>
    <s v="carrera 150 d N° 142 c 66"/>
    <n v="3132427053"/>
    <s v="SONIAMINY27@GMAIL.COM"/>
    <s v="Banco Davivienda"/>
    <s v="Ahorros"/>
    <s v="476700041058"/>
    <s v="Femenino"/>
    <s v="Colombia"/>
    <s v="Bogotá, D.C."/>
    <s v="Cundinamarca"/>
    <d v="1989-11-30T00:00:00"/>
    <n v="34"/>
    <s v="BACHILLER"/>
    <m/>
  </r>
  <r>
    <x v="1"/>
    <s v="207-2021"/>
    <m/>
    <s v="Secop II"/>
    <s v="207-2021CPS-AG(57091)"/>
    <s v="FDLSCD-207-2021(57091)"/>
    <x v="0"/>
    <x v="0"/>
    <x v="0"/>
    <m/>
    <m/>
    <s v="DIEGO FERNANDO OCHOA MONTERO"/>
    <n v="80222951"/>
    <s v="Bogotá, D.C."/>
    <n v="1979"/>
    <n v="15750000"/>
    <n v="0"/>
    <n v="0"/>
    <n v="15750000"/>
    <n v="2250000"/>
    <m/>
    <m/>
    <m/>
    <s v="Persona Natural"/>
    <x v="0"/>
    <m/>
    <s v="APOYAR LA GESTIÓN DOCUMENTAL DE LA ALCALDÍA LOCAL, ACOMPAÑANDO AL EQUIPO JURÍDICO DE DEPURACIÓN EN LAS LABORES OPERATIVAS QUE GENERA EL PROCESO DE IMPULSO DE LAS ACTUACIONES ADMINISTRATIVAS EXISTENTES EN LAS DIFERENTES ALCALDÍAS LOCALES"/>
    <s v="https://community.secop.gov.co/Public/Tendering/OpportunityDetail/Index?noticeUID=CO1.NTC.1800563&amp;isFromPublicArea=True&amp;isModal=true&amp;asPopupView=true"/>
    <x v="21"/>
    <x v="156"/>
    <d v="2021-03-01T00:00:00"/>
    <d v="2021-09-30T00:00:00"/>
    <s v="7 meses "/>
    <d v="2021-09-30T00:00:00"/>
    <s v=""/>
    <d v="2021-09-30T00:00:00"/>
    <s v="7 meses "/>
    <s v="Término Ok"/>
    <m/>
    <m/>
    <m/>
    <m/>
    <s v="CARRERA 51 # 167 -50 Int 10 Apto 101"/>
    <n v="3182102856"/>
    <s v="atreyuo@hotmail.com"/>
    <s v="Banco Scotiabank Colpatria"/>
    <s v="Ahorros"/>
    <n v="1001161438"/>
    <s v="Masculino"/>
    <s v="Colombia"/>
    <s v="Bogotá, D.C."/>
    <s v="Cundinamarca"/>
    <d v="1983-01-16T00:00:00"/>
    <n v="41"/>
    <s v="TECNOLOGIA EN MERCADEO PUBLICIDAD_x000a_Y VENTAS "/>
    <m/>
  </r>
  <r>
    <x v="1"/>
    <s v="208-2021"/>
    <m/>
    <s v="Secop II"/>
    <s v="208-2021CPS-AG(57091)"/>
    <s v="FDLSCD-208-2021(57091)"/>
    <x v="0"/>
    <x v="0"/>
    <x v="0"/>
    <m/>
    <m/>
    <s v="NUBIA YANETH SANCHEZ SANABRIA"/>
    <n v="52076673"/>
    <s v="Bogotá, D.C."/>
    <n v="1979"/>
    <n v="15750000"/>
    <n v="6525000"/>
    <n v="0"/>
    <n v="22275000"/>
    <n v="2250000"/>
    <m/>
    <m/>
    <m/>
    <s v="Persona Natural"/>
    <x v="0"/>
    <m/>
    <s v="APOYAR LA GESTIÓN DOCUMENTAL DE LA ALCALDÍA LOCAL, ACOMPAÑANDO AL EQUIPO JURÍDICO DE DEPURACIÓN EN LAS LABORES OPERATIVAS QUE GENERA EL PROCESO DE IMPULSO DE LAS ACTUACIONES ADMINISTRATIVAS EXISTENTES EN LAS DIFERENTES ALCALDÍAS LOCALES"/>
    <s v="https://community.secop.gov.co/Public/Tendering/OpportunityDetail/Index?noticeUID=CO1.NTC.1804594&amp;isFromPublicArea=True&amp;isModal=true&amp;asPopupView=true"/>
    <x v="21"/>
    <x v="160"/>
    <d v="2021-03-04T00:00:00"/>
    <d v="2021-10-03T00:00:00"/>
    <s v="7 meses "/>
    <d v="2021-12-31T00:00:00"/>
    <s v="2 meses 28 días."/>
    <d v="2021-12-31T00:00:00"/>
    <s v="9 meses 28 días."/>
    <s v="Término Ok"/>
    <m/>
    <m/>
    <m/>
    <m/>
    <s v="Avenida Boyacá No.38-20 sur"/>
    <n v="3144696133"/>
    <s v="nubiajanneth@hotmail.com"/>
    <s v="Banco Davivienda"/>
    <s v="Ahorros"/>
    <s v="488404103282"/>
    <s v="Femenino"/>
    <s v="Colombia"/>
    <s v="Bogotá, D.C."/>
    <s v="Cundinamarca"/>
    <d v="1972-02-08T00:00:00"/>
    <n v="52"/>
    <s v="Administración Documental en el Entorno Laboral"/>
    <m/>
  </r>
  <r>
    <x v="1"/>
    <s v="209-2021"/>
    <m/>
    <s v="Secop II"/>
    <s v="209-2021CPS-AG(57091)"/>
    <s v="FDLSCD-209-2021(57091)"/>
    <x v="0"/>
    <x v="0"/>
    <x v="0"/>
    <m/>
    <m/>
    <s v="ANGGIE ROXANA ESCOBAR GARCIA"/>
    <n v="1020781915"/>
    <m/>
    <n v="1979"/>
    <n v="15750000"/>
    <n v="6225000"/>
    <n v="0"/>
    <n v="21975000"/>
    <n v="2250000"/>
    <m/>
    <m/>
    <m/>
    <s v="Persona Natural"/>
    <x v="0"/>
    <m/>
    <s v="APOYAR LA GESTIÓN DOCUMENTAL DE LA ALCALDÍA LOCAL, ACOMPAÑANDO AL EQUIPO JURÍDICO DE DEPURACIÓN EN LAS LABORES OPERATIVAS QUE GENERA EL PROCESO DE IMPULSO DE LAS ACTUACIONES ADMINISTRATIVAS EXISTENTES EN LAS DIFERENTES ALCALDÍAS LOCALES."/>
    <s v="https://community.secop.gov.co/Public/Tendering/OpportunityDetail/Index?noticeUID=CO1.NTC.1810015&amp;isFromPublicArea=True&amp;isModal=true&amp;asPopupView=true"/>
    <x v="21"/>
    <x v="160"/>
    <d v="2021-03-08T00:00:00"/>
    <d v="2021-10-07T00:00:00"/>
    <s v="7 meses "/>
    <d v="2021-12-31T00:00:00"/>
    <s v="2 meses 24 días."/>
    <d v="2021-12-31T00:00:00"/>
    <s v="9 meses 24 días."/>
    <s v="Término Ok"/>
    <m/>
    <m/>
    <m/>
    <m/>
    <s v="-"/>
    <s v="-"/>
    <s v="-"/>
    <s v="-"/>
    <s v="-"/>
    <s v="-"/>
    <s v="Femenino"/>
    <s v="-"/>
    <s v="-"/>
    <s v="-"/>
    <s v="-"/>
    <s v="-"/>
    <s v="-"/>
    <m/>
  </r>
  <r>
    <x v="1"/>
    <s v="210-2021"/>
    <m/>
    <s v="Secop II"/>
    <s v="210-2021CPS-AG(57091)"/>
    <s v="FDLSCD-210-2021(57091)"/>
    <x v="0"/>
    <x v="0"/>
    <x v="0"/>
    <m/>
    <m/>
    <s v="OMAR EDUARDO SUPELANO MARQUEZ"/>
    <n v="80759813"/>
    <m/>
    <n v="1979"/>
    <n v="15750000"/>
    <n v="6600000"/>
    <n v="0"/>
    <n v="22350000"/>
    <n v="2250000"/>
    <m/>
    <m/>
    <m/>
    <s v="Persona Natural"/>
    <x v="0"/>
    <m/>
    <s v="APOYAR LA GESTIÓN DOCUMENTAL DE LA ALCALDÍA LOCAL, ACOMPAÑANDO AL EQUIPO JURÍDICO DE DEPURACIÓN EN LAS LABORES OPERATIVAS QUE GENERA EL PROCESO DE IMPULSO DE LAS ACTUACIONES ADMINISTRATIVAS EXISTENTES EN LAS DIFERENTES ALCALDÍAS LOCALES"/>
    <s v="https://community.secop.gov.co/Public/Tendering/OpportunityDetail/Index?noticeUID=CO1.NTC.1800487&amp;isFromPublicArea=True&amp;isModal=true&amp;asPopupView=true"/>
    <x v="21"/>
    <x v="158"/>
    <d v="2021-03-03T00:00:00"/>
    <d v="2021-10-02T00:00:00"/>
    <s v="7 meses "/>
    <d v="2021-12-31T00:00:00"/>
    <s v="2 meses 29 días."/>
    <d v="2021-12-31T00:00:00"/>
    <s v="9 meses 29 días."/>
    <s v="Término Ok"/>
    <m/>
    <m/>
    <m/>
    <m/>
    <s v="-"/>
    <s v="-"/>
    <s v="-"/>
    <s v="-"/>
    <s v="-"/>
    <s v="-"/>
    <s v="Masculino"/>
    <s v="-"/>
    <s v="-"/>
    <s v="-"/>
    <s v="-"/>
    <s v="-"/>
    <s v="-"/>
    <m/>
  </r>
  <r>
    <x v="1"/>
    <s v="211-2021"/>
    <m/>
    <s v="Secop II"/>
    <s v="211-2021CPS-P(57377)"/>
    <s v="FDLSCD-211-2021(57377)"/>
    <x v="0"/>
    <x v="0"/>
    <x v="1"/>
    <m/>
    <m/>
    <s v="ANGY ESTEPHANYA CASTIBLANCO BELTRAN"/>
    <n v="1018492146"/>
    <s v="Bogotá, D.C."/>
    <n v="1999"/>
    <n v="43700000"/>
    <n v="0"/>
    <n v="0"/>
    <n v="43700000"/>
    <n v="4370000"/>
    <m/>
    <m/>
    <m/>
    <s v="Persona Natural"/>
    <x v="0"/>
    <m/>
    <s v="PRESTAR SERVICIOS PROFESIONALES EN EL ÁREA GESTIÓN DEL DESARROLLO LOCAL DE LA ALCALDÍA LOCAL DE SUBA, EN TEMAS SOCIALES EN MATERIA DE INFRAESTRUCTURA, PARA LOGRAR EL CUMPLIMIENTO DE LAS METAS DEL PLAN DEL DESARROLLO LOCAL DE LA VIGENCIA"/>
    <s v="https://community.secop.gov.co/Public/Tendering/OpportunityDetail/Index?noticeUID=CO1.NTC.1815666&amp;isFromPublicArea=True&amp;isModal=true&amp;asPopupView=true"/>
    <x v="11"/>
    <x v="161"/>
    <d v="2021-03-08T00:00:00"/>
    <d v="2021-12-31T00:00:00"/>
    <s v="9 meses 24 días."/>
    <d v="2021-12-31T00:00:00"/>
    <s v=""/>
    <d v="2021-12-31T00:00:00"/>
    <s v="9 meses 24 días."/>
    <s v="Término Ok"/>
    <m/>
    <m/>
    <m/>
    <m/>
    <s v="CRA 101 N 82-57"/>
    <n v="3043819573"/>
    <s v="castiblancoangy@gmail.com"/>
    <s v="Bancolombia"/>
    <s v="Ahorros"/>
    <n v="69879261686"/>
    <s v="Femenino"/>
    <s v="Colombia"/>
    <s v="Bogotá, D.C."/>
    <s v="Cundinamarca"/>
    <d v="1997-01-02T00:00:00"/>
    <n v="27"/>
    <s v="arquitectura"/>
    <m/>
  </r>
  <r>
    <x v="1"/>
    <s v="212-2021"/>
    <m/>
    <s v="Secop II"/>
    <s v="212-2021CPS-AG(57376)"/>
    <s v="FDLSCD-212-2021(57376)"/>
    <x v="0"/>
    <x v="0"/>
    <x v="0"/>
    <m/>
    <m/>
    <s v="SANDRA PATRICIA CRISTANCHO MEJIA"/>
    <n v="52157561"/>
    <s v="Bogotá, D.C."/>
    <n v="1999"/>
    <n v="35500000"/>
    <n v="0"/>
    <n v="0"/>
    <n v="35500000"/>
    <n v="3550000"/>
    <m/>
    <m/>
    <m/>
    <s v="Persona Natural"/>
    <x v="0"/>
    <m/>
    <s v="PRESTAR SERVICIOS DE APOYO TÉCNICO EN EL ÁREA DE GESTIÓN DEL DESARROLLO LOCAL REALIZANDO LAS LABORES ASISTENCIALES PARA LAS ACTIVIDADES DE TEMAS DE INFRAESTRUCTURA LOCAL EN CUMPLIMIENTO DE LAS METAS DEL PLAN DE GESTIÓN DE LA VIGENCIA."/>
    <s v="https://community.secop.gov.co/Public/Tendering/OpportunityDetail/Index?noticeUID=CO1.NTC.1810607&amp;isFromPublicArea=True&amp;isModal=true&amp;asPopupView=true"/>
    <x v="11"/>
    <x v="162"/>
    <d v="2021-03-04T00:00:00"/>
    <d v="2021-12-31T00:00:00"/>
    <s v="9 meses 28 días."/>
    <d v="2021-12-31T00:00:00"/>
    <s v=""/>
    <d v="2021-12-31T00:00:00"/>
    <s v="9 meses 28 días."/>
    <s v="Término Ok"/>
    <m/>
    <m/>
    <m/>
    <m/>
    <s v="Calle 83ª #112F-15 int 32 apto 103"/>
    <n v="3182804081"/>
    <s v="sandrap1202@yahoo.es"/>
    <s v="Banco Davivienda"/>
    <s v="Ahorros"/>
    <n v="8970287101"/>
    <s v="Femenino"/>
    <s v="Colombia"/>
    <s v="Bogotá, D.C."/>
    <s v="Cundinamarca"/>
    <d v="1974-12-02T00:00:00"/>
    <n v="49"/>
    <s v="TÉCNICA PROFESIONAL EN_x000a_SECRETARIADO BILINGÜE, TECNOLOGIA EN DISEÑO GRAFICO"/>
    <m/>
  </r>
  <r>
    <x v="1"/>
    <s v="213-2021"/>
    <m/>
    <s v="Secop II"/>
    <s v="213-2021CPS-P(57252)"/>
    <s v="FDLSCD-213-2021(57252)"/>
    <x v="0"/>
    <x v="0"/>
    <x v="1"/>
    <m/>
    <m/>
    <s v="MIGUEL ALEXANDER CHIAPPE PULIDO"/>
    <n v="79913908"/>
    <s v="Bogotá, D.C."/>
    <n v="2016"/>
    <n v="43700000"/>
    <n v="1019667"/>
    <n v="0"/>
    <n v="44719667"/>
    <n v="4370000"/>
    <m/>
    <m/>
    <m/>
    <s v="Persona Natural"/>
    <x v="0"/>
    <m/>
    <s v="PRESTAR SUS SERVICIOS COMO PROFESIONAL DE APOYO DEL SECTOR CULTURAL CON EL PROPÓSITO DE DINAMIZAR LOS PROCESOS DE PARTICIPACIÓN, INFORMACIÓN Y ORGANIZACIÓN TERRITORIAL EN LA LOCALIDAD DE SUBA PARA DAR CUMPLIMIENTO A LAS METAS DEL PLAN DE DESARROLLO"/>
    <s v="https://community.secop.gov.co/Public/Tendering/OpportunityDetail/Index?noticeUID=CO1.NTC.1811791&amp;isFromPublicArea=True&amp;isModal=true&amp;asPopupView=true"/>
    <x v="4"/>
    <x v="162"/>
    <d v="2021-03-08T00:00:00"/>
    <d v="2021-12-31T00:00:00"/>
    <s v="9 meses 24 días."/>
    <d v="2022-01-14T00:00:00"/>
    <s v="14 días."/>
    <d v="2022-01-14T00:00:00"/>
    <s v="10 meses 7 días."/>
    <s v="Término Ok"/>
    <m/>
    <m/>
    <m/>
    <m/>
    <s v="KR 111 135B 57"/>
    <n v="3045643837"/>
    <s v=" miguelchiappe@gmail.com"/>
    <s v="Banco Davivienda"/>
    <s v="Ahorros"/>
    <s v="0550009100718072"/>
    <s v="Masculino"/>
    <s v="Colombia"/>
    <s v="Bogotá, D.C."/>
    <s v="Cundinamarca"/>
    <d v="1979-05-07T00:00:00"/>
    <n v="45"/>
    <s v="MAESTRIA EN PERIODISMO,COMUNICACION SOCIAL,Diplomado en introducción a la edición de audio"/>
    <m/>
  </r>
  <r>
    <x v="1"/>
    <s v="214-2021"/>
    <m/>
    <s v="Secop II"/>
    <s v="214-2021CPS-P(56966)"/>
    <s v="FDLSCD-214-2021(56966)"/>
    <x v="0"/>
    <x v="0"/>
    <x v="1"/>
    <m/>
    <m/>
    <s v="DIEGO NICOLAS GUTIERREZ GONZALEZ"/>
    <n v="1032436084"/>
    <m/>
    <n v="1977"/>
    <n v="43700000"/>
    <n v="0"/>
    <n v="0"/>
    <n v="43700000"/>
    <n v="4370000"/>
    <m/>
    <m/>
    <m/>
    <s v="Persona Natural"/>
    <x v="0"/>
    <m/>
    <s v="PRESTAR LOS SERVICIOS PROFESIONALES PARA EL DESARROLLO DE LAS ACTIVIDADES RELACIONADAS CON LA POBLACIÓN LGBTI, EN CONCORDANCIA CON LAS METAS DE PLAN DE DESARROLLO, EN EL ÁREA DE GESTIÓN DE DESARROLLO LOCAL DE LA ALCALDÍA LOCAL DE SUBA"/>
    <s v="https://community.secop.gov.co/Public/Tendering/OpportunityDetail/Index?noticeUID=CO1.NTC.1812340&amp;isFromPublicArea=True&amp;isModal=true&amp;asPopupView=true"/>
    <x v="4"/>
    <x v="162"/>
    <d v="2021-03-08T00:00:00"/>
    <d v="2021-12-31T00:00:00"/>
    <s v="9 meses 24 días."/>
    <d v="2021-12-31T00:00:00"/>
    <s v=""/>
    <d v="2021-12-31T00:00:00"/>
    <s v="9 meses 24 días."/>
    <s v="Término Ok"/>
    <m/>
    <m/>
    <m/>
    <m/>
    <s v="-"/>
    <s v="-"/>
    <s v="-"/>
    <s v="-"/>
    <s v="-"/>
    <s v="-"/>
    <s v="Masculino"/>
    <s v="-"/>
    <s v="-"/>
    <s v="-"/>
    <s v="-"/>
    <s v="-"/>
    <s v="-"/>
    <m/>
  </r>
  <r>
    <x v="1"/>
    <s v="215-2021"/>
    <m/>
    <s v="Secop II"/>
    <s v="215-2021CPS-P(56902)"/>
    <s v="FDLSCD-215-2021(56902)"/>
    <x v="0"/>
    <x v="0"/>
    <x v="1"/>
    <m/>
    <m/>
    <s v="JESSICA QUIROZ CAUSIL"/>
    <n v="53064832"/>
    <s v="Bogotá, D.C."/>
    <n v="1977"/>
    <n v="42700000"/>
    <n v="0"/>
    <n v="0"/>
    <n v="42700000"/>
    <n v="4270000"/>
    <m/>
    <m/>
    <m/>
    <s v="Persona Natural"/>
    <x v="0"/>
    <m/>
    <s v="PRESTAR SERVICIOS PROFESIONALES EN MATERIA SOCIAL PARA IMPULSAR LOS PROCESOS DE PARTICIPACIÓN CIUDADANA Y FOMENTAR LAS ACTIVIDADES INSTITUCIONALES PARA EL CUMPLIMIENTO DE LAS METAS DE PLAN DE DESARROLLO LOCAL"/>
    <s v="https://community.secop.gov.co/Public/Tendering/OpportunityDetail/Index?noticeUID=CO1.NTC.1801569&amp;isFromPublicArea=True&amp;isModal=true&amp;asPopupView=true"/>
    <x v="4"/>
    <x v="158"/>
    <d v="2021-03-01T00:00:00"/>
    <d v="2021-12-31T00:00:00"/>
    <s v="10 meses "/>
    <d v="2021-12-31T00:00:00"/>
    <s v=""/>
    <d v="2021-12-31T00:00:00"/>
    <s v="10 meses "/>
    <s v="Término Ok"/>
    <m/>
    <m/>
    <m/>
    <m/>
    <s v="CARRERA 61#5B-37"/>
    <n v="3105582291"/>
    <s v="QUIROZ.JESSICA@GMAIL.COM"/>
    <s v="Banco Caja Social (BCSC)"/>
    <s v="Ahorros"/>
    <n v="24072301139"/>
    <s v="Femenino"/>
    <s v="Colombia"/>
    <s v="Bogotá, D.C."/>
    <s v="Cundinamarca"/>
    <d v="1984-08-08T00:00:00"/>
    <n v="39"/>
    <s v="CIENCIA POLITICA"/>
    <m/>
  </r>
  <r>
    <x v="1"/>
    <s v="216-2021"/>
    <m/>
    <s v="Secop II"/>
    <s v="216-2021CPS-P(56902)"/>
    <s v="FDLSCD-216-2021(56902)"/>
    <x v="0"/>
    <x v="0"/>
    <x v="1"/>
    <m/>
    <m/>
    <s v="NICOLAS MATEO SANCHEZ VARGAS"/>
    <n v="1016077606"/>
    <m/>
    <n v="1977"/>
    <n v="42700000"/>
    <n v="0"/>
    <n v="0"/>
    <n v="42700000"/>
    <n v="4270000"/>
    <m/>
    <m/>
    <m/>
    <s v="Persona Natural"/>
    <x v="2"/>
    <m/>
    <s v="PRESTAR SERVICIOS PROFESIONALES EN MATERIA SOCIAL PARA IMPULSAR LOS PROCESOS DE PARTICIPACIÓN CIUDADANA Y FOMENTAR LAS ACTIVIDADES INSTITUCIONALES PARA EL CUMPLIMIENTO DE LAS METAS DE PLAN DE DESARROLLO LOCAL."/>
    <s v="https://community.secop.gov.co/Public/Tendering/OpportunityDetail/Index?noticeUID=CO1.NTC.1804585&amp;isFromPublicArea=True&amp;isModal=true&amp;asPopupView=true"/>
    <x v="4"/>
    <x v="160"/>
    <d v="2021-03-04T00:00:00"/>
    <d v="2021-12-31T00:00:00"/>
    <s v="9 meses 28 días."/>
    <d v="2021-12-31T00:00:00"/>
    <s v=""/>
    <d v="2021-10-08T00:00:00"/>
    <s v="7 meses 5 días."/>
    <s v="Terminación Anticipada"/>
    <m/>
    <m/>
    <m/>
    <d v="2022-05-27T00:00:00"/>
    <s v="-"/>
    <s v="-"/>
    <s v="-"/>
    <s v="-"/>
    <s v="-"/>
    <s v="-"/>
    <s v="Masculino"/>
    <s v="-"/>
    <s v="-"/>
    <s v="-"/>
    <s v="-"/>
    <s v="-"/>
    <s v="-"/>
    <m/>
  </r>
  <r>
    <x v="1"/>
    <s v="217-2021"/>
    <m/>
    <s v="Secop II"/>
    <s v="217-2021CPS-P(57369)"/>
    <s v="FDLSCD-217-2021(57369)"/>
    <x v="0"/>
    <x v="0"/>
    <x v="1"/>
    <m/>
    <m/>
    <s v="JEFERSON ALEXANDER GUZMAN NEGRO"/>
    <n v="1104709000"/>
    <s v="Bogotá, D.C."/>
    <n v="1973"/>
    <n v="43700000"/>
    <n v="0"/>
    <n v="0"/>
    <n v="43700000"/>
    <n v="4370000"/>
    <m/>
    <m/>
    <m/>
    <s v="Persona Natural"/>
    <x v="0"/>
    <m/>
    <s v="PRESTAR SERVICIOS PROFESIONALES EN MATERIA SOCIAL PARA IMPULSAR LOS PROCESOS DE PARTICIPACIÓN CIUDADANA Y FOMENTAR LAS ACTIVIDADES INSTITUCIONALES PARA EL CUMPLIMIENTO DE LAS METAS DE PLAN DE DESARROLLO LOCAL"/>
    <s v="https://community.secop.gov.co/Public/Tendering/OpportunityDetail/Index?noticeUID=CO1.NTC.1813213&amp;isFromPublicArea=True&amp;isModal=true&amp;asPopupView=true"/>
    <x v="4"/>
    <x v="161"/>
    <d v="2021-03-08T00:00:00"/>
    <d v="2021-12-31T00:00:00"/>
    <s v="9 meses 24 días."/>
    <d v="2021-12-31T00:00:00"/>
    <s v=""/>
    <d v="2021-12-31T00:00:00"/>
    <s v="9 meses 24 días."/>
    <s v="Término Ok"/>
    <m/>
    <m/>
    <m/>
    <m/>
    <s v="CL 150A 9540 IN 1"/>
    <n v="3125348482"/>
    <s v="jeferson9602@hotmail.com"/>
    <s v="Bancolombia"/>
    <s v="Ahorros"/>
    <n v="44628967081"/>
    <s v="Masculino"/>
    <s v="Colombia"/>
    <s v="Bogotá, D.C."/>
    <s v="Cundinamarca"/>
    <d v="1996-01-02T00:00:00"/>
    <n v="28"/>
    <s v="CIENCIA POLÍTICA"/>
    <m/>
  </r>
  <r>
    <x v="1"/>
    <s v="218-2021"/>
    <m/>
    <s v="Secop II"/>
    <s v="218-2021CPS-P(56574)"/>
    <s v="FDLSCD-218-2021(56574)"/>
    <x v="0"/>
    <x v="0"/>
    <x v="1"/>
    <m/>
    <m/>
    <s v="EDGARDO ANDRES MALDONADO CORTES"/>
    <n v="79843891"/>
    <m/>
    <n v="1997"/>
    <n v="63800000"/>
    <n v="0"/>
    <n v="0"/>
    <n v="63800000"/>
    <n v="6380000"/>
    <m/>
    <m/>
    <m/>
    <s v="Persona Natural"/>
    <x v="0"/>
    <m/>
    <s v="PRESTAR SERVICIOS PROFESIONALES EN EL ÁREA DE GESTIÓN DEL DESARROLLO LOCAL PARA EL CUMPLIMIENTO DE LAS METAS DEL PLAN DE DESARROLLO LOCAL DE LA VIGENCIA Y ATENDER LAS COMPETENCIAS AMBIENTALES PROPIAS DE LA ALCALDÍA LOCAL DE SUBA"/>
    <s v="https://community.secop.gov.co/Public/Tendering/OpportunityDetail/Index?noticeUID=CO1.NTC.1813120&amp;isFromPublicArea=True&amp;isModal=true&amp;asPopupView=true"/>
    <x v="12"/>
    <x v="162"/>
    <d v="2021-03-08T00:00:00"/>
    <d v="2021-12-31T00:00:00"/>
    <s v="9 meses 24 días."/>
    <d v="2021-12-31T00:00:00"/>
    <s v=""/>
    <d v="2021-12-31T00:00:00"/>
    <s v="9 meses 24 días."/>
    <s v="Término Ok"/>
    <m/>
    <m/>
    <m/>
    <m/>
    <s v="-"/>
    <s v="-"/>
    <s v="-"/>
    <s v="-"/>
    <s v="-"/>
    <s v="-"/>
    <s v="Masculino"/>
    <s v="-"/>
    <s v="-"/>
    <s v="-"/>
    <s v="-"/>
    <s v="-"/>
    <s v="-"/>
    <m/>
  </r>
  <r>
    <x v="1"/>
    <s v="219-2021"/>
    <m/>
    <s v="Secop II"/>
    <s v="219-2021CPS-P(54930)"/>
    <s v="FDLSCD-219-2021(54930)"/>
    <x v="0"/>
    <x v="0"/>
    <x v="1"/>
    <m/>
    <m/>
    <s v="JESSIKA PAOLA PAEZ ALARCON"/>
    <n v="1032464193"/>
    <m/>
    <n v="1979"/>
    <n v="29890000"/>
    <n v="0"/>
    <n v="0"/>
    <n v="29890000"/>
    <n v="4720000"/>
    <m/>
    <m/>
    <m/>
    <s v="Persona Natural"/>
    <x v="2"/>
    <m/>
    <s v="APOYAR JURÍDICAMENTE LA EJECUCIÓN DE LAS ACCIONES REQUERIDAS PARA LA DEPURACIÓN DE LAS ACTUACIONES ADMINISTRATIVAS QUE CURSAN EN LA ALCALDÍA LOCAL"/>
    <s v="https://community.secop.gov.co/Public/Tendering/OpportunityDetail/Index?noticeUID=CO1.NTC.1815376&amp;isFromPublicArea=True&amp;isModal=true&amp;asPopupView=true"/>
    <x v="21"/>
    <x v="161"/>
    <d v="2021-03-08T00:00:00"/>
    <d v="2021-10-07T00:00:00"/>
    <s v="7 meses "/>
    <d v="2021-10-07T00:00:00"/>
    <s v=""/>
    <d v="2021-04-30T00:00:00"/>
    <s v="1 meses 23 días."/>
    <s v="Terminación Anticipada"/>
    <m/>
    <m/>
    <m/>
    <d v="2022-11-01T00:00:00"/>
    <s v="-"/>
    <s v="-"/>
    <s v="-"/>
    <s v="-"/>
    <s v="-"/>
    <s v="-"/>
    <s v="Femenino"/>
    <s v="-"/>
    <s v="-"/>
    <s v="-"/>
    <s v="-"/>
    <s v="-"/>
    <s v="-"/>
    <m/>
  </r>
  <r>
    <x v="1"/>
    <s v="220-2021"/>
    <m/>
    <s v="Secop II"/>
    <s v="220-2021CPS-P(57259)"/>
    <s v="FDLSCD-220-2021(57259)"/>
    <x v="0"/>
    <x v="0"/>
    <x v="1"/>
    <m/>
    <m/>
    <s v="JENNY CRISTINA SANABRIA MORA"/>
    <n v="47436280"/>
    <m/>
    <n v="1967"/>
    <n v="75200000"/>
    <n v="0"/>
    <n v="0"/>
    <n v="75200000"/>
    <n v="7520000"/>
    <m/>
    <m/>
    <m/>
    <s v="Persona Natural"/>
    <x v="0"/>
    <m/>
    <s v="PRESTAR SERVICIOS PROFESIONALES ESPECIALIZADOS AL ÁREA DE GESTIÓN DEL DESARROLLO LOCAL DE LA ALCALDÍA LOCAL DE SUBA, PARA APOYAR LA SUPERVISIÓN DE CONTRATOS DE LOS PROYECTOS QUE LE SEAN ASIGNADOS"/>
    <s v="https://community.secop.gov.co/Public/Tendering/OpportunityDetail/Index?noticeUID=CO1.NTC.1801590&amp;isFromPublicArea=True&amp;isModal=true&amp;asPopupView=true"/>
    <x v="20"/>
    <x v="158"/>
    <d v="2021-03-03T00:00:00"/>
    <d v="2021-12-31T00:00:00"/>
    <s v="9 meses 29 días."/>
    <d v="2021-12-31T00:00:00"/>
    <s v=""/>
    <d v="2021-12-31T00:00:00"/>
    <s v="9 meses 29 días."/>
    <s v="Término Ok"/>
    <m/>
    <m/>
    <m/>
    <m/>
    <s v="-"/>
    <s v="-"/>
    <s v="-"/>
    <s v="-"/>
    <s v="-"/>
    <s v="-"/>
    <s v="Femenino"/>
    <s v="-"/>
    <s v="-"/>
    <s v="-"/>
    <s v="-"/>
    <s v="-"/>
    <s v="-"/>
    <m/>
  </r>
  <r>
    <x v="1"/>
    <s v="221-2021"/>
    <m/>
    <s v="Secop II"/>
    <s v="221-2021CPS-AG(54795)"/>
    <s v="FDLS-CD-221-2021(54795)"/>
    <x v="0"/>
    <x v="0"/>
    <x v="0"/>
    <m/>
    <m/>
    <s v="LEIDY MIREYA PACHÓN BAQUERO"/>
    <n v="1018415363"/>
    <s v="Bogotá, D.C."/>
    <n v="1978"/>
    <n v="39050000"/>
    <n v="0"/>
    <n v="0"/>
    <n v="39050000"/>
    <n v="3550000"/>
    <m/>
    <m/>
    <m/>
    <s v="Persona Natural"/>
    <x v="0"/>
    <m/>
    <s v="PRESTAR SERVICIOS TÉCNICOS COMO APOYO AL ÁREA DE GESTIÓN DEL DESARROLLO LOCAL, EN LA OFICINA DE PRESUPUESTO DE LA ALCALDÍA LOCAL DE SUBA"/>
    <s v="https://community.secop.gov.co/Public/Tendering/OpportunityDetail/Index?noticeUID=CO1.NTC.1819166&amp;isFromPublicArea=True&amp;isModal=true&amp;asPopupView=true"/>
    <x v="10"/>
    <x v="163"/>
    <d v="2021-03-10T00:00:00"/>
    <d v="2021-12-31T00:00:00"/>
    <s v="9 meses 22 días."/>
    <d v="2022-01-14T00:00:00"/>
    <s v="14 días."/>
    <d v="2022-01-14T00:00:00"/>
    <s v="10 meses 5 días."/>
    <s v="Término Ok"/>
    <m/>
    <m/>
    <m/>
    <m/>
    <s v="calle 33 a sur 78 d 51"/>
    <n v="1018415363"/>
    <s v="I.PACHONB@OUTLOOK.COM"/>
    <s v="Banco Davivienda"/>
    <s v="Ahorros"/>
    <s v="472900116824"/>
    <s v="Femenino"/>
    <s v="Colombia"/>
    <s v="Fusagasuga"/>
    <s v="Cundinamarca"/>
    <d v="1987-10-25T00:00:00"/>
    <n v="36"/>
    <s v="ADMINISTRACION DE EMPRESAS - NEGOCIOS INTERNACIONALES "/>
    <m/>
  </r>
  <r>
    <x v="1"/>
    <s v="222-2021"/>
    <m/>
    <s v="Secop II"/>
    <s v="222-2021CPS-AG(56965)"/>
    <s v="FDLSCD-222-2021(56965)"/>
    <x v="0"/>
    <x v="0"/>
    <x v="0"/>
    <m/>
    <m/>
    <s v="DIEGO FERNANDO OCHOA MONTERO"/>
    <n v="80222951"/>
    <s v="Bogotá, D.C."/>
    <n v="1979"/>
    <n v="24850000"/>
    <n v="9821667"/>
    <n v="0"/>
    <n v="34671667"/>
    <n v="3550000"/>
    <m/>
    <m/>
    <m/>
    <s v="Persona Natural"/>
    <x v="0"/>
    <m/>
    <s v="APOYAR LA GESTIÓN DOCUMENTAL DE LA ALCALDÍA LOCAL PARA LA IMPLEMENTACIÓN DEL PROCESO DE VERIFICACIÓN, SOPORTE Y ACOMPAÑAMIENTO, EN EL DESARROLLO DE LAS ACTIVIDADES PROPIAS DE LOS PROCESOS Y ACTUACIONES ADMINISTRATIVAS EXISTENTES"/>
    <s v="https://community.secop.gov.co/Public/Tendering/OpportunityDetail/Index?noticeUID=CO1.NTC.1819130&amp;isFromPublicArea=True&amp;isModal=true&amp;asPopupView=true"/>
    <x v="21"/>
    <x v="163"/>
    <d v="2021-03-08T00:00:00"/>
    <d v="2021-10-07T00:00:00"/>
    <s v="7 meses "/>
    <d v="2021-12-31T00:00:00"/>
    <s v="2 meses 24 días."/>
    <d v="2021-12-31T00:00:00"/>
    <s v="9 meses 24 días."/>
    <s v="Término Ok"/>
    <m/>
    <m/>
    <m/>
    <m/>
    <s v="CARRERA 51 # 167 -50 Int 10 Apto 101"/>
    <n v="3182102856"/>
    <s v="atreyuo@hotmail.com"/>
    <s v="Banco Scotiabank Colpatria"/>
    <s v="Ahorros"/>
    <n v="1001161438"/>
    <s v="Masculino"/>
    <s v="Colombia"/>
    <s v="Bogotá, D.C."/>
    <s v="Cundinamarca"/>
    <d v="1983-01-16T00:00:00"/>
    <n v="41"/>
    <s v="TECNOLOGIA EN MERCADEO PUBLICIDAD_x000a_Y VENTAS "/>
    <m/>
  </r>
  <r>
    <x v="1"/>
    <s v="223-2021"/>
    <m/>
    <s v="Secop II"/>
    <s v="223-2021CPS-P(57350)"/>
    <s v="FDLSCD-223-2021(57350)"/>
    <x v="0"/>
    <x v="0"/>
    <x v="1"/>
    <m/>
    <m/>
    <s v="DANIEL IGNACIO GONZALEZ MARTINEZ"/>
    <n v="1010162120"/>
    <m/>
    <n v="1963"/>
    <n v="63800000"/>
    <n v="1276000"/>
    <n v="0"/>
    <n v="65076000"/>
    <n v="6380000"/>
    <m/>
    <m/>
    <m/>
    <s v="Persona Natural"/>
    <x v="0"/>
    <m/>
    <s v="PRESTAR SERVICIOS PROFESIONALES EN MATERIA SOCIAL PARA IMPULSAR LOS PROCESOS DE PARTICIPACIÓN CIUDADANA Y FOMENTAR LAS ACTIVIDADES INSTITUCIONALES PARA EL CUMPLIMIENTO DE LAS METAS DE PLAN DE DESARROLLO LOCAL"/>
    <s v="https://community.secop.gov.co/Public/Tendering/OpportunityDetail/Index?noticeUID=CO1.NTC.1821500&amp;isFromPublicArea=True&amp;isModal=true&amp;asPopupView=true"/>
    <x v="4"/>
    <x v="164"/>
    <d v="2021-03-09T00:00:00"/>
    <d v="2021-12-31T00:00:00"/>
    <s v="9 meses 23 días."/>
    <d v="2022-01-14T00:00:00"/>
    <s v="14 días."/>
    <d v="2022-01-14T00:00:00"/>
    <s v="10 meses 6 días."/>
    <s v="Término Ok"/>
    <m/>
    <m/>
    <m/>
    <m/>
    <s v="-"/>
    <s v="-"/>
    <s v="-"/>
    <s v="-"/>
    <s v="-"/>
    <s v="-"/>
    <s v="Masculino"/>
    <s v="-"/>
    <s v="-"/>
    <s v="-"/>
    <s v="-"/>
    <s v="-"/>
    <s v="-"/>
    <m/>
  </r>
  <r>
    <x v="1"/>
    <s v="224-2021"/>
    <m/>
    <s v="Secop II"/>
    <s v="224-2021CPS-P(54930)"/>
    <s v="FDLSCD-224-2021(54930)"/>
    <x v="0"/>
    <x v="0"/>
    <x v="1"/>
    <m/>
    <m/>
    <s v="ALBA ROCIO CANTOR SUAREZ"/>
    <n v="52375848"/>
    <m/>
    <n v="1979"/>
    <n v="29890000"/>
    <n v="11671333"/>
    <n v="0"/>
    <n v="41561333"/>
    <n v="4270000"/>
    <m/>
    <m/>
    <m/>
    <s v="Persona Natural"/>
    <x v="0"/>
    <m/>
    <s v="APOYAR JURÍDICAMENTE LA EJECUCIÓN DE LAS ACCIONES REQUERIDAS PARA LA DEPURACIÓN DE LAS ACTUACIONES ADMINISTRATIVAS QUE CURSAN EN LA ALCALDÍA LOCAL"/>
    <s v="https://community.secop.gov.co/Public/Tendering/OpportunityDetail/Index?noticeUID=CO1.NTC.1819486&amp;isFromPublicArea=True&amp;isModal=true&amp;asPopupView=true"/>
    <x v="21"/>
    <x v="163"/>
    <d v="2021-03-09T00:00:00"/>
    <d v="2021-10-08T00:00:00"/>
    <s v="7 meses "/>
    <d v="2021-12-31T00:00:00"/>
    <s v="2 meses 23 días."/>
    <d v="2021-12-31T00:00:00"/>
    <s v="9 meses 23 días."/>
    <s v="Término Ok"/>
    <m/>
    <m/>
    <m/>
    <m/>
    <s v="-"/>
    <s v="-"/>
    <s v="-"/>
    <s v="-"/>
    <s v="-"/>
    <s v="-"/>
    <s v="Femenino"/>
    <s v="-"/>
    <s v="-"/>
    <s v="-"/>
    <s v="-"/>
    <s v="-"/>
    <s v="-"/>
    <m/>
  </r>
  <r>
    <x v="1"/>
    <s v="225-2021"/>
    <m/>
    <s v="Secop II"/>
    <s v="225-2021CPS-P(55065)"/>
    <s v="FDLSCD-225-2021(55065)"/>
    <x v="0"/>
    <x v="0"/>
    <x v="1"/>
    <m/>
    <m/>
    <s v="WASBERG YUSSIF LEMUS FRANCO"/>
    <n v="1015415438"/>
    <s v="Bogotá, D.C."/>
    <n v="1979"/>
    <n v="70180000"/>
    <n v="0"/>
    <n v="0"/>
    <n v="70180000"/>
    <n v="6380000"/>
    <m/>
    <m/>
    <m/>
    <s v="Persona Natural"/>
    <x v="0"/>
    <m/>
    <s v="APOYAR TÉCNICAMENTE LAS DISTINTAS ETAPAS DE LOS PROCESOS DE COMPETENCIA DE LA ALCALDÍA LOCAL PARA LA DEPURACIÓN DE ACTUACIONES ADMINISTRATIVAS"/>
    <s v="https://community.secop.gov.co/Public/Tendering/OpportunityDetail/Index?noticeUID=CO1.NTC.1821314&amp;isFromPublicArea=True&amp;isModal=true&amp;asPopupView=true"/>
    <x v="21"/>
    <x v="163"/>
    <d v="2021-03-08T00:00:00"/>
    <d v="2021-12-31T00:00:00"/>
    <s v="9 meses 24 días."/>
    <d v="2021-12-31T00:00:00"/>
    <s v=""/>
    <d v="2021-12-31T00:00:00"/>
    <s v="9 meses 24 días."/>
    <s v="Término Ok"/>
    <m/>
    <m/>
    <m/>
    <m/>
    <s v="Carrera 87 A No. 127 - 59 Int 4 Casa 14"/>
    <n v="3125462192"/>
    <s v="Carrera 87 A No. 127 - 59 Int 4 Casa 14"/>
    <s v="Bancolombia"/>
    <s v="Ahorros"/>
    <n v="30092922215"/>
    <s v="Masculino"/>
    <s v="Colombia"/>
    <s v="Bogotá, D.C."/>
    <s v="Cundinamarca"/>
    <d v="1989-12-29T00:00:00"/>
    <n v="34"/>
    <s v="ESPECIALIZACION EN INGENIERIA DE PAVIMENTOS,INGENIERIA CIVIL"/>
    <m/>
  </r>
  <r>
    <x v="1"/>
    <s v="226-2021"/>
    <m/>
    <s v="Secop II"/>
    <s v="226-2021CPS-AG(54796)"/>
    <s v="FDLSCD-226-2021(54796)"/>
    <x v="0"/>
    <x v="0"/>
    <x v="0"/>
    <m/>
    <m/>
    <s v="LUZ ANGELA CADENA FERNANDEZ"/>
    <n v="1014191541"/>
    <s v="Bogotá, D.C."/>
    <n v="1978"/>
    <n v="39050000"/>
    <n v="0"/>
    <n v="0"/>
    <n v="39050000"/>
    <n v="3550000"/>
    <m/>
    <m/>
    <m/>
    <s v="Persona Natural"/>
    <x v="5"/>
    <m/>
    <s v="PRESTAR SERVICIOS DE APOYO EN LAS ACTIVIDADES DE PLANEACIÓN Y EJECUCIÓN DE LOS PROCESOS CIUDADANOS DE EDUCACIÓN AMBIENTAL-PROCEDA, PARA EL LOGRO DE LAS METAS DEL PLAN DE DESARROLLO LOCAL DE VIGENCIA EN MATERIA AMBIENTAL."/>
    <s v="https://community.secop.gov.co/Public/Tendering/OpportunityDetail/Index?noticeUID=CO1.NTC.1828593&amp;isFromPublicArea=True&amp;isModal=true&amp;asPopupView=true"/>
    <x v="17"/>
    <x v="165"/>
    <d v="2021-03-10T00:00:00"/>
    <d v="2021-12-31T00:00:00"/>
    <s v="9 meses 22 días."/>
    <d v="2021-12-31T00:00:00"/>
    <s v=""/>
    <d v="2021-07-31T00:00:00"/>
    <s v="4 meses 22 días."/>
    <s v="Terminación Anticipada"/>
    <m/>
    <m/>
    <m/>
    <m/>
    <s v="DIAGONAL 147#141A-42"/>
    <n v="3202694998"/>
    <s v="LACADENAF@CORREO.UDISTRITAL.EDU.CO"/>
    <s v="Bancolombia"/>
    <s v="Ahorros"/>
    <n v="54760769111"/>
    <s v="Femenino"/>
    <s v="Colombia"/>
    <s v="Bogotá, D.C."/>
    <s v="Cundinamarca"/>
    <d v="1988-04-09T00:00:00"/>
    <n v="36"/>
    <s v="TECNOLOGIA EN SANEAMIENTO AMBIENTAL"/>
    <m/>
  </r>
  <r>
    <x v="1"/>
    <s v="227-2021"/>
    <m/>
    <s v="Secop II"/>
    <s v="227-2021CPS-AG (56510)"/>
    <s v="FDLSCD-227-2021 (56510)"/>
    <x v="0"/>
    <x v="0"/>
    <x v="0"/>
    <m/>
    <m/>
    <s v="MARITZA PEÑA PACHECO"/>
    <n v="37328580"/>
    <s v="Ocaña (Norte de Santander)"/>
    <n v="2032"/>
    <n v="23625000"/>
    <n v="0"/>
    <n v="0"/>
    <n v="23625000"/>
    <n v="225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1821490&amp;isFromPublicArea=True&amp;isModal=true&amp;asPopupView=true"/>
    <x v="13"/>
    <x v="166"/>
    <d v="2021-03-11T00:00:00"/>
    <d v="2021-12-31T00:00:00"/>
    <s v="9 meses 21 días."/>
    <d v="2022-01-14T00:00:00"/>
    <s v="14 días."/>
    <d v="2022-01-14T00:00:00"/>
    <s v="10 meses 4 días."/>
    <s v="Término Ok"/>
    <m/>
    <m/>
    <m/>
    <m/>
    <s v="CL 151 109a 83"/>
    <n v="3107467383"/>
    <s v="mapepa5@hotmail.com"/>
    <s v="Banco de Bogotá"/>
    <s v="Ahorros"/>
    <s v="205353816"/>
    <s v="Femenino"/>
    <s v="Colombia"/>
    <s v="Ocaña"/>
    <s v="Norte de Santander"/>
    <d v="1975-01-13T00:00:00"/>
    <n v="49"/>
    <s v="ADMINISTRACION Y DIRECCION DE EMPRESAS "/>
    <m/>
  </r>
  <r>
    <x v="1"/>
    <s v="228-2021"/>
    <m/>
    <s v="Secop II"/>
    <s v="228-2021CPSP(56270)"/>
    <s v="FDLSCD-228-2021(56270)"/>
    <x v="0"/>
    <x v="0"/>
    <x v="0"/>
    <m/>
    <m/>
    <s v="MARIA CAMILA CORTES BOHORQUEZ"/>
    <n v="1020785509"/>
    <m/>
    <n v="1978"/>
    <n v="42700000"/>
    <n v="0"/>
    <n v="0"/>
    <n v="42700000"/>
    <n v="4270000"/>
    <m/>
    <m/>
    <m/>
    <s v="Persona Natural"/>
    <x v="0"/>
    <m/>
    <s v="APOYAR LA FORMULACIÓN, GESTIÓN Y SEGUIMIENTO DE ACTIVIDADES ENFOCADAS A LA GESTIÓN AMBIENTAL EXTERNA, ENCAMINADAS A LA MITIGACIÓN DE LOS DIFERENTES IMPACTOS AMBIENTALES Y LA CONSERVACIÓN DE LOS RECURSOS NATURALES DE LA LOCALIDAD."/>
    <s v="https://community.secop.gov.co/Public/Tendering/OpportunityDetail/Index?noticeUID=CO1.NTC.1828386&amp;isFromPublicArea=True&amp;isModal=true&amp;asPopupView=true"/>
    <x v="12"/>
    <x v="165"/>
    <d v="2021-03-10T00:00:00"/>
    <d v="2021-12-31T00:00:00"/>
    <s v="9 meses 22 días."/>
    <d v="2021-12-31T00:00:00"/>
    <s v=""/>
    <d v="2021-12-31T00:00:00"/>
    <s v="9 meses 22 días."/>
    <s v="Término Ok"/>
    <m/>
    <m/>
    <m/>
    <m/>
    <s v="-"/>
    <s v="-"/>
    <s v="-"/>
    <s v="-"/>
    <s v="-"/>
    <s v="-"/>
    <s v="Femenino"/>
    <s v="-"/>
    <s v="-"/>
    <s v="-"/>
    <s v="-"/>
    <s v="-"/>
    <s v="-"/>
    <m/>
  </r>
  <r>
    <x v="1"/>
    <s v="229-2021"/>
    <m/>
    <s v="Secop II"/>
    <s v="229-2021CPS-P(56963)"/>
    <s v="FDLSCD-229-2021(56963)"/>
    <x v="0"/>
    <x v="0"/>
    <x v="1"/>
    <m/>
    <m/>
    <s v="NASLY KATTERINE CUSPOCA ORDUZ"/>
    <n v="1049637907"/>
    <s v="Tunja (Boyacá)"/>
    <n v="1979"/>
    <n v="30590000"/>
    <n v="0"/>
    <n v="0"/>
    <n v="30590000"/>
    <n v="4370000"/>
    <m/>
    <m/>
    <m/>
    <s v="Persona Natural"/>
    <x v="0"/>
    <m/>
    <s v="PRESTAR SERVICIOS PROFESIONALES PARA APOYAR AL GRUPO DE TRABAJO DE APOYO A LA RED NACIONAL DE PROTECCIÓN AL CONSUMIDOR, EN TODAS LAS ACTUACIONES TÉCNICAS Y ADMINISTRATIVAS ADELANTADAS EN LAS VISITAS, ACOMPAÑAMIENTO, CAPACITACIÓN, SOCIALIZACIÓN Y/O SENSIBILIZACIÓN PARA EL CONTROL Y VERIFICACIÓN DE REGLAMENTOS TÉCNICOS Y METROLOGÍA LEGAL."/>
    <s v="https://community.secop.gov.co/Public/Tendering/OpportunityDetail/Index?noticeUID=CO1.NTC.1830691&amp;isFromPublicArea=True&amp;isModal=true&amp;asPopupView=true"/>
    <x v="21"/>
    <x v="165"/>
    <d v="2021-03-15T00:00:00"/>
    <d v="2021-10-14T00:00:00"/>
    <s v="7 meses "/>
    <d v="2021-10-14T00:00:00"/>
    <s v=""/>
    <d v="2021-10-14T00:00:00"/>
    <s v="7 meses "/>
    <s v="Término Ok"/>
    <m/>
    <m/>
    <m/>
    <m/>
    <s v="Carrera 100 No. 148 – 58 Apto 202 Torre 5"/>
    <n v="3134247804"/>
    <s v="nasly.cuspoca@gmail.com"/>
    <s v="Bancolombia"/>
    <s v="Ahorros"/>
    <s v="23771672281 "/>
    <s v="Femenino"/>
    <s v="Colombia"/>
    <s v="Duitama"/>
    <s v="Boyacá"/>
    <d v="1993-06-02T00:00:00"/>
    <n v="31"/>
    <s v="ESPECIALIZACION EN DERECHO COMERCIAL - DERECHO"/>
    <m/>
  </r>
  <r>
    <x v="1"/>
    <s v="230-2021"/>
    <m/>
    <s v="Secop II"/>
    <s v="230-2021CPS-AG(56349)"/>
    <s v="FDLSCD-230-2021(56349)"/>
    <x v="0"/>
    <x v="0"/>
    <x v="0"/>
    <m/>
    <m/>
    <s v="YURY PAOLA GONZALEZ"/>
    <n v="53062837"/>
    <s v="Bogotá, D.C."/>
    <n v="1978"/>
    <n v="23625000"/>
    <n v="0"/>
    <n v="0"/>
    <n v="23625000"/>
    <n v="2250000"/>
    <m/>
    <m/>
    <m/>
    <s v="Persona Natural"/>
    <x v="0"/>
    <m/>
    <s v="PRESTAR LOS SERVICIOS DE APOYO EN EL ÁREA DE GESTIÓN PARA EL DESARROLLO LOCAL ESPECIALMENTE EN TODOS LOS TEMAS RELACIONADOS CON LA CONTRATACIÓN DE LA ALCALDÍA LOCAL"/>
    <s v="https://community.secop.gov.co/Public/Tendering/OpportunityDetail/Index?noticeUID=CO1.NTC.1831594&amp;isFromPublicArea=True&amp;isModal=true&amp;asPopupView=true"/>
    <x v="3"/>
    <x v="165"/>
    <d v="2021-03-11T00:00:00"/>
    <d v="2021-12-31T00:00:00"/>
    <s v="9 meses 21 días."/>
    <d v="2022-01-14T00:00:00"/>
    <s v="14 días."/>
    <d v="2022-01-14T00:00:00"/>
    <s v="10 meses 4 días."/>
    <s v="Término Ok"/>
    <m/>
    <m/>
    <m/>
    <m/>
    <s v="CALLE 131#99-70"/>
    <n v="3222434443"/>
    <s v="ESTHEFANIA2002@HOTMAIL.COM"/>
    <s v="Banco Davivienda"/>
    <s v="Ahorros"/>
    <s v="488405817773"/>
    <s v="Femenino"/>
    <s v="Colombia"/>
    <s v="Bogotá, D.C."/>
    <s v="Cundinamarca"/>
    <d v="1984-04-08T00:00:00"/>
    <n v="40"/>
    <s v="BACHILLER"/>
    <m/>
  </r>
  <r>
    <x v="1"/>
    <s v="231-2021"/>
    <m/>
    <s v="Secop II"/>
    <s v="231-2021CPS-P(56501)"/>
    <s v="FDLSCD-231-2021(56501)"/>
    <x v="0"/>
    <x v="0"/>
    <x v="1"/>
    <m/>
    <m/>
    <s v="NEDI NATALIA MILLARES ABELLA"/>
    <n v="1015437186"/>
    <s v="Bogotá, D.C."/>
    <n v="1994"/>
    <n v="42700000"/>
    <n v="0"/>
    <n v="0"/>
    <n v="42700000"/>
    <n v="4270000"/>
    <m/>
    <m/>
    <m/>
    <s v="Persona Natural"/>
    <x v="0"/>
    <m/>
    <s v="PRESTAR SERVICIOS PROFESIONALES EN EL ÁREA DE GESTIÓN DEL DESARROLLO LOCAL DE LA ALCALDÍA LOCAL DE SUBA EN TEMAS DE PLANEACIÓN, PARA LOGRAR EL CUMPLIMIENTO DE LAS METAS DEL PLAN DE DESARROLLO LOCAL DE LA VIGENCIA"/>
    <s v="https://community.secop.gov.co/Public/Tendering/OpportunityDetail/Index?noticeUID=CO1.NTC.1829178&amp;isFromPublicArea=True&amp;isModal=true&amp;asPopupView=true"/>
    <x v="20"/>
    <x v="165"/>
    <d v="2021-03-10T00:00:00"/>
    <d v="2021-12-31T00:00:00"/>
    <s v="9 meses 22 días."/>
    <d v="2021-12-31T00:00:00"/>
    <s v=""/>
    <d v="2021-12-31T00:00:00"/>
    <s v="9 meses 22 días."/>
    <s v="Término Ok"/>
    <m/>
    <m/>
    <m/>
    <m/>
    <s v="CARRERA 68D #66-29"/>
    <n v="3007001168"/>
    <s v="NATALIA.MILLARESA@GMAIL.COM"/>
    <s v="Banco Davivienda"/>
    <s v="Ahorros"/>
    <s v="0550008200706474"/>
    <s v="Femenino"/>
    <s v="Colombia"/>
    <s v="Bogotá, D.C."/>
    <s v="Cundinamarca"/>
    <d v="1993-03-11T00:00:00"/>
    <n v="31"/>
    <s v="GOBIERNO Y RELACIONES INTERNACIONALES"/>
    <m/>
  </r>
  <r>
    <x v="1"/>
    <s v="232-2021"/>
    <m/>
    <s v="Secop II"/>
    <s v="232-2021CPS-P(57639)"/>
    <s v="232-2021CPS-P(57639)"/>
    <x v="0"/>
    <x v="0"/>
    <x v="1"/>
    <m/>
    <m/>
    <s v="LAURA CATALINA MARTINEZ CASTILLO"/>
    <n v="1019028211"/>
    <s v="Bogotá, D.C."/>
    <n v="1994"/>
    <n v="60610000"/>
    <n v="0"/>
    <n v="0"/>
    <n v="60610000"/>
    <n v="6380000"/>
    <m/>
    <m/>
    <m/>
    <s v="Persona Natural"/>
    <x v="0"/>
    <m/>
    <s v="PRESTAR SERVICIOS PROFESIONALES AL ÁREA DE GESTIÓN DEL DESARROLLO LOCAL DE LA ALCALDÍA LOCAL DE SUBA, PARA APOYAR LA SUPERVISIÓN DE LOS CONTRATOS QUE LE SEAN ASIGNADOS"/>
    <s v="https://community.secop.gov.co/Public/Tendering/OpportunityDetail/Index?noticeUID=CO1.NTC.1829052&amp;isFromPublicArea=True&amp;isModal=true&amp;asPopupView=true"/>
    <x v="20"/>
    <x v="165"/>
    <d v="2021-03-11T00:00:00"/>
    <d v="2021-12-25T00:00:00"/>
    <s v="9 meses 15 días."/>
    <d v="2021-12-25T00:00:00"/>
    <s v=""/>
    <d v="2021-12-25T00:00:00"/>
    <s v="9 meses 15 días."/>
    <s v="Término Ok"/>
    <m/>
    <m/>
    <m/>
    <m/>
    <s v="Cra. 98A #146A-34"/>
    <n v="3214971043"/>
    <s v="inglauramartinez1922@gmail.com"/>
    <s v="Banco Davivienda"/>
    <s v="Ahorros"/>
    <s v="488412981315"/>
    <s v="Femenino"/>
    <s v="Colombia"/>
    <s v="Bogotá, D.C."/>
    <s v="Cundinamarca"/>
    <d v="1988-09-19T00:00:00"/>
    <n v="35"/>
    <s v="ESPECIALIZACIÓN EN SISTEMAS INTEGRADOS DE GESTIÓN - QHSE; INGENIERIA INDUSTRIAL"/>
    <m/>
  </r>
  <r>
    <x v="1"/>
    <s v="233-2021"/>
    <m/>
    <s v="Secop II"/>
    <s v="233-2021CPS-P(57640)"/>
    <s v="FDLSCD-233-2021(57640)"/>
    <x v="0"/>
    <x v="0"/>
    <x v="1"/>
    <m/>
    <m/>
    <s v="JOSE VICENTE VELASQUEZ BELTRAN"/>
    <n v="19111762"/>
    <s v="Bogotá, D.C."/>
    <n v="1953"/>
    <n v="60610000"/>
    <n v="0"/>
    <n v="0"/>
    <n v="60610000"/>
    <n v="6380000"/>
    <m/>
    <m/>
    <m/>
    <s v="Persona Natural"/>
    <x v="0"/>
    <m/>
    <s v="PRESTAR SERVICIOS PROFESIONALES AL ÁREA DE GESTIÓN DEL DESARROLLO LOCAL DE LA ALCALDÍA LOCAL DE SUBA, PARA APOYAR LA SUPERVISIÓN DE LOS CONTRATOS QUE LE SEAN ASIGNADOS"/>
    <s v="https://community.secop.gov.co/Public/Tendering/OpportunityDetail/Index?noticeUID=CO1.NTC.1829205&amp;isFromPublicArea=True&amp;isModal=true&amp;asPopupView=true"/>
    <x v="20"/>
    <x v="165"/>
    <d v="2021-03-10T00:00:00"/>
    <d v="2021-12-24T00:00:00"/>
    <s v="9 meses 15 días."/>
    <d v="2021-12-24T00:00:00"/>
    <s v=""/>
    <d v="2021-12-24T00:00:00"/>
    <s v="9 meses 15 días."/>
    <s v="Término Ok"/>
    <m/>
    <m/>
    <m/>
    <m/>
    <s v="Carrera 59D No. 131-01"/>
    <n v="3143781201"/>
    <s v="josevicente86@yahoo.es"/>
    <s v="Banco Av Villas"/>
    <s v="Ahorros"/>
    <s v="022816602"/>
    <s v="Masculino"/>
    <s v="Colombia"/>
    <s v="Bogotá, D.C."/>
    <s v="Cundinamarca"/>
    <d v="1950-03-02T00:00:00"/>
    <n v="74"/>
    <s v="INGENIERIA INDUSTRIAL,ESPECIALIZACION EN GESTION PUBLICA"/>
    <m/>
  </r>
  <r>
    <x v="1"/>
    <s v="234-2021"/>
    <m/>
    <s v="Secop II"/>
    <s v="234-2021CPS-AG(57352)"/>
    <s v="FDLSCD-234-2021(57352)"/>
    <x v="0"/>
    <x v="0"/>
    <x v="0"/>
    <m/>
    <m/>
    <s v="ROSALBA CASTIBLANCO DE FLOREZ"/>
    <n v="41578687"/>
    <s v="Bogotá, D.C."/>
    <n v="1977"/>
    <n v="35500000"/>
    <n v="0"/>
    <n v="0"/>
    <n v="35500000"/>
    <n v="3550000"/>
    <m/>
    <m/>
    <m/>
    <s v="Persona Natural"/>
    <x v="0"/>
    <m/>
    <s v="PRESTAR SERVICIOS TECNICOS EN EL ÁREA DE GESTIÓN DESARROLLO LOCAL ESPECIALMENTE EN LA ATENCIÓN DE ACTIVIDADES RELACIONADAS CON LA PARTICIPACIÓN CIUDADANA DE LA ALCALDÍA LOCAL DE SUBA PARA LOGRAR CON EL CUMPLIMIENTO DE LAS METAS DEL PLAN DE DESARROLLO LOCAL DE LA VIGENCIA"/>
    <s v="https://community.secop.gov.co/Public/Tendering/OpportunityDetail/Index?noticeUID=CO1.NTC.1829929&amp;isFromPublicArea=True&amp;isModal=true&amp;asPopupView=true"/>
    <x v="4"/>
    <x v="165"/>
    <d v="2021-03-10T00:00:00"/>
    <d v="2021-12-31T00:00:00"/>
    <s v="9 meses 22 días."/>
    <d v="2021-12-31T00:00:00"/>
    <s v=""/>
    <d v="2021-12-31T00:00:00"/>
    <s v="9 meses 22 días."/>
    <s v="Término Ok"/>
    <m/>
    <m/>
    <m/>
    <m/>
    <s v="Cra 59 B BIS N.º 128 B-07, B 5 Apto. 302"/>
    <n v="3108600488"/>
    <s v="rosalbacastiblancop@gmail.com"/>
    <s v="Banco Davivienda"/>
    <s v="Ahorros"/>
    <n v="2500079062"/>
    <s v="Femenino"/>
    <s v="Colombia"/>
    <s v="Bogotá, D.C."/>
    <s v="Cundinamarca"/>
    <d v="1952-07-16T00:00:00"/>
    <n v="71"/>
    <s v="ARTES ESCENICAS - QUIMICA"/>
    <m/>
  </r>
  <r>
    <x v="1"/>
    <s v="235-2021"/>
    <m/>
    <s v="Secop II"/>
    <s v="235-2021CPS-P(54933)"/>
    <s v="FDLSCD-235-2021(54933)"/>
    <x v="0"/>
    <x v="0"/>
    <x v="1"/>
    <m/>
    <m/>
    <s v="JORGE ALEXANDER ALFONSO JAIMES"/>
    <n v="79624463"/>
    <m/>
    <n v="1979"/>
    <n v="38500000"/>
    <n v="0"/>
    <n v="0"/>
    <n v="38500000"/>
    <n v="3550000"/>
    <m/>
    <m/>
    <m/>
    <s v="Persona Natural"/>
    <x v="5"/>
    <m/>
    <s v="APOYAR TÉCNICAMENTE LAS DISTINTAS ETAPAS DE LOS PROCESOS DE COMPETENCIA DE LA ALCALDÍA LOCAL PARA LA DEPURACIÓN DE ACTUACIONES ADMINISTRATIVAS"/>
    <s v="https://community.secop.gov.co/Public/Tendering/OpportunityDetail/Index?noticeUID=CO1.NTC.1834666&amp;isFromPublicArea=True&amp;isModal=true&amp;asPopupView=true"/>
    <x v="21"/>
    <x v="167"/>
    <d v="2021-03-18T00:00:00"/>
    <d v="2021-10-17T00:00:00"/>
    <s v="7 meses "/>
    <d v="2021-10-17T00:00:00"/>
    <s v=""/>
    <d v="2021-03-18T00:00:00"/>
    <s v="1 días."/>
    <s v="Terminación Anticipada"/>
    <m/>
    <m/>
    <m/>
    <m/>
    <s v="-"/>
    <s v="-"/>
    <s v="-"/>
    <s v="-"/>
    <s v="-"/>
    <s v="-"/>
    <s v="Masculino"/>
    <s v="-"/>
    <s v="-"/>
    <s v="-"/>
    <s v="-"/>
    <s v="-"/>
    <s v="-"/>
    <m/>
  </r>
  <r>
    <x v="1"/>
    <s v="236-2021"/>
    <m/>
    <s v="Secop II"/>
    <s v="236-2021CPS-P(57253)"/>
    <s v="236FDLSCD-236-2021(57253)"/>
    <x v="0"/>
    <x v="0"/>
    <x v="1"/>
    <m/>
    <m/>
    <s v="MONICA ESPERANZA ESQUINAS CASTILLO"/>
    <n v="52582158"/>
    <s v="Bogotá, D.C."/>
    <n v="2016"/>
    <n v="63800000"/>
    <n v="850664"/>
    <n v="0"/>
    <n v="64650664"/>
    <n v="6380000"/>
    <m/>
    <m/>
    <m/>
    <s v="Persona Natural"/>
    <x v="0"/>
    <m/>
    <s v="PRESTAR SERVICIOS PROFESIONALES EN MATERIA SOCIAL PARA IMPULSAR LOS PROCESOS DE PARTICIPACIÓN CIUDADANA Y FOMENTAR LAS ACTIVIDADES INSTITUCIONALES PARA EL CUMPLIMIENTO DE LAS METAS DE PLAN DE DESARROLLO LOCAL."/>
    <s v="https://community.secop.gov.co/Public/Tendering/OpportunityDetail/Index?noticeUID=CO1.NTC.1832448&amp;isFromPublicArea=True&amp;isModal=true&amp;asPopupView=true"/>
    <x v="4"/>
    <x v="165"/>
    <d v="2021-03-11T00:00:00"/>
    <d v="2021-12-31T00:00:00"/>
    <s v="9 meses 21 días."/>
    <d v="2022-01-13T00:00:00"/>
    <s v="13 días."/>
    <d v="2022-01-13T00:00:00"/>
    <s v="10 meses 3 días."/>
    <s v="Término Ok"/>
    <m/>
    <m/>
    <m/>
    <m/>
    <s v="Calle 146 N° 81 - 59"/>
    <n v="3105761342"/>
    <s v="MONICAESQUINAS@HOTMAIL.COM"/>
    <s v="Bancolombia"/>
    <s v="Ahorros"/>
    <n v="20525974176"/>
    <s v="Femenino"/>
    <s v="Colombia"/>
    <s v="Bogotá, D.C."/>
    <s v="Cundinamarca"/>
    <d v="1971-02-08T00:00:00"/>
    <n v="53"/>
    <s v="INGENIERA DE SISTEMAS "/>
    <m/>
  </r>
  <r>
    <x v="1"/>
    <s v="237-2021"/>
    <m/>
    <s v="Secop II"/>
    <s v="237-2021CPSP(56509)"/>
    <s v="FDLSCD-237-2021(56509)"/>
    <x v="0"/>
    <x v="0"/>
    <x v="1"/>
    <m/>
    <m/>
    <s v="JUAN CARLOS BERNAL RIAÑO"/>
    <n v="1018423710"/>
    <s v="Bogotá, D.C."/>
    <n v="2033"/>
    <n v="66990000"/>
    <n v="0"/>
    <n v="0"/>
    <n v="66990000"/>
    <n v="6380000"/>
    <m/>
    <m/>
    <m/>
    <s v="Persona Natural"/>
    <x v="0"/>
    <m/>
    <s v="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1835042&amp;isFromPublicArea=True&amp;isModal=true&amp;asPopupView=true"/>
    <x v="13"/>
    <x v="168"/>
    <d v="2021-03-11T00:00:00"/>
    <d v="2021-12-31T00:00:00"/>
    <s v="9 meses 21 días."/>
    <d v="2021-12-31T00:00:00"/>
    <s v=""/>
    <d v="2021-12-31T00:00:00"/>
    <s v="9 meses 21 días."/>
    <s v="Término Ok"/>
    <m/>
    <m/>
    <m/>
    <m/>
    <s v="CL 130A 103A 34"/>
    <n v="3204765407"/>
    <s v="jcbr1903@gmail.com"/>
    <s v="Banco Davivienda"/>
    <s v="Ahorros"/>
    <s v="001700089574"/>
    <s v="Masculino"/>
    <s v="Colombia"/>
    <s v="Bogotá, D.C."/>
    <s v="Cundinamarca"/>
    <d v="1989-03-19T00:00:00"/>
    <n v="35"/>
    <s v="MAESTRÍA EN PAZ, DESARROLLO Y CIUDADANÍA,ESPECIALIZACION EN GESTION Y_x000a_PLANIFICACION DEL DESARROLLO,ADMINISTRACION PUBLICA"/>
    <m/>
  </r>
  <r>
    <x v="1"/>
    <s v="238-2021"/>
    <m/>
    <s v="Secop II"/>
    <s v="FDLSMC-238-2021(57121)"/>
    <s v="FDLSMC-001-2021(57121)"/>
    <x v="3"/>
    <x v="2"/>
    <x v="2"/>
    <m/>
    <m/>
    <s v="CAR SCANNERS SAS"/>
    <s v="900693270-1"/>
    <m/>
    <s v="No es CPS P-AG"/>
    <n v="25000000"/>
    <n v="12500000"/>
    <n v="0"/>
    <n v="37500000"/>
    <m/>
    <m/>
    <m/>
    <m/>
    <s v="Persona Jurídica"/>
    <x v="2"/>
    <m/>
    <s v="CONTRATAR A MONTO AGOTABLE EL SERVICIO DE MANTENIMIENTO PREVENTIVO Y CORRECTIVO, SUMINISTRO DE REPUESTOS E INSUMOS, PARA LOS VEHÍCULOS DEL FONDO DE DESARROLLO LOCAL DE SUBA O A LOS QUE LLEGARE A SER RESPONSABLE DURANTE LA VIGENCIA DEL CONTRATO"/>
    <s v="https://community.secop.gov.co/Public/Tendering/OpportunityDetail/Index?noticeUID=CO1.NTC.1811320&amp;isFromPublicArea=True&amp;isModal=true&amp;asPopupView=true"/>
    <x v="11"/>
    <x v="168"/>
    <d v="2021-03-15T00:00:00"/>
    <d v="2022-03-14T00:00:00"/>
    <s v="1 años "/>
    <d v="2022-05-14T00:00:00"/>
    <s v="2 meses "/>
    <d v="2022-05-14T00:00:00"/>
    <s v="1 años 2 meses "/>
    <s v="Término Ok"/>
    <m/>
    <m/>
    <m/>
    <d v="2022-07-12T00:00:00"/>
    <m/>
    <m/>
    <m/>
    <m/>
    <m/>
    <m/>
    <s v="No aplica"/>
    <m/>
    <m/>
    <m/>
    <m/>
    <s v="-"/>
    <m/>
    <m/>
  </r>
  <r>
    <x v="1"/>
    <s v="239-2021"/>
    <m/>
    <s v="Secop II"/>
    <s v="239-2021CPS-P(54893)"/>
    <s v="FDLSCD-238-2021(54893)"/>
    <x v="0"/>
    <x v="0"/>
    <x v="1"/>
    <m/>
    <m/>
    <s v="SANDRA YANNETH GORDILLO PEDROZA"/>
    <n v="51972599"/>
    <s v="Bogotá, D.C."/>
    <n v="1978"/>
    <n v="46970000"/>
    <n v="0"/>
    <n v="0"/>
    <n v="46970000"/>
    <n v="4270000"/>
    <m/>
    <m/>
    <m/>
    <s v="Persona Natural"/>
    <x v="0"/>
    <m/>
    <s v="PRESTAR LOS SERVICIOS PROFESIONALES AL ÁREA GESTIÓN DE DESARROLLO LOCAL ESPECIALMENTE EN EL CENTRO DE DOCUMENTACIÓN E INFORMACIÓN CDI DE LA ALCALDÍA LOCAL DE SUBA"/>
    <s v="https://community.secop.gov.co/Public/Tendering/OpportunityDetail/Index?noticeUID=CO1.NTC.1837718&amp;isFromPublicArea=True&amp;isModal=true&amp;asPopupView=true"/>
    <x v="7"/>
    <x v="169"/>
    <d v="2021-03-17T00:00:00"/>
    <d v="2021-12-31T00:00:00"/>
    <s v="9 meses 15 días."/>
    <d v="2021-12-31T00:00:00"/>
    <s v=""/>
    <d v="2021-12-31T00:00:00"/>
    <s v="9 meses 15 días."/>
    <s v="Término Ok"/>
    <m/>
    <m/>
    <m/>
    <m/>
    <s v="Cra 114 F152 B 50"/>
    <n v="3162359697"/>
    <s v="sangor168@gmail.com"/>
    <s v="Banco Davivienda"/>
    <s v="Ahorros"/>
    <s v="451870004061"/>
    <s v="Femenino"/>
    <s v="Colombia"/>
    <s v="Bogotá, D.C."/>
    <s v="Cundinamarca"/>
    <d v="1970-02-24T00:00:00"/>
    <n v="54"/>
    <s v="ESPECIALIZACIÓN EN COMUNICACIÓN ESTRATÉGICA PARA LAS"/>
    <m/>
  </r>
  <r>
    <x v="1"/>
    <s v="240-2021"/>
    <m/>
    <s v="Secop II"/>
    <s v="240-2021CPS-AG(54893)"/>
    <s v="FDLSCD-239-2021(54889)"/>
    <x v="0"/>
    <x v="0"/>
    <x v="0"/>
    <m/>
    <m/>
    <s v="RODRIGO ALEXANDER QUINTERO CONTRERAS"/>
    <n v="80757541"/>
    <s v="Bogotá, D.C."/>
    <n v="1978"/>
    <n v="24750000"/>
    <n v="0"/>
    <n v="0"/>
    <n v="24750000"/>
    <n v="2250000"/>
    <m/>
    <m/>
    <m/>
    <s v="Persona Natural"/>
    <x v="0"/>
    <m/>
    <s v="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1838733&amp;isFromPublicArea=True&amp;isModal=true&amp;asPopupView=true"/>
    <x v="7"/>
    <x v="170"/>
    <d v="2021-03-17T00:00:00"/>
    <d v="2021-12-31T00:00:00"/>
    <s v="9 meses 15 días."/>
    <d v="2022-01-14T00:00:00"/>
    <s v="14 días."/>
    <d v="2022-01-14T00:00:00"/>
    <s v="9 meses 29 días."/>
    <s v="Término Ok"/>
    <m/>
    <m/>
    <m/>
    <m/>
    <s v="Cra 95 # 132D 09"/>
    <n v="3142789312"/>
    <s v="rodrienfer@yahoo.com"/>
    <s v="Banco Scotiabank Colpatria"/>
    <s v="Ahorros"/>
    <s v="4342016263"/>
    <s v="Masculino"/>
    <s v="Colombia"/>
    <s v="Bogotá, D.C."/>
    <s v="Cundinamarca"/>
    <d v="1983-07-31T00:00:00"/>
    <n v="40"/>
    <s v="BACHILLER"/>
    <m/>
  </r>
  <r>
    <x v="1"/>
    <s v="241-2021"/>
    <m/>
    <s v="Secop II"/>
    <s v="241-2021CPS-P(56648)"/>
    <s v="FDLSCD-240-2021(56648)"/>
    <x v="0"/>
    <x v="0"/>
    <x v="1"/>
    <m/>
    <m/>
    <s v="IVAN HERNANDO ZABALETA VANEGAS"/>
    <n v="1020764014"/>
    <s v="Bogotá, D.C."/>
    <n v="2015"/>
    <n v="66990000"/>
    <n v="0"/>
    <n v="0"/>
    <n v="66990000"/>
    <n v="6380000"/>
    <m/>
    <m/>
    <m/>
    <s v="Persona Natural"/>
    <x v="0"/>
    <m/>
    <s v="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1838312&amp;isFromPublicArea=True&amp;isModal=true&amp;asPopupView=true"/>
    <x v="13"/>
    <x v="168"/>
    <d v="2021-03-15T00:00:00"/>
    <d v="2021-12-31T00:00:00"/>
    <s v="9 meses 17 días."/>
    <d v="2021-12-31T00:00:00"/>
    <s v=""/>
    <d v="2021-12-31T00:00:00"/>
    <s v="9 meses 17 días."/>
    <s v="Término Ok"/>
    <m/>
    <m/>
    <m/>
    <m/>
    <s v="CL 142BIS A 140A 06"/>
    <n v="3124626515"/>
    <s v="L ihzabaletav@gmail.com"/>
    <s v="Banco Caja Social (BCSC)"/>
    <s v="Ahorros"/>
    <n v="24093763633"/>
    <s v="Femenino"/>
    <s v="Colombia"/>
    <s v="Bogotá, D.C."/>
    <s v="Cundinamarca"/>
    <d v="1991-07-26T00:00:00"/>
    <n v="32"/>
    <s v="MAESTRÌA EN POLITICAS PUBLICAS,CIENCIA POLÍTICA"/>
    <m/>
  </r>
  <r>
    <x v="1"/>
    <s v="242-2021"/>
    <m/>
    <s v="Secop II"/>
    <s v="242-2021CPS-P(56394)"/>
    <s v="FDLSCD-241-2021(56394)"/>
    <x v="0"/>
    <x v="0"/>
    <x v="1"/>
    <m/>
    <m/>
    <s v="ORIANA ANDREA CELIS NARANJO"/>
    <n v="52448847"/>
    <m/>
    <n v="1977"/>
    <n v="63800000"/>
    <n v="0"/>
    <n v="0"/>
    <n v="63800000"/>
    <n v="6380000"/>
    <m/>
    <m/>
    <m/>
    <s v="Persona Natural"/>
    <x v="0"/>
    <m/>
    <s v="APOYAR AL ALCALDE LOCAL EN LA PROMOCIÓN, ACOMPAÑAMIENTO, COORDINACIÓN Y ATENCIÓN DE LAS INSTANCIAS DE COORDINACIÓN INTERINSTITUCIONAL Y LAS INSTANCIAS DE PARTICIPACIÓN LOCALES, ASÍ COMO LOS PROCESOS COMUNITARIOS EN LA LOCALIDAD"/>
    <s v="https://community.secop.gov.co/Public/Tendering/OpportunityDetail/Index?noticeUID=CO1.NTC.1846175&amp;isFromPublicArea=True&amp;isModal=true&amp;asPopupView=true"/>
    <x v="4"/>
    <x v="171"/>
    <d v="2021-03-23T00:00:00"/>
    <d v="2021-12-31T00:00:00"/>
    <s v="9 meses 9 días."/>
    <d v="2021-12-31T00:00:00"/>
    <s v=""/>
    <d v="2021-12-31T00:00:00"/>
    <s v="9 meses 9 días."/>
    <s v="Término Ok"/>
    <m/>
    <m/>
    <m/>
    <m/>
    <s v="-"/>
    <s v="-"/>
    <s v="-"/>
    <s v="-"/>
    <s v="-"/>
    <s v="-"/>
    <s v="Femenino"/>
    <s v="-"/>
    <s v="-"/>
    <s v="-"/>
    <s v="-"/>
    <s v="-"/>
    <s v="-"/>
    <m/>
  </r>
  <r>
    <x v="1"/>
    <s v="243-2021"/>
    <m/>
    <s v="Secop II"/>
    <s v="243-2021CPS-AG(54922)"/>
    <s v="FDLSCD-242-2021(54922)"/>
    <x v="0"/>
    <x v="0"/>
    <x v="0"/>
    <m/>
    <m/>
    <s v="PAULA MARITZA VARELA SALINAS"/>
    <n v="53115883"/>
    <s v="Bogotá, D.C."/>
    <n v="1979"/>
    <n v="15750000"/>
    <n v="5100000"/>
    <n v="0"/>
    <n v="20850000"/>
    <n v="2250000"/>
    <m/>
    <m/>
    <m/>
    <s v="Persona Natural"/>
    <x v="0"/>
    <m/>
    <s v="APOYAR ADMINISTRATIVA Y ASISTENCIALMENTE A LAS INSPECCIONES DE POLICÍA DE LA LOCALIDAD."/>
    <s v="https://community.secop.gov.co/Public/Tendering/OpportunityDetail/Index?noticeUID=CO1.NTC.1849302&amp;isFromPublicArea=True&amp;isModal=true&amp;asPopupView=true"/>
    <x v="23"/>
    <x v="171"/>
    <d v="2021-03-23T00:00:00"/>
    <d v="2021-10-22T00:00:00"/>
    <s v="7 meses "/>
    <d v="2021-12-31T00:00:00"/>
    <s v="2 meses 9 días."/>
    <d v="2021-12-31T00:00:00"/>
    <s v="9 meses 9 días."/>
    <s v="Término Ok"/>
    <m/>
    <m/>
    <m/>
    <m/>
    <s v="calle 31 B No. 21 B - 39 sur"/>
    <n v="3222214432"/>
    <s v="paulis.22@hotmail.com"/>
    <s v="Banco Caja Social (BCSC)"/>
    <s v="Ahorros"/>
    <s v="24067186972"/>
    <s v="Femenino"/>
    <s v="Colombia"/>
    <s v="Chiquinquirá"/>
    <s v="Boyacá"/>
    <d v="1984-11-16T00:00:00"/>
    <n v="39"/>
    <s v="TÉCNOLOGO EN GESTION DEL TALENTO - TECNICO LABORAL EN ADMINISTRACION Y DESARROLO"/>
    <m/>
  </r>
  <r>
    <x v="1"/>
    <s v="244-2021"/>
    <m/>
    <s v="Secop II"/>
    <s v="244-2021CPS-P(55106)"/>
    <s v="FDLSCD-243-2021(55106)"/>
    <x v="0"/>
    <x v="0"/>
    <x v="1"/>
    <m/>
    <m/>
    <s v="HERNAN RICARDO MURCIA LOPEZ"/>
    <n v="1031146858"/>
    <m/>
    <n v="1953"/>
    <n v="46970000"/>
    <n v="0"/>
    <n v="0"/>
    <n v="46970000"/>
    <n v="4270000"/>
    <m/>
    <m/>
    <m/>
    <s v="Persona Natural"/>
    <x v="0"/>
    <m/>
    <s v="PRESTAR SERVICIOS PROFESIONALES PARA LA OPERACIÓN, SEGUIMIENTO Y CUMPLIMIENTO DE LOS PROCESOS Y PROCEDIMIENTOS DEL SERVICIO SOCIAL APOYO ECONÓMICO TIPO C, REQUERIDOS PARA EL OPORTUNO Y ADECUADO REGISTRO, CRUCE Y REPORTE DE LOS DATOS EN EL SISTEMA DE INFORMACIÓN Y REGISTRO DE BENEFICIARIOS SIRBE,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1845986&amp;isFromPublicArea=True&amp;isModal=true&amp;asPopupView=true"/>
    <x v="20"/>
    <x v="171"/>
    <d v="2021-03-23T00:00:00"/>
    <d v="2021-12-31T00:00:00"/>
    <s v="9 meses 9 días."/>
    <d v="2021-12-31T00:00:00"/>
    <s v=""/>
    <d v="2021-12-31T00:00:00"/>
    <s v="9 meses 9 días."/>
    <s v="Término Ok"/>
    <m/>
    <m/>
    <m/>
    <m/>
    <s v="-"/>
    <s v="-"/>
    <s v="-"/>
    <s v="-"/>
    <s v="-"/>
    <s v="-"/>
    <s v="Masculino"/>
    <s v="-"/>
    <s v="-"/>
    <s v="-"/>
    <s v="-"/>
    <s v="-"/>
    <s v="-"/>
    <m/>
  </r>
  <r>
    <x v="1"/>
    <s v="245-2021"/>
    <m/>
    <s v="Secop II"/>
    <s v="245-2021CPS-P(54930)"/>
    <s v="FDLSCD-244-2021(54930)"/>
    <x v="0"/>
    <x v="0"/>
    <x v="1"/>
    <m/>
    <m/>
    <s v="ANDRES CAMILO HERNANDEZ RAMIREZ"/>
    <n v="1016051968"/>
    <s v="Bogotá, D.C."/>
    <n v="1979"/>
    <n v="29890000"/>
    <n v="0"/>
    <n v="0"/>
    <n v="29890000"/>
    <n v="4270000"/>
    <m/>
    <m/>
    <m/>
    <s v="Persona Natural"/>
    <x v="0"/>
    <m/>
    <s v="APOYAR JURÍDICAMENTE LA EJECUCIÓN DE LAS ACCIONES REQUERIDAS PARA LA DEPURACIÓN DE LAS ACTUACIONES ADMINISTRATIVAS QUE CURSAN EN LA ALCALDÍA LOCAL"/>
    <s v="https://community.secop.gov.co/Public/Tendering/OpportunityDetail/Index?noticeUID=CO1.NTC.1849608&amp;isFromPublicArea=True&amp;isModal=true&amp;asPopupView=true"/>
    <x v="21"/>
    <x v="171"/>
    <d v="2021-03-23T00:00:00"/>
    <d v="2021-10-22T00:00:00"/>
    <s v="7 meses "/>
    <d v="2021-10-22T00:00:00"/>
    <s v=""/>
    <d v="2021-10-22T00:00:00"/>
    <s v="7 meses "/>
    <s v="Término Ok"/>
    <m/>
    <m/>
    <m/>
    <m/>
    <s v="CARRERA 81B#19B-80"/>
    <n v="3127531214"/>
    <s v="ANDRESCA.HERNANDEZ@GMAIL.COM"/>
    <s v="Banco BBVA"/>
    <s v="Ahorros"/>
    <n v="157173360"/>
    <s v="Masculino"/>
    <s v="Colombia"/>
    <s v="Bogotá, D.C."/>
    <s v="Cundinamarca"/>
    <d v="1993-01-07T00:00:00"/>
    <n v="31"/>
    <s v="DERECHO - ESPECIALIZACION EN INSTITUCIONE JURIDICO PENALES"/>
    <m/>
  </r>
  <r>
    <x v="1"/>
    <s v="246-2021"/>
    <m/>
    <s v="Secop II"/>
    <s v="246-2021CPS-P(55102)"/>
    <s v="FDLSCD-245-2021(55102)"/>
    <x v="0"/>
    <x v="0"/>
    <x v="1"/>
    <m/>
    <m/>
    <s v="JOSE OSCAR BAQUERO GONZALEZ"/>
    <n v="79290366"/>
    <s v="Bogotá, D.C."/>
    <n v="1979"/>
    <n v="70180000"/>
    <n v="0"/>
    <n v="0"/>
    <n v="70180000"/>
    <n v="6380000"/>
    <m/>
    <m/>
    <m/>
    <s v="Persona Natural"/>
    <x v="0"/>
    <m/>
    <s v="PRESTAR LOS SERVICIOS PROFESIONALES COMO ABOGADO EN LA ALCALDÍA LOCAL DE SUBA, PRINCIPALMENTE EN TODAS LAS GESTIONES JURÍDICAS Y ADMINISTRATIVAS EN MATERIA DE PROPIEDAD HORIZONTAL"/>
    <s v="https://community.secop.gov.co/Public/Tendering/OpportunityDetail/Index?noticeUID=CO1.NTC.1856269&amp;isFromPublicArea=True&amp;isModal=true&amp;asPopupView=true"/>
    <x v="21"/>
    <x v="172"/>
    <d v="2021-03-24T00:00:00"/>
    <d v="2021-12-31T00:00:00"/>
    <s v="9 meses 8 días."/>
    <d v="2021-12-31T00:00:00"/>
    <s v=""/>
    <d v="2021-12-31T00:00:00"/>
    <s v="9 meses 8 días."/>
    <s v="Término Ok"/>
    <m/>
    <m/>
    <m/>
    <m/>
    <s v="Carrera 93 No. 72 A 47_x000d_"/>
    <n v="3214728890"/>
    <s v="oscarcowboy@hotmail.com_x000d_"/>
    <s v="Bancolombia"/>
    <s v="Ahorros"/>
    <s v="46719605133"/>
    <s v="Masculino"/>
    <s v="Colombia"/>
    <s v="Gachetá"/>
    <s v="Cundinamarca"/>
    <d v="1963-05-25T00:00:00"/>
    <n v="61"/>
    <s v="DERECHO"/>
    <m/>
  </r>
  <r>
    <x v="1"/>
    <s v="247-2021"/>
    <m/>
    <s v="Secop II"/>
    <s v="247-2021CPS-P(56396)"/>
    <s v="FDLSCD-246-2021(56396)"/>
    <x v="0"/>
    <x v="0"/>
    <x v="1"/>
    <m/>
    <m/>
    <s v="CATALINA FONSECA VELANDIA"/>
    <n v="1010193889"/>
    <s v="Bogotá, D.C."/>
    <n v="1977"/>
    <n v="63800000"/>
    <n v="0"/>
    <n v="0"/>
    <n v="63800000"/>
    <n v="6380000"/>
    <m/>
    <m/>
    <m/>
    <s v="Persona Natural"/>
    <x v="0"/>
    <m/>
    <s v="PRESTAR SERVICIOS PROFESIONALES EN LA COORDINAR LAS ACTIVIDADES RELACIONADAS CON LOS PROYECTOS DEL FDL DE SUBA QUE DEN CUMPLIMIENTO A LAS METAS DEL PLAN DE DESARROLLO LOCAL ENFOCADAS EN EL FORTALECIMIENTO DE LAS ORGANIZACIONES SOCIALES Y LA FORMACIÓN DE PERSONAS EN TEMAS RELACIONADOS CON PARTICIPACIÓN CIUDADANA Y PRESUPUESTOS PARTICIPATIVOS"/>
    <s v="https://community.secop.gov.co/Public/Tendering/OpportunityDetail/Index?noticeUID=CO1.NTC.1856348&amp;isFromPublicArea=True&amp;isModal=true&amp;asPopupView=true"/>
    <x v="4"/>
    <x v="172"/>
    <d v="2021-03-24T00:00:00"/>
    <d v="2021-12-31T00:00:00"/>
    <s v="9 meses 8 días."/>
    <d v="2021-12-31T00:00:00"/>
    <s v=""/>
    <d v="2021-12-31T00:00:00"/>
    <s v="9 meses 8 días."/>
    <s v="Término Ok"/>
    <m/>
    <m/>
    <m/>
    <m/>
    <s v="Carrera 7b # 124 - 20"/>
    <n v="3115507117"/>
    <s v="catafon007@gmail.com"/>
    <s v="Bancolombia"/>
    <s v="Ahorros"/>
    <n v="58993244005"/>
    <s v="Femenino"/>
    <s v="Colombia"/>
    <s v="Bogotá, D.C."/>
    <s v="Cundinamarca"/>
    <d v="1990-10-04T00:00:00"/>
    <n v="33"/>
    <s v="GOBIERNO Y RELACIONES_x000a_INTERNACIONALES , ESPECIALIZACION EN GERENCIA_x000a_FINANCIERA"/>
    <m/>
  </r>
  <r>
    <x v="1"/>
    <s v="248-2021"/>
    <m/>
    <s v="Secop II"/>
    <s v="248-2021CPS-P(54933)"/>
    <s v="FDLSCD-247-2021(54933)"/>
    <x v="0"/>
    <x v="0"/>
    <x v="1"/>
    <m/>
    <m/>
    <s v="RICARDO ALBERTO CORNEJO GONZALEZ"/>
    <n v="79531247"/>
    <m/>
    <n v="1979"/>
    <n v="38500000"/>
    <n v="0"/>
    <n v="0"/>
    <n v="38500000"/>
    <n v="5500000"/>
    <m/>
    <m/>
    <m/>
    <s v="Persona Natural"/>
    <x v="0"/>
    <m/>
    <s v="APOYAR TÉCNICAMENTE LAS DISTINTAS ETAPAS DE LOS PROCESOS DE COMPETENCIA DE LA ALCALDÍA LOCAL PARA LA DEPURACIÓN DE ACTUACIONES ADMINISTRATIVAS."/>
    <s v="https://community.secop.gov.co/Public/Tendering/OpportunityDetail/Index?noticeUID=CO1.NTC.1854771&amp;isFromPublicArea=True&amp;isModal=true&amp;asPopupView=true"/>
    <x v="21"/>
    <x v="172"/>
    <d v="2021-03-24T00:00:00"/>
    <d v="2021-10-23T00:00:00"/>
    <s v="7 meses "/>
    <d v="2021-10-23T00:00:00"/>
    <s v=""/>
    <d v="2021-10-23T00:00:00"/>
    <s v="7 meses "/>
    <s v="Término Ok"/>
    <m/>
    <m/>
    <m/>
    <m/>
    <s v="-"/>
    <s v="-"/>
    <s v="-"/>
    <s v="-"/>
    <s v="-"/>
    <s v="-"/>
    <s v="Masculino"/>
    <s v="-"/>
    <s v="-"/>
    <s v="-"/>
    <s v="-"/>
    <s v="-"/>
    <s v="-"/>
    <m/>
  </r>
  <r>
    <x v="1"/>
    <s v="249-2021"/>
    <m/>
    <s v="Secop II"/>
    <s v="249-2021CPS-AG(54922)"/>
    <s v="249-2021CPS-AG(54922)"/>
    <x v="0"/>
    <x v="0"/>
    <x v="0"/>
    <m/>
    <m/>
    <s v="ELCIDA MARIN TARAZONA"/>
    <n v="28124871"/>
    <s v="Enciso (Santander)"/>
    <n v="1979"/>
    <n v="15750000"/>
    <n v="0"/>
    <n v="0"/>
    <n v="15750000"/>
    <n v="2250000"/>
    <m/>
    <m/>
    <m/>
    <s v="Persona Natural"/>
    <x v="0"/>
    <m/>
    <s v="APOYAR ADMINISTRATIVA Y ASISTENCIALMENTE A LAS INSPECCIONES DE POLICÍA DE LA LOCALIDAD"/>
    <s v="https://community.secop.gov.co/Public/Tendering/OpportunityDetail/Index?noticeUID=CO1.NTC.1856166&amp;isFromPublicArea=True&amp;isModal=true&amp;asPopupView=true"/>
    <x v="23"/>
    <x v="173"/>
    <d v="2021-03-29T00:00:00"/>
    <d v="2021-10-28T00:00:00"/>
    <s v="7 meses "/>
    <d v="2021-10-28T00:00:00"/>
    <s v=""/>
    <d v="2021-10-28T00:00:00"/>
    <s v="7 meses "/>
    <s v="Término Ok"/>
    <m/>
    <m/>
    <m/>
    <m/>
    <s v="Carrera 98 No. 2-20 "/>
    <n v="3138950684"/>
    <s v="chata-mar@hotmail.com"/>
    <s v="Banco Scotiabank Colpatria"/>
    <s v="Ahorros"/>
    <s v="2802009522"/>
    <s v="Femenino"/>
    <s v="Colombia"/>
    <s v="Enciso"/>
    <s v="Santander"/>
    <d v="1978-01-05T00:00:00"/>
    <n v="46"/>
    <s v="BACHILLER"/>
    <m/>
  </r>
  <r>
    <x v="1"/>
    <s v="250-2021"/>
    <m/>
    <s v="Secop II"/>
    <s v="250-2021CPS-AG(56326)"/>
    <s v="FDLSCD-249-2021(56326)"/>
    <x v="0"/>
    <x v="0"/>
    <x v="0"/>
    <m/>
    <m/>
    <s v="ANA EMILIA LOPEZ CASTRO"/>
    <n v="52478869"/>
    <m/>
    <n v="1978"/>
    <n v="37275000"/>
    <n v="0"/>
    <n v="0"/>
    <n v="37275000"/>
    <n v="3550000"/>
    <m/>
    <m/>
    <m/>
    <s v="Persona Natural"/>
    <x v="2"/>
    <m/>
    <s v="APOYAR EN LAS TAREAS OPERATIVAS DE CARÁCTER ARCHIVÍSTICO DESARROLLADAS EN LA ALCALDÍA LOCAL PARA GARANTIZAR LA APLICACIÓN CORRECTA DE LOS PROCEDIMIENTOS TÉCNICOS."/>
    <s v="https://community.secop.gov.co/Public/Tendering/OpportunityDetail/Index?noticeUID=CO1.NTC.1865813&amp;isFromPublicArea=True&amp;isModal=true&amp;asPopupView=true"/>
    <x v="19"/>
    <x v="174"/>
    <d v="2021-03-29T00:00:00"/>
    <d v="2021-12-31T00:00:00"/>
    <s v="9 meses 3 días."/>
    <d v="2021-12-31T00:00:00"/>
    <s v=""/>
    <d v="2021-11-02T00:00:00"/>
    <s v="7 meses 5 días."/>
    <s v="Terminación Anticipada"/>
    <m/>
    <m/>
    <m/>
    <d v="2022-03-28T00:00:00"/>
    <s v="-"/>
    <s v="-"/>
    <s v="-"/>
    <s v="-"/>
    <s v="-"/>
    <s v="-"/>
    <s v="Femenino"/>
    <s v="-"/>
    <s v="-"/>
    <s v="-"/>
    <s v="-"/>
    <s v="-"/>
    <s v="-"/>
    <m/>
  </r>
  <r>
    <x v="1"/>
    <s v="251-2021"/>
    <m/>
    <s v="Secop II"/>
    <s v="251-2021CPS-P(56337)"/>
    <s v="FDLSCD-250-2021(56337)"/>
    <x v="0"/>
    <x v="0"/>
    <x v="1"/>
    <m/>
    <m/>
    <s v="DIANA LUCIA VASQUEZ VASQUEZ"/>
    <n v="1026260730"/>
    <s v="Bogotá, D.C."/>
    <n v="1978"/>
    <n v="44835000"/>
    <n v="0"/>
    <n v="0"/>
    <n v="44835000"/>
    <n v="4270000"/>
    <m/>
    <m/>
    <m/>
    <s v="Persona Natural"/>
    <x v="0"/>
    <m/>
    <s v=" APOYAR ADMINISTRATIVA Y CONTABLEMENTE EL PROYECTO DE INTERVENCIÓN, RECUPERACIÓN Y MODERNIZACIÓN EN LAS ACTIVIDADES DE COBRO PERSUASIVO A FAVOR DEL FONDO DE DESARROLLO LOCAL DE SUBA."/>
    <s v="https://community.secop.gov.co/Public/Tendering/OpportunityDetail/Index?noticeUID=CO1.NTC.1872582&amp;isFromPublicArea=True&amp;isModal=true&amp;asPopupView=true"/>
    <x v="17"/>
    <x v="175"/>
    <d v="2021-03-30T00:00:00"/>
    <d v="2021-12-31T00:00:00"/>
    <s v="9 meses 2 días."/>
    <d v="2022-01-14T00:00:00"/>
    <s v="14 días."/>
    <d v="2022-01-14T00:00:00"/>
    <s v="9 meses 16 días."/>
    <s v="Término Ok"/>
    <m/>
    <m/>
    <m/>
    <m/>
    <s v="Carrera 102 # 155 50"/>
    <n v="6015716051"/>
    <s v="DIALUVAZ22@HOTAMAIL.COM"/>
    <s v="Bancolombia"/>
    <s v="Ahorros"/>
    <n v="66203022345"/>
    <s v="Femenino"/>
    <s v="Colombia"/>
    <s v="Dolores"/>
    <s v="Tolima"/>
    <d v="1988-05-03T00:00:00"/>
    <n v="36"/>
    <s v="CONTADURIA PUBLICA"/>
    <m/>
  </r>
  <r>
    <x v="1"/>
    <s v="252-2021"/>
    <m/>
    <s v="Secop II"/>
    <s v="252-2021CPS-P(54930)"/>
    <s v="FDLSCD-251-2021(54930)"/>
    <x v="0"/>
    <x v="0"/>
    <x v="1"/>
    <m/>
    <m/>
    <s v="CARLOS ARTURO SEPULVEDA SANCHEZ"/>
    <n v="91242443"/>
    <s v="Bucaramanga (Santander)"/>
    <n v="1979"/>
    <n v="29890000"/>
    <n v="9251667"/>
    <n v="0"/>
    <n v="39141667"/>
    <n v="4270000"/>
    <m/>
    <m/>
    <m/>
    <s v="Persona Natural"/>
    <x v="0"/>
    <m/>
    <s v="APOYAR JURÍDICAMENTE LA EJECUCIÓN DE LAS ACCIONES REQUERIDAS PARA LA DEPURACIÓN DE LAS ACTUACIONES ADMINISTRATIVAS QUE CURSAN EN LA ALCALDÍA LOCAL."/>
    <s v="https://community.secop.gov.co/Public/Tendering/OpportunityDetail/Index?noticeUID=CO1.NTC.1867750&amp;isFromPublicArea=True&amp;isModal=true&amp;asPopupView=true"/>
    <x v="21"/>
    <x v="175"/>
    <d v="2021-03-26T00:00:00"/>
    <d v="2021-10-25T00:00:00"/>
    <s v="7 meses "/>
    <d v="2021-12-31T00:00:00"/>
    <s v="2 meses 6 días."/>
    <d v="2021-12-31T00:00:00"/>
    <s v="9 meses 6 días."/>
    <s v="Término Ok"/>
    <m/>
    <m/>
    <m/>
    <m/>
    <s v="CARRERA 63 No. 100 - 09"/>
    <n v="3102639242"/>
    <s v="libertadjuridica@hotmail.com"/>
    <s v="Bancolombia"/>
    <s v="Ahorros"/>
    <n v="5378434906"/>
    <s v="Masculino"/>
    <s v="Colombia"/>
    <s v="Bogotá, D.C."/>
    <s v="Cundinamarca"/>
    <d v="1964-10-31T00:00:00"/>
    <n v="59"/>
    <s v="ESPECIALIZACION EN ADMINISTRACION DE_x000a_RECURSOS MILITARES, DERECHO"/>
    <m/>
  </r>
  <r>
    <x v="1"/>
    <s v="253-2021"/>
    <m/>
    <s v="Secop II"/>
    <s v="253-2021CPS-AG(56263)"/>
    <s v="FDLSCD-252-2021(56263)"/>
    <x v="0"/>
    <x v="0"/>
    <x v="0"/>
    <m/>
    <m/>
    <s v="ANGEL CUSTODIO PEÑA VALERO"/>
    <n v="79244658"/>
    <s v="Bogotá, D.C."/>
    <n v="1978"/>
    <n v="37275000"/>
    <n v="0"/>
    <n v="0"/>
    <n v="37275000"/>
    <n v="3550000"/>
    <m/>
    <m/>
    <m/>
    <s v="Persona Natural"/>
    <x v="0"/>
    <m/>
    <s v="PRESTAR SERVICIOS AL ÁREA DE GESTIÓN DEL DESARROLLO LOCAL DE LA ALCALDÍA LOCAL DE SUBA, ESPECIALMENTE COMO APOYO EN EL ALMACÉN"/>
    <s v="https://community.secop.gov.co/Public/Tendering/OpportunityDetail/Index?noticeUID=CO1.NTC.1871716&amp;isFromPublicArea=True&amp;isModal=true&amp;asPopupView=true"/>
    <x v="16"/>
    <x v="175"/>
    <d v="2021-03-29T00:00:00"/>
    <d v="2021-12-31T00:00:00"/>
    <s v="9 meses 3 días."/>
    <d v="2021-12-31T00:00:00"/>
    <s v=""/>
    <d v="2021-12-31T00:00:00"/>
    <s v="9 meses 3 días."/>
    <s v="Término Ok"/>
    <m/>
    <m/>
    <m/>
    <m/>
    <s v="Calle 147 n 90 82"/>
    <n v="3115654175"/>
    <s v="ange11969pena@gmail.com"/>
    <s v="Bancolombia"/>
    <s v="Ahorros"/>
    <n v="20085885759"/>
    <s v="Masculino"/>
    <s v="Colombia"/>
    <s v="Saboyá"/>
    <s v="Boyacá"/>
    <d v="1969-01-01T00:00:00"/>
    <n v="55"/>
    <s v="ADMINISTRACION DE EMPRESAS"/>
    <m/>
  </r>
  <r>
    <x v="1"/>
    <s v="254-2021"/>
    <m/>
    <s v="Secop II"/>
    <s v="254-2021CPS-P(55106)"/>
    <s v="FDLSCD-253-2021(55106)"/>
    <x v="0"/>
    <x v="0"/>
    <x v="1"/>
    <m/>
    <m/>
    <s v="ANGIE PAOLA GOMEZ MOLANO"/>
    <n v="1071631428"/>
    <s v="Fómeque (Cundinamarca)"/>
    <n v="1953"/>
    <n v="46970000"/>
    <n v="0"/>
    <n v="0"/>
    <n v="46970000"/>
    <n v="4270000"/>
    <m/>
    <m/>
    <m/>
    <s v="Persona Natural"/>
    <x v="0"/>
    <m/>
    <s v="PRESTAR SERVICIOS PROFESIONALES PARA LA OPERACIÓN, SEGUIMIENTO Y CUMPLIMIENTO DE LOS PROCESOS Y PROCEDIMIENTOS DEL SERVICIO SOCIAL APOYO ECONÓMICO TIPO C, REQUERIDOS PARA EL OPORTUNO Y ADECUADO REGISTRO, CRUCE Y REPORTE DE LOS DATOS EN EL SISTEMA DE INFORMACIÓN Y REGISTRO DE BENEFICIARIOS SIRBE,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1873625&amp;isFromPublicArea=True&amp;isModal=true&amp;asPopupView=true"/>
    <x v="20"/>
    <x v="176"/>
    <d v="2021-03-29T00:00:00"/>
    <d v="2021-12-31T00:00:00"/>
    <s v="9 meses 3 días."/>
    <d v="2021-12-31T00:00:00"/>
    <s v=""/>
    <d v="2021-12-31T00:00:00"/>
    <s v="9 meses 3 días."/>
    <s v="Término Ok"/>
    <m/>
    <m/>
    <m/>
    <m/>
    <s v="KR 106130C 22"/>
    <n v="3124578368"/>
    <s v="angiepaolagomez6@gmail.com"/>
    <s v="Banco Caja Social (BCSC)"/>
    <s v="Ahorros"/>
    <n v="24089476550"/>
    <s v="Femenino"/>
    <s v="Colombia"/>
    <s v="Fomeque"/>
    <s v="Cundinamarca"/>
    <d v="1997-01-05T00:00:00"/>
    <n v="27"/>
    <s v="ADMINISTRACION DE EMPRESAS,TECNOLOGÍA EN GESTIÓN DEL TALENTO,Diplomado en nuevos modelos gerenciales_x000a_HUMANO "/>
    <m/>
  </r>
  <r>
    <x v="1"/>
    <s v="255-2021"/>
    <m/>
    <s v="Secop II"/>
    <s v="255-2021CPS-AG(56965)"/>
    <s v="FDLSCD-254-2021(56965)"/>
    <x v="0"/>
    <x v="0"/>
    <x v="0"/>
    <m/>
    <m/>
    <s v="LAURA CAROLINA ORTÍZ TORRES"/>
    <n v="1072713174"/>
    <s v="Bogotá, D.C."/>
    <n v="1979"/>
    <n v="24850000"/>
    <n v="7336667"/>
    <n v="0"/>
    <n v="32186667"/>
    <n v="3550000"/>
    <m/>
    <m/>
    <m/>
    <s v="Persona Natural"/>
    <x v="0"/>
    <m/>
    <s v="APOYAR LA GESTIÓN DOCUMENTAL DE LA ALCALDÍA LOCAL PARA LA IMPLEMENTACIÓN DEL PROCESO DE VERIFICACIÓN, SOPORTE Y ACOMPAÑAMIENTO, EN EL DESARROLLO DE LAS ACTIVIDADES PROPIAS DE LOS PROCESOS Y ACTUACIONES ADMINISTRATIVAS EXISTENTES"/>
    <s v="https://community.secop.gov.co/Public/Tendering/OpportunityDetail/Index?noticeUID=CO1.NTC.1872980&amp;isFromPublicArea=True&amp;isModal=true&amp;asPopupView=true"/>
    <x v="23"/>
    <x v="175"/>
    <d v="2021-03-29T00:00:00"/>
    <d v="2021-10-28T00:00:00"/>
    <s v="7 meses "/>
    <d v="2021-12-31T00:00:00"/>
    <s v="2 meses 3 días."/>
    <d v="2021-12-31T00:00:00"/>
    <s v="9 meses 3 días."/>
    <s v="Término Ok"/>
    <m/>
    <m/>
    <m/>
    <m/>
    <s v="CL 191312"/>
    <n v="3002053779"/>
    <s v="lauraortiztorres@gmail.com"/>
    <s v="Banco Av Villas"/>
    <s v="Ahorros"/>
    <s v="024916178"/>
    <s v="Femenino"/>
    <s v="Colombia"/>
    <s v="Bogotá, D.C."/>
    <s v="Cundinamarca"/>
    <d v="1997-02-13T00:00:00"/>
    <n v="27"/>
    <s v="ESPECIALIZACIÓN EN DERECHO SANCIONATORIO, DERECHO, DIPLOMADO EN CONTRATACIÓN ESTATAL"/>
    <m/>
  </r>
  <r>
    <x v="1"/>
    <s v="256-2021"/>
    <m/>
    <s v="Secop II"/>
    <s v="256-2021CPS-P(56550)"/>
    <s v="FDLSCD-255-2021(56550)"/>
    <x v="0"/>
    <x v="0"/>
    <x v="1"/>
    <m/>
    <m/>
    <s v="JAVIER ALFREDO ARENIZ FLECHAS"/>
    <n v="1020757142"/>
    <m/>
    <n v="1978"/>
    <n v="42700000"/>
    <n v="0"/>
    <n v="0"/>
    <n v="42700000"/>
    <n v="4270000"/>
    <m/>
    <m/>
    <m/>
    <s v="Persona Natural"/>
    <x v="0"/>
    <m/>
    <s v="PRESTAR SUS SERVICIOS PROFESIONALES PARA APOYAR EL ÁREA DE GESTIÓN DEL DESARROLLO LOCAL EN LA ELABORACIÓN DE ESTUDIOS PREVIOS, FORMULACIÓN DE PROYECTOS, APOYO A LA SUPERVISIÓN, SEGUIMIENTO, EVALUACIÓN Y CONTROL DE LA FLOTA VEHICULAR (VEHÍCULOS LIVIANOS Y MAQUINARIA AMARILLA) DE PROPIEDAD Y/O TENENCIA DE LA ALCALDÍA LOCAL DE SUBA, ASÍ COMO APOYAR LAS DEMÁS ACTIVIDADES QUE SE GENEREN EN EL ÁREA DE GESTIÓN DEL DESARROLLO LOCAL"/>
    <s v="https://community.secop.gov.co/Public/Tendering/OpportunityDetail/Index?noticeUID=CO1.NTC.1873559&amp;isFromPublicArea=True&amp;isModal=true&amp;asPopupView=true"/>
    <x v="11"/>
    <x v="175"/>
    <d v="2021-03-29T00:00:00"/>
    <d v="2021-12-31T00:00:00"/>
    <s v="9 meses 3 días."/>
    <d v="2021-12-31T00:00:00"/>
    <s v=""/>
    <d v="2021-12-31T00:00:00"/>
    <s v="9 meses 3 días."/>
    <s v="Término Ok"/>
    <m/>
    <m/>
    <m/>
    <m/>
    <s v="-"/>
    <s v="-"/>
    <s v="-"/>
    <s v="-"/>
    <s v="-"/>
    <s v="-"/>
    <s v="Masculino"/>
    <s v="-"/>
    <s v="-"/>
    <s v="-"/>
    <s v="-"/>
    <s v="-"/>
    <s v="-"/>
    <m/>
  </r>
  <r>
    <x v="1"/>
    <s v="257-2021"/>
    <m/>
    <s v="Secop II"/>
    <s v="CONTRATO DE INTERMEDIACIÓN DE SEGUROS No. 257 DE 2021"/>
    <s v="FDLSUBA-CMA-001-2021"/>
    <x v="4"/>
    <x v="6"/>
    <x v="2"/>
    <m/>
    <m/>
    <s v="ASE &amp; ASE LTDA"/>
    <s v="900159437-3"/>
    <m/>
    <s v="No es CPS P-AG"/>
    <n v="0"/>
    <n v="0"/>
    <n v="0"/>
    <n v="0"/>
    <m/>
    <m/>
    <m/>
    <m/>
    <s v="Persona Jurídica"/>
    <x v="3"/>
    <m/>
    <s v="CONTRATAR LOS SERVICIOS DE INTERMEDIACIÓN DE SEGUROS, QUE BRINDE AL FONDO DE DESARROLLO LOCAL DE SUBA, LA ASESORÍA PARA LA CONTRATACIÓN Y MANEJO INTEGRAL DE LAS PÓLIZAS DE SEGUROS QUE REQUIERE LA ENTIDAD EN CADA UNA DE LAS DEPENDENCIAS, CON EL PROPÓSITO DE AMPARAR TODOS LOS INTERESES PATRIMONIALES POR LOS CUALES ES O LLEGARE A SER RESPONSABLE, APLICANDO POLÍTICAS PARA MITIGAR LOS FACTORES DE RIESGOS ASEGURADOS, ASÍ COMO PRESTAR ASESORÍA EN TODOS LOS TEMAS RELACIONADOS CON SEGUROS, SIN QUE GENERE EROGACIÓN ALGUNA PARA EL FONDO DE DESARROLLO LOCAL DE SUBA."/>
    <s v="https://community.secop.gov.co/Public/Tendering/OpportunityDetail/Index?noticeUID=CO1.NTC.1763136&amp;isFromPublicArea=True&amp;isModal=true&amp;asPopupView=true"/>
    <x v="8"/>
    <x v="176"/>
    <d v="2021-03-30T00:00:00"/>
    <d v="2021-12-31T00:00:00"/>
    <s v="9 meses 2 días."/>
    <d v="2024-04-10T00:00:00"/>
    <s v="2 años 3 meses 10 días."/>
    <d v="2024-04-10T00:00:00"/>
    <s v="3 años 12 días."/>
    <s v="Término Ok"/>
    <m/>
    <m/>
    <m/>
    <m/>
    <m/>
    <m/>
    <m/>
    <m/>
    <m/>
    <m/>
    <s v="No aplica"/>
    <m/>
    <m/>
    <m/>
    <m/>
    <s v="-"/>
    <m/>
    <m/>
  </r>
  <r>
    <x v="1"/>
    <s v="258-2021"/>
    <m/>
    <s v="Secop II"/>
    <s v="258-2021CPS-AG(57091)"/>
    <s v="FDLSCD-256-2021(57091)"/>
    <x v="0"/>
    <x v="0"/>
    <x v="0"/>
    <m/>
    <m/>
    <s v="NORMA CONSTANZA BAUTISTA BERNAL"/>
    <n v="52447526"/>
    <s v="Bogotá, D.C."/>
    <n v="1979"/>
    <n v="15750000"/>
    <n v="3975000"/>
    <n v="0"/>
    <n v="19725000"/>
    <n v="2250000"/>
    <m/>
    <m/>
    <m/>
    <s v="Persona Natural"/>
    <x v="0"/>
    <m/>
    <s v="APOYAR LA GESTIÓN DOCUMENTAL DE LA ALCALDÍA LOCAL, ACOMPAÑANDO AL EQUIPO JURÍDICO DE DEPURACIÓN EN LAS LABORES OPERATIVAS QUE GENERA EL PROCESO DE IMPULSO DE LAS ACTUACIONES ADMINISTRATIVAS EXISTENTES EN LAS DIFERENTES ALCALDÍAS LOCALES."/>
    <s v="https://community.secop.gov.co/Public/Tendering/OpportunityDetail/Index?noticeUID=CO1.NTC.1882802&amp;isFromPublicArea=True&amp;isModal=true&amp;asPopupView=true"/>
    <x v="21"/>
    <x v="177"/>
    <d v="2021-04-08T00:00:00"/>
    <d v="2021-11-07T00:00:00"/>
    <s v="7 meses "/>
    <d v="2021-12-31T00:00:00"/>
    <s v="1 meses 24 días."/>
    <d v="2021-12-31T00:00:00"/>
    <s v="8 meses 24 días."/>
    <s v="Término Ok"/>
    <m/>
    <m/>
    <m/>
    <m/>
    <s v="calle 154a#96-40  in 8 ap 402"/>
    <n v="3132337000"/>
    <s v="norma2380@gmail.com"/>
    <s v="Banco Caja Social (BCSC)"/>
    <s v="Ahorros"/>
    <s v="24091227162"/>
    <s v="Femenino"/>
    <s v="Colombia"/>
    <s v="Bogotá, D.C."/>
    <s v="Cundinamarca"/>
    <d v="1980-03-23T00:00:00"/>
    <n v="44"/>
    <s v="ADMINISTRACION DE EMPRESAS - DERECHO"/>
    <m/>
  </r>
  <r>
    <x v="1"/>
    <s v="259-2021"/>
    <m/>
    <s v="Secop I"/>
    <n v="259"/>
    <s v="COMODATO 257"/>
    <x v="0"/>
    <x v="10"/>
    <x v="2"/>
    <m/>
    <m/>
    <s v="JAC BARRIO VERONA"/>
    <s v="830061928-1"/>
    <m/>
    <s v="No es CPS P-AG"/>
    <n v="0"/>
    <n v="0"/>
    <n v="0"/>
    <n v="0"/>
    <m/>
    <m/>
    <m/>
    <m/>
    <s v="ESAL"/>
    <x v="3"/>
    <m/>
    <s v="EL COMODATARIO RECIBE DEL COMODANTE EN PRÉSTAMO DE USO A TI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www.contratos.gov.co/consultas/detalleProceso.do?numConstancia=21-22-24146&amp;g-recaptcha-response=03AGdBq25zpZCC3lhTUuJkBkE-vFqMXJdJhcNcc4FvDqy7PIc3j6YCHgGIy_cafmoqzPinkna0OhSPADy_wn_0BgHL4EYtumG8Xfve-AgMyToYY6O45nFXXo-EwaEN976945GGurq4rBurlhLZK8YbiE16-ojyGKEhQCpBF4dbE1Hk8vb4Q_2falq2qj0wZzRVkiA6jm64WWftQ2p7EQKJIzSO_qSfrhJk9wwIUhYEBFtzyhzSPi2PtpFm3PLH3V4Y9W_Ff9t3be3G4iDqQpWb5lY0ak93YJdMk1NSz5cG2vnM-wOEKjfUmPwGxmUcvz6JgLazp7GCa18rHce7-L9dn5fLVpPFcl5MVrsrSTy4OjNDKrNi5rLRPwd4KpQU5RqJkKRrrc7SLhGeRNb6FLjFwcs1h1zsdFac7NMrey9UgD5byRQzwG8sy6RujoUf_8WV9Q6WC7YqfHuxGk8sOLtnya1GfvauIGI6GFMurL4FaLKQJozknRzJBVw"/>
    <x v="16"/>
    <x v="176"/>
    <d v="2021-03-26T00:00:00"/>
    <d v="2024-03-25T00:00:00"/>
    <s v="3 años "/>
    <d v="2024-03-25T00:00:00"/>
    <s v=""/>
    <d v="2024-03-25T00:00:00"/>
    <s v="3 años "/>
    <s v="Término Ok"/>
    <m/>
    <m/>
    <m/>
    <m/>
    <m/>
    <m/>
    <m/>
    <m/>
    <m/>
    <m/>
    <s v="No aplica"/>
    <m/>
    <m/>
    <m/>
    <m/>
    <s v="-"/>
    <m/>
    <m/>
  </r>
  <r>
    <x v="1"/>
    <s v="260-2021"/>
    <m/>
    <s v="Secop I"/>
    <n v="260"/>
    <s v="COMODATO 258"/>
    <x v="0"/>
    <x v="10"/>
    <x v="2"/>
    <m/>
    <m/>
    <s v="JAC BARRIO LISBOA"/>
    <s v="830063324-2"/>
    <m/>
    <s v="No es CPS P-AG"/>
    <n v="0"/>
    <n v="0"/>
    <n v="0"/>
    <n v="0"/>
    <m/>
    <m/>
    <m/>
    <m/>
    <s v="ESAL"/>
    <x v="3"/>
    <m/>
    <s v="EL COMODATARIO RECIBE DEL COMODANTE EN PRÉSTAMO DE USO A TITULO GRATUITO Y CON CARGO A RESTITUIR LOS BIENES MUEBLES DE PROPIEDAD ÚNICA Y EXCLUSIVA DEL FONDO DE DESAROLLO LOCAL DE SUBA, SOBRE LOS CUALES NO PESA NINGÚN GRAVAMEN O LIMITACIÓN ALGUNA, MISMOS QUE SE DESCRIBEN CON LAS CARACTERÍSTICAS Y DEMÁS ESPECIFICACIONES EN EL ALCANCE DEL OBJETO, PARA IDENTIFICARLOS EN FORMA CLARA Y PRECISA."/>
    <s v="https://www.contratos.gov.co/consultas/detalleProceso.do?numConstancia=21-22-24145&amp;g-recaptcha-response=03AGdBq25x26EW4wfjyFmSh2cqjpyUlhJmDHqFLcgiNvSU0LwgfJdZTXkj-nddA7cAekEOWsTTPVW5v_RNA-feWNh4SCgmDnuXS3o-K-tOAimrOW1urkFlQ52Ce7hGkbuoYtOLBFFPQHzP9Ccb4ikNUCqkhQcODPtXELbU70MYrDc5TUT7kWhNPHTdDBMvhnIe14J7K_ndHDdAZrTTW-vkTVA-cyprqjn3qY_TQXIPjB6qwZ2tWfoI_24ByuiUvLF6b9lxCjfAn1s_yxYTbHGXJm2yCmVY__Fkk2XpKe41NFVTkw0EFWD8mHcy0Wz9olZxwP8EVb38mG-faxoz8u_fLSH0CLLsOEcB1NQfMJ-51N_SD1cd6O3oYX1enizCh-96HlXZbMNU0NHkbIge-d1QO34kKNOw2om3NscqWYqL6HjPZp-hEub0BLdVC-LfCsG8yhDPk5PIGT1ZvLrRZ1b3f2AALZvXk3bgWA"/>
    <x v="16"/>
    <x v="176"/>
    <d v="2021-03-26T00:00:00"/>
    <d v="2024-03-25T00:00:00"/>
    <s v="3 años "/>
    <d v="2024-03-25T00:00:00"/>
    <s v=""/>
    <d v="2024-03-25T00:00:00"/>
    <s v="3 años "/>
    <s v="Término Ok"/>
    <m/>
    <m/>
    <m/>
    <m/>
    <m/>
    <m/>
    <m/>
    <m/>
    <m/>
    <m/>
    <s v="No aplica"/>
    <m/>
    <m/>
    <m/>
    <m/>
    <s v="-"/>
    <m/>
    <m/>
  </r>
  <r>
    <x v="1"/>
    <s v="261-2021"/>
    <m/>
    <s v="Secop I"/>
    <n v="261"/>
    <s v="COMODATO 259"/>
    <x v="0"/>
    <x v="10"/>
    <x v="2"/>
    <m/>
    <m/>
    <s v="JAC BARRIO SANTA HELENA"/>
    <s v="900048477-1"/>
    <m/>
    <s v="No es CPS P-AG"/>
    <n v="0"/>
    <n v="0"/>
    <n v="0"/>
    <n v="0"/>
    <m/>
    <m/>
    <m/>
    <m/>
    <s v="ESAL"/>
    <x v="3"/>
    <m/>
    <s v="EL COMODATARIO RECIBE DEL COMODANTE EN PRÉSTAMO DE USO A TI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www.contratos.gov.co/consultas/detalleProceso.do?numConstancia=21-22-24146&amp;g-recaptcha-response=03AGdBq24WBTgfYbJ6C2GJVeFSNuqGyq7sTrPD1WPxOe3DDA95nBWiNQE4UNKwE9pSMhBuuIPQVJ6dKwiC9PGSJjc4dtcOSpxwWZ4Gsah6D0GfEdljp0hCg5CbjGYD6h8iv3Tj6vD3TzJwkP5kdHKVTJ6taT3XWHWc6C2N83HJbz6qcT-WjJI5nYNbxXX7ayXu1iLa98khMznhkU6WK0zzDeaxMzSE7PC7dlkg2TxHaIGU-XiHLZiE8INb6BmipnKktoKz-1Da1Mpt1Ly8P0lLO7LpgrGZhnkXPAiZpG6bngP6HnTpd9HdWR605vMfGQmYoLC__Qz4U9u37ZJp_AW5MY0-nTOdj37opbP4z3FOAyk1we3A07WWdHp_V80v88emaeNPawxcuVW-qZHQbzCLIW8uPyQ3O4ltAdALgeXu5a7ytoDJmGNsp-6kayMF0raZYu1xfxlS2HIP7XKVquTdSvDJIV6jIMOoYQ"/>
    <x v="16"/>
    <x v="176"/>
    <d v="2021-03-26T00:00:00"/>
    <d v="2024-03-25T00:00:00"/>
    <s v="3 años "/>
    <d v="2024-03-25T00:00:00"/>
    <s v=""/>
    <d v="2024-03-25T00:00:00"/>
    <s v="3 años "/>
    <s v="Término Ok"/>
    <m/>
    <m/>
    <m/>
    <m/>
    <m/>
    <m/>
    <m/>
    <m/>
    <m/>
    <m/>
    <s v="No aplica"/>
    <m/>
    <m/>
    <m/>
    <m/>
    <s v="-"/>
    <m/>
    <m/>
  </r>
  <r>
    <x v="1"/>
    <s v="262-2021"/>
    <m/>
    <s v="Secop I"/>
    <n v="262"/>
    <s v="COMODATO 260"/>
    <x v="0"/>
    <x v="10"/>
    <x v="2"/>
    <m/>
    <m/>
    <s v="JAC BARRIO SAN CIPRIANO"/>
    <s v="800045317-5"/>
    <m/>
    <s v="No es CPS P-AG"/>
    <n v="0"/>
    <n v="0"/>
    <n v="0"/>
    <n v="0"/>
    <m/>
    <m/>
    <m/>
    <m/>
    <s v="ESAL"/>
    <x v="3"/>
    <m/>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www.contratos.gov.co/consultas/detalleProceso.do?numConstancia=21-22-24147&amp;g-recaptcha-response=03AGdBq26hLDaJyITV-U5ecBdCjS2egLejrZyEwC2dcSSlY69a0JMrhaSFgTm47o6FC95YgTWVG8Zpedn4nP3C0YkwwE9CxuTjK_bK1oK6i9BP8Q75Wnmq7U1cp3hEJVEt0Tdp57k2L0uaXGH9ThahRGXEyfV0pmbc3vcp6c1kdVE8Pyu6SE7tu3qJ5rmlzDpuLHinsZeBC2DpQKxAHwAMwEPhiYY1SZ_mHvcgqHjSY4KfqNPVPo1WCowFDZ1dfpZQPPVmbe6KEFYF0EUVbdCVkbofFgAwrYYRjofUe5ONosRAlV6A7Y9HcyPP-6ikzIqD7OXiHsExC1cPtMuWL3q7tXozuFKG4exYJDIKjhF5ypH36bF-K6U-B_98Yca3jLuQSM0VRsxGlhFV2rC8HrqcTREqF_V2SZc0doiKUD0rlyBcqjP7cc2YsFUWb8s0t4Bdx7xpFk6Nzc75Etirg3SPr_uWFS413NXPVg"/>
    <x v="16"/>
    <x v="176"/>
    <d v="2021-03-26T00:00:00"/>
    <d v="2024-03-25T00:00:00"/>
    <s v="3 años "/>
    <d v="2024-03-25T00:00:00"/>
    <s v=""/>
    <d v="2024-03-25T00:00:00"/>
    <s v="3 años "/>
    <s v="Término Ok"/>
    <m/>
    <m/>
    <m/>
    <m/>
    <m/>
    <m/>
    <m/>
    <m/>
    <m/>
    <m/>
    <s v="No aplica"/>
    <m/>
    <m/>
    <m/>
    <m/>
    <s v="-"/>
    <m/>
    <m/>
  </r>
  <r>
    <x v="1"/>
    <s v="263-2021"/>
    <m/>
    <s v="Secop I"/>
    <n v="263"/>
    <s v="COMODATO 261"/>
    <x v="0"/>
    <x v="10"/>
    <x v="2"/>
    <m/>
    <m/>
    <s v="JAC BARRIO RIOBAMBA"/>
    <s v="900470217-1"/>
    <m/>
    <s v="No es CPS P-AG"/>
    <n v="0"/>
    <n v="0"/>
    <n v="0"/>
    <n v="0"/>
    <m/>
    <m/>
    <m/>
    <m/>
    <s v="ESAL"/>
    <x v="3"/>
    <m/>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www.contratos.gov.co/consultas/detalleProceso.do?numConstancia=21-22-24149&amp;g-recaptcha-response=03AGdBq273Cjnhz8VFVK2GAlkNF0Ol0KjJr8lsJ0aymbFUGOM0ZARRY2ASQFq_b1PVIimQohxWvfpopiiwa_4MoXljOm8VlYUiA-ppAwp7ms56LOzUZFYMWbevZtS4ocpniAQaVEhcOPq68fkhGKvqMz5z2BLLaRm2q2fQb4o33OkNwn9liO5So3HPivon2LYacNo4etZneOVoqcuCqHexqcA-0miJW6Ngy64Pbo4b1f0bmsrZUFs7gAZjhz7HxA7hlZmj1yLXV724Z-vh-OsJ5ac1psp21qJAkIh9jBP3kmtZ_U88wdFr_pVkWlMvzHBGZicCtsu-WY-jMXYlzXVtGVvsRPGD35otifKha2j_-9gyyw4gGuaHAnBCJDWcYjNQaupIWqVM4-dW3dX0xAoEGQnrpdXPYVdrR0VGty0nd39RaHtfDZzh4J7PTZjzvctJwWsdTUp_jxKdCieigYnsSq4gD67NbRj3qI346LKo7Lbwsg_R2FqfvVw"/>
    <x v="16"/>
    <x v="176"/>
    <d v="2021-03-26T00:00:00"/>
    <d v="2024-03-25T00:00:00"/>
    <s v="3 años "/>
    <d v="2024-03-25T00:00:00"/>
    <s v=""/>
    <d v="2024-03-25T00:00:00"/>
    <s v="3 años "/>
    <s v="Término Ok"/>
    <m/>
    <m/>
    <m/>
    <m/>
    <m/>
    <m/>
    <m/>
    <m/>
    <m/>
    <m/>
    <s v="No aplica"/>
    <m/>
    <m/>
    <m/>
    <m/>
    <s v="-"/>
    <m/>
    <m/>
  </r>
  <r>
    <x v="1"/>
    <s v="264-2021"/>
    <m/>
    <s v="Secop I"/>
    <n v="264"/>
    <s v=" COMODATO 262"/>
    <x v="0"/>
    <x v="10"/>
    <x v="2"/>
    <m/>
    <m/>
    <s v="COMUNEROS NORTE"/>
    <s v="800106321-8"/>
    <m/>
    <s v="No es CPS P-AG"/>
    <n v="0"/>
    <n v="0"/>
    <n v="0"/>
    <n v="0"/>
    <m/>
    <m/>
    <m/>
    <m/>
    <s v="ESAL"/>
    <x v="3"/>
    <m/>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www.contratos.gov.co/consultas/detalleProceso.do?numConstancia=21-22-24150&amp;g-recaptcha-response=03AGdBq25Lf9oVzpZagQ5X_tz6vGAtbDb3zjgUw6suzirl-JgrIssh9_1aiJbYSTAyWTFRCD6KscaGSnojDFf1nOqQIsMNIxBb5FRQJbIDTYxDj6B9Jj_67Z4PKgCjam90vB34kVkxvq0DS3rjEezqiOAkJpp_i7-EBpSnFl4cpABB5SMSUjEt43UdYfGakvFsZ3yJdTNmrcG-5DhzUWxO7XAnPNi4bozbZwUljBunGRltFWk1MyGl_Kkr-MfgKqu7C-U25PS_oo5cqi7NGV3rTPqnH7bUgiejnBw9usvWgULCNkCnCBhnRvu-7WCeokWRmoTE9fTG-NI1PVcWaxuWiQ-Z4Xnre_AWHXFDb4GBYlH7JOKo10p0-EQ9pKVxBA6Klop1fnlZYZUp__7chDFTLVE3fWfW226EvO2D1T7plZWJRqvWbBo60q_Cokuqaqwoekd8Z9hVWA8_6ahIh1oPW0IGFVDh3arv5YJBd6k-7HDgZ1rtmUwgBqw"/>
    <x v="16"/>
    <x v="176"/>
    <d v="2021-03-26T00:00:00"/>
    <d v="2024-03-25T00:00:00"/>
    <s v="3 años "/>
    <d v="2024-03-25T00:00:00"/>
    <s v=""/>
    <d v="2024-03-25T00:00:00"/>
    <s v="3 años "/>
    <s v="Término Ok"/>
    <m/>
    <m/>
    <m/>
    <m/>
    <m/>
    <m/>
    <m/>
    <m/>
    <m/>
    <m/>
    <s v="No aplica"/>
    <m/>
    <m/>
    <m/>
    <m/>
    <s v="-"/>
    <m/>
    <m/>
  </r>
  <r>
    <x v="1"/>
    <s v="265-2021"/>
    <m/>
    <s v="Secop I"/>
    <n v="265"/>
    <s v=" COMODATO 263"/>
    <x v="0"/>
    <x v="10"/>
    <x v="2"/>
    <m/>
    <m/>
    <s v="JAC BARRIO LA CHUCUA"/>
    <s v="800007168-2"/>
    <m/>
    <s v="No es CPS P-AG"/>
    <n v="0"/>
    <n v="0"/>
    <n v="0"/>
    <n v="0"/>
    <m/>
    <m/>
    <m/>
    <m/>
    <s v="ESAL"/>
    <x v="3"/>
    <m/>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www.contratos.gov.co/consultas/detalleProceso.do?numConstancia=21-22-24152&amp;g-recaptcha-response=03AGdBq25DfPYdTwQwsSt72LZ_H7gK1uWIWVd_WWK-MFIg01Gc5k7NySK2AFL7nkrMCSnYx_xwqCL29SyjWN8i4WoCGMK_FT-sWPs_NH4PACroP69NBaUsHAE7_V0hb694c1Xxzd4FGTh7i5cyDQaZxvyHcT4KuF4T8ag8uJqHQeeAoHnVJV5i1HrvWINgO-IC0DgtqQWCNXsloMk6TOF1DIt88YqR7pwLxX-YP5bpZQ2KWTjKASIuVSwd7CWSgrSKklo-ByBdwe6EW22JdRNae06yEqbF9D6GJsj7ALeJipWrPzXhtGLiJ2fUNbWC9EfTsrWdQshgfcHcGoziJZWDnWh4eJRYNMiPtHkDXjcgPgwa2LJaFLm7tVTs1OJa5jvVI9O2ifm_WTB6Pb9RCq4BNKS4QQMtXw1v9fq_LFWwMu_VbR1xSXfmT19Z14C0L_xYzURrBTbMV99TupRkU1tTjMOgoSt61FvifFKcLZhSPRC_8qtABYC-Gn0"/>
    <x v="16"/>
    <x v="176"/>
    <d v="2021-03-26T00:00:00"/>
    <d v="2024-03-25T00:00:00"/>
    <s v="3 años "/>
    <d v="2024-03-25T00:00:00"/>
    <s v=""/>
    <d v="2024-03-25T00:00:00"/>
    <s v="3 años "/>
    <s v="Término Ok"/>
    <m/>
    <m/>
    <m/>
    <m/>
    <m/>
    <m/>
    <m/>
    <m/>
    <m/>
    <m/>
    <s v="No aplica"/>
    <m/>
    <m/>
    <m/>
    <m/>
    <s v="-"/>
    <m/>
    <m/>
  </r>
  <r>
    <x v="1"/>
    <s v="266-2021"/>
    <m/>
    <s v="Secop I"/>
    <n v="266"/>
    <s v="COMODATO 264"/>
    <x v="0"/>
    <x v="10"/>
    <x v="2"/>
    <m/>
    <m/>
    <s v="JAC URBANIZACION ALCAPARROS DE SUBA"/>
    <s v="800147394-0"/>
    <m/>
    <s v="No es CPS P-AG"/>
    <n v="0"/>
    <n v="0"/>
    <n v="0"/>
    <n v="0"/>
    <m/>
    <m/>
    <m/>
    <m/>
    <s v="ESAL"/>
    <x v="3"/>
    <m/>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www.contratos.gov.co/consultas/detalleProceso.do?numConstancia=21-22-24153&amp;g-recaptcha-response=03AGdBq24thrKDWw2PBMbdEoNNqeXqtLItzI6BCh2OPW9l8emm97z6cM4kNHNkR5CBa4TLVi_iEkxiPOeGtFdeFnhRfXRGdoIaofZEnttSbs4wjC-b4rW0qIN5K5Vk-jtXpmIZTcYFo3I0KycuETKEE4A7AF5rP9_tfB9GS8ADfl3YZknk5Hk4ztKNcLkfTuCkDrXxdrxYgTmsactldsrj_c8egEsE9cSMVJXuexd4Vmp6Liq_cVQxfAnt8y-Mfvh8Y5yu1udMyuG3B2bwi0DudLw8ZGhlMrpNzemxIDsfjR5UsWG1FuQ46vjQCR60eNbJKX6YtpLdvln7WsTX3bCzLRNzM8_ixdejtZT69bD7QLJQMBew0nnXeib_oi2R6f8djVkho-kirb4oS9uzpwSDrW3CDVTvkwb9d8YJS_ES2qVueyn-5FQxfPZ8kdj-ZwjQpcSQInutk5dyQSbQzeuug_PgvIOWP7g3Eg"/>
    <x v="16"/>
    <x v="176"/>
    <d v="2021-03-26T00:00:00"/>
    <d v="2024-03-25T00:00:00"/>
    <s v="3 años "/>
    <d v="2024-03-25T00:00:00"/>
    <s v=""/>
    <d v="2024-03-25T00:00:00"/>
    <s v="3 años "/>
    <s v="Término Ok"/>
    <m/>
    <m/>
    <m/>
    <m/>
    <m/>
    <m/>
    <m/>
    <m/>
    <m/>
    <m/>
    <s v="No aplica"/>
    <m/>
    <m/>
    <m/>
    <m/>
    <s v="-"/>
    <m/>
    <m/>
  </r>
  <r>
    <x v="1"/>
    <s v="267-2021"/>
    <m/>
    <s v="Secop I"/>
    <n v="267"/>
    <s v="COMODATO 265"/>
    <x v="0"/>
    <x v="10"/>
    <x v="2"/>
    <m/>
    <m/>
    <s v="JAC BARRIO ALMENDROS DEL NORTE"/>
    <s v="830102172-8"/>
    <m/>
    <s v="No es CPS P-AG"/>
    <n v="0"/>
    <n v="0"/>
    <n v="0"/>
    <n v="0"/>
    <m/>
    <m/>
    <m/>
    <m/>
    <s v="ESAL"/>
    <x v="3"/>
    <m/>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www.contratos.gov.co/consultas/detalleProceso.do?numConstancia=21-22-24154&amp;g-recaptcha-response=03AGdBq24rrhrvCZqHHab4zoJ-vFrcu4r5uiK8VkNI6wO1EdJQCeaGYX-3xV1BjjD-xqR3x09Aaxf6tlbVmqvh7ZTStd_uz8WPrVoAr43lB-iwV_sxLJgO-xsvxbJJybFFzxb5h0MlzaCnd4JCjcgNZKyqpu3HZbh-DSgRisQJDxa6LeleU9wn8R6iXxSFu3U0JHgtaD8oZRj0mOULNSdgMRokTbMwc_IBwF_qWXLH18z6O6RHVYKYbgAKVVicXiugJQ84JV0wuTfcpU5dJpi7HO3DyzS-i4j9zhQrc7WNtIhCYs4lSRBvdUnCww9IUuQNhcJKWWYRRBUV_kQaR_JjoOw_dnRgVlJ3LP0VGsa8VUJASYRv2UzTz5Fbpxv9uizVVYKFS9RVKpDrqOkb9bcFi_RdkwxeC7XWBTiZPvF6bx01LpdErHKgB_dcIclO0V88ZGPpCb4BHxP0RTbJdvKgjXgTpuvRsmUa0w"/>
    <x v="16"/>
    <x v="176"/>
    <d v="2021-03-26T00:00:00"/>
    <d v="2024-03-25T00:00:00"/>
    <s v="3 años "/>
    <d v="2024-03-25T00:00:00"/>
    <s v=""/>
    <d v="2024-03-25T00:00:00"/>
    <s v="3 años "/>
    <s v="Término Ok"/>
    <m/>
    <m/>
    <m/>
    <m/>
    <m/>
    <m/>
    <m/>
    <m/>
    <m/>
    <m/>
    <s v="No aplica"/>
    <m/>
    <m/>
    <m/>
    <m/>
    <s v="-"/>
    <m/>
    <m/>
  </r>
  <r>
    <x v="1"/>
    <s v="268-2021"/>
    <m/>
    <s v="Secop I"/>
    <n v="268"/>
    <s v=" COMODATO 266"/>
    <x v="0"/>
    <x v="10"/>
    <x v="2"/>
    <m/>
    <m/>
    <s v="JAC TIBABUYES PRIMER SECTOR"/>
    <s v="800068409-3"/>
    <m/>
    <s v="No es CPS P-AG"/>
    <n v="0"/>
    <n v="0"/>
    <n v="0"/>
    <n v="0"/>
    <m/>
    <m/>
    <m/>
    <m/>
    <s v="ESAL"/>
    <x v="3"/>
    <m/>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www.contratos.gov.co/consultas/detalleProceso.do?numConstancia=21-22-24155&amp;g-recaptcha-response=03AGdBq261ChTI2mbX0k3B5CiaoDn03VZ67sCTzdRJ3h3swEh9rraXzkWMgE3inLemT4Dm9BdlEbx4HrRj2msE2BuTjjLBjLleMwuP-bxLd7xwbT8_zTNZT61Z91QUUTjHf0zeksxTlRXqVZzApdPlAaYl_yKBxw_EHcCaTYQSGrM_8Y7uSOtslgNNEIqHa23gRMF1jVKjjFSXDmJjte-mFdYGk81_IycrGFPlj6WUdflgHvztOZ2AKXNbxIqHhE2RNFpy3pIgBwwDKuVvDCxWGB8iaqf1xhtDBkUK87phNefamSSBV7Rh4ySvXIoO19asxLMOEUcx3Ac6_jKg_0864GY6kKqDCed8eueSNo8W-goyfyy5-ytgipewrlXw7yoEgfPQ7yoYf9bcPuhp_W3EY52VpHM5b5G-n-j34874Z9tFrAunL_Y-jXhC_uC2ROyFpkf_o324vmVEQb_EhCrABQD05DktLw6BgA"/>
    <x v="16"/>
    <x v="176"/>
    <d v="2021-03-26T00:00:00"/>
    <d v="2024-03-25T00:00:00"/>
    <s v="3 años "/>
    <d v="2024-03-25T00:00:00"/>
    <s v=""/>
    <d v="2024-03-25T00:00:00"/>
    <s v="3 años "/>
    <s v="Término Ok"/>
    <m/>
    <m/>
    <m/>
    <m/>
    <m/>
    <m/>
    <m/>
    <m/>
    <m/>
    <m/>
    <s v="No aplica"/>
    <m/>
    <m/>
    <m/>
    <m/>
    <s v="-"/>
    <m/>
    <m/>
  </r>
  <r>
    <x v="1"/>
    <s v="269-2021"/>
    <m/>
    <s v="Secop I"/>
    <n v="269"/>
    <s v=" COMODATO 267"/>
    <x v="0"/>
    <x v="10"/>
    <x v="2"/>
    <m/>
    <m/>
    <s v="JAC BARRIO EL JORDAN LA ESPERANZA SECTOR II"/>
    <s v="901230877-7"/>
    <m/>
    <s v="No es CPS P-AG"/>
    <n v="0"/>
    <n v="0"/>
    <n v="0"/>
    <n v="0"/>
    <m/>
    <m/>
    <m/>
    <m/>
    <s v="ESAL"/>
    <x v="3"/>
    <m/>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www.contratos.gov.co/consultas/detalleProceso.do?numConstancia=21-22-24156&amp;g-recaptcha-response=03AGdBq26maY6tpOipBbVejLNOedPhVZ6SS3tJkRddTUGocl4P-5t__7ai8ZX7z6_O293c8q50HX91ahjEVj1-eMs8hh92TnSjSvqKQoRlplw32DbGb5TEsuPfA55bOHG4M4Wm8zaTvquv7uYYCSLJkdwj6vW-T2uL6IX3wT-BQg0MwVsWj4GCXSVTM1i-MMmMLpkrcPXbm1Qwi7k50FZeo2Uq6NcRcWmdZgzpw84aa6C8dSQNa9nM703vLv4GNdlXbYVXkiLLrwGrq4USizIJc_YTe9SRJrtCp_3D63Mrd0u68m_Njgj81shNz5f103Trd3wq76i9oGuErR2aGguPOJmhrHDgrBC_Z16gFrHU-Hh5Pja6t9ZmlhGA9xTWa4TdJjYylQFTux-Xuv2tykz5dbDI5aW2G-9mmC2l68IhjTA0CKVRzG-wrOzxNcAdHeGWBxBerhGFPhAoPD2WDvbCGriF-yc__aMxcg"/>
    <x v="16"/>
    <x v="178"/>
    <d v="2021-04-12T00:00:00"/>
    <d v="2024-03-26T00:00:00"/>
    <s v="2 años 11 meses 15 días."/>
    <d v="2024-03-26T00:00:00"/>
    <s v=""/>
    <d v="2024-03-26T00:00:00"/>
    <s v="2 años 11 meses 15 días."/>
    <s v="Término Ok"/>
    <m/>
    <m/>
    <m/>
    <m/>
    <m/>
    <m/>
    <m/>
    <m/>
    <m/>
    <m/>
    <s v="No aplica"/>
    <m/>
    <m/>
    <m/>
    <m/>
    <s v="-"/>
    <m/>
    <m/>
  </r>
  <r>
    <x v="1"/>
    <s v="270-2021"/>
    <m/>
    <s v="Secop II"/>
    <s v="270-2021CPS-P(56506)"/>
    <s v="FDLSCD-268-2021(56506)"/>
    <x v="0"/>
    <x v="0"/>
    <x v="1"/>
    <m/>
    <m/>
    <s v="DANIEL ARIAS BONFANTE"/>
    <n v="1016043902"/>
    <s v="Bogotá, D.C."/>
    <n v="1978"/>
    <n v="42700000"/>
    <n v="0"/>
    <n v="0"/>
    <n v="42700000"/>
    <n v="4270000"/>
    <m/>
    <m/>
    <m/>
    <s v="Persona Natural"/>
    <x v="0"/>
    <m/>
    <s v="APOYA EL CUBRIMIENTO DE LAS ACTIVIDADES, CRONOGRAMAS Y AGENDA DE LA ALCALDÍA LOCAL A NIVEL INTERNO Y EXTERNO, ASÍ COMO LA GENERACIÓN DE CONTENIDOS PERIODÍSTICOS"/>
    <s v="https://community.secop.gov.co/Public/Tendering/OpportunityDetail/Index?noticeUID=CO1.NTC.1882562&amp;isFromPublicArea=True&amp;isModal=true&amp;asPopupView=true"/>
    <x v="15"/>
    <x v="178"/>
    <d v="2021-04-12T00:00:00"/>
    <d v="2021-12-31T00:00:00"/>
    <s v="8 meses 20 días."/>
    <d v="2022-01-14T00:00:00"/>
    <s v="14 días."/>
    <d v="2022-01-14T00:00:00"/>
    <s v="9 meses 3 días."/>
    <s v="Término Ok"/>
    <m/>
    <m/>
    <m/>
    <m/>
    <s v="CL 23 F 81C 87"/>
    <n v="3015650279"/>
    <s v="dabariab@gmail.com"/>
    <s v="Banco Davivienda"/>
    <s v="Ahorros"/>
    <s v="0550008900764062"/>
    <s v="Masculino"/>
    <s v="Colombia"/>
    <s v="Bogotá, D.C."/>
    <s v="Cundinamarca"/>
    <d v="1992-04-09T00:00:00"/>
    <n v="32"/>
    <s v="COMUNICADOR SOCIAL "/>
    <m/>
  </r>
  <r>
    <x v="1"/>
    <s v="271-2021"/>
    <m/>
    <s v="Secop II"/>
    <s v="271-2021CPS-P-(58042)"/>
    <s v="FDLSCD-269-2021-(58042) "/>
    <x v="0"/>
    <x v="0"/>
    <x v="1"/>
    <m/>
    <m/>
    <s v="SANDRA PATRICIA BOHORQUEZ PIÑA"/>
    <n v="52338102"/>
    <m/>
    <n v="2031"/>
    <n v="38280000"/>
    <n v="17438667"/>
    <n v="0"/>
    <n v="55718667"/>
    <n v="6380000"/>
    <m/>
    <m/>
    <m/>
    <s v="Persona Natural"/>
    <x v="0"/>
    <m/>
    <s v="PRESTAR LOS SERVICIOS PROFESIONALES EN EL ÁREA GESTIÓN DEL DESARROLLO LOCAL, PARA LOGRAR EL CUMPLIMIENTO DE LAS METAS DEL PLAN DE DESARROLLO LOCAL DE LA VIGENCIA Y ATENDER LAS COMPETENCIAS AMBIENTALES PROPIAS DE LA ALCALDÍA LOCAL DE SUBA"/>
    <s v="https://community.secop.gov.co/Public/Tendering/OpportunityDetail/Index?noticeUID=CO1.NTC.1883981&amp;isFromPublicArea=True&amp;isModal=true&amp;asPopupView=true"/>
    <x v="1"/>
    <x v="178"/>
    <d v="2021-04-09T00:00:00"/>
    <d v="2021-10-08T00:00:00"/>
    <s v="6 meses "/>
    <d v="2021-12-31T00:00:00"/>
    <s v="2 meses 23 días."/>
    <d v="2021-12-31T00:00:00"/>
    <s v="8 meses 23 días."/>
    <s v="Término Ok"/>
    <m/>
    <m/>
    <m/>
    <m/>
    <s v="-"/>
    <s v="-"/>
    <s v="-"/>
    <s v="-"/>
    <s v="-"/>
    <s v="-"/>
    <s v="Femenino"/>
    <s v="-"/>
    <s v="-"/>
    <s v="-"/>
    <s v="-"/>
    <s v="-"/>
    <s v="-"/>
    <m/>
  </r>
  <r>
    <x v="1"/>
    <s v="272-2021"/>
    <m/>
    <s v="Secop II"/>
    <s v="272-2021CPS-AG(56393)"/>
    <s v="FDLSCD-270-2021(56393)"/>
    <x v="0"/>
    <x v="0"/>
    <x v="0"/>
    <m/>
    <m/>
    <s v="ANA ANGELICA CHAPARRO VARON"/>
    <n v="52786083"/>
    <m/>
    <n v="1979"/>
    <n v="15750000"/>
    <n v="3750000"/>
    <n v="0"/>
    <n v="19500000"/>
    <n v="2250000"/>
    <m/>
    <m/>
    <m/>
    <s v="Persona Natural"/>
    <x v="0"/>
    <m/>
    <s v="APOYAR ADMINISTRATIVA Y ASISTENCIALMENTE A LAS INSPECCIONES DE POLICÍA DE LA LOCALIDAD"/>
    <s v="https://community.secop.gov.co/Public/Tendering/OpportunityDetail/Index?noticeUID=CO1.NTC.1885024&amp;isFromPublicArea=True&amp;isModal=true&amp;asPopupView=true"/>
    <x v="23"/>
    <x v="178"/>
    <d v="2021-04-12T00:00:00"/>
    <d v="2021-11-11T00:00:00"/>
    <s v="7 meses "/>
    <d v="2021-12-31T00:00:00"/>
    <s v="1 meses 20 días."/>
    <d v="2021-12-31T00:00:00"/>
    <s v="8 meses 20 días."/>
    <s v="Término Ok"/>
    <m/>
    <m/>
    <m/>
    <m/>
    <s v="-"/>
    <s v="-"/>
    <s v="-"/>
    <s v="-"/>
    <s v="-"/>
    <s v="-"/>
    <s v="Femenino"/>
    <s v="-"/>
    <s v="-"/>
    <s v="-"/>
    <s v="-"/>
    <s v="-"/>
    <s v="-"/>
    <m/>
  </r>
  <r>
    <x v="1"/>
    <s v="273-2021"/>
    <m/>
    <s v="Secop II"/>
    <s v="273-2021CPS-P(56498)"/>
    <s v="FDLSCD-271-2021(56498)"/>
    <x v="0"/>
    <x v="0"/>
    <x v="1"/>
    <m/>
    <m/>
    <s v="LORELY ARIZA NOVOA"/>
    <n v="52073907"/>
    <m/>
    <n v="1978"/>
    <n v="44835000"/>
    <n v="0"/>
    <n v="0"/>
    <n v="44835000"/>
    <n v="4270000"/>
    <m/>
    <m/>
    <m/>
    <s v="Persona Natural"/>
    <x v="0"/>
    <m/>
    <s v="PRESTAR SERVICIOS PROFESIONALES EN EL ÁREA DE GESTIÓN DEL DESARROLLO LOCAL DE LA ALCALDÍA LOCAL DE SUBA, EN EL PROCESO DE FORMULACIÓN, SEGUIMIENTO DE PLANES, PROGRAMAS Y PROYECTOS DE DESARROLLO LOCAL, PARA LOGRAR EL CUMPLIMIENTO DE LAS METAS DEL PLAN DE DESARROLLO LOCAL DE LA VIGENCIA"/>
    <s v="https://community.secop.gov.co/Public/Tendering/OpportunityDetail/Index?noticeUID=CO1.NTC.1885153&amp;isFromPublicArea=True&amp;isModal=true&amp;asPopupView=true"/>
    <x v="6"/>
    <x v="178"/>
    <d v="2021-04-12T00:00:00"/>
    <d v="2021-12-31T00:00:00"/>
    <s v="8 meses 20 días."/>
    <d v="2021-12-31T00:00:00"/>
    <s v=""/>
    <d v="2021-12-31T00:00:00"/>
    <s v="8 meses 20 días."/>
    <s v="Término Ok"/>
    <m/>
    <m/>
    <m/>
    <m/>
    <s v="-"/>
    <s v="-"/>
    <s v="-"/>
    <s v="-"/>
    <s v="-"/>
    <s v="-"/>
    <s v="Femenino"/>
    <s v="-"/>
    <s v="-"/>
    <s v="-"/>
    <s v="-"/>
    <s v="-"/>
    <s v="-"/>
    <m/>
  </r>
  <r>
    <x v="1"/>
    <s v="274-2021"/>
    <m/>
    <s v="Secop II"/>
    <s v="274-2021SASI(57447)"/>
    <s v="FDLSSASI-1-2021(57447)"/>
    <x v="1"/>
    <x v="2"/>
    <x v="2"/>
    <m/>
    <m/>
    <s v="VIGILANCIA Y SEGURIDAD 365 LTDA"/>
    <s v="900823024-3"/>
    <m/>
    <s v="No es CPS P-AG"/>
    <n v="865251134"/>
    <n v="166293754"/>
    <n v="0"/>
    <n v="1031544888"/>
    <m/>
    <m/>
    <m/>
    <m/>
    <s v="Persona Jurídica"/>
    <x v="2"/>
    <m/>
    <s v="PRESTACIÓN DEL SERVICIO DE VIGILANCIA, GUARDA, CUSTODIA Y SEGURIDAD PRIVADA CON ARMAS Y/ O SIN ARMAS Y MEDIOS TECNOLÓGICOS, PARA LOS/AS USUARIOS/AS, FUNCIONARIOS/AS Y PERSONAS EN GENERAL MEDIANTE EL ESTABLECIMIENTO DE CONTROLES DE INGRESO Y SALIDA DE LAS INSTALACIONES DE LA ENTIDAD, Y PARA LOS BIENES MUEBLES E INMUEBLES EN LOS CUALES SE DESARROLLE LA MISIONALIDAD O LLEGUEN A SER PROPIEDAD DE LA ALCALDÍA LOCAL DE SUBA Y DE TODOS AQUELLOS POR LOS CUALES LLEGASE A SER LEGALMENTE RESPONSABLE"/>
    <s v="https://community.secop.gov.co/Public/Tendering/OpportunityDetail/Index?noticeUID=CO1.NTC.1829409&amp;isFromPublicArea=True&amp;isModal=true&amp;asPopupView=true"/>
    <x v="8"/>
    <x v="179"/>
    <d v="2021-04-09T00:00:00"/>
    <d v="2022-02-15T00:00:00"/>
    <s v="10 meses 7 días."/>
    <d v="2022-03-31T00:00:00"/>
    <s v="1 meses 16 días."/>
    <d v="2022-03-31T00:00:00"/>
    <s v="11 meses 23 días."/>
    <s v="Término Ok"/>
    <m/>
    <m/>
    <m/>
    <d v="2022-05-02T00:00:00"/>
    <m/>
    <m/>
    <m/>
    <m/>
    <m/>
    <m/>
    <s v="No aplica"/>
    <m/>
    <m/>
    <m/>
    <m/>
    <s v="-"/>
    <m/>
    <m/>
  </r>
  <r>
    <x v="1"/>
    <s v="275-2021"/>
    <m/>
    <s v="Secop II"/>
    <s v="275-2021CPS-AG(56510)"/>
    <s v="FDLSCD-272-2021(56510)"/>
    <x v="0"/>
    <x v="0"/>
    <x v="0"/>
    <m/>
    <m/>
    <s v="CESAR URIEL PAEZ ORTIZ"/>
    <n v="79372309"/>
    <s v="Bogotá, D.C."/>
    <n v="2032"/>
    <n v="23625000"/>
    <n v="0"/>
    <n v="0"/>
    <n v="23625000"/>
    <n v="225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1898875&amp;isFromPublicArea=True&amp;isModal=true&amp;asPopupView=true"/>
    <x v="13"/>
    <x v="180"/>
    <d v="2021-04-10T00:00:00"/>
    <d v="2021-12-31T00:00:00"/>
    <s v="8 meses 22 días."/>
    <d v="2021-12-31T00:00:00"/>
    <s v=""/>
    <d v="2021-12-31T00:00:00"/>
    <s v="8 meses 22 días."/>
    <s v="Término Ok"/>
    <m/>
    <m/>
    <m/>
    <m/>
    <s v="CL 128A 9226"/>
    <n v="3125621220"/>
    <s v="SINCRONIZACIONESPAEZ@YAHOO.ES"/>
    <s v="Banco Caja Social (BCSC)"/>
    <s v="Ahorros"/>
    <n v="24079901282"/>
    <s v="Masculino"/>
    <s v="Colombia"/>
    <s v="Chiquinquirá"/>
    <s v="Boyacá"/>
    <d v="1965-08-07T00:00:00"/>
    <n v="58"/>
    <s v="BACHILLER"/>
    <m/>
  </r>
  <r>
    <x v="1"/>
    <s v="276-2021"/>
    <m/>
    <s v="Secop II"/>
    <s v="276-2021CPS-AG(56517)"/>
    <s v="FDLSCD-273-2021 (56517)"/>
    <x v="0"/>
    <x v="0"/>
    <x v="0"/>
    <m/>
    <m/>
    <s v="EDWIN MORENO FUENTES"/>
    <n v="79710852"/>
    <s v="Bogotá, D.C."/>
    <n v="1978"/>
    <n v="35500000"/>
    <n v="0"/>
    <n v="0"/>
    <n v="35500000"/>
    <n v="3550000"/>
    <m/>
    <m/>
    <m/>
    <s v="Persona Natural"/>
    <x v="0"/>
    <m/>
    <s v="ADMINISTRAR TÉCNICA Y OPERATIVAMENTE LOS PUNTOS SUBATIC DE LA ALCALDÍA LOCAL DE SUBA."/>
    <s v="https://community.secop.gov.co/Public/Tendering/OpportunityDetail/Index?noticeUID=CO1.NTC.1898296&amp;isFromPublicArea=True&amp;isModal=true&amp;asPopupView=true"/>
    <x v="9"/>
    <x v="180"/>
    <d v="2021-04-12T00:00:00"/>
    <d v="2021-12-31T00:00:00"/>
    <s v="8 meses 20 días."/>
    <d v="2021-12-31T00:00:00"/>
    <s v=""/>
    <d v="2021-12-31T00:00:00"/>
    <s v="8 meses 20 días."/>
    <s v="Término Ok"/>
    <m/>
    <m/>
    <m/>
    <m/>
    <s v="Cr 87b #90-40 casa 7"/>
    <n v="3166091700"/>
    <s v="jedwinmf@gmail.com"/>
    <s v="Banco Caja Social (BCSC)"/>
    <s v="Ahorros"/>
    <n v="24102941560"/>
    <s v="Masculino"/>
    <s v="Colombia"/>
    <s v="Bogotá, D.C."/>
    <s v="Cundinamarca"/>
    <d v="1974-10-02T00:00:00"/>
    <n v="49"/>
    <s v="TÉCNICO EN MANTENIMIENTO DE_x000a_EQUIPOS DE COMPUTO,TECNOLOGÍA EN ANÁLISIS Y DESARROLLO_x000a_DE SISTEMAS DE INFORMACIÓN "/>
    <m/>
  </r>
  <r>
    <x v="1"/>
    <s v="277-2021"/>
    <m/>
    <s v="Secop II"/>
    <s v="277-2021MC(58067)"/>
    <s v="FDLSMC-2-2021(58067)"/>
    <x v="3"/>
    <x v="2"/>
    <x v="2"/>
    <m/>
    <m/>
    <s v="PRODEPORT LTDA"/>
    <s v="830083016-4"/>
    <m/>
    <s v="No es CPS P-AG"/>
    <n v="8931665"/>
    <n v="0"/>
    <n v="0"/>
    <n v="8931665"/>
    <m/>
    <m/>
    <m/>
    <m/>
    <s v="Persona Jurídica"/>
    <x v="2"/>
    <m/>
    <s v="CONTRATAR LA PRESTACIÓN DE SERVICIOS DE ALQUILER, MONTAJE Y DESMONTAJE DE ELEMENTOS LOGÍSTICOS PARA LA RENDICIÓN DE CUENTAS 2020 DE LA ALCALDÍA LOCAL DE SUBA"/>
    <s v="https://community.secop.gov.co/Public/Tendering/OpportunityDetail/Index?noticeUID=CO1.NTC.1876732&amp;isFromPublicArea=True&amp;isModal=true&amp;asPopupView=true"/>
    <x v="15"/>
    <x v="181"/>
    <d v="2021-04-20T00:00:00"/>
    <d v="2021-04-30T00:00:00"/>
    <s v="11 días."/>
    <d v="2021-04-30T00:00:00"/>
    <s v=""/>
    <d v="2021-04-30T00:00:00"/>
    <s v="11 días."/>
    <s v="Término Ok"/>
    <m/>
    <m/>
    <m/>
    <d v="2021-05-19T00:00:00"/>
    <m/>
    <m/>
    <m/>
    <m/>
    <m/>
    <m/>
    <s v="No aplica"/>
    <m/>
    <m/>
    <m/>
    <m/>
    <s v="-"/>
    <m/>
    <m/>
  </r>
  <r>
    <x v="1"/>
    <s v="278-2021"/>
    <m/>
    <s v="Secop I"/>
    <n v="278"/>
    <s v="COMODATO 274"/>
    <x v="0"/>
    <x v="10"/>
    <x v="2"/>
    <m/>
    <m/>
    <s v="JAC BARRIO EL RUBI"/>
    <s v="830063810-0"/>
    <m/>
    <s v="No es CPS P-AG"/>
    <n v="0"/>
    <n v="0"/>
    <n v="0"/>
    <n v="0"/>
    <m/>
    <m/>
    <m/>
    <m/>
    <s v="ESAL"/>
    <x v="3"/>
    <m/>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www.contratos.gov.co/consultas/detalleProceso.do?numConstancia=21-22-24468&amp;g-recaptcha-response=03AGdBq2584q1nIFAu_lXblsHRv7ZZFixfSiWz_Yz3kq9rKaEKE2qwC_q0TIKXzh4uSGSGk-4qdoq5_yz8OvUzWNpyWfYk4o_TACk4tz-6yPEfKos990Eq_0qetRA9tJ-uzUtBd9sYHfwL0ZnPkDUO9wWfeUOBK05-TMgdINM_JDnRt9n1_uK9xlk_Y0fuaQMa53DoqOtGw3q4I_A4sPLhc2ecFsI8o8EfKigzMECjRfRejE_AwLVy_Deg0Z-dDVKCpsZVx0PE6t1eu3G8n6xJGsMuYhdZ-TyaZB6j4-TkPFTjgMGY9NZINP17EFCzOG9Ogoo3HD-tT0mav6SEi8TchzLjuo8RlH8sCjwha9gLZTUsmrQLWFvGRPtPRT_IwF3BrKYxsghIEDUk-hzP2uaxt1fh9PIP9xaeUU2kUw8I0wV-9ow_ZVcREmK1qQmnOoB-trdteC3cmU7SJc189ZE1p-0759Y45Ot_t37oneB9R5wlD3BWAdvIapg"/>
    <x v="16"/>
    <x v="182"/>
    <d v="2021-04-13T00:00:00"/>
    <d v="2024-04-13T00:00:00"/>
    <s v="3 años 1 días."/>
    <d v="2024-04-13T00:00:00"/>
    <s v=""/>
    <d v="2024-04-13T00:00:00"/>
    <s v="3 años 1 días."/>
    <s v="Término Ok"/>
    <m/>
    <m/>
    <m/>
    <m/>
    <m/>
    <m/>
    <m/>
    <m/>
    <m/>
    <m/>
    <s v="No aplica"/>
    <m/>
    <m/>
    <m/>
    <m/>
    <s v="-"/>
    <m/>
    <m/>
  </r>
  <r>
    <x v="1"/>
    <s v="279-2021"/>
    <m/>
    <s v="Secop I"/>
    <n v="279"/>
    <s v="COMODATO 275"/>
    <x v="0"/>
    <x v="10"/>
    <x v="2"/>
    <m/>
    <m/>
    <s v="CORPORACIÓN PARA LA INTEGRACIÓN COMUNITARIA LA COMETA"/>
    <s v="800141773-1"/>
    <m/>
    <s v="No es CPS P-AG"/>
    <n v="0"/>
    <n v="0"/>
    <n v="0"/>
    <n v="0"/>
    <m/>
    <m/>
    <m/>
    <m/>
    <s v="ESAL"/>
    <x v="3"/>
    <m/>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www.contratos.gov.co/consultas/detalleProceso.do?numConstancia=21-22-24471&amp;g-recaptcha-response=03AGdBq24CxhsMhrz1rOFGG7fOwcG7q1_cWjKigX-m56rBJPnJwQ220phsV4uEM1T89f_NFRbliU3-Zy6g47wXElnqcACEp8RbsMEz-oacCSnkJS7NMymYDkJ-SfEiLZJl6ghMlkh8N7t53UsQya3Zz5gowyOfXnkPiVwKnZp5c5eGXXyYJ1SVy2UMWD4XFJ9ZVCQZJso6wd2MgIEAVyOv3JyDihqtfzBn_uaOY7bQivbgJFEae5xdhoX81bW5EWSjBxlmqBJ8bNh13ArqoaV_mIpBCNCZuvvYMpcm-Yc26fAnWt7ANg9ZMNSu1G2Z3_wgYUhu0HQ2F26rlK_lmO3sPo0S6a1EbLJbA5rKxn6wkTcYp1aYTRDcOAuz-M2QhSMd9TU2fLo1buyl0ySn78YI7j7qMx4LkKjNKJM3oNxxHsi4q2JX7HaaQorcc1Gg4xKipEHdpa4uRkJqgS9pHnhLuPWEj5a4zWkzBVkasMNoW89TX0u7PjgtN1U"/>
    <x v="16"/>
    <x v="183"/>
    <d v="2021-04-29T00:00:00"/>
    <d v="2024-04-13T00:00:00"/>
    <s v="2 años 11 meses 16 días."/>
    <d v="2024-04-13T00:00:00"/>
    <s v=""/>
    <d v="2024-04-13T00:00:00"/>
    <s v="2 años 11 meses 16 días."/>
    <s v="Término Ok"/>
    <m/>
    <m/>
    <m/>
    <m/>
    <m/>
    <m/>
    <m/>
    <m/>
    <m/>
    <m/>
    <s v="No aplica"/>
    <m/>
    <m/>
    <m/>
    <m/>
    <s v="-"/>
    <m/>
    <m/>
  </r>
  <r>
    <x v="1"/>
    <s v="280-2021"/>
    <m/>
    <s v="Secop II"/>
    <s v="280-2021CPS-P(58357)"/>
    <s v="FDLSCD-274-2021 (58357)"/>
    <x v="0"/>
    <x v="0"/>
    <x v="1"/>
    <m/>
    <m/>
    <s v="RICARDO ANDRES AGUILAR CORDOBA"/>
    <n v="1032364349"/>
    <s v="Bogotá, D.C."/>
    <n v="1969"/>
    <n v="34960000"/>
    <n v="0"/>
    <n v="0"/>
    <n v="34960000"/>
    <n v="4370000"/>
    <m/>
    <m/>
    <m/>
    <s v="Persona Natural"/>
    <x v="0"/>
    <m/>
    <s v="PRESTAR LOS SERVICIOS PROFESIONALES DE GESTIÓN AMBIENTAL EN TEMAS RELACIONADOS CON ACCIONES DE ARBOLADO URBANO Y RURAL DE LA LOCALIDAD Y TEMAS AFINES DEL COMPONENTE AMBIENTAL"/>
    <s v="https://community.secop.gov.co/Public/Tendering/OpportunityDetail/Index?noticeUID=CO1.NTC.1941770&amp;isFromPublicArea=True&amp;isModal=true&amp;asPopupView=true"/>
    <x v="12"/>
    <x v="183"/>
    <d v="2021-04-29T00:00:00"/>
    <d v="2021-12-28T00:00:00"/>
    <s v="8 meses "/>
    <d v="2021-12-28T00:00:00"/>
    <s v=""/>
    <d v="2021-12-28T00:00:00"/>
    <s v="8 meses "/>
    <s v="Término Ok"/>
    <m/>
    <m/>
    <m/>
    <m/>
    <s v="CL 33SUR 68C 10"/>
    <n v="3188858063"/>
    <s v="raac1986@hotmail.com"/>
    <s v="Banco Scotiabank Colpatria"/>
    <s v="Ahorros"/>
    <n v="202000424"/>
    <s v="Masculino"/>
    <s v="Colombia"/>
    <s v="Bogotá, D.C."/>
    <s v="Cundinamarca"/>
    <d v="1986-05-18T00:00:00"/>
    <n v="38"/>
    <s v="ESPECIALIZACION EN EVALUACION DEL IMPACTO AMBIENTAL DE PROYECTOS-INGENIERIA FORESTAL"/>
    <m/>
  </r>
  <r>
    <x v="1"/>
    <s v="281-2021"/>
    <m/>
    <s v="Secop II"/>
    <s v="281-2021CPS-AG(58355)"/>
    <s v="FDLSCD-275-2021(58355)"/>
    <x v="0"/>
    <x v="0"/>
    <x v="0"/>
    <m/>
    <m/>
    <s v="YINETH ALDANA BUSTOS"/>
    <n v="53069160"/>
    <m/>
    <n v="1979"/>
    <n v="15750000"/>
    <n v="1575000"/>
    <n v="0"/>
    <n v="17325000"/>
    <n v="2250000"/>
    <m/>
    <m/>
    <m/>
    <s v="Persona Natural"/>
    <x v="0"/>
    <m/>
    <s v="PRESTAR SERVICIOS DE APOYO EN EL PROCESO DE COBRO PERSUASIVO Y REMISIÓN DE COBRO COACTIVO QUE COMPETA AL ALCALDE LOCAL, ASÍ COMO LAS GESTIONES PARA MANTENER ACTUALIZADA LA INFORMACIÓN CORRESPONDIENTE A MULTAS"/>
    <s v="https://community.secop.gov.co/Public/Tendering/OpportunityDetail/Index?noticeUID=CO1.NTC.1951668&amp;isFromPublicArea=True&amp;isModal=true&amp;asPopupView=true"/>
    <x v="21"/>
    <x v="184"/>
    <d v="2021-05-10T00:00:00"/>
    <d v="2021-12-09T00:00:00"/>
    <s v="7 meses "/>
    <d v="2021-12-31T00:00:00"/>
    <s v="22 días."/>
    <d v="2021-12-31T00:00:00"/>
    <s v="7 meses 22 días."/>
    <s v="Término Ok"/>
    <m/>
    <m/>
    <m/>
    <m/>
    <s v="-"/>
    <s v="-"/>
    <s v="-"/>
    <s v="-"/>
    <s v="-"/>
    <s v="-"/>
    <s v="Femenino"/>
    <s v="-"/>
    <s v="-"/>
    <s v="-"/>
    <s v="-"/>
    <s v="-"/>
    <s v="-"/>
    <m/>
  </r>
  <r>
    <x v="1"/>
    <s v="282-2021"/>
    <m/>
    <s v="Secop II"/>
    <s v="282-2021CPS-P (58354)"/>
    <s v="FDLSCD-276-2021(58354)"/>
    <x v="0"/>
    <x v="0"/>
    <x v="1"/>
    <m/>
    <m/>
    <s v="ANGELA MARIA BARRERA BOTERO"/>
    <n v="1023917414"/>
    <m/>
    <n v="1979"/>
    <n v="30590000"/>
    <n v="4078648"/>
    <n v="0"/>
    <n v="34668648"/>
    <n v="4370000"/>
    <m/>
    <m/>
    <m/>
    <s v="Persona Natural"/>
    <x v="0"/>
    <m/>
    <s v="APOYAR JURÍDICAMENTE A LA ALCALDÍA LOCAL DE SUBA EN EL PROCESO DE COBRO PERSUASIVO Y REMISIÓN DE COBRO COACTIVO QUE COMPETA AL ALCALDE LOCAL, ASÍ COMO LAS GESTIONES JURÍDICAS PARA MANTENER ACTUALIZADA LA INFORMACIÓN CORRESPONDIENTE A MULTAS"/>
    <s v="https://community.secop.gov.co/Public/Tendering/OpportunityDetail/Index?noticeUID=CO1.NTC.1942011&amp;isFromPublicArea=True&amp;isModal=true&amp;asPopupView=true"/>
    <x v="21"/>
    <x v="183"/>
    <d v="2021-05-03T00:00:00"/>
    <d v="2021-12-02T00:00:00"/>
    <s v="7 meses "/>
    <d v="2021-12-31T00:00:00"/>
    <s v="29 días."/>
    <d v="2021-12-31T00:00:00"/>
    <s v="7 meses 29 días."/>
    <s v="Término Ok"/>
    <m/>
    <m/>
    <m/>
    <m/>
    <s v="-"/>
    <s v="-"/>
    <s v="-"/>
    <s v="-"/>
    <s v="-"/>
    <s v="-"/>
    <s v="Femenino"/>
    <s v="-"/>
    <s v="-"/>
    <s v="-"/>
    <s v="-"/>
    <s v="-"/>
    <s v="-"/>
    <m/>
  </r>
  <r>
    <x v="1"/>
    <s v="283-2021"/>
    <m/>
    <s v="Secop II"/>
    <s v="283-2021CPS-AG (58352)"/>
    <s v="FDLSCD-277-2021(58352)"/>
    <x v="0"/>
    <x v="0"/>
    <x v="0"/>
    <m/>
    <m/>
    <s v="ANGIEE NATHALIA TORRES TRIANA"/>
    <n v="1014236662"/>
    <s v="Bogotá, D.C."/>
    <n v="1957"/>
    <n v="28400000"/>
    <n v="0"/>
    <n v="0"/>
    <n v="28400000"/>
    <n v="3550000"/>
    <m/>
    <m/>
    <m/>
    <s v="Persona Natural"/>
    <x v="0"/>
    <m/>
    <s v="APOYO TÉCNICO EN EL ÁREA DE GESTIÓN DEL DESARROLLO LOCAL, PARA LOGRAR EL CUMPLIMIENTO DE LAS METAS PLANEADAS EN EL PLAN DE DESARROLLO LOCAL."/>
    <s v="https://community.secop.gov.co/Public/Tendering/OpportunityDetail/Index?noticeUID=CO1.NTC.1938951&amp;isFromPublicArea=True&amp;isModal=true&amp;asPopupView=true"/>
    <x v="20"/>
    <x v="185"/>
    <d v="2021-04-29T00:00:00"/>
    <d v="2021-12-28T00:00:00"/>
    <s v="8 meses "/>
    <d v="2021-12-28T00:00:00"/>
    <s v=""/>
    <d v="2021-12-28T00:00:00"/>
    <s v="8 meses "/>
    <s v="Término Ok"/>
    <m/>
    <m/>
    <m/>
    <m/>
    <s v="CLL 130 D BIS # 99-84"/>
    <n v="3013838110"/>
    <s v="a.nathalia.t.t@gmail.com"/>
    <s v="Banco Davivienda"/>
    <s v="Ahorros"/>
    <s v="466900037816"/>
    <s v="Femenino"/>
    <s v="Colombia"/>
    <s v="Bogotá, D.C."/>
    <s v="Cundinamarca"/>
    <d v="1992-09-16T00:00:00"/>
    <n v="31"/>
    <s v="INGENIERÍA INDUSTRIAL; TECNOLOGÍA EN CONTROL AMBIENTAL"/>
    <m/>
  </r>
  <r>
    <x v="1"/>
    <s v="284-2021"/>
    <m/>
    <s v="Secop II"/>
    <s v="284-2021MC(58562)"/>
    <s v="FDLSMC-3-2021(58562)"/>
    <x v="3"/>
    <x v="11"/>
    <x v="2"/>
    <m/>
    <m/>
    <s v="LA PREVISORA S.A. COMPAÑÍA DE SEGUROS"/>
    <n v="860002400"/>
    <s v="Bogotá, D.C."/>
    <s v="No es CPS P-AG"/>
    <n v="19724785"/>
    <n v="0"/>
    <n v="0"/>
    <n v="19724785"/>
    <n v="4200000"/>
    <m/>
    <m/>
    <s v="No aplica"/>
    <s v="Persona Jurídica"/>
    <x v="3"/>
    <m/>
    <s v="CONTRATAR LOS SEGUROS QUE AMPAREN LOS INTERESES PATRIMONIALES, ASÍ COMO LOS BIENES QUE ESTÉN BAJO SU RESPONSABILIDAD, CUSTODIA, Y AQUELLOS QUE SEAN ADQUIRIDOS PARA DESARROLLAR LAS FUNCIONES INHERENTES A SU ACTIVIDAD, O POR LOS QUE PUEDA SER LEGALMENTE RESPONSABLE EL FONDO DE DESARROLLO LOCAL DE SUBA"/>
    <s v="https://community.secop.gov.co/Public/Tendering/OpportunityDetail/Index?noticeUID=CO1.NTC.1938748&amp;isFromPublicArea=True&amp;isModal=true&amp;asPopupView=true"/>
    <x v="8"/>
    <x v="186"/>
    <d v="2021-05-13T00:00:00"/>
    <d v="2021-06-22T00:00:00"/>
    <s v="1 meses 10 días."/>
    <d v="2021-06-22T00:00:00"/>
    <s v=""/>
    <d v="2021-06-22T00:00:00"/>
    <s v="1 meses 10 días."/>
    <s v="Término Ok"/>
    <m/>
    <m/>
    <m/>
    <m/>
    <s v="Calle 57 #9-07"/>
    <n v="6013485757"/>
    <s v="tributaria@previsora.gov.co"/>
    <s v="Banco de Bogotá"/>
    <s v="Corriente"/>
    <s v="40212854"/>
    <s v="No aplica"/>
    <s v="Colombia"/>
    <s v="Bogotá, D.C."/>
    <s v="Cundinamarca"/>
    <d v="1972-04-11T00:00:00"/>
    <s v="-"/>
    <s v="No aplica"/>
    <m/>
  </r>
  <r>
    <x v="1"/>
    <s v="285-2021"/>
    <m/>
    <s v="Secop II"/>
    <s v="285-2021MC(58562)"/>
    <s v="FDLSMC-3-2021(58562)"/>
    <x v="3"/>
    <x v="11"/>
    <x v="2"/>
    <m/>
    <m/>
    <s v="COMPAÑÍA MUNDIAL DE SEGUROS S.A."/>
    <s v="860037013-6"/>
    <m/>
    <s v="No es CPS P-AG"/>
    <n v="4583451"/>
    <n v="2291725"/>
    <n v="0"/>
    <n v="6875176"/>
    <m/>
    <m/>
    <m/>
    <m/>
    <s v="Persona Jurídica"/>
    <x v="2"/>
    <m/>
    <s v="CONTRATAR LOS SEGUROS QUE AMPAREN LOS INTERESES PATRIMONIALES, ASÍ COMO LOS BIENES QUE ESTÉN BAJO SU RESPONSABILIDAD, CUSTODIA, Y AQUELLOS QUE SEAN ADQUIRIDOS PARA DESARROLLAR LAS FUNCIONES INHERENTES A SU ACTIVIDAD, O POR LOS QUE PUEDA SER LEGALMENTE RESPONSABLE EL FONDO DE DESARROLLO LOCAL DE SUBA"/>
    <s v="https://community.secop.gov.co/Public/Tendering/OpportunityDetail/Index?noticeUID=CO1.NTC.1938748&amp;isFromPublicArea=True&amp;isModal=true&amp;asPopupView=true"/>
    <x v="8"/>
    <x v="186"/>
    <d v="2021-05-13T00:00:00"/>
    <d v="2021-11-09T00:00:00"/>
    <s v="5 meses 28 días."/>
    <d v="2022-02-09T00:00:00"/>
    <s v="3 meses "/>
    <d v="2022-02-09T00:00:00"/>
    <s v="8 meses 28 días."/>
    <s v="Término Ok"/>
    <m/>
    <m/>
    <m/>
    <d v="2022-08-23T00:00:00"/>
    <m/>
    <m/>
    <m/>
    <m/>
    <m/>
    <m/>
    <s v="No aplica"/>
    <m/>
    <m/>
    <m/>
    <m/>
    <s v="-"/>
    <m/>
    <m/>
  </r>
  <r>
    <x v="1"/>
    <s v="286-2021"/>
    <m/>
    <s v="Secop II"/>
    <s v="286-2021CPS-AG(57839)"/>
    <s v="FDLSCD-278-2021(57839)"/>
    <x v="0"/>
    <x v="0"/>
    <x v="0"/>
    <m/>
    <m/>
    <s v="NUBIA MARGARITA GONZALEZ RODRIGUEZ"/>
    <n v="51910406"/>
    <m/>
    <n v="1978"/>
    <n v="15300000"/>
    <n v="0"/>
    <n v="0"/>
    <n v="15300000"/>
    <n v="1800000"/>
    <m/>
    <m/>
    <m/>
    <s v="Persona Natural"/>
    <x v="0"/>
    <m/>
    <s v="PRESTAR APOYO ASISTENCIAL AL ÁREA GESTIÓN DE DESARROLLO LOCAL ESPECIALMENTE EN EL CENTRO DE DOCUMENTACIÓN E INFORMACIÓN CDI DE LA ALCALDÍA LOCAL DE SUBA"/>
    <s v="https://community.secop.gov.co/Public/Tendering/OpportunityDetail/Index?noticeUID=CO1.NTC.1966013&amp;isFromPublicArea=True&amp;isModal=true&amp;asPopupView=true"/>
    <x v="7"/>
    <x v="187"/>
    <d v="2021-05-18T00:00:00"/>
    <d v="2021-12-31T00:00:00"/>
    <s v="7 meses 14 días."/>
    <d v="2021-12-31T00:00:00"/>
    <s v=""/>
    <d v="2021-12-31T00:00:00"/>
    <s v="7 meses 14 días."/>
    <s v="Término Ok"/>
    <m/>
    <m/>
    <m/>
    <m/>
    <s v="-"/>
    <s v="-"/>
    <s v="-"/>
    <s v="-"/>
    <s v="-"/>
    <s v="-"/>
    <s v="Femenino"/>
    <s v="-"/>
    <s v="-"/>
    <s v="-"/>
    <s v="-"/>
    <s v="-"/>
    <s v="-"/>
    <m/>
  </r>
  <r>
    <x v="1"/>
    <s v="287-2021"/>
    <m/>
    <s v="Secop I"/>
    <n v="287"/>
    <s v=" COMODATO 287"/>
    <x v="0"/>
    <x v="10"/>
    <x v="2"/>
    <m/>
    <m/>
    <s v="JAC VILLA CINDY"/>
    <s v="830096432-1"/>
    <m/>
    <s v="No es CPS P-AG"/>
    <n v="0"/>
    <n v="0"/>
    <n v="0"/>
    <n v="0"/>
    <m/>
    <m/>
    <m/>
    <m/>
    <s v="ESAL"/>
    <x v="3"/>
    <m/>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www.contratos.gov.co/consultas/detalleProceso.do?numConstancia=21-22-25871&amp;g-recaptcha-response=03AFcWeA6DVNrcZPq3mGCYTvJ_evW_YuhIy3BEW9dMR585qush05KtnN8Avi1xD0GQrzZ8wixcRmtzJ70EBvIq0xo2Y4aWt9Uhp_zaP2zVxhepHWEsoDlQwA19U1SmaAk8B_wy5mLuh4x-MbiZvmFwHd7kH2n3__QDt13I1eIGBz2o3HSZ8Gt7eOPn8ukzG5DU7_y3LrYmARoMwwjINsKPMDkRwVxFCfJky1K0ehjNwRyygAicianNHvq6qdNPrD_k8RMZLTHzzMIawMLb0nVwVsKses18YzNAYsz7T6q2YSgdXz_hQee3Kap0Kmxn9S-HIiJwKNxGzYqqyFV_IZ5lV34PTE0AUhRrScJUrsqTdeHbo1WHdhH1RUq9S7VdIs-0QCexMm1oWPRv0cpokI1X9rsw-lc55wosDz4lKXGv9LmcJWF1Cebp0fgHZHIJ48cxUO2lNEqNz0G2nFv9Q5GfY_liZwssrpkrW3NSsgUfMvBW51cUpzfu5cNvl6SgYrTQJdTHVIPF82o34FLdRx0yxRfPLva21YCEXLKMuNJ2yq4ZYWHaYEsUsCw"/>
    <x v="16"/>
    <x v="188"/>
    <d v="2021-05-11T00:00:00"/>
    <d v="2024-05-10T00:00:00"/>
    <s v="3 años "/>
    <d v="2024-05-10T00:00:00"/>
    <s v=""/>
    <d v="2024-05-10T00:00:00"/>
    <s v="3 años "/>
    <s v="Término Ok"/>
    <m/>
    <m/>
    <m/>
    <m/>
    <m/>
    <m/>
    <m/>
    <m/>
    <m/>
    <m/>
    <s v="No aplica"/>
    <m/>
    <m/>
    <m/>
    <m/>
    <s v="-"/>
    <m/>
    <s v="1. No está el expediente en Secop II"/>
  </r>
  <r>
    <x v="1"/>
    <s v="288-2021"/>
    <m/>
    <s v="Secop II"/>
    <s v="288-2021CPS-P(58348)"/>
    <s v="FDLSCD-280-2021(58348)"/>
    <x v="0"/>
    <x v="0"/>
    <x v="1"/>
    <m/>
    <m/>
    <s v="DEISY LORENA ALFONSO RODRIGUEZ"/>
    <n v="1019100002"/>
    <s v="Bogotá, D.C."/>
    <n v="2034"/>
    <n v="34960000"/>
    <n v="0"/>
    <n v="0"/>
    <n v="34960000"/>
    <n v="4370000"/>
    <m/>
    <m/>
    <m/>
    <s v="Persona Natural"/>
    <x v="0"/>
    <m/>
    <s v="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1971410&amp;isFromPublicArea=True&amp;isModal=true&amp;asPopupView=true"/>
    <x v="20"/>
    <x v="189"/>
    <d v="2021-05-18T00:00:00"/>
    <d v="2021-12-31T00:00:00"/>
    <s v="7 meses 14 días."/>
    <d v="2021-12-31T00:00:00"/>
    <s v=""/>
    <d v="2021-12-31T00:00:00"/>
    <s v="7 meses 14 días."/>
    <s v="Término Ok"/>
    <m/>
    <m/>
    <m/>
    <m/>
    <s v="Carrera 14 BIS 153 81"/>
    <n v="3168211759"/>
    <s v="lorenaarodriguez@outlook.com"/>
    <s v="Banco Davivienda"/>
    <s v="Ahorros"/>
    <s v="006100935540"/>
    <s v="Femenino"/>
    <s v="Colombia"/>
    <s v="Bogotá, D.C."/>
    <s v="Cundinamarca"/>
    <d v="1994-09-14T00:00:00"/>
    <n v="29"/>
    <s v="MAESTRIA EN CONSTRUCCION DE PAZ"/>
    <m/>
  </r>
  <r>
    <x v="1"/>
    <s v="290-2021"/>
    <m/>
    <s v="Secop II"/>
    <s v="290-2021CPS-P(58409)"/>
    <s v="FDLSCD-282-2021(58409)"/>
    <x v="0"/>
    <x v="0"/>
    <x v="1"/>
    <m/>
    <m/>
    <s v="CAMILO ANDRES PINZON VELASCO"/>
    <n v="1032374068"/>
    <s v="Bogotá, D.C."/>
    <n v="1978"/>
    <n v="32775000"/>
    <n v="874000"/>
    <n v="0"/>
    <n v="33649000"/>
    <n v="4370000"/>
    <m/>
    <m/>
    <m/>
    <s v="Persona Natural"/>
    <x v="0"/>
    <m/>
    <s v="PRESTAR SERVICIOS PROFESIONALES COMO APOYO AL ÁREA DE GESTIÓN DEL DESARROLLO LOCAL, EN PROCESOS Y PROCEDIMIENTOS DE PRESUPUESTO DE LA ALCALDÍA LOCAL DE SUBA."/>
    <s v="https://community.secop.gov.co/Public/Tendering/OpportunityDetail/Index?noticeUID=CO1.NTC.1982958&amp;isFromPublicArea=True&amp;isModal=true&amp;asPopupView=true"/>
    <x v="10"/>
    <x v="190"/>
    <d v="2021-05-24T00:00:00"/>
    <d v="2021-12-31T00:00:00"/>
    <s v="7 meses 8 días."/>
    <d v="2022-01-14T00:00:00"/>
    <s v="14 días."/>
    <d v="2022-01-14T00:00:00"/>
    <s v="7 meses 22 días."/>
    <s v="Término Ok"/>
    <m/>
    <m/>
    <m/>
    <m/>
    <s v="KR 7H 14886"/>
    <n v="3107677831"/>
    <s v="L camilin08@gmail.com"/>
    <s v="Banco de Bogotá"/>
    <s v="Ahorros"/>
    <n v="2265239"/>
    <s v="Masculino"/>
    <s v="Colombia"/>
    <s v="Bogotá, D.C."/>
    <s v="Cundinamarca"/>
    <d v="1986-11-08T00:00:00"/>
    <n v="37"/>
    <s v="ESPECIALIZACION EN GESTION DE DESARROLLO ADMINISTRATIVO,ADMINISTRACION DE EMPRESAS"/>
    <m/>
  </r>
  <r>
    <x v="1"/>
    <s v="291-2021"/>
    <m/>
    <s v="Secop II"/>
    <s v="291-2021CPS-P(58424)"/>
    <s v="FDLSCD-283-2021(58424)"/>
    <x v="0"/>
    <x v="0"/>
    <x v="1"/>
    <m/>
    <m/>
    <s v="ERIKA SANCHEZ SANDOVAL"/>
    <n v="53124454"/>
    <m/>
    <n v="1978"/>
    <n v="32775000"/>
    <n v="0"/>
    <n v="0"/>
    <n v="32775000"/>
    <n v="4370000"/>
    <m/>
    <m/>
    <m/>
    <s v="Persona Natural"/>
    <x v="0"/>
    <m/>
    <s v="PRESTAR SERVICIOS PROFESIONALES EN TEMAS DE TECNOLOGÍA Y/O SISTEMAS DE LA ALCALDÍA LOCAL DE SUBA PARA LIDERAR Y COORDINAR LOS ESPACIOS DE SUBATIC Y BRINDAR APOYO A LOS TEMAS RELACIONADOS CON TECNOLOGÍAS DE LA INFORMACIÓN Y LAS COMUNICACIONES,"/>
    <s v="https://community.secop.gov.co/Public/Tendering/OpportunityDetail/Index?noticeUID=CO1.NTC.1976073&amp;isFromPublicArea=True&amp;isModal=true&amp;asPopupView=true"/>
    <x v="9"/>
    <x v="191"/>
    <d v="2021-05-19T00:00:00"/>
    <d v="2021-12-31T00:00:00"/>
    <s v="7 meses 13 días."/>
    <d v="2021-12-31T00:00:00"/>
    <s v=""/>
    <d v="2021-12-31T00:00:00"/>
    <s v="7 meses 13 días."/>
    <s v="Término Ok"/>
    <m/>
    <m/>
    <m/>
    <m/>
    <s v="-"/>
    <s v="-"/>
    <s v="-"/>
    <s v="-"/>
    <s v="-"/>
    <s v="-"/>
    <s v="Femenino"/>
    <s v="-"/>
    <s v="-"/>
    <s v="-"/>
    <s v="-"/>
    <s v="-"/>
    <s v="-"/>
    <m/>
  </r>
  <r>
    <x v="1"/>
    <s v="292-2021"/>
    <m/>
    <s v="Secop II"/>
    <s v="292-2021CPS-P(58344)"/>
    <s v="FDLSCD-284-2021(58344)"/>
    <x v="0"/>
    <x v="0"/>
    <x v="1"/>
    <m/>
    <m/>
    <s v="DIANA PATRICIA ARENAS BLANCO"/>
    <n v="1098648859"/>
    <s v="Bucaramanga (Santander)"/>
    <n v="1978"/>
    <n v="64000000"/>
    <n v="3733333"/>
    <n v="0"/>
    <n v="67733333"/>
    <n v="8000000"/>
    <m/>
    <m/>
    <m/>
    <s v="Persona Natural"/>
    <x v="0"/>
    <m/>
    <s v="PRESTAR SERVICIOS PROFESIONALES ESPECIALIZADOS EN LA ALCALDÍA LOCAL DE SUBA, EN LOS TEMAS RELACIONADOS CON EL ÁREA DE SISTEMAS, GESTIÓN DE TIC Y TODO LO RELACIONADO CON EL RECURSO TECNOLÓGICO DE LA ALCALDÍA LOCAL DE SUBA"/>
    <s v="https://community.secop.gov.co/Public/Tendering/OpportunityDetail/Index?noticeUID=CO1.NTC.1983298&amp;isFromPublicArea=True&amp;isModal=true&amp;asPopupView=true"/>
    <x v="9"/>
    <x v="190"/>
    <d v="2021-05-21T00:00:00"/>
    <d v="2021-12-31T00:00:00"/>
    <s v="7 meses 11 días."/>
    <d v="2022-01-14T00:00:00"/>
    <s v="14 días."/>
    <d v="2022-01-14T00:00:00"/>
    <s v="7 meses 25 días."/>
    <s v="Término Ok"/>
    <m/>
    <m/>
    <m/>
    <m/>
    <s v="CRA 90BIS # 73A - 57 APTO 304 TORRE 5A"/>
    <n v="3112003406"/>
    <s v="dianaarenasblanco@gmail.com"/>
    <s v="Bancolombia"/>
    <s v="Ahorros"/>
    <n v="60215346921"/>
    <s v="Masculino"/>
    <s v="Colombia"/>
    <s v="Bogotá, D.C."/>
    <s v="Cundinamarca"/>
    <d v="1987-12-23T00:00:00"/>
    <n v="36"/>
    <s v="MAESTRÍA EN GERENCIA DE LA_x000a_INNOVACIÓN "/>
    <m/>
  </r>
  <r>
    <x v="1"/>
    <s v="293-2021"/>
    <m/>
    <s v="Secop I"/>
    <n v="293"/>
    <s v="COMODATO 285"/>
    <x v="0"/>
    <x v="10"/>
    <x v="2"/>
    <m/>
    <m/>
    <s v="JAC BARRIO SANTA RITA"/>
    <s v="830019302-4"/>
    <m/>
    <s v="No es CPS P-AG"/>
    <n v="0"/>
    <n v="0"/>
    <n v="0"/>
    <n v="0"/>
    <m/>
    <m/>
    <m/>
    <m/>
    <s v="ESAL"/>
    <x v="3"/>
    <m/>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www.contratos.gov.co/consultas/detalleProceso.do?numConstancia=21-22-26041&amp;g-recaptcha-response=03AFcWeA6hlTYQfImDQMWNsYg1g-HjmOEuCIsO880FAh1ubwzq6WEepIeWi9FOWVvzhnRiG8HfssbhbbsQT3TN-_R-PE3AUWG5tFvTM5OHBXfA3euDUmJR-Cs4VuuT-N7LnSt7kHW7MHNncS8P4QtdmyDBYJtDTJx_LEUeqBWxOaG3yLU-EszjNkAwOS3Q1IPEJ085ZsgORcv7QaYmmxNplczOSwq6TqYADc8dvEzYEzft8R4DXk_SHrmIMWloUqaaGKyo2r7a5EACEPIgI6OQshAezyfFwdWhncsfAG-kYIxi4wgUFDyAe62JoFs9XzMoGuzAdec1Iy6l68kL81NBTtBpNtT2FZtB2Q0uko3R8KTMrc6i_us1idaM3DQiQ6LVFXsUMlLwoY7bfc-IsgYTahuOtyf6Tee_-mBA9MSfq7dGK9z4AMeSPcW3exId-rSQrcgYW1utKIL14GwxwvlhHthuIAjMEjSumG_C_gUM7jECcQL5kGTfcjhUiZ_NvOl8ZCN6OiAg25WtdsYy0xPDwfATYA_0wu22YSPk1ZaGaMMu3-q_yvq6zoE"/>
    <x v="16"/>
    <x v="190"/>
    <d v="2021-05-19T00:00:00"/>
    <d v="2024-05-19T00:00:00"/>
    <s v="3 años 1 días."/>
    <d v="2024-05-19T00:00:00"/>
    <s v=""/>
    <d v="2024-05-19T00:00:00"/>
    <s v="3 años 1 días."/>
    <s v="Término Ok"/>
    <m/>
    <m/>
    <m/>
    <m/>
    <m/>
    <m/>
    <m/>
    <m/>
    <m/>
    <m/>
    <s v="No aplica"/>
    <m/>
    <m/>
    <m/>
    <m/>
    <s v="-"/>
    <m/>
    <s v="1. No está el expediente en Secop II"/>
  </r>
  <r>
    <x v="1"/>
    <s v="294-2021"/>
    <m/>
    <s v="Secop I"/>
    <n v="294"/>
    <s v="COMODATO 286"/>
    <x v="0"/>
    <x v="10"/>
    <x v="2"/>
    <m/>
    <m/>
    <s v="JAC URBANIZACION BOSQUES DE NOGALES"/>
    <s v="901461984-8"/>
    <m/>
    <s v="No es CPS P-AG"/>
    <n v="0"/>
    <n v="0"/>
    <n v="0"/>
    <n v="0"/>
    <m/>
    <m/>
    <m/>
    <m/>
    <s v="ESAL"/>
    <x v="3"/>
    <m/>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www.contratos.gov.co/consultas/detalleProceso.do?numConstancia=21-22-26043&amp;g-recaptcha-response=03AGdBq25bcvlRqW92pBDFy7dXHpm4P3GK1xbMBXbhYbXe_O_mbngSj525XSH40nGNgj6Z4IoNDOl2a5wLkayVyQ8dCep5Tzv3V2i_hlLgP65luHUVUezWbbI86ogogT3EPVn-aWXWD-ztUyfGw_d9NCHNL2SuVgs9jRt29P8J_Y09IB32icdRQxDtAv9zl8y_d34MYk4fhT6-hzLxqKFm4OX6ihn0luR0_O2fGyQJEMKU2-SI5Nou4NJYenYFlVqCtqo_LIXc84b4kkJa09xdrCKcHe6Xbgq-V7kHziyeHbnfjIe4r_9dO8VPeTTuUgWMrnXKPtcBUB3YqtXgMWZvGmgtb9bdahv8-nl8yFGNfC-MqHcdgm5-dfsJy_Me1c-jeMW0XNpxhaYe-ECwayN3cJ5LxBaQKqP2Mi87NlyaJDps1nXMwJ-aCPUcPEQ0M2ePz55dT13_GcB2xZQBVqJSMEVwHOBus9_skw"/>
    <x v="16"/>
    <x v="190"/>
    <d v="2021-05-19T00:00:00"/>
    <d v="2024-05-19T00:00:00"/>
    <s v="3 años 1 días."/>
    <d v="2024-05-19T00:00:00"/>
    <s v=""/>
    <d v="2024-05-19T00:00:00"/>
    <s v="3 años 1 días."/>
    <s v="Término Ok"/>
    <m/>
    <m/>
    <m/>
    <m/>
    <m/>
    <m/>
    <m/>
    <m/>
    <m/>
    <m/>
    <s v="No aplica"/>
    <m/>
    <m/>
    <m/>
    <m/>
    <s v="-"/>
    <m/>
    <s v="1. No está el expediente en Secop II"/>
  </r>
  <r>
    <x v="1"/>
    <s v="295-2021"/>
    <m/>
    <s v="Secop I"/>
    <n v="295"/>
    <s v="COMODATO 287"/>
    <x v="0"/>
    <x v="10"/>
    <x v="2"/>
    <m/>
    <m/>
    <s v="JAC BARRIO ALTAMAR"/>
    <s v="900852131-7"/>
    <m/>
    <s v="No es CPS P-AG"/>
    <n v="0"/>
    <n v="0"/>
    <n v="0"/>
    <n v="0"/>
    <m/>
    <m/>
    <m/>
    <m/>
    <s v="ESAL"/>
    <x v="3"/>
    <m/>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www.contratos.gov.co/consultas/detalleProceso.do?numConstancia=21-22-26044&amp;g-recaptcha-response=03AGdBq25HBwV8LzCu-ZE50N0jLi2dNS0jaqH-uttvxwNpT0BfJKs5EQBAT2WwJb28zhkdipz9e8w7zSJnvVkov_QwBlntiu-u2B4_UB0wZf6qau_oBUPX-JKkFgHXQ0A2YQJkor8AKj2-N8kIIEJrsnt-GdgdTbl8pijuqf9XJF8TKISXfDbm6WzjUkOt3KT1XGvpVcPrkBEGZuLzagWfvW25LVzvymDy9jvgk585aBgIh59TubTQx9tjwyP_66VPdUljMs6YqtgxomUsuqxin0livDgwI2D-haQvD4yt_Ya31EA_JioOHKLAFvmhfeqAWFRid4yJk5gQrYrM1RHr0BJM9tkN89fIwqd_-iYaXFe6lDTzMvN3PPk4AFJtpwnBRLrcJyTgkSOCVHtn79b0W9ix8hcoheNIE2m4ox0nSjC7zpyk-hB5t8ZsGLyL723KBKlxc1fULdXx2elU1wOU4eN7T3fNd8VGuw"/>
    <x v="16"/>
    <x v="190"/>
    <d v="2021-05-19T00:00:00"/>
    <d v="2024-05-19T00:00:00"/>
    <s v="3 años 1 días."/>
    <d v="2024-05-19T00:00:00"/>
    <s v=""/>
    <d v="2024-05-19T00:00:00"/>
    <s v="3 años 1 días."/>
    <s v="Término Ok"/>
    <m/>
    <m/>
    <m/>
    <m/>
    <m/>
    <m/>
    <m/>
    <m/>
    <m/>
    <m/>
    <s v="No aplica"/>
    <m/>
    <m/>
    <m/>
    <m/>
    <s v="-"/>
    <m/>
    <s v="1. No está el expediente en Secop II"/>
  </r>
  <r>
    <x v="1"/>
    <s v="296-2021"/>
    <m/>
    <s v="Secop I"/>
    <n v="296"/>
    <s v="COMODATO 288"/>
    <x v="0"/>
    <x v="10"/>
    <x v="2"/>
    <m/>
    <m/>
    <s v="JAC BARRIO ALASKA"/>
    <s v="900144824-5"/>
    <m/>
    <s v="No es CPS P-AG"/>
    <n v="0"/>
    <n v="0"/>
    <n v="0"/>
    <n v="0"/>
    <m/>
    <m/>
    <m/>
    <m/>
    <s v="ESAL"/>
    <x v="3"/>
    <m/>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www.contratos.gov.co/consultas/detalleProceso.do?numConstancia=21-22-26045&amp;g-recaptcha-response=03AGdBq26nwE_Cad0wW8QZHPVssx2GTC22jI6vR4xA7_I8AMRUP89SCLo2yzKXNCe6Nh3rkYIaBElG6oujJTi1BOxVninrhJKII85Wa4Q4nnpSaedXjreOAqlTaGUoDED4lfVrqVO4YBgCTSax9oI0-8z6AfvFUrYEfZAYFSlWas9tQQvfJMmav_sjUCQfjyxMKMNE1MJVFoMxp6Q2sIMCM3OnH1uHbptqhi-GWXRPu7yrLvu0CmsgIFeYVx6XzNeNv1sxCHzmYf6ZWW1EqzeUyaoTUMA_2l-xV7ppL9Ld82QJJkCBmrBQBYpPEgobnkMe-BbRL4Mpx-YRAE5P6OvcxAA7ReIyn79GCGhmGT4MWW-f0DuFumAe-DZcpF1EAQNDU4Eh6U2S5gRhAYuSFcKuUyima10dfN_R8FedTYawJ4bHJmprsqJKMXjv_YS2oqBqAJsWSEDaJ2ZAFDvyumZPC5VzrBPEDeF_WQ"/>
    <x v="16"/>
    <x v="190"/>
    <d v="2021-05-19T00:00:00"/>
    <d v="2024-05-19T00:00:00"/>
    <s v="3 años 1 días."/>
    <d v="2024-05-19T00:00:00"/>
    <s v=""/>
    <d v="2024-05-19T00:00:00"/>
    <s v="3 años 1 días."/>
    <s v="Término Ok"/>
    <m/>
    <m/>
    <m/>
    <m/>
    <m/>
    <m/>
    <m/>
    <m/>
    <m/>
    <m/>
    <s v="No aplica"/>
    <m/>
    <m/>
    <m/>
    <m/>
    <s v="-"/>
    <m/>
    <s v="1. No está el expediente en Secop II"/>
  </r>
  <r>
    <x v="1"/>
    <s v="297-2021"/>
    <m/>
    <s v="Secop I"/>
    <n v="297"/>
    <s v="COMODATO 289"/>
    <x v="0"/>
    <x v="10"/>
    <x v="2"/>
    <m/>
    <m/>
    <s v="JAC BARRIO BERMEO"/>
    <s v="900852903-6"/>
    <m/>
    <s v="No es CPS P-AG"/>
    <n v="0"/>
    <n v="0"/>
    <n v="0"/>
    <n v="0"/>
    <m/>
    <m/>
    <m/>
    <m/>
    <s v="ESAL"/>
    <x v="3"/>
    <s v="1. No está el expediente en Secop II"/>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www.contratos.gov.co/consultas/detalleProceso.do?numConstancia=21-22-26048&amp;g-recaptcha-response=03AGdBq27KZE7Hm77a7IEzUXM-EtbdTVcd8PfvLddK72BYeCT9sV4o2Rd_KoLGDiKojfxU7TG6BXtJJnTORuTwFqUt-AxY7IpUmYN8UFrp0GIgWTBDHC5-ByEu_L4UvT6YoXE6KhQai1WfglMbHehvrFuDDrcnffteglH1oGxgz214PoBu7zCC17Nbdq7RoZfNzzpXYKcOuBuAAT8XktjVYsUVTYZGQhYZlarKe4Iyyh8cKKOSv5eNyR12O36Q_N2E6HZlwiq-qPmvoh6GSeGyi-uc7n31xNtz0hoCO27mdLQ0_PlqrIho7TsIbtcZn-y6nJCgSbEllMlaWzHbnEKPnOS983vwbnkYya_xdG_g3IlUw2-TqjBBAiwXL3neiCH9ajyN9Fiqe11eRVnD_VC2IyJLwQXgUuFnNJVX9kUk-EerE3qa9nJxQAM12EB-2N0-G8ZHbfzBj0jxt46NAnKcYjO5Feu_WSxHlA"/>
    <x v="16"/>
    <x v="192"/>
    <d v="2021-05-24T00:00:00"/>
    <d v="2024-05-19T00:00:00"/>
    <s v="2 años 11 meses 26 días."/>
    <d v="2024-05-19T00:00:00"/>
    <s v=""/>
    <d v="2024-05-19T00:00:00"/>
    <s v="2 años 11 meses 26 días."/>
    <s v="Término Ok"/>
    <m/>
    <m/>
    <m/>
    <m/>
    <m/>
    <m/>
    <m/>
    <m/>
    <m/>
    <m/>
    <s v="No aplica"/>
    <m/>
    <m/>
    <m/>
    <m/>
    <s v="-"/>
    <m/>
    <m/>
  </r>
  <r>
    <x v="1"/>
    <s v="298-2021"/>
    <m/>
    <s v="Secop II"/>
    <s v="298-2021CPS-P(58434)"/>
    <s v="FDLSCD-290-2021(58434) "/>
    <x v="0"/>
    <x v="0"/>
    <x v="1"/>
    <m/>
    <m/>
    <s v="GERMAN ISIDRO QUINTANA RODRÍGUEZ"/>
    <n v="13255143"/>
    <m/>
    <n v="1979"/>
    <n v="44660000"/>
    <n v="0"/>
    <n v="0"/>
    <n v="44660000"/>
    <n v="6380000"/>
    <m/>
    <m/>
    <m/>
    <s v="Persona Natural"/>
    <x v="0"/>
    <m/>
    <s v="APOYAR TECNICAMENTE LAS DISTINTAS ETAPAS DE LOS PROCESOS DE COMPETENCIA DE LAS INSPECCIONES DE POLICÍA DE LA LOCALIDAD, SEGÚN REPARTO"/>
    <s v="https://community.secop.gov.co/Public/Tendering/OpportunityDetail/Index?noticeUID=CO1.NTC.1987169&amp;isFromPublicArea=True&amp;isModal=true&amp;asPopupView=true"/>
    <x v="23"/>
    <x v="192"/>
    <d v="2021-05-24T00:00:00"/>
    <d v="2021-12-23T00:00:00"/>
    <s v="7 meses "/>
    <d v="2021-12-23T00:00:00"/>
    <s v=""/>
    <d v="2021-12-23T00:00:00"/>
    <s v="7 meses "/>
    <s v="Término Ok"/>
    <m/>
    <m/>
    <m/>
    <m/>
    <s v="-"/>
    <s v="-"/>
    <s v="-"/>
    <s v="-"/>
    <s v="-"/>
    <s v="-"/>
    <s v="Masculino"/>
    <s v="-"/>
    <s v="-"/>
    <s v="-"/>
    <s v="-"/>
    <s v="-"/>
    <s v="-"/>
    <m/>
  </r>
  <r>
    <x v="1"/>
    <s v="299-2021"/>
    <m/>
    <s v="Secop II"/>
    <s v="299-2021CPS-AG(58792)"/>
    <s v="FDLSCD-291-2021(58792)"/>
    <x v="0"/>
    <x v="0"/>
    <x v="0"/>
    <m/>
    <m/>
    <s v="LISBETH GONZALEZ ARAGON"/>
    <n v="1026274587"/>
    <s v="Bogotá, D.C."/>
    <n v="1978"/>
    <n v="13500000"/>
    <n v="0"/>
    <n v="0"/>
    <n v="13500000"/>
    <n v="1800000"/>
    <m/>
    <m/>
    <m/>
    <s v="Persona Natural"/>
    <x v="0"/>
    <m/>
    <s v="PRESTAR APOYO ASISTENCIAL AL ÁREA GESTIÓN DE DESARROLLO LOCAL ESPECIALMENTE EN EL CENTRO DE DOCUMENTACIÓN E INFORMACIÓN CDI DE LA ALCALDÍA LOCAL DE SUBA"/>
    <s v="https://community.secop.gov.co/Public/Tendering/OpportunityDetail/Index?noticeUID=CO1.NTC.1996818&amp;isFromPublicArea=True&amp;isModal=true&amp;asPopupView=true"/>
    <x v="7"/>
    <x v="193"/>
    <d v="2021-06-01T00:00:00"/>
    <d v="2021-12-31T00:00:00"/>
    <s v="7 meses "/>
    <d v="2021-12-31T00:00:00"/>
    <s v=""/>
    <d v="2021-12-31T00:00:00"/>
    <s v="7 meses "/>
    <s v="Término Ok"/>
    <m/>
    <m/>
    <m/>
    <m/>
    <s v="TV 126F 13327"/>
    <n v="3228340653"/>
    <s v="lis-alejo2012@hotmail.es"/>
    <s v="Banco Scotiabank Colpatria"/>
    <s v="Ahorros"/>
    <n v="6342043015"/>
    <s v="Femenino"/>
    <s v="Colombia"/>
    <s v="Bogotá, D.C."/>
    <s v="Cundinamarca"/>
    <d v="1991-04-29T00:00:00"/>
    <n v="33"/>
    <s v="EL PAPEL DEL BTL EN EL MARKETING"/>
    <m/>
  </r>
  <r>
    <x v="1"/>
    <s v="300-2021"/>
    <m/>
    <s v="Secop II"/>
    <s v="300-2021CPS-P(58436)"/>
    <s v="FDLSCD-292-2021(58436)"/>
    <x v="0"/>
    <x v="0"/>
    <x v="1"/>
    <m/>
    <m/>
    <s v="LESLY MELISSA PEÑALOZA PEÑA"/>
    <n v="1010188901"/>
    <m/>
    <n v="1979"/>
    <n v="30590000"/>
    <n v="0"/>
    <n v="0"/>
    <n v="30590000"/>
    <n v="4370000"/>
    <m/>
    <m/>
    <m/>
    <s v="Persona Natural"/>
    <x v="0"/>
    <m/>
    <s v="APOYAR JURÍDICAMENTE LA EJECUCIÓN DE LAS ACCIONES REQUERIDAS PARA LA DEPURACIÓN DE LAS ACTUACIONES ADMINISTRATIVAS QUE CURSAN EN LA ALCALDÍA LOCAL"/>
    <s v="https://community.secop.gov.co/Public/Tendering/OpportunityDetail/Index?noticeUID=CO1.NTC.2022047&amp;isFromPublicArea=True&amp;isModal=true&amp;asPopupView=true"/>
    <x v="21"/>
    <x v="194"/>
    <d v="2021-06-10T00:00:00"/>
    <d v="2021-12-31T00:00:00"/>
    <s v="6 meses 22 días."/>
    <d v="2021-12-31T00:00:00"/>
    <s v=""/>
    <d v="2021-12-31T00:00:00"/>
    <s v="6 meses 22 días."/>
    <s v="Término Ok"/>
    <m/>
    <m/>
    <m/>
    <m/>
    <s v="-"/>
    <s v="-"/>
    <s v="-"/>
    <s v="-"/>
    <s v="-"/>
    <s v="-"/>
    <s v="Femenino"/>
    <s v="-"/>
    <s v="-"/>
    <s v="-"/>
    <s v="-"/>
    <s v="-"/>
    <s v="-"/>
    <m/>
  </r>
  <r>
    <x v="1"/>
    <s v="301-2021"/>
    <m/>
    <s v="Secop II"/>
    <s v="301-2021CPS-AG(58793)"/>
    <s v="FDLSCD-293-2021(58793)"/>
    <x v="0"/>
    <x v="0"/>
    <x v="0"/>
    <m/>
    <m/>
    <s v="LUIS ALFREDO QUIÑONES CANO"/>
    <n v="1030556385"/>
    <s v="Bogotá, D.C."/>
    <n v="2032"/>
    <n v="16875000"/>
    <n v="0"/>
    <n v="0"/>
    <n v="16875000"/>
    <n v="225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2001497&amp;isFromPublicArea=True&amp;isModal=true&amp;asPopupView=true"/>
    <x v="13"/>
    <x v="195"/>
    <d v="2021-06-16T00:00:00"/>
    <d v="2021-12-31T00:00:00"/>
    <s v="6 meses 16 días."/>
    <d v="2022-01-14T00:00:00"/>
    <s v="14 días."/>
    <d v="2022-01-14T00:00:00"/>
    <s v="6 meses 30 días."/>
    <s v="Término Ok"/>
    <m/>
    <m/>
    <m/>
    <m/>
    <s v="CALLE 151 B # 102-90 TORRE 2 APTO 102"/>
    <n v="3229030010"/>
    <s v="alfredo.cano0428@gmail.com"/>
    <s v="Banco de Bogotá"/>
    <s v="Ahorros"/>
    <n v="380739755"/>
    <s v="Masculino"/>
    <s v="Colombia"/>
    <s v="Bogotá, D.C."/>
    <s v="Cundinamarca"/>
    <d v="1989-04-28T00:00:00"/>
    <n v="35"/>
    <s v="BACHILLER"/>
    <m/>
  </r>
  <r>
    <x v="1"/>
    <s v="302-2021"/>
    <m/>
    <s v="Secop II"/>
    <s v="302-2021CPS-AG(58793)"/>
    <s v="FDLSCD-294-2021(58793)"/>
    <x v="0"/>
    <x v="0"/>
    <x v="0"/>
    <m/>
    <m/>
    <s v="FABER ANDRES RENGIFO ARACUT"/>
    <n v="1060417462"/>
    <s v="Padilla (Cauca)"/>
    <n v="2032"/>
    <n v="16875000"/>
    <n v="0"/>
    <n v="0"/>
    <n v="16875000"/>
    <n v="225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2007803&amp;isFromPublicArea=True&amp;isModal=true&amp;asPopupView=true"/>
    <x v="13"/>
    <x v="196"/>
    <d v="2021-06-02T00:00:00"/>
    <d v="2021-12-31T00:00:00"/>
    <s v="6 meses 30 días."/>
    <d v="2021-12-31T00:00:00"/>
    <s v=""/>
    <d v="2021-12-31T00:00:00"/>
    <s v="6 meses 30 días."/>
    <s v="Término Ok"/>
    <m/>
    <m/>
    <m/>
    <m/>
    <s v="CALLE 144 146A-30"/>
    <n v="3118119730"/>
    <s v="faberandres1807@live.com"/>
    <s v="Banco Falabella"/>
    <s v="Ahorros"/>
    <s v="111130092316"/>
    <s v="Masculino"/>
    <s v="Colombia"/>
    <s v="Padilla"/>
    <s v="Cauca"/>
    <d v="1991-07-18T00:00:00"/>
    <n v="32"/>
    <s v="BACHILLER"/>
    <m/>
  </r>
  <r>
    <x v="1"/>
    <s v="303-2021"/>
    <m/>
    <s v="Secop II"/>
    <s v="303-2021CPS-P(58431)"/>
    <s v="FDLSCD-295-2021(58431)"/>
    <x v="0"/>
    <x v="0"/>
    <x v="1"/>
    <m/>
    <m/>
    <s v="JORGE MADERO GIRALDO"/>
    <n v="79424228"/>
    <m/>
    <n v="1979"/>
    <n v="38500000"/>
    <n v="0"/>
    <n v="0"/>
    <n v="38500000"/>
    <n v="5500000"/>
    <m/>
    <m/>
    <m/>
    <s v="Persona Natural"/>
    <x v="5"/>
    <m/>
    <s v="APOYAR TÉCNICAMENTE LAS DISTINTAS ETAPAS DE LOS PROCESOS DE COMPETENCIA DE LA ALCALDÍA LOCAL PARA LA DEPURACIÓN DE ACTUACIONES ADMINISTRATIVAS."/>
    <s v="https://community.secop.gov.co/Public/Tendering/OpportunityDetail/Index?noticeUID=CO1.NTC.1997975&amp;isFromPublicArea=True&amp;isModal=true&amp;asPopupView=true"/>
    <x v="21"/>
    <x v="197"/>
    <d v="2021-05-28T00:00:00"/>
    <d v="2021-12-27T00:00:00"/>
    <s v="7 meses "/>
    <d v="2021-12-27T00:00:00"/>
    <s v=""/>
    <d v="2021-05-28T00:00:00"/>
    <s v="1 días."/>
    <s v="Terminación Anticipada"/>
    <m/>
    <m/>
    <m/>
    <m/>
    <s v="-"/>
    <s v="-"/>
    <s v="-"/>
    <s v="-"/>
    <s v="-"/>
    <s v="-"/>
    <s v="Masculino"/>
    <s v="-"/>
    <s v="-"/>
    <s v="-"/>
    <s v="-"/>
    <s v="-"/>
    <s v="-"/>
    <m/>
  </r>
  <r>
    <x v="1"/>
    <s v="304-2021"/>
    <m/>
    <s v="Secop II"/>
    <s v="304-2021MC(58667)"/>
    <s v="FDLSMC-4-2021(58667)"/>
    <x v="3"/>
    <x v="5"/>
    <x v="2"/>
    <m/>
    <m/>
    <s v="SISTEMAS Y DISTRIBUCIONES FORMACON SAS"/>
    <s v="830006800-4"/>
    <m/>
    <s v="No es CPS P-AG"/>
    <n v="25400000"/>
    <n v="12102332"/>
    <n v="0"/>
    <n v="37502332"/>
    <m/>
    <m/>
    <m/>
    <m/>
    <s v="Persona Jurídica"/>
    <x v="2"/>
    <m/>
    <s v="ADQUISICIÓN A MONTO AGOTABLE DE CONSUMIBLES PARA EL FUNCIONAMIENTO DE LAS IMPRESORAS DE LA ALCALDÍA LOCAL DE SUBA"/>
    <s v="https://community.secop.gov.co/Public/Tendering/OpportunityDetail/Index?noticeUID=CO1.NTC.1975887&amp;isFromPublicArea=True&amp;isModal=true&amp;asPopupView=true"/>
    <x v="9"/>
    <x v="197"/>
    <d v="2021-06-01T00:00:00"/>
    <d v="2022-01-30T00:00:00"/>
    <s v="7 meses 30 días."/>
    <d v="2022-01-30T00:00:00"/>
    <s v=""/>
    <d v="2022-01-30T00:00:00"/>
    <s v="7 meses 30 días."/>
    <s v="Término Ok"/>
    <m/>
    <m/>
    <m/>
    <d v="2022-03-14T00:00:00"/>
    <m/>
    <m/>
    <m/>
    <m/>
    <m/>
    <m/>
    <s v="No aplica"/>
    <m/>
    <m/>
    <m/>
    <m/>
    <s v="-"/>
    <m/>
    <m/>
  </r>
  <r>
    <x v="1"/>
    <s v="305-2021"/>
    <m/>
    <s v="Secop II"/>
    <s v="305-2021CPS-AG(53444)"/>
    <s v="FDLSCD-296-2021 (53444)"/>
    <x v="0"/>
    <x v="0"/>
    <x v="0"/>
    <m/>
    <m/>
    <s v="PAOLA LIYIBETH ORTIZ ZAMBRANO"/>
    <n v="52935083"/>
    <m/>
    <n v="1979"/>
    <n v="15750000"/>
    <n v="0"/>
    <n v="0"/>
    <n v="15750000"/>
    <n v="2250000"/>
    <m/>
    <m/>
    <m/>
    <s v="Persona Natural"/>
    <x v="2"/>
    <m/>
    <s v="APOYAR ADMINISTRATIVA Y ASISTENCIALMENTE A LAS INSPECCIONES DE POLICÍA DE LA LOCALIDAD."/>
    <s v="https://community.secop.gov.co/Public/Tendering/OpportunityDetail/Index?noticeUID=CO1.NTC.2007422&amp;isFromPublicArea=True&amp;isModal=true&amp;asPopupView=true"/>
    <x v="23"/>
    <x v="196"/>
    <d v="2021-06-03T00:00:00"/>
    <d v="2021-12-31T00:00:00"/>
    <s v="6 meses 29 días."/>
    <d v="2021-12-31T00:00:00"/>
    <s v=""/>
    <d v="2021-08-31T00:00:00"/>
    <s v="2 meses 29 días."/>
    <s v="Terminación Anticipada"/>
    <m/>
    <m/>
    <m/>
    <d v="2022-03-28T00:00:00"/>
    <s v="-"/>
    <s v="-"/>
    <s v="-"/>
    <s v="-"/>
    <s v="-"/>
    <s v="-"/>
    <s v="Femenino"/>
    <s v="-"/>
    <s v="-"/>
    <s v="-"/>
    <s v="-"/>
    <s v="-"/>
    <s v="-"/>
    <m/>
  </r>
  <r>
    <x v="1"/>
    <s v="306-2021"/>
    <m/>
    <s v="Secop II"/>
    <s v="306-2021CPS-AG(58444)"/>
    <s v="FDLSCD-297-2021(58444)"/>
    <x v="0"/>
    <x v="0"/>
    <x v="0"/>
    <m/>
    <m/>
    <s v="PAOLA ANDREA RIVERA ARROYAVE"/>
    <n v="52789519"/>
    <s v="Bogotá, D.C."/>
    <n v="1979"/>
    <n v="15750000"/>
    <n v="0"/>
    <n v="0"/>
    <n v="15750000"/>
    <n v="2250000"/>
    <m/>
    <m/>
    <m/>
    <s v="Persona Natural"/>
    <x v="0"/>
    <m/>
    <s v="APOYAR ADMINISTRATIVA Y ASISTENCIALMENTE A LAS INSPECCIONES DE POLICÍA DE LA LOCALIDAD"/>
    <s v="https://community.secop.gov.co/Public/Tendering/OpportunityDetail/Index?noticeUID=CO1.NTC.2010041&amp;isFromPublicArea=True&amp;isModal=true&amp;asPopupView=true"/>
    <x v="23"/>
    <x v="198"/>
    <d v="2021-06-08T00:00:00"/>
    <d v="2021-12-31T00:00:00"/>
    <s v="6 meses 24 días."/>
    <d v="2021-12-31T00:00:00"/>
    <s v=""/>
    <d v="2021-12-31T00:00:00"/>
    <s v="6 meses 24 días."/>
    <s v="Término Ok"/>
    <m/>
    <m/>
    <m/>
    <m/>
    <s v="CL 13 79 C 11 BL 10 AP 402"/>
    <n v="5716376444"/>
    <s v="paolaa80@hotmail.com"/>
    <s v="Bancolombia"/>
    <s v="Ahorros"/>
    <s v="63423482887"/>
    <s v="Femenino"/>
    <s v="Colombia"/>
    <s v="Bogotá, D.C."/>
    <s v="Cundinamarca"/>
    <d v="1980-09-24T00:00:00"/>
    <n v="43"/>
    <s v="Talento Humano y Gestion del Conocimiento - Basico en liquidación de nomina y prestaciones - Fundamentos basicos para elaboración de nomina"/>
    <m/>
  </r>
  <r>
    <x v="1"/>
    <s v="307-2021"/>
    <m/>
    <s v="Secop II"/>
    <s v="307-2021CPS-AG(58444)"/>
    <s v="FDLSCD-298-2021 (58444)"/>
    <x v="0"/>
    <x v="0"/>
    <x v="0"/>
    <m/>
    <m/>
    <s v="RAFAEL EDUARDO BARRERA PEÑA"/>
    <n v="1032479767"/>
    <s v="Bogotá, D.C."/>
    <n v="1979"/>
    <n v="15750000"/>
    <n v="0"/>
    <n v="0"/>
    <n v="15750000"/>
    <n v="2250000"/>
    <m/>
    <m/>
    <m/>
    <s v="Persona Natural"/>
    <x v="0"/>
    <m/>
    <s v="APOYAR ADMINISTRATIVA Y ASISTENCIALMENTE A LAS INSPECCIONES DE POLICÍA DE LA LOCALIDAD"/>
    <s v="https://community.secop.gov.co/Public/Tendering/OpportunityDetail/Index?noticeUID=CO1.NTC.2010192&amp;isFromPublicArea=True&amp;isModal=true&amp;asPopupView=true"/>
    <x v="23"/>
    <x v="198"/>
    <d v="2021-06-09T00:00:00"/>
    <d v="2021-12-31T00:00:00"/>
    <s v="6 meses 23 días."/>
    <d v="2021-12-31T00:00:00"/>
    <s v=""/>
    <d v="2021-12-31T00:00:00"/>
    <s v="6 meses 23 días."/>
    <s v="Término Ok"/>
    <m/>
    <m/>
    <m/>
    <m/>
    <s v="KR 9 #48-17"/>
    <n v="3102220793"/>
    <s v="abogadorafaelbarrera@gmail.com"/>
    <s v="Banco Davivienda"/>
    <s v="Ahorros"/>
    <s v="488420717271"/>
    <s v="Masculino"/>
    <s v="Colombia"/>
    <s v="Acevedo"/>
    <s v="Huila"/>
    <d v="1996-03-17T00:00:00"/>
    <n v="28"/>
    <s v="DERECHO Y CIENCIAS POLITICAS - ESPECIALIZACION EN LA RESPONSABILIDAD PENAL DEL SERVIDOR"/>
    <m/>
  </r>
  <r>
    <x v="1"/>
    <s v="308-2021"/>
    <m/>
    <s v="Secop II"/>
    <s v="308-2021CPS-AG(58444)"/>
    <s v="FDLSCD-299-2021 (58444)"/>
    <x v="0"/>
    <x v="0"/>
    <x v="0"/>
    <m/>
    <m/>
    <s v="PAOLA ANDREA ROJAS NUÑEZ"/>
    <n v="53051057"/>
    <m/>
    <n v="1979"/>
    <n v="15750000"/>
    <n v="0"/>
    <n v="0"/>
    <n v="15750000"/>
    <n v="2250000"/>
    <m/>
    <m/>
    <m/>
    <s v="Persona Natural"/>
    <x v="0"/>
    <m/>
    <s v="APOYAR ADMINISTRATIVA Y ASISTENCIALMENTE A LAS INSPECCIONES DE POLICÍA DE LA LOCALIDAD"/>
    <s v="https://community.secop.gov.co/Public/Tendering/OpportunityDetail/Index?noticeUID=CO1.NTC.2009844&amp;isFromPublicArea=True&amp;isModal=true&amp;asPopupView=true"/>
    <x v="23"/>
    <x v="198"/>
    <d v="2021-06-08T00:00:00"/>
    <d v="2021-12-31T00:00:00"/>
    <s v="6 meses 24 días."/>
    <d v="2021-12-31T00:00:00"/>
    <s v=""/>
    <d v="2021-12-31T00:00:00"/>
    <s v="6 meses 24 días."/>
    <s v="Término Ok"/>
    <m/>
    <m/>
    <m/>
    <m/>
    <s v="-"/>
    <s v="-"/>
    <s v="-"/>
    <s v="-"/>
    <s v="-"/>
    <s v="-"/>
    <s v="Femenino"/>
    <s v="-"/>
    <s v="-"/>
    <s v="-"/>
    <s v="-"/>
    <s v="-"/>
    <s v="-"/>
    <m/>
  </r>
  <r>
    <x v="1"/>
    <s v="309-2021"/>
    <m/>
    <s v="Secop II"/>
    <s v="309-2021CPS-P(58445)"/>
    <s v="FDLSCD-300-2021(58445) "/>
    <x v="0"/>
    <x v="0"/>
    <x v="1"/>
    <m/>
    <m/>
    <s v="SONIA DEL PILAR PEREZ CRISTANCHO"/>
    <n v="1052312430"/>
    <m/>
    <n v="1978"/>
    <n v="47850000"/>
    <n v="0"/>
    <n v="0"/>
    <n v="47850000"/>
    <n v="6380000"/>
    <m/>
    <m/>
    <m/>
    <s v="Persona Natural"/>
    <x v="0"/>
    <m/>
    <s v="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2008334&amp;isFromPublicArea=True&amp;isModal=true&amp;asPopupView=true"/>
    <x v="6"/>
    <x v="199"/>
    <d v="2021-06-03T00:00:00"/>
    <d v="2021-12-31T00:00:00"/>
    <s v="6 meses 29 días."/>
    <d v="2021-12-31T00:00:00"/>
    <s v=""/>
    <d v="2021-12-31T00:00:00"/>
    <s v="6 meses 29 días."/>
    <s v="Término Ok"/>
    <m/>
    <m/>
    <m/>
    <m/>
    <s v="-"/>
    <s v="-"/>
    <s v="-"/>
    <s v="-"/>
    <s v="-"/>
    <s v="-"/>
    <s v="Femenino"/>
    <s v="-"/>
    <s v="-"/>
    <s v="-"/>
    <s v="-"/>
    <s v="-"/>
    <s v="-"/>
    <m/>
  </r>
  <r>
    <x v="1"/>
    <s v="310-2021"/>
    <m/>
    <s v="Secop II"/>
    <s v="310-2021CPS-P(58790)"/>
    <s v="FDLSCD-301-2021(58790)"/>
    <x v="0"/>
    <x v="0"/>
    <x v="1"/>
    <m/>
    <m/>
    <s v="IVONNE ADRIANA LOZANO AFRICANO"/>
    <n v="1019018994"/>
    <s v="Bogotá, D.C."/>
    <n v="1979"/>
    <n v="32775000"/>
    <n v="0"/>
    <n v="0"/>
    <n v="32775000"/>
    <n v="4370000"/>
    <m/>
    <m/>
    <m/>
    <s v="Persona Natural"/>
    <x v="0"/>
    <m/>
    <s v="PRESTAR SERVICIOS PROFESIONALES PARA APOYAR LOS LINEAMIENTOS JURÍDICOS Y ADMINISTRATIVOS CON EL FIN DE APOYAR, REALIZAR SEGUIMIENTO Y ORIENTAR TEMAS EN LA DEPURACIÓN Y ASIGNACIÓN DE DOCUMENTOS EN TODO LO CORRESPONDIENTE AL ÁREA DE GESTIÓN POLICIVA DE LA ALCALDÍA LOCAL DE SUBA"/>
    <s v="https://community.secop.gov.co/Public/Tendering/OpportunityDetail/Index?noticeUID=CO1.NTC.2008076&amp;isFromPublicArea=True&amp;isModal=true&amp;asPopupView=true"/>
    <x v="21"/>
    <x v="196"/>
    <d v="2021-06-01T00:00:00"/>
    <d v="2021-12-31T00:00:00"/>
    <s v="7 meses "/>
    <d v="2021-12-31T00:00:00"/>
    <s v=""/>
    <d v="2021-12-31T00:00:00"/>
    <s v="7 meses "/>
    <s v="Término Ok"/>
    <m/>
    <m/>
    <m/>
    <m/>
    <s v="CARRERA 54#135-35"/>
    <n v="3209463966"/>
    <s v="IVONNEADRIANALOZANO.A@GMAIL.COM"/>
    <s v="Banco Davivienda"/>
    <s v="Ahorros"/>
    <s v="550009400653961"/>
    <s v="Femenino"/>
    <s v="Colombia"/>
    <s v="Bogotá, D.C."/>
    <s v="Cundinamarca"/>
    <d v="1998-09-29T00:00:00"/>
    <n v="25"/>
    <s v="ESPECIALIZACION DERECHO ADMINISTRATIVO - JURISPRUDENCIA"/>
    <m/>
  </r>
  <r>
    <x v="1"/>
    <s v="311-2021"/>
    <m/>
    <s v="Secop I"/>
    <n v="311"/>
    <s v="COMODATO 302"/>
    <x v="0"/>
    <x v="10"/>
    <x v="2"/>
    <m/>
    <m/>
    <s v="JAC BARRIO CASABLANCA"/>
    <s v="830115931-8"/>
    <m/>
    <s v="No es CPS P-AG"/>
    <n v="0"/>
    <n v="0"/>
    <n v="0"/>
    <n v="0"/>
    <m/>
    <m/>
    <m/>
    <m/>
    <s v="ESAL"/>
    <x v="3"/>
    <s v="1. No está el expediente en Secop II"/>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www.contratos.gov.co/consultas/detalleProceso.do?numConstancia=21-22-26309&amp;g-recaptcha-response=03AGdBq27xeSs-v1kj_emDf3ekg3TlUgHuwvN30AJvsmDhSWroHEGjqArv34egjGImJ0e65KUtAMp_uM3DQ3eJkxXqscGGPB2KK7se0dtdIhJb3QF6toRo9fhSPLhMN7OO-Fbw9MKSflqmOa2oTialF6SF2nqcmd2c3-y9w9jaiD4Z97ILHygfX9E4f0qs4txYbsfKmhjSxWu-why29xt7_R72aWz3b0ZJihImu_DDoanILwu4A9MOQZO_3Rg_CLb8pnXxXeDfdZb_9qbXM1otgwsFSvbLTRrQaQLSIwIxhI5ZAiuzAypE0cWbZKvlTCjEC9X5aol6XgQIxrBhRaHOpb7p2I4MepZIqIIGDaqwSBIEBYFkagyc_ARazsYTHeqthDK_J7obf_tmaXIERDTYVyjr6Ktra7C-dobDgZlbhAKs7cbAHJLybJkx0TtY4MDuWIWcVbEf8ZOtZ2tZTrv1O8SThGIvk6P6bA"/>
    <x v="16"/>
    <x v="200"/>
    <d v="2021-06-08T00:00:00"/>
    <d v="2024-05-31T00:00:00"/>
    <s v="2 años 11 meses 24 días."/>
    <d v="2024-05-31T00:00:00"/>
    <s v=""/>
    <d v="2024-05-31T00:00:00"/>
    <s v="2 años 11 meses 24 días."/>
    <s v="Término Ok"/>
    <m/>
    <m/>
    <m/>
    <m/>
    <m/>
    <m/>
    <m/>
    <m/>
    <m/>
    <m/>
    <s v="No aplica"/>
    <m/>
    <m/>
    <m/>
    <m/>
    <s v="-"/>
    <m/>
    <m/>
  </r>
  <r>
    <x v="1"/>
    <s v="312-2021"/>
    <m/>
    <s v="Secop II"/>
    <s v="312-2021CPS-AG(58444)"/>
    <s v="FDLSCD-303-2021(58444)"/>
    <x v="0"/>
    <x v="0"/>
    <x v="0"/>
    <m/>
    <m/>
    <s v="DANYA LOPEZ BOLAÑOS"/>
    <n v="53129226"/>
    <s v="Bogotá, D.C."/>
    <n v="1979"/>
    <n v="15750000"/>
    <n v="0"/>
    <n v="0"/>
    <n v="15750000"/>
    <n v="2250000"/>
    <m/>
    <m/>
    <m/>
    <s v="Persona Natural"/>
    <x v="0"/>
    <m/>
    <s v="APOYAR ADMINISTRATIVA Y ASISTENCIALMENTE A LAS INSPECCIONES DE POLICÍA DE LA LOCALIDAD"/>
    <s v="https://community.secop.gov.co/Public/Tendering/OpportunityDetail/Index?noticeUID=CO1.NTC.2012808&amp;isFromPublicArea=True&amp;isModal=true&amp;asPopupView=true"/>
    <x v="23"/>
    <x v="200"/>
    <d v="2021-06-08T00:00:00"/>
    <d v="2021-12-31T00:00:00"/>
    <s v="6 meses 24 días."/>
    <d v="2021-12-31T00:00:00"/>
    <s v=""/>
    <d v="2021-12-31T00:00:00"/>
    <s v="6 meses 24 días."/>
    <s v="Término Ok"/>
    <m/>
    <m/>
    <m/>
    <m/>
    <s v="KR 1167A 09 SUR AP 502 TO 6 "/>
    <n v="3132414900"/>
    <s v="danyal_ua1923@hotmail.com"/>
    <s v="Bancolombia"/>
    <s v="Ahorros"/>
    <s v="91231099943"/>
    <s v="Femenino"/>
    <s v="Colombia"/>
    <s v="Cali"/>
    <s v="Valle del Cauca"/>
    <d v="1984-11-12T00:00:00"/>
    <n v="39"/>
    <s v="ADMINISTRACION DE EMPRESAS"/>
    <m/>
  </r>
  <r>
    <x v="1"/>
    <s v="313-2021"/>
    <m/>
    <s v="Secop II"/>
    <s v="313-2021CPS-P(58940)"/>
    <s v="FDLSCD-304-2021(58940)"/>
    <x v="0"/>
    <x v="0"/>
    <x v="1"/>
    <m/>
    <m/>
    <s v="INGRID MARCELA GOMEZ GOMEZ"/>
    <n v="52351485"/>
    <s v="Bogotá, D.C."/>
    <n v="1999"/>
    <n v="44660000"/>
    <n v="0"/>
    <n v="0"/>
    <n v="44660000"/>
    <n v="6380000"/>
    <m/>
    <m/>
    <m/>
    <s v="Persona Natural"/>
    <x v="0"/>
    <m/>
    <s v="PRESTAR LOS SERVICIOS PROFESIONALES COMO ABOGADO (A) PARA APOYAR LA GESTIÓN CONTRACTUAL DEL ÁREA GESTIÓN DEL DESARROLLO LOCAL DE LA ALCALDÍA LOCAL DE SUBA - INFRAESTRUCTURA, EN LOS DIFERENTES PROCESOS DE SELECCIÓN EN SUS ETAPAS PRECONTRACTUAL, CONTRACTUAL Y POSTCONTRACTUAL AL IGUAL REALIZAR TRÁMITE Y SEGUIMIENTO A PETICIONES REALIZADAS POR LA CIUDADANÍA, ÓRGANOS DE CONTROL Y DEMÁS"/>
    <s v="https://community.secop.gov.co/Public/Tendering/OpportunityDetail/Index?noticeUID=CO1.NTC.2022126&amp;isFromPublicArea=True&amp;isModal=true&amp;asPopupView=true"/>
    <x v="11"/>
    <x v="201"/>
    <d v="2021-06-10T00:00:00"/>
    <d v="2021-12-31T00:00:00"/>
    <s v="6 meses 22 días."/>
    <d v="2021-12-31T00:00:00"/>
    <s v=""/>
    <d v="2021-12-31T00:00:00"/>
    <s v="6 meses 22 días."/>
    <s v="Término Ok"/>
    <m/>
    <m/>
    <m/>
    <m/>
    <s v="CL 135A 10438"/>
    <n v="3108673251"/>
    <s v="ingridgomez0112@gmail.com"/>
    <s v="Bancolombia"/>
    <s v="Ahorros"/>
    <n v="19822301544"/>
    <s v="Femenino"/>
    <s v="Colombia"/>
    <s v="Bogotá, D.C."/>
    <s v="Cundinamarca"/>
    <d v="1978-08-09T00:00:00"/>
    <n v="45"/>
    <s v="ESPECIALIZACION EN DERECHO EN_x000a_FAMILIA, DERECHO"/>
    <m/>
  </r>
  <r>
    <x v="1"/>
    <s v="314-2021"/>
    <m/>
    <s v="Secop I"/>
    <n v="3142021"/>
    <s v="FDLSCI-305-2021"/>
    <x v="0"/>
    <x v="1"/>
    <x v="2"/>
    <m/>
    <m/>
    <s v="SECRETARIA DISTRITAL DE CULTURA, RECREACION Y DEPORTE SCRD"/>
    <s v="899999061-9"/>
    <m/>
    <s v="No es CPS P-AG"/>
    <n v="0"/>
    <n v="0"/>
    <n v="0"/>
    <n v="0"/>
    <m/>
    <m/>
    <m/>
    <m/>
    <s v="Entidad Distrital"/>
    <x v="3"/>
    <m/>
    <s v="AUNAR ESFUERZOS TÉCNICOS Y ADMINISTRATIVOS CON EL FIN DE DESARROLLAR ACCIONES ARTICULADAS ENTRE LAS PARTES ORIENTADAS A FOMENTAR LA GENERACIÓN Y CIRCULACIÓN DE BIENES Y SERVICIOS CULTURALES, ASÍ COMO AL FORTALECIMIENTO DE LOS AGENTES DE ESTOS SECTORES EN LAS LOCALIDADES DEL DISTRITO CAPITAL QUE HACEN PARTE DE ESTE INSTRUMENTO."/>
    <s v="https://www.contratos.gov.co/consultas/detalleProceso.do?numConstancia=21-22-26605&amp;g-recaptcha-response=03AGdBq26MmFsl32rE-6ocR3Tofi9oMjWab2DKpWPtFstqhYdVoK82F0qDvazNsTtLlb1e0iBnwg-qpUfKvlvLZnqu8Fl4FEVz0-advLtyTRnn_VK36RXdxp5RUartYrgA415C_uOAPhSTL7sl2s8cesG-_VESzCh1isahjDiL9F_oS8Zaik3dYIUANbvPk1qvKFCmsFXsCZXmtlnzWqZfrrxcjfM33OlDC90VSwITdBtxB_4bkx3Wk7EhjwzNAtXJIJZOutzAChxK9ArLHhrq7XhFmqT9w65jFOdpYni0EZw_bcrJSnOx1XcGL8lCrHLFstakbOEz3khJquL8XNMsNRdTMsExD0qgiRQzkmPiBnv3TjJEN9EXF51OcOKQwXEh_k_hxsIRWOMQYFwnGgh8Oq2vNCtiqwG8ubvckKRGp9uby0cErBRysmRsEgR2Dr91GIEYlfDl96BJsaAgFCupaAxFzGmjX90pJQ"/>
    <x v="4"/>
    <x v="202"/>
    <d v="2021-06-16T00:00:00"/>
    <d v="2022-06-30T00:00:00"/>
    <s v="1 años 15 días."/>
    <d v="2022-06-30T00:00:00"/>
    <s v=""/>
    <d v="2022-06-30T00:00:00"/>
    <s v="1 años 15 días."/>
    <s v="Término Ok"/>
    <m/>
    <m/>
    <m/>
    <m/>
    <m/>
    <m/>
    <m/>
    <m/>
    <m/>
    <m/>
    <s v="No aplica"/>
    <m/>
    <m/>
    <m/>
    <m/>
    <s v="-"/>
    <m/>
    <m/>
  </r>
  <r>
    <x v="1"/>
    <s v="315-2021"/>
    <m/>
    <s v="Secop II"/>
    <s v="315-2021SAMC(58524)"/>
    <s v="FDLSSAMC-2-2021(58524)"/>
    <x v="2"/>
    <x v="5"/>
    <x v="2"/>
    <m/>
    <m/>
    <s v="MARCELO GARCIA MG MARCEL SAS"/>
    <s v="900352933-1"/>
    <m/>
    <s v="No es CPS P-AG"/>
    <n v="27000000"/>
    <n v="0"/>
    <n v="0"/>
    <n v="27000000"/>
    <m/>
    <m/>
    <m/>
    <m/>
    <s v="Persona Jurídica"/>
    <x v="3"/>
    <m/>
    <s v="CONTRATAR A MONTO AGOTABLE EL SUMINISTRO DE PRENDAS INSTITUCIONALES QUE REQUIERA LA ALCALDIA LOCAL DE SUBA, DE CONFORMIDAD CON LAS CONDICIONES, CANTIDADES Y ESPECIFICACIONES TECNICAS REQUERIDAS."/>
    <s v="https://community.secop.gov.co/Public/Tendering/OpportunityDetail/Index?noticeUID=CO1.NTC.1985688&amp;isFromPublicArea=True&amp;isModal=true&amp;asPopupView=true"/>
    <x v="15"/>
    <x v="202"/>
    <d v="2021-06-16T00:00:00"/>
    <d v="2021-08-15T00:00:00"/>
    <s v="2 meses "/>
    <d v="2021-08-15T00:00:00"/>
    <s v=""/>
    <d v="2021-08-15T00:00:00"/>
    <s v="2 meses "/>
    <s v="Término Ok"/>
    <m/>
    <m/>
    <m/>
    <m/>
    <m/>
    <m/>
    <m/>
    <m/>
    <m/>
    <m/>
    <s v="No aplica"/>
    <m/>
    <m/>
    <m/>
    <m/>
    <s v="-"/>
    <m/>
    <m/>
  </r>
  <r>
    <x v="1"/>
    <s v="316-2021"/>
    <m/>
    <s v="Secop II"/>
    <s v="316-2021CPS-AG(58415)"/>
    <s v="FDLSCD-306-2021(58415)"/>
    <x v="0"/>
    <x v="0"/>
    <x v="0"/>
    <m/>
    <m/>
    <s v="DARWIN ALBERTO MORENO CASTRO"/>
    <n v="80818086"/>
    <s v="Bogotá, D.C."/>
    <n v="1978"/>
    <n v="26625000"/>
    <n v="0"/>
    <n v="0"/>
    <n v="26625000"/>
    <n v="3550000"/>
    <m/>
    <m/>
    <m/>
    <s v="Persona Natural"/>
    <x v="0"/>
    <m/>
    <s v="APOYAR Y DAR SOPORTE TÉCNICO AL ADMINISTRADOR Y USUARIO FINAL DE LA RED DE SISTEMAS Y TECNOLOGÍA E INFORMACIÓN DE LA ALCALDÍA LOCAL."/>
    <s v="https://community.secop.gov.co/Public/Tendering/OpportunityDetail/Index?noticeUID=CO1.NTC.2044370&amp;isFromPublicArea=True&amp;isModal=true&amp;asPopupView=true"/>
    <x v="9"/>
    <x v="203"/>
    <d v="2021-06-22T00:00:00"/>
    <d v="2021-12-31T00:00:00"/>
    <s v="6 meses 10 días."/>
    <d v="2021-12-31T00:00:00"/>
    <s v=""/>
    <d v="2021-12-31T00:00:00"/>
    <s v="6 meses 10 días."/>
    <s v="Término Ok"/>
    <m/>
    <m/>
    <m/>
    <m/>
    <s v="KR 108 70F 66"/>
    <n v="3143219845"/>
    <s v="moreno.darwin@gmail.com"/>
    <s v="Banco Davivienda"/>
    <s v="Ahorros"/>
    <s v="0570458270015142"/>
    <s v="Masculino"/>
    <s v="Colombia"/>
    <s v="Guayata"/>
    <s v="Boyacá"/>
    <d v="1984-11-22T00:00:00"/>
    <n v="39"/>
    <s v="INGENIERIA MECANICA"/>
    <m/>
  </r>
  <r>
    <x v="1"/>
    <s v="317-2021"/>
    <m/>
    <s v="Secop II"/>
    <s v="317-2021SAMC(58876)"/>
    <s v="FDLSSAMC-3-2021(58876)"/>
    <x v="2"/>
    <x v="11"/>
    <x v="2"/>
    <m/>
    <m/>
    <s v="LA PREVISORA S.A. COMPAÑÍA DE SEGUROS"/>
    <n v="860002400"/>
    <s v="Bogotá, D.C."/>
    <s v="No es CPS P-AG"/>
    <n v="150189495"/>
    <n v="39012860"/>
    <n v="0"/>
    <n v="189202355"/>
    <s v="-"/>
    <m/>
    <m/>
    <s v="No aplica"/>
    <s v="Persona Jurídica"/>
    <x v="2"/>
    <m/>
    <s v="CONTRATAR LOS SEGUROS QUE AMPAREN LOS INTERESES PATRIMONIALES, ASÍ COMO LOS BIENES QUE ESTÉN BAJO SU RESPONSABILIDAD, CUSTODIA, CUIDADO Y CONTROL, O POR LOS QUE PUEDA SER LEGALMENTE RESPONSABLE, ASÍ COMO LA EXPEDICIÓN DE CUALQUIER OTRA PÓLIZA DE SEGUROS QUE REQUIERA LA ENTIDAD EN EL DESARROLLO DE SU ACTIVIDAD"/>
    <s v="https://community.secop.gov.co/Public/Tendering/OpportunityDetail/Index?noticeUID=CO1.NTC.2009329&amp;isFromPublicArea=True&amp;isModal=true&amp;asPopupView=true"/>
    <x v="16"/>
    <x v="203"/>
    <d v="2021-06-22T00:00:00"/>
    <d v="2022-03-29T00:00:00"/>
    <s v="9 meses 8 días."/>
    <d v="2022-05-28T00:00:00"/>
    <s v="1 meses 29 días."/>
    <d v="2022-05-28T00:00:00"/>
    <s v="11 meses 7 días."/>
    <s v="Término Ok"/>
    <m/>
    <m/>
    <m/>
    <d v="2022-07-27T00:00:00"/>
    <s v="Calle 57 #9-07"/>
    <n v="6013485757"/>
    <s v="tributaria@previsora.gov.co"/>
    <s v="Banco de Bogotá"/>
    <s v="Corriente"/>
    <s v="40212854"/>
    <s v="No aplica"/>
    <s v="Colombia"/>
    <s v="Bogotá, D.C."/>
    <s v="Cundinamarca"/>
    <d v="1972-04-11T00:00:00"/>
    <s v="-"/>
    <s v="No aplica"/>
    <m/>
  </r>
  <r>
    <x v="1"/>
    <s v="318-2021"/>
    <m/>
    <s v="Secop I"/>
    <n v="318"/>
    <s v="COMODATO 307"/>
    <x v="0"/>
    <x v="10"/>
    <x v="2"/>
    <m/>
    <m/>
    <s v="JAC SANTA ROSA NORTE"/>
    <s v="900084538-5"/>
    <m/>
    <s v="No es CPS P-AG"/>
    <n v="0"/>
    <n v="0"/>
    <n v="0"/>
    <n v="0"/>
    <m/>
    <m/>
    <m/>
    <m/>
    <s v="ESAL"/>
    <x v="6"/>
    <m/>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www.contratos.gov.co/consultas/detalleProceso.do?numConstancia=21-22-26774&amp;g-recaptcha-response=03AGdBq26c_4UWvK9N0s1Q2dAzpp6_ara0jvY0xVskgkXQnz48ySA5kWrq0y0tI1D34tP2sRqc159s_vIzq_ZWLg2bwEgk50u1IOuY3dg6eJnfc2yukn_jaFMydhh14SxLRD6I_jMc0X1kSJiKe0whOJaLwXZyDIrlbgKi4GPhTZl0OWiHvziUXi6FX5ouIMx3y3GZOMM90LKNfitlc4sBoUiLbjvoVOLrZtbtwMrCo0y_NAdAZJLpgpvEX2Jh_NNaqVA6Wzk9hDr5Wc4-ewM9wo27jWFhCZJyIweXizLREJ4IK7Tc0K4h1JnaljR34RDeL0mdkMMYo-uhyCC1G5e23tFYJ34dpEE0txHqPQkBMROqwF8dLnfx2lL93vNO1xfocLgZBe9G82r2lPOjWaeLTdod68EXvuicZi5PO5opwZutFXu-VR0RaQ-cdaG_kOmKWjGZd-me6mEw-Fxs_0O_f2VDtPsi1SvM60WYL70cCZ_p0c5mVzc8dYk"/>
    <x v="16"/>
    <x v="204"/>
    <d v="2021-06-18T00:00:00"/>
    <d v="2024-06-17T00:00:00"/>
    <s v="3 años "/>
    <d v="2024-06-17T00:00:00"/>
    <s v=""/>
    <d v="2024-06-17T00:00:00"/>
    <s v="3 años "/>
    <s v="Término Ok"/>
    <m/>
    <m/>
    <m/>
    <m/>
    <m/>
    <m/>
    <m/>
    <m/>
    <m/>
    <m/>
    <s v="No aplica"/>
    <m/>
    <m/>
    <m/>
    <m/>
    <s v="-"/>
    <m/>
    <s v="1. No está el expediente en Secop II"/>
  </r>
  <r>
    <x v="1"/>
    <s v="319-2021"/>
    <m/>
    <s v="Secop I"/>
    <n v="319"/>
    <s v="COMODATO 308"/>
    <x v="0"/>
    <x v="10"/>
    <x v="2"/>
    <m/>
    <m/>
    <s v="JAC PRADOS DE SANTA BARBARA"/>
    <s v="830004235-3"/>
    <m/>
    <s v="No es CPS P-AG"/>
    <n v="0"/>
    <n v="0"/>
    <n v="0"/>
    <n v="0"/>
    <m/>
    <m/>
    <m/>
    <m/>
    <s v="ESAL"/>
    <x v="6"/>
    <m/>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www.contratos.gov.co/consultas/detalleProceso.do?numConstancia=21-22-26779&amp;g-recaptcha-response=03AGdBq26DRaARN3ivQhzOmIUBupjAcNoHPzeO0NWe0AmpWzFFUL5XeO56Uly29qFMzwe2SE4TE1A-89hFn4ghW7qmfvvwl-bXJQAoMgGvGGQkq0RPn01_gdIhcyMJLE6_mLUhhcbgO7iaRF5Z1UZefhhM2r20kJmJG7BsHmQ4CO1eyQyPRltBGErXdLBMEJYzSserHsKIg8oV9lczgJdsZGCw1vcRPRGpEKBkrk3EddcgiGd5NHWDZgcyC3GRWeCgZHPd_NAkdppyHMDQJ_3yqmIhEClV2uflkftCEpNrfAY59U77Qsil5UNlH_2AqGcy4niKHK8ZMlZA2lE6EBgsz3NprgQxeNTbz1ozaX2cfcIk0fptj-oEcv58Yso2BNLYmO7g4NfSnztqHHoTT5izNfqWc2GypwlAEvZZTpyxzUU6O8MJrzSHq3siLarqQQWDlKx8fFsZOlPJwGpBb5jG_n2KzlKjGSqJZg"/>
    <x v="16"/>
    <x v="204"/>
    <d v="2021-06-18T00:00:00"/>
    <d v="2024-06-16T00:00:00"/>
    <s v="2 años 11 meses 30 días."/>
    <d v="2024-06-16T00:00:00"/>
    <s v=""/>
    <d v="2024-06-16T00:00:00"/>
    <s v="2 años 11 meses 30 días."/>
    <s v="Término Ok"/>
    <m/>
    <m/>
    <m/>
    <m/>
    <m/>
    <m/>
    <m/>
    <m/>
    <m/>
    <m/>
    <s v="No aplica"/>
    <m/>
    <m/>
    <m/>
    <m/>
    <s v="-"/>
    <m/>
    <s v="1. No está el expediente en Secop II"/>
  </r>
  <r>
    <x v="1"/>
    <s v="320-2021"/>
    <m/>
    <s v="Secop I"/>
    <n v="320"/>
    <s v="FDLSCI-309-2021"/>
    <x v="0"/>
    <x v="1"/>
    <x v="2"/>
    <m/>
    <m/>
    <s v="SECRETARIA DISTRITAL INTEGRACION SOCIAL-SDIS"/>
    <s v="899999061-9"/>
    <m/>
    <s v="No es CPS P-AG"/>
    <n v="0"/>
    <n v="0"/>
    <n v="0"/>
    <n v="0"/>
    <m/>
    <m/>
    <m/>
    <m/>
    <s v="Entidad Distrital"/>
    <x v="3"/>
    <m/>
    <s v="AUNAR ESFUERZOS TÉCNICOS, ADMINISTRATIVOS, LOGÍSTICOS Y FINANCIEROS ENTRE LA SECRETARÍA DISTRITAL INTEGRACIÓN SOCIAL-SDIS Y EL FONDO DE DESARROLLO LOCAL DE USAQUÉN; EL FONDO DE DESARROLLO LOCAL DE SAN CRISTÓBAL; EL FONDO DE DESARROLLO LOCAL DE USME; EL FONDO DE DESARROLLO LOCAL DE BOSA; EL FONDO DE DESARROLLO LOCAL DE KENNEDY; EL FONDO DE DESARROLLO LOCAL DE SUBA; EL FONDO DE DESARROLLO LOCAL DE RAFAEL URIBE URIBE Y EL FONDO DE DESARROLLO LOCAL DE CIUDAD BOLÍVAR, PARA LA OPERACIÓN Y PUESTA EN MARCHA DEL PROGRAMA “RETO LOCAL JÓVENES Y ENTORNOS SEGUROS”."/>
    <s v="https://www.contratos.gov.co/consultas/detalleProceso.do?numConstancia=21-22-26747&amp;g-recaptcha-response=03AGdBq27wx6b_8lQ2MfIKizfEf0q09ZJ0Nfw5MSdmt1GSDbz-d7XeCqOqA9FtMI08pF8zkYrw-LrKb_hrW2WsP6Lsew29QCPq4sjMxTD4xJ-KegRiyPvorwg0kdw9iyWOMl_gwgaOOpbzXwBfN2sOEIIp6zrx00tUNKAKmxzq0VBhiGbaVT3FIdPDzMrLFBPxwMOFiHgpe2jmAWIjbo2surOQyHDYGbCI5OH791q6b6aCZRjDQ1KNM9KaPVFbGLmyk2AQm5ZZIOAC7bPZjJj9geSGqQ6RrIFy1yXfBNg2Jhro6eNM94Rv3t9AAbXGNgMnKNM-pxvN7eBGMdIahJTAoOr8QVR_cTMuuCxDQWsEI5kyytuTiKfYy1cSHWUiBabQvvCoatbOFrrQPjZWl_CLxCKIlfVzlEEvvhp_QYMHLAKJ4xzsthrYUUp_7cMkhfajmhF3wn0IYCeZLuQY2hSTgEE0cTnRibE68Q"/>
    <x v="6"/>
    <x v="205"/>
    <d v="2021-07-07T00:00:00"/>
    <d v="2022-06-18T00:00:00"/>
    <s v="11 meses 12 días."/>
    <d v="2022-06-18T00:00:00"/>
    <s v=""/>
    <d v="2022-06-18T00:00:00"/>
    <s v="11 meses 12 días."/>
    <s v="Término Ok"/>
    <m/>
    <m/>
    <m/>
    <m/>
    <m/>
    <m/>
    <m/>
    <m/>
    <m/>
    <m/>
    <s v="No aplica"/>
    <m/>
    <m/>
    <m/>
    <m/>
    <s v="-"/>
    <m/>
    <m/>
  </r>
  <r>
    <x v="1"/>
    <s v="321-2021"/>
    <m/>
    <s v="Secop II"/>
    <s v="321-2021CPS-AG(58728)"/>
    <s v="FDLSCD-310-2021 (58728)"/>
    <x v="0"/>
    <x v="0"/>
    <x v="0"/>
    <m/>
    <m/>
    <s v="JULIO CESAR BERNAL RONCHAQUIRA"/>
    <n v="79878734"/>
    <m/>
    <n v="1966"/>
    <n v="7964176"/>
    <n v="0"/>
    <n v="0"/>
    <n v="7964176"/>
    <n v="7964176"/>
    <m/>
    <m/>
    <m/>
    <s v="Persona Natural"/>
    <x v="0"/>
    <m/>
    <s v="PRESTAR LOS SERVICIOS DE APOYO EN EL ÁREA DE GESTIÓN DEL DESARROLLO LOCAL, PARA REALIZAR EL ACOMPAÑAMIENTO DE LAS ACTIVIDADES RELACIONADAS CON LA FORMACIÓN EN REPARACIÓN Y MANTENIMIENTO DE BICICLETAS, QUE HACE PARTE DEL DESARROLLO DE LAS ACCIONES DERIVADAS DE PRESUPUESTOS PARTICIPATIVOS DE LA META DE REVITALIZACIÓN DE MIPYMES Y/O EMPRENDIMIENTOS POTENCIALIZADOS DENTRO DE LAS AGLOMERACIONES ECONÓMICAS QUE FOMENTAN EL EMPLEO Y/O NUEVAS ACTIVIDADES ECONÓMICAS. "/>
    <s v="https://community.secop.gov.co/Public/Tendering/OpportunityDetail/Index?noticeUID=CO1.NTC.2053544&amp;isFromPublicArea=True&amp;isModal=true&amp;asPopupView=true"/>
    <x v="22"/>
    <x v="205"/>
    <d v="2021-07-07T00:00:00"/>
    <d v="2021-10-06T00:00:00"/>
    <s v="3 meses "/>
    <d v="2021-10-06T00:00:00"/>
    <s v=""/>
    <d v="2021-10-06T00:00:00"/>
    <s v="3 meses "/>
    <s v="Término Ok"/>
    <m/>
    <m/>
    <m/>
    <m/>
    <s v="-"/>
    <s v="-"/>
    <s v="-"/>
    <s v="-"/>
    <s v="-"/>
    <s v="-"/>
    <s v="Masculino"/>
    <s v="-"/>
    <s v="-"/>
    <s v="-"/>
    <s v="-"/>
    <s v="-"/>
    <s v="-"/>
    <m/>
  </r>
  <r>
    <x v="1"/>
    <s v="322-2021"/>
    <m/>
    <s v="Secop II"/>
    <s v="322-2021CPS-AG(59726)"/>
    <s v="FDLSCD-311-2021(59726)"/>
    <x v="0"/>
    <x v="0"/>
    <x v="0"/>
    <m/>
    <m/>
    <s v="MARIA ALEXANDRA MESA VALDES"/>
    <n v="1019115847"/>
    <s v="Bogotá, D.C."/>
    <n v="2032"/>
    <n v="11250000"/>
    <n v="2775000"/>
    <n v="0"/>
    <n v="14025000"/>
    <n v="225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2069618&amp;isFromPublicArea=True&amp;isModal=true&amp;asPopupView=true"/>
    <x v="13"/>
    <x v="206"/>
    <d v="2021-07-08T00:00:00"/>
    <d v="2021-12-07T00:00:00"/>
    <s v="5 meses "/>
    <d v="2022-01-14T00:00:00"/>
    <s v="1 meses 7 días."/>
    <d v="2022-01-14T00:00:00"/>
    <s v="6 meses 7 días."/>
    <s v="Término Ok"/>
    <m/>
    <m/>
    <m/>
    <m/>
    <s v="CARRERA 91#137-70"/>
    <n v="3102699861"/>
    <s v="ALEXANDRAMESAVALDES@GMAIL.COM"/>
    <s v="Banco Davivienda"/>
    <s v="Ahorros"/>
    <s v="0570007470469642"/>
    <s v="Femenino"/>
    <s v="Colombia"/>
    <s v="Bogotá, D.C."/>
    <s v="Cundinamarca"/>
    <d v="1995-12-12T00:00:00"/>
    <n v="28"/>
    <s v="ANROPOLOGIA"/>
    <m/>
  </r>
  <r>
    <x v="1"/>
    <s v="323-2021"/>
    <m/>
    <s v="Secop II"/>
    <s v="323-2021CPS-P (59268)"/>
    <s v="FDLSCD-312-2021 (59268)"/>
    <x v="0"/>
    <x v="0"/>
    <x v="1"/>
    <m/>
    <m/>
    <s v="PABLO ALEXANDER TENJO VILLALBA"/>
    <n v="79792392"/>
    <m/>
    <n v="1977"/>
    <n v="32688000"/>
    <n v="0"/>
    <n v="0"/>
    <n v="32688000"/>
    <n v="5448000"/>
    <m/>
    <m/>
    <m/>
    <s v="Persona Natural"/>
    <x v="0"/>
    <m/>
    <s v="PRESTACIÓN DE SERVICIOS PROFESIONALES COMO DESARROLLADOR WEB PARA REALIZAR EL DESARROLLO FRONTEND Y BACKEND, QUE SEAN REQUERIDOS DENTRO DEL PROCESO DE CREACIÓN DE LA PLATAFORMA TECNOLÓGICA PARA PROCESOS DE FORMACIÓN DENTRO DEL LABORATORIO DE INNOVACIÓN DIGITAL Y PARTICIPATIVO SUBALAB, EN EL MARCO DEL USO Y APROPIACIÓN TIC PARA LA REACTIVACIÓN ECONÓMICA Y SOCIAL."/>
    <s v="https://community.secop.gov.co/Public/Tendering/OpportunityDetail/Index?noticeUID=CO1.NTC.2054208&amp;isFromPublicArea=True&amp;isModal=true&amp;asPopupView=true"/>
    <x v="9"/>
    <x v="207"/>
    <d v="2021-07-01T00:00:00"/>
    <d v="2021-12-31T00:00:00"/>
    <s v="6 meses "/>
    <d v="2021-12-31T00:00:00"/>
    <s v=""/>
    <d v="2021-12-31T00:00:00"/>
    <s v="6 meses "/>
    <s v="Término Ok"/>
    <m/>
    <m/>
    <m/>
    <m/>
    <s v="-"/>
    <s v="-"/>
    <s v="-"/>
    <s v="-"/>
    <s v="-"/>
    <s v="-"/>
    <s v="Masculino"/>
    <s v="-"/>
    <s v="-"/>
    <s v="-"/>
    <s v="-"/>
    <s v="-"/>
    <s v="-"/>
    <m/>
  </r>
  <r>
    <x v="1"/>
    <s v="324-2021"/>
    <m/>
    <s v="Secop II"/>
    <s v="324-2021CPS-P(58410)"/>
    <s v="FDLSCD-313-2021(58410)"/>
    <x v="0"/>
    <x v="0"/>
    <x v="1"/>
    <m/>
    <m/>
    <s v="CELIANO VEGA MOTTA"/>
    <n v="7694570"/>
    <m/>
    <n v="1978"/>
    <n v="43500000"/>
    <n v="0"/>
    <n v="0"/>
    <n v="43500000"/>
    <n v="5800000"/>
    <m/>
    <m/>
    <m/>
    <s v="Persona Natural"/>
    <x v="0"/>
    <m/>
    <s v="APOYAR JURÍDICAMENTE EN LA SUSTANCIACIÓN Y REVISIÓN DE LAS DISTINTAS ACTUACIONES QUE REQUIERA EL ÁREA DE GESTIÓN DEL DESARROLLO LOCAL PARA EL CUMPLIMIENTO DE LAS METAS DEL PLAN DE DESARROLLO LOCAL DE LA VIGENCIA Y CONTRATOS DE FUNCIONAMIENTO."/>
    <s v="https://community.secop.gov.co/Public/Tendering/OpportunityDetail/Index?noticeUID=CO1.NTC.2069575&amp;isFromPublicArea=True&amp;isModal=true&amp;asPopupView=true"/>
    <x v="3"/>
    <x v="206"/>
    <d v="2021-07-07T00:00:00"/>
    <d v="2021-12-31T00:00:00"/>
    <s v="5 meses 25 días."/>
    <d v="2022-01-14T00:00:00"/>
    <s v="14 días."/>
    <d v="2022-01-14T00:00:00"/>
    <s v="6 meses 8 días."/>
    <s v="Término Ok"/>
    <m/>
    <m/>
    <m/>
    <m/>
    <s v="-"/>
    <s v="-"/>
    <s v="-"/>
    <s v="-"/>
    <s v="-"/>
    <s v="-"/>
    <s v="Masculino"/>
    <s v="-"/>
    <s v="-"/>
    <s v="-"/>
    <s v="-"/>
    <s v="-"/>
    <s v="-"/>
    <m/>
  </r>
  <r>
    <x v="1"/>
    <s v="325-2021"/>
    <m/>
    <s v="Secop II"/>
    <s v="325-2021CPS-P(59281)"/>
    <s v="FDLSCD-314-2021(59281)"/>
    <x v="0"/>
    <x v="0"/>
    <x v="1"/>
    <m/>
    <m/>
    <s v="SANTIAGO ORTEGA GONZALEZ"/>
    <n v="80769179"/>
    <m/>
    <n v="1977"/>
    <n v="32688000"/>
    <n v="0"/>
    <n v="0"/>
    <n v="32688000"/>
    <n v="5448000"/>
    <m/>
    <m/>
    <m/>
    <s v="Persona Natural"/>
    <x v="0"/>
    <m/>
    <s v="PRESTACIÓN DE SERVICIOS PROFESIONALES PARA LIDERAR EL EQUIPO DE EXPERIMENTACIÓN Y ACOMPAÑAMIENTO DEL LABORATORIO DE INNOVACIÓN DIGITAL DE SUBA Y REALIZAR EL ACOMPAÑAMIENTO PEDAGÓGICO PARA DESARROLLAR LOS PROCESOS DE FORMACIÓN Y DISEÑO DE PROTOTIPOS QUE CONTRIBUYAN AL FORTALECIMIENTO DE LAS COMPETENCIAS CIUDADANAS DE LA LOCALIDAD DE SUBA, SUBALAB, EN EL MARCO DEL USO Y APROPIACIÓN TIC PARA LA REACTIVACIÓN ECONÓMICA Y SOCIAL."/>
    <s v="https://community.secop.gov.co/Public/Tendering/OpportunityDetail/Index?noticeUID=CO1.NTC.2070009&amp;isFromPublicArea=True&amp;isModal=true&amp;asPopupView=true"/>
    <x v="9"/>
    <x v="208"/>
    <d v="2021-07-12T00:00:00"/>
    <d v="2021-12-31T00:00:00"/>
    <s v="5 meses 20 días."/>
    <d v="2021-12-31T00:00:00"/>
    <s v=""/>
    <d v="2021-12-31T00:00:00"/>
    <s v="5 meses 20 días."/>
    <s v="Término Ok"/>
    <m/>
    <m/>
    <m/>
    <m/>
    <s v="-"/>
    <s v="-"/>
    <s v="-"/>
    <s v="-"/>
    <s v="-"/>
    <s v="-"/>
    <s v="Masculino"/>
    <s v="-"/>
    <s v="-"/>
    <s v="-"/>
    <s v="-"/>
    <s v="-"/>
    <s v="-"/>
    <m/>
  </r>
  <r>
    <x v="1"/>
    <s v="326-2021"/>
    <m/>
    <s v="Secop II"/>
    <s v="326-2021CPS-P (58430)"/>
    <s v="FDLSCD-315-2021 (58430)"/>
    <x v="0"/>
    <x v="0"/>
    <x v="1"/>
    <m/>
    <m/>
    <s v="LEIDY JOHANNA RAMIREZ PAEZ"/>
    <n v="53119148"/>
    <s v="Bogotá, D.C."/>
    <n v="1978"/>
    <n v="32775000"/>
    <n v="0"/>
    <n v="0"/>
    <n v="32775000"/>
    <n v="4370000"/>
    <m/>
    <m/>
    <m/>
    <s v="Persona Natural"/>
    <x v="0"/>
    <m/>
    <s v="PRESTAR SERVICIOS PROFESIONALES CON EL FIN DE APOYAR AL PROMOTOR DE LA MEJORA LOCAL EN LOS PROCESOS DE IMPLEMENTACIÓN DE HERRAMIENTAS DE GESTIÓN, SIGUIENDO LOS LINEAMIENTOS METODOLÓGICOS ESTABLECIDOS POR LA OFICINA ASESORA DE PLANEACIÓN DE LA SECRETARÍA DISTRITAL DE GOBIERNO, EN EL FONDO DE DESARROLLO LOCAL DE SUBA, DE ACUERDO CON LOS ESTUDIOS PREVIOS"/>
    <s v="https://community.secop.gov.co/Public/Tendering/OpportunityDetail/Index?noticeUID=CO1.NTC.2054199&amp;isFromPublicArea=True&amp;isModal=true&amp;asPopupView=true"/>
    <x v="6"/>
    <x v="209"/>
    <d v="2021-06-29T00:00:00"/>
    <d v="2021-12-31T00:00:00"/>
    <s v="6 meses 3 días."/>
    <d v="2021-12-31T00:00:00"/>
    <s v=""/>
    <d v="2021-12-31T00:00:00"/>
    <s v="6 meses 3 días."/>
    <s v="Término Ok"/>
    <m/>
    <m/>
    <m/>
    <m/>
    <s v="Cra 23 N° 46 A - 15 sur Bloque 36 Apto 171"/>
    <n v="3142076219"/>
    <s v="johleidra@gmail.com"/>
    <s v="Banco Scotiabank Colpatria"/>
    <s v="Ahorros"/>
    <s v="1005205499"/>
    <s v="Femenino"/>
    <s v="Colombia"/>
    <s v="Bogotá, D.C."/>
    <s v="Cundinamarca"/>
    <d v="1985-09-29T00:00:00"/>
    <n v="38"/>
    <s v="ESPECIALIZACION EN FORMULACION Y EVALUACION SOCIAL Y ECONOMICA DE PROYECTOS; ADMINISTRACION DE EMPRESAS"/>
    <m/>
  </r>
  <r>
    <x v="1"/>
    <s v="327-2021"/>
    <m/>
    <s v="Secop II"/>
    <s v="327-2021SAMC(58917)"/>
    <s v="FDLSSAMC-4-2021(58917)"/>
    <x v="2"/>
    <x v="5"/>
    <x v="2"/>
    <m/>
    <m/>
    <s v="FENIX MEDIA GROUP SAS"/>
    <s v="830081460-2"/>
    <m/>
    <s v="No es CPS P-AG"/>
    <n v="30000000"/>
    <n v="15000000"/>
    <n v="0"/>
    <n v="45000000"/>
    <m/>
    <m/>
    <m/>
    <m/>
    <s v="Persona Jurídica"/>
    <x v="2"/>
    <m/>
    <s v="CONTRATAR A MONTO AGOTABLE LOS SERVICIOS DE DIVULGACIÓN Y DIFUSIÓN DE TODAS LAS CAMPAÑAS, ACCIONES Y ACTIVIDADES INSTITUCIONALES Y DE BIEN E INTERES PÚBLICO, DESARROLLADAS POR LA ALCALDÍA LOCAL DE SUBA."/>
    <s v="https://community.secop.gov.co/Public/Tendering/OpportunityDetail/Index?noticeUID=CO1.NTC.2013122&amp;isFromPublicArea=True&amp;isModal=true&amp;asPopupView=true"/>
    <x v="15"/>
    <x v="207"/>
    <d v="2021-06-29T00:00:00"/>
    <d v="2022-04-28T00:00:00"/>
    <s v="10 meses "/>
    <d v="2022-07-11T00:00:00"/>
    <s v="2 meses 13 días."/>
    <d v="2022-07-11T00:00:00"/>
    <s v="1 años 13 días."/>
    <s v="Término Ok"/>
    <m/>
    <m/>
    <m/>
    <d v="2022-12-16T00:00:00"/>
    <m/>
    <m/>
    <m/>
    <m/>
    <m/>
    <m/>
    <s v="No aplica"/>
    <m/>
    <m/>
    <m/>
    <m/>
    <s v="-"/>
    <m/>
    <m/>
  </r>
  <r>
    <x v="1"/>
    <s v="328-2021"/>
    <m/>
    <s v="Secop I"/>
    <s v="328-2021"/>
    <s v="FDLSCI-316-2021"/>
    <x v="0"/>
    <x v="1"/>
    <x v="2"/>
    <m/>
    <m/>
    <s v="SECRETARIA DE EDUCACION DEL DISTRITO"/>
    <s v="899999061-9"/>
    <m/>
    <s v="No es CPS P-AG"/>
    <n v="5578605000"/>
    <n v="0"/>
    <n v="0"/>
    <n v="5578605000"/>
    <m/>
    <m/>
    <m/>
    <m/>
    <s v="Entidad Distrital"/>
    <x v="6"/>
    <m/>
    <s v="AUNAR ESFUERZOS TÉCNICOS, ADMINISTRATIVOS, JURÍDICOS Y FINANCIEROS ENTRE LA SECRETARÍA DE EDUCACIÓN DEL DISTRITO Y LOS FONDOS DE DESARROLLO LOCAL QUE HACEN PARTE DEL DISTRITO CAPITAL, PARA LA IMPLEMENTACIÓN DE UN NUEVO MODELO INCLUSIVO, EFICIENTE Y FLEXIBLE PARA EL ACCESO Y LA PERMANENCIA DE LAS Y LOS JÓVENES EGRESADOS DE INSTITUCIONES DE EDUCACIÓN MEDIA A PROGRAMAS DE EDUCACIÓN SUPERIOR"/>
    <s v="https://www.contratos.gov.co/consultas/detalleProceso.do?numConstancia=21-22-27386"/>
    <x v="20"/>
    <x v="210"/>
    <d v="2021-07-09T00:00:00"/>
    <d v="2027-06-30T00:00:00"/>
    <s v="5 años 11 meses 22 días."/>
    <d v="2027-06-30T00:00:00"/>
    <s v=""/>
    <d v="2027-06-30T00:00:00"/>
    <s v="5 años 11 meses 22 días."/>
    <s v="Término Ok"/>
    <m/>
    <m/>
    <m/>
    <m/>
    <m/>
    <m/>
    <m/>
    <m/>
    <m/>
    <m/>
    <s v="No aplica"/>
    <m/>
    <m/>
    <m/>
    <m/>
    <s v="-"/>
    <m/>
    <s v="1. No está el expediente en Secop II"/>
  </r>
  <r>
    <x v="1"/>
    <s v="329-2021"/>
    <m/>
    <s v="Secop II"/>
    <s v="329-2021CPS-P(59280)"/>
    <s v="FDLSCD-317-2021 (59280)"/>
    <x v="0"/>
    <x v="0"/>
    <x v="1"/>
    <m/>
    <m/>
    <s v="DIANA CAROLINA SOCHA SANCHEZ"/>
    <n v="53905402"/>
    <m/>
    <n v="1977"/>
    <n v="32688000"/>
    <n v="0"/>
    <n v="0"/>
    <n v="32688000"/>
    <n v="5448000"/>
    <m/>
    <m/>
    <m/>
    <s v="Persona Natural"/>
    <x v="0"/>
    <m/>
    <s v="PRESTACIÓN DE SERVICIOS PROFESIONALES PARA LIDERAR EL EQUIPO DE FORMACIÓN_x000a_DEL LABORATORIO DE INNOVACIÓN DIGITAL DE SUBA Y REALIZAR EL ACOMPAÑAMIENTO PEDAGÓGICO PARA_x000a_DESARROLLAR LOS PROCESOS DE FORMACIÓN QUE CONTRIBUYAN AL FORTALECIMIENTO DE LAS COMPETENCIAS_x000a_CIUDADANAS DE LA LOCALIDAD DE SUBA, SUBALAB, EN EL MARCO DEL USO Y APROPIACIÓN TIC PARA LA_x000a_REACTIVACIÓN ECONÓMICA Y SOCIAL"/>
    <s v="https://community.secop.gov.co/Public/Tendering/OpportunityDetail/Index?noticeUID=CO1.NTC.2078060&amp;isFromPublicArea=True&amp;isModal=true&amp;asPopupView=true"/>
    <x v="9"/>
    <x v="210"/>
    <d v="2021-07-08T00:00:00"/>
    <d v="2021-12-31T00:00:00"/>
    <s v="5 meses 24 días."/>
    <d v="2021-12-31T00:00:00"/>
    <s v=""/>
    <d v="2021-12-31T00:00:00"/>
    <s v="5 meses 24 días."/>
    <s v="Término Ok"/>
    <m/>
    <m/>
    <m/>
    <m/>
    <s v="-"/>
    <s v="-"/>
    <s v="-"/>
    <s v="-"/>
    <s v="-"/>
    <s v="-"/>
    <s v="Masculino"/>
    <s v="-"/>
    <s v="-"/>
    <s v="-"/>
    <s v="-"/>
    <s v="-"/>
    <s v="-"/>
    <m/>
  </r>
  <r>
    <x v="1"/>
    <s v="330-2021"/>
    <m/>
    <s v="Secop II"/>
    <s v="330-2021CPS-AG(59726)"/>
    <s v="FDLSCD-318-2021(59726)"/>
    <x v="0"/>
    <x v="0"/>
    <x v="0"/>
    <m/>
    <m/>
    <s v="MANUEL EDUARDO BERNAL GAMBOA"/>
    <n v="79622280"/>
    <m/>
    <n v="2032"/>
    <n v="11250000"/>
    <n v="0"/>
    <n v="0"/>
    <n v="11250000"/>
    <n v="225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2069622&amp;isFromPublicArea=True&amp;isModal=true&amp;asPopupView=true"/>
    <x v="13"/>
    <x v="206"/>
    <d v="2021-07-08T00:00:00"/>
    <d v="2021-12-07T00:00:00"/>
    <s v="5 meses "/>
    <d v="2021-12-07T00:00:00"/>
    <s v=""/>
    <d v="2021-12-07T00:00:00"/>
    <s v="5 meses "/>
    <s v="Término Ok"/>
    <m/>
    <m/>
    <m/>
    <m/>
    <s v="-"/>
    <s v="-"/>
    <s v="-"/>
    <s v="-"/>
    <s v="-"/>
    <s v="-"/>
    <s v="Masculino"/>
    <s v="-"/>
    <s v="-"/>
    <s v="-"/>
    <s v="-"/>
    <s v="-"/>
    <s v="-"/>
    <m/>
  </r>
  <r>
    <x v="1"/>
    <s v="331-2021"/>
    <m/>
    <s v="Secop I"/>
    <s v="331-2021"/>
    <s v="FDLSCI-319-2021"/>
    <x v="0"/>
    <x v="1"/>
    <x v="2"/>
    <m/>
    <m/>
    <s v="SECRETARIA DISTRITAL DE CULTURA, RECREACION Y DEPORTE SCRD Y EL INSTITUTO DISTRITAL  DE LAS ARTES  IDARTES"/>
    <s v="899999061-9"/>
    <m/>
    <s v="No es CPS P-AG"/>
    <n v="2526243629"/>
    <n v="343842353"/>
    <n v="343842353"/>
    <n v="3213928335"/>
    <m/>
    <m/>
    <m/>
    <m/>
    <s v="Entidad Distrital"/>
    <x v="2"/>
    <m/>
    <s v="AUNAR ESFUERZO TÉCNICOS, ADMINISTRATIVOS Y FINANCIEROS CON EL FIN DE DESARROLLAR ACCIONES ARTICULADAS ENTRE LAS PARTES ORIENTADAS A FOMENTAR LA GENERACIÓN Y CIRCULACIÓN DE BIENES Y SERVICIOS CULTURALES, ARTÍSTICOS Y PATRIMONIALES, ASÍ COMO AL FORTALECIMIENTO DE LOS AGENTES DE ESTOS SECTORES EN LAS LOCALIDADES DEL DISTRITO CAPITAL DE ACUERDO CON LOS PROYECTOS PRESENTADOS A LOS FONDOS DE DESARROLLO LOCAL"/>
    <s v="https://www.contratos.gov.co/consultas/detalleProceso.do?numConstancia=21-22-27357&amp;g-recaptcha-response=03AGdBq27nOxyBe7C_y25GLyhaAMxVKlZEY2kiYDZhIxUsfVwSLD5-Y9zDHSO55U5TouErcJSaKqiCzzFdZ8Hd2Rm2z7Cc-aXAYjX5FX8ixbtKB7hV8NoTVAq3tlyF9IPpdmemnXhJAcPf_wAsiCu5LRqcqwCFCLTiKa2SBnIW5XHh8Vi-KrIdNkswjR7K0vE2V8dt4mcOYTsokw2rGNPa_wPdSlZUfF8k_mxxkMxotZuoiJy3bs6rFiHidAl48ntizgn1He4oa4qlZVDP4-OZgMCqDPXcSKPjGf6bpCs8Bb3kx8zH1G38P383WR3PqErqw3IEGI_4ABgdlmT8PGGAX7TRItYM6U1ekjdcc4LQ8qRgc1Q8UjY5mTxMSC_Y1Q0nc2RTL4BrUWOooa8c-kGcsYcbRTjgva-ho40raD4ntzZ3CXDikzvHliEsuEXfUmLy32wHlK1ZicGUhGu85B1CGFSzWFuj2AmfjQ"/>
    <x v="4"/>
    <x v="205"/>
    <d v="2021-07-01T00:00:00"/>
    <d v="2021-12-31T00:00:00"/>
    <s v="6 meses "/>
    <d v="2022-12-31T00:00:00"/>
    <s v="1 años "/>
    <d v="2022-12-31T00:00:00"/>
    <s v="1 años 6 meses "/>
    <s v="Término Ok"/>
    <m/>
    <m/>
    <m/>
    <d v="2024-04-30T00:00:00"/>
    <m/>
    <m/>
    <m/>
    <m/>
    <m/>
    <m/>
    <s v="No aplica"/>
    <m/>
    <m/>
    <m/>
    <m/>
    <s v="-"/>
    <m/>
    <m/>
  </r>
  <r>
    <x v="1"/>
    <s v="332-2021"/>
    <m/>
    <s v="Secop II"/>
    <s v="332-2021"/>
    <s v="FDLSCI-320-2021(59944)"/>
    <x v="0"/>
    <x v="12"/>
    <x v="2"/>
    <m/>
    <m/>
    <s v="ORGANIZACIÓN DE ESTADOS IBEROAMERICANOS PARA LA EDUCACIÓN, LA CIENCIA Y LA CULTURA (OEI)"/>
    <s v="860403137-0"/>
    <m/>
    <s v="No es CPS P-AG"/>
    <n v="2150000000"/>
    <n v="0"/>
    <n v="0"/>
    <n v="2150000000"/>
    <m/>
    <m/>
    <m/>
    <m/>
    <s v="Organismo Internacional"/>
    <x v="2"/>
    <m/>
    <s v="AUNAR ESFUERZOS TÉCNICOS, ADMINISTRATIVOS Y FINANCIEROS ENTRE EL FONDO DE DESARROLLO LOCAL DE SUBA Y LA ORGANIZACIÓN DE ESTADOS IBEROAMERICANOS PARA LA EDUCACIÓN, LA CIENCIA Y LA CULTURA (OEI) PARA IMPLEMENTAR EL MODELO DE ORTALECIMIENTO DE ORGANIZACIONES SOCIALES, COMUNITARIAS, COMUNALES E INSTANCIAS EN LA LOCALIDAD DE SUBA PARA PROMOVER LA PARTICIPACIÓN INCIDENTE"/>
    <s v="https://community.secop.gov.co/Public/Tendering/OpportunityDetail/Index?noticeUID=CO1.NTC.2084548&amp;isFromPublicArea=True&amp;isModal=False"/>
    <x v="4"/>
    <x v="211"/>
    <d v="2021-07-14T00:00:00"/>
    <d v="2022-02-11T00:00:00"/>
    <s v="6 meses 29 días."/>
    <d v="2022-02-11T00:00:00"/>
    <s v=""/>
    <d v="2022-02-11T00:00:00"/>
    <s v="6 meses 29 días."/>
    <s v="Término Ok"/>
    <m/>
    <m/>
    <m/>
    <d v="2023-10-20T00:00:00"/>
    <m/>
    <m/>
    <m/>
    <m/>
    <m/>
    <m/>
    <s v="No aplica"/>
    <m/>
    <m/>
    <m/>
    <m/>
    <s v="-"/>
    <m/>
    <m/>
  </r>
  <r>
    <x v="1"/>
    <s v="333-2021"/>
    <m/>
    <s v="Secop II"/>
    <s v="333-2021CPS-AG(59726)"/>
    <s v="FDLSCD-321-2021(59726)"/>
    <x v="0"/>
    <x v="0"/>
    <x v="0"/>
    <m/>
    <m/>
    <s v="JUAN DAVID BELLO GRANADOS"/>
    <n v="1032378107"/>
    <s v="Bogotá, D.C."/>
    <n v="2032"/>
    <n v="11250000"/>
    <n v="1275000"/>
    <n v="0"/>
    <n v="12525000"/>
    <n v="225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2077822&amp;isFromPublicArea=True&amp;isModal=true&amp;asPopupView=true"/>
    <x v="13"/>
    <x v="211"/>
    <d v="2021-07-14T00:00:00"/>
    <d v="2021-12-13T00:00:00"/>
    <s v="5 meses "/>
    <d v="2021-12-31T00:00:00"/>
    <s v="18 días."/>
    <d v="2021-12-31T00:00:00"/>
    <s v="5 meses 18 días."/>
    <s v="Término Ok"/>
    <m/>
    <m/>
    <m/>
    <m/>
    <s v="KR 87C 154A 49"/>
    <n v="3204375221"/>
    <s v="juandavbg@gmail.com"/>
    <s v="Banco Caja Social (BCSC)"/>
    <s v="Ahorros"/>
    <n v="24044428938"/>
    <s v="Masculino"/>
    <s v="Colombia"/>
    <s v="Bogotá, D.C."/>
    <s v="Cundinamarca"/>
    <d v="1986-12-23T00:00:00"/>
    <n v="37"/>
    <s v="Técnico en operador de procesos manuales de Servicio de aprendizaje SENA"/>
    <m/>
  </r>
  <r>
    <x v="1"/>
    <s v="334-2021"/>
    <m/>
    <s v="Secop II"/>
    <s v="334-2021CPS-P (59763)"/>
    <s v="FDLSCD-322-2021 (59763)"/>
    <x v="0"/>
    <x v="0"/>
    <x v="1"/>
    <m/>
    <m/>
    <s v="JHON ALEXANDER GARCIA CAMARGO"/>
    <n v="1016031489"/>
    <m/>
    <n v="1977"/>
    <n v="32688000"/>
    <n v="0"/>
    <n v="0"/>
    <n v="32688000"/>
    <n v="5448000"/>
    <m/>
    <m/>
    <m/>
    <s v="Persona Natural"/>
    <x v="2"/>
    <m/>
    <s v="PRESTACIÓN DE SERVICIOS PROFESIONALES PARA LIDERAR EL EQUIPO DE INVESTIGACIÓN Y AL OBSERVATORIO DE OPORTUNIDADES DEL LABORATORIO DE INNOVACIÓN DIGITAL DE SUBA, Y REALIZAR EL ACOMPAÑAMIENTO PEDAGÓGICO PARA DESARROLLAR LOS PROCESOS DE FORMACIÓN Y DISEÑO DE PROTOTIPOS QUE CONTRIBUYAN AL FORTALECIMIENTO DE LAS COMPETENCIAS CIUDADANAS DE LA LOCALIDAD DE SUBA, SUBALAB, EN EL MARCO DEL USO Y APROPIACIÓN TIC PARA LA REACTIVACIÓN ECONÓMICA Y SOCIAL."/>
    <s v="https://community.secop.gov.co/Public/Tendering/OpportunityDetail/Index?noticeUID=CO1.NTC.2082268&amp;isFromPublicArea=True&amp;isModal=true&amp;asPopupView=true"/>
    <x v="9"/>
    <x v="212"/>
    <d v="2021-07-12T00:00:00"/>
    <d v="2021-12-31T00:00:00"/>
    <s v="5 meses 20 días."/>
    <d v="2021-12-31T00:00:00"/>
    <s v=""/>
    <d v="2021-08-31T00:00:00"/>
    <s v="1 meses 20 días."/>
    <s v="Terminación Anticipada"/>
    <m/>
    <m/>
    <m/>
    <d v="2022-03-28T00:00:00"/>
    <s v="-"/>
    <s v="-"/>
    <s v="-"/>
    <s v="-"/>
    <s v="-"/>
    <s v="-"/>
    <s v="Masculino"/>
    <s v="-"/>
    <s v="-"/>
    <s v="-"/>
    <s v="-"/>
    <s v="-"/>
    <s v="-"/>
    <m/>
  </r>
  <r>
    <x v="1"/>
    <s v="335-2021"/>
    <m/>
    <s v="Secop II"/>
    <s v="335-2021"/>
    <s v="FDLSCI-323-2021(59896)"/>
    <x v="0"/>
    <x v="1"/>
    <x v="2"/>
    <m/>
    <m/>
    <s v="EL PROGRAMA DE LAS NACIONES UNIDAS PARA EL DESARROLLO_x000a_(PNUD)"/>
    <s v="900091076-0"/>
    <m/>
    <s v="No es CPS P-AG"/>
    <n v="4091084925"/>
    <n v="0"/>
    <n v="0"/>
    <n v="4091084925"/>
    <m/>
    <m/>
    <m/>
    <m/>
    <s v="Organismo Internacional"/>
    <x v="3"/>
    <m/>
    <s v="AUNAR ESFUERZOS PARA LA COOPERACIÓN ADMINISTRATIVA, TÉCNICA Y ECONÓMICA, ENTRE EL PROGRAMA PARA LAS NACIONES UNIDAS PARA EL DESARROLLO (PNUD) Y EL FONDO DE DESARROLLO LOCAL DE SUBA, CON EL FIN DE IMPLEMENTAR ESTRATEGIAS QUE PROMUEVAN EL FORTALECIMIENTO A LOS EMPRENDIMIENTOS DE LA ECONOMÍA POPULAR DE LA LOCALIDAD DE SUBA Y LAS UNIDADES PRODUCTIVAS FAMILIARES Y/O POBLACIONES DEDICADAS A ACTIVIDADES TRADICIONALES QUE PERMITEN GENERAR INGRESOS (AUTOEMPLEO), Y EL FORTALECIMIENTO DE MIPYMES LOCALES, A TRAVÉS DE UN PROCESO DE ACOMPAÑAMIENTO ESPECIALIZADO QUE PERMITA EL MEJORAMIENTO DE LAS COMPETENCIAS DE LOS EMPRESARIOS Y LAS CONDICIONES DE SUS NEGOCIOS Y DE ESTA FORMA APORTAR DE FORMA SIGNIFICATIVA AL CUMPLIMIENTO DE LA AGENDA DE REACTIVACIÓN ECONÓMICA EN LA LOCALIDAD, PARA EL DESARROLLO DE LA RUTA EMPRENDIMIENTO LOCAL Y LA RUTA DEL FORTALECIMIENTO EMPRESARIAL POR EL FDL SUBA”"/>
    <s v="https://community.secop.gov.co/Public/Tendering/OpportunityDetail/Index?noticeUID=CO1.NTC.2084331&amp;isFromPublicArea=True&amp;isModal=False"/>
    <x v="22"/>
    <x v="213"/>
    <d v="2021-07-28T00:00:00"/>
    <d v="2022-07-29T00:00:00"/>
    <s v="1 años 2 días."/>
    <d v="2022-07-29T00:00:00"/>
    <s v=""/>
    <d v="2022-07-29T00:00:00"/>
    <s v="1 años 2 días."/>
    <s v="Término Ok"/>
    <m/>
    <m/>
    <m/>
    <m/>
    <m/>
    <m/>
    <m/>
    <m/>
    <m/>
    <m/>
    <s v="No aplica"/>
    <m/>
    <m/>
    <m/>
    <m/>
    <s v="-"/>
    <m/>
    <m/>
  </r>
  <r>
    <x v="1"/>
    <s v="336-2021"/>
    <m/>
    <s v="Secop II"/>
    <s v="336 de 2021"/>
    <s v="FDLSAMC-5-2021 (59050)"/>
    <x v="2"/>
    <x v="2"/>
    <x v="2"/>
    <m/>
    <m/>
    <s v="LABORATORIO UNIDSALUD SAS"/>
    <s v="900515644-9"/>
    <m/>
    <s v="No es CPS P-AG"/>
    <n v="150000000"/>
    <n v="0"/>
    <n v="0"/>
    <n v="150000000"/>
    <m/>
    <m/>
    <m/>
    <m/>
    <s v="Persona Jurídica"/>
    <x v="2"/>
    <m/>
    <s v="CONTRATAR A PRECIOS UNITARIOS Y A MONTO AGOTABLE LOS SERVICIOS DE APOYO TÉCNICO EN METROLOGÍA LEGAL EN LA MODALIDAD DE VERIFICACIÓN DE EQUIPOS E INSTRUMENTOS DE MEDICIÓN (BALANZAS, BÁSCULAS Y SURTIDORES DE COMBUSTIBLE DERIVADOS DEL PETRÓLEO) PARA LA SUPERVISIÓN DE LOS MISMOS EN ESTABLECIMIENTOS COMERCIALES Y DEMÁS ESPACIOS DONDE SE REQUIERA DE LA LOCALIDAD DE SUBA"/>
    <s v="https://community.secop.gov.co/Public/Tendering/OpportunityDetail/Index?noticeUID=CO1.NTC.2049921&amp;isFromPublicArea=True&amp;isModal=true&amp;asPopupView=true"/>
    <x v="11"/>
    <x v="213"/>
    <d v="2021-07-28T00:00:00"/>
    <d v="2021-12-27T00:00:00"/>
    <s v="5 meses "/>
    <d v="2021-12-27T00:00:00"/>
    <s v=""/>
    <d v="2021-12-27T00:00:00"/>
    <s v="5 meses "/>
    <s v="Término Ok"/>
    <m/>
    <m/>
    <m/>
    <d v="2022-03-09T00:00:00"/>
    <m/>
    <m/>
    <m/>
    <m/>
    <m/>
    <m/>
    <s v="No aplica"/>
    <m/>
    <m/>
    <m/>
    <m/>
    <s v="-"/>
    <m/>
    <m/>
  </r>
  <r>
    <x v="1"/>
    <s v="337-2021"/>
    <m/>
    <s v="Secop II"/>
    <s v="337-2021CPS-AG(60168)"/>
    <s v="FDLSCD-324-2021 (60168)"/>
    <x v="0"/>
    <x v="0"/>
    <x v="0"/>
    <m/>
    <m/>
    <s v="GUSTAVO ADOLFO MARTINEZ CASTRILLON"/>
    <n v="1019015826"/>
    <m/>
    <n v="1963"/>
    <n v="17750000"/>
    <n v="0"/>
    <n v="0"/>
    <n v="17750000"/>
    <n v="3550000"/>
    <m/>
    <m/>
    <m/>
    <s v="Persona Natural"/>
    <x v="0"/>
    <m/>
    <s v="PRESTAR SERVICIOS TÉCNICOS COMO APOYO DEL SECTOR DEPORTIVO EN EL ÁREA DE GESTIÓN DEL DESARROLLO LOCAL ESPECIALMENTE EN LA ATENCIÓN DE ACTIVIDADES RELACIONADAS CON LA PARTICIPACIÓN CIUDADANA DE LA ALCALDÍA LOCAL DE SUBA PARA LOGRAR CON EL CUMPLIMIENTO DE LAS METAS DEL PLAN DE DESARROLLO LOCAL DE LA VIGENCIA"/>
    <s v="https://community.secop.gov.co/Public/Tendering/OpportunityDetail/Index?noticeUID=CO1.NTC.2114431&amp;isFromPublicArea=True&amp;isModal=true&amp;asPopupView=true"/>
    <x v="4"/>
    <x v="214"/>
    <d v="2021-07-27T00:00:00"/>
    <d v="2021-12-26T00:00:00"/>
    <s v="5 meses "/>
    <d v="2021-12-26T00:00:00"/>
    <s v=""/>
    <d v="2021-12-26T00:00:00"/>
    <s v="5 meses "/>
    <s v="Término Ok"/>
    <m/>
    <m/>
    <m/>
    <m/>
    <s v="-"/>
    <s v="-"/>
    <s v="-"/>
    <s v="-"/>
    <s v="-"/>
    <s v="-"/>
    <s v="Masculino"/>
    <s v="-"/>
    <s v="-"/>
    <s v="-"/>
    <s v="-"/>
    <s v="-"/>
    <s v="-"/>
    <m/>
  </r>
  <r>
    <x v="1"/>
    <s v="338-2021"/>
    <m/>
    <s v="Secop II"/>
    <s v="338-2021CPS-AG(59726)"/>
    <s v="FDLSCD-325-2021 (59726)"/>
    <x v="0"/>
    <x v="0"/>
    <x v="0"/>
    <m/>
    <m/>
    <s v="YEISON FABIAN SANCHEZ HERNANDEZ"/>
    <n v="1032407028"/>
    <s v="Bogotá, D.C."/>
    <n v="2032"/>
    <n v="11250000"/>
    <n v="1350000"/>
    <n v="0"/>
    <n v="12600000"/>
    <n v="2250000"/>
    <m/>
    <m/>
    <m/>
    <s v="Persona Natural"/>
    <x v="0"/>
    <m/>
    <s v="PRESTAR SERVICIOS DE APOYO EN LAS ACTIVIDADES DESEGURIDAD Y CONVIVENCIA CIUDADANA Y RECUPERACIÓN DEL ESPACIO PÚBLICO PARA EL LOGRO DE LAS METAS DE GESTIÓNDE LA VIGENCIA"/>
    <s v="https://community.secop.gov.co/Public/Tendering/OpportunityDetail/Index?noticeUID=CO1.NTC.2116122&amp;isFromPublicArea=True&amp;isModal=true&amp;asPopupView=true"/>
    <x v="13"/>
    <x v="214"/>
    <d v="2021-07-27T00:00:00"/>
    <d v="2021-12-31T00:00:00"/>
    <s v="5 meses 5 días."/>
    <d v="2022-01-14T00:00:00"/>
    <s v="14 días."/>
    <d v="2022-01-14T00:00:00"/>
    <s v="5 meses 19 días."/>
    <s v="Término Ok"/>
    <m/>
    <m/>
    <m/>
    <m/>
    <s v="CARRERA 132#132-38"/>
    <n v="3206896789"/>
    <s v="YESANCHEZHE@UNISANITAS.EDU.CO"/>
    <s v="Banco BBVA"/>
    <s v="Ahorros"/>
    <s v="042481796"/>
    <s v="Masculino"/>
    <s v="Colombia"/>
    <s v="Bogotá, D.C."/>
    <s v="Cundinamarca"/>
    <d v="1987-12-26T00:00:00"/>
    <n v="36"/>
    <s v="PSICOLOGIA"/>
    <m/>
  </r>
  <r>
    <x v="1"/>
    <s v="339-2021"/>
    <m/>
    <s v="Secop II"/>
    <s v="339-2021CPS-P(59910)"/>
    <s v="FDLSCD-326-2021(59910)"/>
    <x v="0"/>
    <x v="0"/>
    <x v="1"/>
    <m/>
    <m/>
    <s v="JULIANA PINTO OMAÑA"/>
    <n v="1020770664"/>
    <m/>
    <n v="1998"/>
    <n v="24035000"/>
    <n v="0"/>
    <n v="0"/>
    <n v="24035000"/>
    <n v="4370000"/>
    <m/>
    <m/>
    <m/>
    <s v="Persona Natural"/>
    <x v="0"/>
    <m/>
    <s v="PRESTAR SERVICIOS PROFESIONALES EN EL ÁREA DE GESTIÓN DEL DESARROLLO LOCAL DE LA ALCALDÍA LOCAL DE SUBA EN TEMAS DE PLANEACIÓN, PARA LOGRAR EL CUMPLIMIENTO DE LAS METAS DEL PLAN DE DESARROLLO LOCAL DE LA VIGENCIA"/>
    <s v="https://community.secop.gov.co/Public/Tendering/OpportunityDetail/Index?noticeUID=CO1.NTC.2127149&amp;isFromPublicArea=True&amp;isModal=true&amp;asPopupView=true"/>
    <x v="1"/>
    <x v="215"/>
    <d v="2021-07-29T00:00:00"/>
    <d v="2021-12-31T00:00:00"/>
    <s v="5 meses 3 días."/>
    <d v="2021-12-31T00:00:00"/>
    <s v=""/>
    <d v="2021-12-31T00:00:00"/>
    <s v="5 meses 3 días."/>
    <s v="Término Ok"/>
    <m/>
    <m/>
    <m/>
    <m/>
    <s v="-"/>
    <s v="-"/>
    <s v="-"/>
    <s v="-"/>
    <s v="-"/>
    <s v="-"/>
    <s v="Femenino"/>
    <s v="-"/>
    <s v="-"/>
    <s v="-"/>
    <s v="-"/>
    <s v="-"/>
    <s v="-"/>
    <m/>
  </r>
  <r>
    <x v="1"/>
    <s v="340-2021"/>
    <m/>
    <s v="Secop II"/>
    <s v="340-2021CPS-AG(59726)"/>
    <s v="FDLSCD-328-2021(59726)"/>
    <x v="0"/>
    <x v="0"/>
    <x v="0"/>
    <m/>
    <m/>
    <s v="MIRYAM JANNETH AREVALO MARTINEZ"/>
    <n v="52188567"/>
    <s v="Bogotá, D.C."/>
    <n v="2032"/>
    <n v="11250000"/>
    <n v="0"/>
    <n v="0"/>
    <n v="11250000"/>
    <n v="2250000"/>
    <m/>
    <m/>
    <m/>
    <s v="Persona Natural"/>
    <x v="0"/>
    <m/>
    <s v="PRESTAR SERVICIOS DE APOYO EN LAS ACTIVIDADES DE SEGURIDAD Y CONVIVENCIA CIUDADANA Y RECUPERACIÓN DEL ESPACIO PÚBLICO PARA EL LOGRO DE LAS METAS DE GESTIÓN DE LA VIGENCIA"/>
    <s v="https://community.secop.gov.co/Public/Tendering/OpportunityDetail/Index?noticeUID=CO1.NTC.2127320&amp;isFromPublicArea=True&amp;isModal=true&amp;asPopupView=true"/>
    <x v="13"/>
    <x v="216"/>
    <d v="2021-08-03T00:00:00"/>
    <d v="2021-12-31T00:00:00"/>
    <s v="4 meses 29 días."/>
    <d v="2021-12-31T00:00:00"/>
    <s v=""/>
    <d v="2021-12-31T00:00:00"/>
    <s v="4 meses 29 días."/>
    <s v="Término Ok"/>
    <m/>
    <m/>
    <m/>
    <m/>
    <s v="CARRERA 14B BIS # 77-56 SUR INT 1_x000d_"/>
    <n v="3204953988"/>
    <s v="Janneth.are@hotmail.com"/>
    <s v="Bancolombia"/>
    <s v="Ahorros"/>
    <n v="91216901300"/>
    <s v="Femenino"/>
    <s v="Colombia"/>
    <s v="Bogotá, D.C."/>
    <s v="Cundinamarca"/>
    <d v="1975-06-01T00:00:00"/>
    <n v="49"/>
    <s v="ÉCNICO PROFESIONAL EN GESTIÓN_x000a_CONTABLE Y FINANCIERA"/>
    <m/>
  </r>
  <r>
    <x v="1"/>
    <s v="341-2021"/>
    <m/>
    <s v="Secop II"/>
    <s v="341-2021CPS-AG(60055)"/>
    <s v="FDLSCD-329-2021(60055)"/>
    <x v="0"/>
    <x v="0"/>
    <x v="0"/>
    <m/>
    <m/>
    <s v="LUZ DARY PEÑA MEDINA"/>
    <n v="52478575"/>
    <m/>
    <n v="1966"/>
    <n v="7904176"/>
    <n v="0"/>
    <n v="0"/>
    <n v="7904176"/>
    <n v="2634725"/>
    <m/>
    <m/>
    <m/>
    <s v="Persona Natural"/>
    <x v="0"/>
    <m/>
    <s v="PRESTAR LOS SERVICIOS DE APOYO EN EL ÁREA DE GESTIÓN DEL DESARROLLO LOCAL, PARA REALIZAR EL ACOMPAÑAMIENTO DE LAS ACTIVIDADES RELACIONADAS CON LA FORMACIÓN EN REPOSTERÍA, QUE HACE PARTE DEL DESARROLLO DE LAS ACCIONES DERIVADAS DE PRESUPUESTOS PARTICIPATIVOS DE LA META DE PROMOCIÓN DE MIPYMES Y/O EMPRENDIMIENTOS EN PROCESOS DE RECONVERSIÓN HACIA ACTIVIDADES SOSTENIBLES"/>
    <s v="https://community.secop.gov.co/Public/Tendering/OpportunityDetail/Index?noticeUID=CO1.NTC.2130576&amp;isFromPublicArea=True&amp;isModal=true&amp;asPopupView=true"/>
    <x v="22"/>
    <x v="217"/>
    <d v="2021-08-03T00:00:00"/>
    <d v="2021-11-01T00:00:00"/>
    <s v="2 meses 30 días."/>
    <d v="2021-11-01T00:00:00"/>
    <s v=""/>
    <d v="2021-11-01T00:00:00"/>
    <s v="2 meses 30 días."/>
    <s v="Término Ok"/>
    <m/>
    <m/>
    <m/>
    <m/>
    <s v="-"/>
    <s v="-"/>
    <s v="-"/>
    <s v="-"/>
    <s v="-"/>
    <s v="-"/>
    <s v="Femenino"/>
    <s v="-"/>
    <s v="-"/>
    <s v="-"/>
    <s v="-"/>
    <s v="-"/>
    <s v="-"/>
    <m/>
  </r>
  <r>
    <x v="1"/>
    <s v="342-2021"/>
    <m/>
    <s v="Secop II"/>
    <s v="342-2021CPS-P(59324)"/>
    <s v="FDLSCD-330-2021(59324)"/>
    <x v="0"/>
    <x v="0"/>
    <x v="1"/>
    <m/>
    <m/>
    <s v="LUZ ANGELA RAMIREZ ORTEGON"/>
    <n v="51924201"/>
    <s v="Bogotá, D.C."/>
    <n v="1978"/>
    <n v="38280000"/>
    <n v="0"/>
    <n v="0"/>
    <n v="38280000"/>
    <n v="5448000"/>
    <m/>
    <m/>
    <m/>
    <s v="Persona Natural"/>
    <x v="0"/>
    <m/>
    <s v="PRESTAR SERVICIOS DE APOYO A LA GESTIÓN MEDIANTE LABORES ADMINISTRATIVAS Y FINANCIERAS EN LA OFICINA DE CONTABILIDAD EN EL ÁREA DE GESTIÓN DEL DESARROLLO LOCAL"/>
    <s v="https://community.secop.gov.co/Public/Tendering/OpportunityDetail/Index?noticeUID=CO1.NTC.2145464&amp;isFromPublicArea=True&amp;isModal=true&amp;asPopupView=true"/>
    <x v="17"/>
    <x v="218"/>
    <d v="2021-08-04T00:00:00"/>
    <d v="2021-12-31T00:00:00"/>
    <s v="4 meses 28 días."/>
    <d v="2022-01-14T00:00:00"/>
    <s v="14 días."/>
    <d v="2022-01-14T00:00:00"/>
    <s v="5 meses 11 días."/>
    <s v="Término Ok"/>
    <m/>
    <m/>
    <m/>
    <m/>
    <s v="CL 152 94 A 25"/>
    <n v="3153235310"/>
    <s v=" luza_ro@hotmail.com"/>
    <s v="Banco BBVA"/>
    <s v="Ahorros"/>
    <n v="541179636"/>
    <s v="Femenino"/>
    <s v="Colombia"/>
    <s v="Bogotá, D.C."/>
    <s v="Cundinamarca"/>
    <d v="1969-01-24T00:00:00"/>
    <n v="55"/>
    <s v="CONTADURIA PUBLICA,TECNICO EN CONTABILIDAD SISTEMATIZADA"/>
    <m/>
  </r>
  <r>
    <x v="1"/>
    <s v="343-2021"/>
    <m/>
    <s v="Secop II"/>
    <s v="343-2021CPS-P(60863)"/>
    <s v="FDLSCD-331-2021(60863)"/>
    <x v="0"/>
    <x v="0"/>
    <x v="1"/>
    <m/>
    <m/>
    <s v="ALONSO SAENZ MOTAÑO"/>
    <n v="79278162"/>
    <s v="Bogotá, D.C."/>
    <n v="1965"/>
    <n v="25965000"/>
    <n v="0"/>
    <n v="0"/>
    <n v="25965000"/>
    <n v="5770000"/>
    <m/>
    <m/>
    <m/>
    <s v="Persona Natural"/>
    <x v="0"/>
    <m/>
    <s v="PRESTAR SUS SERVICIOS PROFESIONALES EN EL ÁREA DE GESTIÓN DE DESARROLLO LOCAL DE LA ALCALDÍA LOCAL DE SUBA, PARA LA VERIFICACIÓN E IMPLEMENTACIÓN DE ACTIVIDADES PARA REALIZAR LA CARTOGRAFÍA SOCIAL DEL SECTOR LOCAL DE CULTURA, CONFORME LOS LINEAMIENTOS METODOLÓGICOS ESTABLECIDOS PARA TAL FIN"/>
    <s v="https://community.secop.gov.co/Public/Tendering/OpportunityDetail/Index?noticeUID=CO1.NTC.2175087&amp;isFromPublicArea=True&amp;isModal=true&amp;asPopupView=true"/>
    <x v="4"/>
    <x v="219"/>
    <d v="2021-08-19T00:00:00"/>
    <d v="2021-12-31T00:00:00"/>
    <s v="4 meses 13 días."/>
    <d v="2021-12-31T00:00:00"/>
    <s v=""/>
    <d v="2021-12-31T00:00:00"/>
    <s v="4 meses 13 días."/>
    <s v="Término Ok"/>
    <m/>
    <m/>
    <m/>
    <m/>
    <s v="Cra. 94 No 152-90 Interior 6, 502"/>
    <n v="3203445374"/>
    <s v="alsamont@gmail.com"/>
    <s v="Banco de Bogotá"/>
    <s v="Ahorros"/>
    <s v="237081658"/>
    <s v="Masculino"/>
    <s v="Colombia"/>
    <s v="Bogotá, D.C."/>
    <s v="Cundinamarca"/>
    <d v="1963-06-16T00:00:00"/>
    <n v="60"/>
    <s v="MAESTRIA EN ESTUDIOS LITERARIOS; LICENCIATURA EN EDUCACION BASICA CON ENFASIS EN HUMANIDADES"/>
    <m/>
  </r>
  <r>
    <x v="1"/>
    <s v="345-2021"/>
    <m/>
    <s v="Secop II"/>
    <s v="FDLSCI-345-2021(60315)"/>
    <s v="FDLSCI-332-2021(60315)"/>
    <x v="0"/>
    <x v="1"/>
    <x v="2"/>
    <m/>
    <m/>
    <s v="EL JARDÍN BOTÁNICO DE BOGOTÁ JOSE CELESTINO MUTIS"/>
    <s v="860030197-0"/>
    <m/>
    <s v="No es CPS P-AG"/>
    <n v="624555777"/>
    <n v="55977744"/>
    <n v="169454565"/>
    <n v="849988086"/>
    <m/>
    <m/>
    <m/>
    <m/>
    <s v="Entidad Distrital"/>
    <x v="2"/>
    <s v="2. 24/05/2022 4:36:29 PM Se reactiva la ejecución del convenio interadministrativo, atendiendo a la finalización del plazo de suspensión solicitado por la supervisión del convenio FDLSCI-345-2021(60315) - JBB-C-005- 2021, comprendido entre el 23 de marzo y hasta el 23 de mayo de 2022. La nueva fecha de terminación del contrato será el 10 junio de 2022._x000a_1. 23/03/2022 7:20:57 PM Mediante documento radicado en el Fondo de Desarrollo Local de Suba, por DIANA ZORAIDA ROMERO SALINAS, quien obra como apoyo a la supervisión del CONVENIO INTERADMINISTRATIVO FDLSCI-345-2021(60315) - JBB-C-005- 2021 CELEBRADO ENTRE EL FONDO DE DESARROLLO LOCAL DE SUBA Y JARDÍN BOTÁNICO DE BOGOTÁ JOSE CELESTINO MUTIS, se solicita SUSPENSIÓN (01) del Convenio Interadministrativo suscrito con JARDÍN BOTÁNICO DE BOGOTÁ JOSE CELESTINO MUTIS., CON NIT 860.030.197-0, por el término de Dos (02) meses, desde el 23 de marzo de 2022 hasta el 23 de mayo de 2022. teniendo en cuenta la justificación que se encuentra en los documentos anexos, el cual hace parte integral del presente Convenio, se procede a suspender la ejecución del Convenio N° FDLSCI-345-2021(60315) - JBB-C-005- 2021 , desde el 23 de marzo hasta el 23 de mayo de 2022, de conformidad con las consideraciones anteriormente expuestas. La fecha de reactivación del Convenio será el 24 de mayo de 2022, día siguiente a la terminación de la suspensión. La nueva fecha de terminación del contrato será el día 10 junio de 2022. Lo anterior, con fundamento además en el principio de la autonomía de la voluntad."/>
    <s v="AUNAR ESFUERZOS TÉCNICOS, ADMINISTRATIVOS Y FINANCIEROS ENTRE EL JARDÍN BOTÁNICO JOSÉ CELESTINO MUTIS – JBB Y EL FONDO DE DESARROLLO LOCAL DE SUBA PARA EJECUTAR ACTIVIDADES DE PROMOCIÓN, FORTALECIMIENTO Y MANEJO DE COBERTURAS VEGETALES EN LA LOCALIDAD DE SUBA&quot;"/>
    <s v="https://community.secop.gov.co/Public/Tendering/OpportunityDetail/Index?noticeUID=CO1.NTC.2146931&amp;isFromPublicArea=True&amp;isModal=true&amp;asPopupView=true"/>
    <x v="12"/>
    <x v="220"/>
    <d v="2021-08-11T00:00:00"/>
    <d v="2022-02-10T00:00:00"/>
    <s v="6 meses "/>
    <d v="2022-12-25T00:00:00"/>
    <s v="8 meses 15 días."/>
    <d v="2022-12-25T00:00:00"/>
    <s v="1 años 2 meses 15 días."/>
    <s v="Término Ok"/>
    <s v="Reactivado"/>
    <s v="1. Desde el 23 mar. 2022 hasta el 23 may. 2022."/>
    <n v="61"/>
    <d v="2024-01-30T00:00:00"/>
    <m/>
    <m/>
    <m/>
    <m/>
    <m/>
    <m/>
    <s v="No aplica"/>
    <m/>
    <m/>
    <m/>
    <m/>
    <s v="-"/>
    <m/>
    <m/>
  </r>
  <r>
    <x v="1"/>
    <s v="346-2021"/>
    <m/>
    <s v="Secop II"/>
    <s v="FDLSMC-346-2021(60295)"/>
    <s v="FDLSMC-5-2021(60295)"/>
    <x v="3"/>
    <x v="4"/>
    <x v="2"/>
    <m/>
    <m/>
    <s v="INCAV COLOMBIA SAS"/>
    <s v="900222098-9"/>
    <m/>
    <s v="No es CPS P-AG"/>
    <n v="21120000"/>
    <n v="0"/>
    <n v="0"/>
    <n v="21120000"/>
    <m/>
    <m/>
    <m/>
    <m/>
    <s v="Persona Jurídica"/>
    <x v="2"/>
    <m/>
    <s v="ADQUISICIÓN DE DESFIBRILADORES EXTERNOS AUTOMÁTICOS (DEA) PARA LAS SEDES DE LA ALCALDÍA LOCAL DE SUBA"/>
    <s v="https://community.secop.gov.co/Public/Tendering/OpportunityDetail/Index?noticeUID=CO1.NTC.2119856&amp;isFromPublicArea=True&amp;isModal=true&amp;asPopupView=true"/>
    <x v="8"/>
    <x v="221"/>
    <d v="2021-08-10T00:00:00"/>
    <d v="2021-10-09T00:00:00"/>
    <s v="2 meses "/>
    <d v="2021-10-09T00:00:00"/>
    <s v=""/>
    <d v="2021-10-09T00:00:00"/>
    <s v="2 meses "/>
    <s v="Término Ok"/>
    <m/>
    <m/>
    <m/>
    <d v="2021-09-01T00:00:00"/>
    <m/>
    <m/>
    <m/>
    <m/>
    <m/>
    <m/>
    <s v="No aplica"/>
    <m/>
    <m/>
    <m/>
    <m/>
    <s v="-"/>
    <m/>
    <m/>
  </r>
  <r>
    <x v="1"/>
    <s v="347-2021"/>
    <m/>
    <s v="Secop II"/>
    <s v="FDLSSAMC-347-2021(59789)"/>
    <s v="FDLSSAMC-6-2021(59789)"/>
    <x v="2"/>
    <x v="8"/>
    <x v="2"/>
    <m/>
    <m/>
    <s v="INCITECO S.A.S"/>
    <s v="800104214-9"/>
    <m/>
    <s v="No es CPS P-AG"/>
    <n v="150000000"/>
    <n v="0"/>
    <n v="0"/>
    <n v="150000000"/>
    <m/>
    <m/>
    <s v="Sin Interventoría"/>
    <m/>
    <s v="Persona Jurídica"/>
    <x v="2"/>
    <m/>
    <s v="CONTRATAR MEDIANTE EL SISTEMA DE PRECIOS UNITARIOS Y A MONTO AGOTABLE LAS OBRAS DE DEMOLICIÓN O RESTITUCIÓN ORDENADAS MEDIANTE ACTOS ADMINISTRATIVOS DEBIDAMENTE EJECUTORIADOS EN CUMPLIMIENTO DE LAS DECISIONES POLICIVAS EMITIDAS POR AUTORIDAD COMPETENTE POR CONTRAVENIR LAS NORMAS URBANÍSTICAS O POR OCUPAR INDEBIDAMENTE EL ESPACIO PÚBLICO, ASÍ COMO LAS ORDENADAS EN LOS OPERATIVOS DE HECHOS NOTORIOS DE OCUPACIÓN INDEBIDA DEL ESPACIO PÚBLICO"/>
    <s v="https://community.secop.gov.co/Public/Tendering/OpportunityDetail/Index?noticeUID=CO1.NTC.2111688&amp;isFromPublicArea=True&amp;isModal=true&amp;asPopupView=true"/>
    <x v="11"/>
    <x v="222"/>
    <d v="2021-09-06T00:00:00"/>
    <d v="2022-01-05T00:00:00"/>
    <s v="4 meses "/>
    <d v="2022-05-17T00:00:00"/>
    <s v="4 meses 12 días."/>
    <d v="2022-05-17T00:00:00"/>
    <s v="8 meses 12 días."/>
    <s v="Término Ok"/>
    <m/>
    <m/>
    <m/>
    <d v="2022-10-03T00:00:00"/>
    <m/>
    <m/>
    <m/>
    <m/>
    <m/>
    <m/>
    <s v="No aplica"/>
    <m/>
    <m/>
    <m/>
    <m/>
    <s v="-"/>
    <m/>
    <m/>
  </r>
  <r>
    <x v="1"/>
    <s v="348-2021"/>
    <m/>
    <s v="Secop II"/>
    <s v="348-2021CPS-AG (60427)"/>
    <s v="FDLSCD-333-2021(60427)"/>
    <x v="0"/>
    <x v="0"/>
    <x v="0"/>
    <m/>
    <m/>
    <s v="ANGIE NATHALY APRAEZ OLARTE"/>
    <n v="1233888595"/>
    <s v="Bogotá, D.C."/>
    <n v="1978"/>
    <n v="15000000"/>
    <n v="300000"/>
    <n v="0"/>
    <n v="15300000"/>
    <n v="3000000"/>
    <m/>
    <m/>
    <m/>
    <s v="Persona Natural"/>
    <x v="0"/>
    <m/>
    <s v="PRESTAR SERVICIOS DE APOYO A LA GESTIÓN MEDIANTE LABORES ADMINISTRATIVAS, FINANCIERAS Y CONTABLES EN EL ÁREA DE GESTIÓN DEL DESARROLLO LOCAL"/>
    <s v="https://community.secop.gov.co/Public/Tendering/OpportunityDetail/Index?noticeUID=CO1.NTC.2152387&amp;isFromPublicArea=True&amp;isModal=true&amp;asPopupView=true"/>
    <x v="17"/>
    <x v="222"/>
    <d v="2021-08-12T00:00:00"/>
    <d v="2021-12-31T00:00:00"/>
    <s v="4 meses 20 días."/>
    <d v="2022-01-14T00:00:00"/>
    <s v="14 días."/>
    <d v="2022-01-14T00:00:00"/>
    <s v="5 meses 3 días."/>
    <s v="Término Ok"/>
    <m/>
    <m/>
    <m/>
    <m/>
    <s v="carrera 106b#143-27"/>
    <n v="3112218141"/>
    <s v="naty.apraez@gmail.com"/>
    <s v="Bancolombia"/>
    <s v="Ahorros"/>
    <s v="91291265231"/>
    <s v="Femenino"/>
    <s v="Colombia"/>
    <s v="Bogotá, D.C."/>
    <s v="Cundinamarca"/>
    <d v="1997-01-23T00:00:00"/>
    <n v="27"/>
    <s v="CONTADURIA PUBLICA"/>
    <m/>
  </r>
  <r>
    <x v="1"/>
    <s v="349-2021"/>
    <m/>
    <s v="Secop II"/>
    <s v="349-2021CPS-AG (60260)"/>
    <s v="FDLSCD-334-2021 (60260)"/>
    <x v="0"/>
    <x v="0"/>
    <x v="0"/>
    <m/>
    <m/>
    <s v="CHARLY LEONARDO VERGARA AGUILERA"/>
    <n v="1024561818"/>
    <m/>
    <n v="1999"/>
    <n v="8000000"/>
    <n v="0"/>
    <n v="0"/>
    <n v="8000000"/>
    <n v="1600000"/>
    <m/>
    <m/>
    <m/>
    <s v="Persona Natural"/>
    <x v="0"/>
    <m/>
    <s v="PRESTAR LOS SERVICIOS ASISTENCIALES COMO AYUDANTES DE OBRA PARA LA ATENCIÓN DE LA MALLA VIAL LOCAL, DENTRO DEL MARCO DEL PROGRAMA GESTIÓN COMPARTIDA EN LA LOCALIDAD DE SUBA."/>
    <s v="https://community.secop.gov.co/Public/Tendering/OpportunityDetail/Index?noticeUID=CO1.NTC.2160327&amp;isFromPublicArea=True&amp;isModal=true&amp;asPopupView=true"/>
    <x v="11"/>
    <x v="223"/>
    <d v="2021-08-17T00:00:00"/>
    <d v="2021-12-31T00:00:00"/>
    <s v="4 meses 15 días."/>
    <d v="2021-12-31T00:00:00"/>
    <s v=""/>
    <d v="2021-12-31T00:00:00"/>
    <s v="4 meses 15 días."/>
    <s v="Término Ok"/>
    <m/>
    <m/>
    <m/>
    <m/>
    <s v="-"/>
    <s v="-"/>
    <s v="-"/>
    <s v="-"/>
    <s v="-"/>
    <s v="-"/>
    <s v="Masculino"/>
    <s v="-"/>
    <s v="-"/>
    <s v="-"/>
    <s v="-"/>
    <s v="-"/>
    <s v="-"/>
    <m/>
  </r>
  <r>
    <x v="1"/>
    <s v="350-2021"/>
    <m/>
    <s v="Secop II"/>
    <s v="350-2021CPS-AG (60260)"/>
    <s v="FDLSCD-335-2021 (60260)"/>
    <x v="0"/>
    <x v="0"/>
    <x v="0"/>
    <m/>
    <m/>
    <s v="NURY ANGELICA CUESTAS GUARNIZO"/>
    <n v="52440208"/>
    <s v="Bogotá, D.C."/>
    <n v="1999"/>
    <n v="8000000"/>
    <n v="0"/>
    <n v="0"/>
    <n v="8000000"/>
    <n v="1600000"/>
    <m/>
    <m/>
    <m/>
    <s v="Persona Natural"/>
    <x v="0"/>
    <m/>
    <s v="PRESTAR LOS SERVICIOS ASISTENCIALES COMO AYUDANTES DE OBRA PARA LA ATENCIÓN DE LA MALLA VIAL LOCAL, DENTRO DEL MARCO DEL PROGRAMA GESTIÓN COMPARTIDA EN LA LOCALIDAD DE SUBA"/>
    <s v="https://community.secop.gov.co/Public/Tendering/OpportunityDetail/Index?noticeUID=CO1.NTC.2160355&amp;isFromPublicArea=True&amp;isModal=true&amp;asPopupView=true"/>
    <x v="11"/>
    <x v="223"/>
    <d v="2021-08-11T00:00:00"/>
    <d v="2021-12-31T00:00:00"/>
    <s v="4 meses 21 días."/>
    <d v="2021-12-31T00:00:00"/>
    <s v=""/>
    <d v="2021-12-31T00:00:00"/>
    <s v="4 meses 21 días."/>
    <s v="Término Ok"/>
    <m/>
    <m/>
    <m/>
    <m/>
    <s v="CL 128 B 121 C 24, BL 135 APARTAMENTO 203"/>
    <n v="3115780311"/>
    <s v="nurycuestas3@gmail.com"/>
    <s v="Bancolombia"/>
    <s v="Ahorros"/>
    <s v="91202295245"/>
    <s v="Femenino"/>
    <s v="Colombia"/>
    <s v="Bogotá, D.C."/>
    <s v="Cundinamarca"/>
    <d v="1978-07-23T00:00:00"/>
    <n v="45"/>
    <s v="Bachiller"/>
    <m/>
  </r>
  <r>
    <x v="1"/>
    <s v="351-2021"/>
    <m/>
    <s v="Secop II"/>
    <s v="351-2021CPS-AG (60260)"/>
    <s v="FDLSCD-336-2021 (60260)"/>
    <x v="0"/>
    <x v="0"/>
    <x v="0"/>
    <m/>
    <m/>
    <s v="BIBIANA JIMENEZ CACERES"/>
    <n v="52424780"/>
    <m/>
    <n v="1999"/>
    <n v="8000000"/>
    <n v="0"/>
    <n v="0"/>
    <n v="8000000"/>
    <n v="1600000"/>
    <m/>
    <m/>
    <m/>
    <s v="Persona Natural"/>
    <x v="0"/>
    <m/>
    <s v="PRESTAR LOS SERVICIOS ASISTENCIALES COMO AYUDANTES DE OBRA PARA LA ATENCIÓN DE LA MALLA VIAL LOCAL, DENTRO DEL MARCO DEL PROGRAMA GESTIÓN COMPARTIDA EN LA LOCALIDAD DE SUBA"/>
    <s v="https://community.secop.gov.co/Public/Tendering/OpportunityDetail/Index?noticeUID=CO1.NTC.2160808&amp;isFromPublicArea=True&amp;isModal=true&amp;asPopupView=true"/>
    <x v="11"/>
    <x v="222"/>
    <d v="2021-08-12T00:00:00"/>
    <d v="2021-12-31T00:00:00"/>
    <s v="4 meses 20 días."/>
    <d v="2021-12-31T00:00:00"/>
    <s v=""/>
    <d v="2021-12-31T00:00:00"/>
    <s v="4 meses 20 días."/>
    <s v="Término Ok"/>
    <m/>
    <m/>
    <m/>
    <m/>
    <s v="-"/>
    <s v="-"/>
    <s v="-"/>
    <s v="-"/>
    <s v="-"/>
    <s v="-"/>
    <s v="Femenino"/>
    <s v="-"/>
    <s v="-"/>
    <s v="-"/>
    <s v="-"/>
    <s v="-"/>
    <s v="-"/>
    <m/>
  </r>
  <r>
    <x v="1"/>
    <s v="352-2021"/>
    <m/>
    <s v="Secop II"/>
    <s v="352-2021CPS-AG (60260)"/>
    <s v="FDLSCD-337-2021 (60260)"/>
    <x v="0"/>
    <x v="0"/>
    <x v="0"/>
    <m/>
    <m/>
    <s v="DANIEL EDUARDO GONZALEZ GUZMAN"/>
    <n v="1002326612"/>
    <m/>
    <n v="1999"/>
    <n v="8000000"/>
    <n v="0"/>
    <n v="0"/>
    <n v="8000000"/>
    <n v="1600000"/>
    <m/>
    <m/>
    <m/>
    <s v="Persona Natural"/>
    <x v="0"/>
    <m/>
    <s v="PRESTAR LOS SERVICIOS ASISTENCIALES COMO AYUDANTES DE OBRA PARA LA ATENCIÓN DE LA MALLA VIAL LOCAL, DENTRO DEL MARCO DEL PROGRAMA GESTIÓN COMPARTIDA EN LA LOCALIDAD DE SUBA"/>
    <s v="https://community.secop.gov.co/Public/Tendering/OpportunityDetail/Index?noticeUID=CO1.NTC.2160762&amp;isFromPublicArea=True&amp;isModal=true&amp;asPopupView=true"/>
    <x v="11"/>
    <x v="222"/>
    <d v="2021-08-12T00:00:00"/>
    <d v="2021-12-31T00:00:00"/>
    <s v="4 meses 20 días."/>
    <d v="2021-12-31T00:00:00"/>
    <s v=""/>
    <d v="2021-12-31T00:00:00"/>
    <s v="4 meses 20 días."/>
    <s v="Término Ok"/>
    <m/>
    <m/>
    <m/>
    <m/>
    <s v="-"/>
    <s v="-"/>
    <s v="-"/>
    <s v="-"/>
    <s v="-"/>
    <s v="-"/>
    <s v="Masculino"/>
    <s v="-"/>
    <s v="-"/>
    <s v="-"/>
    <s v="-"/>
    <s v="-"/>
    <s v="-"/>
    <m/>
  </r>
  <r>
    <x v="1"/>
    <s v="354-2021"/>
    <m/>
    <s v="Secop II"/>
    <s v="FDLSMC-354-2021(60517)"/>
    <s v="FDLSMC-7-2021(60517)"/>
    <x v="3"/>
    <x v="4"/>
    <x v="2"/>
    <m/>
    <m/>
    <s v="FEC SUMINISTROS Y SERVICIOS SAS"/>
    <s v="900975944-6"/>
    <m/>
    <s v="No es CPS P-AG"/>
    <n v="8762419"/>
    <n v="0"/>
    <n v="0"/>
    <n v="8762419"/>
    <m/>
    <m/>
    <m/>
    <m/>
    <s v="Persona Jurídica"/>
    <x v="2"/>
    <m/>
    <s v="CONTRATAR LA ADQUISICIÓN DE ELEMENTOS DE PROTECCIÓN PERSONAL Y SEGURIDAD INDUSTRIAL REQUERIDOS PARA LA EJECUCIÓN DE ACTIVIDADES DE ADECUACIÓN Y RECUPERACIÓN DE MALLA VIAL Y ESPACIO PÚBLICO DE LA LOCALIDAD DE SUBA"/>
    <s v="https://community.secop.gov.co/Public/Tendering/OpportunityDetail/Index?noticeUID=CO1.NTC.2132349&amp;isFromPublicArea=True&amp;isModal=true&amp;asPopupView=true"/>
    <x v="11"/>
    <x v="224"/>
    <d v="2021-08-13T00:00:00"/>
    <d v="2021-09-27T00:00:00"/>
    <s v="1 meses 15 días."/>
    <d v="2021-09-27T00:00:00"/>
    <s v=""/>
    <d v="2021-09-27T00:00:00"/>
    <s v="1 meses 15 días."/>
    <s v="Término Ok"/>
    <m/>
    <m/>
    <m/>
    <d v="2021-12-01T00:00:00"/>
    <m/>
    <m/>
    <m/>
    <m/>
    <m/>
    <m/>
    <s v="No aplica"/>
    <m/>
    <m/>
    <m/>
    <m/>
    <s v="-"/>
    <m/>
    <m/>
  </r>
  <r>
    <x v="1"/>
    <s v="355-2021"/>
    <m/>
    <s v="Secop II"/>
    <s v="355-2021CPS-AG(60574)"/>
    <s v="FDLSCD-339-2021(60574)"/>
    <x v="0"/>
    <x v="0"/>
    <x v="0"/>
    <m/>
    <m/>
    <s v="BLANCA LUCIA SALAZAR VILLEGAS"/>
    <n v="40387669"/>
    <s v="Villavicencio (Meta)"/>
    <n v="2014"/>
    <n v="12500000"/>
    <n v="0"/>
    <n v="0"/>
    <n v="12500000"/>
    <n v="2500000"/>
    <m/>
    <m/>
    <m/>
    <s v="Persona Natural"/>
    <x v="0"/>
    <m/>
    <s v="PRESTAR SERVICIOS DE APOYO A LA GESTIÓN PARA LA EJECUCIÓN Y SEGUIMIENTO DE LAS ACCIONES QUE PERMITAN DAR CUMPLIMIENTO A LAS INICIATIVAS POSTULADAS EN LA ESTRATEGIA DE SEPARACIÓN DE RESIDUOS Y RECICLAJE, EN EL PROCESO DE PRESUPUESTOS PARTICIPATIVOS; CON EL PROPÓSITO DE LOGRAR LAS METAS DEL PLAN DE DESARROLLO LOCAL DE LA VIGENCIA 2021 EN MATERIA AMBIENTAL"/>
    <s v="https://community.secop.gov.co/Public/Tendering/OpportunityDetail/Index?noticeUID=CO1.NTC.2170041&amp;isFromPublicArea=True&amp;isModal=true&amp;asPopupView=true"/>
    <x v="12"/>
    <x v="225"/>
    <d v="2021-08-25T00:00:00"/>
    <d v="2021-12-31T00:00:00"/>
    <s v="4 meses 7 días."/>
    <d v="2021-12-31T00:00:00"/>
    <s v=""/>
    <d v="2021-12-31T00:00:00"/>
    <s v="4 meses 7 días."/>
    <s v="Término Ok"/>
    <m/>
    <m/>
    <m/>
    <m/>
    <s v="Carrera 58D No. 128B- 01"/>
    <s v="304 4133110"/>
    <s v="info@bluciasalazar.com"/>
    <s v="Bancolombia"/>
    <s v="Ahorros"/>
    <n v="20054212602"/>
    <s v="Femenino"/>
    <s v="Colombia"/>
    <s v="Medellín"/>
    <s v="Antioquia"/>
    <d v="1969-03-13T00:00:00"/>
    <n v="55"/>
    <s v="DISEÑO GRAFICO"/>
    <m/>
  </r>
  <r>
    <x v="1"/>
    <s v="356-2021"/>
    <m/>
    <s v="Secop II"/>
    <s v="356-2021CPS-AG(60574)"/>
    <s v="FDLSCD-340-2021(60574)"/>
    <x v="0"/>
    <x v="0"/>
    <x v="0"/>
    <m/>
    <m/>
    <s v="CINDY ESMERALDA GARZON CARDOZO"/>
    <n v="1019006411"/>
    <m/>
    <n v="2014"/>
    <n v="12500000"/>
    <n v="0"/>
    <n v="0"/>
    <n v="12500000"/>
    <n v="2500000"/>
    <m/>
    <m/>
    <m/>
    <s v="Persona Natural"/>
    <x v="0"/>
    <m/>
    <s v="PRESTAR SERVICIOS DE APOYO A LA GESTIÓN PARA LA EJECUCIÓN Y SEGUIMIENTO DE LAS ACCIONES QUE PERMITAN DAR CUMPLIMIENTO A LAS INICIATIVAS POSTULADAS EN LA ESTRATEGIA DE SEPARACIÓN DE RESIDUOS Y RECICLAJE, EN EL PROCESO DE PRESUPUESTOS PARTICIPATIVOS; CON EL PROPÓSITO DE LOGRAR LAS METAS DEL PLAN DE DESARROLLO LOCAL DE LA VIGENCIA 2021 EN MATERIA AMBIENTAL"/>
    <s v="https://community.secop.gov.co/Public/Tendering/OpportunityDetail/Index?noticeUID=CO1.NTC.2170672&amp;isFromPublicArea=True&amp;isModal=true&amp;asPopupView=true"/>
    <x v="12"/>
    <x v="219"/>
    <d v="2021-08-25T00:00:00"/>
    <d v="2021-12-31T00:00:00"/>
    <s v="4 meses 7 días."/>
    <d v="2021-12-31T00:00:00"/>
    <s v=""/>
    <d v="2021-12-31T00:00:00"/>
    <s v="4 meses 7 días."/>
    <s v="Término Ok"/>
    <m/>
    <m/>
    <m/>
    <m/>
    <s v="-"/>
    <s v="-"/>
    <s v="-"/>
    <s v="-"/>
    <s v="-"/>
    <s v="-"/>
    <s v="Femenino"/>
    <s v="-"/>
    <s v="-"/>
    <s v="-"/>
    <s v="-"/>
    <s v="-"/>
    <s v="-"/>
    <m/>
  </r>
  <r>
    <x v="1"/>
    <s v="357-2021"/>
    <m/>
    <s v="Secop II"/>
    <s v="357-2021CPS-AG(60574)"/>
    <s v="FDLSCD-341-2021(60574)"/>
    <x v="0"/>
    <x v="0"/>
    <x v="0"/>
    <m/>
    <m/>
    <s v="GISETHS PAOLA RAMIREZ PINZON"/>
    <n v="1233888244"/>
    <s v="Bogotá, D.C."/>
    <n v="2014"/>
    <n v="12500000"/>
    <n v="0"/>
    <n v="0"/>
    <n v="12500000"/>
    <n v="2500000"/>
    <m/>
    <m/>
    <m/>
    <s v="Persona Natural"/>
    <x v="0"/>
    <m/>
    <s v="PRESTAR SERVICIOS DE APOYO A LA GESTIÓN PARA LA EJECUCIÓN Y SEGUIMIENTO DE LAS ACCIONES QUE PERMITAN DAR CUMPLIMIENTO A LAS INICIATIVAS POSTULADAS EN LA ESTRATEGIA DE SEPARACIÓN DE RESIDUOS Y RECICLAJE, EN EL PROCESO DE PRESUPUESTOS PARTICIPATIVOS; CON EL PROPÓSITO DE LOGRAR LAS METAS DEL PLAN DE DESARROLLO LOCAL DE LA VIGENCIA 2021 EN MATERIA AMBIENTAL."/>
    <s v="https://community.secop.gov.co/Public/Tendering/OpportunityDetail/Index?noticeUID=CO1.NTC.2173092&amp;isFromPublicArea=True&amp;isModal=true&amp;asPopupView=true"/>
    <x v="12"/>
    <x v="225"/>
    <d v="2021-08-25T00:00:00"/>
    <d v="2021-12-31T00:00:00"/>
    <s v="4 meses 7 días."/>
    <d v="2021-12-31T00:00:00"/>
    <s v=""/>
    <d v="2021-12-31T00:00:00"/>
    <s v="4 meses 7 días."/>
    <s v="Término Ok"/>
    <m/>
    <m/>
    <m/>
    <m/>
    <s v="CL 131C 126 81"/>
    <n v="3132302739"/>
    <s v="gpramirez.2601@gmail.com"/>
    <s v="Banco Caja Social (BCSC)"/>
    <s v="Ahorros"/>
    <s v="24098313336"/>
    <s v="Femenino"/>
    <s v="Colombia"/>
    <s v="Bogotá, D.C."/>
    <s v="Cundinamarca"/>
    <d v="1996-12-23T00:00:00"/>
    <n v="27"/>
    <s v="INGENIERIA AMBIENTAL"/>
    <m/>
  </r>
  <r>
    <x v="1"/>
    <s v="358-2021"/>
    <m/>
    <s v="Secop II"/>
    <s v="358-2021CPS-AG(60574)"/>
    <s v="FDLSCD-342-2021(60574)"/>
    <x v="0"/>
    <x v="0"/>
    <x v="0"/>
    <m/>
    <m/>
    <s v="JUAN CARLOS CARREÑO RODRIGUEZ"/>
    <n v="1015426497"/>
    <m/>
    <n v="2014"/>
    <n v="12500000"/>
    <n v="0"/>
    <n v="0"/>
    <n v="12500000"/>
    <n v="2500000"/>
    <m/>
    <m/>
    <m/>
    <s v="Persona Natural"/>
    <x v="0"/>
    <m/>
    <s v="PRESTAR SERVICIOS DE APOYO A LA GESTIÓN PARA LA EJECUCIÓN Y SEGUIMIENTO DE LAS ACCIONES QUE PERMITAN DAR CUMPLIMIENTO A LAS INICIATIVAS POSTULADAS EN LA ESTRATEGIA DE SEPARACIÓN DE RESIDUOS Y RECICLAJE, EN EL PROCESO DE PRESUPUESTOS PARTICIPATIVOS; CON EL PROPÓSITO DE LOGRAR LAS METAS DEL PLAN DE DESARROLLO LOCAL DE LA VIGENCIA 2021 EN MATERIA AMBIENTAL."/>
    <s v="https://community.secop.gov.co/Public/Tendering/OpportunityDetail/Index?noticeUID=CO1.NTC.2173230&amp;isFromPublicArea=True&amp;isModal=true&amp;asPopupView=true"/>
    <x v="12"/>
    <x v="219"/>
    <d v="2021-08-25T00:00:00"/>
    <d v="2021-12-31T00:00:00"/>
    <s v="4 meses 7 días."/>
    <d v="2021-12-31T00:00:00"/>
    <s v=""/>
    <d v="2021-12-31T00:00:00"/>
    <s v="4 meses 7 días."/>
    <s v="Término Ok"/>
    <m/>
    <m/>
    <m/>
    <m/>
    <s v="-"/>
    <s v="-"/>
    <s v="-"/>
    <s v="-"/>
    <s v="-"/>
    <s v="-"/>
    <s v="Masculino"/>
    <s v="-"/>
    <s v="-"/>
    <s v="-"/>
    <s v="-"/>
    <s v="-"/>
    <s v="-"/>
    <m/>
  </r>
  <r>
    <x v="1"/>
    <s v="359-2021"/>
    <m/>
    <s v="Secop II"/>
    <s v="359-2021CPS-AG(60574)"/>
    <s v="FDLSCD-343-2021(60574)"/>
    <x v="0"/>
    <x v="0"/>
    <x v="0"/>
    <m/>
    <m/>
    <s v="VANESSA LEÓN MARTÍNEZ"/>
    <n v="52148984"/>
    <m/>
    <n v="2014"/>
    <n v="12500000"/>
    <n v="0"/>
    <n v="0"/>
    <n v="12500000"/>
    <n v="2500000"/>
    <m/>
    <m/>
    <m/>
    <s v="Persona Natural"/>
    <x v="0"/>
    <m/>
    <s v="PRESTAR SERVICIOS DE APOYO A LA GESTIÓN PARA LA EJECUCIÓN Y SEGUIMIENTO DE LAS ACCIONES QUE PERMITAN DAR CUMPLIMIENTO A LAS INICIATIVAS POSTULADAS EN LA ESTRATEGIA DE SEPARACIÓN DE RESIDUOS Y RECICLAJE, EN EL PROCESO DE PRESUPUESTOS PARTICIPATIVOS; CON EL PROPÓSITO DE LOGRAR LAS METAS DEL PLAN DE DESARROLLO LOCAL DE LA VIGENCIA 2021 EN MATERIA AMBIENTAL"/>
    <s v="https://community.secop.gov.co/Public/Tendering/OpportunityDetail/Index?noticeUID=CO1.NTC.2185332&amp;isFromPublicArea=True&amp;isModal=true&amp;asPopupView=true"/>
    <x v="12"/>
    <x v="226"/>
    <d v="2021-08-25T00:00:00"/>
    <d v="2021-12-31T00:00:00"/>
    <s v="4 meses 7 días."/>
    <d v="2021-12-31T00:00:00"/>
    <s v=""/>
    <d v="2021-12-31T00:00:00"/>
    <s v="4 meses 7 días."/>
    <s v="Término Ok"/>
    <m/>
    <m/>
    <m/>
    <m/>
    <s v="-"/>
    <s v="-"/>
    <s v="-"/>
    <s v="-"/>
    <s v="-"/>
    <s v="-"/>
    <s v="Femenino"/>
    <s v="-"/>
    <s v="-"/>
    <s v="-"/>
    <s v="-"/>
    <s v="-"/>
    <s v="-"/>
    <m/>
  </r>
  <r>
    <x v="1"/>
    <s v="360-2021"/>
    <m/>
    <s v="Secop II"/>
    <s v="360-2021CPS-P(60412)"/>
    <s v="FDLSCD-344-2021(60412)"/>
    <x v="0"/>
    <x v="0"/>
    <x v="1"/>
    <m/>
    <m/>
    <s v="ANGELICA MARIA DIAZ VILLALOBOS"/>
    <n v="1121874277"/>
    <s v="Villavicencio (Meta)"/>
    <n v="1971"/>
    <n v="28710000"/>
    <n v="0"/>
    <n v="0"/>
    <n v="28710000"/>
    <n v="6380000"/>
    <m/>
    <m/>
    <m/>
    <s v="Persona Natural"/>
    <x v="0"/>
    <m/>
    <s v="PRESTAR LOS SERVICIOS PROFESIONALES EN EL ÁREA DE GESTIÓN DEL DESARROLLO LOCAL PARA EL CUMPLIMIENTO DE LAS METAS DEL PLAN DE DESARROLLO LOCAL DE LA VIGENCIA Y ATENDER LAS COMPETENCIAS AMBIENTALES PROPIAS DE LA ALCALDÍA LOCAL DE SUBA."/>
    <s v="https://community.secop.gov.co/Public/Tendering/OpportunityDetail/Index?noticeUID=CO1.NTC.2179395&amp;isFromPublicArea=True&amp;isModal=true&amp;asPopupView=true"/>
    <x v="12"/>
    <x v="227"/>
    <d v="2021-08-19T00:00:00"/>
    <d v="2021-12-31T00:00:00"/>
    <s v="4 meses 13 días."/>
    <d v="2021-12-31T00:00:00"/>
    <s v=""/>
    <d v="2021-12-31T00:00:00"/>
    <s v="4 meses 13 días."/>
    <s v="Término Ok"/>
    <m/>
    <m/>
    <m/>
    <m/>
    <s v="Tv 88 # 145a 64"/>
    <n v="3115278359"/>
    <s v="angelik.diaz04@gmail.com"/>
    <s v="Banco Davivienda"/>
    <s v="Ahorros"/>
    <s v="5780102600"/>
    <s v="Femenino"/>
    <s v="Colombia"/>
    <s v="Villavicencio"/>
    <s v="Meta"/>
    <d v="1991-01-04T00:00:00"/>
    <n v="33"/>
    <s v="ESPECIALIZACIÓN EN PLANEACIÓN, GESTIÓN Y CONTROL DEL DESARROLLO - INGENIERIA AMBIENTAL"/>
    <m/>
  </r>
  <r>
    <x v="1"/>
    <s v="361-2021"/>
    <m/>
    <s v="Secop II"/>
    <s v="361-2021CPS-AG(60701)"/>
    <s v="FDLSCD-345-2021(60701)"/>
    <x v="0"/>
    <x v="0"/>
    <x v="0"/>
    <m/>
    <m/>
    <s v="MARÍA DEL PILAR GUTIERREZ RAMIREZ"/>
    <n v="52583418"/>
    <s v="Bogotá, D.C."/>
    <n v="1953"/>
    <n v="26438110"/>
    <n v="0"/>
    <n v="0"/>
    <n v="26438110"/>
    <n v="2643811"/>
    <m/>
    <m/>
    <m/>
    <s v="Persona Natural"/>
    <x v="0"/>
    <m/>
    <s v="PRESTAR SERVICIOS DE APOYO A LA GESTIÓN PARA EL SEGUIMIENTO DEL CUMPLIMIENTO DE LOS PROCEDIMIENTOS ADMINISTRATIVOS, OPERATIVOS Y TÉCNICOS DEL PROYECTO – RETO LOCAL – Y LOS ASOCIADOS A LA INCLUSIÓN SOCIAL Y SEGURIDAD ECONÓMICA EN LA LOCALIDAD DE SUBA"/>
    <s v="https://community.secop.gov.co/Public/Tendering/OpportunityDetail/Index?noticeUID=CO1.NTC.2178597&amp;isFromPublicArea=True&amp;isModal=true&amp;asPopupView=true"/>
    <x v="6"/>
    <x v="227"/>
    <d v="2021-08-23T00:00:00"/>
    <d v="2021-12-31T00:00:00"/>
    <s v="4 meses 9 días."/>
    <d v="2022-06-22T00:00:00"/>
    <s v="5 meses 22 días."/>
    <d v="2022-06-22T00:00:00"/>
    <s v="10 meses "/>
    <s v="Término Ok"/>
    <m/>
    <m/>
    <m/>
    <m/>
    <s v="CLL 156B 9676"/>
    <n v="3114903219"/>
    <s v="ANGAMUGU@GMAIL.COM"/>
    <s v="Banco Davivienda"/>
    <s v="Ahorros"/>
    <s v="0550488401528770"/>
    <s v="Femenino"/>
    <s v="Colombia"/>
    <s v="Bogotá, D.C."/>
    <s v="Cundinamarca"/>
    <d v="1971-05-21T00:00:00"/>
    <n v="53"/>
    <s v="BACHILLER"/>
    <m/>
  </r>
  <r>
    <x v="1"/>
    <s v="362-2021"/>
    <m/>
    <s v="Secop II"/>
    <s v="362-2021CPS-P(60699)"/>
    <s v="FDLSCD-346-2021(60699)"/>
    <x v="0"/>
    <x v="0"/>
    <x v="1"/>
    <m/>
    <m/>
    <s v="SONIA LISETH GÓMEZ CACERES"/>
    <n v="52985421"/>
    <s v="Bogotá, D.C."/>
    <n v="1953"/>
    <n v="45000000"/>
    <n v="0"/>
    <n v="0"/>
    <n v="45000000"/>
    <n v="4500000"/>
    <m/>
    <m/>
    <m/>
    <s v="Persona Natural"/>
    <x v="0"/>
    <m/>
    <s v="PRESTAR LOS SERVICIOS PROFESIONALES PARA LA OPERACIÓN, SEGUIMIENTO Y CUMPLIMIENTO DE LOS PROCEDIMIENTOS ADMINISTRATIVOS, OPERATIVOS Y TÉCNICOS DEL PROYECTO – RETO LOCAL – Y LOS ASOCIADOS A LA INCLUSIÓN SOCIAL Y SEGURIDAD ECONÓMICA EN LA LOCALIDAD DE SUBA"/>
    <s v="https://community.secop.gov.co/Public/Tendering/OpportunityDetail/Index?noticeUID=CO1.NTC.2174048&amp;isFromPublicArea=True&amp;isModal=true&amp;asPopupView=true"/>
    <x v="6"/>
    <x v="227"/>
    <d v="2021-08-23T00:00:00"/>
    <d v="2021-12-31T00:00:00"/>
    <s v="4 meses 9 días."/>
    <d v="2022-06-22T00:00:00"/>
    <s v="5 meses 22 días."/>
    <d v="2022-06-22T00:00:00"/>
    <s v="10 meses "/>
    <s v="Término Ok"/>
    <m/>
    <m/>
    <m/>
    <m/>
    <s v="KR 105B 129D 17"/>
    <n v="3004085894"/>
    <s v=" soniagomez.ts@gmail.com"/>
    <s v="Bancolombia"/>
    <s v="Ahorros"/>
    <n v="91224269540"/>
    <s v="Femenino"/>
    <s v="Colombia"/>
    <s v="Bogotá, D.C."/>
    <s v="Cundinamarca"/>
    <d v="1982-10-18T00:00:00"/>
    <n v="41"/>
    <s v="TRABAJO SOCIAL,COCINA VEGETARIANA,ENGLISH DOT WORKS BEGINNER - INGLÉS"/>
    <m/>
  </r>
  <r>
    <x v="1"/>
    <s v="363-2021"/>
    <m/>
    <s v="Secop II"/>
    <s v="363-2021CPS-AG(60463)"/>
    <s v="FDLSCD-347-2021 (60463)"/>
    <x v="0"/>
    <x v="0"/>
    <x v="0"/>
    <m/>
    <m/>
    <s v="LUZ ANGELA RAMIREZ ORTEGON"/>
    <n v="51924201"/>
    <s v="Bogotá, D.C."/>
    <n v="1997"/>
    <n v="12500000"/>
    <n v="0"/>
    <n v="0"/>
    <n v="12500000"/>
    <n v="2500000"/>
    <m/>
    <m/>
    <m/>
    <s v="Persona Natural"/>
    <x v="0"/>
    <m/>
    <s v="PRESTAR SERVICIOS DE APOYO PROFESIONAL AL ÁREA DE GESTIÓN DEL DESARROLLO LOCAL - ADMINISTRATIVA Y FINANCIERA PARA ADELANTAR LAS ACTIVIDADES QUE DEN CUMPLIMIENTO A PROCEDIMIENTOS ADMINISTRATIVOS Y CONTABLES APLICABLES"/>
    <s v="https://community.secop.gov.co/Public/Tendering/OpportunityDetail/Index?noticeUID=CO1.NTC.2181418&amp;isFromPublicArea=True&amp;isModal=true&amp;asPopupView=true"/>
    <x v="12"/>
    <x v="226"/>
    <d v="2021-08-30T00:00:00"/>
    <d v="2021-12-31T00:00:00"/>
    <s v="4 meses 2 días."/>
    <d v="2021-12-31T00:00:00"/>
    <s v=""/>
    <d v="2021-12-31T00:00:00"/>
    <s v="4 meses 2 días."/>
    <s v="Término Ok"/>
    <m/>
    <m/>
    <m/>
    <m/>
    <s v="CL 152 94 A 25"/>
    <n v="3153235310"/>
    <s v=" luza_ro@hotmail.com"/>
    <s v="Banco BBVA"/>
    <s v="Ahorros"/>
    <n v="541179636"/>
    <s v="Femenino"/>
    <s v="Colombia"/>
    <s v="Bogotá, D.C."/>
    <s v="Cundinamarca"/>
    <d v="1969-01-24T00:00:00"/>
    <n v="55"/>
    <s v="CONTADURIA PUBLICA,TECNICO EN CONTABILIDAD SISTEMATIZADA"/>
    <m/>
  </r>
  <r>
    <x v="1"/>
    <s v="364-2021"/>
    <m/>
    <s v="Secop II"/>
    <s v="364-2021CPS-AG (60463)"/>
    <s v="FDLSCD-348-2021 (60463)"/>
    <x v="0"/>
    <x v="0"/>
    <x v="0"/>
    <m/>
    <m/>
    <s v="RODRIGO MUTIZ RANGEL"/>
    <n v="1071165588"/>
    <s v="La Calera (Cundinamarca)"/>
    <n v="1997"/>
    <n v="12500000"/>
    <n v="0"/>
    <n v="0"/>
    <n v="12500000"/>
    <n v="2500000"/>
    <m/>
    <m/>
    <m/>
    <s v="Persona Natural"/>
    <x v="0"/>
    <m/>
    <s v="PRESTAR SERVICIOS DE APOYO EN LAS ACTIVIDADES DE PLANEACIÓN Y EJECUCIÓN DE LOS PROCESOS CIUDADANOS DE EDUCACIÓN AMBIENTAL-PROCEDA, PARA EL LOGRO DE LAS METAS DEL PLAN DE DESARROLLO LOCAL DE VIGENCIA EN MATERIA AMBIENTAL"/>
    <s v="https://community.secop.gov.co/Public/Tendering/OpportunityDetail/Index?noticeUID=CO1.NTC.2183538&amp;isFromPublicArea=True&amp;isModal=true&amp;asPopupView=true"/>
    <x v="12"/>
    <x v="228"/>
    <d v="2021-08-30T00:00:00"/>
    <d v="2021-12-31T00:00:00"/>
    <s v="4 meses 2 días."/>
    <d v="2021-12-31T00:00:00"/>
    <s v=""/>
    <d v="2021-12-31T00:00:00"/>
    <s v="4 meses 2 días."/>
    <s v="Término Ok"/>
    <m/>
    <m/>
    <m/>
    <m/>
    <s v="Carrera 92 #165-50"/>
    <n v="3165320228"/>
    <s v="rmutis@unal.edu.co"/>
    <s v="Banco Davivienda"/>
    <s v="Ahorros"/>
    <s v="009900287823"/>
    <s v="Masculino"/>
    <s v="México"/>
    <s v="México D.F."/>
    <s v="México Distrito Federal"/>
    <d v="1990-08-14T00:00:00"/>
    <n v="33"/>
    <s v="BIOLOGIA"/>
    <m/>
  </r>
  <r>
    <x v="1"/>
    <s v="365-2021"/>
    <m/>
    <s v="Secop II"/>
    <s v="365-2021CPS-AG (60463)"/>
    <s v="FDLSCD-349-2021 (60463)"/>
    <x v="0"/>
    <x v="0"/>
    <x v="0"/>
    <m/>
    <m/>
    <s v="SANDRA LILIANA QUINTANILLA ORDOÑEZ"/>
    <n v="1019063565"/>
    <s v="Bogotá, D.C."/>
    <n v="1997"/>
    <n v="12500000"/>
    <n v="0"/>
    <n v="0"/>
    <n v="12500000"/>
    <n v="2500000"/>
    <m/>
    <m/>
    <m/>
    <s v="Persona Natural"/>
    <x v="0"/>
    <m/>
    <s v="PRESTAR SERVICIOS DE APOYO EN LAS ACTIVIDADES DE PLANEACIÓN Y EJECUCIÓN DE LOS PROCESOS CIUDADANOS DE EDUCACIÓN AMBIENTAL-PROCEDA, PARA EL LOGRO DE LAS METAS DEL PLAN DE DESARROLLO LOCAL DE VIGENCIA EN MATERIA AMBIENTAL."/>
    <s v="https://community.secop.gov.co/Public/Tendering/OpportunityDetail/Index?noticeUID=CO1.NTC.2177986&amp;isFromPublicArea=True&amp;isModal=true&amp;asPopupView=true"/>
    <x v="12"/>
    <x v="227"/>
    <d v="2021-08-30T00:00:00"/>
    <d v="2021-12-31T00:00:00"/>
    <s v="4 meses 2 días."/>
    <d v="2021-12-31T00:00:00"/>
    <s v=""/>
    <d v="2021-12-31T00:00:00"/>
    <s v="4 meses 2 días."/>
    <s v="Término Ok"/>
    <m/>
    <m/>
    <m/>
    <m/>
    <s v="CL 158 96 A 36"/>
    <n v="3114542918"/>
    <s v="squintanilla.or@gmail.com"/>
    <s v="Banco Scotiabank Colpatria"/>
    <s v="Ahorros"/>
    <s v="1972005405"/>
    <s v="Femenino"/>
    <s v="Colombia"/>
    <s v="Bogotá, D.C."/>
    <s v="Cundinamarca"/>
    <d v="1991-09-02T00:00:00"/>
    <n v="32"/>
    <s v="Especialización Project Management; COMUNICACION SOCIAL- PERIODISMO"/>
    <m/>
  </r>
  <r>
    <x v="1"/>
    <s v="366-2021"/>
    <m/>
    <s v="Secop II"/>
    <s v="366-2021CPS-AG (60463)"/>
    <s v="FDLSCD-350-2021 (60463)"/>
    <x v="0"/>
    <x v="0"/>
    <x v="0"/>
    <m/>
    <m/>
    <s v="LUZ YORMARY NIÑO"/>
    <n v="35498408"/>
    <m/>
    <n v="1997"/>
    <n v="12500000"/>
    <n v="0"/>
    <n v="0"/>
    <n v="12500000"/>
    <n v="2500000"/>
    <m/>
    <m/>
    <m/>
    <s v="Persona Natural"/>
    <x v="0"/>
    <m/>
    <s v="PRESTAR SERVICIOS DE APOYO EN LAS ACTIVIDADES DE PLANEACIÓN Y EJECUCIÓN DE LOS PROCESOS CIUDADANOS DE EDUCACIÓN AMBIENTAL-PROCEDA, PARA EL LOGRO DE LAS METAS DEL PLAN DE DESARROLLO LOCAL DE VIGENCIA EN MATERIA AMBIENTAL."/>
    <s v="https://community.secop.gov.co/Public/Tendering/OpportunityDetail/Index?noticeUID=CO1.NTC.2178393&amp;isFromPublicArea=True&amp;isModal=true&amp;asPopupView=true"/>
    <x v="12"/>
    <x v="228"/>
    <d v="2021-08-30T00:00:00"/>
    <d v="2021-12-31T00:00:00"/>
    <s v="4 meses 2 días."/>
    <d v="2021-12-31T00:00:00"/>
    <s v=""/>
    <d v="2021-12-31T00:00:00"/>
    <s v="4 meses 2 días."/>
    <s v="Término Ok"/>
    <m/>
    <m/>
    <m/>
    <m/>
    <s v="-"/>
    <s v="-"/>
    <s v="-"/>
    <s v="-"/>
    <s v="-"/>
    <s v="-"/>
    <s v="Femenino"/>
    <s v="-"/>
    <s v="-"/>
    <s v="-"/>
    <s v="-"/>
    <s v="-"/>
    <s v="-"/>
    <m/>
  </r>
  <r>
    <x v="1"/>
    <s v="367-2021"/>
    <m/>
    <s v="Secop II"/>
    <s v="367-2021CPS-AG(60463)"/>
    <s v="FDLSCD-351-2021 (60463)"/>
    <x v="0"/>
    <x v="0"/>
    <x v="0"/>
    <m/>
    <m/>
    <s v="JOSE ANTONIO CASTRO AVILA"/>
    <n v="1072664531"/>
    <m/>
    <n v="1997"/>
    <n v="12500000"/>
    <n v="0"/>
    <n v="0"/>
    <n v="12500000"/>
    <n v="2500000"/>
    <m/>
    <m/>
    <m/>
    <s v="Persona Natural"/>
    <x v="0"/>
    <m/>
    <s v="PRESTAR SERVICIOS DE APOYO EN LAS ACTIVIDADES DE PLANEACIÓN Y EJECUCIÓN DE LOS PROCESOS CIUDADANOS DE EDUCACIÓN AMBIENTAL -PROCEDA-, PARA EL LOGRO DE LAS METAS DEL PLAN DE DESARROLLO LOCAL DE VIGENCIA EN MATERIA AMBIENTAL."/>
    <s v="https://community.secop.gov.co/Public/Tendering/OpportunityDetail/Index?noticeUID=CO1.NTC.2186740&amp;isFromPublicArea=True&amp;isModal=true&amp;asPopupView=true"/>
    <x v="12"/>
    <x v="229"/>
    <d v="2021-08-30T00:00:00"/>
    <d v="2021-12-31T00:00:00"/>
    <s v="4 meses 2 días."/>
    <d v="2021-12-31T00:00:00"/>
    <s v=""/>
    <d v="2021-12-31T00:00:00"/>
    <s v="4 meses 2 días."/>
    <s v="Término Ok"/>
    <m/>
    <m/>
    <m/>
    <m/>
    <s v="-"/>
    <s v="-"/>
    <s v="-"/>
    <s v="-"/>
    <s v="-"/>
    <s v="-"/>
    <s v="Masculino"/>
    <s v="-"/>
    <s v="-"/>
    <s v="-"/>
    <s v="-"/>
    <s v="-"/>
    <s v="-"/>
    <m/>
  </r>
  <r>
    <x v="1"/>
    <s v="368-2021"/>
    <m/>
    <s v="Secop II"/>
    <s v="368-2021CPS-AG(60463)"/>
    <s v="FDLSCD-352-2021 (60463)"/>
    <x v="0"/>
    <x v="0"/>
    <x v="0"/>
    <m/>
    <m/>
    <s v="LEIDY JOHANNA GOMEZ"/>
    <n v="1032393245"/>
    <s v="Bogotá, D.C."/>
    <n v="1997"/>
    <n v="12500000"/>
    <n v="0"/>
    <n v="0"/>
    <n v="12500000"/>
    <n v="2500000"/>
    <m/>
    <m/>
    <m/>
    <s v="Persona Natural"/>
    <x v="0"/>
    <m/>
    <s v="PRESTAR SERVICIOS DE APOYO EN LAS ACTIVIDADES DE PLANEACIÓN Y EJECUCIÓN DE LOS PROCESOS CIUDADANOS DE EDUCACIÓN AMBIENTAL -PROCEDA-, PARA EL LOGRO DE LAS METAS DEL PLAN DE DESARROLLO LOCAL DE VIGENCIA EN MATERIA AMBIENTAL"/>
    <s v="https://community.secop.gov.co/Public/Tendering/OpportunityDetail/Index?noticeUID=CO1.NTC.2182063&amp;isFromPublicArea=True&amp;isModal=true&amp;asPopupView=true"/>
    <x v="12"/>
    <x v="229"/>
    <d v="2021-08-30T00:00:00"/>
    <d v="2021-12-31T00:00:00"/>
    <s v="4 meses 2 días."/>
    <d v="2021-12-31T00:00:00"/>
    <s v=""/>
    <d v="2021-12-31T00:00:00"/>
    <s v="4 meses 2 días."/>
    <s v="Término Ok"/>
    <m/>
    <m/>
    <m/>
    <m/>
    <s v="Kr 130 132 A 18 Nogales de Suba"/>
    <n v="3202832025"/>
    <s v="torrefuerte091@gmail.com"/>
    <s v="Banco Davivienda"/>
    <s v="Ahorros"/>
    <s v="0570007170655869"/>
    <s v="Femenino"/>
    <s v="Colombia"/>
    <s v="Bogotá, D.C."/>
    <s v="Cundinamarca"/>
    <d v="1987-08-03T00:00:00"/>
    <n v="36"/>
    <s v="CONTADURIA PUBLICA"/>
    <m/>
  </r>
  <r>
    <x v="1"/>
    <s v="369-2021"/>
    <m/>
    <s v="Secop II"/>
    <s v="369-2021CPS-AG(60453)"/>
    <s v="FDLSCD-353-2021 (60463)"/>
    <x v="0"/>
    <x v="0"/>
    <x v="0"/>
    <m/>
    <m/>
    <s v="JUAN CARLOS CAYCEDO CONZALEZ"/>
    <n v="79450044"/>
    <m/>
    <n v="1997"/>
    <n v="12500000"/>
    <n v="0"/>
    <n v="0"/>
    <n v="12500000"/>
    <n v="2500000"/>
    <m/>
    <m/>
    <m/>
    <s v="Persona Natural"/>
    <x v="0"/>
    <m/>
    <s v="PRESTAR SERVICIOS DE APOYO EN LAS ACTIVIDADES DE PLANEACIÓN Y EJECUCIÓN DE LOS PROCESOS CIUDADANOS DE EDUCACIÓN AMBIENTAL-PROCEDA, PARA EL LOGRO DE LAS METAS DEL PLAN DE DESARROLLO LOCAL DE VIGENCIA EN MATERIA AMBIENTAL."/>
    <s v="https://community.secop.gov.co/Public/Tendering/OpportunityDetail/Index?noticeUID=CO1.NTC.2181263&amp;isFromPublicArea=True&amp;isModal=true&amp;asPopupView=true"/>
    <x v="12"/>
    <x v="229"/>
    <d v="2021-08-30T00:00:00"/>
    <d v="2021-12-31T00:00:00"/>
    <s v="4 meses 2 días."/>
    <d v="2021-12-31T00:00:00"/>
    <s v=""/>
    <d v="2021-12-31T00:00:00"/>
    <s v="4 meses 2 días."/>
    <s v="Término Ok"/>
    <m/>
    <m/>
    <m/>
    <m/>
    <s v="-"/>
    <s v="-"/>
    <s v="-"/>
    <s v="-"/>
    <s v="-"/>
    <s v="-"/>
    <s v="Masculino"/>
    <s v="-"/>
    <s v="-"/>
    <s v="-"/>
    <s v="-"/>
    <s v="-"/>
    <s v="-"/>
    <m/>
  </r>
  <r>
    <x v="1"/>
    <s v="370-2021"/>
    <m/>
    <s v="Secop II"/>
    <s v="370-2021CPS-AG (60463)"/>
    <s v="FDLSCD-354-2021 (60463)"/>
    <x v="0"/>
    <x v="0"/>
    <x v="0"/>
    <m/>
    <m/>
    <s v="SEGUNDO GUSTAVO GONZALEZ QUIÑONES"/>
    <n v="87431832"/>
    <m/>
    <n v="1997"/>
    <n v="12500000"/>
    <n v="0"/>
    <n v="0"/>
    <n v="12500000"/>
    <n v="2500000"/>
    <m/>
    <m/>
    <m/>
    <s v="Persona Natural"/>
    <x v="0"/>
    <m/>
    <s v="PRESTAR SERVICIOS DE APOYO EN LAS ACTIVIDADES DE PLANEACIÓN Y EJECUCIÓN DE LOS PROCESOS CIUDADANOS DE EDUCACIÓN AMBIENTAL-PROCEDA, PARA EL LOGRO DE LAS METAS DEL PLAN DE DESARROLLO LOCAL DE VIGENCIA EN MATERIA AMBIENTAL."/>
    <s v="https://community.secop.gov.co/Public/Tendering/OpportunityDetail/Index?noticeUID=CO1.NTC.2182404&amp;isFromPublicArea=True&amp;isModal=true&amp;asPopupView=true"/>
    <x v="12"/>
    <x v="230"/>
    <d v="2021-08-30T00:00:00"/>
    <d v="2021-12-31T00:00:00"/>
    <s v="4 meses 2 días."/>
    <d v="2021-12-31T00:00:00"/>
    <s v=""/>
    <d v="2021-12-31T00:00:00"/>
    <s v="4 meses 2 días."/>
    <s v="Término Ok"/>
    <m/>
    <m/>
    <m/>
    <m/>
    <s v="-"/>
    <s v="-"/>
    <s v="-"/>
    <s v="-"/>
    <s v="-"/>
    <s v="-"/>
    <s v="Masculino"/>
    <s v="-"/>
    <s v="-"/>
    <s v="-"/>
    <s v="-"/>
    <s v="-"/>
    <s v="-"/>
    <m/>
  </r>
  <r>
    <x v="1"/>
    <s v="371-2021"/>
    <m/>
    <s v="Secop II"/>
    <s v="FDLSMC-371-2021(60457)"/>
    <s v="FDLSMC-6-2021(60457)"/>
    <x v="3"/>
    <x v="2"/>
    <x v="2"/>
    <m/>
    <m/>
    <s v="MULTIREPUESTOS BOSA INTERNACIONAL S.A.S"/>
    <s v="900404431-0"/>
    <m/>
    <s v="No es CPS P-AG"/>
    <n v="15633333"/>
    <n v="0"/>
    <n v="0"/>
    <n v="15633333"/>
    <m/>
    <m/>
    <m/>
    <m/>
    <s v="Persona Jurídica"/>
    <x v="2"/>
    <m/>
    <s v="ADQUISICIÓN DE TAPABOCAS DESECHABLES, PARA EL CONTROL DE RIESGO DE CONTAGIO ANTE LA EMERGENCIA EPIDEMIOLOGICA PRESENTADA POR EL COVID-19, EN FUNCIONARIOS Y CONTRATISTAS DE LA ALCALDIA LOCAL DE SUBA; EN EL DESARROLLO DE ACTIVIDADES MISIONALES, ADMINISTRATIVAS Y OPERATIVAS"/>
    <s v="https://community.secop.gov.co/Public/Tendering/OpportunityDetail/Index?noticeUID=CO1.NTC.2128324&amp;isFromPublicArea=True&amp;isModal=true&amp;asPopupView=true"/>
    <x v="8"/>
    <x v="227"/>
    <d v="2021-08-25T00:00:00"/>
    <d v="2021-09-24T00:00:00"/>
    <s v="1 meses "/>
    <d v="2021-09-24T00:00:00"/>
    <s v=""/>
    <d v="2021-09-24T00:00:00"/>
    <s v="1 meses "/>
    <s v="Término Ok"/>
    <m/>
    <m/>
    <m/>
    <d v="2021-09-01T00:00:00"/>
    <m/>
    <m/>
    <m/>
    <m/>
    <m/>
    <m/>
    <s v="No aplica"/>
    <m/>
    <m/>
    <m/>
    <m/>
    <s v="-"/>
    <m/>
    <m/>
  </r>
  <r>
    <x v="1"/>
    <s v="372-2021"/>
    <m/>
    <s v="Secop II"/>
    <s v="FDLSCI-372-2021(61060)"/>
    <s v="FDLSCI-355-2021(61060)"/>
    <x v="0"/>
    <x v="1"/>
    <x v="2"/>
    <m/>
    <m/>
    <s v="INSTITUTO DE EXTENSIÓN Y EDUCACIÓN PARA EL TRABAJO Y DESARROLLO HUMANO -IDEXUD DE LA UNIVERSIDAD DISTRITAL FRANCISCO JOSÉ DE CALDAS."/>
    <s v="899999230-7"/>
    <m/>
    <s v="No es CPS P-AG"/>
    <n v="595495040"/>
    <n v="0"/>
    <n v="55240000"/>
    <n v="650735040"/>
    <m/>
    <m/>
    <m/>
    <m/>
    <s v="Entidad Distrital"/>
    <x v="2"/>
    <m/>
    <s v="AUNAR ESFUERZOS TÉCNICOS, ADMINISTRATIVOS Y FINANCIEROS ENTRE EL INSTITUTO DE EXTENSIÓN Y EDUCACIÓN PARA EL TRABAJO Y EL DESARROLLO HUMANO IDEXUD DE LA UNIVERSIDAD DISTRITAL FRANCISCO JOSÉ DE CALDAS Y LA ALCALDÍA LOCAL DE SUBA PARA LA IMPLEMENTACIÓN DE 14 PROCEDAS Y EL DESARROLLO DE UNA ESTRATEGIA LOCAL DE CULTURA AMBIENTAL EN LA LOCALIDAD DE SUBA QUE IMPACTE LA COMUNIDAD EN PROCESOS DE SEPARACIÓN EN LA FUENTE"/>
    <s v="https://community.secop.gov.co/Public/Tendering/OpportunityDetail/Index?noticeUID=CO1.NTC.2180254&amp;isFromPublicArea=True&amp;isModal=true&amp;asPopupView=true"/>
    <x v="12"/>
    <x v="228"/>
    <d v="2021-08-24T00:00:00"/>
    <d v="2022-01-23T00:00:00"/>
    <s v="5 meses "/>
    <d v="2022-03-15T00:00:00"/>
    <s v="1 meses 20 días."/>
    <d v="2022-03-15T00:00:00"/>
    <s v="6 meses 20 días."/>
    <s v="Término Ok"/>
    <m/>
    <m/>
    <m/>
    <d v="2022-06-01T00:00:00"/>
    <m/>
    <m/>
    <m/>
    <m/>
    <m/>
    <m/>
    <s v="No aplica"/>
    <m/>
    <m/>
    <m/>
    <m/>
    <s v="-"/>
    <m/>
    <m/>
  </r>
  <r>
    <x v="1"/>
    <s v="373-2021"/>
    <m/>
    <s v="Secop II"/>
    <s v="373-2021CPS-P(60615)"/>
    <s v="FDLSCD-356-2021 (60615)"/>
    <x v="0"/>
    <x v="0"/>
    <x v="1"/>
    <m/>
    <m/>
    <s v="BYRON SEBASTIAN DAVILA FANDIÑO"/>
    <n v="1022393019"/>
    <s v="Bogotá, D.C."/>
    <n v="1966"/>
    <n v="19665000"/>
    <n v="0"/>
    <n v="0"/>
    <n v="19665000"/>
    <n v="4370000"/>
    <m/>
    <m/>
    <m/>
    <s v="Persona Natural"/>
    <x v="0"/>
    <m/>
    <s v="PRESTAR LOS SERVICIOS PROFESIONALES PARA EL DESARROLLO DE LAS ACTIVIDADES RELACIONADAS CON LA REACTIVACIÓN ECONÓMICA DE LA LOCALIDAD, EN CONCORDANCIA CON LAS METAS DE PLAN DE DESARROLLO PARA EL ÁREA DE GESTIÓN DE DESARROLLO LOCAL DE LA ALCALDÍA LOCAL DE SUBA"/>
    <s v="https://community.secop.gov.co/Public/Tendering/OpportunityDetail/Index?noticeUID=CO1.NTC.2186881&amp;isFromPublicArea=True&amp;isModal=true&amp;asPopupView=true"/>
    <x v="22"/>
    <x v="226"/>
    <d v="2021-08-26T00:00:00"/>
    <d v="2021-12-31T00:00:00"/>
    <s v="4 meses 6 días."/>
    <d v="2021-12-31T00:00:00"/>
    <s v=""/>
    <d v="2021-12-31T00:00:00"/>
    <s v="4 meses 6 días."/>
    <s v="Término Ok"/>
    <m/>
    <m/>
    <m/>
    <m/>
    <s v="CL 54SUR 3443"/>
    <n v="3155577814"/>
    <s v="bsdavilaf@gmail.com"/>
    <s v="Banco Davivienda"/>
    <s v="Ahorros"/>
    <n v="7700747251"/>
    <s v="Masculino"/>
    <s v="Colombia"/>
    <s v="Bogotá, D.C."/>
    <s v="Cundinamarca"/>
    <d v="1994-05-20T00:00:00"/>
    <n v="30"/>
    <s v="CIENCIA POLÍTICA,MAESTRIA EN FILOSOFIA"/>
    <m/>
  </r>
  <r>
    <x v="1"/>
    <s v="374-2021"/>
    <m/>
    <s v="Secop II"/>
    <s v="374-2021CPS-P(60171)"/>
    <s v="FDLSCD-357-2021(60171)"/>
    <x v="0"/>
    <x v="0"/>
    <x v="1"/>
    <m/>
    <m/>
    <s v="NUBIA MENDOZA LOBO"/>
    <n v="52082108"/>
    <m/>
    <n v="1998"/>
    <n v="35090000"/>
    <n v="0"/>
    <n v="0"/>
    <n v="35090000"/>
    <n v="6380000"/>
    <m/>
    <m/>
    <m/>
    <s v="Persona Natural"/>
    <x v="0"/>
    <m/>
    <s v="PRESTAR SERVICIOS PROFESIONALES EN EL ÁREA DE GESTIÓN DEL DESARROLLO LOCAL DE LA ALCALDÍA LOCAL DE SUBA EN TEMAS DE PLANEACIÓN, PARA LOGRAR EL CUMPLIMIENTO DE LAS METAS DEL PLAN DE DESARROLLO LOCAL DE LA VIGENCIA."/>
    <s v="https://community.secop.gov.co/Public/Tendering/OpportunityDetail/Index?noticeUID=CO1.NTC.2186869&amp;isFromPublicArea=True&amp;isModal=true&amp;asPopupView=true"/>
    <x v="20"/>
    <x v="229"/>
    <d v="2021-08-30T00:00:00"/>
    <d v="2021-12-31T00:00:00"/>
    <s v="4 meses 2 días."/>
    <d v="2021-12-31T00:00:00"/>
    <s v=""/>
    <d v="2021-12-31T00:00:00"/>
    <s v="4 meses 2 días."/>
    <s v="Término Ok"/>
    <m/>
    <m/>
    <m/>
    <m/>
    <s v="-"/>
    <s v="-"/>
    <s v="-"/>
    <s v="-"/>
    <s v="-"/>
    <s v="-"/>
    <s v="Femenino"/>
    <s v="-"/>
    <s v="-"/>
    <s v="-"/>
    <s v="-"/>
    <s v="-"/>
    <s v="-"/>
    <m/>
  </r>
  <r>
    <x v="1"/>
    <s v="375-2021"/>
    <m/>
    <s v="Secop II"/>
    <s v="375-2021CPS-AG (60463)"/>
    <s v="FDLSCD-358-2021(60463)"/>
    <x v="0"/>
    <x v="0"/>
    <x v="0"/>
    <m/>
    <m/>
    <s v="MANUEL FERNANDO PEÑUELA VELASQUEZ"/>
    <n v="1019016854"/>
    <m/>
    <n v="1997"/>
    <n v="12500000"/>
    <n v="0"/>
    <n v="0"/>
    <n v="12500000"/>
    <n v="2500000"/>
    <m/>
    <m/>
    <m/>
    <s v="Persona Natural"/>
    <x v="0"/>
    <m/>
    <s v="PRESTAR SERVICIOS DE APOYO EN LAS ACTIVIDADES DE PLANEACIÓN Y EJECUCIÓN DE LOS PROCESOS CIUDADANOS DE EDUCACIÓN AMBIENTAL-PROCEDA, PARA EL LOGRO DE LAS METAS DEL PLAN DE DESARROLLO LOCAL DE VIGENCIA EN MATERIA AMBIENTAL"/>
    <s v="https://community.secop.gov.co/Public/Tendering/OpportunityDetail/Index?noticeUID=CO1.NTC.2195147&amp;isFromPublicArea=True&amp;isModal=true&amp;asPopupView=true"/>
    <x v="12"/>
    <x v="231"/>
    <d v="2021-08-30T00:00:00"/>
    <d v="2021-12-31T00:00:00"/>
    <s v="4 meses 2 días."/>
    <d v="2021-12-31T00:00:00"/>
    <s v=""/>
    <d v="2021-12-31T00:00:00"/>
    <s v="4 meses 2 días."/>
    <s v="Término Ok"/>
    <m/>
    <m/>
    <m/>
    <m/>
    <s v="-"/>
    <s v="-"/>
    <s v="-"/>
    <s v="-"/>
    <s v="-"/>
    <s v="-"/>
    <s v="Masculino"/>
    <s v="-"/>
    <s v="-"/>
    <s v="-"/>
    <s v="-"/>
    <s v="-"/>
    <s v="-"/>
    <m/>
  </r>
  <r>
    <x v="1"/>
    <s v="376-2021"/>
    <m/>
    <s v="Secop II"/>
    <s v="376-2021CPS-AG(60463)"/>
    <s v="FDLSCD-359-2021(60463)"/>
    <x v="0"/>
    <x v="0"/>
    <x v="0"/>
    <m/>
    <m/>
    <s v="PATRICIA MORENO GUERRERO"/>
    <n v="20796426"/>
    <m/>
    <n v="1997"/>
    <n v="12500000"/>
    <n v="0"/>
    <n v="0"/>
    <n v="12500000"/>
    <n v="2500000"/>
    <m/>
    <m/>
    <m/>
    <s v="Persona Natural"/>
    <x v="0"/>
    <m/>
    <s v="PRESTAR SERVICIOS DE APOYO EN LAS ACTIVIDADES DE PLANEACIÓN Y EJECUCIÓN DE LOS PROCESOS CIUDADANOS DE EDUCACIÓN AMBIENTAL-PROCEDA, PARA EL LOGRO DE LAS METAS DEL PLAN DE DESARROLLO LOCAL DE VIGENCIA EN MATERIA AMBIENTAL."/>
    <s v="https://community.secop.gov.co/Public/Tendering/OpportunityDetail/Index?noticeUID=CO1.NTC.2185647&amp;isFromPublicArea=True&amp;isModal=true&amp;asPopupView=true"/>
    <x v="12"/>
    <x v="229"/>
    <d v="2021-08-30T00:00:00"/>
    <d v="2021-12-31T00:00:00"/>
    <s v="4 meses 2 días."/>
    <d v="2021-12-31T00:00:00"/>
    <s v=""/>
    <d v="2021-12-31T00:00:00"/>
    <s v="4 meses 2 días."/>
    <s v="Término Ok"/>
    <m/>
    <m/>
    <m/>
    <m/>
    <s v="-"/>
    <s v="-"/>
    <s v="-"/>
    <s v="-"/>
    <s v="-"/>
    <s v="-"/>
    <s v="Femenino"/>
    <s v="-"/>
    <s v="-"/>
    <s v="-"/>
    <s v="-"/>
    <s v="-"/>
    <s v="-"/>
    <m/>
  </r>
  <r>
    <x v="1"/>
    <s v="377-2021"/>
    <m/>
    <s v="Secop II"/>
    <s v="377-2021CPS-AG(60463)"/>
    <s v="FDLSCD-360-2021(60463)"/>
    <x v="0"/>
    <x v="0"/>
    <x v="0"/>
    <m/>
    <m/>
    <s v="JOSE MIGUEL BARAJAS LEMUS"/>
    <n v="19084852"/>
    <m/>
    <n v="1997"/>
    <n v="12500000"/>
    <n v="0"/>
    <n v="0"/>
    <n v="12500000"/>
    <n v="2500000"/>
    <m/>
    <m/>
    <m/>
    <s v="Persona Natural"/>
    <x v="0"/>
    <m/>
    <s v="PRESTAR SERVICIOS DE APOYO EN LAS ACTIVIDADES DE PLANEACIÓN Y EJECUCIÓN DE LOS PROCESOS CIUDADANOS DE EDUCACIÓN AMBIENTAL-PROCEDA, PARA EL LOGRO DE LAS METAS DEL PLAN DE DESARROLLO LOCAL DE VIGENCIA EN MATERIA AMBIENTAL"/>
    <s v="https://community.secop.gov.co/Public/Tendering/OpportunityDetail/Index?noticeUID=CO1.NTC.2192743&amp;isFromPublicArea=True&amp;isModal=true&amp;asPopupView=true"/>
    <x v="12"/>
    <x v="230"/>
    <d v="2021-08-30T00:00:00"/>
    <d v="2021-12-31T00:00:00"/>
    <s v="4 meses 2 días."/>
    <d v="2021-12-31T00:00:00"/>
    <s v=""/>
    <d v="2021-12-31T00:00:00"/>
    <s v="4 meses 2 días."/>
    <s v="Término Ok"/>
    <m/>
    <m/>
    <m/>
    <m/>
    <s v="-"/>
    <s v="-"/>
    <s v="-"/>
    <s v="-"/>
    <s v="-"/>
    <s v="-"/>
    <s v="Masculino"/>
    <s v="-"/>
    <s v="-"/>
    <s v="-"/>
    <s v="-"/>
    <s v="-"/>
    <s v="-"/>
    <m/>
  </r>
  <r>
    <x v="1"/>
    <s v="378-2021"/>
    <m/>
    <s v="Secop II"/>
    <s v="378-2021CPS-AG (60463)"/>
    <s v="FDLSCD-361-2021(60463)"/>
    <x v="0"/>
    <x v="0"/>
    <x v="0"/>
    <m/>
    <m/>
    <s v="JOSE RICARDO DIAZ MORA"/>
    <n v="19470626"/>
    <m/>
    <n v="1997"/>
    <n v="12500000"/>
    <n v="0"/>
    <n v="0"/>
    <n v="12500000"/>
    <n v="2500000"/>
    <m/>
    <m/>
    <m/>
    <s v="Persona Natural"/>
    <x v="0"/>
    <m/>
    <s v="PRESTAR SERVICIOS DE APOYO EN LAS ACTIVIDADES DE PLANEACIÓN Y EJECUCIÓN DE LOS PROCESOS CIUDADANOS DE EDUCACIÓN AMBIENTAL-PROCEDA, PARA EL LOGRO DE LAS METAS DEL PLAN DE DESARROLLO LOCAL DE VIGENCIA EN MATERIA AMBIENTAL."/>
    <s v="https://community.secop.gov.co/Public/Tendering/OpportunityDetail/Index?noticeUID=CO1.NTC.2184122&amp;isFromPublicArea=True&amp;isModal=true&amp;asPopupView=true"/>
    <x v="12"/>
    <x v="231"/>
    <d v="2021-08-30T00:00:00"/>
    <d v="2021-12-31T00:00:00"/>
    <s v="4 meses 2 días."/>
    <d v="2021-12-31T00:00:00"/>
    <s v=""/>
    <d v="2021-12-31T00:00:00"/>
    <s v="4 meses 2 días."/>
    <s v="Término Ok"/>
    <m/>
    <m/>
    <m/>
    <m/>
    <s v="-"/>
    <s v="-"/>
    <s v="-"/>
    <s v="-"/>
    <s v="-"/>
    <s v="-"/>
    <s v="Masculino"/>
    <s v="-"/>
    <s v="-"/>
    <s v="-"/>
    <s v="-"/>
    <s v="-"/>
    <s v="-"/>
    <m/>
  </r>
  <r>
    <x v="1"/>
    <s v="379-2021"/>
    <m/>
    <s v="Secop II"/>
    <s v="379-2021CPS-P (61132)"/>
    <s v="FDLSCD-362-2021 (61132)"/>
    <x v="0"/>
    <x v="0"/>
    <x v="1"/>
    <m/>
    <m/>
    <s v="LUZ MARITZA ACERO FORERO"/>
    <n v="52354964"/>
    <m/>
    <n v="1977"/>
    <n v="18160000"/>
    <n v="0"/>
    <n v="0"/>
    <n v="18160000"/>
    <n v="4540000"/>
    <m/>
    <m/>
    <m/>
    <s v="Persona Natural"/>
    <x v="0"/>
    <m/>
    <s v="PRESTACIÓN DE SERVICIOS PROFESIONALES PARA DESARROLLAR LOS PROCESOS DE FORMACIÓN QUE CONTRIBUYAN AL FORTALECIMIENTO DE LAS COMPETENCIAS CIUDADANAS DE LA LOCALIDAD DE SUBA, SUBALAB, EN EL MARCO DEL USO Y APROPIACIÓN TIC PARA LA REACTIVACIÓN ECONÓMICA Y SOCIAL"/>
    <s v="https://community.secop.gov.co/Public/Tendering/OpportunityDetail/Index?noticeUID=CO1.NTC.2197282&amp;isFromPublicArea=True&amp;isModal=true&amp;asPopupView=true"/>
    <x v="9"/>
    <x v="230"/>
    <d v="2021-08-26T00:00:00"/>
    <d v="2021-12-24T00:00:00"/>
    <s v="3 meses 29 días."/>
    <d v="2021-12-24T00:00:00"/>
    <s v=""/>
    <d v="2021-12-24T00:00:00"/>
    <s v="3 meses 29 días."/>
    <s v="Término Ok"/>
    <m/>
    <m/>
    <m/>
    <m/>
    <s v="-"/>
    <s v="-"/>
    <s v="-"/>
    <s v="-"/>
    <s v="-"/>
    <s v="-"/>
    <s v="Femenino"/>
    <s v="-"/>
    <s v="-"/>
    <s v="-"/>
    <s v="-"/>
    <s v="-"/>
    <s v="-"/>
    <m/>
  </r>
  <r>
    <x v="1"/>
    <s v="380-2021"/>
    <m/>
    <s v="Secop II"/>
    <s v="380-2021CPS-AG (60463)"/>
    <s v="FDLSCD-367-2021(60415)"/>
    <x v="0"/>
    <x v="0"/>
    <x v="0"/>
    <m/>
    <m/>
    <s v="ERICK LEANDRO VALBUENA CARDENAS"/>
    <n v="1013637730"/>
    <s v="Bogotá, D.C."/>
    <n v="1979"/>
    <n v="22000000"/>
    <n v="0"/>
    <n v="0"/>
    <n v="22000000"/>
    <n v="5500000"/>
    <m/>
    <m/>
    <m/>
    <s v="Persona Natural"/>
    <x v="0"/>
    <m/>
    <s v="APOYAR TÉCNICAMENTE LAS DISTINTAS ETAPAS DE LOS PROCESOS DE COMPETENCIA DE LA ALCALDÍA LOCAL PARA LA DEPURACIÓN DE ACTUACIONES ADMINISTRATIVAS"/>
    <s v="https://community.secop.gov.co/Public/Tendering/OpportunityDetail/Index?noticeUID=CO1.NTC.2200214&amp;isFromPublicArea=True&amp;isModal=true&amp;asPopupView=true"/>
    <x v="21"/>
    <x v="232"/>
    <d v="2021-08-30T00:00:00"/>
    <d v="2021-12-29T00:00:00"/>
    <s v="4 meses "/>
    <d v="2021-12-29T00:00:00"/>
    <s v=""/>
    <d v="2021-12-29T00:00:00"/>
    <s v="4 meses "/>
    <s v="Término Ok"/>
    <m/>
    <m/>
    <m/>
    <m/>
    <s v="kr 19b 26a 61 sur"/>
    <n v="3102294706"/>
    <s v=" elvalbuena16@gmail.com"/>
    <s v="Banco Caja Social (BCSC)"/>
    <s v="Ahorros"/>
    <n v="24060091097"/>
    <s v="Masculino"/>
    <s v="Colombia"/>
    <s v="Bogotá, D.C."/>
    <s v="Cundinamarca"/>
    <d v="1993-01-07T00:00:00"/>
    <n v="31"/>
    <s v="ESPECIALIZACION EN GERENCIA DE PROYECTOS DE CONSTRUCCION,ARQUITECTURA"/>
    <m/>
  </r>
  <r>
    <x v="1"/>
    <s v="381-2021"/>
    <m/>
    <s v="Secop II"/>
    <s v="381-2021CPS-AG(60416)"/>
    <s v="FDLSCD-364-2021(60416"/>
    <x v="0"/>
    <x v="0"/>
    <x v="0"/>
    <m/>
    <m/>
    <s v="ALBERSI YOLIMA AREVALO MARTINEZ"/>
    <n v="1022927669"/>
    <s v="Bogotá, D.C."/>
    <n v="1979"/>
    <n v="14200000"/>
    <n v="0"/>
    <n v="0"/>
    <n v="14200000"/>
    <n v="3550000"/>
    <m/>
    <m/>
    <m/>
    <s v="Persona Natural"/>
    <x v="0"/>
    <m/>
    <s v="PRESTAR SERVICIOS DE APOYO EN EL TRÁMITE DE DESPACHOS COMISORIOS DE LA ALCALDÍA LOCAL DE SUBA."/>
    <s v="https://community.secop.gov.co/Public/Tendering/OpportunityDetail/Index?noticeUID=CO1.NTC.2204238&amp;isFromPublicArea=True&amp;isModal=true&amp;asPopupView=true"/>
    <x v="1"/>
    <x v="233"/>
    <d v="2021-09-01T00:00:00"/>
    <d v="2021-12-31T00:00:00"/>
    <s v="4 meses "/>
    <d v="2021-12-31T00:00:00"/>
    <s v=""/>
    <d v="2021-12-31T00:00:00"/>
    <s v="4 meses "/>
    <s v="Término Ok"/>
    <m/>
    <m/>
    <m/>
    <m/>
    <s v="calle 150 A N° 102 B 47 torre 3 apto 604"/>
    <n v="3152783181"/>
    <s v="yolimamartinez2008@gmail.com"/>
    <s v="Banco Caja Social (BCSC)"/>
    <s v="Ahorros"/>
    <n v="24089802274"/>
    <s v="Femenino"/>
    <s v="Colombia"/>
    <s v="Bogotá, D.C."/>
    <s v="Cundinamarca"/>
    <d v="1986-07-02T00:00:00"/>
    <n v="37"/>
    <s v="BACHILLER"/>
    <m/>
  </r>
  <r>
    <x v="1"/>
    <s v="382-2021"/>
    <m/>
    <s v="Secop II"/>
    <s v="382-2021CPS-P (60415)"/>
    <s v="FDLSCD-365-2021 (60415)"/>
    <x v="0"/>
    <x v="0"/>
    <x v="1"/>
    <m/>
    <m/>
    <s v="MELIZA JANEZ GOMEZ PALACIOS"/>
    <n v="1077425387"/>
    <s v="Quibdó (Chocó)"/>
    <n v="1979"/>
    <n v="22000000"/>
    <n v="0"/>
    <n v="0"/>
    <n v="22000000"/>
    <n v="5500000"/>
    <m/>
    <m/>
    <m/>
    <s v="Persona Natural"/>
    <x v="0"/>
    <m/>
    <s v="APOYAR TÉCNICAMENTE LAS DISTINTAS ETAPAS DE LOS PROCESOS DE COMPETENCIA DE LA ALCALDÍA LOCAL PARA LA DEPURACIÓN DE ACTUACIONES ADMINISTRATIVAS"/>
    <s v="https://community.secop.gov.co/Public/Tendering/OpportunityDetail/Index?noticeUID=CO1.NTC.2198774&amp;isFromPublicArea=True&amp;isModal=true&amp;asPopupView=true"/>
    <x v="21"/>
    <x v="230"/>
    <d v="2021-08-30T00:00:00"/>
    <d v="2021-12-29T00:00:00"/>
    <s v="4 meses "/>
    <d v="2021-12-29T00:00:00"/>
    <s v=""/>
    <d v="2021-12-29T00:00:00"/>
    <s v="4 meses "/>
    <s v="Término Ok"/>
    <m/>
    <m/>
    <m/>
    <m/>
    <s v="Calle 64c #113c-45 Torre B apto 116"/>
    <n v="3116397504"/>
    <s v=" janez.pretty@gmail.com"/>
    <s v="Banco BBVA"/>
    <s v="Ahorros"/>
    <s v="0052450293"/>
    <s v="Femenino"/>
    <s v="Colombia"/>
    <s v="Quibdó"/>
    <s v="Chocó"/>
    <d v="1986-07-23T00:00:00"/>
    <n v="37"/>
    <s v="ESPECIALIZACIÓN EN GERENCIA DE PROYECTOS,INGENIERIA CIVIL "/>
    <m/>
  </r>
  <r>
    <x v="1"/>
    <s v="383-2021"/>
    <m/>
    <s v="Secop II"/>
    <s v="383-2021CPS-P (60415)"/>
    <s v="FDLSCD-366-2021(60415)"/>
    <x v="0"/>
    <x v="0"/>
    <x v="1"/>
    <m/>
    <m/>
    <s v="ESTIBALIZ BAQUERO BORDA"/>
    <n v="1018407205"/>
    <s v="Bogotá, D.C."/>
    <n v="1979"/>
    <n v="22000000"/>
    <n v="0"/>
    <n v="0"/>
    <n v="22000000"/>
    <n v="5500000"/>
    <m/>
    <m/>
    <m/>
    <s v="Persona Natural"/>
    <x v="0"/>
    <m/>
    <s v="APOYAR TÉCNICAMENTE LAS DISTINTAS ETAPAS DE LOS PROCESOS DE COMPETENCIA DE LA ALCALDÍA LOCAL PARA LA DEPURACIÓN DE ACTUACIONES ADMINISTRATIVAS"/>
    <s v="https://community.secop.gov.co/Public/Tendering/OpportunityDetail/Index?noticeUID=CO1.NTC.2199242&amp;isFromPublicArea=True&amp;isModal=true&amp;asPopupView=true"/>
    <x v="21"/>
    <x v="232"/>
    <d v="2021-08-30T00:00:00"/>
    <d v="2021-12-29T00:00:00"/>
    <s v="4 meses "/>
    <d v="2021-12-29T00:00:00"/>
    <s v=""/>
    <d v="2021-12-29T00:00:00"/>
    <s v="4 meses "/>
    <s v="Término Ok"/>
    <m/>
    <m/>
    <m/>
    <m/>
    <s v="Avenida Calle 147 # 7G-52 "/>
    <n v="3138063879"/>
    <s v="lizbaquero7@gmail.com"/>
    <s v="Bancolombia"/>
    <s v="Ahorros"/>
    <n v="20322573791"/>
    <s v="Masculino"/>
    <s v="Colombia"/>
    <s v="Bogotá, D.C."/>
    <s v="Cundinamarca"/>
    <d v="1986-10-07T00:00:00"/>
    <n v="37"/>
    <s v="ARQUITECTURA"/>
    <m/>
  </r>
  <r>
    <x v="1"/>
    <s v="384-2021"/>
    <m/>
    <s v="Secop II"/>
    <s v="384-2021CPS-AG (60463)"/>
    <s v="FDLSCD-363-2021 (60463)"/>
    <x v="0"/>
    <x v="0"/>
    <x v="0"/>
    <m/>
    <m/>
    <s v="BLANCA NATALIA RODRIGUEZ PINILLA"/>
    <n v="52340008"/>
    <s v="Bogotá, D.C."/>
    <n v="1997"/>
    <n v="12500000"/>
    <n v="0"/>
    <n v="0"/>
    <n v="12500000"/>
    <n v="2500000"/>
    <m/>
    <m/>
    <m/>
    <s v="Persona Natural"/>
    <x v="0"/>
    <m/>
    <s v="PRESTAR SERVICIOS DE APOYO EN LAS ACTIVIDADES DE PLANEACIÓN Y EJECUCIÓN DE LOS PROCESOS CIUDADANOS DE EDUCACIÓN AMBIENTAL-PROCEDA, PARA EL LOGRO DE LAS METAS DEL PLAN DE DESARROLLO LOCAL DE VIGENCIA EN MATERIA AMBIENTAL."/>
    <s v="https://community.secop.gov.co/Public/Tendering/OpportunityDetail/Index?noticeUID=CO1.NTC.2200537&amp;isFromPublicArea=True&amp;isModal=true&amp;asPopupView=true"/>
    <x v="12"/>
    <x v="233"/>
    <d v="2021-09-01T00:00:00"/>
    <d v="2021-12-31T00:00:00"/>
    <s v="4 meses "/>
    <d v="2021-12-31T00:00:00"/>
    <s v=""/>
    <d v="2021-12-31T00:00:00"/>
    <s v="4 meses "/>
    <s v="Término Ok"/>
    <m/>
    <m/>
    <m/>
    <m/>
    <s v="Km. 7 vía Suba Cota, Vereda Chorrillos-sector 3"/>
    <n v="3144449441"/>
    <s v="natyrodpin8869@hotmail.com"/>
    <s v="Banco Davivienda"/>
    <s v="Ahorros"/>
    <s v="0550463500023502"/>
    <s v="Femenino"/>
    <s v="Colombia"/>
    <s v="Bogotá, D.C."/>
    <s v="Cundinamarca"/>
    <d v="1975-01-07T00:00:00"/>
    <n v="49"/>
    <s v="TECNICA PROFESIONAL EN INGENIERIA INDUSTRIAL"/>
    <m/>
  </r>
  <r>
    <x v="1"/>
    <s v="385-2021"/>
    <m/>
    <s v="Secop II"/>
    <s v="385-2021CPS-P (60415)"/>
    <s v="FDLSCD-368-2021 (60415)"/>
    <x v="0"/>
    <x v="0"/>
    <x v="1"/>
    <m/>
    <m/>
    <s v="JORGE ALEXSANDER CESPEDES RODRIGUEZ"/>
    <n v="79837938"/>
    <m/>
    <n v="1979"/>
    <n v="22000000"/>
    <n v="0"/>
    <n v="0"/>
    <n v="22000000"/>
    <n v="5500000"/>
    <m/>
    <m/>
    <m/>
    <s v="Persona Natural"/>
    <x v="0"/>
    <m/>
    <s v="APOYAR TÉCNICAMENTE LAS DISTINTAS ETAPAS DE LOS PROCESOS DE COMPETENCIA DE LA ALCALDÍA LOCAL PARA LA DEPURACIÓN DE ACTUACIONES ADMINISTRATIVAS"/>
    <s v="https://community.secop.gov.co/Public/Tendering/OpportunityDetail/Index?noticeUID=CO1.NTC.2201585&amp;isFromPublicArea=True&amp;isModal=true&amp;asPopupView=true"/>
    <x v="21"/>
    <x v="233"/>
    <d v="2021-09-01T00:00:00"/>
    <d v="2021-12-31T00:00:00"/>
    <s v="4 meses "/>
    <d v="2021-12-31T00:00:00"/>
    <s v=""/>
    <d v="2021-12-31T00:00:00"/>
    <s v="4 meses "/>
    <s v="Término Ok"/>
    <m/>
    <m/>
    <m/>
    <m/>
    <s v="-"/>
    <s v="-"/>
    <s v="-"/>
    <s v="-"/>
    <s v="-"/>
    <s v="-"/>
    <s v="Masculino"/>
    <s v="-"/>
    <s v="-"/>
    <s v="-"/>
    <s v="-"/>
    <s v="-"/>
    <s v="-"/>
    <m/>
  </r>
  <r>
    <x v="1"/>
    <s v="386-2021"/>
    <s v="No aplica"/>
    <s v="Secop II"/>
    <s v="386-2021-COMODATO"/>
    <s v="FDLSCDC-369-2021"/>
    <x v="0"/>
    <x v="10"/>
    <x v="2"/>
    <m/>
    <m/>
    <s v="JUNTA DE ACCIÓN COMUNAL DEL BARRIO PRADO PINZÓN DE LA LOCALIDAD SUBA."/>
    <s v="800021786-2"/>
    <m/>
    <s v="No es CPS P-AG"/>
    <n v="0"/>
    <n v="0"/>
    <n v="0"/>
    <n v="0"/>
    <m/>
    <m/>
    <m/>
    <m/>
    <s v="ESAL"/>
    <x v="7"/>
    <m/>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2197267&amp;isFromPublicArea=True&amp;isModal=true&amp;asPopupView=true"/>
    <x v="16"/>
    <x v="234"/>
    <s v="Sin iniciar"/>
    <s v="Sin iniciar"/>
    <s v=""/>
    <s v="Sin iniciar"/>
    <s v=""/>
    <s v="Sin iniciar"/>
    <s v=""/>
    <s v="Sin iniciar"/>
    <m/>
    <m/>
    <m/>
    <m/>
    <m/>
    <m/>
    <m/>
    <m/>
    <m/>
    <m/>
    <s v="No aplica"/>
    <m/>
    <m/>
    <m/>
    <m/>
    <s v="-"/>
    <m/>
    <m/>
  </r>
  <r>
    <x v="1"/>
    <s v="387-2021"/>
    <m/>
    <s v="Secop II"/>
    <s v="387-2021-COMODATO"/>
    <s v="FDLSCDC-370-2021"/>
    <x v="0"/>
    <x v="10"/>
    <x v="2"/>
    <m/>
    <m/>
    <s v="JAC RINCON SECTOR LA ESCUELA"/>
    <n v="860503304"/>
    <m/>
    <s v="No es CPS P-AG"/>
    <n v="0"/>
    <n v="0"/>
    <n v="0"/>
    <n v="0"/>
    <m/>
    <m/>
    <m/>
    <m/>
    <s v="ESAL"/>
    <x v="6"/>
    <m/>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2198082&amp;isFromPublicArea=True&amp;isModal=true&amp;asPopupView=true"/>
    <x v="16"/>
    <x v="232"/>
    <d v="2021-10-01T00:00:00"/>
    <d v="2024-08-26T00:00:00"/>
    <s v="2 años 10 meses 26 días."/>
    <d v="2024-08-26T00:00:00"/>
    <s v=""/>
    <d v="2024-08-26T00:00:00"/>
    <s v="2 años 10 meses 26 días."/>
    <s v="Término Ok"/>
    <m/>
    <m/>
    <m/>
    <m/>
    <m/>
    <m/>
    <m/>
    <m/>
    <m/>
    <m/>
    <s v="No aplica"/>
    <m/>
    <m/>
    <m/>
    <m/>
    <s v="-"/>
    <m/>
    <m/>
  </r>
  <r>
    <x v="1"/>
    <s v="388-2021"/>
    <m/>
    <s v="Secop II"/>
    <s v="388-2021-COMODATO"/>
    <s v="FDLSCDC-371-2021"/>
    <x v="0"/>
    <x v="10"/>
    <x v="2"/>
    <m/>
    <m/>
    <s v="JAC URBANIZACIÓN LONDRES"/>
    <n v="800204855"/>
    <m/>
    <s v="No es CPS P-AG"/>
    <n v="0"/>
    <n v="0"/>
    <n v="0"/>
    <n v="0"/>
    <m/>
    <m/>
    <m/>
    <m/>
    <s v="ESAL"/>
    <x v="6"/>
    <m/>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2198091&amp;isFromPublicArea=True&amp;isModal=true&amp;asPopupView=true"/>
    <x v="16"/>
    <x v="235"/>
    <d v="2021-10-01T00:00:00"/>
    <d v="2024-10-01T00:00:00"/>
    <s v="3 años 1 días."/>
    <d v="2024-10-01T00:00:00"/>
    <s v=""/>
    <d v="2024-10-01T00:00:00"/>
    <s v="3 años 1 días."/>
    <s v="Término Ok"/>
    <m/>
    <m/>
    <m/>
    <m/>
    <m/>
    <m/>
    <m/>
    <m/>
    <m/>
    <m/>
    <s v="No aplica"/>
    <m/>
    <m/>
    <m/>
    <m/>
    <s v="-"/>
    <m/>
    <m/>
  </r>
  <r>
    <x v="1"/>
    <s v="390-2021"/>
    <m/>
    <s v="Secop II"/>
    <s v="390-2021-COMODATO"/>
    <s v="FDLSCDC-373-2021"/>
    <x v="0"/>
    <x v="10"/>
    <x v="2"/>
    <m/>
    <m/>
    <s v="JAC SAN CARLOS DE TIBABUYES"/>
    <n v="830055256"/>
    <m/>
    <s v="No es CPS P-AG"/>
    <n v="0"/>
    <n v="0"/>
    <n v="0"/>
    <n v="0"/>
    <m/>
    <m/>
    <m/>
    <m/>
    <s v="ESAL"/>
    <x v="6"/>
    <s v="1. 18/04/2023 2:17:48 PM SE PROCEDE A MODIFICAR EL CONTRATO RESPECTO DE LOS BIENES MUEBLES OBJETO DE COMODATO, LO ANTERIOR DE CONFORMIDAD A LO INDICADO POR LA OFICINA DE PARTICIPACIÓN Y ALMACÉN DEL FONDO DE DESARROLLO LOCAL DE SUBA.2. 29/12/2023 12:54:24 PM_x0009_SE PROCEDE A MODIFICAR EL CONTRATO RESPECTO DE LOS BIENES MUEBLES OBJETO DE COMODATO, LO ANTERIOR DE CONFORMIDAD A LO INDICADO POR LA OFICINA DE PARTICIPACIÓN Y ALMACÉN DEL FONDO DE DESARROLLO LOCAL DE SUBA"/>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2199333&amp;isFromPublicArea=True&amp;isModal=true&amp;asPopupView=true"/>
    <x v="16"/>
    <x v="233"/>
    <d v="2021-10-10T00:00:00"/>
    <d v="2024-08-27T00:00:00"/>
    <s v="2 años 10 meses 18 días."/>
    <d v="2024-08-27T00:00:00"/>
    <s v=""/>
    <d v="2024-08-27T00:00:00"/>
    <s v="2 años 10 meses 18 días."/>
    <s v="Término Ok"/>
    <m/>
    <m/>
    <m/>
    <m/>
    <m/>
    <m/>
    <m/>
    <m/>
    <m/>
    <m/>
    <s v="No aplica"/>
    <m/>
    <m/>
    <m/>
    <m/>
    <s v="-"/>
    <m/>
    <m/>
  </r>
  <r>
    <x v="1"/>
    <s v="391-2021"/>
    <m/>
    <s v="Secop II"/>
    <s v="391-2021-COMODATO"/>
    <s v="FDLSCDC-374-2021"/>
    <x v="0"/>
    <x v="10"/>
    <x v="2"/>
    <m/>
    <m/>
    <s v="JAC EL JAPON"/>
    <n v="800047764"/>
    <m/>
    <s v="No es CPS P-AG"/>
    <n v="0"/>
    <n v="0"/>
    <n v="0"/>
    <n v="0"/>
    <m/>
    <m/>
    <m/>
    <m/>
    <s v="ESAL"/>
    <x v="6"/>
    <s v="1. 30/03/2023 3:53:57 PM SE PROCEDE A MODIFICAR EL CONTRATO RESPECTO DE LOS BIENES MUEBLES OBJETO DE COMODATO, LO ANTERIOR DE CONFORMIDAD A LO INDICADO POR LA OFICINA DE PARTICIPACIÓN Y ALMACÉN DEL FONDO DE DESARROLLO LOCAL DE SUBA."/>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2199240&amp;isFromPublicArea=True&amp;isModal=true&amp;asPopupView=true"/>
    <x v="16"/>
    <x v="236"/>
    <d v="2021-11-03T00:00:00"/>
    <d v="2024-08-27T00:00:00"/>
    <s v="2 años 9 meses 25 días."/>
    <d v="2024-08-27T00:00:00"/>
    <s v=""/>
    <d v="2024-08-27T00:00:00"/>
    <s v="2 años 9 meses 25 días."/>
    <s v="Término Ok"/>
    <m/>
    <m/>
    <m/>
    <m/>
    <m/>
    <m/>
    <m/>
    <m/>
    <m/>
    <m/>
    <s v="No aplica"/>
    <m/>
    <m/>
    <m/>
    <m/>
    <s v="-"/>
    <m/>
    <m/>
  </r>
  <r>
    <x v="1"/>
    <s v="392-2021"/>
    <m/>
    <s v="Secop II"/>
    <s v="392-2021CPS-P(61028)"/>
    <s v="FDLSCD-375-2021(61028)"/>
    <x v="0"/>
    <x v="0"/>
    <x v="1"/>
    <m/>
    <m/>
    <s v="DIEGO FERNANDO FERMIN NAVIA"/>
    <n v="1126909858"/>
    <s v="Consulado Caracas (Venezuela)"/>
    <n v="1978"/>
    <n v="22500000"/>
    <n v="0"/>
    <n v="0"/>
    <n v="22500000"/>
    <n v="5000000"/>
    <m/>
    <m/>
    <m/>
    <s v="Persona Natural"/>
    <x v="0"/>
    <m/>
    <s v="PRESTAR LOS SERVICIOS PROFESIONALES PARA APOYAR FINANCIERAMENTE EN LOS PROCESOS DE CONTRATACIÓN Y EJECUCIÓN CONTRACTUAL QUE SE ADELANTEN EN EL FONDO DE DESARROLLO LOCAL DE SUBA"/>
    <s v="https://community.secop.gov.co/Public/Tendering/OpportunityDetail/Index?noticeUID=CO1.NTC.2199117&amp;isFromPublicArea=True&amp;isModal=true&amp;asPopupView=true"/>
    <x v="3"/>
    <x v="232"/>
    <d v="2021-08-30T00:00:00"/>
    <d v="2021-12-31T00:00:00"/>
    <s v="4 meses 2 días."/>
    <d v="2022-01-14T00:00:00"/>
    <s v="14 días."/>
    <d v="2022-01-14T00:00:00"/>
    <s v="4 meses 16 días."/>
    <s v="Término Ok"/>
    <m/>
    <m/>
    <m/>
    <m/>
    <s v="AV CARRERA 14# 58-74"/>
    <n v="3508264381"/>
    <s v="fermindiegof@gmail.com"/>
    <s v="Bancolombia"/>
    <s v="Ahorros"/>
    <s v="58684406939"/>
    <s v="Masculino"/>
    <s v="Venezuela"/>
    <s v="Nueva Esparta"/>
    <s v="La Asunción"/>
    <d v="1993-09-17T00:00:00"/>
    <n v="30"/>
    <s v="ESPECIALIZACION CONTRATACION  ESTATAL - ADMINISTRADOR DE EMPRESAS"/>
    <m/>
  </r>
  <r>
    <x v="1"/>
    <s v="393-2021"/>
    <m/>
    <s v="Secop II"/>
    <s v="393-2021CPS-AG(61257)"/>
    <s v="FDLSCD-376-2021(61257)"/>
    <x v="0"/>
    <x v="0"/>
    <x v="0"/>
    <m/>
    <m/>
    <s v="CRISTIAN FELIPE AFRICANO QUIROGA"/>
    <n v="1233910425"/>
    <s v="Bogotá, D.C."/>
    <n v="1978"/>
    <n v="9000000"/>
    <n v="0"/>
    <n v="0"/>
    <n v="9000000"/>
    <n v="2250000"/>
    <m/>
    <m/>
    <m/>
    <s v="Persona Natural"/>
    <x v="0"/>
    <m/>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2205296&amp;isFromPublicArea=True&amp;isModal=true&amp;asPopupView=true"/>
    <x v="19"/>
    <x v="237"/>
    <d v="2021-09-02T00:00:00"/>
    <d v="2021-12-31T00:00:00"/>
    <s v="3 meses 30 días."/>
    <d v="2021-12-31T00:00:00"/>
    <s v=""/>
    <d v="2021-12-31T00:00:00"/>
    <s v="3 meses 30 días."/>
    <s v="Término Ok"/>
    <m/>
    <m/>
    <m/>
    <m/>
    <s v="CL 131A 10670"/>
    <n v="3138791653"/>
    <s v="cristianafricano3@gmail.com"/>
    <s v="Banco Caja Social (BCSC)"/>
    <s v="Ahorros"/>
    <n v="24107753566"/>
    <s v="Masculino"/>
    <s v="Colombia"/>
    <s v="Bogotá, D.C."/>
    <s v="Cundinamarca"/>
    <d v="1999-08-03T00:00:00"/>
    <n v="24"/>
    <s v="bachiller"/>
    <m/>
  </r>
  <r>
    <x v="1"/>
    <s v="394-2021"/>
    <m/>
    <s v="Secop II"/>
    <s v="394-2021CPS-P (61251)"/>
    <s v="FDLSCD-377-2021 (61251)"/>
    <x v="0"/>
    <x v="0"/>
    <x v="1"/>
    <m/>
    <m/>
    <s v="KATHERIN LISETH NIETO MEDINA"/>
    <n v="1024515108"/>
    <m/>
    <n v="1977"/>
    <n v="17480000"/>
    <n v="0"/>
    <n v="0"/>
    <n v="17480000"/>
    <n v="4370000"/>
    <m/>
    <m/>
    <m/>
    <s v="Persona Natural"/>
    <x v="0"/>
    <m/>
    <s v="PRESTACIÓN DE SERVICIOS COMO PROFESIONAL EN MEDIOS AUDIOVISUALES PARA LA_x000a_ELABORACIÓN, PRODUCCIÓN Y POSPRODUCCIÓN DE CONTENIDO AUDIOVISUAL PARA APOYAR AL EQUIPO DEL_x000a_LABORATORIO DE INNOVACIÓN DIGITAL Y PARTICIPATIVO DE LA LOCALIDAD DE SUBA: SUBALAB, EN EL MARCO DEL_x000a_USO Y APROPIACIÓN TIC PARA LA REACTIVACIÓN ECONÓMICA Y SOCIAL"/>
    <s v="https://community.secop.gov.co/Public/Tendering/OpportunityDetail/Index?noticeUID=CO1.NTC.2227291&amp;isFromPublicArea=True&amp;isModal=true&amp;asPopupView=true"/>
    <x v="9"/>
    <x v="238"/>
    <d v="2021-09-13T00:00:00"/>
    <d v="2021-12-31T00:00:00"/>
    <s v="3 meses 19 días."/>
    <d v="2021-12-31T00:00:00"/>
    <s v=""/>
    <d v="2021-12-31T00:00:00"/>
    <s v="3 meses 19 días."/>
    <s v="Término Ok"/>
    <m/>
    <m/>
    <m/>
    <m/>
    <s v="-"/>
    <s v="-"/>
    <s v="-"/>
    <s v="-"/>
    <s v="-"/>
    <s v="-"/>
    <s v="Femenino"/>
    <s v="-"/>
    <s v="-"/>
    <s v="-"/>
    <s v="-"/>
    <s v="-"/>
    <s v="-"/>
    <m/>
  </r>
  <r>
    <x v="1"/>
    <s v="395-2021"/>
    <m/>
    <s v="Secop II"/>
    <s v="395-2021CPS-P(60876)"/>
    <s v="FDLSCD-378-2021(60876)"/>
    <x v="0"/>
    <x v="0"/>
    <x v="1"/>
    <m/>
    <m/>
    <s v="KAROLA ANDREA MEDINA PEREZ"/>
    <n v="64744709"/>
    <m/>
    <n v="1979"/>
    <n v="25520000"/>
    <n v="0"/>
    <n v="0"/>
    <n v="25520000"/>
    <n v="6380000"/>
    <m/>
    <m/>
    <m/>
    <s v="Persona Natural"/>
    <x v="0"/>
    <m/>
    <s v="APOYAR TÉCNICAMENTE LAS DISTINTAS ETAPAS DE LOS PROCESOS DE COMPETENCIA DE LAS INSPECCIONES DE POLICÍA DE LA LOCALIDAD, SEGÚN REPARTO."/>
    <s v="https://community.secop.gov.co/Public/Tendering/OpportunityDetail/Index?noticeUID=CO1.NTC.2217637&amp;isFromPublicArea=True&amp;isModal=true&amp;asPopupView=true"/>
    <x v="23"/>
    <x v="239"/>
    <d v="2021-09-13T00:00:00"/>
    <d v="2021-12-31T00:00:00"/>
    <s v="3 meses 19 días."/>
    <d v="2021-12-31T00:00:00"/>
    <s v=""/>
    <d v="2021-12-31T00:00:00"/>
    <s v="3 meses 19 días."/>
    <s v="Término Ok"/>
    <m/>
    <m/>
    <m/>
    <m/>
    <s v="-"/>
    <s v="-"/>
    <s v="-"/>
    <s v="-"/>
    <s v="-"/>
    <s v="-"/>
    <s v="Femenino"/>
    <s v="-"/>
    <s v="-"/>
    <s v="-"/>
    <s v="-"/>
    <s v="-"/>
    <s v="-"/>
    <m/>
  </r>
  <r>
    <x v="1"/>
    <s v="396-2021"/>
    <m/>
    <s v="Secop II"/>
    <s v="396-2021CPS-P(60876)"/>
    <s v="FDLSCD-379-2021(60876)"/>
    <x v="0"/>
    <x v="0"/>
    <x v="1"/>
    <m/>
    <m/>
    <s v="JULIO HERNAN GONZALEZ GONZALEZ"/>
    <n v="7304906"/>
    <s v="Chiquinquira (Boyacá)"/>
    <n v="1979"/>
    <n v="25520000"/>
    <n v="0"/>
    <n v="0"/>
    <n v="25520000"/>
    <n v="6380000"/>
    <m/>
    <m/>
    <m/>
    <s v="Persona Natural"/>
    <x v="0"/>
    <m/>
    <s v="APOYAR TÉCNICAMENTE LAS DISTINTAS ETAPAS DE LOS PROCESOS DE COMPETENCIA DE LAS INSPECCIONES DE POLICÍA DE LA LOCALIDAD, SEGÚN REPARTO"/>
    <s v="https://community.secop.gov.co/Public/Tendering/OpportunityDetail/Index?noticeUID=CO1.NTC.2217628&amp;isFromPublicArea=True&amp;isModal=true&amp;asPopupView=true"/>
    <x v="23"/>
    <x v="240"/>
    <d v="2021-09-06T00:00:00"/>
    <d v="2021-12-31T00:00:00"/>
    <s v="3 meses 26 días."/>
    <d v="2021-12-31T00:00:00"/>
    <s v=""/>
    <d v="2021-12-31T00:00:00"/>
    <s v="3 meses 26 días."/>
    <s v="Término Ok"/>
    <m/>
    <m/>
    <m/>
    <m/>
    <s v="calle 138#54-60"/>
    <n v="3115381013"/>
    <s v="juhego20@gmail.com"/>
    <s v="Banco Scotiabank Colpatria"/>
    <s v="Ahorros"/>
    <n v="5765879029"/>
    <s v="Masculino"/>
    <s v="Colombia"/>
    <s v="Chiquinquirá"/>
    <s v="Boyacá"/>
    <d v="1963-09-23T00:00:00"/>
    <n v="60"/>
    <s v="ARQUITECTURA"/>
    <m/>
  </r>
  <r>
    <x v="1"/>
    <s v="397-2021"/>
    <m/>
    <s v="Secop II"/>
    <s v="397-2021CPS-P(60879)"/>
    <s v="FDLSCD-380-2021(60879)"/>
    <x v="0"/>
    <x v="0"/>
    <x v="1"/>
    <m/>
    <m/>
    <s v="PILAR PATRICIA PALOMO NEGRETTE"/>
    <n v="1067836847"/>
    <m/>
    <n v="1979"/>
    <n v="17480000"/>
    <n v="0"/>
    <n v="0"/>
    <n v="17480000"/>
    <n v="4370000"/>
    <m/>
    <m/>
    <m/>
    <s v="Persona Natural"/>
    <x v="0"/>
    <m/>
    <s v="APOYAR JURÍDICAMENTE LA EJECUCIÓN DE LAS ACCIONES REQUERIDAS PARA LA DEPURACIÓN DE LAS ACTUACIONES ADMINISTRATIVAS QUE CURSAN EN LA ALCALDÍA LOCAL."/>
    <s v="https://community.secop.gov.co/Public/Tendering/OpportunityDetail/Index?noticeUID=CO1.NTC.2230503&amp;isFromPublicArea=True&amp;isModal=true&amp;asPopupView=true"/>
    <x v="21"/>
    <x v="241"/>
    <d v="2021-09-13T00:00:00"/>
    <d v="2021-12-31T00:00:00"/>
    <s v="3 meses 19 días."/>
    <d v="2021-12-31T00:00:00"/>
    <s v=""/>
    <d v="2021-12-31T00:00:00"/>
    <s v="3 meses 19 días."/>
    <s v="Término Ok"/>
    <m/>
    <m/>
    <m/>
    <m/>
    <s v="-"/>
    <s v="-"/>
    <s v="-"/>
    <s v="-"/>
    <s v="-"/>
    <s v="-"/>
    <s v="Femenino"/>
    <s v="-"/>
    <s v="-"/>
    <s v="-"/>
    <s v="-"/>
    <s v="-"/>
    <s v="-"/>
    <m/>
  </r>
  <r>
    <x v="1"/>
    <s v="398-2021"/>
    <m/>
    <s v="Secop II"/>
    <s v="398-2021CPS-P(60876)"/>
    <s v="FDLSCD-381-2021(60876)"/>
    <x v="0"/>
    <x v="0"/>
    <x v="1"/>
    <m/>
    <m/>
    <s v="TULLY MILENA GONZALEZ TORRES"/>
    <n v="64589205"/>
    <s v="Bogotá, D.C."/>
    <n v="1979"/>
    <n v="25520000"/>
    <n v="0"/>
    <n v="0"/>
    <n v="25520000"/>
    <n v="6380000"/>
    <m/>
    <m/>
    <m/>
    <s v="Persona Natural"/>
    <x v="0"/>
    <m/>
    <s v="APOYAR TÉCNICAMENTE LAS DISTINTAS ETAPAS DE LOS PROCESOS DE COMPETENCIA DE LAS INSPECCIONES DE POLICÍA DE LA LOCALIDAD, SEGÚN REPARTO."/>
    <s v="https://community.secop.gov.co/Public/Tendering/OpportunityDetail/Index?noticeUID=CO1.NTC.2217801&amp;isFromPublicArea=True&amp;isModal=true&amp;asPopupView=true"/>
    <x v="23"/>
    <x v="240"/>
    <d v="2021-09-20T00:00:00"/>
    <d v="2021-12-31T00:00:00"/>
    <s v="3 meses 12 días."/>
    <d v="2021-12-31T00:00:00"/>
    <s v=""/>
    <d v="2021-12-31T00:00:00"/>
    <s v="3 meses 12 días."/>
    <s v="Término Ok"/>
    <m/>
    <m/>
    <m/>
    <m/>
    <s v="Calle 160 # 64 - 11"/>
    <n v="30082377632"/>
    <s v="tmg80@hotmail.com"/>
    <s v="Bancolombia"/>
    <s v="Ahorros"/>
    <n v="69813208202"/>
    <s v="Femenino"/>
    <s v="Colombia"/>
    <s v="Bogotá, D.C."/>
    <s v="Cundinamarca"/>
    <d v="1980-11-03T00:00:00"/>
    <n v="43"/>
    <s v="ARQUITECTURA, ESPECIALIZACION EN DERECHO URBANISTICO"/>
    <m/>
  </r>
  <r>
    <x v="1"/>
    <s v="399-2021"/>
    <m/>
    <s v="Secop II"/>
    <s v="399-2021CPS-P (60876)"/>
    <s v="FDLSCD-382-2021 (60876)"/>
    <x v="0"/>
    <x v="0"/>
    <x v="1"/>
    <m/>
    <m/>
    <s v="REINALDO PUENTES VASQUEZ"/>
    <n v="79636340"/>
    <m/>
    <n v="1979"/>
    <n v="25520000"/>
    <n v="0"/>
    <n v="0"/>
    <n v="25520000"/>
    <n v="6380000"/>
    <m/>
    <m/>
    <m/>
    <s v="Persona Natural"/>
    <x v="0"/>
    <m/>
    <s v="APOYAR TECNICAMENTE LAS DISTINTAS ETAPAS DE LOS PROCESOS DE COMPETENCIA DE LAS INSPECCIONES DE POLICÍA DE LA LOCALIDAD, SEGÚN REPARTO"/>
    <s v="https://community.secop.gov.co/Public/Tendering/OpportunityDetail/Index?noticeUID=CO1.NTC.2220619&amp;isFromPublicArea=True&amp;isModal=true&amp;asPopupView=true"/>
    <x v="23"/>
    <x v="240"/>
    <d v="2021-09-06T00:00:00"/>
    <d v="2021-12-02T00:00:00"/>
    <s v="2 meses 27 días."/>
    <d v="2021-12-31T00:00:00"/>
    <s v="29 días."/>
    <d v="2021-12-31T00:00:00"/>
    <s v="3 meses 26 días."/>
    <s v="Término Ok"/>
    <m/>
    <m/>
    <m/>
    <m/>
    <s v="-"/>
    <s v="-"/>
    <s v="-"/>
    <s v="-"/>
    <s v="-"/>
    <s v="-"/>
    <s v="Masculino"/>
    <s v="-"/>
    <s v="-"/>
    <s v="-"/>
    <s v="-"/>
    <s v="-"/>
    <s v="-"/>
    <m/>
  </r>
  <r>
    <x v="1"/>
    <s v="400-2021"/>
    <m/>
    <s v="Secop II"/>
    <s v="400-2021CPS-P (60414)"/>
    <s v="FDLSCD-383-2021 (60414)"/>
    <x v="0"/>
    <x v="0"/>
    <x v="1"/>
    <m/>
    <m/>
    <s v="DANIEL FRANCISCO MATIZ RODRIGUEZ"/>
    <n v="1032376922"/>
    <s v="Bogotá, D.C."/>
    <n v="1979"/>
    <n v="17480000"/>
    <n v="0"/>
    <n v="0"/>
    <n v="17480000"/>
    <n v="4370000"/>
    <m/>
    <m/>
    <m/>
    <s v="Persona Natural"/>
    <x v="0"/>
    <m/>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2221783&amp;isFromPublicArea=True&amp;isModal=true&amp;asPopupView=true"/>
    <x v="21"/>
    <x v="239"/>
    <d v="2021-09-06T00:00:00"/>
    <d v="2021-12-31T00:00:00"/>
    <s v="3 meses 26 días."/>
    <d v="2021-12-31T00:00:00"/>
    <s v=""/>
    <d v="2021-12-31T00:00:00"/>
    <s v="3 meses 26 días."/>
    <s v="Término Ok"/>
    <m/>
    <m/>
    <m/>
    <m/>
    <s v="Calle 150a No 102 B - 47. Torre 1. Apto. 404., Bogotá"/>
    <n v="3213431406"/>
    <s v="danielmatiz23@gmail.com"/>
    <s v="Banco Davivienda"/>
    <s v="Ahorros"/>
    <s v="0550451800040854"/>
    <s v="Masculino"/>
    <s v="Colombia"/>
    <s v="Bogotá, D.C."/>
    <s v="Cundinamarca"/>
    <d v="1986-11-23T00:00:00"/>
    <n v="37"/>
    <s v="ESPECIALIZACION EN DERECHO ADMINISTRATIVO; DERECHO"/>
    <m/>
  </r>
  <r>
    <x v="1"/>
    <s v="401-2021"/>
    <m/>
    <s v="Secop II"/>
    <s v="401-2021CPS-P (60878)"/>
    <s v="FDLSCD-384-2021 (60878)"/>
    <x v="0"/>
    <x v="0"/>
    <x v="1"/>
    <m/>
    <m/>
    <s v="RUTH PAOLA RODRIGUEZ PLAZA"/>
    <n v="1010241772"/>
    <m/>
    <n v="1979"/>
    <n v="17480000"/>
    <n v="0"/>
    <n v="0"/>
    <n v="17480000"/>
    <n v="4370000"/>
    <m/>
    <m/>
    <m/>
    <s v="Persona Natural"/>
    <x v="0"/>
    <m/>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2215828&amp;isFromPublicArea=True&amp;isModal=true&amp;asPopupView=true"/>
    <x v="23"/>
    <x v="240"/>
    <d v="2021-09-06T00:00:00"/>
    <d v="2021-12-31T00:00:00"/>
    <s v="3 meses 26 días."/>
    <d v="2021-12-31T00:00:00"/>
    <s v=""/>
    <d v="2021-12-31T00:00:00"/>
    <s v="3 meses 26 días."/>
    <s v="Término Ok"/>
    <m/>
    <m/>
    <m/>
    <m/>
    <s v="-"/>
    <s v="-"/>
    <s v="-"/>
    <s v="-"/>
    <s v="-"/>
    <s v="-"/>
    <s v="Femenino"/>
    <s v="-"/>
    <s v="-"/>
    <s v="-"/>
    <s v="-"/>
    <s v="-"/>
    <s v="-"/>
    <m/>
  </r>
  <r>
    <x v="1"/>
    <s v="402-2021"/>
    <m/>
    <s v="Secop II"/>
    <s v="402-2021CPS-P (60878)"/>
    <s v="FDLSCD-385-2021 (60878)"/>
    <x v="0"/>
    <x v="0"/>
    <x v="1"/>
    <m/>
    <m/>
    <s v="CARLOS FELIPE LOZANO RIVERA"/>
    <n v="1020754961"/>
    <s v="Bogotá, D.C."/>
    <n v="1979"/>
    <n v="17480000"/>
    <n v="0"/>
    <n v="0"/>
    <n v="17480000"/>
    <n v="4370000"/>
    <m/>
    <m/>
    <m/>
    <s v="Persona Natural"/>
    <x v="0"/>
    <m/>
    <s v="PRESTACIÓN DE SERVICIOS PARA 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2228606&amp;isFromPublicArea=True&amp;isModal=true&amp;asPopupView=true"/>
    <x v="23"/>
    <x v="238"/>
    <d v="2021-09-13T00:00:00"/>
    <d v="2021-12-31T00:00:00"/>
    <s v="3 meses 19 días."/>
    <d v="2021-12-31T00:00:00"/>
    <s v=""/>
    <d v="2021-12-31T00:00:00"/>
    <s v="3 meses 19 días."/>
    <s v="Término Ok"/>
    <m/>
    <m/>
    <m/>
    <m/>
    <s v="carrera 54 c # 138 - 90"/>
    <n v="3133881083"/>
    <s v=" felipecarlos_7@hotmail.com"/>
    <s v="Banco Davivienda"/>
    <s v="Ahorros"/>
    <s v="0550455200151823"/>
    <s v="Masculino"/>
    <s v="Colombia"/>
    <s v="Bogotá, D.C."/>
    <s v="Cundinamarca"/>
    <d v="1990-08-07T00:00:00"/>
    <n v="33"/>
    <s v="ESPECIALIZACIÓN EN DERECHO CONSTITUCIONAL,"/>
    <m/>
  </r>
  <r>
    <x v="1"/>
    <s v="403-2021"/>
    <m/>
    <s v="Secop II"/>
    <s v="403-2021CPS-P (60878)"/>
    <s v="FDLSCD-386-2021 (60878)"/>
    <x v="0"/>
    <x v="0"/>
    <x v="1"/>
    <m/>
    <m/>
    <s v="NICOLAS CAMILO RICAURTE MALDONADO"/>
    <n v="1019079645"/>
    <m/>
    <n v="1979"/>
    <n v="17480000"/>
    <n v="0"/>
    <n v="0"/>
    <n v="17480000"/>
    <n v="4370000"/>
    <m/>
    <m/>
    <m/>
    <s v="Persona Natural"/>
    <x v="0"/>
    <m/>
    <s v="PRESTACIÓN DE SERVICIOS PARA 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2228720&amp;isFromPublicArea=True&amp;isModal=true&amp;asPopupView=true"/>
    <x v="23"/>
    <x v="241"/>
    <d v="2021-09-13T00:00:00"/>
    <d v="2021-12-31T00:00:00"/>
    <s v="3 meses 19 días."/>
    <d v="2021-12-31T00:00:00"/>
    <s v=""/>
    <d v="2021-12-31T00:00:00"/>
    <s v="3 meses 19 días."/>
    <s v="Término Ok"/>
    <m/>
    <m/>
    <m/>
    <m/>
    <s v="-"/>
    <s v="-"/>
    <s v="-"/>
    <s v="-"/>
    <s v="-"/>
    <s v="-"/>
    <s v="Masculino"/>
    <s v="-"/>
    <s v="-"/>
    <s v="-"/>
    <s v="-"/>
    <s v="-"/>
    <s v="-"/>
    <m/>
  </r>
  <r>
    <x v="1"/>
    <s v="404-2021"/>
    <m/>
    <s v="Secop II"/>
    <s v="404-2021CPS-P (60878)"/>
    <s v="FDLSCD-387-2021 (60878)"/>
    <x v="0"/>
    <x v="0"/>
    <x v="1"/>
    <m/>
    <m/>
    <s v="NOHORA RESTREPO AGUDELO"/>
    <n v="51875873"/>
    <s v="Bogotá, D.C."/>
    <n v="1979"/>
    <n v="17480000"/>
    <n v="0"/>
    <n v="0"/>
    <n v="17480000"/>
    <n v="4370000"/>
    <m/>
    <m/>
    <m/>
    <s v="Persona Natural"/>
    <x v="0"/>
    <m/>
    <s v="PRESTACIÓN DE SERVICIOS PARA 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2228478&amp;isFromPublicArea=True&amp;isModal=true&amp;asPopupView=true"/>
    <x v="23"/>
    <x v="238"/>
    <d v="2021-09-09T00:00:00"/>
    <d v="2021-12-31T00:00:00"/>
    <s v="3 meses 23 días."/>
    <d v="2021-12-31T00:00:00"/>
    <s v=""/>
    <d v="2021-12-31T00:00:00"/>
    <s v="3 meses 23 días."/>
    <s v="Término Ok"/>
    <m/>
    <m/>
    <m/>
    <m/>
    <s v="Calle 22b # 64-26, Torre 4, Apartamento 715"/>
    <n v="3118091629"/>
    <s v="noryrestrepo@hotmail.com"/>
    <s v="Banco Popular"/>
    <s v="Ahorros"/>
    <s v="210025072851"/>
    <s v="Femenino"/>
    <s v="Colombia"/>
    <s v="Bogotá, D.C."/>
    <s v="Cundinamarca"/>
    <d v="1967-10-25T00:00:00"/>
    <n v="56"/>
    <s v="DERECHO"/>
    <m/>
  </r>
  <r>
    <x v="1"/>
    <s v="405-2021"/>
    <m/>
    <s v="Secop II"/>
    <s v="405-2021CPS-P (60878)"/>
    <s v="FDLSCD-388-2021 (60878)"/>
    <x v="0"/>
    <x v="0"/>
    <x v="1"/>
    <m/>
    <m/>
    <s v="JOHN JAVIER TORRES PAVA"/>
    <n v="1032405392"/>
    <m/>
    <n v="1979"/>
    <n v="17480000"/>
    <n v="0"/>
    <n v="0"/>
    <n v="17480000"/>
    <n v="4370000"/>
    <m/>
    <m/>
    <m/>
    <s v="Persona Natural"/>
    <x v="0"/>
    <m/>
    <s v="PRESTACIÓN DE SERVICIOS PARA 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2228584&amp;isFromPublicArea=True&amp;isModal=true&amp;asPopupView=true"/>
    <x v="23"/>
    <x v="238"/>
    <d v="2021-09-20T00:00:00"/>
    <d v="2021-12-31T00:00:00"/>
    <s v="3 meses 12 días."/>
    <d v="2021-12-31T00:00:00"/>
    <s v=""/>
    <d v="2021-12-31T00:00:00"/>
    <s v="3 meses 12 días."/>
    <s v="Término Ok"/>
    <m/>
    <m/>
    <m/>
    <m/>
    <s v="-"/>
    <s v="-"/>
    <s v="-"/>
    <s v="-"/>
    <s v="-"/>
    <s v="-"/>
    <s v="Masculino"/>
    <s v="-"/>
    <s v="-"/>
    <s v="-"/>
    <s v="-"/>
    <s v="-"/>
    <s v="-"/>
    <m/>
  </r>
  <r>
    <x v="1"/>
    <s v="406-2021"/>
    <m/>
    <s v="Secop II"/>
    <s v="406-2021CPS-P(60879)"/>
    <s v="FDLSCD-389-2021(60879)"/>
    <x v="0"/>
    <x v="0"/>
    <x v="1"/>
    <m/>
    <m/>
    <s v="EDUAR JAMIR LOZANO VERA"/>
    <n v="1033769482"/>
    <s v="Bogotá, D.C."/>
    <n v="1979"/>
    <n v="17480000"/>
    <n v="0"/>
    <n v="0"/>
    <n v="17480000"/>
    <n v="4370000"/>
    <m/>
    <m/>
    <m/>
    <s v="Persona Natural"/>
    <x v="0"/>
    <m/>
    <s v="APOYAR JURÍDICAMENTE LA EJECUCIÓN DE LAS ACCIONES REQUERIDAS PARA LA DEPURACIÓN DE LAS ACTUACIONES ADMINISTRATIVAS QUE CURSAN EN LA ALCALDÍA LOCAL"/>
    <s v="https://community.secop.gov.co/Public/Tendering/OpportunityDetail/Index?noticeUID=CO1.NTC.2217127&amp;isFromPublicArea=True&amp;isModal=true&amp;asPopupView=true"/>
    <x v="21"/>
    <x v="240"/>
    <d v="2021-09-07T00:00:00"/>
    <d v="2021-12-31T00:00:00"/>
    <s v="3 meses 25 días."/>
    <d v="2021-12-31T00:00:00"/>
    <s v=""/>
    <d v="2021-12-31T00:00:00"/>
    <s v="3 meses 25 días."/>
    <s v="Término Ok"/>
    <m/>
    <m/>
    <m/>
    <m/>
    <s v="CALLE 79 A # 62 - 03 "/>
    <n v="3214705668"/>
    <s v=" edwar.1994l@gmail.com"/>
    <s v="Banco BBVA"/>
    <s v="Ahorros"/>
    <n v="175312164"/>
    <s v="Masculino"/>
    <s v="Colombia"/>
    <s v="Bogotá, D.C."/>
    <s v="Cundinamarca"/>
    <d v="1994-08-02T00:00:00"/>
    <n v="29"/>
    <s v="DERECHO"/>
    <m/>
  </r>
  <r>
    <x v="1"/>
    <s v="407-2021"/>
    <m/>
    <s v="Secop II"/>
    <s v="407-2021CPS-P(60879)"/>
    <s v="FDLSCD-390-2021(60879)"/>
    <x v="0"/>
    <x v="0"/>
    <x v="1"/>
    <m/>
    <m/>
    <s v="JOAQUIN GUILLERMO DOMINGUEZ CASTILLO"/>
    <n v="79947466"/>
    <m/>
    <n v="1979"/>
    <n v="17480000"/>
    <n v="0"/>
    <n v="0"/>
    <n v="17480000"/>
    <n v="4370000"/>
    <m/>
    <m/>
    <m/>
    <s v="Persona Natural"/>
    <x v="0"/>
    <m/>
    <s v="APOYAR JURÍDICAMENTE LA EJECUCIÓN DE LAS ACCIONES REQUERIDAS PARA LA DEPURACIÓN DE LAS ACTUACIONES ADMINISTRATIVAS QUE CURSAN EN LA ALCALDÍA LOCAL"/>
    <s v="https://community.secop.gov.co/Public/Tendering/OpportunityDetail/Index?noticeUID=CO1.NTC.2217259&amp;isFromPublicArea=True&amp;isModal=true&amp;asPopupView=true"/>
    <x v="21"/>
    <x v="240"/>
    <d v="2021-09-07T00:00:00"/>
    <d v="2021-12-31T00:00:00"/>
    <s v="3 meses 25 días."/>
    <d v="2021-12-31T00:00:00"/>
    <s v=""/>
    <d v="2021-12-31T00:00:00"/>
    <s v="3 meses 25 días."/>
    <s v="Término Ok"/>
    <m/>
    <m/>
    <m/>
    <m/>
    <s v="-"/>
    <s v="-"/>
    <s v="-"/>
    <s v="-"/>
    <s v="-"/>
    <s v="-"/>
    <s v="Masculino"/>
    <s v="-"/>
    <s v="-"/>
    <s v="-"/>
    <s v="-"/>
    <s v="-"/>
    <s v="-"/>
    <m/>
  </r>
  <r>
    <x v="1"/>
    <s v="408-2021"/>
    <m/>
    <s v="Secop II"/>
    <s v="408-2021CPS-P(60879)"/>
    <s v="FDLSCD-391-2021(60879)"/>
    <x v="0"/>
    <x v="0"/>
    <x v="1"/>
    <m/>
    <m/>
    <s v="LOLA ELVIRA FRANCO SAAVEDRA"/>
    <n v="52063333"/>
    <s v="Bogotá, D.C."/>
    <n v="1979"/>
    <n v="17480000"/>
    <n v="0"/>
    <n v="0"/>
    <n v="17480000"/>
    <n v="4370000"/>
    <m/>
    <m/>
    <m/>
    <s v="Persona Natural"/>
    <x v="0"/>
    <m/>
    <s v="APOYAR JURÍDICAMENTE LA EJECUCIÓN DE LAS ACCIONES REQUERIDAS PARA LA DEPURACIÓN DE LAS ACTUACIONES ADMINISTRATIVAS QUE CURSAN EN LA ALCALDÍA LOCAL"/>
    <s v="https://community.secop.gov.co/Public/Tendering/OpportunityDetail/Index?noticeUID=CO1.NTC.2219557&amp;isFromPublicArea=True&amp;isModal=true&amp;asPopupView=true"/>
    <x v="21"/>
    <x v="240"/>
    <d v="2021-09-07T00:00:00"/>
    <d v="2021-12-31T00:00:00"/>
    <s v="3 meses 25 días."/>
    <d v="2021-12-31T00:00:00"/>
    <s v=""/>
    <d v="2021-12-31T00:00:00"/>
    <s v="3 meses 25 días."/>
    <s v="Término Ok"/>
    <m/>
    <m/>
    <m/>
    <m/>
    <s v="Calle 89 B # 116 A-10 torre 39 Apto 204"/>
    <n v="3104145354"/>
    <s v="lolisfras@hotmaiul.com"/>
    <s v="Banco Av Villas"/>
    <s v="Ahorros"/>
    <n v="73858347"/>
    <s v="Femenino"/>
    <s v="Colombia"/>
    <s v="Bogotá, D.C."/>
    <s v="Cundinamarca"/>
    <d v="1972-02-04T00:00:00"/>
    <n v="52"/>
    <s v="DERECHO"/>
    <m/>
  </r>
  <r>
    <x v="1"/>
    <s v="410-2021"/>
    <m/>
    <s v="Secop II"/>
    <s v="410-2021CPS-P(60879)"/>
    <s v="FDLSCD-393-2021(60879)"/>
    <x v="0"/>
    <x v="0"/>
    <x v="1"/>
    <m/>
    <m/>
    <s v="JOHN HANS VALENZUELA TORRES"/>
    <n v="19475827"/>
    <m/>
    <n v="1979"/>
    <n v="17480000"/>
    <n v="0"/>
    <n v="0"/>
    <n v="17480000"/>
    <n v="4370000"/>
    <m/>
    <m/>
    <m/>
    <s v="Persona Natural"/>
    <x v="0"/>
    <m/>
    <s v="APOYAR JURÍDICAMENTE LA EJECUCIÓN DE LAS ACCIONES REQUERIDAS PARA LA DEPURACIÓN DE LAS ACTUACIONES ADMINISTRATIVAS QUE CURSAN EN LA ALCALDÍA LOCAL."/>
    <s v="https://community.secop.gov.co/Public/Tendering/OpportunityDetail/Index?noticeUID=CO1.NTC.2219803&amp;isFromPublicArea=True&amp;isModal=true&amp;asPopupView=true"/>
    <x v="21"/>
    <x v="240"/>
    <d v="2021-09-06T00:00:00"/>
    <d v="2021-12-31T00:00:00"/>
    <s v="3 meses 26 días."/>
    <d v="2021-12-31T00:00:00"/>
    <s v=""/>
    <d v="2021-12-31T00:00:00"/>
    <s v="3 meses 26 días."/>
    <s v="Término Ok"/>
    <m/>
    <m/>
    <m/>
    <m/>
    <s v="-"/>
    <s v="-"/>
    <s v="-"/>
    <s v="-"/>
    <s v="-"/>
    <s v="-"/>
    <s v="Masculino"/>
    <s v="-"/>
    <s v="-"/>
    <s v="-"/>
    <s v="-"/>
    <s v="-"/>
    <s v="-"/>
    <m/>
  </r>
  <r>
    <x v="1"/>
    <s v="411-2021"/>
    <m/>
    <s v="Secop II"/>
    <s v="411-2021CPS-P(60879)"/>
    <s v="FDLSCD-394-2021(60879)"/>
    <x v="0"/>
    <x v="0"/>
    <x v="1"/>
    <m/>
    <m/>
    <s v="MARIA ALEJANDRA BUITRAGO CORTES"/>
    <n v="1018468804"/>
    <m/>
    <n v="1979"/>
    <n v="17480000"/>
    <n v="0"/>
    <n v="0"/>
    <n v="17480000"/>
    <n v="4370000"/>
    <m/>
    <m/>
    <m/>
    <s v="Persona Natural"/>
    <x v="0"/>
    <m/>
    <s v="APOYAR JURÍDICAMENTE LA EJECUCIÓN DE LAS ACCIONES REQUERIDAS PARA LA DEPURACIÓN DE LAS ACTUACIONES ADMINISTRATIVAS QUE CURSAN EN LA ALCALDÍA LOCAL."/>
    <s v="https://community.secop.gov.co/Public/Tendering/OpportunityDetail/Index?noticeUID=CO1.NTC.2219808&amp;isFromPublicArea=True&amp;isModal=true&amp;asPopupView=true"/>
    <x v="21"/>
    <x v="240"/>
    <d v="2021-09-06T00:00:00"/>
    <d v="2021-12-31T00:00:00"/>
    <s v="3 meses 26 días."/>
    <d v="2021-12-31T00:00:00"/>
    <s v=""/>
    <d v="2021-12-31T00:00:00"/>
    <s v="3 meses 26 días."/>
    <s v="Término Ok"/>
    <m/>
    <m/>
    <m/>
    <m/>
    <s v="-"/>
    <s v="-"/>
    <s v="-"/>
    <s v="-"/>
    <s v="-"/>
    <s v="-"/>
    <s v="Femenino"/>
    <s v="-"/>
    <s v="-"/>
    <s v="-"/>
    <s v="-"/>
    <s v="-"/>
    <s v="-"/>
    <m/>
  </r>
  <r>
    <x v="1"/>
    <s v="412-2021"/>
    <m/>
    <s v="Secop II"/>
    <s v="412-2021CPS-P (60879)"/>
    <s v="FDLSCD-395-2021(60879)"/>
    <x v="0"/>
    <x v="0"/>
    <x v="1"/>
    <m/>
    <m/>
    <s v="VIVIANA FERNANDA ALFARO MESA"/>
    <n v="53121197"/>
    <s v="Bogotá, D.C."/>
    <n v="1979"/>
    <n v="17480000"/>
    <n v="0"/>
    <n v="0"/>
    <n v="17480000"/>
    <n v="4370000"/>
    <m/>
    <m/>
    <m/>
    <s v="Persona Natural"/>
    <x v="0"/>
    <m/>
    <s v="APOYAR JURÍDICAMENTE LA EJECUCIÓN DE LAS ACCIONES REQUERIDAS PARA LA DEPURACIÓN DE LAS ACTUACIONES ADMINISTRATIVAS QUE CURSAN EN LA ALCALDÍA LOCAL."/>
    <s v="https://community.secop.gov.co/Public/Tendering/OpportunityDetail/Index?noticeUID=CO1.NTC.2219831&amp;isFromPublicArea=True&amp;isModal=true&amp;asPopupView=true"/>
    <x v="21"/>
    <x v="239"/>
    <d v="2021-09-08T00:00:00"/>
    <d v="2021-12-31T00:00:00"/>
    <s v="3 meses 24 días."/>
    <d v="2021-12-31T00:00:00"/>
    <s v=""/>
    <d v="2021-12-31T00:00:00"/>
    <s v="3 meses 24 días."/>
    <s v="Término Ok"/>
    <m/>
    <m/>
    <m/>
    <m/>
    <s v="KR 55 D 166 21 AP 404 INT. 2"/>
    <n v="3105776362"/>
    <s v="fernanda.alfaro20@hotmail.com"/>
    <s v="Banco Davivienda"/>
    <s v="Ahorros"/>
    <s v="452970000066"/>
    <s v="Femenino"/>
    <s v="Colombia"/>
    <s v="Bogotá, D.C."/>
    <s v="Cundinamarca"/>
    <d v="1984-10-20T00:00:00"/>
    <n v="39"/>
    <s v="DIPLOMADO EN CONCILIACIÓN, Técnico laboral en investigación judicial"/>
    <m/>
  </r>
  <r>
    <x v="1"/>
    <s v="413-2021"/>
    <m/>
    <s v="Secop II"/>
    <s v="413-2021CPS-P (60879)"/>
    <s v="FDLSCD-396-2021(60879)"/>
    <x v="0"/>
    <x v="0"/>
    <x v="1"/>
    <m/>
    <m/>
    <s v="CLAUDIA PATRICIA URREGO MORENO"/>
    <n v="52990899"/>
    <s v="Bogotá, D.C."/>
    <n v="1979"/>
    <n v="17480000"/>
    <n v="0"/>
    <n v="0"/>
    <n v="17480000"/>
    <n v="4370000"/>
    <m/>
    <m/>
    <m/>
    <s v="Persona Natural"/>
    <x v="0"/>
    <m/>
    <s v="APOYAR JURÍDICAMENTE LA EJECUCIÓN DE LAS ACCIONES REQUERIDAS PARA LA DEPURACIÓN DE LAS ACTUACIONES ADMINISTRATIVAS QUE CURSAN EN LA ALCALDÍA LOCAL."/>
    <s v="https://community.secop.gov.co/Public/Tendering/OpportunityDetail/Index?noticeUID=CO1.NTC.2219829&amp;isFromPublicArea=True&amp;isModal=true&amp;asPopupView=true"/>
    <x v="21"/>
    <x v="240"/>
    <d v="2021-09-06T00:00:00"/>
    <d v="2021-12-31T00:00:00"/>
    <s v="3 meses 26 días."/>
    <d v="2021-12-31T00:00:00"/>
    <s v=""/>
    <d v="2021-12-31T00:00:00"/>
    <s v="3 meses 26 días."/>
    <s v="Término Ok"/>
    <m/>
    <m/>
    <m/>
    <m/>
    <s v="CARRERA 8F N°159B 34"/>
    <n v="3013627540"/>
    <s v="CLAUDIAUABOG@HOTMAIL.COM"/>
    <s v="Banco Davivienda"/>
    <s v="Ahorros"/>
    <s v="450700087130"/>
    <s v="Femenino"/>
    <s v="Colombia"/>
    <s v="Bogotá, D.C."/>
    <s v="Cundinamarca"/>
    <d v="1982-11-27T00:00:00"/>
    <n v="41"/>
    <s v="DERECHO"/>
    <m/>
  </r>
  <r>
    <x v="1"/>
    <s v="414-2021"/>
    <m/>
    <s v="Secop II"/>
    <s v="414-2021CPS-P(60879)"/>
    <s v="FDLSCD-397-2021(60879)"/>
    <x v="0"/>
    <x v="0"/>
    <x v="1"/>
    <m/>
    <m/>
    <s v="JUAN DAVID DIAZ DIAZ"/>
    <n v="1019063529"/>
    <s v="Bogotá, D.C."/>
    <n v="1979"/>
    <n v="17480000"/>
    <n v="0"/>
    <n v="0"/>
    <n v="17480000"/>
    <n v="4370000"/>
    <m/>
    <m/>
    <m/>
    <s v="Persona Natural"/>
    <x v="0"/>
    <m/>
    <s v="APOYAR JURÍDICAMENTE LA EJECUCIÓN DE LAS ACCIONES REQUERIDAS PARA LA DEPURACIÓN DE LAS ACTUACIONES ADMINISTRATIVAS QUE CURSAN EN LA ALCALDÍA LOCAL"/>
    <s v="https://community.secop.gov.co/Public/Tendering/OpportunityDetail/Index?noticeUID=CO1.NTC.2215278&amp;isFromPublicArea=True&amp;isModal=true&amp;asPopupView=true"/>
    <x v="21"/>
    <x v="240"/>
    <d v="2021-09-09T00:00:00"/>
    <d v="2021-12-31T00:00:00"/>
    <s v="3 meses 23 días."/>
    <d v="2021-12-31T00:00:00"/>
    <s v=""/>
    <d v="2021-12-31T00:00:00"/>
    <s v="3 meses 23 días."/>
    <s v="Término Ok"/>
    <m/>
    <m/>
    <m/>
    <m/>
    <s v="Calle 147 No. 94-17 Apto 518 Int.9"/>
    <n v="3203646185"/>
    <s v="rasmus-233@hotmail.com"/>
    <s v="Banco Scotiabank Colpatria"/>
    <s v="Ahorros"/>
    <n v="4382026294"/>
    <s v="Masculino"/>
    <s v="Colombia"/>
    <s v="Bogotá, D.C."/>
    <s v="Cundinamarca"/>
    <d v="1991-09-11T00:00:00"/>
    <n v="32"/>
    <s v="Máster Universitario en Derecho Empresarial,DERECHO "/>
    <m/>
  </r>
  <r>
    <x v="1"/>
    <s v="415-2021"/>
    <m/>
    <s v="Secop II"/>
    <s v="415-2021CPS-P(60879)"/>
    <s v="FDLSCD-398-2021(60879)."/>
    <x v="0"/>
    <x v="0"/>
    <x v="1"/>
    <m/>
    <m/>
    <s v="JOSE AUGUSTO PASTRANA TRUJILLO"/>
    <n v="83234831"/>
    <s v="Palermo (Huila)"/>
    <n v="1979"/>
    <n v="17480000"/>
    <n v="0"/>
    <n v="0"/>
    <n v="17480000"/>
    <n v="4370000"/>
    <m/>
    <m/>
    <m/>
    <s v="Persona Natural"/>
    <x v="0"/>
    <m/>
    <s v="APOYAR JURÍDICAMENTE LA EJECUCIÓN DE LAS ACCIONES REQUERIDAS PARA LA DEPURACIÓN DE LAS ACTUACIONES ADMINISTRATIVAS QUE CURSAN EN LA ALCALDÍA LOCAL."/>
    <s v="https://community.secop.gov.co/Public/Tendering/OpportunityDetail/Index?noticeUID=CO1.NTC.2244573&amp;isFromPublicArea=True&amp;isModal=true&amp;asPopupView=true"/>
    <x v="21"/>
    <x v="242"/>
    <d v="2021-09-15T00:00:00"/>
    <d v="2021-12-31T00:00:00"/>
    <s v="3 meses 17 días."/>
    <d v="2021-12-31T00:00:00"/>
    <s v=""/>
    <d v="2021-12-31T00:00:00"/>
    <s v="3 meses 17 días."/>
    <s v="Término Ok"/>
    <m/>
    <m/>
    <m/>
    <m/>
    <s v="CALLE 150A N° 101 - 20 Torre 4 Ato 803"/>
    <n v="3124355917"/>
    <s v="augustopastrana@hotmail.com"/>
    <s v="Banco Caja Social (BCSC)"/>
    <s v="Ahorros"/>
    <n v="24080772547"/>
    <s v="Masculino"/>
    <s v="Colombia"/>
    <s v="Palermo"/>
    <s v="Huila"/>
    <d v="1973-12-21T00:00:00"/>
    <n v="50"/>
    <s v="ESPECIALIZACION EN DERECHO ADMINISTRATIVO; DERECHO"/>
    <m/>
  </r>
  <r>
    <x v="1"/>
    <s v="416-2021"/>
    <m/>
    <s v="Secop II"/>
    <s v="416-2021CPS-P(60879)"/>
    <s v="FDLSCD-399-2021(60879)"/>
    <x v="0"/>
    <x v="0"/>
    <x v="1"/>
    <m/>
    <m/>
    <s v="ARLID JOHANA ALVAREZ RINCON"/>
    <n v="1052395871"/>
    <m/>
    <n v="1979"/>
    <n v="17480000"/>
    <n v="0"/>
    <n v="0"/>
    <n v="17480000"/>
    <n v="4370000"/>
    <m/>
    <m/>
    <m/>
    <s v="Persona Natural"/>
    <x v="0"/>
    <m/>
    <s v="APOYAR JURÍDICAMENTE LA EJECUCIÓN DE LAS ACCIONES REQUERIDAS PARA LA DEPURACIÓN DE LAS ACTUACIONES ADMINISTRATIVAS QUE CURSAN EN LA ALCALDÍA LOCAL"/>
    <s v="https://community.secop.gov.co/Public/Tendering/OpportunityDetail/Index?noticeUID=CO1.NTC.2219376&amp;isFromPublicArea=True&amp;isModal=true&amp;asPopupView=true"/>
    <x v="21"/>
    <x v="240"/>
    <d v="2021-09-06T00:00:00"/>
    <d v="2021-12-31T00:00:00"/>
    <s v="3 meses 26 días."/>
    <d v="2021-12-31T00:00:00"/>
    <s v=""/>
    <d v="2021-12-31T00:00:00"/>
    <s v="3 meses 26 días."/>
    <s v="Término Ok"/>
    <m/>
    <m/>
    <m/>
    <m/>
    <s v="-"/>
    <s v="-"/>
    <s v="-"/>
    <s v="-"/>
    <s v="-"/>
    <s v="-"/>
    <s v="Femenino"/>
    <s v="-"/>
    <s v="-"/>
    <s v="-"/>
    <s v="-"/>
    <s v="-"/>
    <s v="-"/>
    <m/>
  </r>
  <r>
    <x v="1"/>
    <s v="417-2021"/>
    <m/>
    <s v="Secop II"/>
    <s v="417-2021CPS-P(60879)"/>
    <s v="FDLSCD-400-2021(60879)"/>
    <x v="0"/>
    <x v="0"/>
    <x v="1"/>
    <m/>
    <m/>
    <s v="DIEGO ANDRES GONZALEZ RODRIGUEZ"/>
    <n v="80801372"/>
    <m/>
    <n v="1979"/>
    <n v="17480000"/>
    <n v="0"/>
    <n v="0"/>
    <n v="17480000"/>
    <n v="4370000"/>
    <m/>
    <m/>
    <m/>
    <s v="Persona Natural"/>
    <x v="0"/>
    <m/>
    <s v="APOYAR JURÍDICAMENTE LA EJECUCIÓN DE LAS ACCIONES REQUERIDAS PARA LA DEPURACIÓN DE LAS ACTUACIONES ADMINISTRATIVAS QUE CURSAN EN LA ALCALDÍA LOCAL"/>
    <s v="https://community.secop.gov.co/Public/Tendering/OpportunityDetail/Index?noticeUID=CO1.NTC.2219255&amp;isFromPublicArea=True&amp;isModal=true&amp;asPopupView=true"/>
    <x v="21"/>
    <x v="240"/>
    <d v="2021-09-06T00:00:00"/>
    <d v="2021-12-31T00:00:00"/>
    <s v="3 meses 26 días."/>
    <d v="2021-12-31T00:00:00"/>
    <s v=""/>
    <d v="2021-12-31T00:00:00"/>
    <s v="3 meses 26 días."/>
    <s v="Término Ok"/>
    <m/>
    <m/>
    <m/>
    <m/>
    <s v="-"/>
    <s v="-"/>
    <s v="-"/>
    <s v="-"/>
    <s v="-"/>
    <s v="-"/>
    <s v="Masculino"/>
    <s v="-"/>
    <s v="-"/>
    <s v="-"/>
    <s v="-"/>
    <s v="-"/>
    <s v="-"/>
    <m/>
  </r>
  <r>
    <x v="1"/>
    <s v="418-2021"/>
    <m/>
    <s v="Secop II"/>
    <s v="418-2021CPS-P(60879)"/>
    <s v="FDLSCD-401-2021(60879)"/>
    <x v="0"/>
    <x v="0"/>
    <x v="1"/>
    <m/>
    <m/>
    <s v="MARCO LEONARDO PEREZ PABLOS"/>
    <n v="88216554"/>
    <m/>
    <n v="1979"/>
    <n v="17480000"/>
    <n v="0"/>
    <n v="0"/>
    <n v="17480000"/>
    <n v="4370000"/>
    <m/>
    <m/>
    <m/>
    <s v="Persona Natural"/>
    <x v="0"/>
    <m/>
    <s v="APOYAR JURÍDICAMENTE LA EJECUCIÓN DE LAS ACCIONES REQUERIDAS PARA LA DEPURACIÓN DE LAS ACTUACIONES ADMINISTRATIVAS QUE CURSAN EN LA ALCALDÍA LOCAL"/>
    <s v="https://community.secop.gov.co/Public/Tendering/OpportunityDetail/Index?noticeUID=CO1.NTC.2223205&amp;isFromPublicArea=True&amp;isModal=true&amp;asPopupView=true"/>
    <x v="21"/>
    <x v="235"/>
    <d v="2021-09-08T00:00:00"/>
    <d v="2021-12-31T00:00:00"/>
    <s v="3 meses 24 días."/>
    <d v="2021-12-31T00:00:00"/>
    <s v=""/>
    <d v="2021-12-31T00:00:00"/>
    <s v="3 meses 24 días."/>
    <s v="Término Ok"/>
    <m/>
    <m/>
    <m/>
    <m/>
    <s v="-"/>
    <s v="-"/>
    <s v="-"/>
    <s v="-"/>
    <s v="-"/>
    <s v="-"/>
    <s v="Masculino"/>
    <s v="-"/>
    <s v="-"/>
    <s v="-"/>
    <s v="-"/>
    <s v="-"/>
    <s v="-"/>
    <m/>
  </r>
  <r>
    <x v="1"/>
    <s v="419-2021"/>
    <m/>
    <s v="Secop II"/>
    <s v="419-2021CPS-P(60879)"/>
    <s v="FDLSCD-402-2021(60879)"/>
    <x v="0"/>
    <x v="0"/>
    <x v="1"/>
    <m/>
    <m/>
    <s v="WILLIAM FERNEY MARTINEZ VASQUEZ"/>
    <n v="80741873"/>
    <m/>
    <n v="1979"/>
    <n v="17480000"/>
    <n v="0"/>
    <n v="0"/>
    <n v="17480000"/>
    <n v="4370000"/>
    <m/>
    <m/>
    <m/>
    <s v="Persona Natural"/>
    <x v="0"/>
    <m/>
    <s v="APOYAR JURÍDICAMENTE LA EJECUCIÓN DE LAS ACCIONES REQUERIDAS PARA LA DEPURACIÓN DE LAS ACTUACIONES ADMINISTRATIVAS QUE CURSAN EN LA ALCALDÍA LOCAL"/>
    <s v="https://community.secop.gov.co/Public/Tendering/OpportunityDetail/Index?noticeUID=CO1.NTC.2266680&amp;isFromPublicArea=True&amp;isModal=true&amp;asPopupView=true"/>
    <x v="21"/>
    <x v="243"/>
    <d v="2021-09-27T00:00:00"/>
    <d v="2021-12-31T00:00:00"/>
    <s v="3 meses 5 días."/>
    <d v="2021-12-31T00:00:00"/>
    <s v=""/>
    <d v="2021-12-31T00:00:00"/>
    <s v="3 meses 5 días."/>
    <s v="Término Ok"/>
    <m/>
    <m/>
    <m/>
    <m/>
    <s v="-"/>
    <s v="-"/>
    <s v="-"/>
    <s v="-"/>
    <s v="-"/>
    <s v="-"/>
    <s v="Masculino"/>
    <s v="-"/>
    <s v="-"/>
    <s v="-"/>
    <s v="-"/>
    <s v="-"/>
    <s v="-"/>
    <m/>
  </r>
  <r>
    <x v="1"/>
    <s v="420-2021"/>
    <m/>
    <s v="Secop II"/>
    <s v="420-2021CPS-P(60880)"/>
    <s v="FDLSCD-403-2021(60880)"/>
    <x v="0"/>
    <x v="0"/>
    <x v="1"/>
    <m/>
    <m/>
    <s v="ANDRES LOPEZ GARCIA"/>
    <n v="80470339"/>
    <s v="Bogotá, D.C."/>
    <n v="1979"/>
    <n v="22000000"/>
    <n v="0"/>
    <n v="0"/>
    <n v="22000000"/>
    <n v="5500000"/>
    <m/>
    <m/>
    <m/>
    <s v="Persona Natural"/>
    <x v="0"/>
    <m/>
    <s v="APOYAR TÉCNICAMENTE LAS DISTINTAS ETAPAS DE LOS PROCESOS DE COMPETENCIA DE LA ALCALDÍA LOCAL PARA LA DEPURACIÓN DE ACTUACIONES ADMINISTRATIVAS"/>
    <s v="https://community.secop.gov.co/Public/Tendering/OpportunityDetail/Index?noticeUID=CO1.NTC.2231751&amp;isFromPublicArea=True&amp;isModal=true&amp;asPopupView=true"/>
    <x v="21"/>
    <x v="244"/>
    <d v="2021-09-20T00:00:00"/>
    <d v="2021-12-31T00:00:00"/>
    <s v="3 meses 12 días."/>
    <d v="2021-12-31T00:00:00"/>
    <s v=""/>
    <d v="2021-12-31T00:00:00"/>
    <s v="3 meses 12 días."/>
    <s v="Término Ok"/>
    <m/>
    <m/>
    <m/>
    <m/>
    <s v="Calle 137 No. 91-97 Torre 5 Apto. 1004"/>
    <n v="3123869494"/>
    <s v="Ing.yussiflemus@gmail.com"/>
    <s v="Bancolombia"/>
    <s v="Ahorros"/>
    <n v="4212524331"/>
    <s v="Masculino"/>
    <s v="Colombia"/>
    <s v="Bogotá, D.C."/>
    <s v="Cundinamarca"/>
    <d v="1989-12-29T00:00:00"/>
    <n v="34"/>
    <s v="ESPECIALIZACION EN INGENIERIA DE PAVIMENTOS - INGENIERIA CIVIL"/>
    <m/>
  </r>
  <r>
    <x v="1"/>
    <s v="421-2021"/>
    <m/>
    <s v="Secop II"/>
    <s v="421-2021CPS-P(60880)"/>
    <s v="FDLSCD-404-2021(60880)"/>
    <x v="0"/>
    <x v="0"/>
    <x v="1"/>
    <m/>
    <m/>
    <s v="MARTHA STELLA SANTIAGO ROMERO"/>
    <n v="40395737"/>
    <s v="Villavicencio (Meta)"/>
    <n v="1979"/>
    <n v="22000000"/>
    <n v="0"/>
    <n v="0"/>
    <n v="22000000"/>
    <n v="5500000"/>
    <m/>
    <m/>
    <m/>
    <s v="Persona Natural"/>
    <x v="0"/>
    <m/>
    <s v="PRESTAR LOS SERVICIOS PROFESIONALES ESPECIALIZADOS PARA COORDINAR, LIDERAR Y ASESORAR LOS PLANES Y ESTRATEGIAS DE COMUNICACIÓN INTERNA Y EXTERNA PARA LA DIVULGACIÓN DE LOS PROGRAMAS, PROYECTOS Y ACTIVIDADES DE LA ALCALDÍA LOCAL DE SUBA"/>
    <s v="https://community.secop.gov.co/Public/Tendering/OpportunityDetail/Index?noticeUID=CO1.NTC.2257009&amp;isFromPublicArea=True&amp;isModal=true&amp;asPopupView=true"/>
    <x v="21"/>
    <x v="245"/>
    <d v="2021-09-27T00:00:00"/>
    <d v="2021-12-31T00:00:00"/>
    <s v="3 meses 5 días."/>
    <d v="2021-12-31T00:00:00"/>
    <s v=""/>
    <d v="2021-12-31T00:00:00"/>
    <s v="3 meses 5 días."/>
    <s v="Término Ok"/>
    <m/>
    <m/>
    <m/>
    <m/>
    <s v="carrera 56 #167-29"/>
    <n v="3106183294"/>
    <s v="ARQMSSANTIAGO@HOTMAIL.COM"/>
    <s v="Banco de Bogotá"/>
    <s v="Ahorros"/>
    <s v="085164820"/>
    <s v="Femenino"/>
    <s v="Colombia"/>
    <s v="Restrepo"/>
    <s v="Meta"/>
    <d v="1972-08-03T00:00:00"/>
    <n v="51"/>
    <s v="ARQUITECTURA - ESPECIALIZACION EN GERENCIA DE OBRAS"/>
    <m/>
  </r>
  <r>
    <x v="1"/>
    <s v="422-2021"/>
    <m/>
    <s v="Secop II"/>
    <s v="422-2021CPS-P(60881)"/>
    <s v="FDLSCD-405-2021(60881)"/>
    <x v="0"/>
    <x v="0"/>
    <x v="1"/>
    <m/>
    <m/>
    <s v="NORBERTO DiAZ TOBAR"/>
    <n v="1015443153"/>
    <m/>
    <n v="1979"/>
    <n v="17480000"/>
    <n v="0"/>
    <n v="0"/>
    <n v="17480000"/>
    <n v="4370000"/>
    <m/>
    <m/>
    <m/>
    <s v="Persona Natural"/>
    <x v="0"/>
    <m/>
    <s v="PRESTAR LOS SERVICIOS PROFESIONALES EN LA ALCALDÍA LOCAL DE SUBA, PRINCIPALMENTE PARA REALIZAR ACCIONES PEDAGÓGICAS PREVENTIVAS Y DE SENSIBILIZACIÓN PARA EL ACATAMIENTO VOLUNTARIO DE LAS NORMAS EN LA LOCALIDAD"/>
    <s v="https://community.secop.gov.co/Public/Tendering/OpportunityDetail/Index?noticeUID=CO1.NTC.2246513&amp;isFromPublicArea=True&amp;isModal=true&amp;asPopupView=true"/>
    <x v="21"/>
    <x v="246"/>
    <d v="2021-09-15T00:00:00"/>
    <d v="2021-12-31T00:00:00"/>
    <s v="3 meses 17 días."/>
    <d v="2021-12-31T00:00:00"/>
    <s v=""/>
    <d v="2021-12-31T00:00:00"/>
    <s v="3 meses 17 días."/>
    <s v="Término Ok"/>
    <m/>
    <m/>
    <m/>
    <m/>
    <s v="-"/>
    <s v="-"/>
    <s v="-"/>
    <s v="-"/>
    <s v="-"/>
    <s v="-"/>
    <s v="Masculino"/>
    <s v="-"/>
    <s v="-"/>
    <s v="-"/>
    <s v="-"/>
    <s v="-"/>
    <s v="-"/>
    <m/>
  </r>
  <r>
    <x v="1"/>
    <s v="423-2021"/>
    <m/>
    <s v="Secop II"/>
    <s v="423-2021CPS-P(60881)"/>
    <s v="FDLSCD-406-2021(60881)"/>
    <x v="0"/>
    <x v="0"/>
    <x v="1"/>
    <m/>
    <m/>
    <s v="ANA CELIA DIAZ DIAZ"/>
    <n v="51685704"/>
    <s v="Bogotá, D.C."/>
    <n v="1979"/>
    <n v="17480000"/>
    <n v="0"/>
    <n v="0"/>
    <n v="17480000"/>
    <n v="4370000"/>
    <m/>
    <m/>
    <m/>
    <s v="Persona Natural"/>
    <x v="0"/>
    <m/>
    <s v="PRESTAR LOS SERVICIOS PROFESIONALES EN LA ALCALDÍA LOCAL DE SUBA, PRINCIPALMENTE PARA REALIZAR ACCIONES PEDAGÓGICAS PREVENTIVAS Y DE SENSIBILIZACIÓN PARA EL ACATAMIENTO VOLUNTARIO DE LAS NORMAS EN LA LOCALIDAD"/>
    <s v="https://community.secop.gov.co/Public/Tendering/OpportunityDetail/Index?noticeUID=CO1.NTC.2252866&amp;isFromPublicArea=True&amp;isModal=true&amp;asPopupView=true"/>
    <x v="21"/>
    <x v="247"/>
    <d v="2021-09-21T00:00:00"/>
    <d v="2021-12-31T00:00:00"/>
    <s v="3 meses 11 días."/>
    <d v="2021-12-31T00:00:00"/>
    <s v=""/>
    <d v="2021-12-31T00:00:00"/>
    <s v="3 meses 11 días."/>
    <s v="Término Ok"/>
    <m/>
    <m/>
    <m/>
    <m/>
    <s v="Carrera 89 No 147 B – 36 Apto 308"/>
    <n v="3204086557"/>
    <s v="aceliadiaz@gmail.com_x000d_"/>
    <s v="Bancolombia"/>
    <s v="Ahorros"/>
    <n v="21942559728"/>
    <s v="Femenino"/>
    <s v="Colombia"/>
    <s v="Guatavita"/>
    <s v="Cundinamarca"/>
    <d v="1961-11-08T00:00:00"/>
    <n v="62"/>
    <s v="ECONOMIA"/>
    <m/>
  </r>
  <r>
    <x v="1"/>
    <s v="424-2021"/>
    <m/>
    <s v="Secop II"/>
    <s v="424-2021CPS-P(60882)"/>
    <s v="FDLSCS-407-2021(60882)"/>
    <x v="0"/>
    <x v="0"/>
    <x v="1"/>
    <m/>
    <m/>
    <s v="MONICA LORENA CRUZ PINTO"/>
    <n v="1010181693"/>
    <s v="Bogotá, D.C."/>
    <n v="1979"/>
    <n v="17480000"/>
    <n v="0"/>
    <n v="0"/>
    <n v="17480000"/>
    <n v="4370000"/>
    <m/>
    <m/>
    <m/>
    <s v="Persona Natural"/>
    <x v="0"/>
    <m/>
    <s v="PRESTAR LOS SERVICIOS PROFESIONALES COMO ABOGADO EN LA ALCALDÍA LOCAL DE SUBA, PRINCIPALMENTE EN TODAS LAS GESTIONES JURÍDICAS Y ADMINISTRATIVAS EN MATERIA DE PROPIEDAD HORIZONTAL."/>
    <s v="https://community.secop.gov.co/Public/Tendering/OpportunityDetail/Index?noticeUID=CO1.NTC.2226404&amp;isFromPublicArea=True&amp;isModal=true&amp;asPopupView=true"/>
    <x v="21"/>
    <x v="235"/>
    <d v="2021-09-08T00:00:00"/>
    <d v="2021-12-31T00:00:00"/>
    <s v="3 meses 24 días."/>
    <d v="2021-12-31T00:00:00"/>
    <s v=""/>
    <d v="2021-12-31T00:00:00"/>
    <s v="3 meses 24 días."/>
    <s v="Término Ok"/>
    <m/>
    <m/>
    <m/>
    <m/>
    <s v="CARRERA 90#22C-59"/>
    <n v="3022245319"/>
    <s v="MONICA.CRUZ.PINTO@GMAIL.COM"/>
    <s v="Banco Davivienda"/>
    <s v="Ahorros"/>
    <s v="0550000800077950"/>
    <s v="Femenino"/>
    <s v="Colombia"/>
    <s v="Sogamoso"/>
    <s v="Boyacá"/>
    <d v="1989-03-08T00:00:00"/>
    <n v="35"/>
    <s v="ESPECIALIZACION EN CONTRATACION ESTATAL Y SUGESTION-DERECHO"/>
    <m/>
  </r>
  <r>
    <x v="1"/>
    <s v="425-2021"/>
    <m/>
    <s v="Secop II"/>
    <s v="425-2021PS(60598)"/>
    <s v="FDLSSAMC-9-2021(60598)"/>
    <x v="2"/>
    <x v="2"/>
    <x v="2"/>
    <m/>
    <m/>
    <s v="MIGUEL ANGEL VALLEJO BURGOS"/>
    <n v="80222117"/>
    <m/>
    <s v="No es CPS P-AG"/>
    <n v="226172972"/>
    <n v="113086486"/>
    <n v="0"/>
    <n v="339259458"/>
    <m/>
    <m/>
    <m/>
    <m/>
    <s v="Persona Jurídica"/>
    <x v="2"/>
    <m/>
    <s v="PRESTACIÓN DE SERVICIOS LOGÍSTICOS PARA EL DESARROLLO OPERATIVO DEL PROGRAMA “RETO LOCAL JOVENES Y ENTORNOS SEGUROS” EN LA LOCALIDAD DE SUBA"/>
    <s v="https://community.secop.gov.co/Public/Tendering/OpportunityDetail/Index?noticeUID=CO1.NTC.2172658&amp;isFromPublicArea=True&amp;isModal=true&amp;asPopupView=true"/>
    <x v="4"/>
    <x v="240"/>
    <d v="2021-09-08T00:00:00"/>
    <d v="2021-12-31T00:00:00"/>
    <s v="3 meses 24 días."/>
    <d v="2022-08-17T00:00:00"/>
    <s v="7 meses 17 días."/>
    <d v="2022-08-17T00:00:00"/>
    <s v="11 meses 10 días."/>
    <s v="Término Ok"/>
    <m/>
    <m/>
    <m/>
    <d v="2022-12-05T00:00:00"/>
    <m/>
    <m/>
    <m/>
    <m/>
    <m/>
    <m/>
    <s v="No aplica"/>
    <m/>
    <m/>
    <m/>
    <m/>
    <s v="-"/>
    <m/>
    <m/>
  </r>
  <r>
    <x v="1"/>
    <s v="426-2021"/>
    <m/>
    <s v="Secop II"/>
    <s v="FDLSAMC-426-2021(60445)"/>
    <s v="FDLSSAMC-8-2021(60445)"/>
    <x v="2"/>
    <x v="2"/>
    <x v="2"/>
    <m/>
    <m/>
    <s v="BIG MEDIA PUBLICIDAD S.A.S"/>
    <s v="900663951-9"/>
    <m/>
    <s v="No es CPS P-AG"/>
    <n v="130000000"/>
    <n v="0"/>
    <n v="0"/>
    <n v="130000000"/>
    <m/>
    <m/>
    <m/>
    <m/>
    <s v="Persona Jurídica"/>
    <x v="2"/>
    <m/>
    <s v="PRESTAR LOS SERVICIOS DE DIVULGACIÓN DE LA GESTIÓN INSTITUCIONAL, A TRAVES DE MEDIOS DE COMUNICACIÓN DE COBERTURA DISTRITAL Y LOCAL."/>
    <s v="https://community.secop.gov.co/Public/Tendering/OpportunityDetail/Index?noticeUID=CO1.NTC.2178779&amp;isFromPublicArea=True&amp;isModal=true&amp;asPopupView=true"/>
    <x v="15"/>
    <x v="239"/>
    <d v="2021-09-07T00:00:00"/>
    <d v="2022-02-06T00:00:00"/>
    <s v="5 meses "/>
    <d v="2022-02-06T00:00:00"/>
    <s v=""/>
    <d v="2022-02-06T00:00:00"/>
    <s v="5 meses "/>
    <s v="Término Ok"/>
    <m/>
    <m/>
    <m/>
    <d v="2022-09-21T00:00:00"/>
    <m/>
    <m/>
    <m/>
    <m/>
    <m/>
    <m/>
    <s v="No aplica"/>
    <m/>
    <m/>
    <m/>
    <m/>
    <s v="-"/>
    <m/>
    <m/>
  </r>
  <r>
    <x v="1"/>
    <s v="427-2021"/>
    <m/>
    <s v="Secop II"/>
    <s v="FDLSSAM-427-2021(60579)"/>
    <s v="FDLSSAMC-10-2021(60579)"/>
    <x v="2"/>
    <x v="4"/>
    <x v="2"/>
    <m/>
    <m/>
    <s v="JEM SUPPLIES SAS"/>
    <s v="900370262-4"/>
    <m/>
    <s v="No es CPS P-AG"/>
    <n v="61228437"/>
    <n v="0"/>
    <n v="0"/>
    <n v="61228437"/>
    <m/>
    <m/>
    <m/>
    <m/>
    <s v="Persona Jurídica"/>
    <x v="2"/>
    <m/>
    <s v="ADQUISICIÓN DE PRENDAS DE DOTACIÓN PARA EL PROGRAMA “RETO LOCAL JOVENES Y ENTORNOS SEGUROS” EN LA LOCALIDAD DE SUBA."/>
    <s v="https://community.secop.gov.co/Public/Tendering/OpportunityDetail/Index?noticeUID=CO1.NTC.2178845&amp;isFromPublicArea=True&amp;isModal=true&amp;asPopupView=true"/>
    <x v="4"/>
    <x v="240"/>
    <d v="2021-09-16T00:00:00"/>
    <d v="2021-10-05T00:00:00"/>
    <s v="20 días."/>
    <d v="2022-07-05T00:00:00"/>
    <s v="9 meses "/>
    <d v="2022-07-05T00:00:00"/>
    <s v="9 meses 20 días."/>
    <s v="Término Ok"/>
    <m/>
    <m/>
    <m/>
    <d v="2022-08-10T00:00:00"/>
    <m/>
    <m/>
    <m/>
    <m/>
    <m/>
    <m/>
    <s v="No aplica"/>
    <m/>
    <m/>
    <m/>
    <m/>
    <s v="-"/>
    <m/>
    <m/>
  </r>
  <r>
    <x v="1"/>
    <s v="428-2021"/>
    <m/>
    <s v="Secop I"/>
    <s v="4282021CIIDT331"/>
    <s v="FDLSCI-408-2021(IDT-331)"/>
    <x v="0"/>
    <x v="1"/>
    <x v="2"/>
    <m/>
    <m/>
    <s v="INSTITUTO DISTRITAL DE TURISMO"/>
    <n v="900140515"/>
    <m/>
    <s v="No es CPS P-AG"/>
    <n v="370766690"/>
    <n v="0"/>
    <n v="833698195"/>
    <n v="1204464885"/>
    <m/>
    <m/>
    <m/>
    <m/>
    <s v="Entidad Distrital"/>
    <x v="3"/>
    <m/>
    <s v="AUNAR ESFUERZOS ADMINISTRATIVOS, TÉCNICOS, FINANCIEROS Y DE RECURSO HUMANO, ENTRE LOS FONDOS DE DESARROLLO LOCAL DE LAS LOCALIDADES DE BOGOTÁ Y EL INSTITUTO DISTRITAL DE TURISMO - IDT, TENDIENTES A DESARROLLAR COMPONENTES DE REACTIVACIÓN ECONÓMICA DEL SECTOR TURISMO, MEDIANTE LA EJECUCIÓN DE ACCIONES, ACTIVIDADES Y PROYECTOS, EN EL MARCO DE LOS PRESUPUESTOS PARTICIPATIVOS Y DEL PLAN DE DESARROLLO “UN NUEVO CONTRATO SOCIAL Y AMBIENTAL PARA LA BOGOTÁ DEL SIGLO XXI"/>
    <s v="https://www.contratos.gov.co/consultas/detalleProceso.do?numConstancia=21-22-28944&amp;g-recaptcha-response=03AGdBq26W3nbCd28rYOigQnpgXMH_YirN4iUD3-V3kKtBikXVrdT2NC9RFwbJk_1DAk2GKP5G5IRwUcGSfx-FkFoOlPUz6u_zlhMry8lO1lyTQvCtfHoY_8ouMN5GiWehUFW6OrMnCi_CM3oLOi3fDi-SbdjC38i4fG-nTcOHLb7XjuhRLh-QEj_3i5fdhsBY5jUpyqqZGFhsjXsf7ZrkxD_6uK_HkErRrDfisTolN_zRWbkkT-5iD56cLljmRhdw1ZyRBStdkZXdGAudhLlfhDnJi-KpQl1Ver76YQ1FTkeIpJwQjg-Pe_9OThclhMSQd0n4L-oEQoOp9f5k1ybI02BGdewkMOe33S9kxL1c0oBVypG_3gg0jcaL0bx3zp6A8ZpeIw1EXUrL0Kv9nJZjJMWTlU5ZMLkqPiRKWNaZnjqn32MSVo9pvcJRpYGD_56leEkOvAg1fGK9S7ZzcDLlN21h4A0BPbQWHw"/>
    <x v="4"/>
    <x v="237"/>
    <d v="2021-09-21T00:00:00"/>
    <d v="2022-06-30T00:00:00"/>
    <s v="9 meses 10 días."/>
    <d v="2022-06-30T00:00:00"/>
    <s v=""/>
    <d v="2022-06-30T00:00:00"/>
    <s v="9 meses 10 días."/>
    <s v="Término Ok"/>
    <m/>
    <m/>
    <m/>
    <m/>
    <m/>
    <m/>
    <m/>
    <m/>
    <m/>
    <m/>
    <s v="No aplica"/>
    <m/>
    <m/>
    <m/>
    <m/>
    <s v="-"/>
    <m/>
    <m/>
  </r>
  <r>
    <x v="1"/>
    <s v="429-2021"/>
    <m/>
    <s v="Secop I"/>
    <s v="4292021CIIDRD002590"/>
    <s v="FDLSCI-409-2021(IDRD-002590)"/>
    <x v="0"/>
    <x v="1"/>
    <x v="2"/>
    <m/>
    <m/>
    <s v="INSTITUTO DISTRITAL DE RECREACION Y DEPORTE. IDRD"/>
    <n v="860061099"/>
    <m/>
    <s v="No es CPS P-AG"/>
    <n v="846036248"/>
    <n v="0"/>
    <n v="1648914080"/>
    <n v="2494950328"/>
    <m/>
    <m/>
    <m/>
    <m/>
    <s v="Entidad Distrital"/>
    <x v="2"/>
    <m/>
    <s v="AUNAR ESFUERZOS, TÉCNICOS, ADMINISTRATIVOS Y FINANCIEROS ENTRE EL IDRD Y LOS FONDOS DE DESARROLLO LOCAL PARA LA EJECUCIÓN DE LAS LÍNEAS DE INVERSIÓN; FORMACIÓN Y EVENTOS RECREODEPORTIVOS."/>
    <s v="https://www.contratos.gov.co/consultas/detalleProceso.do?numConstancia=21-22-28986&amp;g-recaptcha-response=03AGdBq27VvmpLnaoDZV5hHw7nYDXriApE71scHKAgs_VBLITC1tnXDHcrFcILLx_mRhZm7wGu7_fq5dgFlHsQnMhrkughiKWswIVlSajsAc3jeBs2nMbBVdfz2crdNjuhlqQM8pTQwIe1xWVeNRvpWnpYGGfcs-RYSzB098iY7fdQI70XRcH0CURA46B7oFJAaquxYDXJNaLqS70lf-KI_a_-_S-DYZwi9T9gco6yKuy9TJJaYYx9SemU509BuytvsvrF_ZqGTRxG3rbmd7X87bS_2ELBd33UvzYRNrNpOiuvet4yj_oBe2zOPt2X3Sy9QnOLQIm7NR1g5KutuLnDDGYddT5cVy4cO46cVt0ofJ-E6gy-OpOGFzEe1Ldd23Ot43iEGJklqD76bZfh4Ir6kUxYS17-ajaCab18yHFBcZHOB0PwOny_2gRNwAHFKZdWCcFNcuZfwYR3xDD8KLyyv7pRp0NGabCj8PSMjymbXZYeBUwzgvnICEQ"/>
    <x v="4"/>
    <x v="235"/>
    <d v="2021-09-09T00:00:00"/>
    <d v="2022-03-31T00:00:00"/>
    <s v="6 meses 23 días."/>
    <d v="2022-03-31T00:00:00"/>
    <s v=""/>
    <d v="2022-03-31T00:00:00"/>
    <s v="6 meses 23 días."/>
    <s v="Término Ok"/>
    <m/>
    <m/>
    <m/>
    <d v="2024-01-30T00:00:00"/>
    <m/>
    <m/>
    <m/>
    <m/>
    <m/>
    <m/>
    <s v="No aplica"/>
    <m/>
    <m/>
    <m/>
    <m/>
    <s v="-"/>
    <m/>
    <m/>
  </r>
  <r>
    <x v="1"/>
    <s v="430-2021"/>
    <m/>
    <s v="Secop II"/>
    <s v="430-2021SUM(60757)"/>
    <s v="FDLSSASI-2-2021(60757)"/>
    <x v="1"/>
    <x v="5"/>
    <x v="2"/>
    <m/>
    <m/>
    <s v="SEMTOL, ASESORÍAS Y SUMINISTROS"/>
    <s v="1110060558-4"/>
    <m/>
    <s v="No es CPS P-AG"/>
    <n v="296483235"/>
    <n v="0"/>
    <n v="0"/>
    <n v="296483235"/>
    <m/>
    <m/>
    <m/>
    <m/>
    <s v="Persona Jurídica"/>
    <x v="2"/>
    <m/>
    <s v="SUMINISTRAR KITS CON ELEMENTOS E INSUMOS NECESARIOS PARA LA IMPLEMENTACIÓN DE 14 PROCEDAS Y PARA EL DESARROLLO DE UNA ESTRATEGIA LOCAL DE CULTURA AMBIENTAL EN LA LOCALIDAD DE SUBA QUE IMPACTE LA COMUNIDAD EN PROCESOS DE SEPARACIÓN EN LA FUENTE"/>
    <s v="https://community.secop.gov.co/Public/Tendering/OpportunityDetail/Index?noticeUID=CO1.NTC.2174306&amp;isFromPublicArea=True&amp;isModal=true&amp;asPopupView=true"/>
    <x v="12"/>
    <x v="235"/>
    <d v="2021-09-09T00:00:00"/>
    <d v="2022-01-08T00:00:00"/>
    <s v="4 meses "/>
    <d v="2022-01-08T00:00:00"/>
    <s v=""/>
    <d v="2022-01-08T00:00:00"/>
    <s v="4 meses "/>
    <s v="Término Ok"/>
    <m/>
    <m/>
    <m/>
    <d v="2022-04-01T00:00:00"/>
    <m/>
    <m/>
    <m/>
    <m/>
    <m/>
    <m/>
    <s v="No aplica"/>
    <m/>
    <m/>
    <m/>
    <m/>
    <s v="-"/>
    <m/>
    <m/>
  </r>
  <r>
    <x v="1"/>
    <s v="431-2021"/>
    <m/>
    <s v="Secop II"/>
    <s v="431-2021SUM(60757)"/>
    <s v="FDLSSASI-2-2021(60757)"/>
    <x v="1"/>
    <x v="5"/>
    <x v="2"/>
    <m/>
    <m/>
    <s v="COMERCIALIZADORA ELECTROMERO S.A.S.,"/>
    <s v="900495749-6"/>
    <m/>
    <s v="No es CPS P-AG"/>
    <n v="132872991"/>
    <n v="0"/>
    <n v="0"/>
    <n v="132872991"/>
    <m/>
    <m/>
    <m/>
    <m/>
    <s v="Persona Jurídica"/>
    <x v="2"/>
    <m/>
    <s v="SUMINISTRAR KITS CON ELEMENTOS E INSUMOS NECESARIOS PARA LA IMPLEMENTACIÓN DE 14 PROCEDAS Y PARA EL DESARROLLO DE UNA ESTRATEGIA LOCAL DE CULTURA AMBIENTAL EN LA LOCALIDAD DE SUBA QUE IMPACTE LA COMUNIDAD EN PROCESOS DE SEPARACIÓN EN LA FUENTE."/>
    <s v="https://community.secop.gov.co/Public/Tendering/OpportunityDetail/Index?noticeUID=CO1.NTC.2174306&amp;isFromPublicArea=True&amp;isModal=true&amp;asPopupView=true"/>
    <x v="12"/>
    <x v="239"/>
    <d v="2021-09-09T00:00:00"/>
    <d v="2022-01-08T00:00:00"/>
    <s v="4 meses "/>
    <d v="2022-01-08T00:00:00"/>
    <s v=""/>
    <d v="2022-01-08T00:00:00"/>
    <s v="4 meses "/>
    <s v="Término Ok"/>
    <m/>
    <m/>
    <m/>
    <d v="2022-04-01T00:00:00"/>
    <m/>
    <m/>
    <m/>
    <m/>
    <m/>
    <m/>
    <s v="No aplica"/>
    <m/>
    <m/>
    <m/>
    <m/>
    <s v="-"/>
    <m/>
    <m/>
  </r>
  <r>
    <x v="1"/>
    <s v="432-2021"/>
    <m/>
    <s v="Secop II"/>
    <s v="432-2021CPS-AG (61645)"/>
    <s v="FDLSCD-410-2021 (61645)."/>
    <x v="0"/>
    <x v="0"/>
    <x v="0"/>
    <m/>
    <m/>
    <s v="JOSE DINAEL ROMERO BURGOS"/>
    <n v="16110654"/>
    <m/>
    <n v="1978"/>
    <n v="7875000"/>
    <n v="0"/>
    <n v="0"/>
    <n v="7875000"/>
    <n v="2250000"/>
    <m/>
    <m/>
    <m/>
    <s v="Persona Natural"/>
    <x v="0"/>
    <m/>
    <s v="PRESTAR LOS SERVICIOS DE APOYO AL ÁREA GESTIÓN DE DESARROLLO LOCAL ESPECIALMENTE EN EL CENTRO DE DOCUMENTACIÓN E INFORMACIÓN CDI DE LA ALCALDÍA LOCAL DE SUBA"/>
    <s v="https://community.secop.gov.co/Public/Tendering/OpportunityDetail/Index?noticeUID=CO1.NTC.2246996&amp;isFromPublicArea=True&amp;isModal=true&amp;asPopupView=true"/>
    <x v="7"/>
    <x v="246"/>
    <d v="2021-09-16T00:00:00"/>
    <d v="2021-12-31T00:00:00"/>
    <s v="3 meses 16 días."/>
    <d v="2021-12-31T00:00:00"/>
    <s v=""/>
    <d v="2021-12-31T00:00:00"/>
    <s v="3 meses 16 días."/>
    <s v="Término Ok"/>
    <m/>
    <m/>
    <m/>
    <m/>
    <s v="-"/>
    <s v="-"/>
    <s v="-"/>
    <s v="-"/>
    <s v="-"/>
    <s v="-"/>
    <s v="Masculino"/>
    <s v="-"/>
    <s v="-"/>
    <s v="-"/>
    <s v="-"/>
    <s v="-"/>
    <s v="-"/>
    <m/>
  </r>
  <r>
    <x v="1"/>
    <s v="433-2021"/>
    <m/>
    <s v="Secop II"/>
    <s v="433-2021CPS-P (61695)"/>
    <s v="FDLSCD-411-2021 (61695)"/>
    <x v="0"/>
    <x v="0"/>
    <x v="1"/>
    <m/>
    <m/>
    <s v="KAREN ROJAS CASTELLANOS"/>
    <n v="53062610"/>
    <m/>
    <n v="1977"/>
    <n v="21792000"/>
    <n v="0"/>
    <n v="0"/>
    <n v="21792000"/>
    <n v="5448000"/>
    <m/>
    <m/>
    <m/>
    <s v="Persona Natural"/>
    <x v="0"/>
    <m/>
    <s v="PRESTACIÓN DE SERVICIOS PROFESIONALES PARA LIDERAR EL EQUIPO DE INVESTIGACIÓN Y AL OBSERVATORIO DE OPORTUNIDADES DEL LABORATORIO DE INNOVACIÓN DIGITAL DE SUBA, Y REALIZAR EL ACOMPAÑAMIENTO PEDAGÓGICO PARA DESARROLLAR LOS PROCESOS DE FORMACIÓN Y DISEÑO DE PROTOTIPOS QUE CONTRIBUYAN AL FORTALECIMIENTO DE LAS COMPETENCIAS CIUDADANAS DE LA LOCALIDAD DE SUBA, SUBALAB, EN EL MARCO DEL USO Y APROPIACIÓN TIC PARA LA REACTIVACIÓN ECONÓMICA Y SOCIAL"/>
    <s v="https://community.secop.gov.co/Public/Tendering/OpportunityDetail/Index?noticeUID=CO1.NTC.2248045&amp;isFromPublicArea=True&amp;isModal=true&amp;asPopupView=true"/>
    <x v="9"/>
    <x v="246"/>
    <d v="2021-09-16T00:00:00"/>
    <d v="2021-12-31T00:00:00"/>
    <s v="3 meses 16 días."/>
    <d v="2021-12-31T00:00:00"/>
    <s v=""/>
    <d v="2021-12-31T00:00:00"/>
    <s v="3 meses 16 días."/>
    <s v="Término Ok"/>
    <m/>
    <m/>
    <m/>
    <m/>
    <s v="-"/>
    <s v="-"/>
    <s v="-"/>
    <s v="-"/>
    <s v="-"/>
    <s v="-"/>
    <s v="Femenino"/>
    <s v="-"/>
    <s v="-"/>
    <s v="-"/>
    <s v="-"/>
    <s v="-"/>
    <s v="-"/>
    <m/>
  </r>
  <r>
    <x v="1"/>
    <s v="434-2021"/>
    <m/>
    <s v="Secop II"/>
    <s v="434-2021CPS-P (60882)"/>
    <s v="FDLSCD-412-2021 (60882)"/>
    <x v="0"/>
    <x v="0"/>
    <x v="1"/>
    <m/>
    <m/>
    <s v="LUIS ENRIQUE HIDALGO RODRIGUEZ"/>
    <n v="79365028"/>
    <s v="Bogotá, D.C."/>
    <n v="1979"/>
    <n v="17480000"/>
    <n v="0"/>
    <n v="0"/>
    <n v="17480000"/>
    <n v="4370000"/>
    <m/>
    <m/>
    <m/>
    <s v="Persona Natural"/>
    <x v="0"/>
    <m/>
    <s v="PRESTAR LOS SERVICIOS PROFESIONALES COMO ABOGADO EN LA ALCALDÍA LOCAL DE SUBA, PRINCIPALMENTE EN TODAS LAS GESTIONES JURÍDICAS Y ADMINISTRATIVAS EN MATERIA DE PROPIEDAD HORIZONTAL"/>
    <s v="https://community.secop.gov.co/Public/Tendering/OpportunityDetail/Index?noticeUID=CO1.NTC.2243798&amp;isFromPublicArea=True&amp;isModal=true&amp;asPopupView=true"/>
    <x v="21"/>
    <x v="242"/>
    <d v="2021-09-15T00:00:00"/>
    <d v="2021-12-31T00:00:00"/>
    <s v="3 meses 17 días."/>
    <d v="2021-12-31T00:00:00"/>
    <s v=""/>
    <d v="2021-12-31T00:00:00"/>
    <s v="3 meses 17 días."/>
    <s v="Término Ok"/>
    <m/>
    <m/>
    <m/>
    <m/>
    <s v="AV CALLE 153#97B-63"/>
    <n v="3133649755"/>
    <s v="HIDALGORLE@HOTMAIL.COM"/>
    <s v="Banco Caja Social (BCSC)"/>
    <s v="Ahorros"/>
    <n v="24098839201"/>
    <s v="Masculino"/>
    <s v="Colombia"/>
    <s v="Bogotá, D.C."/>
    <s v="Cundinamarca"/>
    <d v="1964-08-29T00:00:00"/>
    <n v="59"/>
    <s v="DERECHO"/>
    <m/>
  </r>
  <r>
    <x v="1"/>
    <s v="435-2021"/>
    <m/>
    <s v="Secop II"/>
    <s v="435-2021CPS-P (60415)"/>
    <s v="FDLSCD-413-2021 (60415)"/>
    <x v="0"/>
    <x v="0"/>
    <x v="1"/>
    <m/>
    <m/>
    <s v="HERIBERTO ANTONIO DIAZ TORRES"/>
    <n v="93390394"/>
    <m/>
    <n v="1979"/>
    <n v="22000000"/>
    <n v="0"/>
    <n v="0"/>
    <n v="22000000"/>
    <n v="5500000"/>
    <m/>
    <m/>
    <m/>
    <s v="Persona Natural"/>
    <x v="0"/>
    <m/>
    <s v="APOYAR TÉCNICAMENTE LAS DISTINTAS ETAPAS DE LOS PROCESOS DE COMPETENCIA DE LA ALCALDÍA LOCAL PARA LA DEPURACIÓN DE ACTUACIONES ADMINISTRATIVAS"/>
    <s v="https://community.secop.gov.co/Public/Tendering/OpportunityDetail/Index?noticeUID=CO1.NTC.2278746&amp;isFromPublicArea=True&amp;isModal=true&amp;asPopupView=true"/>
    <x v="21"/>
    <x v="248"/>
    <d v="2021-10-04T00:00:00"/>
    <d v="2021-12-31T00:00:00"/>
    <s v="2 meses 28 días."/>
    <d v="2021-12-31T00:00:00"/>
    <s v=""/>
    <d v="2021-12-31T00:00:00"/>
    <s v="2 meses 28 días."/>
    <s v="Término Ok"/>
    <m/>
    <m/>
    <m/>
    <m/>
    <s v="-"/>
    <s v="-"/>
    <s v="-"/>
    <s v="-"/>
    <s v="-"/>
    <s v="-"/>
    <s v="Masculino"/>
    <s v="-"/>
    <s v="-"/>
    <s v="-"/>
    <s v="-"/>
    <s v="-"/>
    <s v="-"/>
    <m/>
  </r>
  <r>
    <x v="1"/>
    <s v="436-2021"/>
    <m/>
    <s v="Secop II"/>
    <s v="436-2021CPS-P (60878)"/>
    <s v="FDLSCD-414-2021 (60878)"/>
    <x v="0"/>
    <x v="0"/>
    <x v="1"/>
    <m/>
    <m/>
    <s v="ANDREA PATERNINA FERIA"/>
    <n v="1016098685"/>
    <s v="Bogotá, D.C."/>
    <n v="1979"/>
    <n v="17480000"/>
    <n v="0"/>
    <n v="0"/>
    <n v="17480000"/>
    <n v="4370000"/>
    <m/>
    <m/>
    <m/>
    <s v="Persona Natural"/>
    <x v="0"/>
    <m/>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2248629&amp;isFromPublicArea=True&amp;isModal=true&amp;asPopupView=true"/>
    <x v="23"/>
    <x v="246"/>
    <d v="2021-09-16T00:00:00"/>
    <d v="2021-12-31T00:00:00"/>
    <s v="3 meses 16 días."/>
    <d v="2021-12-31T00:00:00"/>
    <s v=""/>
    <d v="2021-12-31T00:00:00"/>
    <s v="3 meses 16 días."/>
    <s v="Término Ok"/>
    <m/>
    <m/>
    <m/>
    <m/>
    <s v="Carrera 123 # 14b 70"/>
    <n v="3053156179"/>
    <s v="andreapaterninaf@gmail.com"/>
    <s v="Banco Caja Social (BCSC)"/>
    <s v="Ahorros"/>
    <n v="24107237413"/>
    <s v="Femenino"/>
    <s v="Colombia"/>
    <s v="Bogotá, D.C."/>
    <s v="Cundinamarca"/>
    <d v="1997-12-05T00:00:00"/>
    <n v="26"/>
    <s v="DERECHO"/>
    <m/>
  </r>
  <r>
    <x v="1"/>
    <s v="437-2021"/>
    <m/>
    <s v="Secop II"/>
    <s v="437-2021-COMODATO"/>
    <s v="FDLSCDC-415-2021"/>
    <x v="0"/>
    <x v="10"/>
    <x v="2"/>
    <m/>
    <m/>
    <s v="JUNTA DE ACCIÓN COMUNAL DEL BARRIO BERLIN DE LA LOCALIDAD SUBA"/>
    <s v="800229184-3"/>
    <m/>
    <s v="No es CPS P-AG"/>
    <n v="0"/>
    <n v="0"/>
    <n v="0"/>
    <n v="0"/>
    <m/>
    <m/>
    <m/>
    <m/>
    <s v="ESAL"/>
    <x v="6"/>
    <s v="1. 30/03/2023 3:58:13 PM SE PROCEDE A MODIFICAR EL CONTRATO RESPECTO DE LOS BIENES MUEBLES OBJETO DE COMODATO, LO ANTERIOR DE CONFORMIDAD A LO INDICADO POR LA OFICINA DE PARTICIPACIÓN Y ALMACÉN DEL FONDO DE DESARROLLO LOCAL DE SUBA."/>
    <s v="EL COMODATARIO RECIBE DEL COMODANTE EN PRÉSTAMO_x000a_DE USO A TÍTULO GRATUITO Y CON CARGO A RESTITUIR LOS BIENES MUEBLES DE PROPIEDAD ÚNICA Y EXCLUSIVA_x000a_DEL FONDO DE DESARROLLO LOCAL DE SUBA, SOBRE LOS CUALES NO PESA NINGÚN GRAVAMEN O_x000a_LIMITACIÓN ALGUNA, MISMOS QUE SE DESCRIBEN CON LAS CARACTERÍSTICAS Y DEMÁS ESPECIFICACIONES EN_x000a_EL ALCANCE DEL OBJETO, PARA IDENTIFICARLOS EN FORMA CLARA Y PRECISA. "/>
    <s v="https://community.secop.gov.co/Public/Tendering/OpportunityDetail/Index?noticeUID=CO1.NTC.2257827&amp;isFromPublicArea=True&amp;isModal=true&amp;asPopupView=true"/>
    <x v="16"/>
    <x v="249"/>
    <d v="2021-10-13T00:00:00"/>
    <d v="2024-09-20T00:00:00"/>
    <s v="2 años 11 meses 8 días."/>
    <d v="2024-09-20T00:00:00"/>
    <s v=""/>
    <d v="2024-09-20T00:00:00"/>
    <s v="2 años 11 meses 8 días."/>
    <s v="Término Ok"/>
    <m/>
    <m/>
    <m/>
    <m/>
    <m/>
    <m/>
    <m/>
    <m/>
    <m/>
    <m/>
    <s v="No aplica"/>
    <m/>
    <m/>
    <m/>
    <m/>
    <s v="-"/>
    <m/>
    <m/>
  </r>
  <r>
    <x v="1"/>
    <s v="438-2021"/>
    <m/>
    <s v="Secop II"/>
    <s v="438-2021"/>
    <s v="FDLSCI-416-2021 (61451)"/>
    <x v="0"/>
    <x v="12"/>
    <x v="2"/>
    <m/>
    <m/>
    <s v="EL PROGRAMA DE LAS NACIONES UNIDAS PARA EL DESARROLLO_x000a_(PNUD)"/>
    <s v="900091076-0"/>
    <m/>
    <s v="No es CPS P-AG"/>
    <n v="3623184275"/>
    <n v="0"/>
    <n v="4063145923"/>
    <n v="7686330198"/>
    <m/>
    <m/>
    <m/>
    <m/>
    <s v="Organismo Internacional"/>
    <x v="2"/>
    <m/>
    <s v="ANUNAR ESFUERZOS PARA FORTALECER LA PARTICIPACIÓN CIUDADANA EN LA LOCALIDAD DE SUBA, A TRAVÉS DE LA EJECUCIÓN DE LAS ACTIVIDADES FORMULADAS DE LOS PROCESOS DE MUJERES, VICTIMAS Y JUSTICIA FORTALECIENDO LOS PROCESOS LOCALES"/>
    <s v="https://community.secop.gov.co/Public/Tendering/OpportunityDetail/Index?noticeUID=CO1.NTC.2258163&amp;isFromPublicArea=True&amp;isModal=true&amp;asPopupView=true"/>
    <x v="22"/>
    <x v="244"/>
    <d v="2021-09-30T00:00:00"/>
    <d v="2022-03-31T00:00:00"/>
    <s v="6 meses 2 días."/>
    <d v="2023-03-31T00:00:00"/>
    <s v="1 años "/>
    <d v="2023-03-31T00:00:00"/>
    <s v="1 años 6 meses 2 días."/>
    <s v="Término Ok"/>
    <m/>
    <m/>
    <m/>
    <d v="2023-10-28T00:00:00"/>
    <m/>
    <m/>
    <m/>
    <m/>
    <m/>
    <m/>
    <s v="No aplica"/>
    <m/>
    <m/>
    <m/>
    <m/>
    <s v="-"/>
    <m/>
    <m/>
  </r>
  <r>
    <x v="1"/>
    <s v="439-2021"/>
    <m/>
    <s v="Secop II"/>
    <s v="439-2021SUM(60462)"/>
    <s v="FDLSSAMC-7-2021(60462)"/>
    <x v="2"/>
    <x v="5"/>
    <x v="2"/>
    <m/>
    <m/>
    <s v="AQSERV S.A.S"/>
    <s v="830045040-1"/>
    <m/>
    <s v="No es CPS P-AG"/>
    <n v="70225270"/>
    <n v="0"/>
    <n v="0"/>
    <n v="70225270"/>
    <m/>
    <m/>
    <m/>
    <m/>
    <s v="Persona Jurídica"/>
    <x v="2"/>
    <m/>
    <s v="CONTRATAR A TODO COSTO EL SUMINISTRO, INSTALACIÓN Y PUESTA EN FUNCIONAMIENTO DEL SISTEMA DE DETECCIÓN, EXTINCIÓN Y ALARMA DE INCENDIOS DE LOS CUARTOS DE DATOS DE LA ALCALDIA LOCAL DE SUBA”"/>
    <s v="https://community.secop.gov.co/Public/Tendering/OpportunityDetail/Index?noticeUID=CO1.NTC.2175008&amp;isFromPublicArea=True&amp;isModal=true&amp;asPopupView=true"/>
    <x v="8"/>
    <x v="243"/>
    <d v="2021-10-11T00:00:00"/>
    <d v="2021-12-19T00:00:00"/>
    <s v="2 meses 9 días."/>
    <d v="2022-02-24T00:00:00"/>
    <s v="2 meses 5 días."/>
    <d v="2022-02-24T00:00:00"/>
    <s v="4 meses 14 días."/>
    <s v="Término Ok"/>
    <m/>
    <m/>
    <m/>
    <d v="2022-04-10T00:00:00"/>
    <m/>
    <m/>
    <m/>
    <m/>
    <m/>
    <m/>
    <s v="No aplica"/>
    <m/>
    <m/>
    <m/>
    <m/>
    <s v="-"/>
    <m/>
    <m/>
  </r>
  <r>
    <x v="1"/>
    <s v="440-2021"/>
    <m/>
    <s v="Secop II"/>
    <s v="440-2021CPS-AG(60701)"/>
    <s v="FDLSCD-417-2021(60701)"/>
    <x v="0"/>
    <x v="0"/>
    <x v="0"/>
    <m/>
    <m/>
    <s v="MATEO CALDERDÓN CASAS"/>
    <n v="1022436937"/>
    <s v="Bogotá, D.C."/>
    <n v="1953"/>
    <n v="26438110"/>
    <n v="0"/>
    <n v="0"/>
    <n v="26438110"/>
    <n v="2643811"/>
    <m/>
    <m/>
    <m/>
    <s v="Persona Natural"/>
    <x v="0"/>
    <m/>
    <s v="PRESTAR SERVICIOS DE APOYO A LA GESTIÓN PARA EL SEGUIMIENTO DEL CUMPLIMIENTO DE LOS PROCEDIMIENTOS ADMINISTRATIVOS, OPERATIVOS Y TÉCNICOS DEL PROYECTO – RETO LOCAL – Y LOS ASOCIADOS A LA INCLUSIÓN SOCIAL Y SEGURIDAD ECONÓMICA EN LA LOCALIDAD DE SUBA."/>
    <s v="https://community.secop.gov.co/Public/Tendering/OpportunityDetail/Index?noticeUID=CO1.NTC.2264192&amp;isFromPublicArea=True&amp;isModal=true&amp;asPopupView=true"/>
    <x v="20"/>
    <x v="250"/>
    <d v="2021-10-04T00:00:00"/>
    <d v="2021-12-31T00:00:00"/>
    <s v="2 meses 28 días."/>
    <d v="2022-08-03T00:00:00"/>
    <s v="7 meses 3 días."/>
    <d v="2022-08-03T00:00:00"/>
    <s v="10 meses "/>
    <s v="Término Ok"/>
    <m/>
    <m/>
    <m/>
    <m/>
    <s v="Dirección: Carrera 92 # 162 - 40"/>
    <n v="3222344725"/>
    <s v="calderoncasasmateo@gmail.com"/>
    <s v="Banco Davivienda"/>
    <s v="Ahorros"/>
    <s v="0550488415356085"/>
    <s v="Masculino"/>
    <s v="Colombia"/>
    <s v="Bogotá, D.C."/>
    <s v="Cundinamarca"/>
    <d v="1998-07-08T00:00:00"/>
    <n v="25"/>
    <s v="LICENCIATURA EN CIENCIAS SOCIALES"/>
    <m/>
  </r>
  <r>
    <x v="1"/>
    <s v="441-2021"/>
    <m/>
    <s v="Secop II"/>
    <s v="FDLSMC-441-2021(62153)"/>
    <s v="FDLSMC-8-2021(62153)"/>
    <x v="3"/>
    <x v="2"/>
    <x v="2"/>
    <m/>
    <m/>
    <s v="GOODS &amp; SERVICES CONSULTING S.A.S"/>
    <s v="900078578-5"/>
    <m/>
    <s v="No es CPS P-AG"/>
    <n v="11000000"/>
    <n v="0"/>
    <n v="0"/>
    <n v="11000000"/>
    <m/>
    <m/>
    <m/>
    <m/>
    <s v="Persona Jurídica"/>
    <x v="3"/>
    <m/>
    <s v="REALIZAR LA MEDICIÓN POSTERIOR DE LOS BIENES QUE ESTÁN COMO PROPIEDAD, PLANTA Y EQUIPO O SEA MAYORES A 2 SMMLV Y EL DETERIORO DE LOS BIENES MAYORES A 35 SMMLV, A CARGO DEL FONDO DE DESARROLLO LOCAL DE SUBA"/>
    <s v="https://community.secop.gov.co/Public/Tendering/OpportunityDetail/Index?noticeUID=CO1.NTC.2248996&amp;isFromPublicArea=True&amp;isModal=true&amp;asPopupView=true"/>
    <x v="8"/>
    <x v="251"/>
    <d v="2021-09-29T00:00:00"/>
    <d v="2021-11-21T00:00:00"/>
    <s v="1 meses 24 días."/>
    <d v="2021-11-21T00:00:00"/>
    <s v=""/>
    <d v="2021-11-21T00:00:00"/>
    <s v="1 meses 24 días."/>
    <s v="Término Ok"/>
    <m/>
    <m/>
    <m/>
    <m/>
    <m/>
    <m/>
    <m/>
    <m/>
    <m/>
    <m/>
    <s v="No aplica"/>
    <m/>
    <m/>
    <m/>
    <m/>
    <s v="-"/>
    <m/>
    <m/>
  </r>
  <r>
    <x v="1"/>
    <s v="442-2021"/>
    <m/>
    <s v="Secop II"/>
    <s v="442-2021CPS-AG (62247)"/>
    <s v="FDLSCD-418-2021 (62247)"/>
    <x v="0"/>
    <x v="0"/>
    <x v="0"/>
    <m/>
    <m/>
    <s v="DIRONN MAURICIO TRINIDADAMADO"/>
    <n v="1010244911"/>
    <s v="Bogotá, D.C."/>
    <n v="1965"/>
    <n v="6300000"/>
    <n v="0"/>
    <n v="0"/>
    <n v="6300000"/>
    <n v="1800000"/>
    <m/>
    <m/>
    <m/>
    <s v="Persona Natural"/>
    <x v="0"/>
    <m/>
    <s v="PRESTAR SUS SERVICIOS DE APOYO LOGÍSTICO ASISTENCIAL PARA EL DESARROLLO DE ACTIVIDADES Y EVENTOS LOCALES EN ATENCIÓN DEL PROYECTO SUBA TERRITORIO CULTURAL"/>
    <s v="https://community.secop.gov.co/Public/Tendering/OpportunityDetail/Index?noticeUID=CO1.NTC.2279455&amp;isFromPublicArea=True&amp;isModal=true&amp;asPopupView=true"/>
    <x v="4"/>
    <x v="252"/>
    <d v="2021-10-06T00:00:00"/>
    <d v="2021-12-31T00:00:00"/>
    <s v="2 meses 26 días."/>
    <d v="2021-12-31T00:00:00"/>
    <s v=""/>
    <d v="2021-12-31T00:00:00"/>
    <s v="2 meses 26 días."/>
    <s v="Término Ok"/>
    <m/>
    <m/>
    <m/>
    <m/>
    <s v="KR 87128A 35"/>
    <n v="3022820975"/>
    <s v="dironntrinidad@gmail.com"/>
    <s v="Banco Davivienda"/>
    <s v="Ahorros"/>
    <s v="008200799636"/>
    <s v="Masculino"/>
    <s v="Colombia"/>
    <s v="Bogotá, D.C."/>
    <s v="Cundinamarca"/>
    <d v="1999-03-22T00:00:00"/>
    <n v="25"/>
    <s v="TÉCNICO EN ASISTENCIA ADMINISTRATIVA"/>
    <m/>
  </r>
  <r>
    <x v="1"/>
    <s v="443-2021"/>
    <m/>
    <s v="Secop II"/>
    <s v="443-2021CPS-AG (62247)"/>
    <s v="FDLSCD-419-2021(62247)"/>
    <x v="0"/>
    <x v="0"/>
    <x v="0"/>
    <m/>
    <m/>
    <s v="MICHAEL ALFONSO GARZÓN CIFUENTES"/>
    <n v="80818424"/>
    <s v="Bogotá, D.C."/>
    <n v="1965"/>
    <n v="6300000"/>
    <n v="0"/>
    <n v="0"/>
    <n v="6300000"/>
    <n v="1800000"/>
    <m/>
    <m/>
    <m/>
    <s v="Persona Natural"/>
    <x v="0"/>
    <m/>
    <s v="PRESTAR SUS SERVICIOS DE APOYO LOGÍSTICO ASISTENCIAL PARA EL DESARROLLO DE ACTIVIDADES Y EVENTOS LOCALES EN ATENCIÓN DEL PROYECTO SUBA TERRITORIO CULTURAL"/>
    <s v="https://community.secop.gov.co/Public/Tendering/OpportunityDetail/Index?noticeUID=CO1.NTC.2279434&amp;isFromPublicArea=True&amp;isModal=true&amp;asPopupView=true"/>
    <x v="4"/>
    <x v="248"/>
    <d v="2021-10-04T00:00:00"/>
    <d v="2021-12-31T00:00:00"/>
    <s v="2 meses 28 días."/>
    <d v="2021-12-31T00:00:00"/>
    <s v=""/>
    <d v="2021-12-31T00:00:00"/>
    <s v="2 meses 28 días."/>
    <s v="Término Ok"/>
    <m/>
    <m/>
    <m/>
    <m/>
    <s v="cl 127 119A 17"/>
    <n v="3137475353"/>
    <s v="mikegarzon84@gmail.com"/>
    <s v="Banco Scotiabank Colpatria"/>
    <s v="Ahorros"/>
    <n v="6342039363"/>
    <s v="Masculino"/>
    <s v="Colombia"/>
    <s v="Bogotá, D.C."/>
    <s v="Cundinamarca"/>
    <d v="1984-08-26T00:00:00"/>
    <n v="39"/>
    <s v="bachiller"/>
    <m/>
  </r>
  <r>
    <x v="1"/>
    <s v="444-2021"/>
    <m/>
    <s v="Secop II"/>
    <s v="444-2021CPS-AG (62248)"/>
    <s v="FDLSCD-420-2021 (62248)"/>
    <x v="0"/>
    <x v="0"/>
    <x v="0"/>
    <m/>
    <m/>
    <s v="PEDRO DANIEL ASTROS HERNANDEZ"/>
    <n v="1019099174"/>
    <s v="Bogotá, D.C."/>
    <n v="1965"/>
    <n v="10500000"/>
    <n v="0"/>
    <n v="0"/>
    <n v="10500000"/>
    <n v="3000000"/>
    <m/>
    <m/>
    <m/>
    <s v="Persona Natural"/>
    <x v="0"/>
    <m/>
    <s v="PRESTAR LOS SERVICIOS DE APOYO TÉCNICO EN LA PREPARACIÓN, OPERACIÓN Y FUNCIONAMIENTO DEL SISTEMA DE SONIDO Y DEMÁS EQUIPOS UTILIZADOS PARA LA REALIZACIÓN DE ACTIVIDADES Y EVENTOS LOCALES EN ATENCIÓN DEL PROYECTO SUBA TERRITORIO CULTURAL"/>
    <s v="https://community.secop.gov.co/Public/Tendering/OpportunityDetail/Index?noticeUID=CO1.NTC.2278798&amp;isFromPublicArea=True&amp;isModal=true&amp;asPopupView=true"/>
    <x v="4"/>
    <x v="253"/>
    <d v="2021-09-29T00:00:00"/>
    <d v="2021-12-31T00:00:00"/>
    <s v="3 meses 3 días."/>
    <d v="2021-12-31T00:00:00"/>
    <s v=""/>
    <d v="2021-12-31T00:00:00"/>
    <s v="3 meses 3 días."/>
    <s v="Término Ok"/>
    <m/>
    <m/>
    <m/>
    <m/>
    <s v="KR 101 B 14136"/>
    <n v="3196158763"/>
    <s v="Daniel.astros94@gmail.com"/>
    <s v="Bancolombia"/>
    <s v="Ahorros"/>
    <n v="54785929813"/>
    <s v="Masculino"/>
    <s v="Colombia"/>
    <s v="Bogotá, D.C."/>
    <s v="Cundinamarca"/>
    <d v="1994-08-29T00:00:00"/>
    <n v="29"/>
    <s v="ESTUDIOS Y GESTION CULTURAL"/>
    <m/>
  </r>
  <r>
    <x v="1"/>
    <s v="445-2021"/>
    <m/>
    <s v="Secop II"/>
    <s v="445-2021CPS-AG (60883)"/>
    <s v="FDLSCD-421-2021(60883)"/>
    <x v="0"/>
    <x v="0"/>
    <x v="0"/>
    <m/>
    <m/>
    <s v="ANTONIO MARIA CLARETH ESCOBAR PACHECO"/>
    <n v="79454562"/>
    <m/>
    <n v="1979"/>
    <n v="9000000"/>
    <n v="0"/>
    <n v="0"/>
    <n v="9000000"/>
    <n v="2250000"/>
    <m/>
    <m/>
    <m/>
    <s v="Persona Natural"/>
    <x v="0"/>
    <m/>
    <s v="APOYAR ADMINISTRATIVA Y ASISTENCIALMENTE A LAS INSPECCIONES DE POLICÍA DE LA LOCALIDAD"/>
    <s v="https://community.secop.gov.co/Public/Tendering/OpportunityDetail/Index?noticeUID=CO1.NTC.2277748&amp;isFromPublicArea=True&amp;isModal=true&amp;asPopupView=true"/>
    <x v="23"/>
    <x v="254"/>
    <d v="2021-10-05T00:00:00"/>
    <d v="2021-12-31T00:00:00"/>
    <s v="2 meses 27 días."/>
    <d v="2021-12-31T00:00:00"/>
    <s v=""/>
    <d v="2021-12-31T00:00:00"/>
    <s v="2 meses 27 días."/>
    <s v="Término Ok"/>
    <m/>
    <m/>
    <m/>
    <m/>
    <s v="-"/>
    <s v="-"/>
    <s v="-"/>
    <s v="-"/>
    <s v="-"/>
    <s v="-"/>
    <s v="Masculino"/>
    <s v="-"/>
    <s v="-"/>
    <s v="-"/>
    <s v="-"/>
    <s v="-"/>
    <s v="-"/>
    <m/>
  </r>
  <r>
    <x v="1"/>
    <s v="446-2021"/>
    <m/>
    <s v="Secop II"/>
    <s v="446-2021CPS-AG (60884)"/>
    <s v="FDLSCD-422-2021(60884)"/>
    <x v="0"/>
    <x v="0"/>
    <x v="0"/>
    <m/>
    <m/>
    <s v="GERMAN JESUS AMAYA FERNANDEZ"/>
    <n v="79402044"/>
    <s v="Bogotá, D.C."/>
    <n v="1979"/>
    <n v="9000000"/>
    <n v="0"/>
    <n v="0"/>
    <n v="9000000"/>
    <n v="2250000"/>
    <m/>
    <m/>
    <m/>
    <s v="Persona Natural"/>
    <x v="0"/>
    <m/>
    <s v="APOYAR LA GESTIÓN DOCUMENTAL DE LA ALCALDÍA LOCAL, ACOMPAÑANDO AL EQUIPO JURÍDICO DE DEPURACIÓN EN LAS LABORES OPERATIVAS QUE GENERA EL PROCESO DE IMPULSO DE LAS ACTUACIONES ADMINISTRATIVAS EXISTENTES EN LAS DIFERENTES ALCALDÍAS LOCALES"/>
    <s v="https://community.secop.gov.co/Public/Tendering/OpportunityDetail/Index?noticeUID=CO1.NTC.2276035&amp;isFromPublicArea=True&amp;isModal=true&amp;asPopupView=true"/>
    <x v="21"/>
    <x v="248"/>
    <d v="2021-10-05T00:00:00"/>
    <d v="2021-12-31T00:00:00"/>
    <s v="2 meses 27 días."/>
    <d v="2021-12-31T00:00:00"/>
    <s v=""/>
    <d v="2021-12-31T00:00:00"/>
    <s v="2 meses 27 días."/>
    <s v="Término Ok"/>
    <m/>
    <m/>
    <m/>
    <m/>
    <s v="Calle 188 # 55 A – 61 Int 07 Apto 503"/>
    <n v="3014644914"/>
    <s v="amayafgermanj@gmail.com"/>
    <s v="Bancolombia"/>
    <s v="Ahorros"/>
    <n v="22329313836"/>
    <s v="Masculino"/>
    <s v="Colombia"/>
    <s v="Bogotá, D.C."/>
    <s v="Cundinamarca"/>
    <d v="1965-12-24T00:00:00"/>
    <n v="58"/>
    <s v="BACHILLER"/>
    <m/>
  </r>
  <r>
    <x v="1"/>
    <s v="447-2021"/>
    <m/>
    <s v="Secop II"/>
    <s v="447-2021CPS-P (60876)"/>
    <s v="FDLSCD-423-2021 (60876)"/>
    <x v="0"/>
    <x v="0"/>
    <x v="1"/>
    <m/>
    <m/>
    <s v="SANDRA CASTRO TORRES"/>
    <n v="35512483"/>
    <s v="Bogotá, D.C."/>
    <n v="1979"/>
    <n v="25520000"/>
    <n v="0"/>
    <n v="0"/>
    <n v="25520000"/>
    <n v="6380000"/>
    <m/>
    <m/>
    <m/>
    <s v="Persona Natural"/>
    <x v="0"/>
    <m/>
    <s v="APOYAR TECNICAMENTE LAS DISTINTAS ETAPAS DE LOS PROCESOS DE COMPETENCIA DE LAS INSPECCIONES DE POLICÍA DE LA LOCALIDAD, SEGÚN REPARTO"/>
    <s v="https://community.secop.gov.co/Public/Tendering/OpportunityDetail/Index?noticeUID=CO1.NTC.2277008&amp;isFromPublicArea=True&amp;isModal=true&amp;asPopupView=true"/>
    <x v="23"/>
    <x v="255"/>
    <d v="2021-10-06T00:00:00"/>
    <d v="2021-12-31T00:00:00"/>
    <s v="2 meses 26 días."/>
    <d v="2021-12-31T00:00:00"/>
    <s v=""/>
    <d v="2021-12-31T00:00:00"/>
    <s v="2 meses 26 días."/>
    <s v="Término Ok"/>
    <m/>
    <m/>
    <m/>
    <m/>
    <s v="Calle 147 No. 21 - 04"/>
    <n v="3004865762"/>
    <s v="sandra.castro.t@hotmail.com"/>
    <s v="Banco Caja Social (BCSC)"/>
    <s v="Ahorros"/>
    <n v="24045621095"/>
    <s v="Femenino"/>
    <s v="Colombia"/>
    <s v="Bogotá, D.C."/>
    <s v="Cundinamarca"/>
    <d v="1968-07-26T00:00:00"/>
    <n v="55"/>
    <s v="ARQUITECTURA"/>
    <m/>
  </r>
  <r>
    <x v="1"/>
    <s v="448-2021"/>
    <m/>
    <s v="Secop II"/>
    <s v="448-2021CPS-P(61527)"/>
    <s v="FDLSCD-424-2021 (61527)"/>
    <x v="0"/>
    <x v="0"/>
    <x v="1"/>
    <m/>
    <m/>
    <s v="MARIA ESTELA AMAYA ARAGON"/>
    <n v="52336246"/>
    <s v="Bogotá, D.C."/>
    <n v="1978"/>
    <n v="15295000"/>
    <n v="145700"/>
    <n v="0"/>
    <n v="15440700"/>
    <n v="4370000"/>
    <m/>
    <m/>
    <m/>
    <s v="Persona Natural"/>
    <x v="0"/>
    <m/>
    <s v="PRESTAR LOS SERVICIOS PROFESIONALES PARA LA REVISIÓN Y/O ELABORACIÓN DE LOS DOCUMENTOS Y GESTIONES PROVENIENTES DE LAS DIFERENTES ÁREAS RELACIONADOS CON TEMAS ADMINISTRATIVOS, CONTABLES Y FINANCIEROS DE LOS PROCESOS Y CONTRATOS DEL FONDO DE DESARROLLO LOCAL DE SUBA"/>
    <s v="https://community.secop.gov.co/Public/Tendering/OpportunityDetail/Index?noticeUID=CO1.NTC.2276596&amp;isFromPublicArea=True&amp;isModal=true&amp;asPopupView=true"/>
    <x v="1"/>
    <x v="253"/>
    <d v="2021-09-29T00:00:00"/>
    <d v="2021-12-31T00:00:00"/>
    <s v="3 meses 3 días."/>
    <d v="2022-01-14T00:00:00"/>
    <s v="14 días."/>
    <d v="2022-01-14T00:00:00"/>
    <s v="3 meses 17 días."/>
    <s v="Término Ok"/>
    <m/>
    <m/>
    <m/>
    <m/>
    <s v="DIAGONAL 146 N 128 53 INT 37"/>
    <n v="3142348301"/>
    <s v="aragonestela@gmail.com_x000d_"/>
    <s v="Banco Davivienda"/>
    <s v="Ahorros"/>
    <s v="488419696858"/>
    <s v="Femenino"/>
    <s v="Colombia"/>
    <s v="Bogotá, D.C."/>
    <s v="Cundinamarca"/>
    <d v="1976-08-17T00:00:00"/>
    <n v="47"/>
    <s v="CONTADURIA PUBLICA"/>
    <m/>
  </r>
  <r>
    <x v="1"/>
    <s v="449-2021"/>
    <m/>
    <s v="Secop II"/>
    <s v="449-2021CPS-P(60879)"/>
    <s v="FDLSCD-425-2021(60879)"/>
    <x v="0"/>
    <x v="0"/>
    <x v="1"/>
    <m/>
    <m/>
    <s v="JESUS MARIANO MARTINEZ OSPINA"/>
    <n v="1110512268"/>
    <m/>
    <n v="1979"/>
    <n v="17480000"/>
    <n v="0"/>
    <n v="0"/>
    <n v="17480000"/>
    <n v="4370000"/>
    <m/>
    <m/>
    <m/>
    <s v="Persona Natural"/>
    <x v="0"/>
    <m/>
    <s v="APOYAR JURÍDICAMENTE LA EJECUCIÓN DE LAS ACCIONES REQUERIDAS PARA LA DEPURACIÓN DE LAS ACTUACIONES ADMINISTRATIVAS QUE CURSAN EN LA ALCALDÍA LOCAL"/>
    <s v="https://community.secop.gov.co/Public/Tendering/OpportunityDetail/Index?noticeUID=CO1.NTC.2278876&amp;isFromPublicArea=True&amp;isModal=true&amp;asPopupView=true"/>
    <x v="21"/>
    <x v="253"/>
    <d v="2021-10-04T00:00:00"/>
    <d v="2021-12-31T00:00:00"/>
    <s v="2 meses 28 días."/>
    <d v="2021-12-31T00:00:00"/>
    <s v=""/>
    <d v="2021-12-31T00:00:00"/>
    <s v="2 meses 28 días."/>
    <s v="Término Ok"/>
    <m/>
    <m/>
    <m/>
    <m/>
    <s v="-"/>
    <s v="-"/>
    <s v="-"/>
    <s v="-"/>
    <s v="-"/>
    <s v="-"/>
    <s v="Masculino"/>
    <s v="-"/>
    <s v="-"/>
    <s v="-"/>
    <s v="-"/>
    <s v="-"/>
    <s v="-"/>
    <m/>
  </r>
  <r>
    <x v="1"/>
    <s v="450-2021"/>
    <m/>
    <s v="Secop II"/>
    <s v="CO1.PCCNTR.2908987"/>
    <s v="FDLSCD-426-2021(60901)"/>
    <x v="0"/>
    <x v="0"/>
    <x v="0"/>
    <m/>
    <m/>
    <s v="CRISTIAN DAVID ROMERO"/>
    <n v="1015464163"/>
    <s v="Bogotá, D.C."/>
    <n v="1953"/>
    <n v="14200000"/>
    <n v="0"/>
    <n v="0"/>
    <n v="14200000"/>
    <n v="3550000"/>
    <m/>
    <m/>
    <m/>
    <s v="Persona Natural"/>
    <x v="0"/>
    <m/>
    <s v="PRESTAR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 SIRBE, QUE  CONTRIBUYAN A LA GARANTÍA DE LOS DERECHOS DE LA POBLACIÓN MAYOR EN EL MARCO DE LA POLÍTICA PÚBLICA SOCIAL PARA EL ENVEJECIMIENTO Y LA VEJEZ EN EL DISTRITO CAPITAL A CARGO DE LA ALCALDÍA LOCAL. "/>
    <s v="https://community.secop.gov.co/Public/Tendering/OpportunityDetail/Index?noticeUID=CO1.NTC.2292798&amp;isFromPublicArea=True&amp;isModal=true&amp;asPopupView=true"/>
    <x v="20"/>
    <x v="255"/>
    <d v="2021-10-07T00:00:00"/>
    <d v="2021-12-31T00:00:00"/>
    <s v="2 meses 25 días."/>
    <d v="2021-12-31T00:00:00"/>
    <s v=""/>
    <d v="2021-12-31T00:00:00"/>
    <s v="2 meses 25 días."/>
    <s v="Término Ok"/>
    <m/>
    <m/>
    <m/>
    <m/>
    <s v="KR 90A 145A 22"/>
    <n v="3146671345"/>
    <s v="christianromerobaquero15@hotmail.com"/>
    <s v="Bancolombia"/>
    <s v="Ahorros"/>
    <n v="21772407553"/>
    <s v="Masculino"/>
    <s v="Colombia"/>
    <s v="Bogotá, D.C."/>
    <s v="Cundinamarca"/>
    <d v="1996-08-15T00:00:00"/>
    <n v="27"/>
    <s v="TECNOLOGÍA EN LOGÍSTICA DE_x000a_TRANSPORTE "/>
    <m/>
  </r>
  <r>
    <x v="1"/>
    <s v="451-2021"/>
    <m/>
    <s v="Secop II"/>
    <s v="451-2021CPS-AG(61881)"/>
    <s v="FDLSCD-427-2021 (61881)"/>
    <x v="0"/>
    <x v="0"/>
    <x v="0"/>
    <m/>
    <m/>
    <s v="YANETH CARDENAS PEREZ"/>
    <n v="52584430"/>
    <m/>
    <n v="1978"/>
    <n v="7875000"/>
    <n v="0"/>
    <n v="0"/>
    <n v="7875000"/>
    <n v="2250000"/>
    <m/>
    <m/>
    <m/>
    <s v="Persona Natural"/>
    <x v="0"/>
    <m/>
    <s v="PRESTAR SERVICIOS DE APOYO AL ÁREA DE GESTIÓN DEL DESARROLLO ADMINISTRATIVA Y FINANCIERA EN LAS LABORES QUE REQUIERA LA JUNTA ADMINISTRADORA LOCAL DE SUBA COMO GRABACIÓN DE SESIONES, TRANSCRIPCIÓN DE ACTAS Y ATENCIÓN A LA CIUDADANÍA"/>
    <s v="https://community.secop.gov.co/Public/Tendering/OpportunityDetail/Index?noticeUID=CO1.NTC.2295544&amp;isFromPublicArea=True&amp;isModal=true&amp;asPopupView=true"/>
    <x v="8"/>
    <x v="256"/>
    <d v="2021-10-25T00:00:00"/>
    <d v="2021-12-31T00:00:00"/>
    <s v="2 meses 7 días."/>
    <d v="2021-12-31T00:00:00"/>
    <s v=""/>
    <d v="2021-12-31T00:00:00"/>
    <s v="2 meses 7 días."/>
    <s v="Término Ok"/>
    <m/>
    <m/>
    <m/>
    <m/>
    <s v="-"/>
    <s v="-"/>
    <s v="-"/>
    <s v="-"/>
    <s v="-"/>
    <s v="-"/>
    <s v="Femenino"/>
    <s v="-"/>
    <s v="-"/>
    <s v="-"/>
    <s v="-"/>
    <s v="-"/>
    <s v="-"/>
    <m/>
  </r>
  <r>
    <x v="1"/>
    <s v="452-2021"/>
    <m/>
    <s v="Secop II"/>
    <s v="452-2021CPS-P(60876)"/>
    <s v="FDLSCD-428-2021(60876)"/>
    <x v="0"/>
    <x v="0"/>
    <x v="1"/>
    <m/>
    <m/>
    <s v="ADRIANA TANGARIFE CARVAJAL"/>
    <n v="52842671"/>
    <s v="Bogotá, D.C."/>
    <n v="1979"/>
    <n v="25520000"/>
    <n v="0"/>
    <n v="0"/>
    <n v="25520000"/>
    <n v="6380000"/>
    <m/>
    <m/>
    <m/>
    <s v="Persona Natural"/>
    <x v="0"/>
    <m/>
    <s v="APOYAR TÉCNICAMENTE LAS DISTINTAS ETAPAS DE LOS PROCESOS DE COMPETENCIA DE LAS INSPECCIONES DE POLICÍA DE LA LOCALIDAD, SEGÚN REPARTO"/>
    <s v="https://community.secop.gov.co/Public/Tendering/OpportunityDetail/Index?noticeUID=CO1.NTC.2288839&amp;isFromPublicArea=True&amp;isModal=true&amp;asPopupView=true"/>
    <x v="23"/>
    <x v="257"/>
    <d v="2021-10-11T00:00:00"/>
    <d v="2021-12-31T00:00:00"/>
    <s v="2 meses 21 días."/>
    <d v="2021-12-31T00:00:00"/>
    <s v=""/>
    <d v="2021-12-31T00:00:00"/>
    <s v="2 meses 21 días."/>
    <s v="Término Ok"/>
    <m/>
    <m/>
    <m/>
    <m/>
    <s v="CARRERA 66 # 79 A 82 UNIDAD 1 INTERIOR 2 APTO 302"/>
    <n v="3205619237"/>
    <s v=" akiedis27@gmail.com"/>
    <s v="Banco Caja Social (BCSC)"/>
    <s v="Ahorros"/>
    <n v="24525075600"/>
    <s v="Femenino"/>
    <s v="Colombia"/>
    <s v="Bogotá, D.C."/>
    <s v="Cundinamarca"/>
    <d v="1981-10-27T00:00:00"/>
    <n v="42"/>
    <s v="ARQUITECTURA"/>
    <m/>
  </r>
  <r>
    <x v="1"/>
    <s v="453-2021"/>
    <m/>
    <s v="Secop II"/>
    <s v="453-2021PS (61447)"/>
    <s v="FDLSSAMC-12-2021 (61447)"/>
    <x v="2"/>
    <x v="2"/>
    <x v="2"/>
    <m/>
    <m/>
    <s v="MORARCI AUTOMOTRIZ S.A.S"/>
    <s v="901336602-5"/>
    <m/>
    <s v="No es CPS P-AG"/>
    <n v="100000000"/>
    <n v="0"/>
    <n v="0"/>
    <n v="100000000"/>
    <m/>
    <m/>
    <m/>
    <m/>
    <s v="Persona Jurídica"/>
    <x v="3"/>
    <m/>
    <s v="PRESTAR EL SERVICIO DE MANTENIMIENTO PREVENTIVO Y CORRECTIVO PARA LA MAQUINARIA AMARILLA Y VEHÍCULOS PESADOS DEL PARQUE AUTOMOTOR DE LA ALCALDÍA LOCAL DE SUBA."/>
    <s v="https://community.secop.gov.co/Public/Tendering/OpportunityDetail/Index?noticeUID=CO1.NTC.2249062&amp;isFromPublicArea=True&amp;isModal=true&amp;asPopupView=true"/>
    <x v="11"/>
    <x v="255"/>
    <d v="2021-10-05T00:00:00"/>
    <d v="2022-07-04T00:00:00"/>
    <s v="9 meses "/>
    <d v="2022-07-04T00:00:00"/>
    <s v=""/>
    <d v="2022-07-04T00:00:00"/>
    <s v="9 meses "/>
    <s v="Término Ok"/>
    <m/>
    <m/>
    <m/>
    <m/>
    <m/>
    <m/>
    <m/>
    <m/>
    <m/>
    <m/>
    <s v="No aplica"/>
    <m/>
    <m/>
    <m/>
    <m/>
    <s v="-"/>
    <m/>
    <m/>
  </r>
  <r>
    <x v="1"/>
    <s v="454-2021"/>
    <m/>
    <s v="Secop II"/>
    <s v="454-2021CPS-P (60971)"/>
    <s v="FDLSCD-429-2021 (60971)"/>
    <x v="0"/>
    <x v="0"/>
    <x v="1"/>
    <m/>
    <m/>
    <s v="JHONNATHAN REINALDO RIVEROS LOPEZ"/>
    <n v="1010214387"/>
    <m/>
    <n v="1978"/>
    <n v="28710000"/>
    <n v="0"/>
    <n v="0"/>
    <n v="28710000"/>
    <n v="6380000"/>
    <m/>
    <m/>
    <m/>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2289841&amp;isFromPublicArea=True&amp;isModal=true&amp;asPopupView=true"/>
    <x v="3"/>
    <x v="254"/>
    <d v="2021-10-05T00:00:00"/>
    <d v="2021-12-31T00:00:00"/>
    <s v="2 meses 27 días."/>
    <d v="2022-01-14T00:00:00"/>
    <s v="14 días."/>
    <d v="2022-01-14T00:00:00"/>
    <s v="3 meses 10 días."/>
    <s v="Término Ok"/>
    <m/>
    <m/>
    <m/>
    <m/>
    <s v="-"/>
    <s v="-"/>
    <s v="-"/>
    <s v="-"/>
    <s v="-"/>
    <s v="-"/>
    <s v="Masculino"/>
    <s v="-"/>
    <s v="-"/>
    <s v="-"/>
    <s v="-"/>
    <s v="-"/>
    <s v="-"/>
    <m/>
  </r>
  <r>
    <x v="1"/>
    <s v="455-2021"/>
    <m/>
    <s v="Secop II"/>
    <s v="455-2021SUM(61653)"/>
    <s v="FDLSSASI-3-2021(61653)"/>
    <x v="1"/>
    <x v="5"/>
    <x v="2"/>
    <m/>
    <m/>
    <s v="ABOVE SAS"/>
    <s v="900838665-1"/>
    <m/>
    <s v="No es CPS P-AG"/>
    <n v="205733567"/>
    <n v="0"/>
    <n v="0"/>
    <n v="205733567"/>
    <m/>
    <m/>
    <m/>
    <m/>
    <s v="Persona Jurídica"/>
    <x v="3"/>
    <s v="Sanción por incumplimiento"/>
    <s v="ADQUIRIR LOS ELEMENTOS DEPORTIVOS PARA EL PROCESO DE DOTACIÓN EN EL MARCO DE LOS PRESUPUESTOS PARTICIPATIVOS A MONTO AGOTABLE Y COMO META DEL PLAN DE DESARROLLO DE LA LOCALIDAD DE CONFORMIDAD CON LAS CANTIDADES, Y ESPECIFICACIONES TÉCNICAS CONTENIDAS EN LA FICHA TECNICA, LOS ESTUDIOS PREVIOS Y EL PLIEGO DE CONDICIONES."/>
    <s v="https://community.secop.gov.co/Public/Tendering/OpportunityDetail/Index?noticeUID=CO1.NTC.2246522&amp;isFromPublicArea=True&amp;isModal=true&amp;asPopupView=true"/>
    <x v="4"/>
    <x v="255"/>
    <d v="2021-10-19T00:00:00"/>
    <d v="2021-12-02T00:00:00"/>
    <s v="1 meses 14 días."/>
    <d v="2022-11-14T00:00:00"/>
    <s v="11 meses 12 días."/>
    <d v="2022-11-14T00:00:00"/>
    <s v="1 años 27 días."/>
    <s v="Término Ok"/>
    <m/>
    <m/>
    <m/>
    <m/>
    <m/>
    <m/>
    <m/>
    <m/>
    <m/>
    <m/>
    <s v="No aplica"/>
    <m/>
    <m/>
    <m/>
    <m/>
    <s v="-"/>
    <m/>
    <m/>
  </r>
  <r>
    <x v="1"/>
    <s v="456-2021"/>
    <m/>
    <s v="Secop II"/>
    <s v="456-2021CPS-P(61895)"/>
    <s v="FDLSCD-430-2021(61895)"/>
    <x v="0"/>
    <x v="0"/>
    <x v="1"/>
    <m/>
    <m/>
    <s v="NELCY LOZANO CANTOR"/>
    <n v="39670941"/>
    <m/>
    <n v="1969"/>
    <n v="15295000"/>
    <n v="0"/>
    <n v="0"/>
    <n v="15295000"/>
    <n v="4370000"/>
    <m/>
    <m/>
    <m/>
    <s v="Persona Natural"/>
    <x v="0"/>
    <m/>
    <s v="PRESTAR SERVICIOS PROFESIONALES EN EL ÁREA DE GESTIÓN DEL DESARROLLO LOCAL PARA EL CUMPLIMIENTO DE LAS METAS DEL PLAN DE DESARROLLO LOCAL DE LA VIGENCIA Y ATENDER LAS COMPETENCIAS AMBIENTALES PROPIAS DE LA ALCALDÍA LOCAL DE SUBA”"/>
    <s v="https://community.secop.gov.co/Public/Tendering/OpportunityDetail/Index?noticeUID=CO1.NTC.2303736&amp;isFromPublicArea=True&amp;isModal=true&amp;asPopupView=true"/>
    <x v="12"/>
    <x v="258"/>
    <d v="2021-10-14T00:00:00"/>
    <d v="2021-12-31T00:00:00"/>
    <s v="2 meses 18 días."/>
    <d v="2021-12-31T00:00:00"/>
    <s v=""/>
    <d v="2021-12-31T00:00:00"/>
    <s v="2 meses 18 días."/>
    <s v="Término Ok"/>
    <m/>
    <m/>
    <m/>
    <m/>
    <s v="-"/>
    <s v="-"/>
    <s v="-"/>
    <s v="-"/>
    <s v="-"/>
    <s v="-"/>
    <s v="Femenino"/>
    <s v="-"/>
    <s v="-"/>
    <s v="-"/>
    <s v="-"/>
    <s v="-"/>
    <s v="-"/>
    <m/>
  </r>
  <r>
    <x v="1"/>
    <s v="457-2021"/>
    <m/>
    <s v="Secop II"/>
    <s v="FDLSMC-457-2021(62708)"/>
    <s v="FDLSMC-9-2021(62708)"/>
    <x v="3"/>
    <x v="2"/>
    <x v="2"/>
    <m/>
    <m/>
    <s v="ABC FUMISERVICES FUMIGACION Y EXTINTORES S.A.S"/>
    <s v="901010739-5"/>
    <m/>
    <s v="No es CPS P-AG"/>
    <n v="4791357"/>
    <n v="0"/>
    <n v="0"/>
    <n v="4791357"/>
    <m/>
    <m/>
    <m/>
    <m/>
    <s v="Persona Jurídica"/>
    <x v="2"/>
    <m/>
    <s v="PRESTAR EL SERVICIO DE MANTENIMIENTO (REVISIÓN Y RECARGA) DE LOS EXTINTORES DE LA ENTIDAD"/>
    <s v="https://community.secop.gov.co/Public/Tendering/OpportunityDetail/Index?noticeUID=CO1.NTC.2284166&amp;isFromPublicArea=True&amp;isModal=true&amp;asPopupView=true"/>
    <x v="8"/>
    <x v="259"/>
    <d v="2021-10-15T00:00:00"/>
    <d v="2021-12-14T00:00:00"/>
    <s v="2 meses "/>
    <d v="2021-12-14T00:00:00"/>
    <s v=""/>
    <d v="2021-12-14T00:00:00"/>
    <s v="2 meses "/>
    <s v="Término Ok"/>
    <m/>
    <m/>
    <m/>
    <d v="2021-12-10T00:00:00"/>
    <m/>
    <m/>
    <m/>
    <m/>
    <m/>
    <m/>
    <s v="No aplica"/>
    <m/>
    <m/>
    <m/>
    <m/>
    <s v="-"/>
    <m/>
    <m/>
  </r>
  <r>
    <x v="1"/>
    <s v="458-2021"/>
    <m/>
    <s v="Secop II"/>
    <s v="FDLSCI-458-2021(62826)"/>
    <s v="FDLSCI-431-2021(62826)"/>
    <x v="0"/>
    <x v="1"/>
    <x v="2"/>
    <m/>
    <m/>
    <s v="ORQUESTA FILARMÓNICA DE BOGOTÁ (OFB)"/>
    <n v="899999282"/>
    <m/>
    <s v="No es CPS P-AG"/>
    <n v="0"/>
    <n v="0"/>
    <n v="0"/>
    <n v="0"/>
    <m/>
    <m/>
    <m/>
    <m/>
    <s v="Entidad Distrital"/>
    <x v="6"/>
    <s v="1. 26/12/2022 9:39:05 AM La supervisión del Convenio Interadministrativo FDLSCI-458-2021(62826) suscrito con la ORQUESTA FILARMÓNICA DE BOGOTÁ radicó en la Oficina de Contratación el día 22/12/2022 solicitud de PRÓRROGA de este, HASTA EL TREINTA Y UNO (31) DE DICIEMBRE DE 2023, atendiendo las razones, expuestas en la solicitud de modificación, razón por la cual se requiere continuar con su ejecución. En tal sentido, LA NUEVA FECHA DE TERMINACIÓN DEL CONVENIO INTERADMINISTRATIVO FDLSCI-458-2021(62826) ES EL DÍA EL TREINTA Y UNO (31) DE DICIEMBRE DE 2023; Lo anterior, con fundamento en el principio de la autonomía de la voluntad consagrado en el artículo 1665 del Código Civil, en concordancia con el artículo 40 de la Ley 80 de 1993, inciso tercero. 2. 15/12/2023 12:08:17 PM_x0009_La supervisión del Convenio 458-2021(62826), suscrito con GISELA DE LA GUARDIA GONZÁLEZ, identificada con cedula de ciudadanía No. 1.032.469.661, en calidad de Directora de Formación Musical y Fomento de la ORQUESTA FILARMÓNICA DE BOGOTÁ, radicó en la Oficina de Contratación solicitud de PRÓRROGA No. (2), del mismo; prórroga hasta el TREINTA (30) de JUNIO de 2024, teniendo en cuenta la justificación que se encuentra en los documentos anexos, que hacen parte integral del presente convenio. Lo anterior, con fundamento además en el principio de la autonomía de la voluntad consagrado en el artículo 1602 del Código Civil, en concordancia con el artículo 40 de la Ley 80 de 1993, inciso tercero."/>
    <s v="AUNAR ESFUERZOS TÉCNICOS, ADMINISTRATIVOS, LOGÍSTICOS Y FINANCIEROS ENTRE LA ALCALDÍA LOCAL DE SUBA Y LA ORQUESTA FILARMÓNICA DE BOGOTÁ PARA LA CONTINUIDAD Y DESARROLLO DEL CENTRO FILARMÓNICO LOCAL COMO UN ESPACIO PARA EL PROCESO DE FORMACIÓN MUSICAL IMPLEMENTADO POR LA ORQUESTA Y DIRIGIDO A LA LOCALIDAD."/>
    <s v="https://community.secop.gov.co/Public/Tendering/OpportunityDetail/Index?noticeUID=CO1.NTC.2301090&amp;isFromPublicArea=True&amp;isModal=true&amp;asPopupView=true"/>
    <x v="4"/>
    <x v="259"/>
    <d v="2021-10-11T00:00:00"/>
    <d v="2022-12-30T00:00:00"/>
    <s v="1 años 2 meses 20 días."/>
    <d v="2024-06-30T00:00:00"/>
    <s v="1 años 6 meses "/>
    <d v="2024-06-30T00:00:00"/>
    <s v="2 años 8 meses 20 días."/>
    <s v="Término Ok"/>
    <m/>
    <m/>
    <m/>
    <m/>
    <m/>
    <m/>
    <m/>
    <m/>
    <m/>
    <m/>
    <s v="No aplica"/>
    <m/>
    <m/>
    <m/>
    <m/>
    <s v="-"/>
    <m/>
    <m/>
  </r>
  <r>
    <x v="1"/>
    <s v="459-2021"/>
    <m/>
    <s v="Secop II"/>
    <s v="459-2021 CPS - AG (61443)"/>
    <s v="FDLSCD-432-2021 (61443)"/>
    <x v="0"/>
    <x v="0"/>
    <x v="0"/>
    <m/>
    <m/>
    <s v="MANUEL ALEJANDRO GAVIRIA ARIAS"/>
    <n v="1019082340"/>
    <s v="Bogotá, D.C."/>
    <n v="1963"/>
    <n v="16344000"/>
    <n v="5448000"/>
    <n v="0"/>
    <n v="21792000"/>
    <n v="2724000"/>
    <m/>
    <m/>
    <m/>
    <s v="Persona Natural"/>
    <x v="0"/>
    <m/>
    <s v="PRESTAR SERVICIOS DE APOYO A LA GESTIÓN PROMOVIENDO LA PARTICIPACIÓN CIUDADANA EN LAS PRÁCTICAS DEPORTIVAS; MEDIANTE EL USO DE METODOLOGÍAS, PROMOVIENDO UNA MEJOR CALIDAD DE VIDA Y APROVECHAMIENTO DEL TIEMPO LIBRE EN LOS HABITANTES DE LA LOCALIDAD DE SUBA"/>
    <s v="https://community.secop.gov.co/Public/Tendering/OpportunityDetail/Index?noticeUID=CO1.NTC.2308414&amp;isFromPublicArea=True&amp;isModal=true&amp;asPopupView=true"/>
    <x v="4"/>
    <x v="258"/>
    <d v="2021-10-20T00:00:00"/>
    <d v="2022-04-19T00:00:00"/>
    <s v="6 meses "/>
    <d v="2022-06-19T00:00:00"/>
    <s v="2 meses "/>
    <d v="2022-06-19T00:00:00"/>
    <s v="8 meses "/>
    <s v="Término Ok"/>
    <m/>
    <m/>
    <m/>
    <m/>
    <s v="CL 147 D 92 26"/>
    <n v="3244170695"/>
    <s v="MAGA_7700@HOTMAIL.COM"/>
    <s v="Banco Caja Social (BCSC)"/>
    <s v="Ahorros"/>
    <n v="24055276454"/>
    <s v="Masculino"/>
    <s v="Colombia"/>
    <s v="Bogotá, D.C."/>
    <s v="Cundinamarca"/>
    <d v="1993-05-12T00:00:00"/>
    <n v="31"/>
    <s v="maestria en biocinetica,ciencias del deporte"/>
    <m/>
  </r>
  <r>
    <x v="1"/>
    <s v="460-2021"/>
    <m/>
    <s v="Secop II"/>
    <s v="460-2021-CPS-AG(61443)"/>
    <s v="FDLSCD-433-2021-(61443)"/>
    <x v="0"/>
    <x v="0"/>
    <x v="0"/>
    <m/>
    <m/>
    <s v="Michael Andrés Castro Guzmán"/>
    <n v="1030623911"/>
    <s v="Bogotá, D.C."/>
    <n v="1963"/>
    <n v="16344000"/>
    <n v="5448000"/>
    <n v="0"/>
    <n v="21792000"/>
    <n v="2724000"/>
    <m/>
    <m/>
    <m/>
    <s v="Persona Natural"/>
    <x v="0"/>
    <m/>
    <s v="PRESTAR SERVICIOS DE APOYO A LA GESTIÓN PROMOVIENDO LA PARTICIPACIÓN CIUDADANA EN LAS PRÁCTICAS DEPORTIVAS; MEDIANTE EL USO DE METODOLOGÍAS, PROMOVIENDO UNA MEJOR CALIDAD DE VIDA Y APROVECHAMIENTO DEL TIEMPO LIBRE EN LOS HABITANTES DE LA LOCALIDAD DE SUBA"/>
    <s v="https://community.secop.gov.co/Public/Tendering/OpportunityDetail/Index?noticeUID=CO1.NTC.2320451&amp;isFromPublicArea=True&amp;isModal=true&amp;asPopupView=true"/>
    <x v="4"/>
    <x v="260"/>
    <d v="2021-10-20T00:00:00"/>
    <d v="2022-04-19T00:00:00"/>
    <s v="6 meses "/>
    <d v="2022-06-19T00:00:00"/>
    <s v="2 meses "/>
    <d v="2022-06-19T00:00:00"/>
    <s v="8 meses "/>
    <s v="Término Ok"/>
    <m/>
    <m/>
    <m/>
    <m/>
    <s v="Calle 52 A No. 78 G 09 Sur, Kennedy Catalina I."/>
    <n v="3143441063"/>
    <s v=" maicol25_@hotmail.com"/>
    <s v="Banco Scotiabank Colpatria"/>
    <s v="Ahorros"/>
    <n v="202013719"/>
    <s v="Masculino"/>
    <s v="Colombia"/>
    <s v="Bogotá, D.C."/>
    <s v="Cundinamarca"/>
    <d v="1993-04-25T00:00:00"/>
    <n v="31"/>
    <s v="CULTURA FISICA Y DEPORTE"/>
    <m/>
  </r>
  <r>
    <x v="1"/>
    <s v="461-2021"/>
    <m/>
    <s v="Secop II"/>
    <s v="461-2021CPS-AG(61443)"/>
    <s v="FDLSCD-434-2021 (61527)"/>
    <x v="0"/>
    <x v="0"/>
    <x v="0"/>
    <m/>
    <m/>
    <s v="OSCAR SANABRIA SUAREZ"/>
    <n v="79236015"/>
    <m/>
    <n v="1963"/>
    <n v="16344000"/>
    <n v="5448000"/>
    <n v="0"/>
    <n v="21792000"/>
    <n v="2724000"/>
    <m/>
    <m/>
    <m/>
    <s v="Persona Natural"/>
    <x v="0"/>
    <m/>
    <s v="PRESTAR SERVICIOS DE APOYO A LA GESTIÓN PROMOVIENDO LA PARTICIPACIÓN CIUDADANA EN LAS PRÁCTICAS DEPORTIVAS; MEDIANTE EL USO DE METODOLOGÍAS, PROMOVIENDO UNA MEJOR CALIDAD DE VIDA Y APROVECHAMIENTO DEL TIEMPO LIBRE EN LOS HABITANTES DE LA LOCALIDAD DE SUBA"/>
    <s v="https://community.secop.gov.co/Public/Tendering/OpportunityDetail/Index?noticeUID=CO1.NTC.2325721&amp;isFromPublicArea=True&amp;isModal=true&amp;asPopupView=true"/>
    <x v="4"/>
    <x v="261"/>
    <d v="2021-10-20T00:00:00"/>
    <d v="2022-04-19T00:00:00"/>
    <s v="6 meses "/>
    <d v="2022-06-19T00:00:00"/>
    <s v="2 meses "/>
    <d v="2022-06-19T00:00:00"/>
    <s v="8 meses "/>
    <s v="Término Ok"/>
    <m/>
    <m/>
    <m/>
    <m/>
    <s v="-"/>
    <s v="-"/>
    <s v="-"/>
    <s v="-"/>
    <s v="-"/>
    <s v="-"/>
    <s v="Masculino"/>
    <s v="-"/>
    <s v="-"/>
    <s v="-"/>
    <s v="-"/>
    <s v="-"/>
    <s v="-"/>
    <m/>
  </r>
  <r>
    <x v="1"/>
    <s v="462-2021"/>
    <m/>
    <s v="Secop II"/>
    <s v="462-2021CPS-AG (61443)"/>
    <s v="FDLSCD-435-2021 (61443)"/>
    <x v="0"/>
    <x v="0"/>
    <x v="0"/>
    <m/>
    <m/>
    <s v="STEVEN ANDRES GUERRERO RAMOS"/>
    <n v="1033708185"/>
    <m/>
    <n v="1963"/>
    <n v="16344000"/>
    <n v="5448000"/>
    <n v="0"/>
    <n v="21792000"/>
    <n v="2724000"/>
    <m/>
    <m/>
    <m/>
    <s v="Persona Natural"/>
    <x v="0"/>
    <m/>
    <s v="PRESTAR SERVICIOS DE APOYO A LA GESTIÓN PROMOVIENDO LA PARTICIPACIÓN CIUDADANA EN LAS PRÁCTICAS DEPORTIVAS; MEDIANTE EL USO DE METODOLOGÍAS, PROMOVIENDO UNA MEJOR CALIDAD DE VIDA Y APROVECHAMIENTO DEL TIEMPO LIBRE EN LOS HABITANTES DE LA LOCALIDAD DE SUBA."/>
    <s v="https://community.secop.gov.co/Public/Tendering/OpportunityDetail/Index?noticeUID=CO1.NTC.2314138&amp;isFromPublicArea=True&amp;isModal=true&amp;asPopupView=true"/>
    <x v="4"/>
    <x v="260"/>
    <d v="2021-10-21T00:00:00"/>
    <d v="2022-04-20T00:00:00"/>
    <s v="6 meses "/>
    <d v="2022-06-20T00:00:00"/>
    <s v="2 meses "/>
    <d v="2022-06-20T00:00:00"/>
    <s v="8 meses "/>
    <s v="Término Ok"/>
    <m/>
    <m/>
    <m/>
    <m/>
    <s v="-"/>
    <s v="-"/>
    <s v="-"/>
    <s v="-"/>
    <s v="-"/>
    <s v="-"/>
    <s v="Masculino"/>
    <s v="-"/>
    <s v="-"/>
    <s v="-"/>
    <s v="-"/>
    <s v="-"/>
    <s v="-"/>
    <m/>
  </r>
  <r>
    <x v="1"/>
    <s v="463-2021"/>
    <m/>
    <s v="Secop II"/>
    <s v="463-2021CPS-AG (61444)"/>
    <s v="FDLSCD-436-2021(61444)"/>
    <x v="0"/>
    <x v="0"/>
    <x v="0"/>
    <m/>
    <m/>
    <s v="CARLOS JULIO PUENTES SOLANO"/>
    <n v="80021707"/>
    <m/>
    <n v="1963"/>
    <n v="16344000"/>
    <n v="5538800"/>
    <n v="0"/>
    <n v="21882800"/>
    <n v="2724000"/>
    <m/>
    <m/>
    <m/>
    <s v="Persona Natural"/>
    <x v="0"/>
    <m/>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2302867&amp;isFromPublicArea=True&amp;isModal=true&amp;asPopupView=true"/>
    <x v="4"/>
    <x v="258"/>
    <d v="2021-10-19T00:00:00"/>
    <d v="2022-04-18T00:00:00"/>
    <s v="6 meses "/>
    <d v="2022-06-19T00:00:00"/>
    <s v="2 meses 1 días."/>
    <d v="2022-06-19T00:00:00"/>
    <s v="8 meses 1 días."/>
    <s v="Término Ok"/>
    <m/>
    <m/>
    <m/>
    <m/>
    <s v="-"/>
    <s v="-"/>
    <s v="-"/>
    <s v="-"/>
    <s v="-"/>
    <s v="-"/>
    <s v="Masculino"/>
    <s v="-"/>
    <s v="-"/>
    <s v="-"/>
    <s v="-"/>
    <s v="-"/>
    <s v="-"/>
    <m/>
  </r>
  <r>
    <x v="1"/>
    <s v="464-2021"/>
    <m/>
    <s v="Secop II"/>
    <s v="464-2021PS(60604)"/>
    <s v="FDLSSAMC-11-2021(60604)"/>
    <x v="2"/>
    <x v="2"/>
    <x v="2"/>
    <m/>
    <m/>
    <s v="GRUPO EMPRESARIAL JHS SAS"/>
    <s v="900205684-3"/>
    <m/>
    <s v="No es CPS P-AG"/>
    <n v="150000000"/>
    <n v="44033394"/>
    <n v="0"/>
    <n v="194033394"/>
    <m/>
    <m/>
    <m/>
    <m/>
    <s v="Persona Jurídica"/>
    <x v="2"/>
    <m/>
    <s v="PRESTAR EL SERVICIO DE TRANSPORTE A FUNCIONARIOS Y CONTRATISTAS DEL FONDO DE DESARROLLO LOCALDE SUBA, CON EL FIN DE DAR CUMPLIMIENTO A LAS ACTIVIDADES MISIONALES DE LA ENTIDAD"/>
    <s v="https://community.secop.gov.co/Public/Tendering/OpportunityDetail/Index?noticeUID=CO1.NTC.2174759&amp;isFromPublicArea=True&amp;isModal=true&amp;asPopupView=true"/>
    <x v="8"/>
    <x v="256"/>
    <d v="2021-10-29T00:00:00"/>
    <d v="2022-05-13T00:00:00"/>
    <s v="6 meses 15 días."/>
    <d v="2022-05-28T00:00:00"/>
    <s v="15 días."/>
    <d v="2022-05-28T00:00:00"/>
    <s v="7 meses "/>
    <s v="Término Ok"/>
    <m/>
    <m/>
    <m/>
    <d v="2022-06-07T00:00:00"/>
    <m/>
    <m/>
    <m/>
    <m/>
    <m/>
    <m/>
    <s v="No aplica"/>
    <m/>
    <m/>
    <m/>
    <m/>
    <s v="-"/>
    <m/>
    <m/>
  </r>
  <r>
    <x v="1"/>
    <s v="465-2021"/>
    <m/>
    <s v="Secop II"/>
    <s v="465-2021PS (60793)"/>
    <s v="FDLSLP-1-2021(60793)"/>
    <x v="5"/>
    <x v="2"/>
    <x v="2"/>
    <m/>
    <m/>
    <s v="EXCURSIONES AMISTAD S.A.S. Y/O ADESCUBRIR TRAVEL &amp; ADVENTURE S.A.S"/>
    <s v="890802221-2"/>
    <m/>
    <s v="No es CPS P-AG"/>
    <n v="770595596"/>
    <n v="0"/>
    <n v="0"/>
    <n v="770595596"/>
    <m/>
    <m/>
    <m/>
    <m/>
    <s v="Persona Jurídica"/>
    <x v="2"/>
    <m/>
    <s v="PRESTAR LOS SERVICIOS LOGÍSTICOS PARA LA REALIZACIÓN DE ACTIVIDADES MISIONALES Y DE APOYO QUE REQUIERA LA LOCALIDAD DE SUBA EN EL MARCO DEL CUMPLIMIENTO DEL PLAN DE DESARROLLO LOCAL"/>
    <s v="https://community.secop.gov.co/Public/Tendering/OpportunityDetail/Index?noticeUID=CO1.NTC.2200543&amp;isFromPublicArea=True&amp;isModal=true&amp;asPopupView=true"/>
    <x v="4"/>
    <x v="260"/>
    <d v="2021-10-19T00:00:00"/>
    <d v="2022-08-18T00:00:00"/>
    <s v="10 meses "/>
    <d v="2022-08-18T00:00:00"/>
    <s v=""/>
    <d v="2022-08-18T00:00:00"/>
    <s v="10 meses "/>
    <s v="Término Ok"/>
    <m/>
    <m/>
    <m/>
    <d v="2022-11-16T00:00:00"/>
    <m/>
    <m/>
    <m/>
    <m/>
    <m/>
    <m/>
    <s v="No aplica"/>
    <m/>
    <m/>
    <m/>
    <m/>
    <s v="-"/>
    <m/>
    <m/>
  </r>
  <r>
    <x v="1"/>
    <s v="466-2021"/>
    <m/>
    <s v="Secop II"/>
    <s v="FDLSUM-466-2021(62720)"/>
    <s v="FDLSMC-10-2021(62720)"/>
    <x v="3"/>
    <x v="5"/>
    <x v="2"/>
    <m/>
    <m/>
    <s v="DISTRIBUCIONES ANDAQUI S.A.S"/>
    <s v="901472025-7"/>
    <m/>
    <s v="No es CPS P-AG"/>
    <n v="15753250"/>
    <n v="5084379"/>
    <n v="0"/>
    <n v="20837629"/>
    <m/>
    <m/>
    <m/>
    <m/>
    <s v="Persona Jurídica"/>
    <x v="2"/>
    <m/>
    <s v="SUMINISTRO DE ELEMENTOS DE PAPELERIA Y ÚTILES DE OFICINA PARA LAS DEPENDENCIAS DE LA ALCALDÍA LOCAL DE SUBA"/>
    <s v="https://community.secop.gov.co/Public/Tendering/OpportunityDetail/Index?noticeUID=CO1.NTC.2286719&amp;isFromPublicArea=True&amp;isModal=true&amp;asPopupView=true"/>
    <x v="16"/>
    <x v="260"/>
    <d v="2021-11-02T00:00:00"/>
    <d v="2022-01-01T00:00:00"/>
    <s v="2 meses "/>
    <d v="2022-02-01T00:00:00"/>
    <s v="1 meses "/>
    <d v="2022-02-01T00:00:00"/>
    <s v="3 meses "/>
    <s v="Término Ok"/>
    <m/>
    <m/>
    <m/>
    <d v="2022-02-02T00:00:00"/>
    <m/>
    <m/>
    <m/>
    <m/>
    <m/>
    <m/>
    <s v="No aplica"/>
    <m/>
    <m/>
    <m/>
    <m/>
    <s v="-"/>
    <m/>
    <m/>
  </r>
  <r>
    <x v="1"/>
    <s v="467-2021"/>
    <m/>
    <s v="Secop II"/>
    <s v="467-2021CPS-AG (61444)"/>
    <s v="FDLSCD-437-2021 (61444)"/>
    <x v="0"/>
    <x v="0"/>
    <x v="0"/>
    <m/>
    <m/>
    <s v="STEFANY LORENA HENAO JIMENEZ"/>
    <n v="1010213497"/>
    <s v="Bogotá, D.C."/>
    <n v="1963"/>
    <n v="16344000"/>
    <n v="4358400"/>
    <n v="0"/>
    <n v="20702400"/>
    <n v="2724000"/>
    <m/>
    <m/>
    <m/>
    <s v="Persona Natural"/>
    <x v="0"/>
    <m/>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2343156&amp;isFromPublicArea=True&amp;isModal=true&amp;asPopupView=true"/>
    <x v="4"/>
    <x v="262"/>
    <d v="2021-11-02T00:00:00"/>
    <d v="2022-05-01T00:00:00"/>
    <s v="6 meses "/>
    <d v="2022-06-19T00:00:00"/>
    <s v="1 meses 18 días."/>
    <d v="2022-06-19T00:00:00"/>
    <s v="7 meses 18 días."/>
    <s v="Término Ok"/>
    <m/>
    <m/>
    <m/>
    <m/>
    <s v="KR 111A 151D 65"/>
    <n v="3013782647"/>
    <s v="stefit94@gmail.com"/>
    <s v="Bancolombia"/>
    <s v="Ahorros"/>
    <n v="91224102564"/>
    <s v="Femenino"/>
    <s v="Colombia"/>
    <s v="Bogotá, D.C."/>
    <s v="Cundinamarca"/>
    <d v="1994-03-01T00:00:00"/>
    <n v="30"/>
    <s v="PROFESIONAL EN ENTRENAMIENTO DEPORTIVO"/>
    <m/>
  </r>
  <r>
    <x v="1"/>
    <s v="468-2021"/>
    <m/>
    <s v="Secop II"/>
    <s v="468-2021CPS-AG (61444)"/>
    <s v="FDLSCD-438-2021 (61444)"/>
    <x v="0"/>
    <x v="0"/>
    <x v="0"/>
    <m/>
    <m/>
    <s v="WILMAR HERNAN PEREZ SANCHEZ"/>
    <n v="1019077094"/>
    <s v="Bogotá, D.C."/>
    <n v="1963"/>
    <n v="16344000"/>
    <n v="4903200"/>
    <n v="0"/>
    <n v="21247200"/>
    <n v="2724000"/>
    <m/>
    <m/>
    <m/>
    <s v="Persona Natural"/>
    <x v="0"/>
    <m/>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2333337&amp;isFromPublicArea=True&amp;isModal=true&amp;asPopupView=true"/>
    <x v="4"/>
    <x v="263"/>
    <d v="2021-10-26T00:00:00"/>
    <d v="2022-04-25T00:00:00"/>
    <s v="6 meses "/>
    <d v="2022-06-19T00:00:00"/>
    <s v="1 meses 25 días."/>
    <d v="2022-06-19T00:00:00"/>
    <s v="7 meses 25 días."/>
    <s v="Término Ok"/>
    <m/>
    <m/>
    <m/>
    <m/>
    <s v="Cra 145 # 143 a 21"/>
    <n v="3208689930"/>
    <s v="p.wilmarhernan@gmail.com"/>
    <s v="Banco Caja Social (BCSC)"/>
    <s v="Ahorros"/>
    <s v="24093510947"/>
    <s v="Masculino"/>
    <s v="Colombia"/>
    <s v="Bogotá, D.C."/>
    <s v="Cundinamarca"/>
    <d v="1992-12-10T00:00:00"/>
    <n v="31"/>
    <s v="TECNOLOGIA EN ENTRENAMIENTO DEPORTIVO"/>
    <m/>
  </r>
  <r>
    <x v="1"/>
    <s v="469-2021"/>
    <m/>
    <s v="Secop II"/>
    <s v="469-2021CPS-AG(61444)"/>
    <s v="FDLSCD-439-2021 (61444)"/>
    <x v="0"/>
    <x v="0"/>
    <x v="0"/>
    <m/>
    <m/>
    <s v="Jairo Andres Calderon Palomo"/>
    <n v="1010175244"/>
    <s v="Bogotá, D.C."/>
    <n v="1963"/>
    <n v="16344000"/>
    <n v="4903200"/>
    <n v="0"/>
    <n v="21247200"/>
    <n v="2724000"/>
    <m/>
    <m/>
    <m/>
    <s v="Persona Natural"/>
    <x v="0"/>
    <m/>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2332426&amp;isFromPublicArea=True&amp;isModal=true&amp;asPopupView=true"/>
    <x v="4"/>
    <x v="264"/>
    <d v="2021-10-25T00:00:00"/>
    <d v="2022-04-29T00:00:00"/>
    <s v="6 meses 5 días."/>
    <d v="2022-06-17T00:00:00"/>
    <s v="1 meses 19 días."/>
    <d v="2022-06-17T00:00:00"/>
    <s v="7 meses 24 días."/>
    <s v="Término Ok"/>
    <m/>
    <m/>
    <m/>
    <m/>
    <s v="AC 145 85 80"/>
    <n v="3123574900"/>
    <s v=" kaput221729@gmail.com"/>
    <s v="Banco de Bogotá"/>
    <s v="Ahorros"/>
    <n v="605378645"/>
    <s v="Masculino"/>
    <s v="Colombia"/>
    <s v="Bogotá, D.C."/>
    <s v="Cundinamarca"/>
    <d v="1988-02-17T00:00:00"/>
    <n v="36"/>
    <s v="LICENCIATURA EN EDUCACION BASICA CON ENFASIS EN EDUCACION FISICA,"/>
    <m/>
  </r>
  <r>
    <x v="1"/>
    <s v="470-2021"/>
    <m/>
    <s v="Secop II"/>
    <s v="470-2021CPS-P(61875)"/>
    <s v="FDLSCD-440-2021(61875)"/>
    <x v="0"/>
    <x v="0"/>
    <x v="1"/>
    <m/>
    <m/>
    <s v="FERNANDO DE JESUS BLANCO MOJICA"/>
    <n v="1018441522"/>
    <m/>
    <n v="1978"/>
    <n v="22330000"/>
    <n v="0"/>
    <n v="0"/>
    <n v="22330000"/>
    <n v="6380000"/>
    <m/>
    <m/>
    <m/>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2335475&amp;isFromPublicArea=True&amp;isModal=true&amp;asPopupView=true"/>
    <x v="3"/>
    <x v="264"/>
    <d v="2021-10-27T00:00:00"/>
    <d v="2021-12-31T00:00:00"/>
    <s v="2 meses 5 días."/>
    <d v="2022-01-14T00:00:00"/>
    <s v="14 días."/>
    <d v="2022-01-14T00:00:00"/>
    <s v="2 meses 19 días."/>
    <s v="Término Ok"/>
    <m/>
    <m/>
    <m/>
    <m/>
    <s v="-"/>
    <s v="-"/>
    <s v="-"/>
    <s v="-"/>
    <s v="-"/>
    <s v="-"/>
    <s v="Masculino"/>
    <s v="-"/>
    <s v="-"/>
    <s v="-"/>
    <s v="-"/>
    <s v="-"/>
    <s v="-"/>
    <m/>
  </r>
  <r>
    <x v="1"/>
    <s v="471-2021"/>
    <m/>
    <s v="Secop II"/>
    <s v="471-2021CPS-AG(61444)"/>
    <s v="FDLSCD-441-2021(61444)"/>
    <x v="0"/>
    <x v="0"/>
    <x v="0"/>
    <m/>
    <m/>
    <s v="ANGIE YURANY GARCIA"/>
    <n v="1121417372"/>
    <s v="Bogotá, D.C."/>
    <n v="1963"/>
    <n v="16344000"/>
    <n v="4903200"/>
    <n v="0"/>
    <n v="21247200"/>
    <n v="2724000"/>
    <m/>
    <m/>
    <m/>
    <s v="Persona Natural"/>
    <x v="0"/>
    <m/>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2329244&amp;isFromPublicArea=True&amp;isModal=true&amp;asPopupView=true"/>
    <x v="4"/>
    <x v="265"/>
    <d v="2021-10-26T00:00:00"/>
    <d v="2022-04-25T00:00:00"/>
    <s v="6 meses "/>
    <d v="2022-06-18T00:00:00"/>
    <s v="1 meses 24 días."/>
    <d v="2022-06-18T00:00:00"/>
    <s v="7 meses 24 días."/>
    <s v="Término Ok"/>
    <m/>
    <m/>
    <m/>
    <m/>
    <s v="Carrera 159 #138B-21"/>
    <n v="3232923699"/>
    <s v="garciayurany109@gmail.com"/>
    <s v="Banco Caja Social (BCSC)"/>
    <s v="Ahorros"/>
    <s v="24105162467"/>
    <s v="Femenino"/>
    <s v="Colombia"/>
    <s v="Puerto Rico"/>
    <s v="Meta"/>
    <d v="2000-01-05T00:00:00"/>
    <n v="24"/>
    <s v="BACHILLER"/>
    <m/>
  </r>
  <r>
    <x v="1"/>
    <s v="472-2021"/>
    <m/>
    <s v="Secop II"/>
    <s v="472-2021CPS-AG(61444)"/>
    <s v="FDLSCD-442-2021 (61444)"/>
    <x v="0"/>
    <x v="0"/>
    <x v="0"/>
    <m/>
    <m/>
    <s v="JORGE ANDRES ZAPATA SINISTERRA"/>
    <n v="1151946106"/>
    <m/>
    <n v="1963"/>
    <n v="16344000"/>
    <n v="4267600"/>
    <n v="0"/>
    <n v="20611600"/>
    <n v="2724000"/>
    <m/>
    <m/>
    <m/>
    <s v="Persona Natural"/>
    <x v="0"/>
    <m/>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2343030&amp;isFromPublicArea=True&amp;isModal=true&amp;asPopupView=true"/>
    <x v="4"/>
    <x v="262"/>
    <d v="2021-11-02T00:00:00"/>
    <d v="2022-05-01T00:00:00"/>
    <s v="6 meses "/>
    <d v="2022-06-18T00:00:00"/>
    <s v="1 meses 17 días."/>
    <d v="2022-06-18T00:00:00"/>
    <s v="7 meses 17 días."/>
    <s v="Término Ok"/>
    <m/>
    <m/>
    <m/>
    <m/>
    <s v="-"/>
    <s v="-"/>
    <s v="-"/>
    <s v="-"/>
    <s v="-"/>
    <s v="-"/>
    <s v="Masculino"/>
    <s v="-"/>
    <s v="-"/>
    <s v="-"/>
    <s v="-"/>
    <s v="-"/>
    <s v="-"/>
    <m/>
  </r>
  <r>
    <x v="1"/>
    <s v="473-2021"/>
    <m/>
    <s v="Secop II"/>
    <s v="473-2021CPS-AG(61444)"/>
    <s v="FDLSCD-443-2021(61444)"/>
    <x v="0"/>
    <x v="0"/>
    <x v="0"/>
    <m/>
    <m/>
    <s v="DAVID ERNESTO POSADA CESPEDES"/>
    <n v="80034892"/>
    <s v="Bogotá, D.C."/>
    <n v="1963"/>
    <n v="16344000"/>
    <n v="4812400"/>
    <n v="0"/>
    <n v="21156400"/>
    <n v="2724000"/>
    <m/>
    <m/>
    <m/>
    <s v="Persona Natural"/>
    <x v="0"/>
    <m/>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2335831&amp;isFromPublicArea=True&amp;isModal=true&amp;asPopupView=true"/>
    <x v="4"/>
    <x v="263"/>
    <d v="2021-10-27T00:00:00"/>
    <d v="2022-04-26T00:00:00"/>
    <s v="6 meses "/>
    <d v="2022-06-19T00:00:00"/>
    <s v="1 meses 24 días."/>
    <d v="2022-06-19T00:00:00"/>
    <s v="7 meses 24 días."/>
    <s v="Término Ok"/>
    <m/>
    <m/>
    <m/>
    <m/>
    <s v="KR 123 131 80"/>
    <n v="3195577188"/>
    <s v=" condavid1@gmail.com"/>
    <s v="Banco Caja Social (BCSC)"/>
    <s v="Ahorros"/>
    <n v="24068268776"/>
    <s v="Masculino"/>
    <s v="Colombia"/>
    <s v="Bogotá, D.C."/>
    <s v="Cundinamarca"/>
    <d v="1982-08-23T00:00:00"/>
    <n v="41"/>
    <s v="LICENCIATURA EN EDUCACION BASICA CON ENFASIS EN EDUCACION FISICA,"/>
    <m/>
  </r>
  <r>
    <x v="1"/>
    <s v="474-2021"/>
    <m/>
    <s v="Secop II"/>
    <s v="474-2021CPS-AG(61444)"/>
    <s v="FDLSCD-444-2021 (61444)"/>
    <x v="0"/>
    <x v="0"/>
    <x v="0"/>
    <m/>
    <m/>
    <s v="jessica brigith ramirez moreno"/>
    <n v="1010177744"/>
    <m/>
    <n v="1963"/>
    <n v="16344000"/>
    <n v="5448000"/>
    <n v="0"/>
    <n v="21792000"/>
    <n v="2724000"/>
    <m/>
    <m/>
    <m/>
    <s v="Persona Natural"/>
    <x v="0"/>
    <m/>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2326903&amp;isFromPublicArea=True&amp;isModal=true&amp;asPopupView=true"/>
    <x v="4"/>
    <x v="261"/>
    <d v="2021-10-25T00:00:00"/>
    <d v="2022-04-24T00:00:00"/>
    <s v="6 meses "/>
    <d v="2022-06-24T00:00:00"/>
    <s v="2 meses "/>
    <d v="2022-06-24T00:00:00"/>
    <s v="8 meses "/>
    <s v="Término Ok"/>
    <m/>
    <m/>
    <m/>
    <m/>
    <s v="-"/>
    <s v="-"/>
    <s v="-"/>
    <s v="-"/>
    <s v="-"/>
    <s v="-"/>
    <s v="Femenino"/>
    <s v="-"/>
    <s v="-"/>
    <s v="-"/>
    <s v="-"/>
    <s v="-"/>
    <s v="-"/>
    <m/>
  </r>
  <r>
    <x v="1"/>
    <s v="475-2021"/>
    <m/>
    <s v="Secop II"/>
    <s v="475-2021CPS-AG(61444)"/>
    <s v="FDLSCD-445-2021 (61444)"/>
    <x v="0"/>
    <x v="0"/>
    <x v="0"/>
    <m/>
    <m/>
    <s v="IVONNE KATHALINA SAENZ SANCHEZ"/>
    <n v="1233892287"/>
    <s v="Bogotá, D.C."/>
    <n v="1963"/>
    <n v="16344000"/>
    <n v="4903200"/>
    <n v="0"/>
    <n v="21247200"/>
    <n v="2724000"/>
    <m/>
    <m/>
    <m/>
    <s v="Persona Natural"/>
    <x v="0"/>
    <m/>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2328852&amp;isFromPublicArea=True&amp;isModal=true&amp;asPopupView=true"/>
    <x v="4"/>
    <x v="264"/>
    <d v="2021-10-26T00:00:00"/>
    <d v="2022-04-25T00:00:00"/>
    <s v="6 meses "/>
    <d v="2022-06-18T00:00:00"/>
    <s v="1 meses 24 días."/>
    <d v="2022-06-18T00:00:00"/>
    <s v="7 meses 24 días."/>
    <s v="Término Ok"/>
    <m/>
    <m/>
    <m/>
    <m/>
    <s v="KR 114D 152D 27"/>
    <n v="3016209073"/>
    <s v=" ivonsaenz01@gmail.com"/>
    <s v="Bancolombia"/>
    <s v="Ahorros"/>
    <n v="24100001318"/>
    <s v="Femenino"/>
    <s v="Colombia"/>
    <s v="Bogotá, D.C."/>
    <s v="Cundinamarca"/>
    <d v="1997-07-31T00:00:00"/>
    <n v="26"/>
    <s v="TECNOLOGIA EN ENTRENAMIENTO DEPORTIVO,PROFESIONAL EN ENTRENAMIENTO_x000a_DEPORTIVO "/>
    <m/>
  </r>
  <r>
    <x v="1"/>
    <s v="476-2021"/>
    <m/>
    <s v="Secop II"/>
    <s v="476-2021PS(61769)"/>
    <s v="FDLSSAMC-13-2021(61769) "/>
    <x v="2"/>
    <x v="2"/>
    <x v="2"/>
    <m/>
    <m/>
    <s v="ROBINSON LEONARDO FONSECA RUBIO"/>
    <n v="79803698"/>
    <m/>
    <s v="No es CPS P-AG"/>
    <n v="224424798"/>
    <n v="0"/>
    <n v="0"/>
    <n v="224424798"/>
    <m/>
    <m/>
    <m/>
    <m/>
    <s v="Persona Jurídica"/>
    <x v="2"/>
    <m/>
    <s v="ADQUISICIÓN INSTALACIÓN Y PUESTA EN FUNCIONAMIENTO DE PLATAFORMAS SALVA ESCALERAS PARA LA ACCESIBILIDAD DE PERSONAS EN CONDICIÓN DE DISCAPACIDAD FÍSICA Y MOVILIDAD REDUCIDA EN LAS SEDES DE LA ALCALDÍA LOCAL DE SUBA"/>
    <s v="https://community.secop.gov.co/Public/Tendering/OpportunityDetail/Index?noticeUID=CO1.NTC.2266356&amp;isFromPublicArea=True&amp;isModal=true&amp;asPopupView=true"/>
    <x v="11"/>
    <x v="266"/>
    <d v="2021-11-02T00:00:00"/>
    <d v="2022-03-01T00:00:00"/>
    <s v="4 meses "/>
    <d v="2022-04-01T00:00:00"/>
    <s v="1 meses "/>
    <d v="2022-04-01T00:00:00"/>
    <s v="5 meses "/>
    <s v="Término Ok"/>
    <m/>
    <m/>
    <m/>
    <d v="2022-06-13T00:00:00"/>
    <m/>
    <m/>
    <m/>
    <m/>
    <m/>
    <m/>
    <s v="No aplica"/>
    <m/>
    <m/>
    <m/>
    <m/>
    <s v="-"/>
    <m/>
    <m/>
  </r>
  <r>
    <x v="1"/>
    <s v="477-2021"/>
    <m/>
    <s v="Secop II"/>
    <s v="477-2021PS(62541)"/>
    <s v="FDLSSAMC-14-2021(62541)"/>
    <x v="2"/>
    <x v="2"/>
    <x v="2"/>
    <m/>
    <m/>
    <s v="CORPORACIÓN_x000a_ESTRATÉGICA EN GESTIÓN E INTEGRACIÓN COLOMBIA - EGESCO"/>
    <s v="900175862-8"/>
    <m/>
    <s v="No es CPS P-AG"/>
    <n v="236326000"/>
    <n v="0"/>
    <n v="0"/>
    <n v="236326000"/>
    <m/>
    <m/>
    <m/>
    <m/>
    <s v="ESAL"/>
    <x v="2"/>
    <m/>
    <s v="DESARROLLAR PROCESO DE FORMACIÓN QUE ATIENDAN A 500 PERSONAS MEDIANTE ESCUELAS DE SEGURIDAD QUE LAS DOTEN DE INSTRUMENTOS LEGALES, ADMINISTRATIVOS, JURÍDICOS E INVESTIGATIVOS, PERMITIENDO CONSTRUIR ENTORNOS CREATIVOS Y SEGUROS PARA EL ADECUADO USO DE ESPACIOS PÚBLICOS, LA FORMULACIÓN DE PLANES DE MANEJO DE SITUACIONES DE RIESGO Y SEGURIDAD REDUCIENDO CONFLICTOS SOCIALES"/>
    <s v="https://community.secop.gov.co/Public/Tendering/OpportunityDetail/Index?noticeUID=CO1.NTC.2299015&amp;isFromPublicArea=True&amp;isModal=true&amp;asPopupView=true"/>
    <x v="13"/>
    <x v="267"/>
    <d v="2021-11-04T00:00:00"/>
    <d v="2022-05-03T00:00:00"/>
    <s v="6 meses "/>
    <d v="2022-06-12T00:00:00"/>
    <s v="1 meses 9 días."/>
    <d v="2022-06-12T00:00:00"/>
    <s v="7 meses 9 días."/>
    <s v="Término Ok"/>
    <m/>
    <m/>
    <m/>
    <d v="2022-08-10T00:00:00"/>
    <m/>
    <m/>
    <m/>
    <m/>
    <m/>
    <m/>
    <s v="No aplica"/>
    <m/>
    <m/>
    <m/>
    <m/>
    <s v="-"/>
    <m/>
    <m/>
  </r>
  <r>
    <x v="1"/>
    <s v="478-2021"/>
    <m/>
    <s v="Secop II"/>
    <s v="478-2021-COMODATO"/>
    <s v="FDLSCDC-446-2021"/>
    <x v="0"/>
    <x v="10"/>
    <x v="2"/>
    <m/>
    <m/>
    <s v="JAC DEL BARRIO VILLA ELISA SUBA"/>
    <s v="830056340-1"/>
    <m/>
    <s v="No es CPS P-AG"/>
    <n v="0"/>
    <n v="0"/>
    <n v="0"/>
    <n v="0"/>
    <m/>
    <m/>
    <m/>
    <m/>
    <s v="ESAL"/>
    <x v="6"/>
    <m/>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2335290&amp;isFromPublicArea=True&amp;isModal=true&amp;asPopupView=true"/>
    <x v="16"/>
    <x v="263"/>
    <d v="2021-10-26T00:00:00"/>
    <d v="2024-10-26T00:00:00"/>
    <s v="3 años 1 días."/>
    <d v="2024-10-26T00:00:00"/>
    <s v=""/>
    <d v="2024-10-26T00:00:00"/>
    <s v="3 años 1 días."/>
    <s v="Término Ok"/>
    <m/>
    <m/>
    <m/>
    <m/>
    <m/>
    <m/>
    <m/>
    <m/>
    <m/>
    <m/>
    <s v="No aplica"/>
    <m/>
    <m/>
    <m/>
    <m/>
    <s v="-"/>
    <m/>
    <m/>
  </r>
  <r>
    <x v="1"/>
    <s v="479-2021"/>
    <m/>
    <s v="Secop II"/>
    <s v="479-2021SUM(62537)"/>
    <s v="FDLSSASI-4-2021(62537)"/>
    <x v="1"/>
    <x v="5"/>
    <x v="2"/>
    <m/>
    <m/>
    <s v="CARLOS ANDRÉS GONZÁLEZ ORDUZ"/>
    <s v="80124902-2"/>
    <m/>
    <s v="No es CPS P-AG"/>
    <n v="230576875"/>
    <n v="27102950"/>
    <n v="0"/>
    <n v="257679825"/>
    <m/>
    <m/>
    <m/>
    <m/>
    <s v="Persona Jurídica"/>
    <x v="2"/>
    <m/>
    <s v="SUMINISTRO E INSTALACIÓN DEL MOBILIARIO PARA LAS DIFERENTES OFICINAS DEL FONDO DE DESARROLLO LOCAL DE SUBA"/>
    <s v="https://community.secop.gov.co/Public/Tendering/OpportunityDetail/Index?noticeUID=CO1.NTC.2285877&amp;isFromPublicArea=True&amp;isModal=true&amp;asPopupView=true"/>
    <x v="8"/>
    <x v="264"/>
    <d v="2021-11-04T00:00:00"/>
    <d v="2021-12-31T00:00:00"/>
    <s v="1 meses 28 días."/>
    <d v="2022-05-30T00:00:00"/>
    <s v="4 meses 29 días."/>
    <d v="2022-05-30T00:00:00"/>
    <s v="6 meses 27 días."/>
    <s v="Término Ok"/>
    <m/>
    <m/>
    <m/>
    <d v="2022-06-01T00:00:00"/>
    <m/>
    <m/>
    <m/>
    <m/>
    <m/>
    <m/>
    <s v="No aplica"/>
    <m/>
    <m/>
    <m/>
    <m/>
    <s v="-"/>
    <m/>
    <m/>
  </r>
  <r>
    <x v="1"/>
    <s v="480-2021"/>
    <m/>
    <s v="Secop II"/>
    <s v="480-2021PS (61548)"/>
    <s v="FDLS – LP - 002 DE 2021 (61548)"/>
    <x v="5"/>
    <x v="2"/>
    <x v="2"/>
    <m/>
    <m/>
    <s v="FUNDACIÓN ECODES"/>
    <s v="900359095-6"/>
    <m/>
    <s v="No es CPS P-AG"/>
    <n v="847326000"/>
    <n v="0"/>
    <n v="0"/>
    <n v="847326000"/>
    <m/>
    <m/>
    <m/>
    <m/>
    <s v="ESAL"/>
    <x v="2"/>
    <m/>
    <s v="PRESTAR LOS SERVICIOS PARA EL DESARROLLO DE LOS COMPONENTES DE PROTECCIÓN Y BIENESTAR ANIMAL EN LA LOCALIDAD DE SUBA, EN CUMPLIMIENTO DEL PROYECTO DE INVERSIÓN 1971: SUBA PROTEGE LOS ANIMALES"/>
    <s v="https://community.secop.gov.co/Public/Tendering/OpportunityDetail/Index?noticeUID=CO1.NTC.2268336&amp;isFromPublicArea=True&amp;isModal=true&amp;asPopupView=true"/>
    <x v="12"/>
    <x v="267"/>
    <d v="2021-11-02T00:00:00"/>
    <d v="2022-04-29T00:00:00"/>
    <s v="5 meses 28 días."/>
    <d v="2022-08-15T00:00:00"/>
    <s v="3 meses 17 días."/>
    <d v="2022-08-15T00:00:00"/>
    <s v="9 meses 14 días."/>
    <s v="Término Ok"/>
    <m/>
    <m/>
    <m/>
    <d v="2023-03-21T00:00:00"/>
    <m/>
    <m/>
    <m/>
    <m/>
    <m/>
    <m/>
    <s v="No aplica"/>
    <m/>
    <m/>
    <m/>
    <m/>
    <s v="-"/>
    <m/>
    <m/>
  </r>
  <r>
    <x v="1"/>
    <s v="481-2021"/>
    <m/>
    <s v="Secop II"/>
    <s v="481-2021CPS-AG (61444)"/>
    <s v="FDLSCD-447-2021(61444)"/>
    <x v="0"/>
    <x v="0"/>
    <x v="0"/>
    <m/>
    <m/>
    <s v="PABLO ENRIQUE HERRERA VALENCIA"/>
    <n v="1020799751"/>
    <m/>
    <n v="1963"/>
    <n v="16344000"/>
    <n v="0"/>
    <n v="0"/>
    <n v="16344000"/>
    <n v="2724000"/>
    <m/>
    <m/>
    <m/>
    <s v="Persona Natural"/>
    <x v="0"/>
    <m/>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2343151&amp;isFromPublicArea=True&amp;isModal=true&amp;asPopupView=true"/>
    <x v="4"/>
    <x v="262"/>
    <d v="2021-11-02T00:00:00"/>
    <d v="2022-05-01T00:00:00"/>
    <s v="6 meses "/>
    <d v="2022-05-01T00:00:00"/>
    <s v=""/>
    <d v="2022-05-01T00:00:00"/>
    <s v="6 meses "/>
    <s v="Término Ok"/>
    <m/>
    <m/>
    <m/>
    <m/>
    <s v="-"/>
    <s v="-"/>
    <s v="-"/>
    <s v="-"/>
    <s v="-"/>
    <s v="-"/>
    <s v="Masculino"/>
    <s v="-"/>
    <s v="-"/>
    <s v="-"/>
    <s v="-"/>
    <s v="-"/>
    <s v="-"/>
    <m/>
  </r>
  <r>
    <x v="1"/>
    <s v="482-2021"/>
    <m/>
    <s v="Secop II"/>
    <s v="482-2021CPS-P(61647)"/>
    <s v="FDLSCD-448-2021(61647)"/>
    <x v="0"/>
    <x v="0"/>
    <x v="1"/>
    <m/>
    <m/>
    <s v="DIANA MARCELA HOYOS RUIZ"/>
    <n v="24332666"/>
    <s v="Manizalez (Caldas)"/>
    <n v="1979"/>
    <n v="15000000"/>
    <n v="0"/>
    <n v="0"/>
    <n v="15000000"/>
    <n v="5000000"/>
    <m/>
    <m/>
    <m/>
    <s v="Persona Natural"/>
    <x v="0"/>
    <m/>
    <s v="APOYAR TÉCNICAMENTE LAS DISTINTAS ETAPAS DE LOS PROCESOS DE COMPETENCIA DE LA ALCALDÍA LOCAL PARA LA DEPURACIÓN DE ACTUACIONES ADMINISTRATIVAS."/>
    <s v="https://community.secop.gov.co/Public/Tendering/OpportunityDetail/Index?noticeUID=CO1.NTC.2342238&amp;isFromPublicArea=True&amp;isModal=true&amp;asPopupView=true"/>
    <x v="21"/>
    <x v="262"/>
    <d v="2021-11-02T00:00:00"/>
    <d v="2021-12-31T00:00:00"/>
    <s v="1 meses 30 días."/>
    <d v="2021-12-31T00:00:00"/>
    <s v=""/>
    <d v="2021-12-31T00:00:00"/>
    <s v="1 meses 30 días."/>
    <s v="Término Ok"/>
    <m/>
    <m/>
    <m/>
    <m/>
    <s v="Calle 151 N°96A-21"/>
    <n v="3117227118"/>
    <s v="DIANAMARCEHOYOS@HOTMAIL.COM"/>
    <s v="Bancoomeva"/>
    <s v="Ahorros"/>
    <s v="051202061201"/>
    <s v="Femenino"/>
    <s v="Colombia"/>
    <s v="Manizales"/>
    <s v="Caldas"/>
    <d v="1982-02-23T00:00:00"/>
    <n v="42"/>
    <s v="ESPECIALIZACION EN DERECHO URBANISTICO - ESPECIALIZACION Y GERENCIA DE PROYECTOS - ARQUITECTURA"/>
    <m/>
  </r>
  <r>
    <x v="1"/>
    <s v="483-2021"/>
    <m/>
    <s v="Secop II"/>
    <s v="483-2021CPS-AG(61444)"/>
    <s v="FDLSCD-449-2021(61644)"/>
    <x v="0"/>
    <x v="0"/>
    <x v="0"/>
    <m/>
    <m/>
    <s v="MAURICIO AMAYA ALBARRAN"/>
    <n v="1015470314"/>
    <s v="Bogotá, D.C."/>
    <n v="1963"/>
    <n v="16344000"/>
    <n v="4267600"/>
    <n v="0"/>
    <n v="20611600"/>
    <n v="2724000"/>
    <m/>
    <m/>
    <m/>
    <s v="Persona Natural"/>
    <x v="0"/>
    <m/>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2349546&amp;isFromPublicArea=True&amp;isModal=true&amp;asPopupView=true"/>
    <x v="4"/>
    <x v="234"/>
    <d v="2021-11-03T00:00:00"/>
    <d v="2022-05-02T00:00:00"/>
    <s v="6 meses "/>
    <d v="2022-06-19T00:00:00"/>
    <s v="1 meses 17 días."/>
    <d v="2022-06-19T00:00:00"/>
    <s v="7 meses 17 días."/>
    <s v="Término Ok"/>
    <m/>
    <m/>
    <m/>
    <m/>
    <s v="carrera 110 #152b 77"/>
    <n v="3134984182"/>
    <s v="mauro_220911@hotmail.com"/>
    <s v="Banco Scotiabank Colpatria"/>
    <s v="Ahorros"/>
    <n v="6342051542"/>
    <s v="Masculino"/>
    <s v="Colombia"/>
    <s v="Bogotá, D.C."/>
    <s v="Cundinamarca"/>
    <d v="1997-08-07T00:00:00"/>
    <n v="26"/>
    <s v="LICENCIATURA EN EDUCACION FISICA"/>
    <m/>
  </r>
  <r>
    <x v="1"/>
    <s v="484-2021"/>
    <m/>
    <s v="Secop II"/>
    <s v="484-2021-COMODATO"/>
    <s v="FDLSCDC-450-2021"/>
    <x v="0"/>
    <x v="10"/>
    <x v="2"/>
    <m/>
    <m/>
    <s v="JAC EL PORTICO"/>
    <s v="800119154-0"/>
    <m/>
    <s v="No es CPS P-AG"/>
    <n v="0"/>
    <n v="0"/>
    <n v="0"/>
    <n v="0"/>
    <m/>
    <m/>
    <m/>
    <m/>
    <s v="ESAL"/>
    <x v="6"/>
    <m/>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2358583&amp;isFromPublicArea=True&amp;isModal=true&amp;asPopupView=true"/>
    <x v="16"/>
    <x v="236"/>
    <d v="2021-11-03T00:00:00"/>
    <d v="2024-11-03T00:00:00"/>
    <s v="3 años 1 días."/>
    <d v="2024-11-03T00:00:00"/>
    <s v=""/>
    <d v="2024-11-03T00:00:00"/>
    <s v="3 años 1 días."/>
    <s v="Término Ok"/>
    <m/>
    <m/>
    <m/>
    <m/>
    <m/>
    <m/>
    <m/>
    <m/>
    <m/>
    <m/>
    <s v="No aplica"/>
    <m/>
    <m/>
    <m/>
    <m/>
    <s v="-"/>
    <m/>
    <m/>
  </r>
  <r>
    <x v="1"/>
    <s v="485-2021"/>
    <m/>
    <s v="Secop II"/>
    <s v="485-2021CPS-P(63432)"/>
    <s v="FDLSCD-451-2021 (63432)"/>
    <x v="0"/>
    <x v="0"/>
    <x v="1"/>
    <m/>
    <m/>
    <s v="NASLY KATTERINE CUSPOCA ORDUZ"/>
    <n v="1049637907"/>
    <s v="Tunja (Boyacá)"/>
    <n v="1979"/>
    <n v="8740000"/>
    <n v="0"/>
    <n v="0"/>
    <n v="8740000"/>
    <n v="4370000"/>
    <m/>
    <m/>
    <m/>
    <s v="Persona Natural"/>
    <x v="0"/>
    <m/>
    <s v="PRESTAR SERVICIOS PROFESIONALES PARA APOYAR AL GRUPO DE TRABAJO DE APOYO A LA RED NACIONAL DE PROTECCIÓN AL CONSUMIDOR, EN TODAS LAS ACTUACIONES TÉCNICAS Y ADMINISTRATIVAS ADELANTADAS EN LAS VISITAS, ACOMPAÑAMIENTO, CAPACITACIÓN, SOCIALIZACIÓN Y/O SENSIBILIZACIÓN PARA EL CONTROL Y VERIFICACIÓN DE REGLAMENTOS TÉCNICOS Y METROLOGÍA LEGAL."/>
    <s v="https://community.secop.gov.co/Public/Tendering/OpportunityDetail/Index?noticeUID=CO1.NTC.2362311&amp;isFromPublicArea=True&amp;isModal=true&amp;asPopupView=true"/>
    <x v="21"/>
    <x v="268"/>
    <d v="2021-11-08T00:00:00"/>
    <d v="2021-12-31T00:00:00"/>
    <s v="1 meses 24 días."/>
    <d v="2021-12-31T00:00:00"/>
    <s v=""/>
    <d v="2021-12-31T00:00:00"/>
    <s v="1 meses 24 días."/>
    <s v="Término Ok"/>
    <m/>
    <m/>
    <m/>
    <m/>
    <s v="Carrera 100 No. 148 – 58 Apto 202 Torre 5"/>
    <n v="3134247804"/>
    <s v="nasly.cuspoca@gmail.com"/>
    <s v="Bancolombia"/>
    <s v="Ahorros"/>
    <s v="23771672281 "/>
    <s v="Femenino"/>
    <s v="Colombia"/>
    <s v="Duitama"/>
    <s v="Boyacá"/>
    <d v="1993-06-02T00:00:00"/>
    <n v="31"/>
    <s v="ESPECIALIZACION EN DERECHO COMERCIAL - DERECHO"/>
    <m/>
  </r>
  <r>
    <x v="1"/>
    <s v="486-2021"/>
    <m/>
    <s v="Secop II"/>
    <s v="486-2021CPS-P(63557)"/>
    <s v="FDLSCD-452-2021-(63557)"/>
    <x v="0"/>
    <x v="0"/>
    <x v="1"/>
    <m/>
    <m/>
    <s v="YAMIR ELVIRA RINCON SOTAQUIRA"/>
    <n v="52262554"/>
    <m/>
    <n v="1979"/>
    <n v="8740000"/>
    <n v="0"/>
    <n v="0"/>
    <n v="8740000"/>
    <n v="4370000"/>
    <m/>
    <m/>
    <m/>
    <s v="Persona Natural"/>
    <x v="0"/>
    <m/>
    <s v="PRESTAR SERVICIOS PROFESIONALES PARA PARA EL APOYO EN EL TRÁMITE DE DESPACHOS COMISORIOS DE LA ALCALDÍA LOCAL DE SUBA"/>
    <s v="https://community.secop.gov.co/Public/Tendering/OpportunityDetail/Index?noticeUID=CO1.NTC.2363278&amp;isFromPublicArea=True&amp;isModal=true&amp;asPopupView=true"/>
    <x v="1"/>
    <x v="269"/>
    <d v="2021-11-09T00:00:00"/>
    <d v="2021-12-31T00:00:00"/>
    <s v="1 meses 23 días."/>
    <d v="2021-12-31T00:00:00"/>
    <s v=""/>
    <d v="2021-12-31T00:00:00"/>
    <s v="1 meses 23 días."/>
    <s v="Término Ok"/>
    <m/>
    <m/>
    <m/>
    <m/>
    <s v="-"/>
    <s v="-"/>
    <s v="-"/>
    <s v="-"/>
    <s v="-"/>
    <s v="-"/>
    <s v="Femenino"/>
    <s v="-"/>
    <s v="-"/>
    <s v="-"/>
    <s v="-"/>
    <s v="-"/>
    <s v="-"/>
    <m/>
  </r>
  <r>
    <x v="1"/>
    <s v="487-2021"/>
    <m/>
    <s v="Secop II"/>
    <s v="487-2021CPS-P-(63675)"/>
    <s v="FDLSCD-453-2021-(63675)"/>
    <x v="0"/>
    <x v="0"/>
    <x v="1"/>
    <m/>
    <m/>
    <s v="PEDRO FERNANDO NEIRA VARGAS"/>
    <n v="79298352"/>
    <m/>
    <n v="1979"/>
    <n v="8740000"/>
    <n v="0"/>
    <n v="0"/>
    <n v="8740000"/>
    <n v="4370000"/>
    <m/>
    <m/>
    <m/>
    <s v="Persona Natural"/>
    <x v="0"/>
    <m/>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2382427&amp;isFromPublicArea=True&amp;isModal=true&amp;asPopupView=true"/>
    <x v="23"/>
    <x v="270"/>
    <d v="2021-11-29T00:00:00"/>
    <d v="2021-12-31T00:00:00"/>
    <s v="1 meses 3 días."/>
    <d v="2021-12-31T00:00:00"/>
    <s v=""/>
    <d v="2021-12-31T00:00:00"/>
    <s v="1 meses 3 días."/>
    <s v="Término Ok"/>
    <m/>
    <m/>
    <m/>
    <m/>
    <s v="-"/>
    <s v="-"/>
    <s v="-"/>
    <s v="-"/>
    <s v="-"/>
    <s v="-"/>
    <s v="Masculino"/>
    <s v="-"/>
    <s v="-"/>
    <s v="-"/>
    <s v="-"/>
    <s v="-"/>
    <s v="-"/>
    <m/>
  </r>
  <r>
    <x v="1"/>
    <s v="488-2021"/>
    <m/>
    <s v="Secop II"/>
    <s v="488-2021CPS-AG(63676)"/>
    <s v="FDLSCD-454-2021(63676)"/>
    <x v="0"/>
    <x v="0"/>
    <x v="0"/>
    <m/>
    <m/>
    <s v="ELCIDA MARIN TARAZONA"/>
    <n v="28124871"/>
    <s v="Enciso (Santander)"/>
    <n v="1979"/>
    <n v="4500000"/>
    <n v="0"/>
    <n v="0"/>
    <n v="4500000"/>
    <n v="2250000"/>
    <m/>
    <m/>
    <m/>
    <s v="Persona Natural"/>
    <x v="0"/>
    <m/>
    <s v="APOYAR ADMINISTRATIVA Y ASISTENCIALMENTE A LAS INSPECCIONES DE POLICÍA DE LA LOCALIDAD"/>
    <s v="https://community.secop.gov.co/Public/Tendering/OpportunityDetail/Index?noticeUID=CO1.NTC.2360452&amp;isFromPublicArea=True&amp;isModal=true&amp;asPopupView=true"/>
    <x v="23"/>
    <x v="268"/>
    <d v="2021-11-08T00:00:00"/>
    <d v="2021-12-31T00:00:00"/>
    <s v="1 meses 24 días."/>
    <d v="2021-12-31T00:00:00"/>
    <s v=""/>
    <d v="2021-12-31T00:00:00"/>
    <s v="1 meses 24 días."/>
    <s v="Término Ok"/>
    <m/>
    <m/>
    <m/>
    <m/>
    <s v="Carrera 98 No. 2-20 "/>
    <n v="3138950684"/>
    <s v="chata-mar@hotmail.com"/>
    <s v="Banco Scotiabank Colpatria"/>
    <s v="Ahorros"/>
    <s v="2802009522"/>
    <s v="Femenino"/>
    <s v="Colombia"/>
    <s v="Enciso"/>
    <s v="Santander"/>
    <d v="1978-01-05T00:00:00"/>
    <n v="46"/>
    <s v="BACHILLER"/>
    <m/>
  </r>
  <r>
    <x v="1"/>
    <s v="489-2021"/>
    <m/>
    <s v="Secop II"/>
    <s v="489-2021CPS-AG (63835)"/>
    <s v="FDLSCD-455-2021(63835)"/>
    <x v="0"/>
    <x v="0"/>
    <x v="0"/>
    <m/>
    <m/>
    <s v="CARLOS MANUEL ROZO CRUZ"/>
    <n v="1022957103"/>
    <s v="Bogotá, D.C."/>
    <n v="1971"/>
    <n v="4500000"/>
    <n v="0"/>
    <n v="0"/>
    <n v="4500000"/>
    <n v="2250000"/>
    <m/>
    <m/>
    <m/>
    <s v="Persona Natural"/>
    <x v="0"/>
    <m/>
    <s v="PRESTAR SERVICIOS DE APOYO EN LAS ACCIONES DE PROMOCIÓN DE LA DEFENSA, CONVIVENCIA, PROTECCIÓN Y BIENESTAR DE LOS ANIMALES DOMÉSTICOS Y SILVESTRES, ASÍ COMO EN LA IMPLEMENTACIÓN DE ESTRATEGIAS DE CULTURA Y PARTICIPACIÓN CIUDADANA, EN LA LOCALIDAD DE SUBA"/>
    <s v="https://community.secop.gov.co/Public/Tendering/OpportunityDetail/Index?noticeUID=CO1.NTC.2373474&amp;isFromPublicArea=True&amp;isModal=true&amp;asPopupView=true"/>
    <x v="12"/>
    <x v="271"/>
    <d v="2021-11-11T00:00:00"/>
    <d v="2021-12-31T00:00:00"/>
    <s v="1 meses 21 días."/>
    <d v="2021-12-31T00:00:00"/>
    <s v=""/>
    <d v="2021-12-31T00:00:00"/>
    <s v="1 meses 21 días."/>
    <s v="Término Ok"/>
    <m/>
    <m/>
    <m/>
    <m/>
    <s v="Avenida Carrera 118 # 137ª - 19"/>
    <n v="3015431628"/>
    <s v="carlosrozo1990@gmail.com"/>
    <s v="Banco Caja Social (BCSC)"/>
    <s v="Ahorros"/>
    <s v="24109156589"/>
    <s v="Masculino"/>
    <s v="Colombia"/>
    <s v="Bogotá, D.C."/>
    <s v="Cundinamarca"/>
    <d v="1990-01-18T00:00:00"/>
    <n v="34"/>
    <s v="BACHILLER"/>
    <m/>
  </r>
  <r>
    <x v="1"/>
    <s v="490-2021"/>
    <m/>
    <s v="Secop II"/>
    <s v="CONTRATO DE COMPRAVENTA 490 - 2021"/>
    <s v="FDLSSASI-5-2021(62608)"/>
    <x v="1"/>
    <x v="4"/>
    <x v="2"/>
    <m/>
    <m/>
    <s v="S&amp;S SERVICIOS Y SUMINISTROS STELAR SAS"/>
    <s v="901151389-5"/>
    <m/>
    <s v="No es CPS P-AG"/>
    <n v="126107525"/>
    <n v="0"/>
    <n v="0"/>
    <n v="126107525"/>
    <m/>
    <m/>
    <m/>
    <m/>
    <s v="Persona Jurídica"/>
    <x v="2"/>
    <m/>
    <s v="ADQUISICIÓN DE ELEMENTOS DE DOTACIÓN LÚDICA Y PEDAGÓGICA PARA JARDINES INFANTILES EN LA LOCALIDAD DE SUBA DE CONFORMIDAD CON LAS ESPECIFICACIONES Y CANTIDADES ESTABLECIDAS EN LAS FICHAS TÉCNICAS EN EL MARCO DEL PROYECTO 2034 SUBA ENTORNO PROTECTOR"/>
    <s v="https://community.secop.gov.co/Public/Tendering/OpportunityDetail/Index?noticeUID=CO1.NTC.2297110&amp;isFromPublicArea=True&amp;isModal=true&amp;asPopupView=true"/>
    <x v="4"/>
    <x v="272"/>
    <d v="2021-11-25T00:00:00"/>
    <d v="2022-02-24T00:00:00"/>
    <s v="3 meses "/>
    <d v="2022-07-23T00:00:00"/>
    <s v="4 meses 29 días."/>
    <d v="2022-07-23T00:00:00"/>
    <s v="7 meses 29 días."/>
    <s v="Término Ok"/>
    <m/>
    <m/>
    <m/>
    <d v="2022-08-10T00:00:00"/>
    <m/>
    <m/>
    <m/>
    <m/>
    <m/>
    <m/>
    <s v="No aplica"/>
    <m/>
    <m/>
    <m/>
    <m/>
    <s v="-"/>
    <m/>
    <m/>
  </r>
  <r>
    <x v="1"/>
    <s v="491-2021"/>
    <m/>
    <s v="Secop II"/>
    <s v="FDLSMC-491-2021(63573)"/>
    <s v="FDLSMC-11-2021(63573)"/>
    <x v="3"/>
    <x v="2"/>
    <x v="2"/>
    <m/>
    <m/>
    <s v="ASESORES Y CONSULTORES CIVILES ASOCIADOS SAS"/>
    <s v="900427248-8"/>
    <m/>
    <s v="No es CPS P-AG"/>
    <n v="19572600"/>
    <n v="0"/>
    <n v="0"/>
    <n v="19572600"/>
    <m/>
    <m/>
    <m/>
    <m/>
    <s v="Persona Jurídica"/>
    <x v="2"/>
    <m/>
    <s v="PRESTAR LOS SERVICIOS PROFESIONALES PARA REALIZAR EL ANÁLISIS DE VULNERABILIDAD Y REFORZAMIENTO DE LA CASA DE LA CULTURA DE SUBA"/>
    <s v="https://community.secop.gov.co/Public/Tendering/OpportunityDetail/Index?noticeUID=CO1.NTC.2343460&amp;isFromPublicArea=True&amp;isModal=true&amp;asPopupView=true"/>
    <x v="11"/>
    <x v="271"/>
    <d v="2021-11-16T00:00:00"/>
    <d v="2022-01-15T00:00:00"/>
    <s v="2 meses "/>
    <d v="2022-01-15T00:00:00"/>
    <s v=""/>
    <d v="2022-01-15T00:00:00"/>
    <s v="2 meses "/>
    <s v="Término Ok"/>
    <m/>
    <m/>
    <m/>
    <d v="2022-02-01T00:00:00"/>
    <m/>
    <m/>
    <m/>
    <m/>
    <m/>
    <m/>
    <s v="No aplica"/>
    <m/>
    <m/>
    <m/>
    <m/>
    <s v="-"/>
    <m/>
    <m/>
  </r>
  <r>
    <x v="1"/>
    <s v="492-2021"/>
    <m/>
    <s v="Secop II"/>
    <s v="FDLS-CPS 492-2021 (61690)"/>
    <s v="FDLSLP- 3-2021(61690)"/>
    <x v="5"/>
    <x v="5"/>
    <x v="2"/>
    <m/>
    <m/>
    <s v="IMPECOS S.A.S"/>
    <s v="901039835-0"/>
    <m/>
    <s v="No es CPS P-AG"/>
    <n v="358525500"/>
    <n v="0"/>
    <n v="0"/>
    <n v="358525500"/>
    <m/>
    <m/>
    <m/>
    <m/>
    <s v="Persona Jurídica"/>
    <x v="2"/>
    <m/>
    <s v="CONTRATAR UN OPERADOR PARA LA EJECUCIÓN DE ACTIVIDADES RELACIONADAS CON LA ASISTENCIA TÉCNICA PARA LA PRODUCTIVIDAD, LOS PROCESOS DE TRANSFORMACIÓN Y ESTRATEGIAS DE COMERCIALIZACIÓN DE LAS FAMILIAS DE LA RURALIDAD DE SUBA"/>
    <s v="https://community.secop.gov.co/Public/Tendering/OpportunityDetail/Index?noticeUID=CO1.NTC.2287740&amp;isFromPublicArea=True&amp;isModal=true&amp;asPopupView=true"/>
    <x v="12"/>
    <x v="272"/>
    <d v="2021-11-25T00:00:00"/>
    <d v="2022-04-24T00:00:00"/>
    <s v="5 meses "/>
    <d v="2022-09-08T00:00:00"/>
    <s v="4 meses 15 días."/>
    <d v="2022-09-08T00:00:00"/>
    <s v="9 meses 15 días."/>
    <s v="Término Ok"/>
    <m/>
    <m/>
    <m/>
    <d v="2022-10-18T00:00:00"/>
    <m/>
    <m/>
    <m/>
    <m/>
    <m/>
    <m/>
    <s v="No aplica"/>
    <m/>
    <m/>
    <m/>
    <m/>
    <s v="-"/>
    <m/>
    <m/>
  </r>
  <r>
    <x v="1"/>
    <s v="493-2021"/>
    <m/>
    <s v="Secop II"/>
    <s v="493-2021CV(62611)"/>
    <s v="FDLSSASI-6-2021(62611)"/>
    <x v="1"/>
    <x v="4"/>
    <x v="2"/>
    <m/>
    <m/>
    <s v="OFIBEST S.A.S"/>
    <s v="900350133-7"/>
    <m/>
    <s v="No es CPS P-AG"/>
    <n v="43650000"/>
    <n v="0"/>
    <n v="0"/>
    <n v="43650000"/>
    <m/>
    <m/>
    <m/>
    <m/>
    <s v="Persona Jurídica"/>
    <x v="2"/>
    <m/>
    <s v="ADQUISICIÓN DE ELEMENTOS PARA LA DOTACIÓN MOBIBILIARIA, LÚDICA Y PEDAGÓGICA DEL CENTRO CRECER DE LA LOCALIDAD DE SUBA, DE CONFORMIDAD CON LAS ESPECIFICACIONES Y CANTIDADES ESTABLECIDAS EN LAS FICHAS TÉCNICAS EN EL MARCO DEL PROYECTO 2034 “SUBA ENTORNO PROTECTOR”"/>
    <s v="https://community.secop.gov.co/Public/Tendering/OpportunityDetail/Index?noticeUID=CO1.NTC.2312497&amp;isFromPublicArea=True&amp;isModal=true&amp;asPopupView=true"/>
    <x v="20"/>
    <x v="273"/>
    <d v="2021-11-16T00:00:00"/>
    <d v="2022-02-15T00:00:00"/>
    <s v="3 meses "/>
    <d v="2022-03-06T00:00:00"/>
    <s v="19 días."/>
    <d v="2022-03-06T00:00:00"/>
    <s v="3 meses 19 días."/>
    <s v="Término Ok"/>
    <m/>
    <m/>
    <m/>
    <d v="2022-04-01T00:00:00"/>
    <m/>
    <m/>
    <m/>
    <m/>
    <m/>
    <m/>
    <s v="No aplica"/>
    <m/>
    <m/>
    <m/>
    <m/>
    <s v="-"/>
    <m/>
    <m/>
  </r>
  <r>
    <x v="1"/>
    <s v="494-2021"/>
    <m/>
    <s v="Secop II"/>
    <s v="494-2021CV(62611)"/>
    <s v="FDLSSASI-6-2021(62611)"/>
    <x v="1"/>
    <x v="4"/>
    <x v="2"/>
    <m/>
    <m/>
    <s v="INVERSIONES Y CONTRATOS B.R.SAS (COINVER BR SAS)"/>
    <s v="901267162-1"/>
    <m/>
    <s v="No es CPS P-AG"/>
    <n v="37435323"/>
    <n v="0"/>
    <n v="0"/>
    <n v="37435323"/>
    <m/>
    <m/>
    <m/>
    <m/>
    <s v="Persona Jurídica"/>
    <x v="3"/>
    <m/>
    <s v="ADQUISICIÓN DE ELEMENTOS PARA LA DOTACIÓN MOBIBILIARIA, LUDICA Y PEDAGÓGICA DEL CENTRO CRECER DE LA LOCALIDAD DE SUBA, DE CONFORMIDAD CON LAS ESPECIFICACIONES Y CANTIDADES ESTABLECIDAS EN LAS FICHAS TÉCNICAS EN EL MARCO DEL PROYECTO 2034 SUBA ENTORNO PROTECTOR"/>
    <s v="https://community.secop.gov.co/Public/Tendering/OpportunityDetail/Index?noticeUID=CO1.NTC.2312497&amp;isFromPublicArea=True&amp;isModal=true&amp;asPopupView=true"/>
    <x v="4"/>
    <x v="274"/>
    <d v="2021-11-16T00:00:00"/>
    <d v="2022-02-15T00:00:00"/>
    <s v="3 meses "/>
    <d v="2022-03-17T00:00:00"/>
    <s v="1 meses 2 días."/>
    <d v="2022-03-17T00:00:00"/>
    <s v="4 meses 2 días."/>
    <s v="Término Ok"/>
    <m/>
    <m/>
    <m/>
    <m/>
    <m/>
    <m/>
    <m/>
    <m/>
    <m/>
    <m/>
    <s v="No aplica"/>
    <m/>
    <m/>
    <m/>
    <m/>
    <s v="-"/>
    <m/>
    <m/>
  </r>
  <r>
    <x v="1"/>
    <s v="495-2021"/>
    <m/>
    <s v="Secop II"/>
    <s v="FDLSCI-495-2021(64126)"/>
    <s v="FDLSCI-456-2021(64126)"/>
    <x v="0"/>
    <x v="1"/>
    <x v="2"/>
    <m/>
    <m/>
    <s v="FUNDACIÓN NACIONAL BATUTA"/>
    <s v="800148631-6"/>
    <m/>
    <s v="No es CPS P-AG"/>
    <n v="101171638"/>
    <n v="20000000"/>
    <n v="15256513"/>
    <n v="136428151"/>
    <m/>
    <m/>
    <m/>
    <m/>
    <s v="ESAL"/>
    <x v="3"/>
    <m/>
    <s v="AUNAR ESFUERZOS PARA BRINDAR ESPACIOS DE FORMACIÓN, DISFRUTE Y GOCE A LA COMUNIDAD EN GENERAL DE LA LOCALIDAD DE SUBA, POR MEDIO DE LA CONTINUIDAD Y FORTALECIMIENTO DE LAS AGRUPACIONES DE CORO Y ENSAMBLE REPRESENTATIVO DEL CENTRO MUSICAL BATUTA LA GAITANA"/>
    <s v="https://community.secop.gov.co/Public/Tendering/OpportunityDetail/Index?noticeUID=CO1.NTC.2377825&amp;isFromPublicArea=True&amp;isModal=true&amp;asPopupView=true"/>
    <x v="4"/>
    <x v="275"/>
    <d v="2021-11-17T00:00:00"/>
    <d v="2022-10-16T00:00:00"/>
    <s v="11 meses "/>
    <d v="2022-12-31T00:00:00"/>
    <s v="2 meses 15 días."/>
    <d v="2022-12-31T00:00:00"/>
    <s v="1 años 1 meses 15 días."/>
    <s v="Término Ok"/>
    <m/>
    <m/>
    <m/>
    <m/>
    <m/>
    <m/>
    <m/>
    <m/>
    <m/>
    <m/>
    <s v="No aplica"/>
    <m/>
    <m/>
    <m/>
    <m/>
    <s v="-"/>
    <m/>
    <m/>
  </r>
  <r>
    <x v="1"/>
    <s v="496-2021"/>
    <m/>
    <s v="Secop II"/>
    <s v="496-2021CPS-P(63715)"/>
    <s v="FDLSCD-457-2021(63715)"/>
    <x v="0"/>
    <x v="0"/>
    <x v="1"/>
    <m/>
    <m/>
    <s v="MARIA CATALINA ORTIZ TORRES"/>
    <n v="1072706181"/>
    <s v="Chía (Cundinamarca)"/>
    <n v="1977"/>
    <n v="8740000"/>
    <n v="0"/>
    <n v="0"/>
    <n v="8740000"/>
    <n v="4370000"/>
    <m/>
    <m/>
    <m/>
    <s v="Persona Natural"/>
    <x v="0"/>
    <m/>
    <s v="PRESTAR SERVICIOS PROFESIONALES EN MATERIA SOCIAL PARA IMPULSAR LOS PROCESOS DE PARTICIPACIÓN CIUDADANA Y FOMENTAR LAS ACTIVIDADES INSTITUCIONALES PARA EL CUMPLIMIENTO DE LAS METAS DE PLAN DE DESARROLLO LOCAL"/>
    <s v="https://community.secop.gov.co/Public/Tendering/OpportunityDetail/Index?noticeUID=CO1.NTC.2378483&amp;isFromPublicArea=True&amp;isModal=true&amp;asPopupView=true"/>
    <x v="4"/>
    <x v="274"/>
    <d v="2021-11-16T00:00:00"/>
    <d v="2021-12-31T00:00:00"/>
    <s v="1 meses 16 días."/>
    <d v="2021-12-31T00:00:00"/>
    <s v=""/>
    <d v="2021-12-31T00:00:00"/>
    <s v="1 meses 16 días."/>
    <s v="Término Ok"/>
    <m/>
    <m/>
    <m/>
    <m/>
    <s v="CL 191312"/>
    <n v="3059162497"/>
    <s v="catalinaort.t@gmail.com"/>
    <s v="Banco Caja Social (BCSC)"/>
    <s v="Ahorros"/>
    <n v="24099412229"/>
    <s v="Femenino"/>
    <s v="Colombia"/>
    <s v="Bogotá, D.C."/>
    <s v="Cundinamarca"/>
    <d v="1995-06-09T00:00:00"/>
    <n v="28"/>
    <s v="INTERNATIONAL COMMITTEE OF RED CROSS"/>
    <m/>
  </r>
  <r>
    <x v="1"/>
    <s v="497-2021"/>
    <m/>
    <s v="Secop II"/>
    <s v="497-2021CPS-P (63712)"/>
    <s v="FDLSCD-458-2021 (63712)"/>
    <x v="0"/>
    <x v="0"/>
    <x v="1"/>
    <m/>
    <m/>
    <s v="SANDRA VIVIANA ACOSTA RODRIGUEZ"/>
    <n v="1018422753"/>
    <s v="Bogotá, D.C."/>
    <n v="1979"/>
    <n v="11000000"/>
    <n v="0"/>
    <n v="0"/>
    <n v="11000000"/>
    <n v="5500000"/>
    <m/>
    <m/>
    <m/>
    <s v="Persona Natural"/>
    <x v="0"/>
    <m/>
    <s v="APOYAR TÉCNICAMENTE LAS DISTINTAS ETAPAS DE LOS PROCESOS DE COMPETENCIA DE LA ALCALDÍA LOCAL PARA LA DEPURACIÓN DE ACTUACIONES ADMINISTRATIVAS."/>
    <s v="https://community.secop.gov.co/Public/Tendering/OpportunityDetail/Index?noticeUID=CO1.NTC.2382626&amp;isFromPublicArea=True&amp;isModal=true&amp;asPopupView=true"/>
    <x v="21"/>
    <x v="274"/>
    <d v="2021-11-17T00:00:00"/>
    <d v="2021-12-31T00:00:00"/>
    <s v="1 meses 15 días."/>
    <d v="2021-12-31T00:00:00"/>
    <s v=""/>
    <d v="2021-12-31T00:00:00"/>
    <s v="1 meses 15 días."/>
    <s v="Término Ok"/>
    <m/>
    <m/>
    <m/>
    <m/>
    <s v="CALLE 132#45A-19"/>
    <n v="3135661938"/>
    <s v="ARQ_SANDRA3012@HOTMAIL.COM"/>
    <s v="Bancolombia"/>
    <s v="Ahorros"/>
    <n v="14175557521"/>
    <s v="Femenino"/>
    <s v="Colombia"/>
    <s v="San Juan de Betulia"/>
    <s v="Sucre"/>
    <d v="1988-12-30T00:00:00"/>
    <n v="35"/>
    <s v="ESPECIALIZACION EN GERENCIA EN RIESGOS LABORALES Y SEGURIDAD - ARQUITECTURA"/>
    <m/>
  </r>
  <r>
    <x v="1"/>
    <s v="498-2021"/>
    <m/>
    <s v="Secop II"/>
    <s v="498-2021CPS-P(62601)"/>
    <s v="FDLSCD-459-2021(62601)"/>
    <x v="0"/>
    <x v="0"/>
    <x v="1"/>
    <m/>
    <m/>
    <s v="JOSE DUVAN NUÑEZ MUÑOZ"/>
    <n v="1019039121"/>
    <m/>
    <n v="1962"/>
    <n v="18900000"/>
    <n v="0"/>
    <n v="0"/>
    <n v="18900000"/>
    <n v="6300000"/>
    <m/>
    <m/>
    <m/>
    <s v="Persona Natural"/>
    <x v="0"/>
    <m/>
    <s v="PRESTAR LOS SERVICIOS PROFESIONALES COMO ABOGADO(A) PARA APOYAR EL ESTUDIO DE TITULACIÓN, ANÁLISIS, EVALUACIÓN DEL PROCESO DE RECONOCIMIENTO Y LEGALIZACIÓN DE PREDIOS DEL CENTRO POBLADO DE CHORRILLOS DE LA LOCALIDAD DE SUBA, EN EL MARCO DE LA NORMATIVA VIGENTE (DECRETO 435 DE 2015)"/>
    <s v="https://community.secop.gov.co/Public/Tendering/OpportunityDetail/Index?noticeUID=CO1.NTC.2385571&amp;isFromPublicArea=True&amp;isModal=true&amp;asPopupView=true"/>
    <x v="11"/>
    <x v="276"/>
    <d v="2021-11-19T00:00:00"/>
    <d v="2021-12-31T00:00:00"/>
    <s v="1 meses 13 días."/>
    <d v="2022-01-31T00:00:00"/>
    <s v="1 meses "/>
    <d v="2022-01-31T00:00:00"/>
    <s v="2 meses 13 días."/>
    <s v="Término Ok"/>
    <m/>
    <m/>
    <m/>
    <m/>
    <s v="-"/>
    <s v="-"/>
    <s v="-"/>
    <s v="-"/>
    <s v="-"/>
    <s v="-"/>
    <s v="Masculino"/>
    <s v="-"/>
    <s v="-"/>
    <s v="-"/>
    <s v="-"/>
    <s v="-"/>
    <s v="-"/>
    <m/>
  </r>
  <r>
    <x v="1"/>
    <s v="499-2021"/>
    <m/>
    <s v="Secop II"/>
    <s v="499-2021CPS-P (62606)"/>
    <s v="FDLSCD-460-2021-(62606)"/>
    <x v="0"/>
    <x v="0"/>
    <x v="1"/>
    <m/>
    <m/>
    <s v="HERNAN ISAIAS JIMENEZ MONTAÑO"/>
    <n v="79454156"/>
    <m/>
    <n v="1962"/>
    <n v="16500000"/>
    <n v="0"/>
    <n v="0"/>
    <n v="16500000"/>
    <n v="5500000"/>
    <m/>
    <m/>
    <m/>
    <s v="Persona Natural"/>
    <x v="0"/>
    <m/>
    <s v="PRESTAR SERVICIOS PROFESIONALES PARA REALIZAR LA ASISTENCIA TÉCNICA SOBRE LA INFRAESTRUCTURA DE LOS PREDIOS DEL CENTRO POBLADO DE CHORRILLOS EN LA LOCALIDAD DE SUBA, OBJETO DE LEGALIZACIÓN DENTRO DEL MARCO DE LA NORMATIVIDAD VIGENTE (DECRETO 435 DE 2015)."/>
    <s v="https://community.secop.gov.co/Public/Tendering/OpportunityDetail/Index?noticeUID=CO1.NTC.2383233&amp;isFromPublicArea=True&amp;isModal=true&amp;asPopupView=true"/>
    <x v="11"/>
    <x v="274"/>
    <d v="2021-11-16T00:00:00"/>
    <d v="2021-12-31T00:00:00"/>
    <s v="1 meses 16 días."/>
    <d v="2022-01-31T00:00:00"/>
    <s v="1 meses "/>
    <d v="2022-01-31T00:00:00"/>
    <s v="2 meses 16 días."/>
    <s v="Término Ok"/>
    <m/>
    <m/>
    <m/>
    <m/>
    <s v="-"/>
    <s v="-"/>
    <s v="-"/>
    <s v="-"/>
    <s v="-"/>
    <s v="-"/>
    <s v="Masculino"/>
    <s v="-"/>
    <s v="-"/>
    <s v="-"/>
    <s v="-"/>
    <s v="-"/>
    <s v="-"/>
    <m/>
  </r>
  <r>
    <x v="1"/>
    <s v="500-2021"/>
    <m/>
    <s v="Secop II"/>
    <s v="500-2021CI(64530)"/>
    <s v="FDLSCI-461-2021(64530)"/>
    <x v="0"/>
    <x v="1"/>
    <x v="2"/>
    <m/>
    <m/>
    <s v="CONVENIO UNIVERSIDAD NACIONAL"/>
    <s v="899999063-3"/>
    <m/>
    <s v="No es CPS P-AG"/>
    <n v="544342105"/>
    <n v="0"/>
    <n v="54434211"/>
    <n v="598776316"/>
    <m/>
    <m/>
    <m/>
    <m/>
    <s v="Entidad Estatal"/>
    <x v="2"/>
    <m/>
    <s v="AUNAR ESFUERZOS TÉCNICOS, ADMINISTRATIVOS Y FINANCIEROS ENTRE EL CENTRO DE INVESTIGACIONES PARA EL DESARROLLO DE LA UNIVERSIDAD NACIONAL Y LA ALCALDÍA LOCAL DE SUBA, PARA FORTALECIMIENTO DE INICIATIVAS CIUDADANAS AMBIENTALES EN LA LOCALIDAD DE SUBA PARA LA RESILIENCIA CLIMÁTICA Y SOCIAL"/>
    <s v="https://community.secop.gov.co/Public/Tendering/OpportunityDetail/Index?noticeUID=CO1.NTC.2383683&amp;isFromPublicArea=True&amp;isModal=true&amp;asPopupView=true"/>
    <x v="12"/>
    <x v="274"/>
    <d v="2022-01-17T00:00:00"/>
    <d v="2022-07-11T00:00:00"/>
    <s v="5 meses 25 días."/>
    <d v="2022-12-16T00:00:00"/>
    <s v="5 meses 5 días."/>
    <d v="2022-12-16T00:00:00"/>
    <s v="11 meses "/>
    <s v="Término Ok"/>
    <m/>
    <m/>
    <m/>
    <d v="2023-12-20T00:00:00"/>
    <m/>
    <m/>
    <m/>
    <m/>
    <m/>
    <m/>
    <s v="No aplica"/>
    <m/>
    <m/>
    <m/>
    <m/>
    <s v="-"/>
    <m/>
    <m/>
  </r>
  <r>
    <x v="1"/>
    <s v="501-2021"/>
    <m/>
    <s v="Secop II"/>
    <s v="501-2021-CPS-AG(63905)"/>
    <s v="FDLSCD-462-2021(63905)"/>
    <x v="0"/>
    <x v="0"/>
    <x v="0"/>
    <m/>
    <m/>
    <s v="YINA PAOLA SIERRA BAUTISTA"/>
    <n v="52934211"/>
    <s v="Bogotá, D.C."/>
    <n v="1979"/>
    <n v="4500000"/>
    <n v="0"/>
    <n v="0"/>
    <n v="4500000"/>
    <n v="2250000"/>
    <m/>
    <m/>
    <m/>
    <s v="Persona Natural"/>
    <x v="0"/>
    <m/>
    <s v="APOYAR ADMINISTRATIVA Y ASISTENCIALMENTE A LAS INSPECCIONES DE POLICIA DE LA LOCALIDAD"/>
    <s v="https://community.secop.gov.co/Public/Tendering/OpportunityDetail/Index?noticeUID=CO1.NTC.2405487&amp;isFromPublicArea=True&amp;isModal=true&amp;asPopupView=true"/>
    <x v="23"/>
    <x v="277"/>
    <d v="2021-11-29T00:00:00"/>
    <d v="2021-12-31T00:00:00"/>
    <s v="1 meses 3 días."/>
    <d v="2021-12-31T00:00:00"/>
    <s v=""/>
    <d v="2021-12-31T00:00:00"/>
    <s v="1 meses 3 días."/>
    <s v="Término Ok"/>
    <m/>
    <m/>
    <m/>
    <m/>
    <s v="KR 82A 6B 30 CA 62"/>
    <n v="3123609041"/>
    <s v="yinpasiba26@hotmail.com"/>
    <s v="Banco Davivienda"/>
    <s v="Ahorros"/>
    <s v="0570475070016047"/>
    <s v="Femenino"/>
    <s v="Colombia"/>
    <s v="Bogotá, D.C."/>
    <s v="Cundinamarca"/>
    <d v="1983-06-26T00:00:00"/>
    <n v="40"/>
    <s v="TECNICA PROFESIONAL EN ADMINISTRACION DE EMPRESAS"/>
    <m/>
  </r>
  <r>
    <x v="1"/>
    <s v="502-2021"/>
    <m/>
    <s v="Secop II"/>
    <s v="502-2021CI(64364)"/>
    <s v="FDLSCI-463-2021(64364)"/>
    <x v="0"/>
    <x v="1"/>
    <x v="2"/>
    <m/>
    <m/>
    <s v="UNIDAD ADMINISTRATIVA ESPECIAL DE SERVICIOS PÚBLICOS -UAESP"/>
    <s v="900126860-4"/>
    <m/>
    <s v="No es CPS P-AG"/>
    <n v="240000000"/>
    <n v="0"/>
    <n v="30738060"/>
    <n v="270738060"/>
    <m/>
    <m/>
    <m/>
    <m/>
    <s v="Entidad Distrital"/>
    <x v="2"/>
    <s v="2. 20/04/2022 3:33:49 PM Se Reactiva, teniendo en cuenta la suspensión de la ejecución del convenio interadministrativo N° 502-2021CI(64364), DESDE EL 09/03/2022 HASTA EL 08/04/2022. El contratista deberá ajustar las garantías con la nueva fecha de terminación. La nueva fecha de terminación del contrato será el 21/06/2022. Lo anterior, con fundamento además en el principio de la autonomía de la voluntad consagrado en el artículo 1602 del Código Civil, en concordancia con el artículo 40 de la Ley 80 de 1993, inciso tercero._x000a_1. 9/03/2022 4:05:38 PM Mediante documento radicado en el Fondo de Desarrollo Local de Suba, por JULIAN ANDRES MORENO BARON, quien obra como supervisor del convenio interadministrativo No. 502-2021CI(64364), se solicita SUSPENSIÓN del convenio suscrito con UNIDAD ADMINISTRATIVA ESPECIAL DE SERVICIOS PÚBLICOS, por UN (1) MES teniendo en cuenta que se hace necesario definir el mejor procedimiento para realizar el desembolso del Recurso correspondiente al incentivo de cada beneficiario, dicha justificación se encuentra en el documento anexo, el cual hace parte integral del presente contrato. SE PROCEDE A SUSPENDER LA EJECUCIÓN DEL CONVENIO INTERADMINISTRATIVO NO. 502-2021CI(64364) DESDE EL 09/03/2022 HASTA EL 08/04/2022, DE CONFORMIDAD CON LAS CONSIDERACIONES ANTERIORMENTE EXPUESTAS. La fecha de reactivación del convenio será el 09/04/2022, día siguiente a la terminación de la suspensión. La nueva fecha de terminación del convenio será el 21/06/2022. Lo anterior, con fundamento además en el principio de la autonomía de la voluntad consagrado en el artículo 1602 del Código Civil, en concordancia con el artículo 40 de la Ley 80 de 1993, inciso tercero."/>
    <s v="AUNAR ESFUERZOS PARA LA IMPLEMENTACIÓN DE LOS PROGRAMAS DE FORTALECIMIENTO A LAS ORGANIZACIONES DE RECICLADORES DE LA LOCALIDAD DE SUBA, POR MEDIO DEL PROGRAMA DE INCENTIVOS PARA LA VIGENCIA 2021 COMO ACCIÓN AFIRMATIVA"/>
    <s v="https://community.secop.gov.co/Public/Tendering/OpportunityDetail/Index?noticeUID=CO1.NTC.2383722&amp;isFromPublicArea=True&amp;isModal=true&amp;asPopupView=true"/>
    <x v="12"/>
    <x v="272"/>
    <d v="2021-11-22T00:00:00"/>
    <d v="2022-05-21T00:00:00"/>
    <s v="6 meses "/>
    <d v="2023-04-07T00:00:00"/>
    <s v="9 meses 15 días."/>
    <d v="2023-04-07T00:00:00"/>
    <s v="1 años 3 meses 15 días."/>
    <s v="Término Ok"/>
    <s v="Reactivado"/>
    <s v="1. Desde el 09 mar. 2022 hasta el 08 abr. 2022."/>
    <n v="30"/>
    <d v="2023-12-27T00:00:00"/>
    <m/>
    <m/>
    <m/>
    <m/>
    <m/>
    <m/>
    <s v="No aplica"/>
    <m/>
    <m/>
    <m/>
    <m/>
    <s v="-"/>
    <m/>
    <m/>
  </r>
  <r>
    <x v="1"/>
    <s v="503-2021"/>
    <m/>
    <s v="Secop II"/>
    <s v="503-2021CPS-AG-(63982)"/>
    <s v="FDLSCD-464-2021(63982)"/>
    <x v="0"/>
    <x v="0"/>
    <x v="0"/>
    <m/>
    <m/>
    <s v="CAMILO ANDRES HUERTAS NIVIAYO"/>
    <n v="1022379511"/>
    <m/>
    <n v="1978"/>
    <n v="4500000"/>
    <n v="0"/>
    <n v="0"/>
    <n v="4500000"/>
    <n v="2250000"/>
    <m/>
    <m/>
    <m/>
    <s v="Persona Natural"/>
    <x v="0"/>
    <m/>
    <s v="PRESTAR LOS SERVICIOS DE APOYO AL ÁREA GESTIÓN DE DESARROLLO LOCAL ESPECIALMENTE EN EL CENTRO DE DOCUMENTACIÓN E INFORMACIÓN CDI DE LA ALCALDÍA LOCAL DE SUBA"/>
    <s v="https://community.secop.gov.co/Public/Tendering/OpportunityDetail/Index?noticeUID=CO1.NTC.2395500&amp;isFromPublicArea=True&amp;isModal=true&amp;asPopupView=true"/>
    <x v="7"/>
    <x v="270"/>
    <d v="2021-11-24T00:00:00"/>
    <d v="2021-12-31T00:00:00"/>
    <s v="1 meses 8 días."/>
    <d v="2021-12-31T00:00:00"/>
    <s v=""/>
    <d v="2021-12-31T00:00:00"/>
    <s v="1 meses 8 días."/>
    <s v="Término Ok"/>
    <m/>
    <m/>
    <m/>
    <m/>
    <s v="-"/>
    <s v="-"/>
    <s v="-"/>
    <s v="-"/>
    <s v="-"/>
    <s v="-"/>
    <s v="Masculino"/>
    <s v="-"/>
    <s v="-"/>
    <s v="-"/>
    <s v="-"/>
    <s v="-"/>
    <s v="-"/>
    <m/>
  </r>
  <r>
    <x v="1"/>
    <s v="504-2021"/>
    <m/>
    <s v="Secop II"/>
    <s v="504-2021CI(64623)"/>
    <s v="FDLSCI-465-2021(64623)"/>
    <x v="0"/>
    <x v="1"/>
    <x v="2"/>
    <m/>
    <m/>
    <s v="COLEGIO NICOLÁS BUENAVENTURA – SEDE CHORRILLOS"/>
    <s v="830064259-6"/>
    <m/>
    <s v="No es CPS P-AG"/>
    <n v="0"/>
    <n v="0"/>
    <n v="0"/>
    <n v="0"/>
    <m/>
    <m/>
    <m/>
    <m/>
    <s v="Persona Jurídica"/>
    <x v="6"/>
    <m/>
    <s v="AUNAR ESFUERZOS TÉCNICOS, ADMINISTRATIVOS Y JURÍDICOS PARA CREAR, PONER EN FUNCIONAMIENTO Y MANTENER EN PLENA OPERATIVIDAD UN CENTRO DE TECNOLOGÍA INSTALADO EN EL COLEGIO NICOLÁS BUENAVENTURA SEDE CHORRILLOS DE LA ZONA RURAL DE SUBA"/>
    <s v="https://community.secop.gov.co/Public/Tendering/OpportunityDetail/Index?noticeUID=CO1.NTC.2385142&amp;isFromPublicArea=True&amp;isModal=true&amp;asPopupView=true"/>
    <x v="9"/>
    <x v="272"/>
    <d v="2022-08-18T00:00:00"/>
    <d v="2024-11-11T00:00:00"/>
    <s v="2 años 2 meses 25 días."/>
    <d v="2025-08-17T00:00:00"/>
    <s v="9 meses 6 días."/>
    <d v="2025-08-17T00:00:00"/>
    <s v="3 años "/>
    <s v="Término Ok"/>
    <m/>
    <m/>
    <m/>
    <m/>
    <m/>
    <m/>
    <m/>
    <m/>
    <m/>
    <m/>
    <s v="No aplica"/>
    <m/>
    <m/>
    <m/>
    <m/>
    <s v="-"/>
    <m/>
    <m/>
  </r>
  <r>
    <x v="1"/>
    <s v="505-2021"/>
    <m/>
    <s v="Secop II"/>
    <s v="505-2021-CPS-P(63932)"/>
    <s v="FDLSCD-466-2021(63932)"/>
    <x v="0"/>
    <x v="0"/>
    <x v="1"/>
    <m/>
    <m/>
    <s v="JUAN CARLOS ALVARADO BARACALDO"/>
    <n v="80897346"/>
    <m/>
    <n v="1979"/>
    <n v="8740000"/>
    <n v="0"/>
    <n v="0"/>
    <n v="8740000"/>
    <n v="4370000"/>
    <m/>
    <m/>
    <m/>
    <s v="Persona Natural"/>
    <x v="0"/>
    <m/>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2394135&amp;isFromPublicArea=True&amp;isModal=true&amp;asPopupView=true"/>
    <x v="23"/>
    <x v="276"/>
    <d v="2021-11-19T00:00:00"/>
    <d v="2021-12-31T00:00:00"/>
    <s v="1 meses 13 días."/>
    <d v="2021-12-31T00:00:00"/>
    <s v=""/>
    <d v="2021-12-31T00:00:00"/>
    <s v="1 meses 13 días."/>
    <s v="Término Ok"/>
    <m/>
    <m/>
    <m/>
    <m/>
    <s v="-"/>
    <s v="-"/>
    <s v="-"/>
    <s v="-"/>
    <s v="-"/>
    <s v="-"/>
    <s v="Masculino"/>
    <s v="-"/>
    <s v="-"/>
    <s v="-"/>
    <s v="-"/>
    <s v="-"/>
    <s v="-"/>
    <m/>
  </r>
  <r>
    <x v="1"/>
    <s v="506-2021"/>
    <m/>
    <s v="Secop II"/>
    <s v="506-2021-CPS-P(63932)"/>
    <s v="FDLSCD-467-2021(63932"/>
    <x v="0"/>
    <x v="0"/>
    <x v="1"/>
    <m/>
    <m/>
    <s v="MIGUEL ANGEL RUIZ BENITEZ"/>
    <n v="91161674"/>
    <s v="Floridablanca (Santander)"/>
    <n v="1979"/>
    <n v="8740000"/>
    <n v="0"/>
    <n v="0"/>
    <n v="8740000"/>
    <n v="4370000"/>
    <m/>
    <m/>
    <m/>
    <s v="Persona Natural"/>
    <x v="0"/>
    <m/>
    <s v="EL CONTRATO QUE SE PRETENDE CELEBRAR, TENDRÁ POR OBJETO 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2413307&amp;isFromPublicArea=True&amp;isModal=true&amp;asPopupView=true"/>
    <x v="21"/>
    <x v="278"/>
    <d v="2021-11-29T00:00:00"/>
    <d v="2021-12-31T00:00:00"/>
    <s v="1 meses 3 días."/>
    <d v="2021-12-31T00:00:00"/>
    <s v=""/>
    <d v="2021-12-31T00:00:00"/>
    <s v="1 meses 3 días."/>
    <s v="Término Ok"/>
    <m/>
    <m/>
    <m/>
    <m/>
    <s v="KR 9 54 A 33 ED Iraka"/>
    <n v="3183866311"/>
    <s v=" miguel.mechka2030@gmail.com"/>
    <s v="Bancolombia"/>
    <s v="Ahorros"/>
    <n v="60231876937"/>
    <s v="Masculino"/>
    <s v="Colombia"/>
    <s v="Bucaramanga"/>
    <s v="Santander"/>
    <d v="1985-03-15T00:00:00"/>
    <n v="39"/>
    <s v="ESPECIALIZACION EN CIENCIAS ADMINISTRATIVAS Y CONSTITUCIONALES,DERECHO,LICENCIATURA EN EDUCACION- IDIOMAS"/>
    <m/>
  </r>
  <r>
    <x v="1"/>
    <s v="507-2021"/>
    <m/>
    <s v="Secop II"/>
    <s v="507-2021CPS-AG(61895)"/>
    <s v="FDLSCD-468-2021(61895)"/>
    <x v="0"/>
    <x v="0"/>
    <x v="0"/>
    <m/>
    <m/>
    <s v="INGRY PAOLA MARQUEZ SIERRA"/>
    <n v="1073671698"/>
    <s v="Bogotá, D.C."/>
    <n v="1963"/>
    <n v="16344000"/>
    <n v="5448000"/>
    <n v="0"/>
    <n v="21792000"/>
    <n v="2724000"/>
    <m/>
    <m/>
    <m/>
    <s v="Persona Natural"/>
    <x v="0"/>
    <m/>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2397511&amp;isFromPublicArea=True&amp;isModal=true&amp;asPopupView=true"/>
    <x v="4"/>
    <x v="276"/>
    <d v="2021-11-22T00:00:00"/>
    <d v="2022-05-21T00:00:00"/>
    <s v="6 meses "/>
    <d v="2022-07-20T00:00:00"/>
    <s v="1 meses 29 días."/>
    <d v="2022-07-20T00:00:00"/>
    <s v="7 meses 29 días."/>
    <s v="Término Ok"/>
    <m/>
    <m/>
    <m/>
    <m/>
    <s v="Calle 1ª #4j-04 apto 401 torre 4"/>
    <n v="3015686525"/>
    <s v="ipms11@hotmail.com"/>
    <s v="Banco Caja Social (BCSC)"/>
    <s v="Ahorros"/>
    <n v="24045500910"/>
    <s v="Femenino"/>
    <s v="Colombia"/>
    <s v="Bogotá, D.C."/>
    <s v="Cundinamarca"/>
    <d v="1986-11-19T00:00:00"/>
    <n v="37"/>
    <s v="PSICOLOGIA"/>
    <m/>
  </r>
  <r>
    <x v="1"/>
    <s v="508-2021"/>
    <m/>
    <s v="Secop II"/>
    <s v="508-2021CV(62799)"/>
    <s v="FDLSSASI-7-2021(62799)"/>
    <x v="1"/>
    <x v="4"/>
    <x v="2"/>
    <m/>
    <m/>
    <s v="ELITE DEPORTIVA SAS"/>
    <s v="900276220-3"/>
    <m/>
    <s v="No es CPS P-AG"/>
    <n v="466878516"/>
    <n v="0"/>
    <n v="0"/>
    <n v="466878516"/>
    <m/>
    <m/>
    <m/>
    <m/>
    <s v="Persona Jurídica"/>
    <x v="2"/>
    <m/>
    <s v="ADQUISICIÓN DE ELEMENTOS PARA EL DESARROLLO ARTÍSTICO, DEPORTIVO, DE OFICIOS, MATERIAL PEDAGÓGICO Y MOBILIARIO PARA EL CENTRO FORJAR Y LA CASA DE LA JUVENTUD DE LA LOCALIDAD DE SUBA, DE CONFORMIDAD CON LAS ESPECIFICACIONES Y CANTIDADES ESTABLECIDAS EN LAS FICHAS TÉCNICAS"/>
    <s v="https://community.secop.gov.co/Public/Tendering/OpportunityDetail/Index?noticeUID=CO1.NTC.2322575&amp;isFromPublicArea=True&amp;isModal=true&amp;asPopupView=true"/>
    <x v="20"/>
    <x v="279"/>
    <d v="2021-11-25T00:00:00"/>
    <d v="2022-02-24T00:00:00"/>
    <s v="3 meses "/>
    <d v="2022-06-16T00:00:00"/>
    <s v="3 meses 23 días."/>
    <d v="2022-06-16T00:00:00"/>
    <s v="6 meses 23 días."/>
    <s v="Término Ok"/>
    <m/>
    <m/>
    <m/>
    <d v="2022-08-17T00:00:00"/>
    <m/>
    <m/>
    <m/>
    <m/>
    <m/>
    <m/>
    <s v="No aplica"/>
    <m/>
    <m/>
    <m/>
    <m/>
    <s v="-"/>
    <m/>
    <m/>
  </r>
  <r>
    <x v="1"/>
    <s v="509-2021"/>
    <m/>
    <s v="Secop II"/>
    <s v="509-2021CV(62799)"/>
    <s v="FDLSSASI-7-2021(62799)"/>
    <x v="1"/>
    <x v="4"/>
    <x v="2"/>
    <m/>
    <m/>
    <s v="COMERCIALIZADORA PADYF SAS"/>
    <s v="901118558-4"/>
    <m/>
    <s v="No es CPS P-AG"/>
    <n v="76318297"/>
    <n v="0"/>
    <n v="0"/>
    <n v="76318297"/>
    <m/>
    <m/>
    <m/>
    <m/>
    <s v="Persona Jurídica"/>
    <x v="2"/>
    <m/>
    <s v="ADQUISICIÓN DE ELEMENTOS PARA EL DESARROLLO ARTÍSTICO, DEPORTIVO, DE OFICIOS, MATERIAL PEDAGÓGICO Y MOBILIARIO PARA EL CENTRO FORJAR Y LA CASA DE LA JUVENTUD DE LA LOCALIDAD DE SUBA, DE CONFORMIDAD CON LAS ESPECIFICACIONES Y CANTIDADES ESTABLECIDAS EN LAS FICHAS TÉCNICAS"/>
    <s v="https://community.secop.gov.co/Public/Tendering/OpportunityDetail/Index?noticeUID=CO1.NTC.2322575&amp;isFromPublicArea=True&amp;isModal=true&amp;asPopupView=true"/>
    <x v="20"/>
    <x v="279"/>
    <d v="2021-11-25T00:00:00"/>
    <d v="2022-02-24T00:00:00"/>
    <s v="3 meses "/>
    <d v="2022-06-30T00:00:00"/>
    <s v="4 meses 6 días."/>
    <d v="2022-06-30T00:00:00"/>
    <s v="7 meses 6 días."/>
    <s v="Término Ok"/>
    <m/>
    <m/>
    <m/>
    <d v="2022-06-13T00:00:00"/>
    <m/>
    <m/>
    <m/>
    <m/>
    <m/>
    <m/>
    <s v="No aplica"/>
    <m/>
    <m/>
    <m/>
    <m/>
    <s v="-"/>
    <m/>
    <m/>
  </r>
  <r>
    <x v="1"/>
    <s v="510-2021"/>
    <m/>
    <s v="Secop II"/>
    <s v="510-2021PS(63104)"/>
    <s v="FDLSSAMC-15-2021(63104)"/>
    <x v="2"/>
    <x v="2"/>
    <x v="2"/>
    <m/>
    <m/>
    <s v="PROYECTOS Y CONSTRUCCIONES DEL NORTE SAS. - PROCONORTE SAS"/>
    <s v="900298219-1"/>
    <m/>
    <s v="No es CPS P-AG"/>
    <n v="227186046"/>
    <n v="113593023"/>
    <n v="0"/>
    <n v="340779069"/>
    <m/>
    <m/>
    <m/>
    <m/>
    <s v="Persona Jurídica"/>
    <x v="2"/>
    <m/>
    <s v="PRESTAR EL SERVICIO DE LIMPIEZA DE FONDO A VALLADOS Y TUBERIA EN LA LOCALIDAD DE SUBA"/>
    <s v="https://community.secop.gov.co/Public/Tendering/OpportunityDetail/Index?noticeUID=CO1.NTC.2351268&amp;isFromPublicArea=True&amp;isModal=true&amp;asPopupView=true"/>
    <x v="11"/>
    <x v="280"/>
    <d v="2021-11-29T00:00:00"/>
    <d v="2022-02-28T00:00:00"/>
    <s v="3 meses "/>
    <d v="2022-03-30T00:00:00"/>
    <s v="1 meses 2 días."/>
    <d v="2022-03-30T00:00:00"/>
    <s v="4 meses 2 días."/>
    <s v="Término Ok"/>
    <m/>
    <m/>
    <m/>
    <d v="2022-06-01T00:00:00"/>
    <m/>
    <m/>
    <m/>
    <m/>
    <m/>
    <m/>
    <s v="No aplica"/>
    <m/>
    <m/>
    <m/>
    <m/>
    <s v="-"/>
    <m/>
    <m/>
  </r>
  <r>
    <x v="1"/>
    <s v="511-2021"/>
    <m/>
    <s v="Secop II"/>
    <s v="511-2021CPS-P(62606)"/>
    <s v="FDLSCD-469-2021(62606)"/>
    <x v="0"/>
    <x v="0"/>
    <x v="1"/>
    <m/>
    <m/>
    <s v="SEBASTIAN BUSTOS GONZALEZ"/>
    <n v="1020800464"/>
    <m/>
    <n v="1962"/>
    <n v="16500000"/>
    <n v="0"/>
    <n v="0"/>
    <n v="16500000"/>
    <n v="5500000"/>
    <m/>
    <m/>
    <m/>
    <s v="Persona Natural"/>
    <x v="0"/>
    <m/>
    <s v="PRESTAR LOS SERVICIOS PROFESIONALES PARA REALIZAR LA ASISTENCIA TÉCNICA SOBRE LA INFRAESTRUCTURA DE LOS PREDIOS DEL CENTRO POBLADO DE CHORRILLOS EN LA LOCALIDAD DE SUBA, OBJETO DE LEGALIZACIÓN DENTRO DEL MARCO DE LA NORMATIVA VIGENTE (DECRETO 435 DE 2015)"/>
    <s v="https://community.secop.gov.co/Public/Tendering/OpportunityDetail/Index?noticeUID=CO1.NTC.2410781&amp;isFromPublicArea=True&amp;isModal=true&amp;asPopupView=true"/>
    <x v="11"/>
    <x v="280"/>
    <d v="2021-11-25T00:00:00"/>
    <d v="2021-12-31T00:00:00"/>
    <s v="1 meses 7 días."/>
    <d v="2022-01-31T00:00:00"/>
    <s v="1 meses "/>
    <d v="2022-01-31T00:00:00"/>
    <s v="2 meses 7 días."/>
    <s v="Término Ok"/>
    <m/>
    <m/>
    <m/>
    <m/>
    <s v="-"/>
    <s v="-"/>
    <s v="-"/>
    <s v="-"/>
    <s v="-"/>
    <s v="-"/>
    <s v="Masculino"/>
    <s v="-"/>
    <s v="-"/>
    <s v="-"/>
    <s v="-"/>
    <s v="-"/>
    <s v="-"/>
    <m/>
  </r>
  <r>
    <x v="1"/>
    <s v="512-2021"/>
    <m/>
    <s v="Secop II"/>
    <s v="512-2021CPS-P (63932)"/>
    <s v="FDLSCD-470-2021 (63932)"/>
    <x v="0"/>
    <x v="0"/>
    <x v="1"/>
    <m/>
    <m/>
    <s v="CATALINA VIDAL TORRES"/>
    <n v="52499050"/>
    <m/>
    <n v="1979"/>
    <n v="8740000"/>
    <n v="0"/>
    <n v="0"/>
    <n v="8740000"/>
    <n v="4370000"/>
    <m/>
    <m/>
    <m/>
    <s v="Persona Natural"/>
    <x v="0"/>
    <m/>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2418968&amp;isFromPublicArea=True&amp;isModal=true&amp;asPopupView=true"/>
    <x v="21"/>
    <x v="281"/>
    <d v="2021-12-02T00:00:00"/>
    <d v="2021-12-31T00:00:00"/>
    <s v="30 días."/>
    <d v="2021-12-31T00:00:00"/>
    <s v=""/>
    <d v="2021-12-31T00:00:00"/>
    <s v="30 días."/>
    <s v="Término Ok"/>
    <m/>
    <m/>
    <m/>
    <m/>
    <s v="-"/>
    <s v="-"/>
    <s v="-"/>
    <s v="-"/>
    <s v="-"/>
    <s v="-"/>
    <s v="Femenino"/>
    <s v="-"/>
    <s v="-"/>
    <s v="-"/>
    <s v="-"/>
    <s v="-"/>
    <s v="-"/>
    <m/>
  </r>
  <r>
    <x v="1"/>
    <s v="513-2021"/>
    <m/>
    <s v="Secop II"/>
    <s v="513-2021CPS"/>
    <s v="FDLSSAMC-16-2021"/>
    <x v="2"/>
    <x v="2"/>
    <x v="2"/>
    <m/>
    <m/>
    <s v="COMERCIALIZADORA NAVE LIMITADA"/>
    <s v="800108095-7"/>
    <m/>
    <s v="No es CPS P-AG"/>
    <n v="0"/>
    <n v="0"/>
    <n v="0"/>
    <n v="0"/>
    <m/>
    <m/>
    <m/>
    <m/>
    <s v="Persona Jurídica"/>
    <x v="2"/>
    <m/>
    <s v="CONTRATAR UN INTERMEDIARIO COMERCIAL PÚBLICO O PRIVADO PARA LLEVAR A CABO LA ENAJENACIÓN DE LOS BIENES MUEBLES, TALES COMO EQUIPOS, ENSERES OBSOLETOS E INSERVIBLES Y/O SERVIBLES QUE NO SE REQUIEREN PARA EL SERVICIO Y QUE SON DE PROPIEDAD DEL FONDO DE DESARROLLO LOCAL DE SUBA"/>
    <s v="https://community.secop.gov.co/Public/Tendering/OpportunityDetail/Index?noticeUID=CO1.NTC.2363608&amp;isFromPublicArea=True&amp;isModal=true&amp;asPopupView=true"/>
    <x v="16"/>
    <x v="282"/>
    <d v="2021-12-09T00:00:00"/>
    <d v="2022-11-08T00:00:00"/>
    <s v="11 meses "/>
    <d v="2023-12-08T00:00:00"/>
    <s v="1 años 1 meses "/>
    <d v="2023-12-08T00:00:00"/>
    <s v="2 años "/>
    <s v="Término Ok"/>
    <m/>
    <m/>
    <m/>
    <d v="2024-02-01T00:00:00"/>
    <m/>
    <m/>
    <m/>
    <m/>
    <m/>
    <m/>
    <s v="No aplica"/>
    <m/>
    <m/>
    <m/>
    <m/>
    <s v="-"/>
    <m/>
    <m/>
  </r>
  <r>
    <x v="1"/>
    <s v="515-2021"/>
    <m/>
    <s v="Secop I"/>
    <s v="5152021PS63126"/>
    <s v="FDLSCMA-2-2021(63126)"/>
    <x v="4"/>
    <x v="2"/>
    <x v="2"/>
    <m/>
    <m/>
    <s v="DICOMO SERVICIOS INTEGRALES DE INGENIERIA SAS"/>
    <n v="900302940"/>
    <m/>
    <s v="No es CPS P-AG"/>
    <n v="203226999"/>
    <n v="0"/>
    <n v="0"/>
    <n v="203226999"/>
    <m/>
    <m/>
    <m/>
    <m/>
    <s v="Persona Jurídica"/>
    <x v="2"/>
    <m/>
    <s v="ELABORAR LOS ESTUDIOS Y DISEÑOS PARA LA IMPLEMENTACIÓN DE SISTEMAS DE ENERGÍA SOLAR FOTOVOLTAICA PARA LAS VIVIENDAS DE LA RURALIDAD DE SUBA"/>
    <s v="https://www.contratos.gov.co/consultas/detalleProceso.do?numConstancia=21-15-12426695&amp;g-recaptcha-response=03AGdBq24JrF3dGkDX5lGRx5rORYOqbd73150nu2nQ2rWF3I3tus3BMc5O0AXAbmup2UeLi7l4927tizPGqqbD_agcW6xdkmwsuzL-eVi46oTJ5udM6BxK4EuffXeWeaVwolwfMjOyWZlAombLw0p3pixmEGmJeG2A_-PbyZwPQoBYn_1NTEuLTXVGb_o2oEiuPcIuFykFLJ8qnNolVf5qlqadYHbntlMFF7NIiLaNepCnjLceT01Cj326G2rHBlN18Br1PKxUcCL0E_fTh3aM2FpAaxn141ofALj4JmIgWL1WGulSCyiHxqxV0Zmon-RaNhchedPEV5C0sYqMW0oy1ZxQ6M84Rhsba4hhFbJop3Gtzd_tLDkpvis_SlVthiRXdqnAk-ULq1HSMqkKLKIPRSSuMeevn1WB53Cl7kYxr1pxBx0kk4c1TzPWvZA-DtdFyUzBKRIM4Z765HPLSHIKcuRS_27JBTaF1g"/>
    <x v="12"/>
    <x v="282"/>
    <d v="2021-12-06T00:00:00"/>
    <d v="2022-06-05T00:00:00"/>
    <s v="6 meses "/>
    <d v="2022-07-20T00:00:00"/>
    <s v="1 meses 15 días."/>
    <d v="2022-07-20T00:00:00"/>
    <s v="7 meses 15 días."/>
    <s v="Término Ok"/>
    <m/>
    <m/>
    <m/>
    <d v="2022-08-18T00:00:00"/>
    <m/>
    <m/>
    <m/>
    <m/>
    <m/>
    <m/>
    <s v="No aplica"/>
    <m/>
    <m/>
    <m/>
    <m/>
    <s v="-"/>
    <m/>
    <m/>
  </r>
  <r>
    <x v="1"/>
    <s v="516-2021"/>
    <m/>
    <s v="Secop I"/>
    <s v="5162021PS63126"/>
    <s v="FDLSCMA-3-2021(63379)"/>
    <x v="4"/>
    <x v="6"/>
    <x v="2"/>
    <m/>
    <m/>
    <s v="JAM INGENIERIA Y MEDIO AMBIENTE S.A.S."/>
    <s v="830084684-9"/>
    <m/>
    <s v="No es CPS P-AG"/>
    <n v="274295000"/>
    <n v="0"/>
    <n v="0"/>
    <n v="274295000"/>
    <m/>
    <m/>
    <m/>
    <m/>
    <s v="Persona Jurídica"/>
    <x v="2"/>
    <m/>
    <s v="CONSULTORÍA TÉCNICA PARA LA ELABORACIÓN DE LOS ESTUDIOS AMBIENTALES Y DISEÑO DE OBRAS DE BIOINGENIERÍA PARA LA INTERVENCIÓN DEL SISTEMA DE VALLADOS DEL BORDE NORTE DE LA LOCALIDAD DE SUBA”."/>
    <s v="https://www.contratos.gov.co/consultas/detalleProceso.do?numConstancia=21-15-12448785&amp;g-recaptcha-response=03AGdBq25JWhUL8E7Nd-Q8cxJmfIZLE0DYAF8nRuZk8MV2QJxd3HAJ_yj4GuoQcnngfOOtKpTwewP8m_CsEj6kqkNHmHxp3V0dBFr5efsxr1kRJQw3abLOz34jmdIr9ROp9RDA5ztw96bkWhJx71AB6aqV0XoNDUYFR7xokCAOlsY43zVOMQ-W7EaEsq6GZhlr4FMLBqRddyfx7Xuaaka9CHsKP64s2Li9-R63_J7M-wSqJyH2_b4C9YwIeU9HyLmAGJDOFsuYA3C2lrK5eM5-zO6XDQQFtV4XDiB9-U6BWhXIWCmvJTK3CQYL3Tdd0AwTG5j6M04gMxPniXWb3gjvJXrIvuEsOSe8ouFY7eZqKo4ti6eEW7_iq1vRJuifgzxVPu9DLjSpAGNttrceNy-PGZHufJmteQ8LrKHzKLAOvIzfMLp5dql1Z-WujWXJ5uwAaVZBLflHMWEkYqSt4XJn-KpWVJMBL8sE1g"/>
    <x v="12"/>
    <x v="283"/>
    <d v="2021-12-13T00:00:00"/>
    <d v="2022-06-26T00:00:00"/>
    <s v="6 meses 14 días."/>
    <d v="2022-06-26T00:00:00"/>
    <s v=""/>
    <d v="2022-06-26T00:00:00"/>
    <s v="6 meses 14 días."/>
    <s v="Término Ok"/>
    <m/>
    <m/>
    <m/>
    <d v="2022-12-05T00:00:00"/>
    <m/>
    <m/>
    <m/>
    <m/>
    <m/>
    <m/>
    <s v="No aplica"/>
    <m/>
    <m/>
    <m/>
    <m/>
    <s v="-"/>
    <m/>
    <m/>
  </r>
  <r>
    <x v="1"/>
    <s v="517-2021"/>
    <m/>
    <s v="Secop II"/>
    <s v="517-2021CPS-AG(65056)"/>
    <s v="FDLSCD-472-2021(65056)"/>
    <x v="0"/>
    <x v="0"/>
    <x v="0"/>
    <m/>
    <m/>
    <s v="OMAR STIVE GONZaLEZ RINCoN"/>
    <n v="1022415602"/>
    <m/>
    <n v="1978"/>
    <n v="3550000"/>
    <n v="0"/>
    <n v="0"/>
    <n v="3550000"/>
    <n v="3550000"/>
    <m/>
    <m/>
    <m/>
    <s v="Persona Natural"/>
    <x v="0"/>
    <m/>
    <s v="ADMINISTRAR TÉCNICA Y OPERATIVAMENTE LOS PUNTOS SUBATIC DE LA ALCALDÍA LOCAL DE SUBA"/>
    <s v="https://community.secop.gov.co/Public/Tendering/OpportunityDetail/Index?noticeUID=CO1.NTC.2449964&amp;isFromPublicArea=True&amp;isModal=true&amp;asPopupView=true"/>
    <x v="9"/>
    <x v="283"/>
    <d v="2021-12-13T00:00:00"/>
    <d v="2021-12-31T00:00:00"/>
    <s v="19 días."/>
    <d v="2021-12-31T00:00:00"/>
    <s v=""/>
    <d v="2021-12-31T00:00:00"/>
    <s v="19 días."/>
    <s v="Término Ok"/>
    <m/>
    <m/>
    <m/>
    <m/>
    <s v="-"/>
    <s v="-"/>
    <s v="-"/>
    <s v="-"/>
    <s v="-"/>
    <s v="-"/>
    <s v="Masculino"/>
    <s v="-"/>
    <s v="-"/>
    <s v="-"/>
    <s v="-"/>
    <s v="-"/>
    <s v="-"/>
    <m/>
  </r>
  <r>
    <x v="1"/>
    <s v="518-2021"/>
    <m/>
    <s v="Secop II"/>
    <s v="518-2021CV(63427)"/>
    <s v="FDLSSASI-8-2021(63427)"/>
    <x v="1"/>
    <x v="2"/>
    <x v="2"/>
    <m/>
    <m/>
    <s v="COMERCIALIZADORA E&amp;T SAS"/>
    <s v="901142692-4"/>
    <m/>
    <s v="No es CPS P-AG"/>
    <n v="184729380"/>
    <n v="0"/>
    <n v="0"/>
    <n v="184729380"/>
    <m/>
    <m/>
    <m/>
    <m/>
    <s v="Persona Jurídica"/>
    <x v="2"/>
    <m/>
    <s v="ADQUIRIR ELEMENTOS DE PRIMER RESPONDIENTE Y PRIMEROS AUXILIOS PARA DOTAR A LAS JUNTAS DE ACCIÓN COMUNAL RECONOCIDAS EN EL TERRITORIO DE LA LOCALIDAD DE SUBA"/>
    <s v="https://community.secop.gov.co/Public/Tendering/OpportunityDetail/Index?noticeUID=CO1.NTC.2396868&amp;isFromPublicArea=True&amp;isModal=true&amp;asPopupView=true"/>
    <x v="13"/>
    <x v="284"/>
    <d v="2021-12-21T00:00:00"/>
    <d v="2022-02-09T00:00:00"/>
    <s v="1 meses 20 días."/>
    <d v="2022-02-28T00:00:00"/>
    <s v="19 días."/>
    <d v="2022-02-28T00:00:00"/>
    <s v="2 meses 8 días."/>
    <s v="Término Ok"/>
    <m/>
    <m/>
    <m/>
    <d v="2022-03-03T00:00:00"/>
    <m/>
    <m/>
    <m/>
    <m/>
    <m/>
    <m/>
    <s v="No aplica"/>
    <m/>
    <m/>
    <m/>
    <m/>
    <s v="-"/>
    <m/>
    <m/>
  </r>
  <r>
    <x v="1"/>
    <s v="519-2021"/>
    <m/>
    <s v="Secop II"/>
    <s v="519-2021PS(63138)"/>
    <s v="FDLSLP-5-2021(63138)"/>
    <x v="5"/>
    <x v="2"/>
    <x v="2"/>
    <m/>
    <m/>
    <s v="FUNDACION SOCIAL VIVE COLOMBIA. FUNVIVE 2.0"/>
    <s v="830095614-0"/>
    <m/>
    <s v="No es CPS P-AG"/>
    <n v="806751000"/>
    <n v="0"/>
    <n v="0"/>
    <n v="806751000"/>
    <m/>
    <m/>
    <m/>
    <m/>
    <s v="ESAL"/>
    <x v="2"/>
    <m/>
    <s v="PRESTAR LOS SERVICIOS TECNICOS, LOGÍSTICOS Y PROFESIONALES PARA BRINDAR UNA ADECUADA ATENCIÓN MEDIANTE ALTERNATIVAS DE SALUD QUE PERMITAN MEJORAR LA CALIDAD DE VIDA, AUTONOMÍA, INDEPENDENCIA E INCLUSIÓN SOCIAL DE PERSONAS CON DISCAPACIDAD (PCD), CUIDADORES Y CUIDADORAS DE PCD EN LA LOCALIDAD DE SUBA"/>
    <s v="https://community.secop.gov.co/Public/Tendering/OpportunityDetail/Index?noticeUID=CO1.NTC.2365670&amp;isFromPublicArea=True&amp;isModal=true&amp;asPopupView=true"/>
    <x v="20"/>
    <x v="285"/>
    <d v="2022-01-19T00:00:00"/>
    <d v="2022-12-02T00:00:00"/>
    <s v="10 meses 14 días."/>
    <d v="2022-12-02T00:00:00"/>
    <s v=""/>
    <d v="2022-12-02T00:00:00"/>
    <s v="10 meses 14 días."/>
    <s v="Término Ok"/>
    <m/>
    <m/>
    <m/>
    <d v="2023-04-20T00:00:00"/>
    <m/>
    <m/>
    <m/>
    <m/>
    <m/>
    <m/>
    <s v="No aplica"/>
    <m/>
    <m/>
    <m/>
    <m/>
    <s v="-"/>
    <m/>
    <m/>
  </r>
  <r>
    <x v="1"/>
    <s v="521-2021"/>
    <m/>
    <s v="Secop II"/>
    <s v="521-2021SUM(64014)"/>
    <s v="FDLSSASI-11-2021(64014)"/>
    <x v="1"/>
    <x v="5"/>
    <x v="2"/>
    <m/>
    <m/>
    <s v="CARVEPA S.A.S. - (MOBILIARIO JAC)"/>
    <s v="901253844-3"/>
    <m/>
    <s v="No es CPS P-AG"/>
    <n v="273107380"/>
    <n v="93500000"/>
    <n v="0"/>
    <n v="366607380"/>
    <m/>
    <m/>
    <m/>
    <m/>
    <s v="Persona Jurídica"/>
    <x v="2"/>
    <m/>
    <s v="ADQUISICIÓN DE LOS ELEMENTOS PARA LA DOTACIÓN DE LAS JUNTAS DE ACCIÓN COMUNAL Y LAS BIBLIOTECAS COMUNITARIAS; EN EL MARCO DE LOS PRESUPUESTOS PARTICIPATIVOS Y DE LA META DEL PLAN DE DESARROLLO DE LA LOCALIDAD DE SUBA"/>
    <s v="https://community.secop.gov.co/Public/Tendering/OpportunityDetail/Index?noticeUID=CO1.NTC.2405398&amp;isFromPublicArea=True&amp;isModal=true&amp;asPopupView=true"/>
    <x v="4"/>
    <x v="284"/>
    <d v="2021-12-14T00:00:00"/>
    <d v="2022-01-31T00:00:00"/>
    <s v="1 meses 18 días."/>
    <d v="2022-03-15T00:00:00"/>
    <s v="1 meses 12 días."/>
    <d v="2022-03-15T00:00:00"/>
    <s v="3 meses 2 días."/>
    <s v="Término Ok"/>
    <m/>
    <m/>
    <m/>
    <d v="2022-05-13T00:00:00"/>
    <m/>
    <m/>
    <m/>
    <m/>
    <m/>
    <m/>
    <s v="No aplica"/>
    <m/>
    <m/>
    <m/>
    <m/>
    <s v="-"/>
    <m/>
    <m/>
  </r>
  <r>
    <x v="1"/>
    <s v="522-2021"/>
    <m/>
    <s v="Secop II"/>
    <s v="522-2021CPS-P (64805)"/>
    <s v="FDLSCD-474-2021(64805)"/>
    <x v="0"/>
    <x v="0"/>
    <x v="1"/>
    <m/>
    <m/>
    <s v="LUZ VIVIANA CARO CUERVO"/>
    <n v="52935897"/>
    <s v="Bogotá, D.C."/>
    <n v="1963"/>
    <n v="18160000"/>
    <n v="9080000"/>
    <n v="0"/>
    <n v="27240000"/>
    <n v="4540000"/>
    <m/>
    <m/>
    <m/>
    <s v="Persona Natural"/>
    <x v="0"/>
    <m/>
    <s v="PRESTAR SERVICIOS PROFESIONALES COMO APOYO A LA COORDINACIÓN DEL SISTEMA DEPORTIVO, PROMOVIENDO LA PARTICIPACIÓN CIUDADANA EN LAS PRÁCTICAS DEPORTIVAS; MEDIANTE EL USO DE METODOLOGÍAS, PROMOVIENDO UNA MEJOR CALIDAD DE VIDA Y APROVECHAMIENTO DEL TIEMPO LIBRE EN LOS HABITANTES DE LA LOCALIDAD DE SUBA."/>
    <s v="https://community.secop.gov.co/Public/Tendering/OpportunityDetail/Index?noticeUID=CO1.NTC.2458276&amp;isFromPublicArea=True&amp;isModal=true&amp;asPopupView=true"/>
    <x v="4"/>
    <x v="286"/>
    <d v="2021-12-20T00:00:00"/>
    <d v="2022-04-15T00:00:00"/>
    <s v="3 meses 27 días."/>
    <d v="2022-06-19T00:00:00"/>
    <s v="2 meses 4 días."/>
    <d v="2022-06-19T00:00:00"/>
    <s v="6 meses "/>
    <s v="Término Ok"/>
    <m/>
    <m/>
    <m/>
    <m/>
    <s v="KR 10269 -22"/>
    <n v="3112878797"/>
    <s v="viviana.caro83@hotmail.com"/>
    <s v="Banco Caja Social (BCSC)"/>
    <s v="Ahorros"/>
    <n v="24054739147"/>
    <s v="Femenino"/>
    <s v="Colombia"/>
    <s v="Bogotá, D.C."/>
    <s v="Cundinamarca"/>
    <d v="1983-12-26T00:00:00"/>
    <n v="40"/>
    <s v="ADMINISTRACION DEPORTIVA,CURSO ORGANIZACION DE EVENTOS EL SENA 2009 40_x000a_CURSO CONTRATACION ESTATAL SENA 2009 40_x000a_SIMPOSIO INTERNACIONAL DE POLITICAS"/>
    <m/>
  </r>
  <r>
    <x v="1"/>
    <s v="523-2021"/>
    <m/>
    <s v="Secop II"/>
    <s v="523-2021-COMODATO"/>
    <s v="FDLSCDC-475-2021"/>
    <x v="0"/>
    <x v="10"/>
    <x v="2"/>
    <m/>
    <m/>
    <s v="JAC TIBABUYES UNIVERSAL"/>
    <n v="830035612"/>
    <m/>
    <s v="No es CPS P-AG"/>
    <n v="0"/>
    <n v="0"/>
    <n v="0"/>
    <n v="0"/>
    <m/>
    <m/>
    <m/>
    <m/>
    <s v="ESAL"/>
    <x v="6"/>
    <m/>
    <s v="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2454348&amp;isFromPublicArea=True&amp;isModal=true&amp;asPopupView=true"/>
    <x v="16"/>
    <x v="287"/>
    <d v="2022-02-09T00:00:00"/>
    <d v="2025-02-09T00:00:00"/>
    <s v="3 años 1 días."/>
    <d v="2025-02-09T00:00:00"/>
    <s v=""/>
    <d v="2025-02-09T00:00:00"/>
    <s v="3 años 1 días."/>
    <s v="Término Ok"/>
    <m/>
    <m/>
    <m/>
    <m/>
    <m/>
    <m/>
    <m/>
    <m/>
    <m/>
    <m/>
    <s v="No aplica"/>
    <m/>
    <m/>
    <m/>
    <m/>
    <s v="-"/>
    <m/>
    <m/>
  </r>
  <r>
    <x v="1"/>
    <s v="524-2021"/>
    <m/>
    <s v="Secop II"/>
    <s v="CPS 524-2021"/>
    <s v="FDLSLP-004-2021 (63203)"/>
    <x v="5"/>
    <x v="2"/>
    <x v="2"/>
    <m/>
    <m/>
    <s v="ASOCIACIÓN HOGARES SÍ A LA VIDA"/>
    <s v="900175374-5"/>
    <m/>
    <s v="No es CPS P-AG"/>
    <n v="626093213"/>
    <n v="0"/>
    <n v="0"/>
    <n v="626093213"/>
    <m/>
    <m/>
    <m/>
    <m/>
    <s v="Persona Jurídica"/>
    <x v="2"/>
    <m/>
    <s v="PRESTAR SERVICIOS Y SUMINISTRAR LOS ELEMENTOS NECESARIOS PARA DESARROLLAR ACTIVIDADES RELACIONADAS CON EL MEJORAMIENTO DEL ESPACIO PÚBLICO Y LA PARTICIPACIÓN CIUDADANA EN LA LOCALIDAD DE SUBA"/>
    <s v="https://community.secop.gov.co/Public/Tendering/OpportunityDetail/Index?noticeUID=CO1.NTC.2378863&amp;isFromPublicArea=True&amp;isModal=true&amp;asPopupView=true"/>
    <x v="22"/>
    <x v="288"/>
    <d v="2022-01-17T00:00:00"/>
    <d v="2022-10-31T00:00:00"/>
    <s v="9 meses 15 días."/>
    <d v="2022-10-31T00:00:00"/>
    <s v=""/>
    <d v="2022-10-31T00:00:00"/>
    <s v="9 meses 15 días."/>
    <s v="Término Ok"/>
    <m/>
    <m/>
    <m/>
    <d v="2023-03-09T00:00:00"/>
    <m/>
    <m/>
    <m/>
    <m/>
    <m/>
    <m/>
    <s v="No aplica"/>
    <m/>
    <m/>
    <m/>
    <m/>
    <s v="-"/>
    <m/>
    <m/>
  </r>
  <r>
    <x v="1"/>
    <s v="525-2021"/>
    <m/>
    <s v="Secop II"/>
    <s v="525-2021SUM(64002)"/>
    <s v="FDLSSASI-10-2021(64002)"/>
    <x v="1"/>
    <x v="5"/>
    <x v="2"/>
    <m/>
    <m/>
    <s v="MAKROSYSTEM COLOMBIA SAS"/>
    <s v="900421971-8"/>
    <m/>
    <s v="No es CPS P-AG"/>
    <n v="1635368805"/>
    <n v="390120745"/>
    <n v="0"/>
    <n v="2025489550"/>
    <m/>
    <m/>
    <m/>
    <m/>
    <s v="Persona Jurídica"/>
    <x v="3"/>
    <m/>
    <s v="ADQUISICIÓN DE EQUIPOS TECNOLOGICOS PARA EL DESARROLLO DE ACTIVIDADES MISIONALES Y DE APOYO Y EL CUMPLIMIENTO DEL PLAN DE DESARROLLO LOCAL."/>
    <s v="https://community.secop.gov.co/Public/Tendering/OpportunityDetail/Index?noticeUID=CO1.NTC.2403270&amp;isFromPublicArea=True&amp;isModal=true&amp;asPopupView=true"/>
    <x v="9"/>
    <x v="286"/>
    <d v="2021-12-21T00:00:00"/>
    <d v="2022-06-20T00:00:00"/>
    <s v="6 meses "/>
    <d v="2023-03-31T00:00:00"/>
    <s v="9 meses 11 días."/>
    <d v="2023-03-31T00:00:00"/>
    <s v="1 años 3 meses 11 días."/>
    <s v="Término Ok"/>
    <m/>
    <m/>
    <m/>
    <m/>
    <m/>
    <m/>
    <m/>
    <m/>
    <m/>
    <m/>
    <s v="No aplica"/>
    <m/>
    <m/>
    <m/>
    <m/>
    <s v="-"/>
    <m/>
    <m/>
  </r>
  <r>
    <x v="1"/>
    <s v="526-2021"/>
    <m/>
    <s v="Secop II"/>
    <s v="526-2021PS(63470)"/>
    <s v="FDLSLP-9-2021(63470)"/>
    <x v="5"/>
    <x v="2"/>
    <x v="2"/>
    <m/>
    <m/>
    <s v="CONSORCIO SINERGIA 9-2021"/>
    <n v="1064837443"/>
    <m/>
    <s v="No es CPS P-AG"/>
    <n v="593881752"/>
    <n v="30169475"/>
    <n v="0"/>
    <n v="624051227"/>
    <m/>
    <s v="CORTES IBARRA INGENIERÍA SAS (50.00%) - JESUS PEDRO NEL SERRANO MENESES (50.00%)"/>
    <m/>
    <m/>
    <s v="Consorcio"/>
    <x v="2"/>
    <m/>
    <s v="REALIZAR PROCESOS DE RESTAURACIÓN ECOLÓGICA Y MANTENIMIENTO DE MATERIAL VEGETAL PLANTADO A TRAVÉS DE ESTRATEGIAS DE CORREDORES DE POLINIZADORES, DENTRO DE LAS ÁREAS PROTEGIDAS DECLARADAS EN LA LOCALIDAD DE SUBA, DE ACUERDO CON LA DESCRIPCIÓN, ESPECIFICACIONES Y DEMÁS CONDICIONES ESTABLECIDAS"/>
    <s v="https://community.secop.gov.co/Public/Tendering/OpportunityDetail/Index?noticeUID=CO1.NTC.2411108&amp;isFromPublicArea=True&amp;isModal=true&amp;asPopupView=true"/>
    <x v="12"/>
    <x v="287"/>
    <d v="2022-03-01T00:00:00"/>
    <d v="2022-12-20T00:00:00"/>
    <s v="9 meses 20 días."/>
    <d v="2022-12-20T00:00:00"/>
    <s v=""/>
    <d v="2022-12-20T00:00:00"/>
    <s v="9 meses 20 días."/>
    <s v="Término Ok"/>
    <m/>
    <m/>
    <m/>
    <d v="2023-03-22T00:00:00"/>
    <m/>
    <m/>
    <m/>
    <m/>
    <m/>
    <m/>
    <s v="No aplica"/>
    <m/>
    <m/>
    <m/>
    <m/>
    <s v="-"/>
    <m/>
    <m/>
  </r>
  <r>
    <x v="1"/>
    <s v="527-2021"/>
    <m/>
    <s v="Secop II"/>
    <s v="527-2021PS(63746)"/>
    <s v="FDLSLP-7-2021 (63746)"/>
    <x v="5"/>
    <x v="2"/>
    <x v="2"/>
    <m/>
    <m/>
    <s v="CORPORACIÓN_x000a_ESTRATÉGICA EN GESTIÓN E INTEGRACIÓN COLOMBIA - EGESCO"/>
    <s v="900175862-8"/>
    <m/>
    <s v="No es CPS P-AG"/>
    <n v="713086596"/>
    <n v="0"/>
    <n v="0"/>
    <n v="713086596"/>
    <m/>
    <m/>
    <m/>
    <m/>
    <s v="ESAL"/>
    <x v="2"/>
    <m/>
    <s v="PRESTACIÓN DEL SERVICIO PARA VINCULAR Y BENEFICIAR ADOLESCENTES DE 12 A 18 AÑOS CON ACCIONES Y ESTRATEGIAS PARA LA PREVENCIÓN DEL EMBARAZO ADOLESCENTE, E IMPLEMENTACIÓN DE ACCIONES DESARROLLADAS DESDE LOS DISPOSITIVOS DE BASE COMUNITARIA EN RESPUESTA AL CONSUMO DE SUSTANCIAS PSICOACTIVAS A LOS HABITANTES DE LA LOCALIDAD 11 DE SUBA, EN EL MARCO DEL PROYECTO NO. 1967 Y 2013 DE LA VIGENCIA 2021"/>
    <s v="https://community.secop.gov.co/Public/Tendering/OpportunityDetail/Index?noticeUID=CO1.NTC.2400250&amp;isFromPublicArea=True&amp;isModal=true&amp;asPopupView=true"/>
    <x v="20"/>
    <x v="287"/>
    <d v="2022-01-25T00:00:00"/>
    <d v="2023-03-06T00:00:00"/>
    <s v="1 años 1 meses 10 días."/>
    <d v="2023-03-06T00:00:00"/>
    <s v=""/>
    <d v="2023-03-06T00:00:00"/>
    <s v="1 años 1 meses 10 días."/>
    <s v="Término Ok"/>
    <m/>
    <m/>
    <m/>
    <d v="2023-11-07T00:00:00"/>
    <m/>
    <m/>
    <m/>
    <m/>
    <m/>
    <m/>
    <s v="No aplica"/>
    <m/>
    <m/>
    <m/>
    <m/>
    <s v="-"/>
    <m/>
    <m/>
  </r>
  <r>
    <x v="1"/>
    <s v="528-2021"/>
    <m/>
    <s v="Secop II"/>
    <s v="528-2021PS(64151)"/>
    <s v="FDLSLP-12-2021(64151)"/>
    <x v="5"/>
    <x v="2"/>
    <x v="2"/>
    <m/>
    <m/>
    <s v="OTILIO NICOLAS MORENO BLANCO LIMITADA"/>
    <s v="830085821-6"/>
    <m/>
    <s v="No es CPS P-AG"/>
    <n v="343048667"/>
    <n v="151156102"/>
    <n v="0"/>
    <n v="494204769"/>
    <m/>
    <m/>
    <m/>
    <m/>
    <s v="Persona Jurídica"/>
    <x v="2"/>
    <m/>
    <s v="REALIZAR MANEJO SILVICULTURAL A SETOS UBICADOS EN ESPACIO PÚBLICO Y COMPENSACIÓN DE ARBOLADO URBANO EN LA LOCALIDAD DE SUBA."/>
    <s v="https://community.secop.gov.co/Public/Tendering/OpportunityDetail/Index?noticeUID=CO1.NTC.2418926&amp;isFromPublicArea=True&amp;isModal=true&amp;asPopupView=true"/>
    <x v="12"/>
    <x v="287"/>
    <d v="2022-02-07T00:00:00"/>
    <d v="2023-02-28T00:00:00"/>
    <s v="1 años 22 días."/>
    <d v="2023-02-28T00:00:00"/>
    <s v=""/>
    <d v="2023-02-28T00:00:00"/>
    <s v="1 años 22 días."/>
    <s v="Término Ok"/>
    <m/>
    <m/>
    <m/>
    <d v="2023-05-12T00:00:00"/>
    <m/>
    <m/>
    <m/>
    <m/>
    <m/>
    <m/>
    <s v="No aplica"/>
    <m/>
    <m/>
    <m/>
    <m/>
    <s v="-"/>
    <m/>
    <m/>
  </r>
  <r>
    <x v="1"/>
    <s v="529-2021"/>
    <m/>
    <s v="Secop II"/>
    <s v="529-2021PS(63597)"/>
    <s v="LICITACIÓN PÚBLICA FDLS-6-2021(63597)"/>
    <x v="5"/>
    <x v="2"/>
    <x v="2"/>
    <m/>
    <m/>
    <s v="FUNDACION INTERNACIONAL DE PEDAGOGIA CONCEPTUAL ALBERTO MERANI"/>
    <s v="800055691-8"/>
    <m/>
    <s v="No es CPS P-AG"/>
    <n v="1227775360"/>
    <n v="0"/>
    <n v="0"/>
    <n v="1227775360"/>
    <m/>
    <m/>
    <m/>
    <m/>
    <s v="ESAL"/>
    <x v="2"/>
    <m/>
    <s v="CONTRATAR LOS SERVICIOS TECNICOS LOGISTICOS Y PROFESIONALES PARA LA FORMACIÓN DE PERSONAS EN ESTRATEGIAS INDIVIDUALES Y COMUNITARIAS PARA LA PREVENCIÓN DE LA VIOLENCIA INTRAFAMILIAR Y/O VIOLENCIA SEXUAL EN LA LOCALIDAD DE SUBA"/>
    <s v="https://community.secop.gov.co/Public/Tendering/OpportunityDetail/Index?noticeUID=CO1.NTC.2400257&amp;isFromPublicArea=True&amp;isModal=true&amp;asPopupView=true"/>
    <x v="20"/>
    <x v="289"/>
    <d v="2022-01-17T00:00:00"/>
    <d v="2022-06-28T00:00:00"/>
    <s v="5 meses 12 días."/>
    <d v="2022-09-04T00:00:00"/>
    <s v="2 meses 7 días."/>
    <d v="2022-09-04T00:00:00"/>
    <s v="7 meses 19 días."/>
    <s v="Término Ok"/>
    <m/>
    <m/>
    <m/>
    <d v="2023-08-18T00:00:00"/>
    <m/>
    <m/>
    <m/>
    <m/>
    <m/>
    <m/>
    <s v="No aplica"/>
    <m/>
    <m/>
    <m/>
    <m/>
    <s v="-"/>
    <m/>
    <m/>
  </r>
  <r>
    <x v="1"/>
    <s v="530-2021"/>
    <m/>
    <s v="Secop II"/>
    <s v="530-2021PS (63213)"/>
    <s v="FDLSLP-08-2021 (6313)"/>
    <x v="5"/>
    <x v="2"/>
    <x v="2"/>
    <m/>
    <m/>
    <s v="FUNDACION INTERNACIONAL DE PEDAGOGIA CONCEPTUAL ALBERTO MERANI"/>
    <s v="800055691-8"/>
    <m/>
    <s v="No es CPS P-AG"/>
    <n v="1053069899"/>
    <n v="0"/>
    <n v="0"/>
    <n v="1053069899"/>
    <m/>
    <m/>
    <m/>
    <m/>
    <s v="ESAL"/>
    <x v="2"/>
    <m/>
    <s v="PRESTAR LOS SERVICIOS PROFESIONALES, TÉCNICOS Y LOGÍSTICOS PARA PROMOVER EL DESARROLLO INTEGRAL DE LOS NIÑOS Y NIÑAS, DE LA LOCALIDAD DE SUBA, QUE SE ENCUENTRAN MATRICULADOS EN LOS GRADOS DE EDUCACIÓN INICIAL PROPORCIONÁNDOLES DINÁMICAS Y OPORTUNIDADES DE CONOCER, RECONOCER Y RECREAR SU TERRITORIO, ENTORNO, CULTURA Y PATRIMONIO NATURAL Y A TRAVÉS DEL FORTALECIMIENTO DE LA ALIANZA ESCUELA, FAMILIA, COMUNIDAD, EN EL MARCO DEL PROYECTO DE INVERSIÓN 1957 CONSTRUYENDO NUESTRA INFANCIA LOCAL"/>
    <s v="https://community.secop.gov.co/Public/Tendering/OpportunityDetail/Index?noticeUID=CO1.NTC.2411121&amp;isFromPublicArea=True&amp;isModal=true&amp;asPopupView=true"/>
    <x v="20"/>
    <x v="290"/>
    <d v="2022-01-19T00:00:00"/>
    <d v="2022-07-18T00:00:00"/>
    <s v="6 meses "/>
    <d v="2022-07-18T00:00:00"/>
    <s v=""/>
    <d v="2022-07-18T00:00:00"/>
    <s v="6 meses "/>
    <s v="Término Ok"/>
    <m/>
    <m/>
    <m/>
    <d v="2022-10-14T00:00:00"/>
    <m/>
    <m/>
    <m/>
    <m/>
    <m/>
    <m/>
    <s v="No aplica"/>
    <m/>
    <m/>
    <m/>
    <m/>
    <s v="-"/>
    <m/>
    <m/>
  </r>
  <r>
    <x v="1"/>
    <s v="532-2021"/>
    <m/>
    <s v="Secop II"/>
    <s v="532-2021CV(63617)"/>
    <s v="FDLSSASI-9-2021(63617)"/>
    <x v="1"/>
    <x v="4"/>
    <x v="2"/>
    <m/>
    <m/>
    <s v="ABOVE SAS"/>
    <s v="900838665-1"/>
    <m/>
    <s v="No es CPS P-AG"/>
    <n v="236173956"/>
    <n v="0"/>
    <n v="0"/>
    <n v="236173956"/>
    <m/>
    <m/>
    <m/>
    <m/>
    <s v="Persona Jurídica"/>
    <x v="2"/>
    <s v="2. 21/10/2022 6:19:16 PM FINALIZACIÓN DE LA SUSPENSIÓN SOLICITADA_x000a_1. 07/10/2022 5:33:01 PM Que mediante oficio de radicado Nro. 20224213337582 de fecha 6 de octubre de 2022 (el cual hace parte de la presente solicitud), el contratista ABOVE SAS representado legalmente por el señor EUSTORGIO RODADO FUENTES, presentó solicitud de SUSPENSIÓN por el término de QUINCE (15) DÍAS CALENDARIO A PARTIR DEL 7 DE OCTUBRE DE 2022 HASTA EL 21 DE OCTUBRE DE 2022 INCLUSIVE CON FECHA DE REACTIVACIÓN DEL 22 DE OCTUBRE DE 2022_x000a_Sanción por incumplimiento"/>
    <s v="ADQUISICIÓN DE ELEMENTOS DIDÁCTICOS, DEPORTIVOS Y MUSICALES, MOBILIARIO, LITERATURA Y PARQUES INFANTILES PARA LA DOTACIÓN DE INSTITUCIONES EDUCATIVAS OFICIALES DE LA LOCALIDAD DE SUBA."/>
    <s v="https://community.secop.gov.co/Public/Tendering/OpportunityDetail/Index?noticeUID=CO1.NTC.2400764&amp;isFromPublicArea=True&amp;isModal=true&amp;asPopupView=true"/>
    <x v="3"/>
    <x v="290"/>
    <d v="2022-01-26T00:00:00"/>
    <d v="2022-04-24T00:00:00"/>
    <s v="2 meses 30 días."/>
    <d v="2022-10-09T00:00:00"/>
    <s v="5 meses 1 días."/>
    <d v="2022-10-09T00:00:00"/>
    <s v="8 meses "/>
    <s v="Término Ok"/>
    <s v="Reactivado"/>
    <s v="1. Desde el 07 oct. 2022 hasta el 21 oct. 2022."/>
    <n v="14"/>
    <d v="2023-12-11T00:00:00"/>
    <m/>
    <m/>
    <m/>
    <m/>
    <m/>
    <m/>
    <s v="No aplica"/>
    <m/>
    <m/>
    <m/>
    <m/>
    <s v="-"/>
    <m/>
    <m/>
  </r>
  <r>
    <x v="1"/>
    <s v="533-2021"/>
    <m/>
    <s v="Secop II"/>
    <s v="533-2021CV(63617)"/>
    <s v="FDLSSASI-9-2021(63617)"/>
    <x v="1"/>
    <x v="4"/>
    <x v="2"/>
    <m/>
    <m/>
    <s v="ELITE DEPORTIVA SAS"/>
    <s v="900276220-3"/>
    <m/>
    <s v="No es CPS P-AG"/>
    <n v="130982648"/>
    <n v="0"/>
    <n v="0"/>
    <n v="130982648"/>
    <m/>
    <m/>
    <m/>
    <m/>
    <s v="Persona Jurídica"/>
    <x v="2"/>
    <m/>
    <s v="ADQUISICIÓN DE ELEMENTOS DIDÁCTICOS, DEPORTIVOS Y MUSICALES, MOBILIARIO, LITERATURA Y PARQUES INFANTILES PARA LA DOTACIÓN DE INSTITUCIONES EDUCATIVAS OFICIALES DE LA LOCALIDAD DE SUBA"/>
    <s v="https://community.secop.gov.co/Public/Tendering/OpportunityDetail/Index?noticeUID=CO1.NTC.2400764&amp;isFromPublicArea=True&amp;isModal=true&amp;asPopupView=true"/>
    <x v="20"/>
    <x v="289"/>
    <d v="2022-01-26T00:00:00"/>
    <d v="2022-05-25T00:00:00"/>
    <s v="4 meses "/>
    <d v="2022-05-25T00:00:00"/>
    <s v=""/>
    <d v="2022-05-25T00:00:00"/>
    <s v="4 meses "/>
    <s v="Término Ok"/>
    <m/>
    <m/>
    <m/>
    <d v="2022-06-03T00:00:00"/>
    <m/>
    <m/>
    <m/>
    <m/>
    <m/>
    <m/>
    <s v="No aplica"/>
    <m/>
    <m/>
    <m/>
    <m/>
    <s v="-"/>
    <m/>
    <m/>
  </r>
  <r>
    <x v="1"/>
    <s v="534-2021"/>
    <m/>
    <s v="Secop II"/>
    <s v="FDLSMC-534-2021(68210)"/>
    <s v="FDLSMC-13-2021(68210)"/>
    <x v="3"/>
    <x v="2"/>
    <x v="2"/>
    <m/>
    <m/>
    <s v="AIDA CONSUELO RAMIREZ (MOBILIARIO RURAL)"/>
    <n v="51832996"/>
    <m/>
    <s v="No es CPS P-AG"/>
    <n v="25352539"/>
    <n v="0"/>
    <n v="0"/>
    <n v="25352539"/>
    <m/>
    <m/>
    <m/>
    <m/>
    <s v="Persona Jurídica"/>
    <x v="2"/>
    <m/>
    <s v="ADQUISICIÓN DE ELEMENTOS MOBILIARIOS PARA LA DOTACIÓN DEL CENTRO DE ACCESO COMUNITARIO PARA CONECTIVIDAD RURAL DE SUBA"/>
    <s v="https://community.secop.gov.co/Public/Tendering/OpportunityDetail/Index?noticeUID=CO1.NTC.2462757&amp;isFromPublicArea=True&amp;isModal=true&amp;asPopupView=true"/>
    <x v="9"/>
    <x v="291"/>
    <d v="2022-02-15T00:00:00"/>
    <d v="2022-03-01T00:00:00"/>
    <s v="15 días."/>
    <d v="2022-04-30T00:00:00"/>
    <s v="1 meses 29 días."/>
    <d v="2022-04-30T00:00:00"/>
    <s v="2 meses 16 días."/>
    <s v="Término Ok"/>
    <m/>
    <m/>
    <m/>
    <d v="2022-05-05T00:00:00"/>
    <m/>
    <m/>
    <m/>
    <m/>
    <m/>
    <m/>
    <s v="No aplica"/>
    <m/>
    <m/>
    <m/>
    <m/>
    <s v="-"/>
    <m/>
    <m/>
  </r>
  <r>
    <x v="1"/>
    <s v="535-2021"/>
    <m/>
    <s v="Secop II"/>
    <s v="535-2021PS(66970)"/>
    <s v="FDLSMC-14-2021(66970)"/>
    <x v="3"/>
    <x v="2"/>
    <x v="2"/>
    <m/>
    <m/>
    <s v="CORPORACION ENCMAINADA AL DESARROLLO INTEGRAL DE LA COMUNIDAD"/>
    <s v="830123987-3"/>
    <m/>
    <s v="No es CPS P-AG"/>
    <n v="22396500"/>
    <n v="0"/>
    <n v="0"/>
    <n v="22396500"/>
    <m/>
    <m/>
    <m/>
    <m/>
    <s v="ESAL"/>
    <x v="3"/>
    <m/>
    <s v="REALIZAR ACTIVIDAD LÚDICO-PEDAGÓGICA Y RECREO-DEPORTIVA DIRIGIDA A ADULTOS MAYORES DE LA LOCALIDAD DE SUBA EN MARCO DEL PROYECTO 1963 SUBA UNA COMUNIDAD QUE SE MUEVE."/>
    <s v="https://community.secop.gov.co/Public/Tendering/OpportunityDetail/Index?noticeUID=CO1.NTC.2456473&amp;isFromPublicArea=True&amp;isModal=true&amp;asPopupView=true"/>
    <x v="4"/>
    <x v="291"/>
    <d v="2022-05-11T00:00:00"/>
    <d v="2022-07-10T00:00:00"/>
    <s v="2 meses "/>
    <d v="2022-07-10T00:00:00"/>
    <s v=""/>
    <d v="2022-07-10T00:00:00"/>
    <s v="2 meses "/>
    <s v="Término Ok"/>
    <m/>
    <m/>
    <m/>
    <m/>
    <m/>
    <m/>
    <m/>
    <m/>
    <m/>
    <m/>
    <s v="No aplica"/>
    <m/>
    <m/>
    <m/>
    <m/>
    <s v="-"/>
    <m/>
    <m/>
  </r>
  <r>
    <x v="1"/>
    <s v="536-2021"/>
    <m/>
    <s v="Secop II"/>
    <s v="536-2021SUM(65390)"/>
    <s v="FDLSSASI-12-2021(65390)"/>
    <x v="1"/>
    <x v="5"/>
    <x v="2"/>
    <m/>
    <m/>
    <s v="NeSTOR TORRES/SEMTOL ASESORiAS Y SUMINISTROS"/>
    <n v="1110060558"/>
    <m/>
    <s v="No es CPS P-AG"/>
    <n v="187655589"/>
    <n v="35000000"/>
    <n v="0"/>
    <n v="222655589"/>
    <m/>
    <m/>
    <m/>
    <m/>
    <s v="Persona Jurídica"/>
    <x v="2"/>
    <m/>
    <s v="SUMINISTRAR ELEMENTOS E INSUMOS, NECESARIOS PARA EL FORTALECIMIENTO DE INICIATIVAS CIUDADANAS AMBIENTALES EN LA LOCALIDAD DE SUBA"/>
    <s v="https://community.secop.gov.co/Public/Tendering/OpportunityDetail/Index?noticeUID=CO1.NTC.2444940&amp;isFromPublicArea=True&amp;isModal=true&amp;asPopupView=true"/>
    <x v="12"/>
    <x v="291"/>
    <d v="2022-07-14T00:00:00"/>
    <d v="2022-11-16T00:00:00"/>
    <s v="4 meses 3 días."/>
    <d v="2022-11-16T00:00:00"/>
    <s v=""/>
    <d v="2022-11-16T00:00:00"/>
    <s v="4 meses 3 días."/>
    <s v="Término Ok"/>
    <m/>
    <m/>
    <m/>
    <d v="2022-12-05T00:00:00"/>
    <m/>
    <m/>
    <m/>
    <m/>
    <m/>
    <m/>
    <s v="No aplica"/>
    <m/>
    <m/>
    <m/>
    <m/>
    <s v="-"/>
    <m/>
    <m/>
  </r>
  <r>
    <x v="1"/>
    <s v="537-2021"/>
    <m/>
    <s v="Secop II"/>
    <s v="537-2021PS(65378)"/>
    <s v="FDLSSAMC-17-2021(65378)"/>
    <x v="2"/>
    <x v="2"/>
    <x v="2"/>
    <m/>
    <m/>
    <s v="PRODEPORT LTDA"/>
    <s v="830083016-4"/>
    <m/>
    <s v="No es CPS P-AG"/>
    <n v="132579219"/>
    <n v="0"/>
    <n v="0"/>
    <n v="132579219"/>
    <m/>
    <m/>
    <m/>
    <m/>
    <s v="Persona Jurídica"/>
    <x v="2"/>
    <s v="2. 5/07/2022 10:39:45 PM De acuerdo al acta de suspensión y en atención a la fecha prevista para la reactivación se reinicia el día de hoy._x0009_ _x000a_1. 22/06/2022 9:24:45 PM Por parte de la supervisión de contrato 537 de 2021es solicitada la suspensión por 12 días calendario a partir del 22 de junio de 2022 al 4 de julio de 2022 y su reinicio será el día 5 de julio de 2022, de acuerdo a la necesidad justificada._x0009_ "/>
    <s v="PRESTACION DE SERVICIOS PARA CAPACITACIÓN EN EDUCACIÓN FINANCIERA Y LA REALIZACIÓN DE RUEDA DE SERVICIOS PARA VENDEDORES INFORMALES DE LA LOCALIDAD DE SUBA"/>
    <s v="https://community.secop.gov.co/Public/Tendering/OpportunityDetail/Index?noticeUID=CO1.NTC.2451523&amp;isFromPublicArea=True&amp;isModal=true&amp;asPopupView=true"/>
    <x v="22"/>
    <x v="291"/>
    <d v="2022-01-24T00:00:00"/>
    <d v="2022-06-23T00:00:00"/>
    <s v="5 meses "/>
    <d v="2022-06-23T00:00:00"/>
    <s v=""/>
    <d v="2022-06-23T00:00:00"/>
    <s v="5 meses "/>
    <s v="Término Ok"/>
    <s v="Reactivado"/>
    <s v="1. Desde el 22 jun. 2022 hasta el 04 jul. 2022."/>
    <n v="0"/>
    <d v="2024-02-02T00:00:00"/>
    <m/>
    <m/>
    <m/>
    <m/>
    <m/>
    <m/>
    <s v="No aplica"/>
    <m/>
    <m/>
    <m/>
    <m/>
    <s v="-"/>
    <m/>
    <m/>
  </r>
  <r>
    <x v="1"/>
    <s v="538-2021"/>
    <m/>
    <s v="Secop II"/>
    <s v="538 -2021CPS(64256)"/>
    <s v="FDLSLP-13-2021(64256)"/>
    <x v="5"/>
    <x v="2"/>
    <x v="2"/>
    <m/>
    <m/>
    <s v="CARLOS ALBERTO PINZON MOLINA"/>
    <n v="79867234"/>
    <m/>
    <s v="No es CPS P-AG"/>
    <n v="1011735934"/>
    <n v="0"/>
    <n v="0"/>
    <n v="1011735934"/>
    <m/>
    <m/>
    <m/>
    <m/>
    <s v="Persona Jurídica"/>
    <x v="2"/>
    <s v="2. 01/02/2023 9:10:55 PM Se reactiva contrato 538-2021, de acuerdo a la suspensión publicada el día 26 de enero._x000a_1. 26/01/2023 10:29:00 PM Mediante documento radicado en la oficina de contratación, por JULIÁN ÁNDRES MORENO BARÓN quien obra como supervisor del Contrato 538 -2021CPS(64256), se solicita SUSPENSIÓN del contrato suscrito con CARLOS ALBERTO PINZÓN MOLINA- por el término de siete (7) días, desde el 26 de enero de 2023 hasta el 01 de febrero de 2023. De conformidad con la justificación esgrimida en el documento anexo suscrito por el supervisor, que hace parte integral de la presente modificación contractual. TENIENDO EN CUENTA QUE LA SOLICITUD FUE RADICADA EL 26 de ENERO de 2023, SE PROCEDE A SUSPENDER LA EJECUCIÓN DEL CONTRATO N° 538 -2021CPS(64256), DESDE EL 26 DE ENERO HASTA EL 01 DE FEBRERO DE 2023, DE CONFORMIDAD CON LAS CONSIDERACIONES ANTERIORMENTE EXPUESTAS. La fecha de reactivación del contrato será el 02 DE FEBRERO DE 2023, día siguiente a la terminación de la suspensión. La nueva fecha de terminación del contrato será el 02 DE FEBRERO DE 2023 Lo anterior, con fundamento además en el principio de la autonomía de la voluntad consagrado en el artículo 1602 del Código Civil, en concordancia con el artículo 40 de la Ley 80 de 1993, inciso tercero."/>
    <s v="CONTRATAR LOS SERVICIOS PROFESIONALES, TÉCNICOS Y OPERATIVOS PARA VINCULAR PERSONAS A LAS ACTIVIDADES DE RECONOCIMIENTO DE LOS SABERES ANCESTRALES EN MEDICINA COMPLEMENTARIA DE LA ESTRATEGIA TERRITORIAL DE SALUD EN LA LOCALIDAD DE SUBA EN EL MARCO DEL PROYECTO NO. 1967 DE LA VIGENCIA 2021&quot;. LOTE 1. RECONOCIMIENTO DE LOS SABERES ANCESTRALES EN MEDICINA. LOTE 2. ACCIONES COMPLEMENTARIAS EN PROMOCIÓN, PREVENCIÓN Y PROTECCIÓN DE LA SALUD."/>
    <s v="https://community.secop.gov.co/Public/Tendering/OpportunityDetail/Index?noticeUID=CO1.NTC.2420447&amp;isFromPublicArea=True&amp;isModal=true&amp;asPopupView=true"/>
    <x v="4"/>
    <x v="291"/>
    <d v="2022-01-27T00:00:00"/>
    <d v="2022-10-26T00:00:00"/>
    <s v="9 meses "/>
    <d v="2023-02-02T00:00:00"/>
    <s v="3 meses "/>
    <d v="2023-02-02T00:00:00"/>
    <s v="1 años "/>
    <s v="Término Ok"/>
    <s v="Reactivado"/>
    <s v="1. Desde el 26 ene. 2023 hasta el 01 feb. 2023."/>
    <n v="7"/>
    <d v="2023-12-15T00:00:00"/>
    <m/>
    <m/>
    <m/>
    <m/>
    <m/>
    <m/>
    <s v="No aplica"/>
    <m/>
    <m/>
    <m/>
    <m/>
    <s v="-"/>
    <m/>
    <m/>
  </r>
  <r>
    <x v="1"/>
    <s v="539-2021"/>
    <m/>
    <s v="Secop II"/>
    <s v="539-2021SUM(65069)"/>
    <s v="FDLSSAMC-18-2021 (65069)"/>
    <x v="2"/>
    <x v="5"/>
    <x v="2"/>
    <m/>
    <m/>
    <s v="IIS TECHNOLOGY SOLUTIONS SAS"/>
    <s v="901040640-3"/>
    <m/>
    <s v="No es CPS P-AG"/>
    <n v="26337868"/>
    <n v="0"/>
    <n v="0"/>
    <n v="26337868"/>
    <m/>
    <m/>
    <m/>
    <m/>
    <s v="Persona Jurídica"/>
    <x v="2"/>
    <m/>
    <s v="CONTRATAR A TODO COSTO EL SUMINISTRO, INSTALACIÓN, Y PUESTA EN FUNCIONAMIENTO DE PUNTOS DE DATOS, CORRIENTE NORMAL, CORRIENTE REGULADA Y ADECUACION DE CUARTO DE DATOS PARA EL CENTRO DE CONECTIVIDAD RURAL DE SUBA."/>
    <s v="https://community.secop.gov.co/Public/Tendering/OpportunityDetail/Index?noticeUID=CO1.NTC.2454674&amp;isFromPublicArea=True&amp;isModal=true&amp;asPopupView=true"/>
    <x v="9"/>
    <x v="292"/>
    <d v="2022-02-09T00:00:00"/>
    <d v="2022-04-08T00:00:00"/>
    <s v="2 meses "/>
    <d v="2022-04-08T00:00:00"/>
    <s v=""/>
    <d v="2022-04-08T00:00:00"/>
    <s v="2 meses "/>
    <s v="Término Ok"/>
    <m/>
    <m/>
    <m/>
    <d v="2022-05-09T00:00:00"/>
    <m/>
    <m/>
    <m/>
    <m/>
    <m/>
    <m/>
    <s v="No aplica"/>
    <m/>
    <m/>
    <m/>
    <m/>
    <s v="-"/>
    <m/>
    <m/>
  </r>
  <r>
    <x v="1"/>
    <s v="540-2021"/>
    <m/>
    <s v="Secop II"/>
    <s v="FDLSMC-540-2021(68250)"/>
    <s v="FDLSMC-15-2021(68250)"/>
    <x v="3"/>
    <x v="4"/>
    <x v="2"/>
    <m/>
    <m/>
    <s v="CORPORACION ENCMAINADA AL DESARROLLO INTEGRAL DE LA COMUNIDAD"/>
    <s v="830123987-3"/>
    <m/>
    <s v="No es CPS P-AG"/>
    <n v="20956237"/>
    <n v="0"/>
    <n v="0"/>
    <n v="20956237"/>
    <m/>
    <m/>
    <m/>
    <m/>
    <s v="ESAL"/>
    <x v="3"/>
    <m/>
    <s v="ADQUIRIR LA PREMIACIÓN DE LOS JUEGOS TRADICIONALES Y PRÁCTICAS DEPORTIVAS DE LA COMUNIDAD INDÍGENA MUISCA DE SUBA"/>
    <s v="https://community.secop.gov.co/Public/Tendering/OpportunityDetail/Index?noticeUID=CO1.NTC.2467305&amp;isFromPublicArea=True&amp;isModal=true&amp;asPopupView=true"/>
    <x v="4"/>
    <x v="292"/>
    <d v="2022-03-03T00:00:00"/>
    <d v="2022-04-16T00:00:00"/>
    <s v="1 meses 14 días."/>
    <d v="2022-04-16T00:00:00"/>
    <s v=""/>
    <d v="2022-04-16T00:00:00"/>
    <s v="1 meses 14 días."/>
    <s v="Término Ok"/>
    <m/>
    <m/>
    <m/>
    <m/>
    <m/>
    <m/>
    <m/>
    <m/>
    <m/>
    <m/>
    <s v="No aplica"/>
    <m/>
    <m/>
    <m/>
    <m/>
    <s v="-"/>
    <m/>
    <m/>
  </r>
  <r>
    <x v="1"/>
    <s v="541-2021"/>
    <m/>
    <s v="Secop II"/>
    <s v="541-2021CO(63290)"/>
    <s v="FDLSLP-10-2021(63290)"/>
    <x v="5"/>
    <x v="8"/>
    <x v="2"/>
    <m/>
    <m/>
    <s v="PAVIOBRAS S.A.S"/>
    <s v="830073703-3"/>
    <m/>
    <s v="No es CPS P-AG"/>
    <n v="4752338205"/>
    <n v="2614954183"/>
    <n v="0"/>
    <n v="7367292388"/>
    <m/>
    <m/>
    <s v="Interventoría: R &amp; M Construcciones E Interventorías S A S [544 de 2021]"/>
    <m/>
    <s v="Persona Jurídica"/>
    <x v="2"/>
    <m/>
    <s v="EJECUTAR A MONTO AGOTABLE LAS ACTIVIDADES PARA LA CONSTRUCCIÓN DE LA MALLA VIAL LOCAL E INTERMEDIA Y ESPACIO PÚBLICO EN LA LOCALIDAD DE SUBA EN LA CIUDAD DE BOGOTA D.C. Y LAS DEMAS ACTIVIDADES QUE SE DETALLEN EN EL ANEXO TECNICO."/>
    <s v="https://community.secop.gov.co/Public/Tendering/OpportunityDetail/Index?noticeUID=CO1.NTC.2405436&amp;isFromPublicArea=True&amp;isModal=true&amp;asPopupView=true"/>
    <x v="11"/>
    <x v="292"/>
    <d v="2022-02-04T00:00:00"/>
    <d v="2022-11-16T00:00:00"/>
    <s v="9 meses 13 días."/>
    <d v="2023-01-22T00:00:00"/>
    <s v="2 meses 6 días."/>
    <d v="2023-01-22T00:00:00"/>
    <s v="11 meses 19 días."/>
    <s v="Término Ok"/>
    <m/>
    <m/>
    <m/>
    <d v="2023-11-21T00:00:00"/>
    <m/>
    <m/>
    <m/>
    <m/>
    <m/>
    <m/>
    <s v="No aplica"/>
    <m/>
    <m/>
    <m/>
    <m/>
    <s v="-"/>
    <m/>
    <m/>
  </r>
  <r>
    <x v="1"/>
    <s v="542-2021"/>
    <m/>
    <s v="Secop II"/>
    <s v="542-2021CO(63681)"/>
    <s v="FDLSLP-11-2021(63681)"/>
    <x v="5"/>
    <x v="8"/>
    <x v="2"/>
    <m/>
    <m/>
    <s v="JALGAVI INGENIEROS LTDA"/>
    <s v="900232348-8"/>
    <m/>
    <s v="No es CPS P-AG"/>
    <n v="453239959"/>
    <n v="147628880"/>
    <n v="0"/>
    <n v="600868839"/>
    <m/>
    <m/>
    <s v="Interventoría: Consorcio Localidad de Suba [545 de 2021]"/>
    <m/>
    <s v="Persona Jurídica"/>
    <x v="2"/>
    <m/>
    <s v="EJECUTAR A PRECIOS UNITARIOS FIJOS Y A MONTO AGOTABLE LAS OBRAS DE REPARACIONES LOCATIVAS Y/O MANTENIMIENTO DE LA INFRAESTRUCTURA FISICA PARA LAS SEDES ADMINISTRATIVAS Y OPERATIVAS DE PROPIEDAD O TENENCIA DEL FONDO DE DESARROLLO LOCAL DE SUBA Y SALONES COMUNALES DE LAS JUNTAS DE ACCIÓN COMUNAL DE LA LOCALIDAD DE SUBA"/>
    <s v="https://community.secop.gov.co/Public/Tendering/OpportunityDetail/Index?noticeUID=CO1.NTC.2417437&amp;isFromPublicArea=True&amp;isModal=true&amp;asPopupView=true"/>
    <x v="11"/>
    <x v="292"/>
    <d v="2022-01-21T00:00:00"/>
    <d v="2022-05-20T00:00:00"/>
    <s v="4 meses "/>
    <d v="2022-08-21T00:00:00"/>
    <s v="3 meses 1 días."/>
    <d v="2022-08-21T00:00:00"/>
    <s v="7 meses 1 días."/>
    <s v="Término Ok"/>
    <m/>
    <m/>
    <m/>
    <d v="2023-10-03T00:00:00"/>
    <m/>
    <m/>
    <m/>
    <m/>
    <m/>
    <m/>
    <s v="No aplica"/>
    <m/>
    <m/>
    <m/>
    <m/>
    <s v="-"/>
    <m/>
    <m/>
  </r>
  <r>
    <x v="1"/>
    <s v="543-2021"/>
    <m/>
    <s v="Secop II"/>
    <s v="543-2021PS(69159)"/>
    <s v="FDLSCD-477-2021(69159)"/>
    <x v="0"/>
    <x v="2"/>
    <x v="2"/>
    <m/>
    <m/>
    <s v="LA ASOCIACIÓN DE JUNTAS DE ACCIÓN COMUNAL DE LA LOCALIDAD 11- ASOJUNTAS"/>
    <s v="800018460-6"/>
    <m/>
    <s v="No es CPS P-AG"/>
    <n v="107985000"/>
    <n v="50000000"/>
    <n v="0"/>
    <n v="157985000"/>
    <m/>
    <m/>
    <m/>
    <m/>
    <s v="ESAL"/>
    <x v="2"/>
    <m/>
    <s v="REALIZAR EL PROCESO DE FORMACIÓN EN MATERIA COMUNAL A LOS DIGNATARIOS Y/O AFILIADOS DE LAS JUNTAS DE ACCIÓN COMUNAL DE LA LOCALIDAD DE SUBA"/>
    <s v="https://community.secop.gov.co/Public/Tendering/OpportunityDetail/Index?noticeUID=CO1.NTC.2481330&amp;isFromPublicArea=True&amp;isModal=true&amp;asPopupView=true"/>
    <x v="6"/>
    <x v="293"/>
    <d v="2022-01-26T00:00:00"/>
    <d v="2022-03-30T00:00:00"/>
    <s v="2 meses 5 días."/>
    <d v="2022-07-20T00:00:00"/>
    <s v="3 meses 20 días."/>
    <d v="2022-07-20T00:00:00"/>
    <s v="5 meses 25 días."/>
    <s v="Término Ok"/>
    <m/>
    <m/>
    <m/>
    <d v="2022-08-31T00:00:00"/>
    <m/>
    <m/>
    <m/>
    <m/>
    <m/>
    <m/>
    <s v="No aplica"/>
    <m/>
    <m/>
    <m/>
    <m/>
    <s v="-"/>
    <m/>
    <m/>
  </r>
  <r>
    <x v="1"/>
    <s v="544-2021"/>
    <m/>
    <s v="Secop II"/>
    <s v="544-2021CMA(64169)"/>
    <s v="FDLSCMA-5-2021(64169)"/>
    <x v="4"/>
    <x v="7"/>
    <x v="2"/>
    <m/>
    <m/>
    <s v="R &amp; M CONSTRUCCIONES E INTERVENTORIAS SAS "/>
    <s v="830028126-2"/>
    <m/>
    <s v="No es CPS P-AG"/>
    <n v="347661795"/>
    <n v="244633705"/>
    <n v="0"/>
    <n v="592295500"/>
    <m/>
    <m/>
    <m/>
    <m/>
    <s v="Persona Jurídica"/>
    <x v="2"/>
    <m/>
    <s v="INTERVENTORÍA INTEGRAL PARA LA CONSTRUCCION DE LA MALLA VIAL LOCAL E INTERMEDIA Y SU ESPACIO PUBLICO ASOCIADO EN LA LOCALIDAD DE SUBA EN LA CIUDAD DE BOGOTA D.C"/>
    <s v="https://community.secop.gov.co/Public/Tendering/OpportunityDetail/Index?noticeUID=CO1.NTC.2443551&amp;isFromPublicArea=True&amp;isModal=true&amp;asPopupView=true"/>
    <x v="11"/>
    <x v="293"/>
    <d v="2022-02-04T00:00:00"/>
    <d v="2023-01-22T00:00:00"/>
    <s v="11 meses 19 días."/>
    <d v="2023-01-22T00:00:00"/>
    <s v=""/>
    <d v="2023-01-22T00:00:00"/>
    <s v="11 meses 19 días."/>
    <s v="Término Ok"/>
    <m/>
    <m/>
    <m/>
    <d v="2023-11-21T00:00:00"/>
    <m/>
    <m/>
    <m/>
    <m/>
    <m/>
    <m/>
    <s v="No aplica"/>
    <m/>
    <m/>
    <m/>
    <m/>
    <s v="-"/>
    <m/>
    <m/>
  </r>
  <r>
    <x v="1"/>
    <s v="545-2021"/>
    <m/>
    <s v="Secop II"/>
    <s v="545-2021CMA(64598)"/>
    <s v="FDLSCMA-6-2021(64598)"/>
    <x v="4"/>
    <x v="7"/>
    <x v="2"/>
    <m/>
    <m/>
    <s v="CONSORCIO LOCALIDAD DE SUBA"/>
    <n v="901552809"/>
    <m/>
    <s v="No es CPS P-AG"/>
    <n v="60569465"/>
    <n v="15092987"/>
    <n v="0"/>
    <n v="75662452"/>
    <m/>
    <s v="INGENIERÍA VOLQUETAS Y CONSTRUCCIÓN S.A.S (50.00%)- INVERSIONES HINDEL SAS (10.00%)_x000a_SNG Ingeniería S.A.S. (40.00%)"/>
    <m/>
    <m/>
    <s v="Consorcio"/>
    <x v="2"/>
    <m/>
    <s v="REALIZAR LA INTERVENTORIA ADMINISTRATIVA, TECNICA , FINANCIERA, JURIDIA, SOCIAL, AMBIENTAL Y DE SEGURIDAD Y SALUD EN EL TRABAJO (SST) AL CONTRATO RESULTANTE DEL PROCESO FDLS-LP 011-2021 (63681) QUE TIENE POR OBJETO “EJECUTAR A PRECIO FIJO Y MONTO AGOTABLE LAS OBRAS DE REPARACIONES LOCATIVAS Y/O MANTENIMIENTO DE LA INFRAESTRUCTURA FISICA PARA LAS SEDES ADMINISTRATIVAS Y OPERATIVAS DE PROPIEDADES O TENENCIA DEL FONDO DE DESARROLLO LOCAL DE SUBA Y SALONES COMUNALES DE LAS JUNTAS DE ACCIÓN COMUNAL DE LA LOCALIDAD DE SUBA"/>
    <s v="https://community.secop.gov.co/Public/Tendering/OpportunityDetail/Index?noticeUID=CO1.NTC.2438806&amp;isFromPublicArea=True&amp;isModal=true&amp;asPopupView=true"/>
    <x v="11"/>
    <x v="294"/>
    <d v="2022-01-21T00:00:00"/>
    <d v="2022-05-20T00:00:00"/>
    <s v="4 meses "/>
    <d v="2022-08-21T00:00:00"/>
    <s v="3 meses 1 días."/>
    <d v="2022-08-21T00:00:00"/>
    <s v="7 meses 1 días."/>
    <s v="Término Ok"/>
    <m/>
    <m/>
    <m/>
    <d v="2023-11-17T00:00:00"/>
    <m/>
    <m/>
    <m/>
    <m/>
    <m/>
    <m/>
    <s v="No aplica"/>
    <m/>
    <m/>
    <m/>
    <m/>
    <s v="-"/>
    <m/>
    <m/>
  </r>
  <r>
    <x v="1"/>
    <s v="83925-2021"/>
    <m/>
    <s v="Tienda virtual"/>
    <s v="Orden de Compra 83925-2021"/>
    <s v="No aplica"/>
    <x v="6"/>
    <x v="9"/>
    <x v="3"/>
    <m/>
    <m/>
    <s v="PANAMERICANA LIBRERÍA Y PAPELERÍA S.A."/>
    <s v="830037946-3"/>
    <m/>
    <s v="No es CPS P-AG"/>
    <n v="23653630"/>
    <n v="0"/>
    <n v="0"/>
    <n v="23653630"/>
    <s v="-"/>
    <m/>
    <m/>
    <m/>
    <s v="Persona Jurídica"/>
    <x v="4"/>
    <m/>
    <s v="ADQUIRIR DE TRECE CABINAS DE SONIDO PARA LA DOTACIÓN DE LAS JUNTAS DE ACCIÓN COMUNAL; EN EL MARCO DE LOS PRESUPUESTOS PARTICIPATIVOS Y DE LA META DEL PROYECTO DE INVERSIÓN 1977_x000a_DENOMINADO SUBA PARTICIPA, INCIDE Y RECONSTRUYE LA CONFIANZA CIUDADANA"/>
    <s v="https://colombiacompra.gov.co/tienda-virtual-del-estado-colombiano/ordenes-compra/83925"/>
    <x v="4"/>
    <x v="130"/>
    <d v="2020-12-30T00:00:00"/>
    <d v="2022-02-28T00:00:00"/>
    <s v="1 años 2 meses -1 días."/>
    <d v="2022-02-28T00:00:00"/>
    <s v=""/>
    <d v="2022-02-28T00:00:00"/>
    <s v="1 años 2 meses -1 días."/>
    <s v="Término Ok"/>
    <m/>
    <m/>
    <m/>
    <m/>
    <m/>
    <m/>
    <m/>
    <m/>
    <m/>
    <m/>
    <s v="No aplica"/>
    <m/>
    <m/>
    <m/>
    <m/>
    <s v="-"/>
    <m/>
    <m/>
  </r>
  <r>
    <x v="1"/>
    <s v="83924-2021"/>
    <m/>
    <s v="Tienda virtual"/>
    <s v="Orden de Compra 83924-2021"/>
    <s v="No aplica"/>
    <x v="6"/>
    <x v="9"/>
    <x v="3"/>
    <m/>
    <m/>
    <s v="ALMACENES EXITO S.A."/>
    <s v="890900608-9"/>
    <m/>
    <s v="No es CPS P-AG"/>
    <n v="24833100"/>
    <n v="0"/>
    <n v="0"/>
    <n v="24833100"/>
    <s v="-"/>
    <m/>
    <m/>
    <m/>
    <s v="Persona Jurídica"/>
    <x v="2"/>
    <m/>
    <s v="ADQUIRIR SESENTA Y NUEVE PARLANTES PARA LA DOTACIÓN DE LAS JUNTAS DE ACCIÓN COMUNAL; EN EL MARCO DE LOS PRESUPUESTOS PARTICIPATIVOS Y DE LA META DEL PROYECTO DE INVERSIÓN 1977 DENOMINADO SUBA PARTICIPA, INCIDE Y RECONSTRUYE LA CONFIANZA CIUDADANA"/>
    <s v="https://colombiacompra.gov.co/tienda-virtual-del-estado-colombiano/ordenes-compra/83924"/>
    <x v="4"/>
    <x v="293"/>
    <d v="2022-01-01T00:00:00"/>
    <d v="2022-02-28T00:00:00"/>
    <s v="2 meses "/>
    <d v="2022-02-28T00:00:00"/>
    <s v=""/>
    <d v="2022-02-28T00:00:00"/>
    <s v="2 meses "/>
    <s v="Término Ok"/>
    <m/>
    <m/>
    <m/>
    <d v="2022-06-02T00:00:00"/>
    <m/>
    <m/>
    <m/>
    <m/>
    <m/>
    <m/>
    <s v="No aplica"/>
    <m/>
    <m/>
    <m/>
    <m/>
    <s v="-"/>
    <m/>
    <m/>
  </r>
  <r>
    <x v="1"/>
    <s v="83922-2021"/>
    <m/>
    <s v="Tienda virtual"/>
    <s v="Orden de Compra 83922-2021"/>
    <s v="No aplica"/>
    <x v="6"/>
    <x v="9"/>
    <x v="3"/>
    <m/>
    <m/>
    <s v="ALMACENES EXITO S.A."/>
    <s v="890900608-9"/>
    <m/>
    <s v="No es CPS P-AG"/>
    <n v="24698700"/>
    <n v="0"/>
    <n v="0"/>
    <n v="24698700"/>
    <s v="-"/>
    <m/>
    <m/>
    <m/>
    <s v="Persona Jurídica"/>
    <x v="2"/>
    <m/>
    <s v="ADQUIRIR TRECE TELEVISORES PARA LA DOTACIÓN DE LAS JUNTAS DE ACCIÓN COMUNAL; EN EL MARCO DE LOS PRESUPUESTOS PARTICIPATIVOS Y DE LA META DEL PROYECTO DE INVERSIÓN 1977 DENOMINADO SUBA PARTICIPA, INCIDE Y RECONSTRUYE LA CONFIANZA CIUDADANA"/>
    <s v="https://colombiacompra.gov.co/tienda-virtual-del-estado-colombiano/ordenes-compra/83922"/>
    <x v="4"/>
    <x v="293"/>
    <d v="2022-01-01T00:00:00"/>
    <d v="2022-02-28T00:00:00"/>
    <s v="2 meses "/>
    <d v="2022-02-28T00:00:00"/>
    <s v=""/>
    <d v="2022-02-28T00:00:00"/>
    <s v="2 meses "/>
    <s v="Término Ok"/>
    <m/>
    <m/>
    <m/>
    <d v="2022-06-02T00:00:00"/>
    <m/>
    <m/>
    <m/>
    <m/>
    <m/>
    <m/>
    <s v="No aplica"/>
    <m/>
    <m/>
    <m/>
    <m/>
    <s v="-"/>
    <m/>
    <m/>
  </r>
  <r>
    <x v="1"/>
    <s v="83919-2021"/>
    <m/>
    <s v="Tienda virtual"/>
    <s v="Orden de Compra 83919-2021"/>
    <s v="No aplica"/>
    <x v="6"/>
    <x v="9"/>
    <x v="3"/>
    <m/>
    <m/>
    <s v="PANAMERICANA LIBRERÍA Y PAPELERÍA S.A."/>
    <s v="830037946-3"/>
    <m/>
    <s v="No es CPS P-AG"/>
    <n v="23626260"/>
    <n v="0"/>
    <n v="0"/>
    <n v="23626260"/>
    <s v="-"/>
    <m/>
    <m/>
    <m/>
    <s v="Persona Jurídica"/>
    <x v="2"/>
    <m/>
    <s v="ADQUIRIR NUEVE VIDEO BEAM PARA LA DOTACIÓN DE LAS JUNTAS DE ACCIÓN COMUNAL; EN EL MARCO DE LOS PRESUPUESTOS PARTICIPATIVOS Y DE LA META DEL PROYECTO DE INVERSIÓN 1977 DENOMINADO SUBA PARTICIPA, INCIDE Y RECONSTRUYE LA CONFIANZA CIUDADANA"/>
    <s v="https://colombiacompra.gov.co/tienda-virtual-del-estado-colombiano/ordenes-compra/83919"/>
    <x v="4"/>
    <x v="293"/>
    <d v="2022-01-01T00:00:00"/>
    <d v="2022-02-28T00:00:00"/>
    <s v="2 meses "/>
    <d v="2022-02-28T00:00:00"/>
    <s v=""/>
    <d v="2022-02-28T00:00:00"/>
    <s v="2 meses "/>
    <s v="Término Ok"/>
    <m/>
    <m/>
    <m/>
    <d v="2022-06-02T00:00:00"/>
    <m/>
    <m/>
    <m/>
    <m/>
    <m/>
    <m/>
    <s v="No aplica"/>
    <m/>
    <m/>
    <m/>
    <m/>
    <s v="-"/>
    <m/>
    <m/>
  </r>
  <r>
    <x v="1"/>
    <s v="83918-2021"/>
    <m/>
    <s v="Tienda virtual"/>
    <s v="Orden de Compra 83918-2021"/>
    <s v="No aplica"/>
    <x v="6"/>
    <x v="9"/>
    <x v="3"/>
    <m/>
    <m/>
    <s v="ALMACENES EXITO S.A."/>
    <s v="890900608-9"/>
    <m/>
    <s v="No es CPS P-AG"/>
    <n v="23783000"/>
    <n v="0"/>
    <n v="0"/>
    <n v="23783000"/>
    <s v="-"/>
    <m/>
    <m/>
    <m/>
    <s v="Persona Jurídica"/>
    <x v="2"/>
    <m/>
    <s v="ADQUIRIR DIECISIETE EQUIPOS TECNOLÓGICOS PORTÁTILES DE ESCRITORIO PARA LA DOTACIÓN DE LAS JUNTAS DE ACCIÓN COMUNAL; EN EL MARCO DE LOS PRESUPUESTOS PARTICIPATIVOS Y DE LA META DEL PROYECTO DE INVERSIÓN 1977 DENOMINADO SUBA PARTICIPA, INCIDE Y RECONSTRUYE LA CONFIANZA CIUDADANA"/>
    <s v="https://colombiacompra.gov.co/tienda-virtual-del-estado-colombiano/ordenes-compra/83918"/>
    <x v="4"/>
    <x v="293"/>
    <d v="2022-01-01T00:00:00"/>
    <d v="2022-02-28T00:00:00"/>
    <s v="2 meses "/>
    <d v="2022-02-28T00:00:00"/>
    <s v=""/>
    <d v="2022-02-28T00:00:00"/>
    <s v="2 meses "/>
    <s v="Término Ok"/>
    <m/>
    <m/>
    <m/>
    <d v="2022-06-02T00:00:00"/>
    <m/>
    <m/>
    <m/>
    <m/>
    <m/>
    <m/>
    <s v="No aplica"/>
    <m/>
    <m/>
    <m/>
    <m/>
    <s v="-"/>
    <m/>
    <m/>
  </r>
  <r>
    <x v="1"/>
    <s v="83916-2021"/>
    <m/>
    <s v="Tienda virtual"/>
    <s v="Orden de Compra 83916-2021"/>
    <s v="No aplica"/>
    <x v="6"/>
    <x v="9"/>
    <x v="3"/>
    <m/>
    <m/>
    <s v="ALMACENES EXITO S.A."/>
    <s v="890900608-9"/>
    <m/>
    <s v="No es CPS P-AG"/>
    <n v="24486000"/>
    <n v="0"/>
    <n v="0"/>
    <n v="24486000"/>
    <s v="-"/>
    <m/>
    <m/>
    <m/>
    <s v="Persona Jurídica"/>
    <x v="2"/>
    <m/>
    <s v="ADQUIRIR CATORCE COMPUTADORES DE ESCRITORIO DE ESCRITORIO PARA LA DOTACIÓN DE LAS JUNTAS DE ACCIÓN COMUNAL; EN EL MARCO DE LOS PRESUPUESTOS PARTICIPATIVOS Y DE LA META DEL PROYECTO DE INVERSIÓN 1977 DENOMINADO SUBA PARTICIPA, INCIDE Y RECONSTRUYE LA CONFIANZA CIUDADANA"/>
    <s v="https://colombiacompra.gov.co/tienda-virtual-del-estado-colombiano/ordenes-compra/83916"/>
    <x v="4"/>
    <x v="293"/>
    <d v="2022-01-01T00:00:00"/>
    <d v="2022-02-28T00:00:00"/>
    <s v="2 meses "/>
    <d v="2022-02-28T00:00:00"/>
    <s v=""/>
    <d v="2022-02-28T00:00:00"/>
    <s v="2 meses "/>
    <s v="Término Ok"/>
    <m/>
    <m/>
    <m/>
    <d v="2022-06-02T00:00:00"/>
    <m/>
    <m/>
    <m/>
    <m/>
    <m/>
    <m/>
    <s v="No aplica"/>
    <m/>
    <m/>
    <m/>
    <m/>
    <s v="-"/>
    <m/>
    <m/>
  </r>
  <r>
    <x v="1"/>
    <s v="67570-2021"/>
    <m/>
    <s v="Tienda virtual"/>
    <s v="Orden de Compra 67570-2021"/>
    <s v="No aplica"/>
    <x v="6"/>
    <x v="9"/>
    <x v="3"/>
    <m/>
    <m/>
    <s v="EASYCLEAN G&amp;E S.A.S."/>
    <s v="860522931-2"/>
    <m/>
    <s v="No es CPS P-AG"/>
    <n v="225565990"/>
    <n v="110426439"/>
    <n v="0"/>
    <n v="335992429"/>
    <s v="-"/>
    <m/>
    <m/>
    <m/>
    <s v="Persona Jurídica"/>
    <x v="2"/>
    <m/>
    <s v="PRESTAR EL SERVICIO INTEGRAL DE ASEO Y CAFETERÍA INCLUIDA LA MAQUINARIA Y ACCESORIOS NECESARIOS PARA EL DESARROLLO DE ESTE Y GARANTIZAR EL SUMINISTRO DE INSUMOS PARA LAS DIFERENTES SEDES DE LA ALCALDÍA LOCAL DE SUBA Y DONDE LA ENTIDAD ASÍ LO REQUIERA"/>
    <s v="https://colombiacompra.gov.co/tienda-virtual-del-estado-colombiano/ordenes-compra/67570"/>
    <x v="8"/>
    <x v="295"/>
    <d v="2021-04-21T00:00:00"/>
    <d v="2021-12-20T00:00:00"/>
    <s v="8 meses "/>
    <d v="2022-04-14T00:00:00"/>
    <s v="3 meses 25 días."/>
    <d v="2022-04-14T00:00:00"/>
    <s v="11 meses 25 días."/>
    <s v="Término Ok"/>
    <m/>
    <m/>
    <m/>
    <d v="2022-05-02T00:00:00"/>
    <m/>
    <m/>
    <m/>
    <m/>
    <m/>
    <m/>
    <s v="No aplica"/>
    <m/>
    <m/>
    <m/>
    <m/>
    <s v="-"/>
    <m/>
    <m/>
  </r>
  <r>
    <x v="1"/>
    <s v="67722-2021"/>
    <m/>
    <s v="Tienda virtual"/>
    <s v="Orden de Compra 67722-2021"/>
    <s v="No aplica"/>
    <x v="6"/>
    <x v="9"/>
    <x v="3"/>
    <m/>
    <m/>
    <s v="PANAMERICANA LIBRERÍA Y PAPELERÍA S.A."/>
    <s v="830037946-3"/>
    <m/>
    <s v="No es CPS P-AG"/>
    <n v="9197000"/>
    <n v="0"/>
    <n v="0"/>
    <n v="9197000"/>
    <s v="-"/>
    <m/>
    <m/>
    <m/>
    <s v="Persona Jurídica"/>
    <x v="4"/>
    <m/>
    <s v="ADQUISICIÓN DE LICENCIAMIENTO SUITE DE CREATIVE CLOUD PARA LA ALCALDÍA LOCAL DE SUBA._x000a_"/>
    <s v="https://colombiacompra.gov.co/tienda-virtual-del-estado-colombiano/ordenes-compra/67722"/>
    <x v="9"/>
    <x v="295"/>
    <d v="2021-04-21T00:00:00"/>
    <d v="2021-05-20T00:00:00"/>
    <s v="1 meses "/>
    <d v="2021-05-20T00:00:00"/>
    <s v=""/>
    <d v="2021-05-20T00:00:00"/>
    <s v="1 meses "/>
    <s v="Término Ok"/>
    <m/>
    <m/>
    <m/>
    <m/>
    <m/>
    <m/>
    <m/>
    <m/>
    <m/>
    <m/>
    <s v="No aplica"/>
    <m/>
    <m/>
    <m/>
    <m/>
    <s v="-"/>
    <m/>
    <m/>
  </r>
  <r>
    <x v="1"/>
    <s v="68065-2021"/>
    <m/>
    <s v="Tienda virtual"/>
    <s v="Orden de Compra 68065-2021"/>
    <s v="No aplica"/>
    <x v="6"/>
    <x v="9"/>
    <x v="3"/>
    <m/>
    <m/>
    <s v="ESRI COLOMBIA SAS"/>
    <s v="830122983-1"/>
    <m/>
    <s v="No es CPS P-AG"/>
    <n v="25755514"/>
    <n v="0"/>
    <n v="0"/>
    <n v="25755514"/>
    <s v="-"/>
    <m/>
    <m/>
    <m/>
    <s v="Persona Jurídica"/>
    <x v="4"/>
    <m/>
    <s v="CONTRATAR LA ADQUISICIÓN DE LICENCIA ARCGIS EN LA ÚLTIMA VERSIÓN BAJO EL INSTRUMENTO DE AGREGACIÓN DE DEMANDA CCE-116-IAD 2020 POR LA TIENDA VIRTUAL DEL ESTADO COLOMBIANO TVEC, PARA LA ALCALDÍA LOCAL DE SUBA"/>
    <s v="https://colombiacompra.gov.co/tienda-virtual-del-estado-colombiano/ordenes-compra/68065"/>
    <x v="9"/>
    <x v="183"/>
    <d v="2021-04-28T00:00:00"/>
    <d v="2021-05-27T00:00:00"/>
    <s v="1 meses "/>
    <d v="2021-05-27T00:00:00"/>
    <s v=""/>
    <d v="2021-05-27T00:00:00"/>
    <s v="1 meses "/>
    <s v="Término Ok"/>
    <m/>
    <m/>
    <m/>
    <m/>
    <m/>
    <m/>
    <m/>
    <m/>
    <m/>
    <m/>
    <s v="No aplica"/>
    <m/>
    <m/>
    <m/>
    <m/>
    <s v="-"/>
    <m/>
    <m/>
  </r>
  <r>
    <x v="1"/>
    <s v="68066-2021"/>
    <m/>
    <s v="Tienda virtual"/>
    <s v="Orden de Compra 68066-2021"/>
    <s v="No aplica"/>
    <x v="6"/>
    <x v="9"/>
    <x v="3"/>
    <m/>
    <m/>
    <s v="UNION TEMPORAL DELL EMC"/>
    <n v="901399373"/>
    <m/>
    <s v="No es CPS P-AG"/>
    <n v="190640824"/>
    <n v="0"/>
    <n v="0"/>
    <n v="190640824"/>
    <s v="-"/>
    <s v="no encuentro informacion "/>
    <m/>
    <m/>
    <s v="Unión Temporal"/>
    <x v="4"/>
    <m/>
    <s v="CONTRATAR LA ADQUISICIÓN DE LICENCIAS DE SOFTWARE MICROSOFT EN LA ÚLTIMA VERSIÓN BAJO EL INSTRUMENTO DE AGREGACIÓN DE DEMANDA  CCE 116 IAD 2020 POR LA TIENDA VIRTUAL DEL ESTADO COLOMBIANO TVEC, PARA LA ALCALDÍA LOCAL DE SUBA"/>
    <s v="https://colombiacompra.gov.co/tienda-virtual-del-estado-colombiano/ordenes-compra/68066"/>
    <x v="9"/>
    <x v="183"/>
    <d v="2021-04-28T00:00:00"/>
    <d v="2021-05-27T00:00:00"/>
    <s v="1 meses "/>
    <d v="2021-05-27T00:00:00"/>
    <s v=""/>
    <d v="2021-05-27T00:00:00"/>
    <s v="1 meses "/>
    <s v="Término Ok"/>
    <m/>
    <m/>
    <m/>
    <m/>
    <m/>
    <m/>
    <m/>
    <m/>
    <m/>
    <m/>
    <s v="No aplica"/>
    <m/>
    <m/>
    <m/>
    <m/>
    <s v="-"/>
    <m/>
    <m/>
  </r>
  <r>
    <x v="1"/>
    <s v="70706-2021"/>
    <m/>
    <s v="Tienda virtual"/>
    <s v="Orden de Compra 70706-2021"/>
    <s v="No aplica"/>
    <x v="6"/>
    <x v="9"/>
    <x v="3"/>
    <m/>
    <m/>
    <s v="UNION TEMPORAL MOTORYSA-CASATORO2020"/>
    <n v="830004993"/>
    <m/>
    <s v="No es CPS P-AG"/>
    <n v="137036950"/>
    <n v="0"/>
    <n v="0"/>
    <n v="137036950"/>
    <s v="-"/>
    <s v="Motorysa (50.00%)- CASATORO S.A. (50.00%)_x000a_ "/>
    <m/>
    <m/>
    <s v="Unión Temporal"/>
    <x v="4"/>
    <m/>
    <s v="ADQUIRIR VEHÍCULO PARA EL TRANSPORTE DE FUNCIONARIOS Y CONTRATISTAS DE LA ALCALDIA LOCAL DE SUBA"/>
    <s v="https://colombiacompra.gov.co/tienda-virtual-del-estado-colombiano/ordenes-compra/70706"/>
    <x v="8"/>
    <x v="296"/>
    <d v="2021-06-11T00:00:00"/>
    <d v="2021-12-10T00:00:00"/>
    <s v="6 meses "/>
    <d v="2021-12-10T00:00:00"/>
    <s v=""/>
    <d v="2021-12-10T00:00:00"/>
    <s v="6 meses "/>
    <s v="Término Ok"/>
    <m/>
    <m/>
    <m/>
    <m/>
    <m/>
    <m/>
    <m/>
    <m/>
    <m/>
    <m/>
    <s v="No aplica"/>
    <m/>
    <m/>
    <m/>
    <m/>
    <s v="-"/>
    <m/>
    <m/>
  </r>
  <r>
    <x v="1"/>
    <s v="70707-2021"/>
    <m/>
    <s v="Tienda virtual"/>
    <s v="Orden de Compra 70707-2021"/>
    <s v="No aplica"/>
    <x v="6"/>
    <x v="9"/>
    <x v="3"/>
    <m/>
    <m/>
    <s v="EMPRESA DE TELECOMUNICACIONES DE BOGOTA SA ESP"/>
    <s v="899999115-8"/>
    <m/>
    <s v="No es CPS P-AG"/>
    <n v="6361897"/>
    <n v="0"/>
    <n v="0"/>
    <n v="6361897"/>
    <s v="-"/>
    <m/>
    <m/>
    <m/>
    <s v="Persona Jurídica"/>
    <x v="4"/>
    <m/>
    <s v="CONTRATAR LA CONECTIVIDAD DE INTERNET PARA LAS SEDES DE LA ALCALDÍA LOCAL DE SUBA"/>
    <s v="https://colombiacompra.gov.co/tienda-virtual-del-estado-colombiano/ordenes-compra/70707"/>
    <x v="9"/>
    <x v="296"/>
    <d v="2021-06-25T00:00:00"/>
    <d v="2022-06-02T00:00:00"/>
    <s v="11 meses 9 días."/>
    <d v="2022-12-24T00:00:00"/>
    <s v="6 meses 22 días."/>
    <d v="2022-12-24T00:00:00"/>
    <s v="1 años 6 meses "/>
    <s v="Término Ok"/>
    <m/>
    <m/>
    <m/>
    <m/>
    <m/>
    <m/>
    <m/>
    <m/>
    <m/>
    <m/>
    <s v="No aplica"/>
    <m/>
    <m/>
    <m/>
    <m/>
    <s v="-"/>
    <m/>
    <m/>
  </r>
  <r>
    <x v="1"/>
    <s v="76261-2021"/>
    <m/>
    <s v="Tienda virtual"/>
    <s v="Orden de Compra 76261-2021"/>
    <s v="No aplica"/>
    <x v="6"/>
    <x v="9"/>
    <x v="3"/>
    <m/>
    <m/>
    <s v="COLOMBIA TELECOMUNICACIONES S.A. ESP"/>
    <n v="830122566"/>
    <m/>
    <s v="No es CPS P-AG"/>
    <n v="207416"/>
    <n v="0"/>
    <n v="0"/>
    <n v="207416"/>
    <s v="-"/>
    <m/>
    <m/>
    <m/>
    <s v="Persona Jurídica"/>
    <x v="4"/>
    <m/>
    <s v="ADQUISICIÓN DE UN (1) CERTIFICADO DE FIRMA DIGITAL DE SEGURIDAD BAJO EL INSTRUMENTO DE AGREGACIÓN DE DEMANDA CCE-916-AMP- 2019 POR LA TIENDA VIRTUAL DEL ESTADO COLOMBIANO TVEC, PARA LA ALCALDÍA LOCAL DE SUBA, EN TOKEN FISICO Y/O VIRTUAL"/>
    <s v="https://colombiacompra.gov.co/tienda-virtual-del-estado-colombiano/ordenes-compra/76261"/>
    <x v="9"/>
    <x v="247"/>
    <d v="2021-09-20T00:00:00"/>
    <d v="2021-10-19T00:00:00"/>
    <s v="1 meses "/>
    <d v="2021-10-19T00:00:00"/>
    <s v=""/>
    <d v="2021-10-19T00:00:00"/>
    <s v="1 meses "/>
    <s v="Término Ok"/>
    <m/>
    <m/>
    <m/>
    <m/>
    <m/>
    <m/>
    <m/>
    <m/>
    <m/>
    <m/>
    <s v="No aplica"/>
    <m/>
    <m/>
    <m/>
    <m/>
    <s v="-"/>
    <m/>
    <m/>
  </r>
  <r>
    <x v="1"/>
    <s v="77595-2021"/>
    <m/>
    <s v="Tienda virtual"/>
    <s v="Orden de Compra 77595-2021"/>
    <s v="No aplica"/>
    <x v="6"/>
    <x v="9"/>
    <x v="3"/>
    <m/>
    <m/>
    <s v="SISTETRONICS SAS"/>
    <n v="800230829"/>
    <s v="Bogotá, D.C."/>
    <s v="No es CPS P-AG"/>
    <n v="878901000"/>
    <n v="0"/>
    <n v="0"/>
    <n v="878901000"/>
    <s v="-"/>
    <m/>
    <m/>
    <m/>
    <s v="Persona Jurídica"/>
    <x v="4"/>
    <m/>
    <s v="ADQUIRIR DISPOSITIVOS TECNOLÓGICOS (TABLETAS) PARA DOTAR LAS INSTITUCIONES EDUCATIVAS OFICIALES DE LA LOCALIDAD DE SUBA"/>
    <s v="https://colombiacompra.gov.co/tienda-virtual-del-estado-colombiano/ordenes-compra/77595"/>
    <x v="20"/>
    <x v="256"/>
    <d v="2021-10-12T00:00:00"/>
    <d v="2022-01-11T00:00:00"/>
    <s v="3 meses "/>
    <d v="2022-02-28T00:00:00"/>
    <s v="1 meses 17 días."/>
    <d v="2022-02-28T00:00:00"/>
    <s v="4 meses 17 días."/>
    <s v="Término Ok"/>
    <m/>
    <m/>
    <m/>
    <m/>
    <m/>
    <m/>
    <m/>
    <m/>
    <m/>
    <m/>
    <s v="No aplica"/>
    <m/>
    <m/>
    <m/>
    <m/>
    <s v="-"/>
    <m/>
    <m/>
  </r>
  <r>
    <x v="1"/>
    <s v="78889-2021"/>
    <m/>
    <s v="Tienda virtual"/>
    <s v="Orden de Compra 78889-2021"/>
    <s v="No aplica"/>
    <x v="6"/>
    <x v="9"/>
    <x v="3"/>
    <m/>
    <m/>
    <s v="AUTOMAYOR S.A"/>
    <s v="860034604-5"/>
    <m/>
    <s v="No es CPS P-AG"/>
    <n v="162466963"/>
    <n v="0"/>
    <n v="0"/>
    <n v="162466963"/>
    <s v="-"/>
    <m/>
    <m/>
    <m/>
    <s v="Persona Jurídica"/>
    <x v="4"/>
    <m/>
    <s v="ADQUISICIÓN DE UN VEHÍCULO PICK UP PARA DOTAR A LA POLICÍA METROPOLITANA DE BOGOTÁ, CON EL FIN DE MEJORAR SUS CAPACIDADES DE OPERACIÓN"/>
    <s v="https://colombiacompra.gov.co/tienda-virtual-del-estado-colombiano/ordenes-compra/78889"/>
    <x v="13"/>
    <x v="297"/>
    <d v="2021-11-03T00:00:00"/>
    <d v="2022-02-02T00:00:00"/>
    <s v="3 meses "/>
    <d v="2022-02-28T00:00:00"/>
    <s v="26 días."/>
    <d v="2022-02-28T00:00:00"/>
    <s v="3 meses 26 días."/>
    <s v="Término Ok"/>
    <m/>
    <m/>
    <m/>
    <m/>
    <m/>
    <m/>
    <m/>
    <m/>
    <m/>
    <m/>
    <s v="No aplica"/>
    <m/>
    <m/>
    <m/>
    <m/>
    <s v="-"/>
    <m/>
    <m/>
  </r>
  <r>
    <x v="1"/>
    <s v="80396-2021"/>
    <m/>
    <s v="Tienda virtual"/>
    <s v="Orden de Compra 80396-2021"/>
    <s v="No aplica"/>
    <x v="6"/>
    <x v="9"/>
    <x v="3"/>
    <m/>
    <m/>
    <s v="ALMACENES EXITO S.A."/>
    <s v="890900608-9"/>
    <m/>
    <s v="No es CPS P-AG"/>
    <n v="20985000"/>
    <n v="0"/>
    <n v="0"/>
    <n v="20985000"/>
    <s v="-"/>
    <m/>
    <m/>
    <m/>
    <s v="Persona Jurídica"/>
    <x v="4"/>
    <s v="Cancelado"/>
    <s v="ADQUIRIR QUINCE COMPUTADORES PARA LA DOTACIÓN DE LAS JUNTAS DE ACCIÓN COMUNAL; EN EL MARCO DE LOS PRESUPUESTOS PARTICIPATIVOS Y DE LA META DEL PROYECTO DE INVERSIÓN 1977 DENOMINADO SUBA PARTICIPA, INCIDE Y RECONSTRUYE LA CONFIANZA CIUDADANA"/>
    <s v="https://colombiacompra.gov.co/tienda-virtual-del-estado-colombiano/ordenes-compra/80396"/>
    <x v="4"/>
    <x v="280"/>
    <d v="2021-11-24T00:00:00"/>
    <d v="2021-12-08T00:00:00"/>
    <s v="15 días."/>
    <d v="2021-12-08T00:00:00"/>
    <s v=""/>
    <d v="2021-12-08T00:00:00"/>
    <s v="15 días."/>
    <s v="Término Ok"/>
    <m/>
    <m/>
    <m/>
    <m/>
    <m/>
    <m/>
    <m/>
    <m/>
    <m/>
    <m/>
    <s v="No aplica"/>
    <m/>
    <m/>
    <m/>
    <m/>
    <s v="-"/>
    <m/>
    <m/>
  </r>
  <r>
    <x v="1"/>
    <s v="80398-2021"/>
    <m/>
    <s v="Tienda virtual"/>
    <s v="Orden de Compra 80398-2021"/>
    <s v="No aplica"/>
    <x v="6"/>
    <x v="9"/>
    <x v="3"/>
    <m/>
    <m/>
    <s v="ALMACENES EXITO S.A."/>
    <s v="890900608-9"/>
    <m/>
    <s v="No es CPS P-AG"/>
    <n v="8349000"/>
    <n v="0"/>
    <n v="0"/>
    <n v="8349000"/>
    <s v="-"/>
    <m/>
    <m/>
    <m/>
    <s v="Persona Jurídica"/>
    <x v="4"/>
    <m/>
    <s v="ADQUIRIR ONCE IMPRESORAS PARA LA DOTACIÓN DE LAS JUNTAS DE ACCIÓN COMUNAL; EN EL MARCO DE LOS PRESUPUESTOS PARTICIPATIVOS Y DE LA META DEL PROYECTO DE INVERSIÓN 1977 DENOMINADO SUBA PARTICIPA, INCIDE Y RECONSTRUYE LA CONFIANZA CIUDADANA"/>
    <s v="https://colombiacompra.gov.co/tienda-virtual-del-estado-colombiano/ordenes-compra/80398"/>
    <x v="4"/>
    <x v="280"/>
    <d v="2021-11-24T00:00:00"/>
    <d v="2021-12-08T00:00:00"/>
    <s v="15 días."/>
    <d v="2021-12-31T00:00:00"/>
    <s v="23 días."/>
    <d v="2021-12-31T00:00:00"/>
    <s v="1 meses 8 días."/>
    <s v="Término Ok"/>
    <m/>
    <m/>
    <m/>
    <m/>
    <m/>
    <m/>
    <m/>
    <m/>
    <m/>
    <m/>
    <s v="No aplica"/>
    <m/>
    <m/>
    <m/>
    <m/>
    <s v="-"/>
    <m/>
    <m/>
  </r>
  <r>
    <x v="1"/>
    <s v="80399-2021"/>
    <m/>
    <s v="Tienda virtual"/>
    <s v="Orden de Compra 80399-2021"/>
    <s v="No aplica"/>
    <x v="6"/>
    <x v="9"/>
    <x v="3"/>
    <m/>
    <m/>
    <s v="PANAMERICANA LIBRERÍA Y PAPELERÍA S.A."/>
    <s v="830037946-3"/>
    <m/>
    <s v="No es CPS P-AG"/>
    <n v="11582032"/>
    <n v="0"/>
    <n v="0"/>
    <n v="11582032"/>
    <s v="-"/>
    <m/>
    <m/>
    <m/>
    <s v="Persona Jurídica"/>
    <x v="4"/>
    <m/>
    <s v="ADQUIRIR ONCE SOPORTES DE PISO PARA TELEVISOR PARA LA DOTACIÓN DE LAS JUNTAS DE ACCIÓN COMUNAL; EN EL MARCO DE LOS PRESUPUESTOS PARTICIPATIVOS Y DE LA META DEL PROYECTO DE INVERSIÓN 1977 DENOMINADO SUBA PARTICIPA, INCIDE Y RECONSTRUYE LA CONFIANZA CIUDADANA"/>
    <s v="https://colombiacompra.gov.co/tienda-virtual-del-estado-colombiano/ordenes-compra/80399"/>
    <x v="4"/>
    <x v="280"/>
    <d v="2021-11-22T00:00:00"/>
    <d v="2021-12-07T00:00:00"/>
    <s v="16 días."/>
    <d v="2021-12-07T00:00:00"/>
    <s v=""/>
    <d v="2021-12-07T00:00:00"/>
    <s v="16 días."/>
    <s v="Término Ok"/>
    <m/>
    <m/>
    <m/>
    <m/>
    <m/>
    <m/>
    <m/>
    <m/>
    <m/>
    <m/>
    <s v="No aplica"/>
    <m/>
    <m/>
    <m/>
    <m/>
    <s v="-"/>
    <m/>
    <m/>
  </r>
  <r>
    <x v="1"/>
    <s v="80404-2021"/>
    <m/>
    <s v="Tienda virtual"/>
    <s v="Orden de Compra 80404-2021"/>
    <s v="No aplica"/>
    <x v="6"/>
    <x v="9"/>
    <x v="3"/>
    <m/>
    <m/>
    <s v="COLOMBIANA DE COMERCIO S.A Y/O ALKOSTO S.A."/>
    <s v="890900943-1"/>
    <m/>
    <s v="No es CPS P-AG"/>
    <n v="18299000"/>
    <n v="0"/>
    <n v="0"/>
    <n v="18299000"/>
    <s v="-"/>
    <m/>
    <m/>
    <m/>
    <s v="Persona Jurídica"/>
    <x v="4"/>
    <s v="Cancelado"/>
    <s v="ADQUIRIR DIEZ TELEVISORES PARA LA DOTACIÓN DE LAS JUNTAS DE ACCIÓN COMUNAL; EN EL MARCO DE LOS PRESUPUESTOS PARTICIPATIVOS Y DE LA META DEL PROYECTO DE INVERSIÓN 1977 DENOMINADO SUBA PARTICIPA, INCIDE Y RECONSTRUYE LA CONFIANZA CIUDADANA"/>
    <s v="https://colombiacompra.gov.co/tienda-virtual-del-estado-colombiano/ordenes-compra/80404"/>
    <x v="4"/>
    <x v="280"/>
    <d v="2021-11-24T00:00:00"/>
    <d v="2021-12-08T00:00:00"/>
    <s v="15 días."/>
    <d v="2021-12-08T00:00:00"/>
    <s v=""/>
    <d v="2021-12-08T00:00:00"/>
    <s v="15 días."/>
    <s v="Término Ok"/>
    <m/>
    <m/>
    <m/>
    <m/>
    <m/>
    <m/>
    <m/>
    <m/>
    <m/>
    <m/>
    <s v="No aplica"/>
    <m/>
    <m/>
    <m/>
    <m/>
    <s v="-"/>
    <m/>
    <m/>
  </r>
  <r>
    <x v="1"/>
    <s v="80405-2021"/>
    <m/>
    <s v="Tienda virtual"/>
    <s v="Orden de Compra 80405-2021"/>
    <s v="No aplica"/>
    <x v="6"/>
    <x v="9"/>
    <x v="3"/>
    <m/>
    <m/>
    <s v="PANAMERICANA LIBRERÍA Y PAPELERÍA S.A."/>
    <s v="830037946-3"/>
    <m/>
    <s v="No es CPS P-AG"/>
    <n v="3298204"/>
    <n v="0"/>
    <n v="0"/>
    <n v="3298204"/>
    <s v="-"/>
    <m/>
    <m/>
    <m/>
    <s v="Persona Jurídica"/>
    <x v="4"/>
    <m/>
    <s v="ADQUIRIR CUATRO KITS DE MICROFONOS INALAMBRICOS PARA LA DOTACIÓN DE LAS JUNTAS DE ACCIÓN COMUNAL; EN EL MARCO DE LOS PRESUPUESTOS PARTICIPATIVOS Y DE LA META DEL PROYECTO DE INVERSIÓN 1977 DENOMINADO SUBA PARTICIPA, INCIDE Y RECONSTRUYE LA CONFIANZA CIUDADANA"/>
    <s v="https://colombiacompra.gov.co/tienda-virtual-del-estado-colombiano/ordenes-compra/80405"/>
    <x v="4"/>
    <x v="280"/>
    <d v="2021-11-24T00:00:00"/>
    <d v="2021-12-07T00:00:00"/>
    <s v="14 días."/>
    <d v="2022-01-31T00:00:00"/>
    <s v="1 meses 24 días."/>
    <d v="2022-01-31T00:00:00"/>
    <s v="2 meses 8 días."/>
    <s v="Término Ok"/>
    <m/>
    <m/>
    <m/>
    <m/>
    <m/>
    <m/>
    <m/>
    <m/>
    <m/>
    <m/>
    <s v="No aplica"/>
    <m/>
    <m/>
    <m/>
    <m/>
    <s v="-"/>
    <m/>
    <m/>
  </r>
  <r>
    <x v="1"/>
    <s v="80407-2021"/>
    <m/>
    <s v="Tienda virtual"/>
    <s v="Orden de Compra 80407-2021"/>
    <s v="No aplica"/>
    <x v="6"/>
    <x v="9"/>
    <x v="3"/>
    <m/>
    <m/>
    <s v="CENCOSUD COLOMBIA S.A."/>
    <s v="900155107-1"/>
    <m/>
    <s v="No es CPS P-AG"/>
    <n v="13750000"/>
    <n v="0"/>
    <n v="0"/>
    <n v="13750000"/>
    <s v="-"/>
    <m/>
    <m/>
    <m/>
    <s v="Persona Jurídica"/>
    <x v="4"/>
    <s v="Cancelado"/>
    <s v="ADQUIRIR ONCE CABINAS DE SONIDO PARA LA DOTACIÓN DE LAS JUNTAS DE ACCIÓN COMUNAL; EN EL MARCO DE LOS PRESUPUESTOS PARTICIPATIVOS Y DE LA META DEL PROYECTO DE INVERSIÓN 1977 DENOMINADO SUBA PARTICIPA, INCIDE Y RECONSTRUYE LA CONFIANZA CIUDADANA."/>
    <s v="https://colombiacompra.gov.co/tienda-virtual-del-estado-colombiano/ordenes-compra/80407"/>
    <x v="4"/>
    <x v="280"/>
    <d v="2021-11-24T00:00:00"/>
    <d v="2021-12-07T00:00:00"/>
    <s v="14 días."/>
    <d v="2021-12-07T00:00:00"/>
    <s v=""/>
    <d v="2021-12-07T00:00:00"/>
    <s v="14 días."/>
    <s v="Término Ok"/>
    <m/>
    <m/>
    <m/>
    <m/>
    <m/>
    <m/>
    <m/>
    <m/>
    <m/>
    <m/>
    <s v="No aplica"/>
    <m/>
    <m/>
    <m/>
    <m/>
    <s v="-"/>
    <m/>
    <m/>
  </r>
  <r>
    <x v="1"/>
    <s v="80408-2021"/>
    <m/>
    <s v="Tienda virtual"/>
    <s v="Orden de Compra 80408-2021"/>
    <s v="No aplica"/>
    <x v="6"/>
    <x v="9"/>
    <x v="3"/>
    <m/>
    <m/>
    <s v="PANAMERICANA LIBRERÍA Y PAPELERÍA S.A."/>
    <s v="830037946-3"/>
    <m/>
    <s v="No es CPS P-AG"/>
    <n v="2487100"/>
    <n v="0"/>
    <n v="0"/>
    <n v="2487100"/>
    <s v="-"/>
    <m/>
    <m/>
    <m/>
    <s v="Persona Jurídica"/>
    <x v="4"/>
    <m/>
    <s v="ADQUIRIR ONCE TRIPODES PARA CABINA PARA LA DOTACIÓN DE LAS JUNTAS DE ACCIÓN COMUNAL; EN EL MARCO DE LOS PRESUPUESTOS PARTICIPATIVOS Y DE LA META DEL PROYECTO DE INVERSIÓN 1977 DENOMINADO SUBA PARTICIPA, INCIDE Y RECONSTRUYE LA CONFIANZA CIUDADANA"/>
    <s v="https://colombiacompra.gov.co/tienda-virtual-del-estado-colombiano/ordenes-compra/80408"/>
    <x v="4"/>
    <x v="280"/>
    <d v="2021-11-24T00:00:00"/>
    <d v="2021-12-07T00:00:00"/>
    <s v="14 días."/>
    <d v="2022-01-31T00:00:00"/>
    <s v="1 meses 24 días."/>
    <d v="2022-01-31T00:00:00"/>
    <s v="2 meses 8 días."/>
    <s v="Término Ok"/>
    <m/>
    <m/>
    <m/>
    <m/>
    <m/>
    <m/>
    <m/>
    <m/>
    <m/>
    <m/>
    <s v="No aplica"/>
    <m/>
    <m/>
    <m/>
    <m/>
    <s v="-"/>
    <m/>
    <m/>
  </r>
  <r>
    <x v="1"/>
    <s v="80412-2021"/>
    <m/>
    <s v="Tienda virtual"/>
    <s v="Orden de Compra 80412-2021"/>
    <s v="No aplica"/>
    <x v="6"/>
    <x v="9"/>
    <x v="3"/>
    <m/>
    <m/>
    <s v="FERRICENTROS SAS"/>
    <s v="800237412-1"/>
    <m/>
    <s v="No es CPS P-AG"/>
    <n v="2487100"/>
    <n v="0"/>
    <n v="0"/>
    <n v="2487100"/>
    <s v="-"/>
    <m/>
    <m/>
    <m/>
    <s v="Persona Jurídica"/>
    <x v="4"/>
    <m/>
    <s v="ADQUIRIR ONCE REGULADORES ELECTRÓNICOS PARA LA DOTACIÓN DE LAS JUNTAS DE ACCIÓN COMUNAL; EN EL MARCO DE LOS PRESUPUESTOS PARTICIPATIVOS Y DE LA META DEL PROYECTO DE INVERSIÓN 1977 DENOMINADO SUBA PARTICIPA, INCIDE Y RECONSTRUYE LA CONFIANZA CIUDADANA"/>
    <s v="https://colombiacompra.gov.co/tienda-virtual-del-estado-colombiano/ordenes-compra/80412"/>
    <x v="4"/>
    <x v="280"/>
    <d v="2021-11-24T00:00:00"/>
    <d v="2021-12-07T00:00:00"/>
    <s v="14 días."/>
    <d v="2021-12-07T00:00:00"/>
    <s v=""/>
    <d v="2021-12-07T00:00:00"/>
    <s v="14 días."/>
    <s v="Término Ok"/>
    <m/>
    <m/>
    <m/>
    <m/>
    <m/>
    <m/>
    <m/>
    <m/>
    <m/>
    <m/>
    <s v="No aplica"/>
    <m/>
    <m/>
    <m/>
    <m/>
    <s v="-"/>
    <m/>
    <m/>
  </r>
  <r>
    <x v="1"/>
    <s v="80413-2021"/>
    <m/>
    <s v="Tienda virtual"/>
    <s v="Orden de Compra 80413-2021"/>
    <s v="No aplica"/>
    <x v="6"/>
    <x v="9"/>
    <x v="3"/>
    <m/>
    <m/>
    <s v="COLOMBIANA DE COMERCIO S.A Y/O ALKOSTO S.A."/>
    <s v="890900943-1"/>
    <m/>
    <s v="No es CPS P-AG"/>
    <n v="919600"/>
    <n v="0"/>
    <n v="0"/>
    <n v="919600"/>
    <s v="-"/>
    <m/>
    <m/>
    <m/>
    <s v="Persona Jurídica"/>
    <x v="4"/>
    <s v="Cancelado"/>
    <s v="ADQUIRIR CUATRO PARLANTES PARA LA DOTACIÓN DE LAS JUNTAS DE ACCIÓN COMUNAL; EN EL MARCO DE LOS PRESUPUESTOS PARTICIPATIVOS Y DE LA META DEL PROYECTO DE INVERSIÓN 1977 DENOMINADO SUBA PARTICIPA, INCIDE Y RECONSTRUYE LA CONFIANZA CIUDADANA"/>
    <s v="https://colombiacompra.gov.co/tienda-virtual-del-estado-colombiano/ordenes-compra/80413"/>
    <x v="4"/>
    <x v="280"/>
    <d v="2021-11-24T00:00:00"/>
    <d v="2021-12-08T00:00:00"/>
    <s v="15 días."/>
    <d v="2021-12-08T00:00:00"/>
    <s v=""/>
    <d v="2021-12-08T00:00:00"/>
    <s v="15 días."/>
    <s v="Término Ok"/>
    <m/>
    <m/>
    <m/>
    <m/>
    <m/>
    <m/>
    <m/>
    <m/>
    <m/>
    <m/>
    <s v="No aplica"/>
    <m/>
    <m/>
    <m/>
    <m/>
    <s v="-"/>
    <m/>
    <m/>
  </r>
  <r>
    <x v="1"/>
    <s v="80607-2021"/>
    <m/>
    <s v="Tienda virtual"/>
    <s v="Orden de Compra 80607-2021"/>
    <s v="No aplica"/>
    <x v="6"/>
    <x v="9"/>
    <x v="3"/>
    <m/>
    <m/>
    <s v="COLOMBIANA DE COMERCIO S.A Y/O ALKOSTO S.A."/>
    <s v="890900943-1"/>
    <m/>
    <s v="No es CPS P-AG"/>
    <n v="113159999"/>
    <n v="0"/>
    <n v="0"/>
    <n v="113159999"/>
    <s v="-"/>
    <m/>
    <m/>
    <m/>
    <s v="Persona Jurídica"/>
    <x v="4"/>
    <m/>
    <s v="ADQUIRIR VEHÍCULO TIPO FURGÓN PARA EL TRANSPORTE DE CARGA LIVIANA PARA LAS DIFERENTES ACTIVIDADES DE LA ALCALDIA LOCAL DE SUBA"/>
    <s v="https://colombiacompra.gov.co/tienda-virtual-del-estado-colombiano/ordenes-compra/80607"/>
    <x v="4"/>
    <x v="280"/>
    <d v="2021-11-24T00:00:00"/>
    <d v="2022-05-23T00:00:00"/>
    <s v="6 meses "/>
    <d v="2022-05-23T00:00:00"/>
    <s v=""/>
    <d v="2022-05-23T00:00:00"/>
    <s v="6 meses "/>
    <s v="Término Ok"/>
    <m/>
    <m/>
    <m/>
    <m/>
    <m/>
    <m/>
    <m/>
    <m/>
    <m/>
    <m/>
    <s v="No aplica"/>
    <m/>
    <m/>
    <m/>
    <m/>
    <s v="-"/>
    <m/>
    <m/>
  </r>
  <r>
    <x v="1"/>
    <s v="80890-2021"/>
    <m/>
    <s v="Tienda virtual"/>
    <s v="Orden de Compra 80890-2021"/>
    <s v="No aplica"/>
    <x v="6"/>
    <x v="9"/>
    <x v="3"/>
    <m/>
    <m/>
    <s v="Fabrica Nacional de Autopartes S.A"/>
    <s v="890301886-1"/>
    <m/>
    <s v="No es CPS P-AG"/>
    <n v="876444216"/>
    <n v="0"/>
    <n v="0"/>
    <n v="876444216"/>
    <s v="-"/>
    <m/>
    <m/>
    <m/>
    <s v="Persona Jurídica"/>
    <x v="4"/>
    <m/>
    <s v="ADQUISICIÓN DE 24 MOTOCICLETAS PARA DOTAR A_x000a_LA POLICIA METROPOLITANA DE BOGOTÁ, CON EL FIN DE MEJORAR_x000a_SUS CAPACIDADES DE OPERACIÓN"/>
    <s v="https://colombiacompra.gov.co/tienda-virtual-del-estado-colombiano/ordenes-compra/80890"/>
    <x v="13"/>
    <x v="281"/>
    <d v="2021-11-26T00:00:00"/>
    <d v="2022-02-28T00:00:00"/>
    <s v="3 meses 3 días."/>
    <d v="2022-03-08T00:00:00"/>
    <s v="8 días."/>
    <d v="2022-03-08T00:00:00"/>
    <s v="3 meses 11 días."/>
    <s v="Término Ok"/>
    <m/>
    <m/>
    <m/>
    <m/>
    <m/>
    <m/>
    <m/>
    <m/>
    <m/>
    <m/>
    <s v="No aplica"/>
    <m/>
    <m/>
    <m/>
    <m/>
    <s v="-"/>
    <m/>
    <m/>
  </r>
  <r>
    <x v="2"/>
    <s v="001-2022"/>
    <m/>
    <s v="Secop II"/>
    <s v="001-2022CPS-P(66464)"/>
    <s v="FDLSUBACD-001-2022(66464)"/>
    <x v="0"/>
    <x v="0"/>
    <x v="1"/>
    <m/>
    <m/>
    <s v="ELIA TATIANA BARBOSA ALMONACID"/>
    <n v="40189185"/>
    <s v="Villavicencio (Meta)"/>
    <n v="1978"/>
    <n v="72050000"/>
    <n v="10043333"/>
    <n v="0"/>
    <n v="82093333"/>
    <n v="6550000"/>
    <m/>
    <m/>
    <m/>
    <s v="Persona Natural"/>
    <x v="0"/>
    <m/>
    <s v="PRESTAR LOS SERVICIOS PROFESIONALES COMO ABOGADO (A) PARA APOYAR LA GESTION CONTRACTUAL DEL AREA GESTION DEL DESARROLLO LOCAL DE LA ALCALDIA LOCAL DE SUBA, EN LOS DIFERENTES PROCESOS DE SELECCION EN SUS ETAPAS PRECONTRACTUAL, CONTRACTUAL Y POSTCONTRACTUAL"/>
    <s v="https://community.secop.gov.co/Public/Tendering/OpportunityDetail/Index?noticeUID=CO1.NTC.2541405&amp;isFromPublicArea=True&amp;isModal=true&amp;asPopupView=true"/>
    <x v="3"/>
    <x v="298"/>
    <d v="2022-01-15T00:00:00"/>
    <d v="2022-12-14T00:00:00"/>
    <s v="11 meses "/>
    <d v="2023-01-30T00:00:00"/>
    <s v="1 meses 16 días."/>
    <d v="2023-01-30T00:00:00"/>
    <s v="1 años 16 días."/>
    <s v="Término Ok"/>
    <m/>
    <m/>
    <m/>
    <m/>
    <s v="CARRERA 45#45-71"/>
    <n v="3002076667"/>
    <s v="ELIATATIANABARBOSA@GMAIL.COM"/>
    <s v="Bancolombia"/>
    <s v="Ahorros"/>
    <s v="03135295051"/>
    <s v="Femenino"/>
    <s v="Colombia"/>
    <s v="Villavicencio"/>
    <s v="Meta"/>
    <d v="1981-10-14T00:00:00"/>
    <n v="42"/>
    <s v="ESPECIALIZACION EN DERECHO ADMINISTRATIVO - DERECHO"/>
    <m/>
  </r>
  <r>
    <x v="2"/>
    <s v="002-2022"/>
    <m/>
    <s v="Secop II"/>
    <s v="002-2022CPS-P(66464)"/>
    <s v="FDLSUBACD-002-2022(66464)"/>
    <x v="0"/>
    <x v="0"/>
    <x v="1"/>
    <m/>
    <m/>
    <s v="DIANA MARYELI QUINTERO ARIAS"/>
    <n v="1026260845"/>
    <s v="Bogotá, D.C."/>
    <n v="1978"/>
    <n v="72050000"/>
    <n v="10043333"/>
    <n v="0"/>
    <n v="82093333"/>
    <n v="6550000"/>
    <m/>
    <m/>
    <m/>
    <s v="Persona Natural"/>
    <x v="0"/>
    <m/>
    <s v="PRESTAR LOS SERVICIOS PROFESIONALES COMO ABOGADO (A) PARA APOYAR LA GESTION CONTRACTUAL DEL AREA GESTION DEL DESARROLLO LOCAL DE LA ALCALDIA LOCAL DE SUBA, EN LOS DIFERENTES PROCESOS DE SELECCION EN SUS ETAPAS PRECONTRACTUAL, CONTRACTUAL Y POSTCONTRACTUAL"/>
    <s v="https://community.secop.gov.co/Public/Tendering/OpportunityDetail/Index?noticeUID=CO1.NTC.2541064&amp;isFromPublicArea=True&amp;isModal=true&amp;asPopupView=true"/>
    <x v="3"/>
    <x v="298"/>
    <d v="2022-01-15T00:00:00"/>
    <d v="2022-12-14T00:00:00"/>
    <s v="11 meses "/>
    <d v="2023-01-30T00:00:00"/>
    <s v="1 meses 16 días."/>
    <d v="2023-01-30T00:00:00"/>
    <s v="1 años 16 días."/>
    <s v="Término Ok"/>
    <m/>
    <m/>
    <m/>
    <m/>
    <s v="Carrera 13H No. 29-27 sur"/>
    <n v="3114657643"/>
    <s v="dimayi31@gmail.com"/>
    <s v="Bancolombia"/>
    <s v="Ahorros"/>
    <n v="32884382547"/>
    <s v="Femenino"/>
    <s v="Colombia"/>
    <s v="Bogotá, D.C."/>
    <s v="Cundinamarca"/>
    <d v="1988-05-31T00:00:00"/>
    <n v="36"/>
    <s v="ESPECIALIZACIÓN EN CONTRATACIÓN ESTATAL Y NEGOCIOS JURÍDICOS,ESPECIALIZACION EN DERECHO_x000a_AMBIENTAL,DERECHO Y CIENCIAS POLITICAS "/>
    <m/>
  </r>
  <r>
    <x v="2"/>
    <s v="003-2022"/>
    <m/>
    <s v="Secop II"/>
    <s v="003-2022CPS-P(66464)"/>
    <s v="FDLSUBACD-003-2022(66464)"/>
    <x v="0"/>
    <x v="0"/>
    <x v="1"/>
    <m/>
    <m/>
    <s v="KENNY BIVIANA ROJAS AMUD"/>
    <n v="52809906"/>
    <s v="Bogotá, D.C."/>
    <n v="1978"/>
    <n v="72050000"/>
    <n v="10043333"/>
    <n v="0"/>
    <n v="82093333"/>
    <n v="6550000"/>
    <m/>
    <m/>
    <m/>
    <s v="Persona Natural"/>
    <x v="0"/>
    <m/>
    <s v="PRESTAR LOS SERVICIOS PROFESIONALES COMO ABOGADO (A) PARA APOYAR LA GESTION CONTRACTUAL DEL AREA GESTION DEL DESARROLLO LOCAL DE LA ALCALDIA LOCAL DE SUBA, EN LOS DIFERENTES PROCESOS DE SELECCION EN SUS ETAPAS PRECONTRACTUAL, CONTRACTUAL Y POSTCONTRACTUAL"/>
    <s v="https://community.secop.gov.co/Public/Tendering/OpportunityDetail/Index?noticeUID=CO1.NTC.2541259&amp;isFromPublicArea=True&amp;isModal=true&amp;asPopupView=true"/>
    <x v="3"/>
    <x v="298"/>
    <d v="2022-01-15T00:00:00"/>
    <d v="2022-12-14T00:00:00"/>
    <s v="11 meses "/>
    <d v="2023-01-30T00:00:00"/>
    <s v="1 meses 16 días."/>
    <d v="2023-01-30T00:00:00"/>
    <s v="1 años 16 días."/>
    <s v="Término Ok"/>
    <m/>
    <m/>
    <m/>
    <m/>
    <s v="Carrera 90 Bis No. 73A-20 Casa 25"/>
    <n v="3003447507"/>
    <s v="kennyrojas@hotmail.com"/>
    <s v="Banco Scotiabank Colpatria"/>
    <s v="Ahorros"/>
    <n v="1002458361"/>
    <s v="Femenino"/>
    <s v="Colombia"/>
    <s v="Medellín"/>
    <s v="Antioquia"/>
    <d v="1981-09-11T00:00:00"/>
    <n v="42"/>
    <s v="ESPECIALIZACION EN DERECHO ADMINISTRATIVO,ESPECIALIZACION EN DERECHO,DERECHO Y CIENCIAS POLITICAS Y_x000a_RELACIONES INTERNACIONALES_x000a_TRIBUTARIO Y ADUANERO"/>
    <m/>
  </r>
  <r>
    <x v="2"/>
    <s v="004-2022"/>
    <m/>
    <s v="Secop II"/>
    <s v="004-2022CPS-P(66441)"/>
    <s v="FDLSUBACD-004-2022(66441)"/>
    <x v="0"/>
    <x v="0"/>
    <x v="1"/>
    <m/>
    <m/>
    <s v="IVAN DARIO GOMEZ HENAO"/>
    <n v="1053777240"/>
    <s v="Manizalez (Caldas)"/>
    <n v="1978"/>
    <n v="90750000"/>
    <n v="12650000"/>
    <n v="0"/>
    <n v="103400000"/>
    <n v="8250000"/>
    <m/>
    <m/>
    <m/>
    <s v="Persona Natural"/>
    <x v="0"/>
    <m/>
    <s v="PRESTAR LOS SERVICIOS PROFESIONALES ESPECIALIZADOS AL AREA DE GESTION DEL DESARROLLO LOCAL PARA APOYAR LA COORDINACION DE LA GESTION CONTRACTUAL DEL FONDO DE DESARROLLO LOCAL DE SUBA"/>
    <s v="https://community.secop.gov.co/Public/Tendering/OpportunityDetail/Index?noticeUID=CO1.NTC.2541420&amp;isFromPublicArea=True&amp;isModal=true&amp;asPopupView=true"/>
    <x v="3"/>
    <x v="298"/>
    <d v="2022-01-15T00:00:00"/>
    <d v="2023-01-30T00:00:00"/>
    <s v="1 años 16 días."/>
    <d v="2023-01-30T00:00:00"/>
    <s v=""/>
    <d v="2023-01-30T00:00:00"/>
    <s v="1 años 16 días."/>
    <s v="Término Ok"/>
    <m/>
    <m/>
    <m/>
    <m/>
    <s v="DIAGONAL 49 SUR No 85-79"/>
    <n v="3128637283"/>
    <s v="ivangoh24@gmail.com"/>
    <s v="Bancolombia"/>
    <s v="Ahorros"/>
    <n v="11331274579"/>
    <s v="Masculino"/>
    <s v="Colombia"/>
    <s v="Marquetalia"/>
    <s v="Caldas"/>
    <d v="1987-05-24T00:00:00"/>
    <n v="37"/>
    <s v="ESPECIALIZACIÓN EN CONTRATACIÓN ESTATAL Y NEGOCIOS JURÍDICOS,DERECHO7"/>
    <m/>
  </r>
  <r>
    <x v="2"/>
    <s v="005-2022"/>
    <m/>
    <s v="Secop II"/>
    <s v="005-2022CPS-P(66464)"/>
    <s v="FDLSUBACD-005-2022(66464)"/>
    <x v="0"/>
    <x v="0"/>
    <x v="1"/>
    <m/>
    <m/>
    <s v="EVELYNE CONSTANZA COLLAZOS LASSO"/>
    <n v="34562255"/>
    <s v="Popayan (Cauca)"/>
    <n v="1978"/>
    <n v="72050000"/>
    <n v="10043333"/>
    <n v="0"/>
    <n v="82093333"/>
    <n v="6550000"/>
    <m/>
    <m/>
    <m/>
    <s v="Persona Natural"/>
    <x v="0"/>
    <m/>
    <s v="PRESTAR LOS SERVICIOS PROFESIONALES COMO ABOGADO (A) PARA APOYAR LA GESTION CONTRACTUAL DEL AREA GESTION DEL DESARROLLO LOCAL DE LA ALCALDIA LOCAL DE SUBA, EN LOS DIFERENTES PROCESOS DE SELECCION EN SUS ETAPAS PRECONTRACTUAL, CONTRACTUAL Y POSTCONTRACTUAL"/>
    <s v="https://community.secop.gov.co/Public/Tendering/OpportunityDetail/Index?noticeUID=CO1.NTC.2541424&amp;isFromPublicArea=True&amp;isModal=true&amp;asPopupView=true"/>
    <x v="3"/>
    <x v="298"/>
    <d v="2022-01-15T00:00:00"/>
    <d v="2022-12-14T00:00:00"/>
    <s v="11 meses "/>
    <d v="2023-01-30T00:00:00"/>
    <s v="1 meses 16 días."/>
    <d v="2023-01-30T00:00:00"/>
    <s v="1 años 16 días."/>
    <s v="Término Ok"/>
    <m/>
    <m/>
    <m/>
    <m/>
    <s v="CL 139 72 28"/>
    <n v="3014261556"/>
    <s v="eveline-collazos@hotmail.com"/>
    <s v="Banco Falabella"/>
    <s v="Ahorros"/>
    <n v="9445363656"/>
    <s v="Femenino"/>
    <s v="Colombia"/>
    <s v="Popayan"/>
    <s v="Cauca"/>
    <d v="1972-09-01T00:00:00"/>
    <n v="51"/>
    <s v="DERECHO"/>
    <m/>
  </r>
  <r>
    <x v="2"/>
    <s v="006-2022"/>
    <m/>
    <s v="Secop II"/>
    <s v="006-2022CPS-P(66464)"/>
    <s v="FDLSUBACD-006-2022(66464)"/>
    <x v="0"/>
    <x v="0"/>
    <x v="1"/>
    <m/>
    <m/>
    <s v="Luisa Fernanda Botero Alzate"/>
    <n v="30238080"/>
    <s v="Manizalez (Caldas)"/>
    <n v="1978"/>
    <n v="72050000"/>
    <n v="10043333"/>
    <n v="0"/>
    <n v="82093333"/>
    <n v="6550000"/>
    <m/>
    <m/>
    <m/>
    <s v="Persona Natural"/>
    <x v="0"/>
    <m/>
    <s v="PRESTAR LOS SERVICIOS PROFESIONALES COMO ABOGADO (A) PARA APOYAR LA GESTION CONTRACTUAL DEL AREA GESTION DEL DESARROLLO LOCAL DE LA ALCALDIA LOCAL DE SUBA, EN LOS DIFERENTES PROCESOS DE SELECCION EN SUS ETAPAS PRECONTRACTUAL, CONTRACTUAL Y POSTCONTRACTUAL"/>
    <s v="https://community.secop.gov.co/Public/Tendering/OpportunityDetail/Index?noticeUID=CO1.NTC.2541442&amp;isFromPublicArea=True&amp;isModal=true&amp;asPopupView=true"/>
    <x v="3"/>
    <x v="298"/>
    <d v="2022-01-15T00:00:00"/>
    <d v="2022-12-14T00:00:00"/>
    <s v="11 meses "/>
    <d v="2023-01-30T00:00:00"/>
    <s v="1 meses 16 días."/>
    <d v="2023-01-30T00:00:00"/>
    <s v="1 años 16 días."/>
    <s v="Término Ok"/>
    <m/>
    <m/>
    <m/>
    <m/>
    <s v="Carrera 24 d # 40-46"/>
    <n v="3223710511"/>
    <s v="lfboteroal@gmail.com"/>
    <s v="Banco BBVA"/>
    <s v="Ahorros"/>
    <s v="0181175860"/>
    <s v="Femenino"/>
    <s v="Colombia"/>
    <s v="Bogotá, D.C."/>
    <s v="Cundinamarca"/>
    <d v="1983-11-19T00:00:00"/>
    <n v="40"/>
    <s v="ESPECIALIZACIÓN EN DERECHO ADMINISTRATIVO,DERECHO"/>
    <m/>
  </r>
  <r>
    <x v="2"/>
    <s v="007-2022"/>
    <m/>
    <s v="Secop II"/>
    <s v="007-2022CPS-P(66464)"/>
    <s v="FDLSUBACD-007-2022(66464)"/>
    <x v="0"/>
    <x v="0"/>
    <x v="1"/>
    <m/>
    <m/>
    <s v="CELIANO VEGA MOTTA"/>
    <n v="7694570"/>
    <s v="Neiva"/>
    <n v="1978"/>
    <n v="72050000"/>
    <n v="10043333"/>
    <n v="0"/>
    <n v="82093333"/>
    <n v="6550000"/>
    <m/>
    <m/>
    <m/>
    <s v="Persona Natural"/>
    <x v="0"/>
    <m/>
    <s v="PRESTAR LOS SERVICIOS PROFESIONALES COMO ABOGADO (A) PARA APOYAR LA GESTION CONTRACTUAL DEL AREA GESTION DEL DESARROLLO LOCAL DE LA ALCALDIA LOCAL DE SUBA, EN LOS DIFERENTES PROCESOS DE SELECCION EN SUS ETAPAS PRECONTRACTUAL, CONTRACTUAL Y POSTCONTRACTUAL"/>
    <s v="https://community.secop.gov.co/Public/Tendering/OpportunityDetail/Index?noticeUID=CO1.NTC.2541541&amp;isFromPublicArea=True&amp;isModal=true&amp;asPopupView=true"/>
    <x v="3"/>
    <x v="298"/>
    <d v="2022-01-15T00:00:00"/>
    <d v="2022-12-14T00:00:00"/>
    <s v="11 meses "/>
    <d v="2023-01-30T00:00:00"/>
    <s v="1 meses 16 días."/>
    <d v="2023-01-30T00:00:00"/>
    <s v="1 años 16 días."/>
    <s v="Término Ok"/>
    <m/>
    <m/>
    <m/>
    <m/>
    <s v="Cra 39A N°31-50 Sur "/>
    <n v="3107378582"/>
    <s v="vegaceliano@gmail.com"/>
    <s v="Bancolombia"/>
    <s v="Ahorros"/>
    <n v="91206435076"/>
    <s v="Masculino"/>
    <s v="Colombia"/>
    <s v="Hobo "/>
    <s v="Huila"/>
    <d v="1973-09-27T00:00:00"/>
    <n v="50"/>
    <s v="ESPECIALIZACION EN DERECHO ADMINISTRATIVO Y CONSTITUCIONAL"/>
    <m/>
  </r>
  <r>
    <x v="2"/>
    <s v="008-2022"/>
    <m/>
    <s v="Secop II"/>
    <s v="008-2022CPS-P(66464)"/>
    <s v="FDLSUBACD-008-2022(66464)"/>
    <x v="0"/>
    <x v="0"/>
    <x v="1"/>
    <m/>
    <m/>
    <s v="ANGELA MARCELA ROZO MUÑOZ"/>
    <n v="1010190208"/>
    <s v="Bogotá, D.C."/>
    <n v="1978"/>
    <n v="72050000"/>
    <n v="10043333"/>
    <n v="0"/>
    <n v="82093333"/>
    <n v="6550000"/>
    <m/>
    <m/>
    <m/>
    <s v="Persona Natural"/>
    <x v="0"/>
    <m/>
    <s v="PRESTAR LOS SERVICIOS PROFESIONALES COMO ABOGADO (A) PARA APOYAR LA GESTION CONTRACTUAL DEL AREA GESTION DEL DESARROLLO LOCAL DE LA ALCALDIA LOCAL DE SUBA, EN LOS DIFERENTES PROCESOS DE SELECCION EN SUS ETAPAS PRECONTRACTUAL, CONTRACTUAL Y POSTCONTRACTUAL"/>
    <s v="https://community.secop.gov.co/Public/Tendering/OpportunityDetail/Index?noticeUID=CO1.NTC.2541558&amp;isFromPublicArea=True&amp;isModal=true&amp;asPopupView=true"/>
    <x v="3"/>
    <x v="298"/>
    <d v="2022-01-15T00:00:00"/>
    <d v="2022-12-14T00:00:00"/>
    <s v="11 meses "/>
    <d v="2023-01-30T00:00:00"/>
    <s v="1 meses 16 días."/>
    <d v="2023-01-30T00:00:00"/>
    <s v="1 años 16 días."/>
    <s v="Término Ok"/>
    <m/>
    <m/>
    <m/>
    <m/>
    <s v="calle182 #51 31"/>
    <n v="8297615"/>
    <s v="angelitarozo@hotmail.com_x000d_"/>
    <s v="Bancolombia"/>
    <s v="Ahorros"/>
    <n v="32829206357"/>
    <s v="Femenino"/>
    <s v="Colombia"/>
    <s v="Bogotá D.C."/>
    <s v="Cundinamarca"/>
    <d v="1990-03-06T00:00:00"/>
    <n v="34"/>
    <s v="ESPECIALIZACIÓN EN DERECHO CONTRACTUAL. ESPECIALIZACIÓN EN DERECHO DE LA INFRAESTRUCTURA. DERECHO."/>
    <m/>
  </r>
  <r>
    <x v="2"/>
    <s v="009-2022"/>
    <m/>
    <s v="Secop II"/>
    <s v="009-2022CPS-P(66464)"/>
    <s v="FDLSUBACD-009-2022(66464)"/>
    <x v="0"/>
    <x v="0"/>
    <x v="1"/>
    <m/>
    <m/>
    <s v="EDNA IBETH RONDON NOVA"/>
    <n v="1054679265"/>
    <s v="Moniquirá (Boyacá)"/>
    <n v="1978"/>
    <n v="72050000"/>
    <n v="10043333"/>
    <n v="0"/>
    <n v="82093333"/>
    <n v="6550000"/>
    <m/>
    <m/>
    <m/>
    <s v="Persona Natural"/>
    <x v="0"/>
    <m/>
    <s v="PRESTAR LOS SERVICIOS PROFESIONALES COMO ABOGADO (A) PARA APOYAR LA GESTION CONTRACTUAL DEL AREA GESTION DEL DESARROLLO LOCAL DE LA ALCALDIA LOCAL DE SUBA, EN LOS DIFERENTES PROCESOS DE SELECCION EN SUS ETAPAS PRECONTRACTUAL, CONTRACTUAL Y POSTCONTRACTUAL"/>
    <s v="https://community.secop.gov.co/Public/Tendering/OpportunityDetail/Index?noticeUID=CO1.NTC.2541577&amp;isFromPublicArea=True&amp;isModal=true&amp;asPopupView=true"/>
    <x v="3"/>
    <x v="298"/>
    <d v="2022-01-15T00:00:00"/>
    <d v="2022-12-14T00:00:00"/>
    <s v="11 meses "/>
    <d v="2023-01-30T00:00:00"/>
    <s v="1 meses 16 días."/>
    <d v="2023-01-30T00:00:00"/>
    <s v="1 años 16 días."/>
    <s v="Término Ok"/>
    <m/>
    <m/>
    <m/>
    <m/>
    <s v="CALLE 9C BIS #68G-29"/>
    <n v="3043911427"/>
    <s v="EDNARONDONN@GMAIL.COM"/>
    <s v="Banco Davivienda"/>
    <s v="Ahorros"/>
    <s v="009270447957"/>
    <s v="Femenino"/>
    <s v="Colombia"/>
    <s v="Barbosa"/>
    <s v="Santander"/>
    <d v="1988-12-25T00:00:00"/>
    <n v="35"/>
    <s v="ESPECIALIZACION EN DERECHO CONTIITUCIONAL Y ADMINISTRATIVO -   DERECHO"/>
    <m/>
  </r>
  <r>
    <x v="2"/>
    <s v="010-2022"/>
    <m/>
    <s v="Secop II"/>
    <s v="010-2022CPS-P(68082) 011-2022CPS-P(68082)"/>
    <s v="FDLSUBACD-010-2022(68082)"/>
    <x v="0"/>
    <x v="0"/>
    <x v="1"/>
    <m/>
    <m/>
    <s v="FAYDY MAGALLY PATIÑO GÓMEZ"/>
    <n v="53067931"/>
    <s v="Bogotá, D.C."/>
    <n v="1978"/>
    <n v="72050000"/>
    <n v="10043333"/>
    <n v="0"/>
    <n v="82093333"/>
    <n v="6550000"/>
    <m/>
    <m/>
    <m/>
    <s v="Persona Natural"/>
    <x v="0"/>
    <m/>
    <s v="PRESTAR LOS SERVICIOS PROFESIONALES AL AREA DE GESTION DEL DESARROLLO LOCAL REALIZANDO LAS ACTIVIDADES FINANCIERAS RELACIONADAS CON LAS DIFERENTES ETAPAS CONTRACTUALES DE LOS PROCESOS DE ADQUISICION DE BIENES Y SERVICIOS QUE HAGA LA ALCALDIA LOCAL DE SUBA"/>
    <s v="https://community.secop.gov.co/Public/Tendering/OpportunityDetail/Index?noticeUID=CO1.NTC.2542686&amp;isFromPublicArea=True&amp;isModal=true&amp;asPopupView=true"/>
    <x v="3"/>
    <x v="298"/>
    <d v="2022-01-15T00:00:00"/>
    <d v="2022-12-14T00:00:00"/>
    <s v="11 meses "/>
    <d v="2023-01-30T00:00:00"/>
    <s v="1 meses 16 días."/>
    <d v="2023-01-30T00:00:00"/>
    <s v="1 años 16 días."/>
    <s v="Término Ok"/>
    <m/>
    <m/>
    <m/>
    <m/>
    <s v="calle 130c#102a-10"/>
    <n v="3138901248"/>
    <s v="FAYDYCOSIS@HOTMAIL.COM"/>
    <s v="Banco Caja Social (BCSC)"/>
    <s v="Ahorros"/>
    <n v="24050244173"/>
    <s v="Femenino"/>
    <s v="Colombia"/>
    <s v="Bogotá, D.C."/>
    <s v="Cundinamarca"/>
    <d v="1985-02-27T00:00:00"/>
    <n v="39"/>
    <s v="ESPECIALIZACION EN CONTRATACION ESTATAL -  ESPECIALIZACION EN LA RESPONSABILIDAD PENAL DEL SERVIDOR -  ADMINISTRACION DE EMPRESAS "/>
    <m/>
  </r>
  <r>
    <x v="2"/>
    <s v="011-2022"/>
    <m/>
    <s v="Secop II"/>
    <s v="CO1.PCCNTR.3221588"/>
    <s v="FDLSUBACD-011-2022(68082)"/>
    <x v="0"/>
    <x v="0"/>
    <x v="1"/>
    <m/>
    <m/>
    <s v="DIEGO FERNANDO FERMIN NAVIA"/>
    <n v="1126909858"/>
    <s v="Consulado Caracas (Venezuela)"/>
    <n v="1978"/>
    <n v="72050000"/>
    <n v="10043333"/>
    <n v="0"/>
    <n v="82093333"/>
    <n v="6550000"/>
    <m/>
    <m/>
    <m/>
    <s v="Persona Natural"/>
    <x v="0"/>
    <m/>
    <s v="PRESTAR LOS SERVICIOS PROFESIONALES AL AREA DE GESTION DEL DESARROLLO LOCAL REALIZANDO LAS ACTIVIDADES FINANCIERAS RELACIONADAS CON LAS DIFERENTES ETAPAS CONTRACTUALES DE LOS PROCESOS DE ADQUISICION DE BIENES Y SERVICIOS QUE HAGA LA ALCALDIA LOCAL DE SUBA"/>
    <s v="https://community.secop.gov.co/Public/Tendering/ContractNoticeManagement/Index?currentLanguage=es-CO&amp;Page=login&amp;Country=CO&amp;SkinName=CCE"/>
    <x v="3"/>
    <x v="298"/>
    <d v="2022-01-15T00:00:00"/>
    <d v="2022-12-14T00:00:00"/>
    <s v="11 meses "/>
    <d v="2023-01-30T00:00:00"/>
    <s v="1 meses 16 días."/>
    <d v="2023-01-30T00:00:00"/>
    <s v="1 años 16 días."/>
    <s v="Término Ok"/>
    <m/>
    <m/>
    <m/>
    <m/>
    <s v="AV CARRERA 14# 58-74"/>
    <n v="3508264381"/>
    <s v="fermindiegof@gmail.com"/>
    <s v="Bancolombia"/>
    <s v="Ahorros"/>
    <s v="58684406939"/>
    <s v="Masculino"/>
    <s v="Venezuela"/>
    <s v="Nueva Esparta"/>
    <s v="La Asunción"/>
    <d v="1993-09-17T00:00:00"/>
    <n v="30"/>
    <s v="ESPECIALIZACION CONTRATACION  ESTATAL - ADMINISTRADOR DE EMPRESAS"/>
    <m/>
  </r>
  <r>
    <x v="2"/>
    <s v="012-2022"/>
    <m/>
    <s v="Secop II"/>
    <s v="012-2022CPS-AG(66466)"/>
    <s v="FDLSUBACD-012-2022(66466)"/>
    <x v="0"/>
    <x v="0"/>
    <x v="0"/>
    <m/>
    <m/>
    <s v="CINDY YICED ARDILA ARROYO"/>
    <n v="1010164826"/>
    <s v="Bogotá, D.C."/>
    <n v="1978"/>
    <n v="40150000"/>
    <n v="5596667"/>
    <n v="0"/>
    <n v="45746667"/>
    <n v="3650000"/>
    <m/>
    <m/>
    <n v="1"/>
    <s v="Persona Natural"/>
    <x v="0"/>
    <m/>
    <s v="PRESTAR LOS SERVICIOS DE APOYO EN EL AREA DE GESTION DEL DESARROLLO LOCAL, REALIZANDO ACTIVIDADES ADMINISTRATIVAS EN LAS DIFERENTES ETAPAS DE LOS PROCESOS DE ADQUISICION DE BIENES Y SERVICIOS EN LOS APLICATIVOS A LOS QUE HAYA LUGAR"/>
    <s v="https://community.secop.gov.co/Public/Tendering/OpportunityDetail/Index?noticeUID=CO1.NTC.2542553&amp;isFromPublicArea=True&amp;isModal=true&amp;asPopupView=true"/>
    <x v="3"/>
    <x v="298"/>
    <d v="2022-01-15T00:00:00"/>
    <d v="2022-12-14T00:00:00"/>
    <s v="11 meses "/>
    <d v="2023-01-30T00:00:00"/>
    <s v="1 meses 16 días."/>
    <d v="2023-01-30T00:00:00"/>
    <s v="1 años 16 días."/>
    <s v="Término Ok"/>
    <m/>
    <m/>
    <m/>
    <m/>
    <s v="AC 72 80 33"/>
    <n v="3132288290"/>
    <s v="giseths@gmail.com"/>
    <s v="Banco Davivienda"/>
    <s v="Ahorros"/>
    <s v="4570205411"/>
    <s v="Femenino"/>
    <s v="Colombia"/>
    <s v="Bogotá, D.C."/>
    <s v="Cundinamarca"/>
    <d v="1986-05-05T00:00:00"/>
    <n v="38"/>
    <s v="DERECHO; ADMINISTRACION PUBLICA"/>
    <m/>
  </r>
  <r>
    <x v="2"/>
    <s v="013-2022"/>
    <m/>
    <s v="Secop II"/>
    <s v="013-2022CPS-AG(66466)"/>
    <s v="FDLSUBACD-013-2022(66466)"/>
    <x v="0"/>
    <x v="0"/>
    <x v="0"/>
    <m/>
    <m/>
    <s v="KAREN YISETH NIEVES FORERO"/>
    <n v="1030639236"/>
    <s v="Bogotá, D.C."/>
    <n v="1978"/>
    <n v="40150000"/>
    <n v="5596667"/>
    <n v="0"/>
    <n v="45746667"/>
    <n v="3650000"/>
    <m/>
    <m/>
    <m/>
    <s v="Persona Natural"/>
    <x v="0"/>
    <m/>
    <s v="PRESTAR LOS SERVICIOS DE APOYO EN EL AREA DE GESTION DEL DESARROLLO LOCAL, REALIZANDO ACTIVIDADES ADMINISTRATIVAS EN LAS DIFERENTES ETAPAS DE LOS PROCESOS DE ADQUISICION DE BIENES Y SERVICIOS EN LOS APLICATIVOS A LOS QUE HAYA LUGAR"/>
    <s v="https://community.secop.gov.co/Public/Tendering/OpportunityDetail/Index?noticeUID=CO1.NTC.2542465&amp;isFromPublicArea=True&amp;isModal=true&amp;asPopupView=true"/>
    <x v="3"/>
    <x v="298"/>
    <d v="2022-01-15T00:00:00"/>
    <d v="2022-12-14T00:00:00"/>
    <s v="11 meses "/>
    <d v="2023-01-30T00:00:00"/>
    <s v="1 meses 16 días."/>
    <d v="2023-01-30T00:00:00"/>
    <s v="1 años 16 días."/>
    <s v="Término Ok"/>
    <m/>
    <m/>
    <m/>
    <m/>
    <s v="calle 69 sur #89 a 76"/>
    <n v="3135864690"/>
    <s v="kanieves.f@gmail.com"/>
    <s v="Banco Caja Social (BCSC)"/>
    <s v="Ahorros"/>
    <n v="24101308728"/>
    <s v="Femenino"/>
    <s v="Colombia"/>
    <s v="Bogotá, D.C."/>
    <s v="Cundinamarca"/>
    <d v="1994-04-22T00:00:00"/>
    <n v="30"/>
    <s v="finanzas y comercio internacional,logistica y transporte internacional, "/>
    <m/>
  </r>
  <r>
    <x v="2"/>
    <s v="014-2022"/>
    <m/>
    <s v="Secop II"/>
    <s v="014-2022CPS-P(66464)"/>
    <s v="FDLSUBACD-014-2022(66464)"/>
    <x v="0"/>
    <x v="0"/>
    <x v="1"/>
    <m/>
    <m/>
    <s v="HUGO FERNEY PINEDA NIÑO"/>
    <n v="80825003"/>
    <s v="Bogotá, D.C."/>
    <n v="1978"/>
    <n v="72050000"/>
    <n v="10043333"/>
    <n v="0"/>
    <n v="82093333"/>
    <n v="6550000"/>
    <m/>
    <m/>
    <m/>
    <s v="Persona Natural"/>
    <x v="0"/>
    <m/>
    <s v="PRESTAR LOS SERVICIOS PROFESIONALES COMO ABOGADO (A) PARA APOYAR LA GESTION CONTRACTUAL DEL AREA GESTION DEL DESARROLLO LOCAL DE LA ALCALDIA LOCAL DE SUBA, EN LOS DIFERENTES PROCESOS DE SELECCION EN SUS ETAPAS PRECONTRACTUAL, CONTRACTUAL Y POSTCONTRACTUAL"/>
    <s v="https://community.secop.gov.co/Public/Tendering/OpportunityDetail/Index?noticeUID=CO1.NTC.2542524&amp;isFromPublicArea=True&amp;isModal=true&amp;asPopupView=true"/>
    <x v="3"/>
    <x v="298"/>
    <d v="2022-01-15T00:00:00"/>
    <d v="2022-12-14T00:00:00"/>
    <s v="11 meses "/>
    <d v="2023-01-30T00:00:00"/>
    <s v="1 meses 16 días."/>
    <d v="2023-01-30T00:00:00"/>
    <s v="1 años 16 días."/>
    <s v="Término Ok"/>
    <m/>
    <m/>
    <m/>
    <m/>
    <s v="carrera 9 60-57"/>
    <n v="3107842858"/>
    <s v=" pihufer@hotmail.com"/>
    <s v="Bancolombia"/>
    <s v="Ahorros"/>
    <n v="80679102544"/>
    <s v="Masculino"/>
    <s v="Colombia"/>
    <s v="Bogotá, D.C."/>
    <s v="Cundinamarca"/>
    <d v="1983-12-25T00:00:00"/>
    <n v="40"/>
    <s v="ESPECIALIZACIÓN EN CONTRATACIÓN ESTATAL Y NEGOCIOS JURÍDICOS,DERECHO ,SEMINARIO EN GERENCIA Y LIDERAZGO"/>
    <m/>
  </r>
  <r>
    <x v="2"/>
    <s v="015-2022"/>
    <m/>
    <s v="Secop II"/>
    <s v="015-2022CPS-AG(66430)"/>
    <s v="FDLSUBACD-015-2022(66430)"/>
    <x v="0"/>
    <x v="0"/>
    <x v="0"/>
    <m/>
    <m/>
    <s v="YURY PAOLA GONZALEZ"/>
    <n v="53062837"/>
    <s v="Bogotá, D.C."/>
    <n v="1978"/>
    <n v="25520000"/>
    <n v="3557333"/>
    <n v="0"/>
    <n v="29077333"/>
    <n v="2320000"/>
    <m/>
    <m/>
    <m/>
    <s v="Persona Natural"/>
    <x v="0"/>
    <m/>
    <s v="PRESTAR LOS SERVICIOS DE APOYO EN EL AREA GESTION DEL DESARROLLO LOCAL, REALIZANDO LAS ACTIVIDADES ASISTENCIALES EN LA GESTION CONTRACTUAL DEL FONDO DE DESARROLLO LOCAL DE SUBA"/>
    <s v="https://community.secop.gov.co/Public/Tendering/OpportunityDetail/Index?noticeUID=CO1.NTC.2542628&amp;isFromPublicArea=True&amp;isModal=true&amp;asPopupView=true"/>
    <x v="3"/>
    <x v="298"/>
    <d v="2022-01-15T00:00:00"/>
    <d v="2022-12-14T00:00:00"/>
    <s v="11 meses "/>
    <d v="2023-01-30T00:00:00"/>
    <s v="1 meses 16 días."/>
    <d v="2023-01-30T00:00:00"/>
    <s v="1 años 16 días."/>
    <s v="Término Ok"/>
    <m/>
    <m/>
    <m/>
    <m/>
    <s v="CALLE 131#99-70"/>
    <n v="3222434443"/>
    <s v="ESTHEFANIA2002@HOTMAIL.COM"/>
    <s v="Banco Davivienda"/>
    <s v="Ahorros"/>
    <s v="488405817773"/>
    <s v="Femenino"/>
    <s v="Colombia"/>
    <s v="Bogotá, D.C."/>
    <s v="Cundinamarca"/>
    <d v="1984-04-08T00:00:00"/>
    <n v="40"/>
    <s v="BACHILLER"/>
    <m/>
  </r>
  <r>
    <x v="2"/>
    <s v="016-2022"/>
    <m/>
    <s v="Secop II"/>
    <s v="016-2022CPS-P(68157)"/>
    <s v="FDLSUBACD-016-2022(68157)"/>
    <x v="0"/>
    <x v="0"/>
    <x v="1"/>
    <m/>
    <m/>
    <s v="JUAN SEBASTIAN PULECIO DOMINGUEZ"/>
    <n v="1019059866"/>
    <s v="Bogotá, D.C."/>
    <n v="1979"/>
    <n v="84700000"/>
    <n v="6160000"/>
    <n v="0"/>
    <n v="90860000"/>
    <n v="7700000"/>
    <m/>
    <m/>
    <m/>
    <s v="Persona Natural"/>
    <x v="0"/>
    <m/>
    <s v="PRESTAR LOS SERVICIOS PROFESIONALES COMO ABOGADO(A) ESPECIALIZADO(A) PARA APOYAR JURIDICA Y TECNICAMENTE EL DESARROLLO DE LAS ACTIVIDADES ENCAMINADAS AL CUMPLIMIENTO DE LAS METAS ESTABLECIDAS EN LOS PLANES DE TRABAJO SUSCRITOS PARA TODOS LOS ASUNTOS JURIDICOS DE INSPECCION VIGILANCIA Y CONTROL DE LA ALCALDIA LOCAL DE SUBA"/>
    <s v="https://community.secop.gov.co/Public/Tendering/OpportunityDetail/Index?noticeUID=CO1.NTC.2543106&amp;isFromPublicArea=True&amp;isModal=true&amp;asPopupView=true"/>
    <x v="21"/>
    <x v="298"/>
    <d v="2022-01-17T00:00:00"/>
    <d v="2022-12-16T00:00:00"/>
    <s v="11 meses "/>
    <d v="2023-01-15T00:00:00"/>
    <s v="30 días."/>
    <d v="2023-01-15T00:00:00"/>
    <s v="11 meses 30 días."/>
    <s v="Término Ok"/>
    <m/>
    <m/>
    <m/>
    <m/>
    <s v="carrera 55 # 149-20"/>
    <n v="3147599494"/>
    <s v="puleciodjuan@gmail.com"/>
    <s v="Bancolombia"/>
    <s v="Ahorros"/>
    <n v="18331347325"/>
    <s v="Masculino"/>
    <s v="Colombia"/>
    <s v="Bogotá, D.C."/>
    <s v="Cundinamarca"/>
    <d v="1991-05-04T00:00:00"/>
    <n v="33"/>
    <s v="Especialización en gestión jurídica pública"/>
    <m/>
  </r>
  <r>
    <x v="2"/>
    <s v="017-2022"/>
    <m/>
    <s v="Secop II"/>
    <s v="017-2022CPS-P(68446)"/>
    <s v="FDLSUBACD-017-2022(68446)"/>
    <x v="0"/>
    <x v="0"/>
    <x v="1"/>
    <m/>
    <m/>
    <s v="MABEL ADRIANA NIVIAYO MOSQUERA"/>
    <n v="1019066389"/>
    <s v="Bogotá, D.C."/>
    <n v="1977"/>
    <n v="50380000"/>
    <n v="0"/>
    <n v="0"/>
    <n v="50380000"/>
    <n v="4580000"/>
    <m/>
    <m/>
    <m/>
    <s v="Persona Natural"/>
    <x v="0"/>
    <m/>
    <s v="PRESTAR LOS SERVICIOS PROFESIONALES PARA APOYAR LA ARTICULACION, ASISTENCIA Y ACOMPAÑAMIENTO DE LOS PROCESOS DE PLANEACION LOCAL ENFOCADOS EN LA PROMOCION DE LA PARTICIPACION E INCIDENCIA DE LOS PUEBLOS INDIGENAS, CON EL PROPOSITO DE MATERIALIZAR LA POLITICA PUBLICA PARA LOS PUEBLOS INDIGENAS, DANDO CUMPLIMIENTO A LAS METAS DEL PLAN DE DESARROLLO LOCAL"/>
    <s v="https://community.secop.gov.co/Public/Tendering/OpportunityDetail/Index?noticeUID=CO1.NTC.2543545&amp;isFromPublicArea=True&amp;isModal=true&amp;asPopupView=true"/>
    <x v="4"/>
    <x v="298"/>
    <d v="2022-01-18T00:00:00"/>
    <d v="2022-12-17T00:00:00"/>
    <s v="11 meses "/>
    <d v="2022-12-17T00:00:00"/>
    <s v=""/>
    <d v="2022-12-17T00:00:00"/>
    <s v="11 meses "/>
    <s v="Término Ok"/>
    <m/>
    <m/>
    <m/>
    <m/>
    <s v="Calle 128 c # 89-67"/>
    <n v="3186004833"/>
    <s v="mabel.niviayo@gmail.com"/>
    <s v="Banco Davivienda"/>
    <s v="Ahorros"/>
    <s v="0550488405487981"/>
    <s v="Femenino"/>
    <s v="Colombia"/>
    <s v="Bogotá, D.C."/>
    <s v="Cundinamarca"/>
    <d v="1991-10-20T00:00:00"/>
    <n v="32"/>
    <s v="ESPECIALIZACION EN GERENCIA AMBIENTAL,INGENIERIA AMBIENTAL"/>
    <m/>
  </r>
  <r>
    <x v="2"/>
    <s v="018-2022"/>
    <m/>
    <s v="Secop II"/>
    <s v="018-2022CPS-P(68446)"/>
    <s v="FDLSUBACD-018-2022(68449)"/>
    <x v="0"/>
    <x v="0"/>
    <x v="1"/>
    <m/>
    <m/>
    <s v="MIGUEL ALEXANDER CHIAPPE PULIDO"/>
    <n v="79913908"/>
    <s v="Bogotá, D.C."/>
    <n v="2016"/>
    <n v="50380000"/>
    <n v="2137333"/>
    <n v="0"/>
    <n v="52517333"/>
    <n v="4580000"/>
    <m/>
    <m/>
    <m/>
    <s v="Persona Natural"/>
    <x v="0"/>
    <m/>
    <s v="PRESTAR SUS SERVICIOS COMO PROFESIONAL DE APOYO DEL SECTOR CULTURAL CON EL PROPOSITO DE DINAMIZAR Y PROMOVER LOS PROCESOS DE PARTICIPACION, INFORMACION Y ORGANIZACION TERRITORIAL ENFOCADAS EN LAS PRACTICAS ARTISTICAS, CULTURALES Y PATRIMONIALES EN LA LOCALIDAD DE SUBA PARA DAR CUMPLIMIENTO A LAS METAS DEL PLAN DE DESARROLLO"/>
    <s v="https://community.secop.gov.co/Public/Tendering/OpportunityDetail/Index?noticeUID=CO1.NTC.2544253&amp;isFromPublicArea=True&amp;isModal=true&amp;asPopupView=true"/>
    <x v="4"/>
    <x v="298"/>
    <d v="2022-01-17T00:00:00"/>
    <d v="2022-12-16T00:00:00"/>
    <s v="11 meses "/>
    <d v="2022-12-31T00:00:00"/>
    <s v="15 días."/>
    <d v="2022-12-31T00:00:00"/>
    <s v="11 meses 15 días."/>
    <s v="Término Ok"/>
    <m/>
    <m/>
    <m/>
    <m/>
    <s v="KR 111 135B 57"/>
    <n v="3045643837"/>
    <s v=" miguelchiappe@gmail.com"/>
    <s v="Banco Davivienda"/>
    <s v="Ahorros"/>
    <s v="0550009100718072"/>
    <s v="Masculino"/>
    <s v="Colombia"/>
    <s v="Bogotá, D.C."/>
    <s v="Cundinamarca"/>
    <d v="1979-05-07T00:00:00"/>
    <n v="45"/>
    <s v="MAESTRIA EN PERIODISMO,COMUNICACION SOCIAL,Diplomado en introducción a la edición de audio"/>
    <m/>
  </r>
  <r>
    <x v="2"/>
    <s v="019-2022"/>
    <m/>
    <s v="Secop II"/>
    <s v="019-2022CPS-AG(68050)"/>
    <s v="FDLSUBACD-019-2022(68050)"/>
    <x v="0"/>
    <x v="0"/>
    <x v="0"/>
    <m/>
    <m/>
    <s v="PEDRO DANIEL ASTROS HERNANDEZ"/>
    <n v="1019099174"/>
    <s v="Bogotá, D.C."/>
    <n v="1978"/>
    <n v="40150000"/>
    <n v="0"/>
    <n v="0"/>
    <n v="40150000"/>
    <n v="3650000"/>
    <m/>
    <m/>
    <m/>
    <s v="Persona Natural"/>
    <x v="0"/>
    <m/>
    <s v="PRESTAR LOS SERVICIOS DE APOYO TECNICO PARA LA REALIZACION, PRODUCCION, LOGISTICA, TRANSMISION POR PLATAFORMAS DIGITALES Y SONIDO DE EVENTOS Y ACTIVIDADES EXTERNAS E INTERNAS, PRESENCIALES O VIRTUALES, QUE DE MANERA PERMANENTE REALIZA LA ALCALDIA LOCAL, PARA LA COMUNIDAD Y/O FUNCIONARIOS Y CONTRATISTAS."/>
    <s v="https://community.secop.gov.co/Public/Tendering/OpportunityDetail/Index?noticeUID=CO1.NTC.2546809&amp;isFromPublicArea=True&amp;isModal=true&amp;asPopupView=true"/>
    <x v="4"/>
    <x v="298"/>
    <d v="2022-01-18T00:00:00"/>
    <d v="2022-12-17T00:00:00"/>
    <s v="11 meses "/>
    <d v="2022-12-17T00:00:00"/>
    <s v=""/>
    <d v="2022-12-17T00:00:00"/>
    <s v="11 meses "/>
    <s v="Término Ok"/>
    <m/>
    <m/>
    <m/>
    <m/>
    <s v="KR 101 B 14136"/>
    <n v="3196158763"/>
    <s v="Daniel.astros94@gmail.com"/>
    <s v="Bancolombia"/>
    <s v="Ahorros"/>
    <n v="54785929813"/>
    <s v="Masculino"/>
    <s v="Colombia"/>
    <s v="Bogotá, D.C."/>
    <s v="Cundinamarca"/>
    <d v="1994-08-29T00:00:00"/>
    <n v="29"/>
    <s v="ESTUDIOS Y GESTION CULTURAL"/>
    <m/>
  </r>
  <r>
    <x v="2"/>
    <s v="020-2022"/>
    <m/>
    <s v="Secop II"/>
    <s v="020-2022CPS-P(68052)"/>
    <s v="FDLSUBACD-020-2022(68052)"/>
    <x v="0"/>
    <x v="0"/>
    <x v="1"/>
    <m/>
    <m/>
    <s v="RICARDO ANDRES AGUILAR CORDOBA"/>
    <n v="1032364349"/>
    <s v="Bogotá, D.C."/>
    <n v="1969"/>
    <n v="50380000"/>
    <n v="4274667"/>
    <n v="0"/>
    <n v="54654667"/>
    <n v="4580000"/>
    <m/>
    <m/>
    <m/>
    <s v="Persona Natural"/>
    <x v="0"/>
    <m/>
    <s v="PRESTAR LOS SERVICIOS PROFESIONALES AL AREA DE GESTION DEL DESARROLLO LOCAL EN LA ASISTENCIA TECNICA Y EJECUCION DE ACCIONES DE ARBOLADO URBANO Y RURAL DE LA LOCALIDAD Y DEMAS TEMAS AFINES DE LA GESTION AMBIENTAL DE LA ALCALDIA LOCAL DE SUBA"/>
    <s v="https://community.secop.gov.co/Public/Tendering/OpportunityDetail/Index?noticeUID=CO1.NTC.2545255&amp;isFromPublicArea=True&amp;isModal=true&amp;asPopupView=true"/>
    <x v="12"/>
    <x v="298"/>
    <d v="2022-01-17T00:00:00"/>
    <d v="2022-12-16T00:00:00"/>
    <s v="11 meses "/>
    <d v="2023-01-14T00:00:00"/>
    <s v="29 días."/>
    <d v="2023-01-14T00:00:00"/>
    <s v="11 meses 29 días."/>
    <s v="Término Ok"/>
    <m/>
    <m/>
    <m/>
    <m/>
    <s v="CL 33SUR 68C 10"/>
    <n v="3188858063"/>
    <s v="raac1986@hotmail.com"/>
    <s v="Banco Scotiabank Colpatria"/>
    <s v="Ahorros"/>
    <n v="202000424"/>
    <s v="Masculino"/>
    <s v="Colombia"/>
    <s v="Bogotá, D.C."/>
    <s v="Cundinamarca"/>
    <d v="1986-05-18T00:00:00"/>
    <n v="38"/>
    <s v="ESPECIALIZACION EN EVALUACION DEL IMPACTO AMBIENTAL DE PROYECTOS-INGENIERIA FORESTAL"/>
    <m/>
  </r>
  <r>
    <x v="2"/>
    <s v="021-2022"/>
    <m/>
    <s v="Secop II"/>
    <s v="021-2022CPS-P(68079)"/>
    <s v="FDLSUBACD-021-2022(68079)"/>
    <x v="0"/>
    <x v="0"/>
    <x v="1"/>
    <m/>
    <m/>
    <s v="ZAIRA LORENA CALDERON GARCES"/>
    <n v="1030533128"/>
    <s v="Bogotá, D.C."/>
    <n v="1978"/>
    <n v="72050000"/>
    <n v="9606667"/>
    <n v="0"/>
    <n v="81656667"/>
    <n v="6550000"/>
    <m/>
    <m/>
    <m/>
    <s v="Persona Natural"/>
    <x v="0"/>
    <m/>
    <s v="PRESTAR SERVICIOS PROFESIONALES AL AREA DE GESTION DEL DESARROLLO LOCAL PARA APOYAR LA FORMULACION, SEGUIMIENTO Y EJECUCION DE LOS PROYECTOS DE INVERSION Y/O FUNCIONAMIENTO Y DEMAS ACCIONES AFINES PARA EL CUMPLIMIENTO DEL PLAN DE GESTION DE LA ALCALDIA LOCAL DE SUBA"/>
    <s v="https://community.secop.gov.co/Public/Tendering/OpportunityDetail/Index?noticeUID=CO1.NTC.2545118&amp;isFromPublicArea=True&amp;isModal=true&amp;asPopupView=true"/>
    <x v="8"/>
    <x v="298"/>
    <d v="2022-01-17T00:00:00"/>
    <d v="2022-12-16T00:00:00"/>
    <s v="11 meses "/>
    <d v="2023-01-30T00:00:00"/>
    <s v="1 meses 14 días."/>
    <d v="2023-01-30T00:00:00"/>
    <s v="1 años 14 días."/>
    <s v="Término Ok"/>
    <m/>
    <m/>
    <m/>
    <m/>
    <s v="CALLE 50A SUR #81C-29"/>
    <n v="3132739872"/>
    <s v="LORENITA1120@YAHOO.COM"/>
    <s v="Bancolombia"/>
    <s v="Ahorros"/>
    <s v="04500039243"/>
    <s v="Femenino"/>
    <s v="Colombia"/>
    <s v="Bogotá, D.C."/>
    <s v="Cundinamarca"/>
    <d v="1986-11-20T00:00:00"/>
    <n v="37"/>
    <s v="ADMINISTRACION DE EMPESAS -   TECNOLOGIA EN GESTION DE CALIDAD - TECNICO PROFESIONAL EN DOCUMENTACION DE PROCESOS"/>
    <m/>
  </r>
  <r>
    <x v="2"/>
    <s v="022-2022"/>
    <m/>
    <s v="Secop II"/>
    <s v="022-2022CPS-P(68079)"/>
    <s v="FDLSUBACD-022-2022(68079)"/>
    <x v="0"/>
    <x v="0"/>
    <x v="1"/>
    <m/>
    <m/>
    <s v="MARiA CAMILA FARFAN LEYVA"/>
    <n v="1032489616"/>
    <s v="Bogotá, D.C."/>
    <n v="1978"/>
    <n v="46200000"/>
    <n v="0"/>
    <n v="0"/>
    <n v="46200000"/>
    <n v="7700000"/>
    <m/>
    <m/>
    <m/>
    <s v="Persona Natural"/>
    <x v="0"/>
    <m/>
    <s v="PRESTAR SERVICIOS PROFESIONALES ESPECIALIZADOS AL DESPACHO, PARA APOYAR AL ALCALDE EN LA COORDINACION DE TEMAS PRIORITARIOS Y LA GESTION ANTE LAS ENTIDADES DEL DISTRITO CAPITAL PARA EL CUMPLIMIENTO DE LAS METAS DEL PLAN DE DESARROLLO LOCAL"/>
    <s v="https://community.secop.gov.co/Public/Tendering/OpportunityDetail/Index?noticeUID=CO1.NTC.2685636&amp;isFromPublicArea=True&amp;isModal=true&amp;asPopupView=true"/>
    <x v="14"/>
    <x v="299"/>
    <d v="2022-01-26T00:00:00"/>
    <d v="2022-07-25T00:00:00"/>
    <s v="6 meses "/>
    <d v="2022-07-25T00:00:00"/>
    <s v=""/>
    <d v="2022-07-25T00:00:00"/>
    <s v="6 meses "/>
    <s v="Término Ok"/>
    <m/>
    <m/>
    <m/>
    <m/>
    <s v="CL 55#13-50"/>
    <n v="3492607"/>
    <s v="camii_1603@hotmail.com"/>
    <s v="Bancolombia"/>
    <s v="Ahorros"/>
    <n v="17700000166"/>
    <s v="Femenino"/>
    <s v="Colombia"/>
    <s v="Girardot"/>
    <s v="Cundinamarca"/>
    <d v="1997-03-19T00:00:00"/>
    <n v="27"/>
    <s v="MAESTRIA EN POLITICAS PUBLICAS. DERECHO"/>
    <m/>
  </r>
  <r>
    <x v="2"/>
    <s v="023-2022"/>
    <m/>
    <s v="Secop II"/>
    <s v="023-2022CPS-P(68079)"/>
    <s v="FDLSUBACD-023-20222(68079)"/>
    <x v="0"/>
    <x v="0"/>
    <x v="1"/>
    <m/>
    <m/>
    <s v="MARISOL AREVALO MARTINEZ"/>
    <n v="52477034"/>
    <s v="Bogotá, D.C."/>
    <n v="1978"/>
    <n v="72050000"/>
    <n v="9388333"/>
    <n v="0"/>
    <n v="81438333"/>
    <n v="6550000"/>
    <m/>
    <m/>
    <m/>
    <s v="Persona Natural"/>
    <x v="0"/>
    <m/>
    <s v="PRESTAR SERVICIOS PROFESIONALES AL AREA DE GESTION DEL DESARROLLO LOCAL PARA APOYAR LA FORMULACION, SEGUIMIENTO Y EJECUCION DE LOS PROYECTOS DE INVERSION Y/O FUNCIONAMIENTO Y DEMAS ACCIONES AFINES PARA EL CUMPLIMIENTO DEL PLAN DE GESTION DE LA ALCALDIA LOCAL DE SUBA"/>
    <s v="https://community.secop.gov.co/Public/Tendering/OpportunityDetail/Index?noticeUID=CO1.NTC.2547466&amp;isFromPublicArea=True&amp;isModal=true&amp;asPopupView=true"/>
    <x v="8"/>
    <x v="298"/>
    <d v="2022-01-18T00:00:00"/>
    <d v="2022-12-17T00:00:00"/>
    <s v="11 meses "/>
    <d v="2023-01-30T00:00:00"/>
    <s v="1 meses 13 días."/>
    <d v="2023-01-30T00:00:00"/>
    <s v="1 años 13 días."/>
    <s v="Término Ok"/>
    <m/>
    <m/>
    <m/>
    <m/>
    <s v="Calle 42 sur # 74 – 34"/>
    <n v="3015994690"/>
    <s v="MARISOL.SARALU@HOTMAIL.COM"/>
    <s v="Banco Scotiabank Colpatria"/>
    <s v="Ahorros"/>
    <n v="4762020222"/>
    <s v="Femenino"/>
    <s v="Colombia"/>
    <s v="Bogotá, D.C."/>
    <s v="Cundinamarca"/>
    <d v="1978-02-09T00:00:00"/>
    <n v="46"/>
    <s v="ESPECIALIZACION EN GERENCIA SOCIAL - ADMINISTRACION DE EMPRESAS "/>
    <m/>
  </r>
  <r>
    <x v="2"/>
    <s v="024-2022"/>
    <m/>
    <s v="Secop II"/>
    <s v="024-2022CPSP(68445)"/>
    <s v="FDLSUBACD-024-2022(68445)"/>
    <x v="0"/>
    <x v="0"/>
    <x v="1"/>
    <m/>
    <m/>
    <s v="JESSICA QUIROZ CAUSIL"/>
    <n v="53064832"/>
    <s v="Bogotá, D.C."/>
    <n v="1977"/>
    <n v="50380000"/>
    <n v="0"/>
    <n v="0"/>
    <n v="50380000"/>
    <n v="4580000"/>
    <m/>
    <m/>
    <m/>
    <s v="Persona Natural"/>
    <x v="0"/>
    <m/>
    <s v="PRESTAR SERVICIOS PROFESIONALES EN MATERIA SOCIAL PARA IMPULSAR LOS PROCESOS DE PARTICIPACION E INCIDENCIA CIUDADANA Y FOMENTAR LAS ACTIVIDADES INSTITUCIONALES DANDO CUMPLIMIENTO A LAS METAS DEL PLAN DE DESARROLLO LOCAL."/>
    <s v="https://community.secop.gov.co/Public/Tendering/OpportunityDetail/Index?noticeUID=CO1.NTC.2547422&amp;isFromPublicArea=True&amp;isModal=true&amp;asPopupView=true"/>
    <x v="4"/>
    <x v="298"/>
    <d v="2022-01-17T00:00:00"/>
    <d v="2022-12-16T00:00:00"/>
    <s v="11 meses "/>
    <d v="2022-12-16T00:00:00"/>
    <s v=""/>
    <d v="2022-12-16T00:00:00"/>
    <s v="11 meses "/>
    <s v="Término Ok"/>
    <m/>
    <m/>
    <m/>
    <m/>
    <s v="CARRERA 61#5B-37"/>
    <n v="3105582291"/>
    <s v="QUIROZ.JESSICA@GMAIL.COM"/>
    <s v="Banco Caja Social (BCSC)"/>
    <s v="Ahorros"/>
    <n v="24072301139"/>
    <s v="Femenino"/>
    <s v="Colombia"/>
    <s v="Bogotá, D.C."/>
    <s v="Cundinamarca"/>
    <d v="1984-08-08T00:00:00"/>
    <n v="39"/>
    <s v="CIENCIA POLITICA"/>
    <m/>
  </r>
  <r>
    <x v="2"/>
    <s v="025-2022"/>
    <m/>
    <s v="Secop II"/>
    <s v="025-2022CPSP(68445)"/>
    <s v="FDLSUBACD-025-2022(68445)"/>
    <x v="0"/>
    <x v="0"/>
    <x v="1"/>
    <m/>
    <m/>
    <s v="MARIA CATALINA ORTIZ TORRES"/>
    <n v="1072706181"/>
    <s v="Chía (Cundinamarca)"/>
    <n v="1977"/>
    <n v="50380000"/>
    <n v="0"/>
    <n v="0"/>
    <n v="50380000"/>
    <n v="4580000"/>
    <m/>
    <m/>
    <m/>
    <s v="Persona Natural"/>
    <x v="0"/>
    <m/>
    <s v="PRESTAR SERVICIOS PROFESIONALES EN MATERIA SOCIAL PARA IMPULSAR LOS PROCESOS DE PARTICIPACION E INCIDENCIA CIUDADANA Y FOMENTAR LAS ACTIVIDADES INSTITUCIONALES DANDO CUMPLIMIENTO A LAS METAS DEL PLAN DE DESARROLLO LOCAL."/>
    <s v="https://community.secop.gov.co/Public/Tendering/OpportunityDetail/Index?noticeUID=CO1.NTC.2548203&amp;isFromPublicArea=True&amp;isModal=true&amp;asPopupView=true"/>
    <x v="4"/>
    <x v="298"/>
    <d v="2022-01-17T00:00:00"/>
    <d v="2022-12-16T00:00:00"/>
    <s v="11 meses "/>
    <d v="2022-12-16T00:00:00"/>
    <s v=""/>
    <d v="2022-12-16T00:00:00"/>
    <s v="11 meses "/>
    <s v="Término Ok"/>
    <m/>
    <m/>
    <m/>
    <m/>
    <s v="CL 191312"/>
    <n v="3059162497"/>
    <s v="catalinaort.t@gmail.com"/>
    <s v="Banco Caja Social (BCSC)"/>
    <s v="Ahorros"/>
    <n v="24099412229"/>
    <s v="Femenino"/>
    <s v="Colombia"/>
    <s v="Bogotá, D.C."/>
    <s v="Cundinamarca"/>
    <d v="1995-06-09T00:00:00"/>
    <n v="28"/>
    <s v="INTERNATIONAL COMMITTEE OF RED CROSS"/>
    <m/>
  </r>
  <r>
    <x v="2"/>
    <s v="026-2022"/>
    <m/>
    <s v="Secop II"/>
    <s v="026-2022CPSP(68450)"/>
    <s v="FDLSUBACD-026-2022(68450)"/>
    <x v="0"/>
    <x v="0"/>
    <x v="1"/>
    <m/>
    <m/>
    <s v="MONICA ESPERANZA ESQUINAS CASTILLO"/>
    <n v="52582158"/>
    <s v="Bogotá, D.C."/>
    <n v="2016"/>
    <n v="72050000"/>
    <n v="6331667"/>
    <n v="0"/>
    <n v="78381667"/>
    <n v="6550000"/>
    <m/>
    <m/>
    <m/>
    <s v="Persona Natural"/>
    <x v="0"/>
    <m/>
    <s v="PRESTAR SERVICIOS PROFESIONALES PARA PROMOVER LOS PROCESOS CULTURALES EN LA ALCALDIA LOCAL DE SUBA, PARA DAR CUMPLIMIENTO A LAS METAS DEL PLAN DE DESARROLLO LOCAL"/>
    <s v="https://community.secop.gov.co/Public/Tendering/OpportunityDetail/Index?noticeUID=CO1.NTC.2549074&amp;isFromPublicArea=True&amp;isModal=true&amp;asPopupView=true"/>
    <x v="4"/>
    <x v="298"/>
    <d v="2022-01-17T00:00:00"/>
    <d v="2022-12-16T00:00:00"/>
    <s v="11 meses "/>
    <d v="2023-01-15T00:00:00"/>
    <s v="30 días."/>
    <d v="2023-01-15T00:00:00"/>
    <s v="11 meses 30 días."/>
    <s v="Término Ok"/>
    <m/>
    <m/>
    <m/>
    <m/>
    <s v="Calle 146 N° 81 - 59"/>
    <n v="3105761342"/>
    <s v="MONICAESQUINAS@HOTMAIL.COM"/>
    <s v="Bancolombia"/>
    <s v="Ahorros"/>
    <n v="20525974176"/>
    <s v="Femenino"/>
    <s v="Colombia"/>
    <s v="Bogotá, D.C."/>
    <s v="Cundinamarca"/>
    <d v="1971-02-08T00:00:00"/>
    <n v="53"/>
    <s v="INGENIERA DE SISTEMAS "/>
    <m/>
  </r>
  <r>
    <x v="2"/>
    <s v="027-2022"/>
    <m/>
    <s v="Secop II"/>
    <s v="027-2022CPSAG(68081)"/>
    <s v="FDLSUBACD-027-2022(68081)"/>
    <x v="0"/>
    <x v="0"/>
    <x v="0"/>
    <m/>
    <m/>
    <s v="BLANCA PILAR SUAREZ CHACON"/>
    <n v="52588770"/>
    <s v="Bogotá, D.C."/>
    <n v="1978"/>
    <n v="40150000"/>
    <n v="5353333"/>
    <n v="0"/>
    <n v="45503333"/>
    <n v="3650000"/>
    <m/>
    <m/>
    <m/>
    <s v="Persona Natural"/>
    <x v="0"/>
    <m/>
    <s v="PRESTAR LOS SERVICIOS DE APOYO EN LAS ACTIVIDADES ADMINISTRATIVAS EN EL AREA GESTION DE DESARROLLO LOCAL, PARA EL LOGRO DE LAS METAS DE GESTION DE LA VIGENCIA"/>
    <s v="https://community.secop.gov.co/Public/Tendering/OpportunityDetail/Index?noticeUID=CO1.NTC.2549236&amp;isFromPublicArea=True&amp;isModal=true&amp;asPopupView=true"/>
    <x v="8"/>
    <x v="298"/>
    <d v="2022-01-17T00:00:00"/>
    <d v="2022-12-16T00:00:00"/>
    <s v="11 meses "/>
    <d v="2023-01-30T00:00:00"/>
    <s v="1 meses 14 días."/>
    <d v="2023-01-30T00:00:00"/>
    <s v="1 años 14 días."/>
    <s v="Término Ok"/>
    <m/>
    <m/>
    <m/>
    <m/>
    <s v="cra. 103 No. 132-40"/>
    <n v="3112557241"/>
    <s v="PILINT@HOTMAIL.COM"/>
    <s v="Bancolombia"/>
    <s v="Ahorros"/>
    <n v="66203022345"/>
    <s v="Femenino"/>
    <s v="Colombia"/>
    <s v="Bogotá, D.C."/>
    <s v="Cundinamarca"/>
    <d v="1973-11-23T00:00:00"/>
    <n v="50"/>
    <s v="BACHILLER"/>
    <m/>
  </r>
  <r>
    <x v="2"/>
    <s v="028-2022"/>
    <m/>
    <s v="Secop II"/>
    <s v="028-2022CPS-P(68462)"/>
    <s v="FDLSUBACD-028-2022(68462)"/>
    <x v="0"/>
    <x v="0"/>
    <x v="1"/>
    <m/>
    <m/>
    <s v="DANIEL IGNACIO GONZALEZ MARTINEZ"/>
    <n v="1010162120"/>
    <s v="Bogotá, D.C."/>
    <n v="1963"/>
    <n v="72050000"/>
    <n v="3056667"/>
    <n v="0"/>
    <n v="75106667"/>
    <n v="6550000"/>
    <m/>
    <m/>
    <m/>
    <s v="Persona Natural"/>
    <x v="0"/>
    <m/>
    <s v="PRESTAR LOS SERVICIOS PROFESIONALES AL AREA DE GESTION DEL DESARROLLO LOCAL PARA APOYAR AL ALCALDE LOCAL EN LA PROMOCION, ARTICULACION, ACOMPAÑAMIENTO Y SEGUIMIENTO EN MATERIA SOCIAL PARA IMPULSAR LOS PROCESOS DE PARTICIPACION CIUDADANA EN LAS ACTIVIDADES FISICAS, DEPORTIVAS Y RECREATIVAS, FOMENTANDO LAS ACTIVIDADES INSTITUCIONALES, EN EL MARCO DEL CUMPLIMIENTO DE LAS METAS ESTABLECIDAS EN EL PROYECTO DE INVERSION 1963 - SUBA, UNA COMUNIDAD QUE SE MUEVE"/>
    <s v="https://community.secop.gov.co/Public/Tendering/OpportunityDetail/Index?noticeUID=CO1.NTC.2542252&amp;isFromPublicArea=True&amp;isModal=true&amp;asPopupView=true"/>
    <x v="4"/>
    <x v="298"/>
    <d v="2022-01-17T00:00:00"/>
    <d v="2022-12-16T00:00:00"/>
    <s v="11 meses "/>
    <d v="2022-12-30T00:00:00"/>
    <s v="14 días."/>
    <d v="2022-12-30T00:00:00"/>
    <s v="11 meses 14 días."/>
    <s v="Término Ok"/>
    <m/>
    <m/>
    <m/>
    <m/>
    <s v="Carrera 68D #2B- 69"/>
    <n v="4475123"/>
    <s v="edudanielgonzalez@yahoo.com"/>
    <s v="Bancolombia"/>
    <s v="Ahorros"/>
    <n v="93259661194"/>
    <s v="Masculino"/>
    <s v="Colombia"/>
    <s v="Bogotá, D.C."/>
    <s v="Cundinamarca"/>
    <d v="1986-03-19T00:00:00"/>
    <n v="38"/>
    <s v="MAESTRIA EN EDUCACIÓN. LICENCIATURA EN EDUCACION BASICA CON ENFASIS EN EDUCACION FISICA,"/>
    <m/>
  </r>
  <r>
    <x v="2"/>
    <s v="029-2022"/>
    <m/>
    <s v="Secop II"/>
    <s v="029-2022CPS-P(68439)"/>
    <s v="FDLSUBACD-029-2022(68439)"/>
    <x v="0"/>
    <x v="0"/>
    <x v="1"/>
    <m/>
    <m/>
    <s v="BLANCARLIS GUILLEN VILLALOBOS"/>
    <n v="1063481921"/>
    <s v="Chimichagua (Cesar)"/>
    <n v="1974"/>
    <n v="72050000"/>
    <n v="6331667"/>
    <n v="0"/>
    <n v="78381667"/>
    <n v="6550000"/>
    <m/>
    <m/>
    <m/>
    <s v="Persona Natural"/>
    <x v="0"/>
    <m/>
    <s v="COORDINAR LA ARTICULACION, ASISTENCIA Y ACOMPAÑAMIENTO DE LOS PROCESOS DE PLANEACION LOCAL, PARA LA PROMOCION DE LA PARTICIPACION DE LAS MUJERES Y DE LA EQUIDAD DE GENERO, PARA MATERIALIZAR EN LA LOCALIDAD LAS ESTRATEGIAS DE TERRITORIALIZACION Y TRANSVERSALIZACION DE LA POLITICA PUBLICA DE MUJERES Y EQUIDAD DE GENERO, PPMYEG."/>
    <s v="https://community.secop.gov.co/Public/Tendering/OpportunityDetail/Index?noticeUID=CO1.NTC.2542419&amp;isFromPublicArea=True&amp;isModal=true&amp;asPopupView=true"/>
    <x v="4"/>
    <x v="298"/>
    <d v="2022-01-17T00:00:00"/>
    <d v="2022-12-16T00:00:00"/>
    <s v="11 meses "/>
    <d v="2023-01-15T00:00:00"/>
    <s v="30 días."/>
    <d v="2023-01-15T00:00:00"/>
    <s v="11 meses 30 días."/>
    <s v="Término Ok"/>
    <m/>
    <m/>
    <m/>
    <m/>
    <s v="Cl 135 N° 118-30"/>
    <n v="3144939768"/>
    <s v="blancarlis12@hotmail.com"/>
    <s v="Banco Davivienda"/>
    <s v="Ahorros"/>
    <s v="451800157377"/>
    <s v="Femenino"/>
    <s v="Colombia"/>
    <s v="Chimichagua"/>
    <s v="Cesar"/>
    <d v="1986-06-27T00:00:00"/>
    <n v="37"/>
    <s v="ESPECIALIZACION EN FINANZAS PUBLICAS, DERECHO"/>
    <m/>
  </r>
  <r>
    <x v="2"/>
    <s v="030-2022"/>
    <m/>
    <s v="Secop II"/>
    <s v="030-2022CPS-P(68214)"/>
    <s v="FDLSUBACD-030-2022(68214)"/>
    <x v="0"/>
    <x v="0"/>
    <x v="1"/>
    <m/>
    <m/>
    <s v="LEIDY JOHANNA RAMIREZ PAEZ"/>
    <n v="53119148"/>
    <s v="Bogotá, D.C."/>
    <n v="1978"/>
    <n v="50380000"/>
    <n v="6564667"/>
    <n v="0"/>
    <n v="56944667"/>
    <n v="4580000"/>
    <m/>
    <m/>
    <m/>
    <s v="Persona Natural"/>
    <x v="0"/>
    <m/>
    <s v="PRESTAR SERVICIOS PROFESIONALES CON EL FIN DE APOYAR AL PROMOTOR DE LA MEJORA LOCAL EN LOS PROCESOS DE IMPLEMENTACION DE HERRAMIENTAS DE GESTION, SIGUIENDO LOS LINEAMIENTOS METODOLOGICOS ESTABLECIDOS POR LA OFICINA ASESORA DE PLANEACION DE LA SECRETARIA DISTRITAL DE GOBIERNO."/>
    <s v="https://community.secop.gov.co/Public/Tendering/OpportunityDetail/Index?noticeUID=CO1.NTC.2542814&amp;isFromPublicArea=True&amp;isModal=true&amp;asPopupView=true"/>
    <x v="6"/>
    <x v="298"/>
    <d v="2022-01-18T00:00:00"/>
    <d v="2022-12-17T00:00:00"/>
    <s v="11 meses "/>
    <d v="2023-02-02T00:00:00"/>
    <s v="1 meses 16 días."/>
    <d v="2023-02-02T00:00:00"/>
    <s v="1 años 16 días."/>
    <s v="Término Ok"/>
    <m/>
    <m/>
    <m/>
    <m/>
    <s v="Cra 23 N° 46 A - 15 sur Bloque 36 Apto 171"/>
    <n v="3142076219"/>
    <s v="johleidra@gmail.com"/>
    <s v="Banco Scotiabank Colpatria"/>
    <s v="Ahorros"/>
    <s v="1005205499"/>
    <s v="Femenino"/>
    <s v="Colombia"/>
    <s v="Bogotá, D.C."/>
    <s v="Cundinamarca"/>
    <d v="1985-09-29T00:00:00"/>
    <n v="38"/>
    <s v="ESPECIALIZACION EN FORMULACION Y EVALUACION SOCIAL Y ECONOMICA DE PROYECTOS; ADMINISTRACION DE EMPRESAS"/>
    <m/>
  </r>
  <r>
    <x v="2"/>
    <s v="031-2022"/>
    <m/>
    <s v="Secop II"/>
    <s v="031-2022CPS-P(68213)"/>
    <s v="FDLSUBACD-031-2022(68213)"/>
    <x v="0"/>
    <x v="0"/>
    <x v="1"/>
    <m/>
    <m/>
    <s v="LORELY ARIZA NOVOA"/>
    <n v="52073907"/>
    <s v="Bogotá, D.C."/>
    <n v="1978"/>
    <n v="72050000"/>
    <n v="9170000"/>
    <n v="0"/>
    <n v="81220000"/>
    <n v="6550000"/>
    <m/>
    <m/>
    <m/>
    <s v="Persona Natural"/>
    <x v="0"/>
    <m/>
    <s v="PRESTAR SERVICIOS PROFESIONALES EN EL AREA DE GESTION DEL DESARROLLO LOCAL DE LA ALCALDIA LOCAL DE SUBA, EN EL PROCESO DE FORMULACION, EJECUCION, SEGUIMIENTO Y EVALUACION DE LAS POLITICAS, PLANES, PROGRAMAS Y PROYECTOS DE DESARROLLO LOCAL, PARA LOGRAR EL CUMPLIMIENTO DE LAS METAS DEL PLAN DE DESARROLLO LOCAL DE LA VIGENCIA"/>
    <s v="https://community.secop.gov.co/Public/Tendering/OpportunityDetail/Index?noticeUID=CO1.NTC.2562559&amp;isFromPublicArea=True&amp;isModal=true&amp;asPopupView=true"/>
    <x v="6"/>
    <x v="300"/>
    <d v="2022-01-19T00:00:00"/>
    <d v="2022-12-18T00:00:00"/>
    <s v="11 meses "/>
    <d v="2023-01-30T00:00:00"/>
    <s v="1 meses 12 días."/>
    <d v="2023-01-30T00:00:00"/>
    <s v="1 años 12 días."/>
    <s v="Término Ok"/>
    <m/>
    <m/>
    <m/>
    <m/>
    <s v="Diagonal 82c # 75a - 56 Apto 215 Torre 4"/>
    <n v="315196014"/>
    <s v="lore.an@hotmail.com"/>
    <s v="Banco Davivienda"/>
    <s v="Ahorros"/>
    <s v="550488421018729"/>
    <s v="Femenino"/>
    <s v="Colombia"/>
    <s v="Bogotá D.C."/>
    <s v="Cundinamarca"/>
    <d v="1972-10-12T00:00:00"/>
    <n v="51"/>
    <s v="ESPECIALIZACION EN GERENCIA DE PROYECTOS DE INGENIERIA. ADMINISTRACIÓN DE EMPRESAS"/>
    <m/>
  </r>
  <r>
    <x v="2"/>
    <s v="032-2022"/>
    <m/>
    <s v="Secop II"/>
    <s v="032-2022CPS-AG(68216)"/>
    <s v="FDLSUBACD-032-2022(68216)"/>
    <x v="0"/>
    <x v="0"/>
    <x v="0"/>
    <m/>
    <m/>
    <s v="MERCEDES ALEJANDRA MACAY CASTELLANOS"/>
    <n v="1014269767"/>
    <s v="Bogotá, D.C."/>
    <n v="1978"/>
    <n v="40150000"/>
    <n v="0"/>
    <n v="0"/>
    <n v="40150000"/>
    <n v="3650000"/>
    <m/>
    <m/>
    <m/>
    <s v="Persona Natural"/>
    <x v="2"/>
    <m/>
    <s v="PRESTAR SERVICIO DE APOYO EN EL AREA DE GESTION DEL DESARROLLO LOCAL, PARA LOGRAR EL CUMPLIMIENTO DE LAS METAS DEL PLAN DE DESARROLLO LOCAL DE LA VIGENCIA"/>
    <s v="https://community.secop.gov.co/Public/Tendering/OpportunityDetail/Index?noticeUID=CO1.NTC.2542908&amp;isFromPublicArea=True&amp;isModal=true&amp;asPopupView=true"/>
    <x v="6"/>
    <x v="298"/>
    <d v="2022-01-19T00:00:00"/>
    <d v="2022-12-18T00:00:00"/>
    <s v="11 meses "/>
    <d v="2022-12-18T00:00:00"/>
    <s v=""/>
    <d v="2022-08-18T00:00:00"/>
    <s v="7 meses "/>
    <s v="Terminación Anticipada"/>
    <m/>
    <m/>
    <m/>
    <d v="2023-04-05T00:00:00"/>
    <s v="transversal 6 # 6 03 to frailejon apto 303"/>
    <n v="3197028864"/>
    <s v="ALEJAMACAYC@GMAIL.COM"/>
    <s v="Banco Caja Social (BCSC)"/>
    <s v="Ahorros"/>
    <n v="24070928778"/>
    <s v="Femenino"/>
    <s v="Colombia"/>
    <s v="Bogotá, D.C."/>
    <s v="Cundinamarca"/>
    <d v="1995-09-08T00:00:00"/>
    <n v="28"/>
    <s v="ADMINISTRACION DE EMPRESAS - ADMINISTRACION DE NEGOCIOS INTERNACIONALES"/>
    <m/>
  </r>
  <r>
    <x v="2"/>
    <s v="033-2022"/>
    <m/>
    <s v="Secop II"/>
    <s v="033-2022CPS-P(68430)"/>
    <s v="FDLSUBACD-033-2022(68430)"/>
    <x v="0"/>
    <x v="0"/>
    <x v="1"/>
    <m/>
    <m/>
    <s v="JEIMMY SIERRA GODOY"/>
    <n v="52526364"/>
    <s v="Bogotá, D.C."/>
    <n v="1967"/>
    <n v="50380000"/>
    <n v="4427333"/>
    <n v="0"/>
    <n v="54807333"/>
    <n v="4580000"/>
    <m/>
    <m/>
    <m/>
    <s v="Persona Natural"/>
    <x v="0"/>
    <m/>
    <s v="PRESTAR SERVICIOS PROFESIONALES AL AREA DE GESTION DEL DESARROLLO LOCAL DE LA ALCALDIA LOCAL DE SUBA, PARA APOYAR LA ESTRUCTURACION, FORMULACION, EVALUACION Y SEGUIMIENTO A LOS PROYECTOS DE INVERSION ENFOCADOS A LA REALIZACION DE LAS ACCIONES INTEGRALES HACIA LA COMUNIDAD, DANDO CUMPLIMIENTO EFECTIVO A LOS COMPONENTES DEL PROYECTO 1967 - SUBA SALUDABLE Y SIN BARRERAS"/>
    <s v="https://community.secop.gov.co/Public/Tendering/OpportunityDetail/Index?noticeUID=CO1.NTC.2546239&amp;isFromPublicArea=True&amp;isModal=true&amp;asPopupView=true"/>
    <x v="20"/>
    <x v="298"/>
    <d v="2022-01-17T00:00:00"/>
    <d v="2022-12-16T00:00:00"/>
    <s v="11 meses "/>
    <d v="2023-01-15T00:00:00"/>
    <s v="30 días."/>
    <d v="2023-01-15T00:00:00"/>
    <s v="11 meses 30 días."/>
    <s v="Término Ok"/>
    <m/>
    <m/>
    <m/>
    <m/>
    <s v="calle 8c#87b-75"/>
    <n v="3108092424"/>
    <s v="JEIMMY29@HOTMAIL.COM"/>
    <s v="Bancolombia"/>
    <s v="Ahorros"/>
    <n v="91211273122"/>
    <s v="Femenino"/>
    <s v="Colombia"/>
    <s v="Bogotá, D.C."/>
    <s v="Cundinamarca"/>
    <d v="1978-12-29T00:00:00"/>
    <n v="45"/>
    <s v="PSICOLOGIA"/>
    <m/>
  </r>
  <r>
    <x v="2"/>
    <s v="034-2022"/>
    <m/>
    <s v="Secop II"/>
    <s v="034-2022CPS-P(68430)"/>
    <s v="FDLSUBACD-034-2022(68430)"/>
    <x v="0"/>
    <x v="0"/>
    <x v="1"/>
    <m/>
    <m/>
    <s v="Luz Angela Bedoya Bernal"/>
    <n v="52862391"/>
    <s v="Bogotá, D.C."/>
    <n v="1967"/>
    <n v="50380000"/>
    <n v="0"/>
    <n v="0"/>
    <n v="50380000"/>
    <n v="4580000"/>
    <m/>
    <m/>
    <m/>
    <s v="Persona Natural"/>
    <x v="0"/>
    <m/>
    <s v="PRESTAR SERVICIOS PROFESIONALES AL AREA DE GESTION DEL DESARROLLO LOCAL DE LA ALCALDIA LOCAL DE SUBA, PARA APOYAR LA ESTRUCTURACION, FORMULACION, EVALUACION Y SEGUIMIENTO A LOS PROYECTOS DE INVERSION ENFOCADOS A LA REALIZACION DE LAS ACCIONES INTEGRALES HACIA LA COMUNIDAD, DANDO CUMPLIMIENTO EFECTIVO A LOS COMPONENTES DEL PROYECTO 1967 - SUBA SALUDABLE Y SIN BARRERAS"/>
    <s v="https://community.secop.gov.co/Public/Tendering/OpportunityDetail/Index?noticeUID=CO1.NTC.2546270&amp;isFromPublicArea=True&amp;isModal=true&amp;asPopupView=true"/>
    <x v="20"/>
    <x v="298"/>
    <d v="2022-01-17T00:00:00"/>
    <d v="2022-12-16T00:00:00"/>
    <s v="11 meses "/>
    <d v="2022-12-16T00:00:00"/>
    <s v=""/>
    <d v="2022-12-16T00:00:00"/>
    <s v="11 meses "/>
    <s v="Término Ok"/>
    <m/>
    <m/>
    <m/>
    <m/>
    <s v="CALLE 166A#66-64"/>
    <n v="3102143481"/>
    <s v="LUZANGBEDB@HOTMAIL.COM"/>
    <s v="Banco Davivienda"/>
    <s v="Ahorros"/>
    <s v="008870384412"/>
    <s v="Femenino"/>
    <s v="Colombia"/>
    <s v="Bogotá, D.C."/>
    <s v="Cundinamarca"/>
    <d v="1981-04-20T00:00:00"/>
    <n v="43"/>
    <s v="MASTER UNIVERSITARIA EN ORIENTACION EDUCATIVA FAMILIAR - ESPECIALIZACION EN EDUACION Y ORIENTACION FAMIELIAR - TRABAJO SOCIAL"/>
    <m/>
  </r>
  <r>
    <x v="2"/>
    <s v="035-2022"/>
    <m/>
    <s v="Secop II"/>
    <s v="035-2022CPS-P(68103)"/>
    <s v="FDLSUBACD-035-2022(68103)"/>
    <x v="0"/>
    <x v="0"/>
    <x v="1"/>
    <m/>
    <m/>
    <s v="GLORIA ASTRID RODRIGUEZ BAQUERO"/>
    <n v="52444244"/>
    <s v="Bogotá, D.C."/>
    <n v="1978"/>
    <n v="84700000"/>
    <n v="0"/>
    <n v="0"/>
    <n v="84700000"/>
    <n v="7700000"/>
    <m/>
    <m/>
    <m/>
    <s v="Persona Natural"/>
    <x v="5"/>
    <m/>
    <s v="PRESTAR SERVICIOS PROFESIONALES ESPECIALIZADOS EN EL DESPACHO PARA ACOMPAÑAR LA EJECUCION DE LOS PROYECTOS ESTRATEGICOS DEL PLAN DE DESARROLLO LOCAL Y TEMAS AFINES DE PRIORIDAD DE LA ALCALDIA LOCAL DE SUBA"/>
    <s v="https://community.secop.gov.co/Public/Tendering/OpportunityDetail/Index?noticeUID=CO1.NTC.2542773&amp;isFromPublicArea=True&amp;isModal=true&amp;asPopupView=true"/>
    <x v="14"/>
    <x v="298"/>
    <d v="2022-01-17T00:00:00"/>
    <d v="2022-12-16T00:00:00"/>
    <s v="11 meses "/>
    <d v="2022-12-16T00:00:00"/>
    <s v=""/>
    <d v="2022-08-12T00:00:00"/>
    <s v="6 meses 27 días."/>
    <s v="Terminación Anticipada"/>
    <m/>
    <m/>
    <m/>
    <m/>
    <s v="Cra 54C No. 143A-90"/>
    <n v="3196374017"/>
    <s v="gloriaaz@yahoo.com"/>
    <s v="Banco Caja Social (BCSC)"/>
    <s v="Ahorros"/>
    <n v="24063441482"/>
    <s v="Femenino"/>
    <s v="Colombia"/>
    <s v="Bogotá, D.C."/>
    <s v="Cundinamarca"/>
    <d v="1979-06-25T00:00:00"/>
    <n v="44"/>
    <s v="ESPECIALIZACION EN GOBIERNO Y POLITICAS PUBLICAS,PSICOLOGIA "/>
    <m/>
  </r>
  <r>
    <x v="2"/>
    <s v="036-2022"/>
    <m/>
    <s v="Secop II"/>
    <s v="036-2022CPS-P(68467)"/>
    <s v="FDLSUBACD-036-2022(68467)"/>
    <x v="0"/>
    <x v="0"/>
    <x v="1"/>
    <m/>
    <m/>
    <s v="DEISY LORENA ALFONSO RODRIGUEZ"/>
    <n v="1019100002"/>
    <s v="Bogotá, D.C."/>
    <n v="2034"/>
    <n v="50380000"/>
    <n v="1221328"/>
    <n v="0"/>
    <n v="51601328"/>
    <n v="4580000"/>
    <m/>
    <m/>
    <m/>
    <s v="Persona Natural"/>
    <x v="0"/>
    <m/>
    <s v="PRESTAR SERVICIOS PROFESIONALES AL AREA DE GESTION DEL DESARROLLO LOCAL DE LA ALCALDIA LOCAL DE SUBA, PARA APOYAR LA ESTRUCTURACION, FORMULACION, EVALUACION Y SEGUIMIENTO A LOS PROYECTOS DE INVERSION ENFOCADOS EN EL FORTALECIMIENTO DEL TEJIDO SOCIAL DE LA LOCALIDAD DE SUBA, DANDO CUMPLIMIENTO EFECTIVO A LOS COMPONENTES DEL PROYECTO 2034 - SUBA ENTORNO PROTECTOR"/>
    <s v="https://community.secop.gov.co/Public/Tendering/OpportunityDetail/Index?noticeUID=CO1.NTC.2542786&amp;isFromPublicArea=True&amp;isModal=true&amp;asPopupView=true"/>
    <x v="20"/>
    <x v="298"/>
    <d v="2022-01-18T00:00:00"/>
    <d v="2022-12-17T00:00:00"/>
    <s v="11 meses "/>
    <d v="2022-12-29T00:00:00"/>
    <s v="12 días."/>
    <d v="2022-12-29T00:00:00"/>
    <s v="11 meses 12 días."/>
    <s v="Término Ok"/>
    <m/>
    <m/>
    <m/>
    <m/>
    <s v="Carrera 14 BIS 153 81"/>
    <n v="3168211759"/>
    <s v="lorenaarodriguez@outlook.com"/>
    <s v="Banco Davivienda"/>
    <s v="Ahorros"/>
    <s v="006100935540"/>
    <s v="Femenino"/>
    <s v="Colombia"/>
    <s v="Bogotá, D.C."/>
    <s v="Cundinamarca"/>
    <d v="1994-09-14T00:00:00"/>
    <n v="29"/>
    <s v="MAESTRIA EN CONSTRUCCION DE PAZ"/>
    <m/>
  </r>
  <r>
    <x v="2"/>
    <s v="037-2022"/>
    <m/>
    <s v="Secop II"/>
    <s v="037-2022CPS-AG(68220)"/>
    <s v="FDLSUBACD-037-2022(68220)"/>
    <x v="0"/>
    <x v="0"/>
    <x v="0"/>
    <m/>
    <m/>
    <s v="LADY JOHANA ANGEL SANCHEZ"/>
    <n v="24100979"/>
    <s v="Socha (Boyacá)"/>
    <n v="2032"/>
    <n v="25520000"/>
    <n v="3248000"/>
    <n v="0"/>
    <n v="28768000"/>
    <n v="2320000"/>
    <m/>
    <m/>
    <m/>
    <s v="Persona Natural"/>
    <x v="0"/>
    <m/>
    <s v="APOYAR ADMINISTRATIVA Y ASISTENCIALMENTE LAS ACTIVIDADES DE SEGURIDAD Y CONVIVENCIA CIUDADANA EN LA ALCALDIA LOCAL DE SUBA PARA EL LOGRO DE LAS METAS DE GESTION DE LA VIGENCIA."/>
    <s v="https://community.secop.gov.co/Public/Tendering/OpportunityDetail/Index?noticeUID=CO1.NTC.2556385&amp;isFromPublicArea=True&amp;isModal=true&amp;asPopupView=true"/>
    <x v="13"/>
    <x v="300"/>
    <d v="2022-01-19T00:00:00"/>
    <d v="2022-12-18T00:00:00"/>
    <s v="11 meses "/>
    <d v="2023-01-30T00:00:00"/>
    <s v="1 meses 12 días."/>
    <d v="2023-01-30T00:00:00"/>
    <s v="1 años 12 días."/>
    <s v="Término Ok"/>
    <m/>
    <m/>
    <m/>
    <m/>
    <s v="carrera 97 b # 157 a -02"/>
    <n v="3133336420"/>
    <s v="LADYJOHANAANGEL@HOTMAIL.COM"/>
    <s v="Banco Davivienda"/>
    <s v="Ahorros"/>
    <s v="488430077286"/>
    <s v="Femenino"/>
    <s v="Colombia"/>
    <s v="Socha "/>
    <s v="Boyacá"/>
    <d v="1985-01-09T00:00:00"/>
    <n v="39"/>
    <s v="TECNOLOGIA EN INVESTIGACION CRIMINAL"/>
    <m/>
  </r>
  <r>
    <x v="2"/>
    <s v="038-2022"/>
    <m/>
    <s v="Secop II"/>
    <s v="038-2022CPS-P(68221)"/>
    <s v="FDLSUBACD-038-2022(68221)"/>
    <x v="0"/>
    <x v="0"/>
    <x v="1"/>
    <m/>
    <m/>
    <s v="JUAN CARLOS BERNAL RIAÑO"/>
    <n v="1018423710"/>
    <s v="Bogotá, D.C."/>
    <n v="2032"/>
    <n v="72050000"/>
    <n v="2401667"/>
    <n v="0"/>
    <n v="74451667"/>
    <n v="6550000"/>
    <m/>
    <m/>
    <m/>
    <s v="Persona Natural"/>
    <x v="0"/>
    <m/>
    <s v="PRESTAR SERVICIOS PROFESIONALES AL AREA DE GESTION DEL DESARROLLO LOCAL DE LA ALCALDIA LOCAL DE SUBA, PARA APOYAR LA ESTRUCTURACION, FORMULACION, EVALUACION Y SEGUIMIENTO A LOS PROYECTOS DE INVERSION ENFOCADOS EN LA PREVENCION Y TRAMITES DE CONFLICTOS Y PROMOCION DE ESTRATEGIAS DE SEGURIDAD Y CONVIVENCIA EN LA LOCALIDAD DE SUBA, DANDO CUMPLIMIENTO EFECTIVO A LOS COMPONENTES DEL PROYECTO 2032 - SUBA CONVIVE CON SEGURIDAD Y TRANQUILIDAD"/>
    <s v="https://community.secop.gov.co/Public/Tendering/OpportunityDetail/Index?noticeUID=CO1.NTC.2557229&amp;isFromPublicArea=True&amp;isModal=true&amp;asPopupView=true"/>
    <x v="13"/>
    <x v="300"/>
    <d v="2022-01-20T00:00:00"/>
    <d v="2022-12-19T00:00:00"/>
    <s v="11 meses "/>
    <d v="2022-12-19T00:00:00"/>
    <s v=""/>
    <d v="2022-12-19T00:00:00"/>
    <s v="11 meses "/>
    <s v="Término Ok"/>
    <m/>
    <m/>
    <m/>
    <m/>
    <s v="CL 130A 103A 34"/>
    <n v="3204765407"/>
    <s v="jcbr1903@gmail.com"/>
    <s v="Banco Davivienda"/>
    <s v="Ahorros"/>
    <s v="001700089574"/>
    <s v="Masculino"/>
    <s v="Colombia"/>
    <s v="Bogotá, D.C."/>
    <s v="Cundinamarca"/>
    <d v="1989-03-19T00:00:00"/>
    <n v="35"/>
    <s v="MAESTRÍA EN PAZ, DESARROLLO Y CIUDADANÍA,ESPECIALIZACION EN GESTION Y_x000a_PLANIFICACION DEL DESARROLLO,ADMINISTRACION PUBLICA"/>
    <m/>
  </r>
  <r>
    <x v="2"/>
    <s v="039-2022"/>
    <m/>
    <s v="Secop II"/>
    <s v="039-2022CPS-P(68451)"/>
    <s v="FDLSUBACD-039-2022(68451)"/>
    <x v="0"/>
    <x v="0"/>
    <x v="1"/>
    <m/>
    <m/>
    <s v="IVAN HERNANDO ZABALETA VANEGAS"/>
    <n v="1020764014"/>
    <s v="Bogotá, D.C."/>
    <n v="2015"/>
    <n v="72050000"/>
    <n v="5676666"/>
    <n v="0"/>
    <n v="77726666"/>
    <n v="6550000"/>
    <m/>
    <m/>
    <m/>
    <s v="Persona Natural"/>
    <x v="0"/>
    <m/>
    <s v="PRESTAR SERVICIOS PROFESIONALES AL AREA DE GESTION DEL DESARROLLO LOCAL DE LA ALCALDIA LOCAL DE SUBA, PARA APOYAR LA ESTRUCTURACION, FORMULACION, EVALUACION Y SEGUIMIENTO A LOS PROYECTOS DE INVERSION ENFOCADOS EN LA MEJORAR LAS CONDICIONES DE SEGURIDAD Y CONVIVENCIA EN LA LOCALIDAD A TRAVES DE MECANISMOS QUE PERMITAN EL ACCESO A LA JUSTICIA, DANDO CUMPLIMIENTO EFECTIVO A LOS COMPONENTES DEL PROYECTO 2015 - CONVIVIENDO CON SEGURIDAD Y JUSTICIA"/>
    <s v="https://community.secop.gov.co/Public/Tendering/OpportunityDetail/Index?noticeUID=CO1.NTC.2544744&amp;isFromPublicArea=True&amp;isModal=true&amp;asPopupView=true"/>
    <x v="13"/>
    <x v="300"/>
    <d v="2022-01-20T00:00:00"/>
    <d v="2022-12-19T00:00:00"/>
    <s v="11 meses "/>
    <d v="2023-01-15T00:00:00"/>
    <s v="27 días."/>
    <d v="2023-01-15T00:00:00"/>
    <s v="11 meses 27 días."/>
    <s v="Término Ok"/>
    <m/>
    <m/>
    <m/>
    <m/>
    <s v="CL 142BIS A 140A 06"/>
    <n v="3124626515"/>
    <s v="ihzabaletav@gmail.com"/>
    <s v="Banco Caja Social (BCSC)"/>
    <s v="Ahorros"/>
    <n v="24093763633"/>
    <s v="Femenino"/>
    <s v="Colombia"/>
    <s v="Bogotá, D.C."/>
    <s v="Cundinamarca"/>
    <d v="1991-07-26T00:00:00"/>
    <n v="32"/>
    <s v="MAESTRÌA EN POLITICAS PUBLICAS,CIENCIA POLÍTICA"/>
    <m/>
  </r>
  <r>
    <x v="2"/>
    <s v="040-2022"/>
    <m/>
    <s v="Secop II"/>
    <s v="040-2022CPS-P(68453)"/>
    <s v="FDLSUBACD-040-2022(68453)"/>
    <x v="0"/>
    <x v="0"/>
    <x v="1"/>
    <m/>
    <m/>
    <s v="FREDY ARMANDO ORTIZ HERNANDEZ"/>
    <n v="80512697"/>
    <s v="Engativa"/>
    <n v="2031"/>
    <n v="72050000"/>
    <n v="0"/>
    <n v="0"/>
    <n v="72050000"/>
    <n v="6550000"/>
    <m/>
    <m/>
    <m/>
    <s v="Persona Natural"/>
    <x v="0"/>
    <m/>
    <s v="PRESTAR LOS SERVICIOS PROFESIONALES AL DESPACHO DE LA ALCALDIA LOCAL DE SUBA COMO ENLACE EN LOS TEMAS DE GESTION DEL RIESGO DE CONFORMIDAD CON EL MARCO NORMATIVO APLICABLE PARA LA MATERIA"/>
    <s v="https://community.secop.gov.co/Public/Tendering/OpportunityDetail/Index?noticeUID=CO1.NTC.2557750&amp;isFromPublicArea=True&amp;isModal=true&amp;asPopupView=true"/>
    <x v="13"/>
    <x v="300"/>
    <d v="2022-01-21T00:00:00"/>
    <d v="2022-12-20T00:00:00"/>
    <s v="11 meses "/>
    <d v="2022-12-20T00:00:00"/>
    <s v=""/>
    <d v="2022-12-20T00:00:00"/>
    <s v="11 meses "/>
    <s v="Término Ok"/>
    <m/>
    <m/>
    <m/>
    <m/>
    <s v="carrera 77 Bis No 64i - 71_x000d_"/>
    <n v="3115964747"/>
    <s v="fredmorphis@gmail.com"/>
    <s v="Bancolombia"/>
    <s v="Ahorros"/>
    <n v="20755766388"/>
    <s v="Masculino"/>
    <s v="Colombia"/>
    <s v="Bogotá D.C."/>
    <s v="Cundinamarca"/>
    <d v="1974-01-15T00:00:00"/>
    <n v="50"/>
    <s v="MAGISTER EN ADMINISTRACION DE EMPRESAS. INGENIERIA AMBIENTAL"/>
    <m/>
  </r>
  <r>
    <x v="2"/>
    <s v="041-2022"/>
    <m/>
    <s v="Secop II"/>
    <s v="041-2022CPS-P(66489)"/>
    <s v="FDLSUBACD-041-2022(66489)"/>
    <x v="0"/>
    <x v="0"/>
    <x v="1"/>
    <m/>
    <m/>
    <s v="WILLIAM ALFONSO DIAZ SANCHEZ"/>
    <n v="80036683"/>
    <s v="Bogotá, D.C."/>
    <n v="1978"/>
    <n v="90750000"/>
    <n v="4125000"/>
    <n v="0"/>
    <n v="94875000"/>
    <n v="8250000"/>
    <m/>
    <m/>
    <m/>
    <s v="Persona Natural"/>
    <x v="0"/>
    <m/>
    <s v="PRESTAR SERVICIOS ESPECIALIZADOS PARA APOYAR AL ALCALDE LOCAL EN LA PROMOCION, ACOMPAÑAMIENTO, COORDINACION Y ATENCION DE LAS INSTANCIAS DE COORDINACION INTERINSTITUCIONALES Y LAS INSTANCIAS DE PARTICIPACION LOCALES, ASI COMO LOS PROCESOS COMUNITARIOS EN LA LOCALIDAD."/>
    <s v="https://community.secop.gov.co/Public/Tendering/OpportunityDetail/Index?noticeUID=CO1.NTC.2709141&amp;isFromPublicArea=True&amp;isModal=true&amp;asPopupView=true"/>
    <x v="4"/>
    <x v="301"/>
    <d v="2022-02-01T00:00:00"/>
    <d v="2022-12-30T00:00:00"/>
    <s v="10 meses 30 días."/>
    <d v="2023-01-15T00:00:00"/>
    <s v="16 días."/>
    <d v="2023-01-15T00:00:00"/>
    <s v="11 meses 15 días."/>
    <s v="Término Ok"/>
    <m/>
    <m/>
    <m/>
    <m/>
    <s v="134bis No.89a-05 Casa 65"/>
    <n v="3007927313"/>
    <s v="williamdiazbgta@gmail.com"/>
    <s v="Banco Scotiabank Colpatria"/>
    <s v="Ahorros"/>
    <n v="1003375753"/>
    <s v="Masculino"/>
    <s v="Colombia"/>
    <s v="Bogotá, D.C."/>
    <s v="Cundinamarca"/>
    <d v="1980-08-05T00:00:00"/>
    <n v="43"/>
    <s v="ESPECIALIZACIÓN EN PAZ Y DESARROLLO_x000a_TERRITORIAL "/>
    <m/>
  </r>
  <r>
    <x v="2"/>
    <s v="042-2022"/>
    <m/>
    <s v="Secop II"/>
    <s v="042-2022CPS-P(68223)"/>
    <s v="FDLSUBACD-042-2022(68223)"/>
    <x v="0"/>
    <x v="0"/>
    <x v="1"/>
    <m/>
    <m/>
    <s v="ERIKA SANCHEZ SANDOVAL"/>
    <n v="53124454"/>
    <s v="Bogotá, D.C."/>
    <n v="1978"/>
    <n v="50380000"/>
    <n v="0"/>
    <n v="0"/>
    <n v="50380000"/>
    <n v="4580000"/>
    <m/>
    <m/>
    <m/>
    <s v="Persona Natural"/>
    <x v="0"/>
    <m/>
    <s v="PRESTAR SERVICIOS PROFESIONALES EN TEMAS DE TECNOLOGIA Y/O SISTEMAS EN EL LEVANTAMIENTO Y ANALISIS DE REQUISITOS, DESARROLLO, DOCUMENTACION, PRUEBAS Y PUESTA EN MARCHA DE LOS SISTEMAS DE INFORMACION Y LA GESTION DE LA INFORMACION DE LA ALCALDIA LOCAL DE SUBA"/>
    <s v="https://community.secop.gov.co/Public/Tendering/OpportunityDetail/Index?noticeUID=CO1.NTC.2558246&amp;isFromPublicArea=True&amp;isModal=true&amp;asPopupView=true"/>
    <x v="9"/>
    <x v="300"/>
    <d v="2022-01-20T00:00:00"/>
    <d v="2022-12-19T00:00:00"/>
    <s v="11 meses "/>
    <d v="2022-12-19T00:00:00"/>
    <s v=""/>
    <d v="2022-12-19T00:00:00"/>
    <s v="11 meses "/>
    <s v="Término Ok"/>
    <m/>
    <m/>
    <m/>
    <m/>
    <s v="Carerra 68B # 74A- 31 INT 3 APTO 204"/>
    <n v="3176707365"/>
    <s v="esanchezsandoval@yahoo.com"/>
    <s v="Banco ITAU Corpbanca"/>
    <s v="Ahorros"/>
    <n v="29040121"/>
    <s v="Femenino"/>
    <s v="Colombia"/>
    <s v="Bogotá, D.C."/>
    <s v="Cundinamarca"/>
    <d v="1985-09-22T00:00:00"/>
    <n v="38"/>
    <s v="ESPECIALIZACION EN GERENCIA DE MANTENIMIENTO, INGENIERIA ELECTRONICA"/>
    <m/>
  </r>
  <r>
    <x v="2"/>
    <s v="043-2022"/>
    <m/>
    <s v="Secop II"/>
    <s v="043-2022CPS-P(68223)"/>
    <s v="FDLSUBACD-043-2022(68223)"/>
    <x v="0"/>
    <x v="0"/>
    <x v="1"/>
    <m/>
    <m/>
    <s v="CARLOS ALFONSO ACOSTA GARZON"/>
    <n v="80853316"/>
    <s v="Bogotá, D.C."/>
    <n v="1978"/>
    <n v="50380000"/>
    <n v="4274667"/>
    <n v="0"/>
    <n v="54654667"/>
    <n v="4580000"/>
    <m/>
    <m/>
    <m/>
    <s v="Persona Natural"/>
    <x v="0"/>
    <m/>
    <s v="PRESTAR SERVICIOS PROFESIONALES EN TEMAS DE TECNOLOGIA Y/O SISTEMAS EN EL LEVANTAMIENTO Y ANALISIS DE REQUISITOS, DESARROLLO, DOCUMENTACION, PRUEBAS Y PUESTA EN MARCHA DE LOS SISTEMAS DE INFORMACION Y LA GESTION DE LA INFORMACION DE LA ALCALDIA LOCAL DE SUBA"/>
    <s v="https://community.secop.gov.co/Public/Tendering/OpportunityDetail/Index?noticeUID=CO1.NTC.2543575&amp;isFromPublicArea=True&amp;isModal=true&amp;asPopupView=true"/>
    <x v="9"/>
    <x v="300"/>
    <d v="2022-01-18T00:00:00"/>
    <d v="2022-12-17T00:00:00"/>
    <s v="11 meses "/>
    <d v="2023-01-15T00:00:00"/>
    <s v="29 días."/>
    <d v="2023-01-15T00:00:00"/>
    <s v="11 meses 29 días."/>
    <s v="Término Ok"/>
    <m/>
    <m/>
    <m/>
    <m/>
    <s v="Calle 167B No. 54D - 03"/>
    <n v="3107629116"/>
    <s v="ingcarlosacosta057@gmail.com"/>
    <s v="Banco de Bogotá"/>
    <s v="Ahorros"/>
    <n v="611583394"/>
    <s v="Masculino"/>
    <s v="Colombia"/>
    <s v="Lenguazaque"/>
    <s v="Cundinamarca"/>
    <d v="1984-12-08T00:00:00"/>
    <n v="39"/>
    <s v="INGENIERIA DE SISTEMAS"/>
    <m/>
  </r>
  <r>
    <x v="2"/>
    <s v="044-2022"/>
    <m/>
    <s v="Secop II"/>
    <s v="044-2022CPS-AG(68224)"/>
    <s v="FDLSUBACD-044-2022(68224)"/>
    <x v="0"/>
    <x v="0"/>
    <x v="0"/>
    <m/>
    <m/>
    <s v="OMAR STIVE GONZaLEZ RINCoN"/>
    <n v="1022415602"/>
    <m/>
    <n v="1978"/>
    <n v="40150000"/>
    <n v="0"/>
    <n v="0"/>
    <n v="40150000"/>
    <n v="3650000"/>
    <m/>
    <m/>
    <m/>
    <s v="Persona Natural"/>
    <x v="0"/>
    <m/>
    <s v="APOYAR Y DAR SOPORTE TECNICO AL ADMINISTRADOR Y USUARIO FINAL DE LA RED DE SISTEMAS Y TECNOLOGIA E INFORMACION DE LA ALCALDIA LOCAL."/>
    <s v="https://community.secop.gov.co/Public/Tendering/OpportunityDetail/Index?noticeUID=CO1.NTC.2558254&amp;isFromPublicArea=True&amp;isModal=true&amp;asPopupView=true"/>
    <x v="9"/>
    <x v="300"/>
    <d v="2022-01-24T00:00:00"/>
    <d v="2022-12-23T00:00:00"/>
    <s v="11 meses "/>
    <d v="2022-12-23T00:00:00"/>
    <s v=""/>
    <d v="2022-12-23T00:00:00"/>
    <s v="11 meses "/>
    <s v="Término Ok"/>
    <m/>
    <m/>
    <m/>
    <m/>
    <s v="DG 52BIS SUR 4J 27"/>
    <n v="3203752948"/>
    <s v="omarstive.gonzalez@outlook.com"/>
    <s v="Banco Av Villas"/>
    <s v="Ahorros"/>
    <n v="44784317"/>
    <s v="Masculino"/>
    <s v="Colombia"/>
    <s v="Bogotá D.C."/>
    <s v="Cundinamarca"/>
    <d v="1996-05-18T00:00:00"/>
    <n v="28"/>
    <s v="INGENIERIA DE SISTEMAS"/>
    <m/>
  </r>
  <r>
    <x v="2"/>
    <s v="045-2022"/>
    <m/>
    <s v="Secop II"/>
    <s v="045-2022CPS-AG(68224)"/>
    <s v="FDLSUBACD-045-2022(68224)"/>
    <x v="0"/>
    <x v="0"/>
    <x v="0"/>
    <m/>
    <m/>
    <s v="DARWIN ALBERTO MORENO CASTRO"/>
    <n v="80818086"/>
    <s v="Bogotá, D.C."/>
    <n v="1978"/>
    <n v="40150000"/>
    <n v="3406648"/>
    <n v="0"/>
    <n v="43556648"/>
    <n v="3650000"/>
    <m/>
    <m/>
    <m/>
    <s v="Persona Natural"/>
    <x v="0"/>
    <m/>
    <s v="APOYAR Y DAR SOPORTE TECNICO AL ADMINISTRADOR Y USUARIO FINAL DE LA RED DE SISTEMAS Y TECNOLOGIA E INFORMACION DE LA ALCALDIA LOCAL."/>
    <s v="https://community.secop.gov.co/Public/Tendering/OpportunityDetail/Index?noticeUID=CO1.NTC.2544065&amp;isFromPublicArea=True&amp;isModal=true&amp;asPopupView=true"/>
    <x v="9"/>
    <x v="300"/>
    <d v="2022-01-18T00:00:00"/>
    <d v="2022-12-17T00:00:00"/>
    <s v="11 meses "/>
    <d v="2023-01-14T00:00:00"/>
    <s v="28 días."/>
    <d v="2023-01-14T00:00:00"/>
    <s v="11 meses 28 días."/>
    <s v="Término Ok"/>
    <m/>
    <m/>
    <m/>
    <m/>
    <s v="KR 108 70F 66"/>
    <n v="3143219845"/>
    <s v="moreno.darwin@gmail.com"/>
    <s v="Banco Davivienda"/>
    <s v="Ahorros"/>
    <s v="0570458270015142"/>
    <s v="Masculino"/>
    <s v="Colombia"/>
    <s v="Guayata"/>
    <s v="Boyacá"/>
    <d v="1984-11-22T00:00:00"/>
    <n v="39"/>
    <s v="INGENIERIA MECANICA"/>
    <m/>
  </r>
  <r>
    <x v="2"/>
    <s v="046-2022"/>
    <m/>
    <s v="Secop II"/>
    <s v="046-2022CPS-P(66846)"/>
    <s v="FDLSUBACD-046-2022(66846)"/>
    <x v="0"/>
    <x v="0"/>
    <x v="1"/>
    <m/>
    <m/>
    <s v="FABIAN RODRIGUEZ"/>
    <n v="1068975560"/>
    <s v="Choachí (Cundinamarca)"/>
    <n v="1999"/>
    <n v="50380000"/>
    <n v="4427333"/>
    <n v="0"/>
    <n v="54807333"/>
    <n v="4580000"/>
    <m/>
    <m/>
    <m/>
    <s v="Persona Natural"/>
    <x v="0"/>
    <m/>
    <s v="PRESTAR SUS SERVICIOS PROFESIONALES PARA APOYAR EL AREA DE GESTION DEL DESARROLLO LOCAL EN LA FORMULACION DE PROYECTOS, APOYO A LA SUPERVISION, SEGUIMIENTO Y CONTROL DE LA FLOTA VEHICULAR (VEHICULOS LIVIANOS Y MAQUINARIA AMARILLA) DE PROPIEDAD Y/O TENENCIA DE LA ALCALDIA LOCAL DE SUBA"/>
    <s v="https://community.secop.gov.co/Public/Tendering/OpportunityDetail/Index?noticeUID=CO1.NTC.2545025&amp;isFromPublicArea=True&amp;isModal=true&amp;asPopupView=true"/>
    <x v="11"/>
    <x v="298"/>
    <d v="2022-01-17T00:00:00"/>
    <d v="2022-12-16T00:00:00"/>
    <s v="11 meses "/>
    <d v="2023-01-20T00:00:00"/>
    <s v="1 meses 4 días."/>
    <d v="2023-01-20T00:00:00"/>
    <s v="1 años 4 días."/>
    <s v="Término Ok"/>
    <m/>
    <m/>
    <m/>
    <m/>
    <s v="Carrera 57#160-90 int 2 apto203"/>
    <n v="3057538166"/>
    <s v="carlos.rodriguez-mor@mail.escuelaing.edu.co"/>
    <s v="Bancolombia"/>
    <s v="Ahorros"/>
    <n v="94400011421"/>
    <s v="Masculino"/>
    <s v="Colombia"/>
    <s v="Choachí"/>
    <s v="Cundinamarca"/>
    <d v="1994-03-05T00:00:00"/>
    <n v="30"/>
    <s v="ESPECIALIZACION EN GESTION PUBLICA,ESPECIALIZACIÓN EN GERENCIA DE_x000a_PROYECTOS,INGENIERÍA MECÁNICA"/>
    <m/>
  </r>
  <r>
    <x v="2"/>
    <s v="047-2022"/>
    <m/>
    <s v="Secop II"/>
    <s v="047-2022CPS-P(66842)"/>
    <s v="FDLSUBACD-047-2022(66842)"/>
    <x v="0"/>
    <x v="0"/>
    <x v="1"/>
    <m/>
    <m/>
    <s v="FRANCISCO JAVIER GRANADOS GUTIERREZ"/>
    <n v="79796420"/>
    <s v="Bogotá, D.C."/>
    <n v="1999"/>
    <n v="90750000"/>
    <n v="7975000"/>
    <n v="0"/>
    <n v="98725000"/>
    <n v="8250000"/>
    <m/>
    <m/>
    <m/>
    <s v="Persona Natural"/>
    <x v="0"/>
    <m/>
    <s v="PRESTAR LOS SERVICIOS PROFESIONALES ESPECIALIZADOS AL AREA DE GESTION DEL DESARROLLO LOCAL PARA APOYAR LA COORDINACION DE LOS PROYECTOS RELACIONADOS CON LA INTERVENCION DE LA INFRAESTRUCTURA LOCAL EN EL MARCO DEL CUMPLIMIENTO DE LAS METAS DEL PLAN DE DESARROLLO LOCAL DE SUBA"/>
    <s v="https://community.secop.gov.co/Public/Tendering/OpportunityDetail/Index?noticeUID=CO1.NTC.2545490&amp;isFromPublicArea=True&amp;isModal=true&amp;asPopupView=true"/>
    <x v="11"/>
    <x v="298"/>
    <d v="2022-01-17T00:00:00"/>
    <d v="2022-12-16T00:00:00"/>
    <s v="11 meses "/>
    <d v="2023-01-15T00:00:00"/>
    <s v="30 días."/>
    <d v="2023-01-15T00:00:00"/>
    <s v="11 meses 30 días."/>
    <s v="Término Ok"/>
    <m/>
    <m/>
    <m/>
    <m/>
    <s v="Calle 157C No 91-86 Torre 6 apto 122"/>
    <n v="3107855401"/>
    <s v="franjagran@gmail.com"/>
    <s v="Banco Caja Social (BCSC)"/>
    <s v="Ahorros"/>
    <n v="24103943879"/>
    <s v="Masculino"/>
    <s v="Colombia"/>
    <s v="Bogotá, D.C."/>
    <s v="Cundinamarca"/>
    <d v="1978-06-29T00:00:00"/>
    <n v="45"/>
    <s v="Especialista en Gestión de Proyectos - Ingeniero civil "/>
    <m/>
  </r>
  <r>
    <x v="2"/>
    <s v="048-2022"/>
    <m/>
    <s v="Secop II"/>
    <s v="048-2022CPS-AG(66838)"/>
    <s v="FDLSUBACD-048-2022(66838)"/>
    <x v="0"/>
    <x v="0"/>
    <x v="0"/>
    <m/>
    <m/>
    <s v="BIBIANA JIMENEZ CACERES"/>
    <n v="52424780"/>
    <m/>
    <n v="1999"/>
    <n v="18150000"/>
    <n v="0"/>
    <n v="0"/>
    <n v="18150000"/>
    <n v="1650000"/>
    <m/>
    <m/>
    <m/>
    <s v="Persona Natural"/>
    <x v="5"/>
    <m/>
    <s v="PRESTAR LOS SERVICIOS ASISTENCIALES COMO AYUDANTES DE OBRA PARA LA ATENCION DE LA MALLA VIAL LOCAL Y ESPACIO PUBLICO PEATONAL, DENTRO DEL MARCO DEL PROGRAMA GESTION COMPARTIDA EN LA LOCALIDAD DE SUBA."/>
    <s v="https://community.secop.gov.co/Public/Tendering/OpportunityDetail/Index?noticeUID=CO1.NTC.2545736&amp;isFromPublicArea=True&amp;isModal=true&amp;asPopupView=true"/>
    <x v="11"/>
    <x v="298"/>
    <d v="2022-01-17T00:00:00"/>
    <d v="2022-12-16T00:00:00"/>
    <s v="11 meses "/>
    <d v="2022-12-16T00:00:00"/>
    <s v=""/>
    <d v="2022-11-01T00:00:00"/>
    <s v="9 meses 16 días."/>
    <s v="Terminación Anticipada"/>
    <m/>
    <m/>
    <m/>
    <m/>
    <s v="Calle 129B # 105 - 21"/>
    <n v="3202934691"/>
    <s v="jimenez.bibiana@gmail.com"/>
    <s v="Bancolombia"/>
    <s v="Ahorros"/>
    <n v="3202934691"/>
    <s v="Femenino"/>
    <s v="Colombia"/>
    <s v="Bogotá D.C."/>
    <s v="Cundinamarca"/>
    <d v="1976-10-03T00:00:00"/>
    <n v="47"/>
    <s v="Bachiller "/>
    <m/>
  </r>
  <r>
    <x v="2"/>
    <s v="049-2022"/>
    <m/>
    <s v="Secop II"/>
    <s v="049-2022CPS-AG(66838)"/>
    <s v="FDLSUBACD-049-2022(66838)"/>
    <x v="0"/>
    <x v="0"/>
    <x v="0"/>
    <m/>
    <m/>
    <s v="DANIEL EDUARDO GONZALEZ GUZMAN"/>
    <n v="1002326612"/>
    <s v="Bogotá D.C. "/>
    <n v="1999"/>
    <n v="18150000"/>
    <n v="0"/>
    <n v="0"/>
    <n v="18150000"/>
    <n v="1650000"/>
    <m/>
    <m/>
    <m/>
    <s v="Persona Natural"/>
    <x v="5"/>
    <m/>
    <s v="PRESTAR LOS SERVICIOS ASISTENCIALES COMO AYUDANTES DE OBRA PARA LA ATENCION DE LA MALLA VIAL LOCAL Y ESPACIO PUBLICO PEATONAL, DENTRO DEL MARCO DEL PROGRAMA GESTION COMPARTIDA EN LA LOCALIDAD DE SUBA."/>
    <s v="https://community.secop.gov.co/Public/Tendering/OpportunityDetail/Index?noticeUID=CO1.NTC.2549973&amp;isFromPublicArea=True&amp;isModal=true&amp;asPopupView=true"/>
    <x v="11"/>
    <x v="298"/>
    <d v="2022-01-17T00:00:00"/>
    <d v="2022-12-16T00:00:00"/>
    <s v="11 meses "/>
    <d v="2022-12-16T00:00:00"/>
    <s v=""/>
    <d v="2022-11-01T00:00:00"/>
    <s v="9 meses 16 días."/>
    <s v="Terminación Anticipada"/>
    <m/>
    <m/>
    <m/>
    <m/>
    <s v="Carrera 98B # 131C - 60"/>
    <n v="3028408239"/>
    <s v="daniel.gonzalez@uniminuto.edu.co"/>
    <s v="Bancolombia"/>
    <s v="Ahorros"/>
    <n v="63909348201"/>
    <s v="Masculino"/>
    <s v="Colombia"/>
    <s v="San Jacinto"/>
    <s v="Bolivar"/>
    <d v="2000-02-01T00:00:00"/>
    <n v="24"/>
    <s v="Ingeneria Civil"/>
    <m/>
  </r>
  <r>
    <x v="2"/>
    <s v="050-2022"/>
    <m/>
    <s v="Secop II"/>
    <s v="050-2022CPS-P(67180)"/>
    <s v="FDLSUBACD-050-2022(67180)"/>
    <x v="0"/>
    <x v="0"/>
    <x v="1"/>
    <m/>
    <m/>
    <s v="Santiago Martínez Valencia"/>
    <n v="1013675334"/>
    <s v="Bogotá, D.C."/>
    <n v="1966"/>
    <n v="50380000"/>
    <n v="3206000"/>
    <n v="0"/>
    <n v="53586000"/>
    <n v="4580000"/>
    <m/>
    <m/>
    <m/>
    <s v="Persona Natural"/>
    <x v="0"/>
    <m/>
    <s v="PRESTAR LOS SERVICIOS PROFESIONALES AL AREA DE GESTION DEL DESARROLLO LOCAL EN LA ASISTENCIA TECNICA Y EJECUCION DE ACCIONES RELACIONADAS CON LA REACTIVACION Y DESARROLLO ECONOMICO EN LA LOCALIDAD, EN CUMPLIMIENTO DE LAS METAS DEL PLAN DE DESARROLLO LOCAL Y DEMAS TEMAS AFINES DEL PROYECTO DE INVERSION 1966 FORTALECIENDO EL TEJIDO ECONOMICO LOCAL"/>
    <s v="https://community.secop.gov.co/Public/Tendering/OpportunityDetail/Index?noticeUID=CO1.NTC.2609628&amp;isFromPublicArea=True&amp;isModal=true&amp;asPopupView=true"/>
    <x v="22"/>
    <x v="302"/>
    <d v="2022-01-26T00:00:00"/>
    <d v="2022-12-25T00:00:00"/>
    <s v="11 meses "/>
    <d v="2023-01-15T00:00:00"/>
    <s v="21 días."/>
    <d v="2023-01-15T00:00:00"/>
    <s v="11 meses 21 días."/>
    <s v="Término Ok"/>
    <m/>
    <m/>
    <m/>
    <m/>
    <s v="Calle 6 # 7 B -  09 SUR"/>
    <n v="3162733641"/>
    <s v="L santicisf1997@gmail.com"/>
    <s v="Banco Scotiabank Colpatria"/>
    <s v="Ahorros"/>
    <s v="0112012182"/>
    <s v="Masculino"/>
    <s v="Colombia"/>
    <s v="Bogotá, D.C."/>
    <s v="Cundinamarca"/>
    <d v="1997-08-05T00:00:00"/>
    <n v="26"/>
    <s v="ADMINISTRACIÓN DE EMPRESAS TURÍSTICAS Y HOTELERAS,Diplomado en gerencia estrategica"/>
    <m/>
  </r>
  <r>
    <x v="2"/>
    <s v="051-2022"/>
    <m/>
    <s v="Secop II"/>
    <s v="FDLSUBACD-051-2022(66838)"/>
    <s v="FDLSUBACD-051-2022(66838)"/>
    <x v="0"/>
    <x v="0"/>
    <x v="0"/>
    <m/>
    <m/>
    <s v="NURY ANGELICA CUESTAS GUARNIZO"/>
    <n v="52440208"/>
    <s v="Bogotá, D.C."/>
    <n v="1999"/>
    <n v="18150000"/>
    <n v="770000"/>
    <n v="0"/>
    <n v="18920000"/>
    <n v="1650000"/>
    <m/>
    <m/>
    <m/>
    <s v="Persona Natural"/>
    <x v="0"/>
    <m/>
    <s v="PRESTAR LOS SERVICIOS ASISTENCIALES COMO AYUDANTES DE OBRA PARA LA ATENCION DE LA MALLA VIAL LOCAL Y ESPACIO PUBLICO PEATONAL, DENTRO DEL MARCO DEL PROGRAMA GESTION COMPARTIDA EN LA LOCALIDAD DE SUBA."/>
    <s v="https://community.secop.gov.co/Public/Tendering/OpportunityDetail/Index?noticeUID=CO1.NTC.2545946&amp;isFromPublicArea=True&amp;isModal=true&amp;asPopupView=true"/>
    <x v="11"/>
    <x v="298"/>
    <d v="2022-01-17T00:00:00"/>
    <d v="2022-12-16T00:00:00"/>
    <s v="11 meses "/>
    <d v="2022-12-31T00:00:00"/>
    <s v="15 días."/>
    <d v="2022-12-31T00:00:00"/>
    <s v="11 meses 15 días."/>
    <s v="Término Ok"/>
    <m/>
    <m/>
    <m/>
    <m/>
    <s v="Calle 128 B 121 C 24, BL 135 APARTAMENTO 203"/>
    <n v="3115780311"/>
    <s v="nurycuestas3@gmail.com"/>
    <s v="Bancolombia"/>
    <s v="Ahorros"/>
    <s v="91202295245"/>
    <s v="Femenino"/>
    <s v="Colombia"/>
    <s v="Bogotá, D.C."/>
    <s v="Cundinamarca"/>
    <d v="1978-07-23T00:00:00"/>
    <n v="45"/>
    <s v="Bachiller"/>
    <m/>
  </r>
  <r>
    <x v="2"/>
    <s v="052-2022"/>
    <m/>
    <s v="Secop II"/>
    <s v="052-2022CPS-P(66787)"/>
    <s v="FDLSUBACD-052-2022(66787)"/>
    <x v="0"/>
    <x v="0"/>
    <x v="1"/>
    <m/>
    <m/>
    <s v="DANIEL FRANCISCO MATIZ RODRIGUEZ"/>
    <n v="1032376922"/>
    <s v="Bogotá, D.C."/>
    <n v="1979"/>
    <n v="50380000"/>
    <n v="2137333"/>
    <n v="0"/>
    <n v="52517333"/>
    <n v="4580000"/>
    <m/>
    <m/>
    <m/>
    <s v="Persona Natural"/>
    <x v="0"/>
    <m/>
    <s v="PRESTAR LOS SERVICIOS PROFESIONALES COMO ABOGADO EN LA ALCALDIA LOCAL DE SUBA, PRINCIPALMENTE EN TODAS LAS GESTIONES JURIDICAS Y ADMINISTRATIVAS EN MATERIA DE PROPIEDAD HORIZONTAL."/>
    <s v="https://community.secop.gov.co/Public/Tendering/OpportunityDetail/Index?noticeUID=CO1.NTC.2545779&amp;isFromPublicArea=True&amp;isModal=true&amp;asPopupView=true"/>
    <x v="21"/>
    <x v="298"/>
    <d v="2022-01-17T00:00:00"/>
    <d v="2022-12-16T00:00:00"/>
    <s v="11 meses "/>
    <d v="2023-01-15T00:00:00"/>
    <s v="30 días."/>
    <d v="2023-01-15T00:00:00"/>
    <s v="11 meses 30 días."/>
    <s v="Término Ok"/>
    <m/>
    <m/>
    <m/>
    <m/>
    <s v="Calle 150a No 102 B - 47. Torre 1. Apto. 404., Bogotá"/>
    <n v="3213431406"/>
    <s v="danielmatiz23@gmail.com"/>
    <s v="Banco Davivienda"/>
    <s v="Ahorros"/>
    <s v="0550451800040854"/>
    <s v="Masculino"/>
    <s v="Colombia"/>
    <s v="Bogotá, D.C."/>
    <s v="Cundinamarca"/>
    <d v="1986-11-23T00:00:00"/>
    <n v="37"/>
    <s v="ESPECIALIZACION EN DERECHO ADMINISTRATIVO; DERECHO"/>
    <m/>
  </r>
  <r>
    <x v="2"/>
    <s v="053-2022"/>
    <m/>
    <s v="Secop II"/>
    <s v="053-2022CPS-P(66787)"/>
    <s v="FDLSUBACD-053-2022(66787)"/>
    <x v="0"/>
    <x v="0"/>
    <x v="1"/>
    <m/>
    <m/>
    <s v="LUIS ENRIQUE HIDALGO RODRIGUEZ"/>
    <n v="79365028"/>
    <s v="Bogotá, D.C."/>
    <n v="1979"/>
    <n v="50380000"/>
    <n v="0"/>
    <n v="0"/>
    <n v="50380000"/>
    <n v="4580000"/>
    <m/>
    <m/>
    <m/>
    <s v="Persona Natural"/>
    <x v="0"/>
    <m/>
    <s v="PRESTAR LOS SERVICIOS PROFESIONALES COMO ABOGADO EN LA ALCALDIA LOCAL DE SUBA, PRINCIPALMENTE EN TODAS LAS GESTIONES JURIDICAS Y ADMINISTRATIVAS EN MATERIA DE PROPIEDAD HORIZONTAL."/>
    <s v="https://community.secop.gov.co/Public/Tendering/OpportunityDetail/Index?noticeUID=CO1.NTC.2546205&amp;isFromPublicArea=True&amp;isModal=true&amp;asPopupView=true"/>
    <x v="21"/>
    <x v="298"/>
    <d v="2022-01-17T00:00:00"/>
    <d v="2022-12-16T00:00:00"/>
    <s v="11 meses "/>
    <d v="2022-12-16T00:00:00"/>
    <s v=""/>
    <d v="2022-12-16T00:00:00"/>
    <s v="11 meses "/>
    <s v="Término Ok"/>
    <m/>
    <m/>
    <m/>
    <m/>
    <s v="AV Calle 153#97B-63"/>
    <n v="3133649755"/>
    <s v="HIDALGORLE@HOTMAIL.COM"/>
    <s v="Banco Caja Social (BCSC)"/>
    <s v="Ahorros"/>
    <n v="24098839201"/>
    <s v="Masculino"/>
    <s v="Colombia"/>
    <s v="Bogotá, D.C."/>
    <s v="Cundinamarca"/>
    <d v="1964-08-29T00:00:00"/>
    <n v="59"/>
    <s v="DERECHO"/>
    <m/>
  </r>
  <r>
    <x v="2"/>
    <s v="054-2022"/>
    <m/>
    <s v="Secop II"/>
    <s v="054-2022CPS-P(66787)"/>
    <s v="FDLSUBACD-054-2022(66787)"/>
    <x v="0"/>
    <x v="0"/>
    <x v="1"/>
    <m/>
    <m/>
    <s v="MONICA LORENA CRUZ PINTO"/>
    <n v="1010181693"/>
    <s v="Bogotá, D.C."/>
    <n v="1979"/>
    <n v="50380000"/>
    <n v="0"/>
    <n v="0"/>
    <n v="50380000"/>
    <n v="4580000"/>
    <m/>
    <m/>
    <m/>
    <s v="Persona Natural"/>
    <x v="0"/>
    <m/>
    <s v="PRESTAR LOS SERVICIOS PROFESIONALES COMO ABOGADO EN LA ALCALDIA LOCAL DE SUBA, PRINCIPALMENTE EN TODAS LAS GESTIONES JURIDICAS Y ADMINISTRATIVAS EN MATERIA DE PROPIEDAD HORIZONTAL."/>
    <s v="https://community.secop.gov.co/Public/Tendering/OpportunityDetail/Index?noticeUID=CO1.NTC.2547038&amp;isFromPublicArea=True&amp;isModal=true&amp;asPopupView=true"/>
    <x v="21"/>
    <x v="298"/>
    <d v="2022-01-17T00:00:00"/>
    <d v="2022-12-16T00:00:00"/>
    <s v="11 meses "/>
    <d v="2022-12-16T00:00:00"/>
    <s v=""/>
    <d v="2022-12-16T00:00:00"/>
    <s v="11 meses "/>
    <s v="Término Ok"/>
    <m/>
    <m/>
    <m/>
    <m/>
    <s v="Carrera 90#22C-59"/>
    <n v="3022245319"/>
    <s v="MONICA.CRUZ.PINTO@GMAIL.COM"/>
    <s v="Banco Davivienda"/>
    <s v="Ahorros"/>
    <s v="0550000800077950"/>
    <s v="Femenino"/>
    <s v="Colombia"/>
    <s v="Sogamoso"/>
    <s v="Boyacá"/>
    <d v="1989-03-08T00:00:00"/>
    <n v="35"/>
    <s v="ESPECIALIZACION EN CONTRATACION ESTATAL Y SUGESTION-DERECHO"/>
    <m/>
  </r>
  <r>
    <x v="2"/>
    <s v="055-2022"/>
    <m/>
    <s v="Secop II"/>
    <s v="055-2022CPS-P(66771)"/>
    <s v="FDLSUBACD-055-2022(66771)"/>
    <x v="0"/>
    <x v="0"/>
    <x v="1"/>
    <m/>
    <m/>
    <s v="DIANA MARGARITA MARENCO RODRIGUEZ"/>
    <n v="22658955"/>
    <s v="Campo de la Cruz (Atlantico)"/>
    <n v="1979"/>
    <n v="90750000"/>
    <n v="7975000"/>
    <n v="0"/>
    <n v="98725000"/>
    <n v="8250000"/>
    <m/>
    <m/>
    <m/>
    <s v="Persona Natural"/>
    <x v="0"/>
    <m/>
    <s v="PRESTAR SERVICIOS ESPECIALIZADOS PARA APOYAR AL ALCALDE LOCAL EN LA FORMULACION, SEGUIMIENTO E IMPLEMENTACION DE LA ESTRATEGIA LOCAL PARA LA TERMINACION JURIDICA O INACTIVACION DE LAS ACTUACIONES ADMINISTRATIVAS QUE CURSAN EN LA ALCALDIA LOCAL"/>
    <s v="https://community.secop.gov.co/Public/Tendering/OpportunityDetail/Index?noticeUID=CO1.NTC.2546926&amp;isFromPublicArea=True&amp;isModal=true&amp;asPopupView=true"/>
    <x v="21"/>
    <x v="298"/>
    <d v="2022-01-17T00:00:00"/>
    <d v="2022-12-16T00:00:00"/>
    <s v="11 meses "/>
    <d v="2023-01-15T00:00:00"/>
    <s v="30 días."/>
    <d v="2023-01-15T00:00:00"/>
    <s v="11 meses 30 días."/>
    <s v="Término Ok"/>
    <m/>
    <m/>
    <m/>
    <m/>
    <s v="Calle78b No 120-87 Interior 1 apto 12-06"/>
    <n v="3004050024"/>
    <s v="defenza.marenco@gmail.com"/>
    <s v="Banco Davivienda"/>
    <s v="Ahorros"/>
    <n v="457670034968"/>
    <s v="Femenino"/>
    <s v="Colombia"/>
    <s v="Campo de la Cruz"/>
    <s v="Atlantico"/>
    <d v="1983-05-11T00:00:00"/>
    <n v="41"/>
    <s v="ESPECIALIZACION EN DERECHO ADMINISTRATIVO. DERECHO"/>
    <m/>
  </r>
  <r>
    <x v="2"/>
    <s v="056-2022"/>
    <m/>
    <s v="Secop II"/>
    <s v="056-2022CPS-P(66726)"/>
    <s v="FDLSUBACD-056-2022(66726)"/>
    <x v="0"/>
    <x v="0"/>
    <x v="1"/>
    <m/>
    <m/>
    <s v="DIANA PATRICIA ARENAS BLANCO"/>
    <n v="1098648859"/>
    <s v="Bucaramanga (Santander)"/>
    <n v="1978"/>
    <n v="90750000"/>
    <n v="0"/>
    <n v="0"/>
    <n v="90750000"/>
    <n v="8250000"/>
    <m/>
    <m/>
    <m/>
    <s v="Persona Natural"/>
    <x v="0"/>
    <m/>
    <s v="PRESTAR SERVICIOS PROFESIONALES ESPECIALIZADOS EN LA ESTRUCTURACION,  FORMULACION,  EVALUACION  Y  SEGUIMIENTO  A  LOS  PROYECTOS  DE  INVERSION  Y  GASTOS  DE FUNCIONAMIENTO  DE  LA  ENTIDAD, RELACIONADOS CON EL COMPONENTE DE LAS TECNOLOGIAS DE LA INFORMACION Y LA COMUNICACION - TIC  DE  LA  ALCALDIA  LOCAL  DE  SUBA"/>
    <s v="https://community.secop.gov.co/Public/Tendering/OpportunityDetail/Index?noticeUID=CO1.NTC.2544207&amp;isFromPublicArea=True&amp;isModal=true&amp;asPopupView=true"/>
    <x v="9"/>
    <x v="298"/>
    <d v="2022-01-17T00:00:00"/>
    <d v="2022-12-16T00:00:00"/>
    <s v="11 meses "/>
    <d v="2022-12-16T00:00:00"/>
    <s v=""/>
    <d v="2022-12-16T00:00:00"/>
    <s v="11 meses "/>
    <s v="Término Ok"/>
    <m/>
    <m/>
    <m/>
    <m/>
    <s v="CRA 90BIS # 73A - 57 APTO 304 TORRE 5A"/>
    <n v="3112003406"/>
    <s v="dianaarenasblanco@gmail.com"/>
    <s v="Bancolombia"/>
    <s v="Ahorros"/>
    <n v="60215346921"/>
    <s v="Masculino"/>
    <s v="Colombia"/>
    <s v="Bogotá, D.C."/>
    <s v="Cundinamarca"/>
    <d v="1987-12-23T00:00:00"/>
    <n v="36"/>
    <s v="MAESTRÍA EN GERENCIA DE LA_x000a_INNOVACIÓN "/>
    <m/>
  </r>
  <r>
    <x v="2"/>
    <s v="057-2022"/>
    <m/>
    <s v="Secop II"/>
    <s v="FDLSUBACD-057-2022(66707)"/>
    <s v="FDLSUBACD-057-2022(66707)"/>
    <x v="0"/>
    <x v="0"/>
    <x v="1"/>
    <m/>
    <m/>
    <s v="AMPARO ADIELA CONTRERAS VILLAMIL"/>
    <n v="41637669"/>
    <s v="Bogotá, D.C."/>
    <n v="1978"/>
    <n v="72050000"/>
    <n v="6550000"/>
    <n v="0"/>
    <n v="78600000"/>
    <n v="6550000"/>
    <m/>
    <m/>
    <m/>
    <s v="Persona Natural"/>
    <x v="0"/>
    <m/>
    <s v="PRESTAR SUS SERVICIOS PROFESIONALES PARA APOYAR LOS PROCESOS DE MANEJO DEL PRESUPUESTO DISTRITAL LOCAL DEL FONDO DE DESARROLLO LOCAL DE SUBA"/>
    <s v="https://community.secop.gov.co/Public/Tendering/OpportunityDetail/Index?noticeUID=CO1.NTC.2547455&amp;isFromPublicArea=True&amp;isModal=true&amp;asPopupView=true"/>
    <x v="10"/>
    <x v="298"/>
    <d v="2022-02-01T00:00:00"/>
    <d v="2022-12-31T00:00:00"/>
    <s v="11 meses "/>
    <d v="2023-01-30T00:00:00"/>
    <s v="30 días."/>
    <d v="2023-01-30T00:00:00"/>
    <s v="11 meses 30 días."/>
    <s v="Término Ok"/>
    <m/>
    <m/>
    <m/>
    <m/>
    <s v="cra 90 n° 19A 29,int 6 apto209"/>
    <n v="3134951440"/>
    <s v="simonf71@gmail.com"/>
    <s v="Banco Scotiabank Colpatria"/>
    <s v="Corriente"/>
    <n v="510361016"/>
    <s v="Masculino"/>
    <s v="Colombia"/>
    <s v="Bogotá, D.C."/>
    <s v="Cundinamarca"/>
    <d v="1955-12-09T00:00:00"/>
    <n v="68"/>
    <s v="ESPECIALIZACION EN GESTION PUBLICA,CONTADOR PUBLICO"/>
    <m/>
  </r>
  <r>
    <x v="2"/>
    <s v="058-2022"/>
    <m/>
    <s v="Secop II"/>
    <s v="058-2022CPS-P(66707)"/>
    <s v="FDLSUBACD-058-2022(66707)"/>
    <x v="0"/>
    <x v="0"/>
    <x v="1"/>
    <m/>
    <m/>
    <s v="LUIS ALBERTO PULIDO TOCA"/>
    <n v="19266126"/>
    <s v="Bogotá, D.C."/>
    <n v="1978"/>
    <n v="72050000"/>
    <n v="6550000"/>
    <n v="0"/>
    <n v="78600000"/>
    <n v="6550000"/>
    <m/>
    <m/>
    <m/>
    <s v="Persona Natural"/>
    <x v="0"/>
    <m/>
    <s v="PRESTAR SUS SERVICIOS PROFESIONALES PARA APOYAR LOS PROCESOS DE MANEJO DEL PRESUPUESTO DISTRITAL LOCAL DEL FONDO DE DESARROLLO LOCAL DE SUBA"/>
    <s v="https://community.secop.gov.co/Public/Tendering/OpportunityDetail/Index?noticeUID=CO1.NTC.2549275&amp;isFromPublicArea=True&amp;isModal=true&amp;asPopupView=true"/>
    <x v="10"/>
    <x v="300"/>
    <d v="2022-02-01T00:00:00"/>
    <d v="2022-12-31T00:00:00"/>
    <s v="11 meses "/>
    <d v="2023-01-30T00:00:00"/>
    <s v="30 días."/>
    <d v="2023-01-30T00:00:00"/>
    <s v="11 meses 30 días."/>
    <s v="Término Ok"/>
    <m/>
    <m/>
    <m/>
    <m/>
    <s v="Calle 152 No. 58- 50 Torre 3 Apto. 1002"/>
    <n v="6014564422"/>
    <s v="luchopul@hotmail.com_x000d_"/>
    <s v="Banco Caja Social (BCSC)"/>
    <s v="Ahorros"/>
    <n v="21500180465"/>
    <s v="Masculino"/>
    <s v="Colombia"/>
    <s v="Bogotá, D.C."/>
    <s v="Cundinamarca"/>
    <d v="1955-09-05T00:00:00"/>
    <n v="68"/>
    <s v="ESPECIALIZACION EN FINANZAS PUBLICAS. CONTADURIA PUBLICA"/>
    <m/>
  </r>
  <r>
    <x v="2"/>
    <s v="059-2022"/>
    <m/>
    <s v="Secop II"/>
    <s v="059-2022CPS-P(66651)"/>
    <s v="FDLSUBACD-059-2022(66651)"/>
    <x v="0"/>
    <x v="0"/>
    <x v="1"/>
    <m/>
    <m/>
    <s v="SAMUEL ERNESTO ECHEVERRY ORTIZ"/>
    <n v="1032456954"/>
    <s v="Bogotá, D.C."/>
    <n v="1978"/>
    <n v="50380000"/>
    <n v="1679333"/>
    <n v="0"/>
    <n v="52059333"/>
    <n v="4580000"/>
    <m/>
    <m/>
    <m/>
    <s v="Persona Natural"/>
    <x v="0"/>
    <m/>
    <s v="APOYAR LA CONCEPTUALIZACION, DISEÑO, PRODUCCION Y DIVULGACION DE PIEZAS DIGITALES, IMPRESAS Y PUBLICITARIAS DE GRAN FORMATO Y DE ANIMACION GRAFICA PARA GARANTIZAR LA DIVULGACION Y PROMOCION DE LOS PROYECTOS DE INVERSION DE LA ALCALDIA LOCAL DE SUBA."/>
    <s v="https://community.secop.gov.co/Public/Tendering/OpportunityDetail/Index?noticeUID=CO1.NTC.2552638&amp;isFromPublicArea=True&amp;isModal=true&amp;asPopupView=true"/>
    <x v="15"/>
    <x v="300"/>
    <d v="2022-01-19T00:00:00"/>
    <d v="2022-12-18T00:00:00"/>
    <s v="11 meses "/>
    <d v="2022-12-30T00:00:00"/>
    <s v="12 días."/>
    <d v="2022-12-30T00:00:00"/>
    <s v="11 meses 12 días."/>
    <s v="Término Ok"/>
    <m/>
    <m/>
    <m/>
    <m/>
    <s v="CL 44 C 45 53 BL 4 AP 802"/>
    <n v="3003661986"/>
    <s v=" samuele.echeverryo@gmail.com"/>
    <s v="Bancolombia"/>
    <s v="Ahorros"/>
    <n v="18678310308"/>
    <s v="Masculino"/>
    <s v="Colombia"/>
    <s v="Bogotá, D.C."/>
    <s v="Cundinamarca"/>
    <d v="1993-05-28T00:00:00"/>
    <n v="31"/>
    <s v="DISEÑO GRAFICO,PUBLICIDAD "/>
    <m/>
  </r>
  <r>
    <x v="2"/>
    <s v="060-2022"/>
    <m/>
    <s v="Secop II"/>
    <s v="060-2022CPS-P(66544)"/>
    <s v="FDLSUBACD-060-2022(66544)"/>
    <x v="0"/>
    <x v="0"/>
    <x v="1"/>
    <m/>
    <m/>
    <s v="Deisy Alexandra Silva Mendoza"/>
    <n v="1016047476"/>
    <s v="Bogotá, D.C."/>
    <n v="1978"/>
    <n v="50380000"/>
    <n v="1832000"/>
    <n v="0"/>
    <n v="52212000"/>
    <n v="4580000"/>
    <m/>
    <m/>
    <m/>
    <s v="Persona Natural"/>
    <x v="0"/>
    <m/>
    <s v="APOYAR AL EQUIPO DE PRENSA Y COMUNICACIONES DE LA ALCALDIA LOCAL EN LA REALIZACION DE PRODUCTOS Y PIEZAS DIGITALES, IMPRESAS Y PUBLICITARIAS DE GRAN FORMATO Y DE ANIMACION GRAFICA, ASI COMO APOYAR LA PRODUCCION Y MONTAJE DE EVENTOS."/>
    <s v="https://community.secop.gov.co/Public/Tendering/OpportunityDetail/Index?noticeUID=CO1.NTC.2552775&amp;isFromPublicArea=True&amp;isModal=true&amp;asPopupView=true"/>
    <x v="15"/>
    <x v="300"/>
    <d v="2022-01-19T00:00:00"/>
    <d v="2022-12-18T00:00:00"/>
    <s v="11 meses "/>
    <d v="2022-12-31T00:00:00"/>
    <s v="13 días."/>
    <d v="2022-12-31T00:00:00"/>
    <s v="11 meses 13 días."/>
    <s v="Término Ok"/>
    <m/>
    <m/>
    <m/>
    <m/>
    <s v="CLL 22 A 89 A 85"/>
    <n v="3142748204"/>
    <s v="deisysilvam@yahoo.com"/>
    <s v="Bancolombia"/>
    <s v="Ahorros"/>
    <s v="03186000802"/>
    <s v="Femenino"/>
    <s v="Colombia"/>
    <s v="Bogotá, D.C."/>
    <s v="Cundinamarca"/>
    <d v="1992-07-23T00:00:00"/>
    <n v="31"/>
    <s v="tecnico profesional en diseño grafico,diseño grafico"/>
    <m/>
  </r>
  <r>
    <x v="2"/>
    <s v="061-2022"/>
    <m/>
    <s v="Secop II"/>
    <s v="061-2022CPS-P(66490)"/>
    <s v="FDLSUBACD-061-2022(66490)"/>
    <x v="0"/>
    <x v="0"/>
    <x v="1"/>
    <m/>
    <m/>
    <s v="NATHALIA MOSQUERA PEDREROS"/>
    <n v="1015447619"/>
    <s v="Bogotá, D.C."/>
    <n v="1978"/>
    <n v="46200000"/>
    <n v="0"/>
    <n v="0"/>
    <n v="46200000"/>
    <n v="7700000"/>
    <m/>
    <m/>
    <m/>
    <s v="Persona Natural"/>
    <x v="0"/>
    <m/>
    <s v="PRESTAR SERVICIOS PROFESIONALES ESPECIALIZADOS EN EL AREA DE GESTION DEL DESARROLLO LOCAL DE LA ALCALDIA LOCAL DE SUBA EN EL PROCESO DE FORMULACION, EJECUCION, SEGUIMIENTO Y EVALUACION DE LAS POLITICAS, PLANES, PROGRAMAS Y PROYECTOS DE DESARROLLO LOCAL, PARA LOGRAR EL CUMPLIMIENTO DE LAS METAS DEL PLAN DE DESARROLLO LOCAL DE LA VIGENCIA"/>
    <s v="https://community.secop.gov.co/Public/Tendering/OpportunityDetail/Index?noticeUID=CO1.NTC.2549241&amp;isFromPublicArea=True&amp;isModal=true&amp;asPopupView=true"/>
    <x v="6"/>
    <x v="298"/>
    <d v="2022-01-17T00:00:00"/>
    <d v="2022-07-16T00:00:00"/>
    <s v="6 meses "/>
    <d v="2022-07-16T00:00:00"/>
    <s v=""/>
    <d v="2022-07-16T00:00:00"/>
    <s v="6 meses "/>
    <s v="Término Ok"/>
    <m/>
    <m/>
    <m/>
    <m/>
    <s v="Calle 63 b No. 68 f 07"/>
    <n v="3123467495"/>
    <s v=" natimp37@gmail.com"/>
    <s v="Banco Davivienda"/>
    <s v="Ahorros"/>
    <s v="450270136762"/>
    <s v="Femenino"/>
    <s v="Colombia"/>
    <s v="Bogotá, D.C."/>
    <s v="Cundinamarca"/>
    <d v="1994-07-30T00:00:00"/>
    <n v="29"/>
    <s v="MAESTRÍA EN ADMINISTRACIÓN,CIENCIA POLÍTICA,TECNICO EN CONTABILIZACION DE OPERACIONES COMERCIALES"/>
    <m/>
  </r>
  <r>
    <x v="2"/>
    <s v="062-2022"/>
    <m/>
    <s v="Secop II"/>
    <s v="062-2022CPS-P(68085)"/>
    <s v="FDLSUBACD-062-2022(68085)"/>
    <x v="0"/>
    <x v="0"/>
    <x v="1"/>
    <m/>
    <m/>
    <s v="SEBASTIAN RAMIREZ MOSOS"/>
    <n v="1020806611"/>
    <s v="Bogotá, D.C."/>
    <n v="1966"/>
    <n v="72050000"/>
    <n v="6113333"/>
    <n v="0"/>
    <n v="78163333"/>
    <n v="6550000"/>
    <m/>
    <m/>
    <m/>
    <s v="Persona Natural"/>
    <x v="0"/>
    <m/>
    <s v="PRESTAR LOS SERVICIOS PROFESIONALES AL AREA DE GESTION DEL DESARROLLO LOCAL EN LA FORMULACION, SEGUIMIENTO, ASISTENCIA TECNICA Y EJECUCION DE ACCIONES RELACIONADAS CON LA REACTIVACION Y DESARROLLO ECONOMICO EN LA LOCALIDAD, EN CUMPLIMIENTO DE LAS METAS DEL PLAN DE DESARROLLO LOCAL Y DEMAS TEMAS AFINES DEL PROYECTO DE INVERSION 1966 FORTALECIENDO EL TEJIDO ECONOMICO LOCAL"/>
    <s v="https://community.secop.gov.co/Public/Tendering/OpportunityDetail/Index?noticeUID=CO1.NTC.2554597&amp;isFromPublicArea=True&amp;isModal=true&amp;asPopupView=true"/>
    <x v="22"/>
    <x v="300"/>
    <d v="2022-01-18T00:00:00"/>
    <d v="2022-12-17T00:00:00"/>
    <s v="11 meses "/>
    <d v="2023-01-15T00:00:00"/>
    <s v="29 días."/>
    <d v="2023-01-15T00:00:00"/>
    <s v="11 meses 29 días."/>
    <s v="Término Ok"/>
    <m/>
    <m/>
    <m/>
    <m/>
    <s v="CL 181B 945"/>
    <n v="3134015165"/>
    <s v="seramo04@hotmail.com"/>
    <s v="Banco Caja Social (BCSC)"/>
    <s v="Ahorros"/>
    <s v="24085783193"/>
    <s v="Masculino"/>
    <s v="Colombia"/>
    <s v="Bogotá, D.C."/>
    <s v="Cundinamarca"/>
    <d v="1995-07-10T00:00:00"/>
    <n v="28"/>
    <s v="ESPECIALIZACION EN GESTION PUBLICA; CIENCIA POLÍTICA "/>
    <m/>
  </r>
  <r>
    <x v="2"/>
    <s v="063-2022 C1"/>
    <m/>
    <s v="Secop II"/>
    <s v="063-2022CPS-P(68103)"/>
    <s v=" FDLSUBACD-063-2022(68103)"/>
    <x v="0"/>
    <x v="0"/>
    <x v="1"/>
    <d v="2022-09-02T00:00:00"/>
    <n v="30546333"/>
    <s v="ALEJANDRO MENDOZA CELADA"/>
    <n v="1020739142"/>
    <m/>
    <n v="1978"/>
    <n v="84700000"/>
    <n v="0"/>
    <n v="0"/>
    <n v="84700000"/>
    <n v="7700000"/>
    <m/>
    <m/>
    <m/>
    <s v="Persona Natural"/>
    <x v="2"/>
    <m/>
    <s v="PRESTAR SERVICIOS PROFESIONALES ESPECIALIZADOS EN EL DESPACHO PARA ACOMPAÑAR LA EJECUCION DE LOS PROYECTOS ESTRATEGICOS DEL PLAN DE DESARROLLO LOCAL Y TEMAS AFINES DE PRIORIDAD DE LA ALCALDIA LOCAL DE SUBA"/>
    <s v="https://community.secop.gov.co/Public/Tendering/OpportunityDetail/Index?noticeUID=CO1.NTC.2542662&amp;isFromPublicArea=True&amp;isModal=true&amp;asPopupView=true"/>
    <x v="14"/>
    <x v="298"/>
    <d v="2022-01-17T00:00:00"/>
    <d v="2022-12-16T00:00:00"/>
    <s v="11 meses "/>
    <d v="2022-12-16T00:00:00"/>
    <s v=""/>
    <d v="2022-10-18T00:00:00"/>
    <s v="9 meses 2 días."/>
    <s v="Terminación Anticipada"/>
    <m/>
    <m/>
    <m/>
    <d v="2023-04-11T00:00:00"/>
    <s v="CR 57 160 90"/>
    <n v="3102299046"/>
    <s v="alejandroedil86@gmail.com_x000d_"/>
    <s v="Bancolombia"/>
    <s v="Ahorros"/>
    <n v="59669193275"/>
    <s v="Masculino"/>
    <s v="Colombia"/>
    <s v="Bogotá D.C."/>
    <s v="Cundinamarca"/>
    <d v="1989-02-09T00:00:00"/>
    <n v="35"/>
    <s v="ESPECIALIZACIÓN EN GESTIÓN PUBLICA"/>
    <m/>
  </r>
  <r>
    <x v="2"/>
    <s v="063-2022"/>
    <m/>
    <s v="Secop II"/>
    <s v="063-2022CPS-P(68103)"/>
    <s v=" FDLSUBACD-063-2022(68103)"/>
    <x v="0"/>
    <x v="0"/>
    <x v="1"/>
    <m/>
    <m/>
    <s v="ANDRES FELIPE ESPINOSA ZULUAGA"/>
    <n v="1015439516"/>
    <s v="Bogotá D.C. "/>
    <n v="1978"/>
    <n v="84700000"/>
    <n v="0"/>
    <n v="0"/>
    <n v="84700000"/>
    <n v="7700000"/>
    <m/>
    <m/>
    <m/>
    <s v="Persona Natural"/>
    <x v="2"/>
    <m/>
    <s v="PRESTAR SERVICIOS PROFESIONALES ESPECIALIZADOS EN EL DESPACHO PARA ACOMPAÑAR LA EJECUCION DE LOS PROYECTOS ESTRATEGICOS DEL PLAN DE DESARROLLO LOCAL Y TEMAS AFINES DE PRIORIDAD DE LA ALCALDIA LOCAL DE SUBA"/>
    <s v="https://community.secop.gov.co/Public/Tendering/OpportunityDetail/Index?noticeUID=CO1.NTC.2542662&amp;isFromPublicArea=True&amp;isModal=true&amp;asPopupView=true"/>
    <x v="14"/>
    <x v="298"/>
    <d v="2022-01-17T00:00:00"/>
    <d v="2022-12-16T00:00:00"/>
    <s v="11 meses "/>
    <d v="2022-12-16T00:00:00"/>
    <s v=""/>
    <d v="2022-10-18T00:00:00"/>
    <s v="9 meses 2 días."/>
    <s v="Terminación Anticipada"/>
    <m/>
    <m/>
    <m/>
    <d v="2023-04-11T00:00:00"/>
    <s v="carrera 103 #133-13"/>
    <n v="3213743795"/>
    <s v="afespinosaz@gmail.com"/>
    <s v="Banco de Bogotá"/>
    <s v="Ahorros"/>
    <n v="237379995"/>
    <s v="Masculino"/>
    <s v="Colombia"/>
    <s v="Bogotá D.C."/>
    <s v="Cundinamarca"/>
    <d v="1993-07-04T00:00:00"/>
    <n v="30"/>
    <s v="MASTER EN POLÍTICA PÚBLICA"/>
    <m/>
  </r>
  <r>
    <x v="2"/>
    <s v="064-2022"/>
    <m/>
    <s v="Secop II"/>
    <s v="064-2022CPS-AG(68072)"/>
    <s v="FDLSUBACD-064-2022(66316)"/>
    <x v="0"/>
    <x v="0"/>
    <x v="0"/>
    <m/>
    <m/>
    <s v="OMAR FELIPE SUAREZ CASAS"/>
    <n v="1015435607"/>
    <s v="Bogotá, D.C."/>
    <n v="1978"/>
    <n v="29700000"/>
    <n v="4140000"/>
    <n v="0"/>
    <n v="33840000"/>
    <n v="2700000"/>
    <m/>
    <m/>
    <m/>
    <s v="Persona Natural"/>
    <x v="0"/>
    <m/>
    <s v="PRESTAR EL SERVICIO COMO CONDUCTOR DE LOS VEHICULOS LIVIANOS DEL DESPACHO DE LA ALCALDIA LOCAL DE SUBA."/>
    <s v="https://community.secop.gov.co/Public/Tendering/OpportunityDetail/Index?noticeUID=CO1.NTC.2545994&amp;isFromPublicArea=True&amp;isModal=true&amp;asPopupView=true"/>
    <x v="8"/>
    <x v="300"/>
    <d v="2022-01-15T00:00:00"/>
    <d v="2022-12-14T00:00:00"/>
    <s v="11 meses "/>
    <d v="2023-01-30T00:00:00"/>
    <s v="1 meses 16 días."/>
    <d v="2023-01-30T00:00:00"/>
    <s v="1 años 16 días."/>
    <s v="Término Ok"/>
    <m/>
    <m/>
    <m/>
    <m/>
    <s v="CARRERA 103C # 139 – 84"/>
    <n v="3223032086"/>
    <s v="suarezomar3l8@gmail.com"/>
    <s v="Banco Davivienda"/>
    <s v="Ahorros"/>
    <s v="0550488416104971"/>
    <s v="Masculino"/>
    <s v="Colombia"/>
    <s v="Bogotá, D.C."/>
    <s v="Cundinamarca"/>
    <d v="1992-11-23T00:00:00"/>
    <n v="31"/>
    <s v="Bachiller"/>
    <m/>
  </r>
  <r>
    <x v="2"/>
    <s v="065-2022"/>
    <m/>
    <s v="Secop II"/>
    <s v="065-2022CPS-P(66316)"/>
    <s v="FDLSUBACD-065-2022(68072)"/>
    <x v="0"/>
    <x v="0"/>
    <x v="1"/>
    <m/>
    <m/>
    <s v="MARIA ESTELA AMAYA ARAGON"/>
    <n v="52336246"/>
    <s v="Bogotá, D.C."/>
    <n v="1978"/>
    <n v="50380000"/>
    <n v="4427333"/>
    <n v="0"/>
    <n v="54807333"/>
    <n v="4580000"/>
    <m/>
    <m/>
    <m/>
    <s v="Persona Natural"/>
    <x v="0"/>
    <m/>
    <s v="PRESTAR SERVICIOS PROFESIONALES AL AREA DE GESTION DEL DESARROLLO LOCAL PARA APOYAR LA GESTION ADMINISTRATIVA Y FINANCIERA EN LA ALCALDIA LOCAL DE SUBA"/>
    <s v="https://community.secop.gov.co/Public/Tendering/OpportunityDetail/Index?noticeUID=CO1.NTC.2546252&amp;isFromPublicArea=True&amp;isModal=true&amp;asPopupView=true"/>
    <x v="8"/>
    <x v="298"/>
    <d v="2022-01-17T00:00:00"/>
    <d v="2022-12-16T00:00:00"/>
    <s v="11 meses "/>
    <d v="2023-01-14T00:00:00"/>
    <s v="29 días."/>
    <d v="2023-01-14T00:00:00"/>
    <s v="11 meses 29 días."/>
    <s v="Término Ok"/>
    <m/>
    <m/>
    <m/>
    <m/>
    <s v="DIAGONAL 146 N 128 53 INT 37"/>
    <n v="3142348301"/>
    <s v="aragonestela@gmail.com_x000d_"/>
    <s v="Banco Davivienda"/>
    <s v="Ahorros"/>
    <s v="488419696858"/>
    <s v="Femenino"/>
    <s v="Colombia"/>
    <s v="Bogotá, D.C."/>
    <s v="Cundinamarca"/>
    <d v="1976-08-17T00:00:00"/>
    <n v="47"/>
    <s v="CONTADURIA PUBLICA"/>
    <m/>
  </r>
  <r>
    <x v="2"/>
    <s v="066-2022"/>
    <m/>
    <s v="Secop II"/>
    <s v="066-2022CPS-AG(66423)"/>
    <s v="FDLSUBACD-066-2022(66423)"/>
    <x v="0"/>
    <x v="0"/>
    <x v="0"/>
    <m/>
    <m/>
    <s v="ANGIE NATHALY APRAEZ OLARTE"/>
    <n v="1233888595"/>
    <s v="Bogotá, D.C."/>
    <n v="1978"/>
    <n v="40150000"/>
    <n v="5353333"/>
    <n v="0"/>
    <n v="45503333"/>
    <n v="3650000"/>
    <m/>
    <m/>
    <m/>
    <s v="Persona Natural"/>
    <x v="0"/>
    <m/>
    <s v="PRESTAR SERVICIOS DE APOYO A LA GESTION MEDIANTE LABORES ADMINISTRATIVAS, FINANCIERAS Y CONTABLES EN EL AREA GESTION DEL DESARROLLO LOCAL"/>
    <s v="https://community.secop.gov.co/Public/Tendering/OpportunityDetail/Index?noticeUID=CO1.NTC.2546182&amp;isFromPublicArea=True&amp;isModal=true&amp;asPopupView=true"/>
    <x v="17"/>
    <x v="300"/>
    <d v="2022-01-17T00:00:00"/>
    <d v="2022-12-16T00:00:00"/>
    <s v="11 meses "/>
    <d v="2023-01-30T00:00:00"/>
    <s v="1 meses 14 días."/>
    <d v="2023-01-30T00:00:00"/>
    <s v="1 años 14 días."/>
    <s v="Término Ok"/>
    <m/>
    <m/>
    <m/>
    <m/>
    <s v="carrera 106b#143-27"/>
    <n v="3112218141"/>
    <s v="naty.apraez@gmail.com"/>
    <s v="Bancolombia"/>
    <s v="Ahorros"/>
    <s v="91291265231"/>
    <s v="Femenino"/>
    <s v="Colombia"/>
    <s v="Bogotá, D.C."/>
    <s v="Cundinamarca"/>
    <d v="1997-01-23T00:00:00"/>
    <n v="27"/>
    <s v="CONTADURIA PUBLICA"/>
    <m/>
  </r>
  <r>
    <x v="2"/>
    <s v="068-2022"/>
    <m/>
    <s v="Secop II"/>
    <s v="068-2022CPS-P(66420)"/>
    <s v="FDLSUBACD-068-2022(66420)"/>
    <x v="0"/>
    <x v="0"/>
    <x v="1"/>
    <m/>
    <m/>
    <s v="LUZ ANGELA RAMIREZ ORTEGON"/>
    <n v="51924201"/>
    <s v="Bogotá, D.C."/>
    <n v="1978"/>
    <n v="72050000"/>
    <n v="9388333"/>
    <n v="0"/>
    <n v="81438333"/>
    <n v="6550000"/>
    <m/>
    <m/>
    <m/>
    <s v="Persona Natural"/>
    <x v="0"/>
    <m/>
    <s v="PRESTAR SERVICIOS PROFESIONALES AL AREA DE GESTION DEL DESARROLLO LOCAL PARA ADELANTAR LAS ACTIVIDADES QUE DEN CUMPLIMIENTO A PROCEDIMIENTOS ADMINISTRATIVOS Y CONTABLES APLICABLES"/>
    <s v="https://community.secop.gov.co/Public/Tendering/OpportunityDetail/Index?noticeUID=CO1.NTC.2546887&amp;isFromPublicArea=True&amp;isModal=true&amp;asPopupView=true"/>
    <x v="17"/>
    <x v="298"/>
    <d v="2022-01-17T00:00:00"/>
    <d v="2022-12-16T00:00:00"/>
    <s v="11 meses "/>
    <d v="2023-01-29T00:00:00"/>
    <s v="1 meses 13 días."/>
    <d v="2023-01-29T00:00:00"/>
    <s v="1 años 13 días."/>
    <s v="Término Ok"/>
    <m/>
    <m/>
    <m/>
    <m/>
    <s v="CL 152 94 A 25"/>
    <n v="3153235310"/>
    <s v=" luza_ro@hotmail.com"/>
    <s v="Banco BBVA"/>
    <s v="Ahorros"/>
    <n v="541179636"/>
    <s v="Femenino"/>
    <s v="Colombia"/>
    <s v="Bogotá, D.C."/>
    <s v="Cundinamarca"/>
    <d v="1969-01-24T00:00:00"/>
    <n v="55"/>
    <s v="CONTADURIA PUBLICA,TECNICO EN CONTABILIDAD SISTEMATIZADA"/>
    <m/>
  </r>
  <r>
    <x v="2"/>
    <s v="069-2022"/>
    <m/>
    <s v="Secop II"/>
    <s v="069-2022CPS-AG(66412)"/>
    <s v="FDLSUBACD-069-2022(66412)"/>
    <x v="0"/>
    <x v="0"/>
    <x v="0"/>
    <m/>
    <m/>
    <s v="EDWIN HERNAN YARA CARDOSO"/>
    <n v="1018431408"/>
    <s v="Bogotá, D.C."/>
    <n v="1978"/>
    <n v="25520000"/>
    <n v="3402667"/>
    <n v="0"/>
    <n v="28922667"/>
    <n v="2320000"/>
    <m/>
    <m/>
    <m/>
    <s v="Persona Natural"/>
    <x v="0"/>
    <m/>
    <s v="PRESTAR LOS SERVICIOS DE APOYO AL AREA GESTION DE DESARROLLO LOCAL EN EL CENTRO DE DOCUMENTACION E INFORMACION CDI DE LA ALCALDIA LOCAL DE SUBA"/>
    <s v="https://community.secop.gov.co/Public/Tendering/OpportunityDetail/Index?noticeUID=CO1.NTC.2547258&amp;isFromPublicArea=True&amp;isModal=true&amp;asPopupView=true"/>
    <x v="7"/>
    <x v="298"/>
    <d v="2022-01-17T00:00:00"/>
    <d v="2022-12-16T00:00:00"/>
    <s v="11 meses "/>
    <d v="2023-01-30T00:00:00"/>
    <s v="1 meses 14 días."/>
    <d v="2023-01-30T00:00:00"/>
    <s v="1 años 14 días."/>
    <s v="Término Ok"/>
    <m/>
    <m/>
    <m/>
    <m/>
    <s v="CR 1F ESTE N 65 51 SUR INT 13 APTO 403"/>
    <n v="3224017174"/>
    <s v="EDWINYARA4@GMAIL.COM"/>
    <s v="Banco Davivienda"/>
    <s v="Ahorros"/>
    <s v="570000770297133"/>
    <s v="Masculino"/>
    <s v="Colombia"/>
    <s v="Tenjo"/>
    <s v="Cundinamarca"/>
    <d v="1989-11-21T00:00:00"/>
    <n v="34"/>
    <s v="BACHILLER"/>
    <m/>
  </r>
  <r>
    <x v="2"/>
    <s v="070-2022"/>
    <m/>
    <s v="Secop II"/>
    <s v="070-2022CPS-AG(66412)"/>
    <s v="FDLSUBACD-070-2022(66412)"/>
    <x v="0"/>
    <x v="0"/>
    <x v="0"/>
    <m/>
    <m/>
    <s v="LISBETH GONZALEZ ARAGON"/>
    <n v="1026274587"/>
    <s v="Bogotá, D.C."/>
    <n v="1978"/>
    <n v="25520000"/>
    <n v="3402667"/>
    <n v="0"/>
    <n v="28922667"/>
    <n v="2320000"/>
    <m/>
    <m/>
    <m/>
    <s v="Persona Natural"/>
    <x v="0"/>
    <m/>
    <s v="PRESTAR LOS SERVICIOS DE APOYO AL AREA GESTION DE DESARROLLO LOCAL EN EL CENTRO DE DOCUMENTACION E INFORMACION CDI DE LA ALCALDIA LOCAL DE SUBA"/>
    <s v="https://community.secop.gov.co/Public/Tendering/OpportunityDetail/Index?noticeUID=CO1.NTC.2547808&amp;isFromPublicArea=True&amp;isModal=true&amp;asPopupView=true"/>
    <x v="7"/>
    <x v="298"/>
    <d v="2022-01-17T00:00:00"/>
    <d v="2022-12-16T00:00:00"/>
    <s v="11 meses "/>
    <d v="2023-01-30T00:00:00"/>
    <s v="1 meses 14 días."/>
    <d v="2023-01-30T00:00:00"/>
    <s v="1 años 14 días."/>
    <s v="Término Ok"/>
    <m/>
    <m/>
    <m/>
    <m/>
    <s v="TV 126F 13327"/>
    <n v="3228340653"/>
    <s v="lis-alejo2012@hotmail.es"/>
    <s v="Banco Scotiabank Colpatria"/>
    <s v="Ahorros"/>
    <n v="6342043015"/>
    <s v="Femenino"/>
    <s v="Colombia"/>
    <s v="Bogotá, D.C."/>
    <s v="Cundinamarca"/>
    <d v="1991-04-29T00:00:00"/>
    <n v="33"/>
    <s v="EL PAPEL DEL BTL EN EL MARKETING"/>
    <m/>
  </r>
  <r>
    <x v="2"/>
    <s v="071-2022"/>
    <m/>
    <s v="Secop II"/>
    <s v="071-2022CPS-AG(66412)"/>
    <s v="FDLSUBACD-071-2022(66412)"/>
    <x v="0"/>
    <x v="0"/>
    <x v="0"/>
    <m/>
    <m/>
    <s v="DIANA MILENA MENDIVELSO GARCIA"/>
    <n v="52489642"/>
    <s v="Bogotá, D.C."/>
    <n v="1978"/>
    <n v="25520000"/>
    <n v="3402667"/>
    <n v="0"/>
    <n v="28922667"/>
    <n v="2320000"/>
    <m/>
    <m/>
    <m/>
    <s v="Persona Natural"/>
    <x v="0"/>
    <m/>
    <s v="PRESTAR LOS SERVICIOS DE APOYO AL AREA GESTION DE DESARROLLO LOCAL EN EL CENTRO DE DOCUMENTACION E INFORMACION CDI DE LA ALCALDIA LOCAL DE SUBA"/>
    <s v="https://community.secop.gov.co/Public/Tendering/OpportunityDetail/Index?noticeUID=CO1.NTC.2547594&amp;isFromPublicArea=True&amp;isModal=true&amp;asPopupView=true"/>
    <x v="7"/>
    <x v="298"/>
    <d v="2022-01-17T00:00:00"/>
    <d v="2022-12-16T00:00:00"/>
    <s v="11 meses "/>
    <d v="2023-01-30T00:00:00"/>
    <s v="1 meses 14 días."/>
    <d v="2023-01-30T00:00:00"/>
    <s v="1 años 14 días."/>
    <s v="Término Ok"/>
    <m/>
    <m/>
    <m/>
    <m/>
    <s v="CALLE128D BIS #88A-18"/>
    <n v="3118671138"/>
    <s v="NANAMEGA@HOTMAIL.COM.AR"/>
    <s v="Banco Davivienda"/>
    <s v="Ahorros"/>
    <s v="550488415922787"/>
    <s v="Femenino"/>
    <s v="Colombia"/>
    <s v="Bogotá, D.C."/>
    <s v="Cundinamarca"/>
    <d v="1967-03-17T00:00:00"/>
    <n v="57"/>
    <s v="BACHILLER"/>
    <m/>
  </r>
  <r>
    <x v="2"/>
    <s v="072-2022"/>
    <m/>
    <s v="Secop II"/>
    <s v="072-2022CPS-AG(66412)"/>
    <s v="FDLSUBACD-072-2022(66412)"/>
    <x v="0"/>
    <x v="0"/>
    <x v="0"/>
    <m/>
    <m/>
    <s v="WILLIAM OSWALDO RODRIGUEZ MORENO"/>
    <n v="79888227"/>
    <s v="Bogotá, D.C."/>
    <n v="1978"/>
    <n v="25520000"/>
    <n v="3402667"/>
    <n v="0"/>
    <n v="28922667"/>
    <n v="2320000"/>
    <m/>
    <m/>
    <m/>
    <s v="Persona Natural"/>
    <x v="0"/>
    <m/>
    <s v="PRESTAR LOS SERVICIOS DE APOYO AL AREA GESTION DE DESARROLLO LOCAL EN EL CENTRO DE DOCUMENTACION E INFORMACION CDI DE LA ALCALDIA LOCAL DE SUBA"/>
    <s v="https://community.secop.gov.co/Public/Tendering/OpportunityDetail/Index?noticeUID=CO1.NTC.2547879&amp;isFromPublicArea=True&amp;isModal=true&amp;asPopupView=true"/>
    <x v="7"/>
    <x v="298"/>
    <d v="2022-01-17T00:00:00"/>
    <d v="2022-12-16T00:00:00"/>
    <s v="11 meses "/>
    <d v="2023-01-30T00:00:00"/>
    <s v="1 meses 14 días."/>
    <d v="2023-01-30T00:00:00"/>
    <s v="1 años 14 días."/>
    <s v="Término Ok"/>
    <m/>
    <m/>
    <m/>
    <m/>
    <s v="CARRERA 103 #131 B- 26"/>
    <n v="3138178088"/>
    <s v="William.ro16@hotmail.com"/>
    <s v="Banco Scotiabank Colpatria"/>
    <s v="Ahorros"/>
    <s v="4382021875"/>
    <s v="Masculino"/>
    <s v="Colombia"/>
    <s v="Bogotá, D.C."/>
    <s v="Cundinamarca"/>
    <d v="1978-05-01T00:00:00"/>
    <n v="46"/>
    <s v="BACHILLER"/>
    <m/>
  </r>
  <r>
    <x v="2"/>
    <s v="073-2022"/>
    <m/>
    <s v="Secop II"/>
    <s v="073-2022CPS-AG(66412)"/>
    <s v="FDLSUBACD-73-2022(66412)"/>
    <x v="0"/>
    <x v="0"/>
    <x v="0"/>
    <m/>
    <m/>
    <s v="ANGELA VIVIANA PINEDA LAGOS"/>
    <n v="52345761"/>
    <s v="Bogotá, D.C."/>
    <n v="1978"/>
    <n v="25520000"/>
    <n v="3325333"/>
    <n v="0"/>
    <n v="28845333"/>
    <n v="2320000"/>
    <m/>
    <m/>
    <m/>
    <s v="Persona Natural"/>
    <x v="0"/>
    <m/>
    <s v="PRESTAR LOS SERVICIOS DE APOYO AL AREA GESTION DE DESARROLLO LOCAL EN EL CENTRO DE DOCUMENTACION E INFORMACION CDI DE LA ALCALDIA LOCAL DE SUBA"/>
    <s v="https://community.secop.gov.co/Public/Tendering/OpportunityDetail/Index?noticeUID=CO1.NTC.2550990&amp;isFromPublicArea=True&amp;isModal=true&amp;asPopupView=true"/>
    <x v="7"/>
    <x v="300"/>
    <d v="2022-01-18T00:00:00"/>
    <d v="2022-12-17T00:00:00"/>
    <s v="11 meses "/>
    <d v="2023-01-29T00:00:00"/>
    <s v="1 meses 12 días."/>
    <d v="2023-01-29T00:00:00"/>
    <s v="1 años 12 días."/>
    <s v="Término Ok"/>
    <m/>
    <m/>
    <m/>
    <m/>
    <s v="Calle 126 No. 107 - 70"/>
    <n v="3008136426"/>
    <s v="VIVIANA868@GMAIL.COM"/>
    <s v="Banco Caja Social (BCSC)"/>
    <s v="Ahorros"/>
    <n v="24095230230"/>
    <s v="Femenino"/>
    <s v="Colombia"/>
    <s v="Bogotá, D.C."/>
    <s v="Cundinamarca"/>
    <d v="1977-01-10T00:00:00"/>
    <n v="47"/>
    <s v="BACHILLER"/>
    <m/>
  </r>
  <r>
    <x v="2"/>
    <s v="074-2022"/>
    <m/>
    <s v="Secop II"/>
    <s v="074-2022CPS-AG(66412)"/>
    <s v="FDLSUBACD-74-2022(66412)"/>
    <x v="0"/>
    <x v="0"/>
    <x v="0"/>
    <m/>
    <m/>
    <s v="BRAYAN JOSE RODRIGUEZ ROBAYO"/>
    <n v="1032371422"/>
    <m/>
    <n v="1978"/>
    <n v="25520000"/>
    <n v="3325333"/>
    <n v="0"/>
    <n v="28845333"/>
    <n v="2320000"/>
    <m/>
    <m/>
    <m/>
    <s v="Persona Natural"/>
    <x v="0"/>
    <m/>
    <s v="PRESTAR LOS SERVICIOS DE APOYO AL AREA GESTION DE DESARROLLO LOCAL EN EL CENTRO DE DOCUMENTACION E INFORMACION CDI DE LA ALCALDIA LOCAL DE SUBA"/>
    <s v="https://community.secop.gov.co/Public/Tendering/OpportunityDetail/Index?noticeUID=CO1.NTC.2551730&amp;isFromPublicArea=True&amp;isModal=true&amp;asPopupView=true"/>
    <x v="7"/>
    <x v="300"/>
    <d v="2022-01-18T00:00:00"/>
    <d v="2022-12-17T00:00:00"/>
    <s v="11 meses "/>
    <d v="2023-01-29T00:00:00"/>
    <s v="1 meses 12 días."/>
    <d v="2023-01-29T00:00:00"/>
    <s v="1 años 12 días."/>
    <s v="Término Ok"/>
    <m/>
    <m/>
    <m/>
    <m/>
    <s v="KR 111 # 142A-34_x000d_"/>
    <n v="9060596"/>
    <s v="brayanjoserr@gmail.com"/>
    <s v="Banco Av Villas"/>
    <s v="Ahorros"/>
    <n v="658789925"/>
    <s v="Masculino"/>
    <s v="Colombia"/>
    <s v="Bogotá, D.C."/>
    <s v="Cundinamarca"/>
    <d v="1986-08-06T00:00:00"/>
    <n v="37"/>
    <s v="TECNOLOGÍA EN GESTIÓN LOGÍSTICA"/>
    <m/>
  </r>
  <r>
    <x v="2"/>
    <s v="075-2022"/>
    <m/>
    <s v="Secop II"/>
    <s v="075-2022CPS-AG(66412)"/>
    <s v="FDLSUBACD-75-2022(66412)"/>
    <x v="0"/>
    <x v="0"/>
    <x v="0"/>
    <m/>
    <m/>
    <s v="DELLY ALEXANDRA HERNÁNDEZ HERNÁNDEZ"/>
    <n v="1019099233"/>
    <s v="Bogotá, D.C."/>
    <n v="1978"/>
    <n v="25520000"/>
    <n v="3325333"/>
    <n v="0"/>
    <n v="28845333"/>
    <n v="2320000"/>
    <m/>
    <m/>
    <m/>
    <s v="Persona Natural"/>
    <x v="0"/>
    <m/>
    <s v="PRESTAR LOS SERVICIOS DE APOYO AL AREA GESTION DE DESARROLLO LOCAL EN EL CENTRO DE DOCUMENTACION E INFORMACION CDI DE LA ALCALDIA LOCAL DE SUBA"/>
    <s v="https://community.secop.gov.co/Public/Tendering/OpportunityDetail/Index?noticeUID=CO1.NTC.2552059&amp;isFromPublicArea=True&amp;isModal=true&amp;asPopupView=true"/>
    <x v="7"/>
    <x v="303"/>
    <d v="2022-01-18T00:00:00"/>
    <d v="2022-12-17T00:00:00"/>
    <s v="11 meses "/>
    <d v="2023-01-29T00:00:00"/>
    <s v="1 meses 12 días."/>
    <d v="2023-01-29T00:00:00"/>
    <s v="1 años 12 días."/>
    <s v="Término Ok"/>
    <m/>
    <m/>
    <m/>
    <m/>
    <s v="calle 38 no 32 a 72 (frailejón 2 –ciudad verde)_x000d_"/>
    <n v="3117187135"/>
    <s v="alesandrah94@gmail.com"/>
    <s v="Banco Caja Social (BCSC)"/>
    <s v="Ahorros"/>
    <n v="24039877963"/>
    <s v="Femenino"/>
    <s v="Colombia"/>
    <s v="Bogotá, D.C."/>
    <s v="Cundinamarca"/>
    <d v="1994-08-14T00:00:00"/>
    <n v="29"/>
    <s v="tecnico laboral auxiliar administrativo"/>
    <m/>
  </r>
  <r>
    <x v="2"/>
    <s v="076-2022"/>
    <m/>
    <s v="Secop II"/>
    <s v="076-2022CPS-AG(66412)"/>
    <s v="FDLSUBACD-76-2022(66412)"/>
    <x v="0"/>
    <x v="0"/>
    <x v="0"/>
    <m/>
    <m/>
    <s v="GLADYS ESTHER GÓMEZ CARO"/>
    <n v="39722807"/>
    <s v="Bogotá, D.C."/>
    <n v="1978"/>
    <n v="25520000"/>
    <n v="3325333"/>
    <n v="0"/>
    <n v="28845333"/>
    <n v="2320000"/>
    <m/>
    <m/>
    <m/>
    <s v="Persona Natural"/>
    <x v="0"/>
    <m/>
    <s v="PRESTAR LOS SERVICIOS DE APOYO AL AREA GESTION DE DESARROLLO LOCAL EN EL CENTRO DE DOCUMENTACION E INFORMACION CDI DE LA ALCALDIA LOCAL DE SUBA"/>
    <s v="https://community.secop.gov.co/Public/Tendering/OpportunityDetail/Index?noticeUID=CO1.NTC.2551734&amp;isFromPublicArea=True&amp;isModal=true&amp;asPopupView=true"/>
    <x v="7"/>
    <x v="300"/>
    <d v="2022-01-18T00:00:00"/>
    <d v="2022-12-17T00:00:00"/>
    <s v="11 meses "/>
    <d v="2023-01-30T00:00:00"/>
    <s v="1 meses 13 días."/>
    <d v="2023-01-30T00:00:00"/>
    <s v="1 años 13 días."/>
    <s v="Término Ok"/>
    <m/>
    <m/>
    <m/>
    <m/>
    <s v="Carrera 145 #145-46 Etapa 2 Casa 108"/>
    <n v="3102109348"/>
    <s v="gladysgc68@gmail.com"/>
    <s v="Banco Davivienda"/>
    <s v="Ahorros"/>
    <s v="488419320343"/>
    <s v="Femenino"/>
    <s v="Colombia"/>
    <s v="Bogotá, D.C."/>
    <s v="Cundinamarca"/>
    <d v="1968-09-03T00:00:00"/>
    <n v="55"/>
    <s v="SISTEMA DE GESTIÓN DE SEGURIDAD Y ORGANIZACIÓN DE ARCHIVOS DE GESTIÓN"/>
    <m/>
  </r>
  <r>
    <x v="2"/>
    <s v="077-2022"/>
    <m/>
    <s v="Secop II"/>
    <s v="077-2022CPS-AG(66412)"/>
    <s v="FDLSUBACD-77-2022(66412)"/>
    <x v="0"/>
    <x v="0"/>
    <x v="0"/>
    <m/>
    <m/>
    <s v="Angel David Hernandez Casallas"/>
    <n v="1233898090"/>
    <s v="Bogotá, D.C."/>
    <n v="1978"/>
    <n v="25520000"/>
    <n v="3325333"/>
    <n v="0"/>
    <n v="28845333"/>
    <n v="2320000"/>
    <m/>
    <m/>
    <m/>
    <s v="Persona Natural"/>
    <x v="0"/>
    <m/>
    <s v="PRESTAR LOS SERVICIOS DE APOYO AL AREA GESTION DE DESARROLLO LOCAL EN EL CENTRO DE DOCUMENTACION E INFORMACION CDI DE LA ALCALDIA LOCAL DE SUBA"/>
    <s v="https://community.secop.gov.co/Public/Tendering/OpportunityDetail/Index?noticeUID=CO1.NTC.2552197&amp;isFromPublicArea=True&amp;isModal=true&amp;asPopupView=true"/>
    <x v="7"/>
    <x v="300"/>
    <d v="2022-01-18T00:00:00"/>
    <d v="2022-12-17T00:00:00"/>
    <s v="11 meses "/>
    <d v="2023-01-29T00:00:00"/>
    <s v="1 meses 12 días."/>
    <d v="2023-01-29T00:00:00"/>
    <s v="1 años 12 días."/>
    <s v="Término Ok"/>
    <m/>
    <m/>
    <m/>
    <m/>
    <s v="transversal 126 d No. 137-42"/>
    <n v="3042702971"/>
    <s v="angel-0428@outlook.com"/>
    <s v="Banco de Bogotá"/>
    <s v="Ahorros"/>
    <s v="030297741"/>
    <s v="Masculino"/>
    <s v="Colombia"/>
    <s v="Bogotá, D.C."/>
    <s v="Cundinamarca"/>
    <d v="1998-04-28T00:00:00"/>
    <n v="26"/>
    <s v="Administacion de Empresas"/>
    <m/>
  </r>
  <r>
    <x v="2"/>
    <s v="078-2022"/>
    <m/>
    <s v="Secop II"/>
    <s v="078-2022CPS-AG(66412)"/>
    <s v="FDLSUBACD-78-2022(66412)"/>
    <x v="0"/>
    <x v="0"/>
    <x v="0"/>
    <m/>
    <m/>
    <s v="MARIA CAMILA SUAREZ PINEDA"/>
    <n v="1000707129"/>
    <s v="Bogotá, D.C."/>
    <n v="1978"/>
    <n v="25520000"/>
    <n v="3170653"/>
    <n v="0"/>
    <n v="28690653"/>
    <n v="2320000"/>
    <m/>
    <m/>
    <m/>
    <s v="Persona Natural"/>
    <x v="0"/>
    <m/>
    <s v="PRESTAR LOS SERVICIOS DE APOYO AL AREA GESTION DE DESARROLLO LOCAL EN EL CENTRO DE DOCUMENTACION E INFORMACION CDI DE LA ALCALDIA LOCAL DE SUBA"/>
    <s v="https://community.secop.gov.co/Public/Tendering/OpportunityDetail/Index?noticeUID=CO1.NTC.2552263&amp;isFromPublicArea=True&amp;isModal=true&amp;asPopupView=true"/>
    <x v="7"/>
    <x v="303"/>
    <d v="2022-01-20T00:00:00"/>
    <d v="2022-12-19T00:00:00"/>
    <s v="11 meses "/>
    <d v="2023-01-30T00:00:00"/>
    <s v="1 meses 11 días."/>
    <d v="2023-01-30T00:00:00"/>
    <s v="1 años 11 días."/>
    <s v="Término Ok"/>
    <m/>
    <m/>
    <m/>
    <m/>
    <s v="CALLE 126BIS #107-87"/>
    <n v="3043896582"/>
    <s v="CAMISUAREZ0507@GMAIL.COM"/>
    <s v="Banco Davivienda"/>
    <s v="Ahorros"/>
    <s v="0550488428814658"/>
    <s v="Femenino"/>
    <s v="Colombia"/>
    <s v="Bogotá, D.C."/>
    <s v="Cundinamarca"/>
    <d v="2002-07-05T00:00:00"/>
    <n v="21"/>
    <s v="BACHILLER"/>
    <m/>
  </r>
  <r>
    <x v="2"/>
    <s v="079-2022"/>
    <m/>
    <s v="Secop II"/>
    <s v="079-2022CPS-AG(66412"/>
    <s v="FDLSUBACD-79-2022(66412)"/>
    <x v="0"/>
    <x v="0"/>
    <x v="0"/>
    <m/>
    <m/>
    <s v="JUAN CAMILO RAMIREZ ZAMBRANO"/>
    <n v="80845381"/>
    <s v="Bogotá, D.C."/>
    <n v="1978"/>
    <n v="25520000"/>
    <n v="3325333"/>
    <n v="0"/>
    <n v="28845333"/>
    <n v="2320000"/>
    <m/>
    <m/>
    <m/>
    <s v="Persona Natural"/>
    <x v="0"/>
    <m/>
    <s v="PRESTAR LOS SERVICIOS DE APOYO AL AREA GESTION DE DESARROLLO LOCAL EN EL CENTRO DE DOCUMENTACION E INFORMACION CDI DE LA ALCALDIA LOCAL DE SUBA"/>
    <s v="https://community.secop.gov.co/Public/Tendering/OpportunityDetail/Index?noticeUID=CO1.NTC.2552396&amp;isFromPublicArea=True&amp;isModal=true&amp;asPopupView=true"/>
    <x v="7"/>
    <x v="300"/>
    <d v="2022-01-18T00:00:00"/>
    <d v="2022-12-17T00:00:00"/>
    <s v="11 meses "/>
    <d v="2023-01-30T00:00:00"/>
    <s v="1 meses 13 días."/>
    <d v="2023-01-30T00:00:00"/>
    <s v="1 años 13 días."/>
    <s v="Término Ok"/>
    <m/>
    <m/>
    <m/>
    <m/>
    <s v="calle 26 sur # 78 h -29"/>
    <n v="3108675656"/>
    <s v=" juan.kmilo1946@gmail.com"/>
    <s v="Banco Davivienda"/>
    <s v="Ahorros"/>
    <n v="6200734140"/>
    <s v="Masculino"/>
    <s v="Colombia"/>
    <s v="Bogotá, D.C."/>
    <s v="Cundinamarca"/>
    <d v="1985-11-07T00:00:00"/>
    <n v="38"/>
    <s v="TECNOLOGIA EN ADMINISTRACION Y EJECUCION DE CONSTRUCCIONES,TECNOLOGÍA PRODUCCIÓN DE_x000a_MULTIMEDIA"/>
    <m/>
  </r>
  <r>
    <x v="2"/>
    <s v="080-2022"/>
    <m/>
    <s v="Secop II"/>
    <s v="080-2022CPS-AG(66410)"/>
    <s v="FDLSUBACD-080-2022(66412)"/>
    <x v="0"/>
    <x v="0"/>
    <x v="0"/>
    <m/>
    <m/>
    <s v="VICTOR MANUEL SANCHEZ ZAMUDIO"/>
    <n v="79875384"/>
    <s v="Bogotá, D.C."/>
    <n v="1978"/>
    <n v="25520000"/>
    <n v="3325333"/>
    <n v="0"/>
    <n v="28845333"/>
    <n v="2320000"/>
    <m/>
    <m/>
    <m/>
    <s v="Persona Natural"/>
    <x v="0"/>
    <m/>
    <s v="PRESTAR LOS SERVICIOS DE APOYO AL AREA GESTION DE DESARROLLO LOCAL POR SUS PROPIOS MEDIOS PARA LA DISTRIBUCION DE LA CORRESPONDENCIA EXTERNA QUE TIENE ORIGEN EN LAS DIFERENTES DEPENDENCIAS DE LA ALCALDIA LOCAL"/>
    <s v="https://community.secop.gov.co/Public/Tendering/OpportunityDetail/Index?noticeUID=CO1.NTC.2553114&amp;isFromPublicArea=True&amp;isModal=true&amp;asPopupView=true"/>
    <x v="7"/>
    <x v="304"/>
    <d v="2022-01-18T00:00:00"/>
    <d v="2022-12-17T00:00:00"/>
    <s v="11 meses "/>
    <d v="2023-01-30T00:00:00"/>
    <s v="1 meses 13 días."/>
    <d v="2023-01-30T00:00:00"/>
    <s v="1 años 13 días."/>
    <s v="Término Ok"/>
    <m/>
    <m/>
    <m/>
    <m/>
    <s v="CARRERA 88A#129F-11"/>
    <n v="3102167879"/>
    <s v="VICTORSANCHEZ0807@HOTMAIL.COM"/>
    <s v="Bancolombia"/>
    <s v="Ahorros"/>
    <n v="69149292497"/>
    <s v="Masculino"/>
    <s v="Colombia"/>
    <s v="Bogotá, D.C."/>
    <s v="Cundinamarca"/>
    <d v="1977-12-02T00:00:00"/>
    <n v="46"/>
    <s v="BACHILLER"/>
    <m/>
  </r>
  <r>
    <x v="2"/>
    <s v="081-2022"/>
    <m/>
    <s v="Secop II"/>
    <s v="081-2022CPS-AG(66410)"/>
    <s v="FDLSUBACD-081-2022(66410)"/>
    <x v="0"/>
    <x v="0"/>
    <x v="0"/>
    <m/>
    <m/>
    <s v="RODRIGO ALEXANDER QUINTERO CONTRERAS"/>
    <n v="80757541"/>
    <s v="Bogotá, D.C."/>
    <n v="1978"/>
    <n v="25520000"/>
    <n v="3402667"/>
    <n v="0"/>
    <n v="28922667"/>
    <n v="2320000"/>
    <m/>
    <m/>
    <m/>
    <s v="Persona Natural"/>
    <x v="0"/>
    <m/>
    <s v="PRESTAR LOS SERVICIOS DE APOYO AL AREA GESTION DE DESARROLLO LOCAL POR SUS PROPIOS MEDIOS PARA LA DISTRIBUCION DE LA CORRESPONDENCIA EXTERNA QUE TIENE ORIGEN EN LAS DIFERENTES DEPENDENCIAS DE LA ALCALDIA LOCAL"/>
    <s v="https://community.secop.gov.co/Public/Tendering/OpportunityDetail/Index?noticeUID=CO1.NTC.2542788&amp;isFromPublicArea=True&amp;isModal=true&amp;asPopupView=true"/>
    <x v="7"/>
    <x v="300"/>
    <d v="2022-01-17T00:00:00"/>
    <d v="2022-12-16T00:00:00"/>
    <s v="11 meses "/>
    <d v="2023-01-30T00:00:00"/>
    <s v="1 meses 14 días."/>
    <d v="2023-01-30T00:00:00"/>
    <s v="1 años 14 días."/>
    <s v="Término Ok"/>
    <m/>
    <m/>
    <m/>
    <m/>
    <s v="Cra 95 # 132D 09"/>
    <n v="3142789312"/>
    <s v="rodrienfer@yahoo.com"/>
    <s v="Banco Scotiabank Colpatria"/>
    <s v="Ahorros"/>
    <s v="4342016263"/>
    <s v="Masculino"/>
    <s v="Colombia"/>
    <s v="Bogotá, D.C."/>
    <s v="Cundinamarca"/>
    <d v="1983-07-31T00:00:00"/>
    <n v="40"/>
    <s v="BACHILLER"/>
    <m/>
  </r>
  <r>
    <x v="2"/>
    <s v="082-2022"/>
    <m/>
    <s v="Secop II"/>
    <s v="082-2022CPS-AG(66410)"/>
    <s v="FDLSUBACD-082-2022(66410)"/>
    <x v="0"/>
    <x v="0"/>
    <x v="0"/>
    <m/>
    <m/>
    <s v="CRISTIAN DIOKR CARDERON GARCES"/>
    <n v="1030567733"/>
    <s v="Bogotá, D.C."/>
    <n v="1978"/>
    <n v="25520000"/>
    <n v="3402667"/>
    <n v="0"/>
    <n v="28922667"/>
    <n v="2320000"/>
    <m/>
    <m/>
    <m/>
    <s v="Persona Natural"/>
    <x v="0"/>
    <m/>
    <s v="PRESTAR LOS SERVICIOS DE APOYO AL AREA GESTION DE DESARROLLO LOCAL POR SUS PROPIOS MEDIOS PARA LA DISTRIBUCION DE LA CORRESPONDENCIA EXTERNA QUE TIENE ORIGEN EN LAS DIFERENTES DEPENDENCIAS DE LA ALCALDIA LOCAL"/>
    <s v="https://community.secop.gov.co/Public/Tendering/OpportunityDetail/Index?noticeUID=CO1.NTC.2543112&amp;isFromPublicArea=True&amp;isModal=true&amp;asPopupView=true"/>
    <x v="7"/>
    <x v="298"/>
    <d v="2022-01-17T00:00:00"/>
    <d v="2022-12-16T00:00:00"/>
    <s v="11 meses "/>
    <d v="2023-01-30T00:00:00"/>
    <s v="1 meses 14 días."/>
    <d v="2023-01-30T00:00:00"/>
    <s v="1 años 14 días."/>
    <s v="Término Ok"/>
    <m/>
    <m/>
    <m/>
    <m/>
    <s v="CL 50 A # 81C 29 SUR"/>
    <n v="3133440925"/>
    <s v="CRISTIANCDLM20@HOTMAIL.COM"/>
    <s v="Banco Davivienda"/>
    <s v="Ahorros"/>
    <s v="570007271138872"/>
    <s v="Masculino"/>
    <s v="Colombia"/>
    <s v="Bogotá, D.C."/>
    <s v="Cundinamarca"/>
    <d v="1989-10-08T00:00:00"/>
    <n v="34"/>
    <s v="BACHILLER"/>
    <m/>
  </r>
  <r>
    <x v="2"/>
    <s v="083-2022"/>
    <m/>
    <s v="Secop II"/>
    <s v="083-2022CPS-AG(66410)"/>
    <s v="FDLSUBACD-083-2022(66410)"/>
    <x v="0"/>
    <x v="0"/>
    <x v="0"/>
    <m/>
    <m/>
    <s v="JUAN CARLOS CASTILLO LOPEZ"/>
    <n v="79915114"/>
    <s v="Bogotá, D.C."/>
    <n v="1978"/>
    <n v="25520000"/>
    <n v="3402667"/>
    <n v="0"/>
    <n v="28922667"/>
    <n v="2320000"/>
    <m/>
    <m/>
    <m/>
    <s v="Persona Natural"/>
    <x v="0"/>
    <m/>
    <s v="PRESTAR LOS SERVICIOS DE APOYO AL AREA GESTION DE DESARROLLO LOCAL POR SUS PROPIOS MEDIOS PARA LA DISTRIBUCION DE LA CORRESPONDENCIA EXTERNA QUE TIENE ORIGEN EN LAS DIFERENTES DEPENDENCIAS DE LA ALCALDIA LOCAL"/>
    <s v="https://community.secop.gov.co/Public/Tendering/OpportunityDetail/Index?noticeUID=CO1.NTC.2543209&amp;isFromPublicArea=True&amp;isModal=true&amp;asPopupView=true"/>
    <x v="7"/>
    <x v="298"/>
    <d v="2022-01-17T00:00:00"/>
    <d v="2022-12-16T00:00:00"/>
    <s v="11 meses "/>
    <d v="2023-01-30T00:00:00"/>
    <s v="1 meses 14 días."/>
    <d v="2023-01-30T00:00:00"/>
    <s v="1 años 14 días."/>
    <s v="Término Ok"/>
    <m/>
    <m/>
    <m/>
    <m/>
    <s v="CARRERA 113B#75A-38"/>
    <n v="3103067006"/>
    <s v="JUANCASTILLO1979@YAHOO.ES"/>
    <s v="Bancolombia"/>
    <s v="Ahorros"/>
    <s v="03567204579"/>
    <s v="Masculino"/>
    <s v="Colombia"/>
    <s v="Bogotá, D.C."/>
    <s v="Cundinamarca"/>
    <d v="1979-10-29T00:00:00"/>
    <n v="44"/>
    <s v="ADMINISTRACION DE EMPRESAS"/>
    <m/>
  </r>
  <r>
    <x v="2"/>
    <s v="084-2022"/>
    <m/>
    <s v="Secop II"/>
    <s v="084-2022CPS-P(66377)"/>
    <s v="FDLSUBACD-084-2022(66377)"/>
    <x v="0"/>
    <x v="0"/>
    <x v="1"/>
    <m/>
    <m/>
    <s v="ZAIRA LORENA CALDERON GARCES"/>
    <n v="1030533128"/>
    <s v="Bogotá, D.C."/>
    <n v="1978"/>
    <n v="50380000"/>
    <n v="0"/>
    <n v="0"/>
    <n v="50380000"/>
    <n v="4580000"/>
    <m/>
    <m/>
    <m/>
    <s v="Persona Natural"/>
    <x v="5"/>
    <m/>
    <s v="PRESTAR LOS SERVICIOS PORFESIONALES PARA APOYAR LA GESTION ADMINISTRATIVA Y FINANCIERA DEL AREA DE GESTION DEL DESARROLLO LOCAL DE LA ALCLADIA LOCAL DE SUBA"/>
    <s v="https://community.secop.gov.co/Public/Tendering/OpportunityDetail/Index?noticeUID=CO1.NTC.2542993&amp;isFromPublicArea=True&amp;isModal=true&amp;asPopupView=true"/>
    <x v="8"/>
    <x v="298"/>
    <d v="2022-01-17T00:00:00"/>
    <d v="2022-12-16T00:00:00"/>
    <s v="11 meses "/>
    <d v="2022-12-16T00:00:00"/>
    <s v=""/>
    <d v="2022-10-05T00:00:00"/>
    <s v="8 meses 19 días."/>
    <s v="Terminación Anticipada"/>
    <m/>
    <m/>
    <m/>
    <m/>
    <s v="CALLE 50A SUR #81C-29"/>
    <n v="3132739872"/>
    <s v="LORENITA1120@YAHOO.COM"/>
    <s v="Bancolombia"/>
    <s v="Ahorros"/>
    <s v="04500039243"/>
    <s v="Femenino"/>
    <s v="Colombia"/>
    <s v="Bogotá, D.C."/>
    <s v="Cundinamarca"/>
    <d v="1986-11-20T00:00:00"/>
    <n v="37"/>
    <s v="ADMINISTRACION DE EMPESAS -   TECNOLOGIA EN GESTION DE CALIDAD - TECNICO PROFESIONAL EN DOCUMENTACION DE PROCESOS"/>
    <m/>
  </r>
  <r>
    <x v="2"/>
    <s v="085-2022 C1"/>
    <m/>
    <s v="Secop II"/>
    <s v="085-2022CPS-P(67178)"/>
    <s v="FDLSUBACD-085-2022(67178)"/>
    <x v="0"/>
    <x v="0"/>
    <x v="1"/>
    <d v="2022-10-05T00:00:00"/>
    <n v="19800000"/>
    <s v="MICHAEL LÓPEZ GARCÍA"/>
    <n v="80097880"/>
    <s v="Bogotá, D.C."/>
    <n v="1966"/>
    <n v="90750000"/>
    <n v="0"/>
    <n v="0"/>
    <n v="90750000"/>
    <n v="8250000"/>
    <m/>
    <m/>
    <m/>
    <s v="Persona Natural"/>
    <x v="1"/>
    <s v="1. 5/10/2022 3:56:02 PM Mediante documento radicado en el Fondo de Desarrollo Local de Suba, se solicita CESIÓN del Contrato de Prestación de Servicios No 085-2022CPS-P(67178), suscrito con MICHAEL LÓPEZ GARCÍA, identificado (a) con Cédula de Ciudadanía No. 80097880, argumentando que asumirá un nuevo reto; sin dar más elucidaciones. Por lo anterior, se realiza la CESIÓN DEL CONTRATO a CATALINA POSADA ESCOBAR, identificada (o) con cédula de ciudadanía N° 1020753504, a partir del 05/10/2022, teniendo en cuenta la idoneidad, previa verificación de los requisitos aportados por el (la) contratista. Lo anterior de conformidad con los documentos anexos, los cuales hacen parte integral del presente contrato._x000a_2. 15/12/2022 11:24:11 AM Mediante documento radicado el 16 de noviembre de 2022, se solicita la PRÓRROGA y ADICIÓN del contrato No. 085- 2022CPS-P(67178), suscrito con CATALINA POSADA ESCOBAR, por el término de TREINTA (30) días además SIETE MILLONES NOVECIENTOS SETENTA Y CINCO MIL M/CTE (7,975,000); atendiendo a la necesidad de garantizar la función de la administración local se requiere continuar con la ejecución del contrato de prestación de servicios objeto de adición y prórroga. LA NUEVA FECHA DE TERMINACIÓN DEL CONTRATO ES EL DÍA 15 DE ENERO DE 2023. Las erogaciones correspondientes al pago del valor de la presente adición se harán con cargo al presupuesto del FDLS, según certificado de disponibilidad presupuestal N° 1232 del 14/12/2022. Lo anterior, con fundamento además en el principio de la autonomía de la voluntad consagrado en el artículo 1602 del Código Civil, en concordancia con el artículo 40 de la Ley 80 de 1993, inciso tercero."/>
    <s v="PRESTAR LOS SERVICIOS PROFESIONALES ESPECIALIZADOS AL AREA DE GESTION DEL DESARROLLO LOCAL PARA APOYAR LA COORDINACION DE LOS TEMAS RELACIONADOS CON EL FORTALECIMIENTO DEL TEJIDO ECONOMICO LOCAL, PARA EL CUMPLIMIENTO DE LAS METAS DEL PLAN DE DESARROLLO LOCAL DE SUBA"/>
    <s v="https://community.secop.gov.co/Public/Tendering/OpportunityDetail/Index?noticeUID=CO1.NTC.2543679&amp;isFromPublicArea=True&amp;isModal=true&amp;asPopupView=true"/>
    <x v="22"/>
    <x v="298"/>
    <d v="2022-01-17T00:00:00"/>
    <d v="2022-12-16T00:00:00"/>
    <s v="11 meses "/>
    <d v="2022-12-16T00:00:00"/>
    <s v=""/>
    <d v="2022-12-16T00:00:00"/>
    <s v="11 meses "/>
    <s v="Término Ok"/>
    <m/>
    <m/>
    <m/>
    <m/>
    <s v="CALLE 117 D No. 57 - 96, Apyo 1101"/>
    <n v="8032503"/>
    <s v="milogah@hotmail.com"/>
    <s v="Banco Av Villas"/>
    <s v="Ahorros"/>
    <n v="19995898"/>
    <s v="Masculino"/>
    <s v="Colombia"/>
    <s v="Bogotá, D.C."/>
    <s v="Cundinamarca"/>
    <d v="1982-07-01T00:00:00"/>
    <n v="41"/>
    <s v="MAESTRIA EN POLITICAS PUBLICAS"/>
    <m/>
  </r>
  <r>
    <x v="2"/>
    <s v="085-2022"/>
    <m/>
    <s v="Secop II"/>
    <s v="085-2022CPS-P(67178)"/>
    <s v="FDLSUBACD-085-2022(67178)"/>
    <x v="0"/>
    <x v="0"/>
    <x v="1"/>
    <m/>
    <m/>
    <s v="CATALINA POSADA ESCOBAR"/>
    <n v="1020753504"/>
    <s v="Bogotá, D.C."/>
    <n v="1966"/>
    <n v="90750000"/>
    <n v="7975000"/>
    <n v="0"/>
    <n v="98725000"/>
    <n v="8250000"/>
    <m/>
    <m/>
    <m/>
    <s v="Persona Natural"/>
    <x v="0"/>
    <s v="2. 15/12/2022 11:24:11 AM Mediante documento radicado el 16 de noviembre de 2022, se solicita la PRÓRROGA y ADICIÓN del contrato No. 085- 2022CPS-P(67178), suscrito con CATALINA POSADA ESCOBAR, por el término de TREINTA (30) días además SIETE MILLONES NOVECIENTOS SETENTA Y CINCO MIL M/CTE (7,975,000); atendiendo a la necesidad de garantizar la función de la administración local se requiere continuar con la ejecución del contrato de prestación de servicios objeto de adición y prórroga. LA NUEVA FECHA DE TERMINACIÓN DEL CONTRATO ES EL DÍA 15 DE ENERO DE 2023. Las erogaciones correspondientes al pago del valor de la presente adición se harán con cargo al presupuesto del FDLS, según certificado de disponibilidad presupuestal N° 1232 del 14/12/2022. Lo anterior, con fundamento además en el principio de la autonomía de la voluntad consagrado en el artículo 1602 del Código Civil, en concordancia con el artículo 40 de la Ley 80 de 1993, inciso tercero."/>
    <s v="PRESTAR LOS SERVICIOS PROFESIONALES ESPECIALIZADOS AL AREA DE GESTION DEL DESARROLLO LOCAL PARA APOYAR LA COORDINACION DE LOS TEMAS RELACIONADOS CON EL FORTALECIMIENTO DEL TEJIDO ECONOMICO LOCAL, PARA EL CUMPLIMIENTO DE LAS METAS DEL PLAN DE DESARROLLO LOCAL DE SUBA"/>
    <s v="https://community.secop.gov.co/Public/Tendering/OpportunityDetail/Index?noticeUID=CO1.NTC.2543679&amp;isFromPublicArea=True&amp;isModal=true&amp;asPopupView=true"/>
    <x v="22"/>
    <x v="298"/>
    <d v="2022-01-17T00:00:00"/>
    <d v="2022-12-16T00:00:00"/>
    <s v="11 meses "/>
    <d v="2023-01-15T00:00:00"/>
    <s v="30 días."/>
    <d v="2023-01-15T00:00:00"/>
    <s v="11 meses 30 días."/>
    <s v="Término Ok"/>
    <m/>
    <m/>
    <m/>
    <m/>
    <s v="CALLE 139 No.73-20 EL VELERO CASA 57"/>
    <n v="3117395385"/>
    <s v="ktaposada@hotmail.com"/>
    <s v="Banco Scotiabank Colpatria"/>
    <s v="Ahorros"/>
    <n v="4412009418"/>
    <s v="Femenino"/>
    <s v="Colombia"/>
    <s v="Medellín"/>
    <s v="Antioquia"/>
    <d v="1990-06-18T00:00:00"/>
    <n v="33"/>
    <s v="ADMINISTRACION DE EMPRESAS, ESPECIALIZACIÓN EN GESTIÓN DE LA_x000a_CALIDAD Y NORMALIZACIÓN TÉCNICA"/>
    <m/>
  </r>
  <r>
    <x v="2"/>
    <s v="086-2022"/>
    <m/>
    <s v="Secop II"/>
    <s v="086-2022CPS-P(67180)"/>
    <s v="FDLSUBACD-086-2022(67180)"/>
    <x v="0"/>
    <x v="0"/>
    <x v="1"/>
    <m/>
    <m/>
    <s v="BYRON SEBASTIAN DAVILA FANDIÑO"/>
    <n v="1022393019"/>
    <s v="Bogotá, D.C."/>
    <n v="1966"/>
    <n v="50380000"/>
    <n v="4427333"/>
    <n v="0"/>
    <n v="54807333"/>
    <n v="4580000"/>
    <m/>
    <m/>
    <m/>
    <s v="Persona Natural"/>
    <x v="0"/>
    <m/>
    <s v="PRESTAR LOS SERVICIOS PROFESIONALES AL AREA DE GESTION DEL DESARROLLO LOCAL EN LA ASISTENCIA TECNICA Y EJECUCION DE ACCIONES RELACIONADAS CON LA REACTIVACION Y DESARROLLO ECONOMICO EN LA LOCALIDAD, EN CUMPLIMIENTO DE LAS METAS DEL PLAN DE DESARROLLO LOCAL Y DEMAS TEMAS AFINES DEL PROYECTO DE INVERSION 1966 FORTALECIENDO EL TEJIDO ECONOMICO LOCAL"/>
    <s v="https://community.secop.gov.co/Public/Tendering/OpportunityDetail/Index?noticeUID=CO1.NTC.2543588&amp;isFromPublicArea=True&amp;isModal=true&amp;asPopupView=true"/>
    <x v="22"/>
    <x v="298"/>
    <d v="2022-01-17T00:00:00"/>
    <d v="2022-12-16T00:00:00"/>
    <s v="11 meses "/>
    <d v="2023-01-15T00:00:00"/>
    <s v="30 días."/>
    <d v="2023-01-15T00:00:00"/>
    <s v="11 meses 30 días."/>
    <s v="Término Ok"/>
    <m/>
    <m/>
    <m/>
    <m/>
    <s v="CL 54SUR 3443"/>
    <n v="3155577814"/>
    <s v="bsdavilaf@gmail.com"/>
    <s v="Banco Davivienda"/>
    <s v="Ahorros"/>
    <n v="7700747251"/>
    <s v="Masculino"/>
    <s v="Colombia"/>
    <s v="Bogotá, D.C."/>
    <s v="Cundinamarca"/>
    <d v="1994-05-20T00:00:00"/>
    <n v="30"/>
    <s v="CIENCIA POLÍTICA,MAESTRIA EN FILOSOFIA"/>
    <m/>
  </r>
  <r>
    <x v="2"/>
    <s v="087-2022"/>
    <m/>
    <s v="Secop II"/>
    <s v="087-2022CPS-P(67180)"/>
    <s v="FDLSUBACD-087-2022(67180)"/>
    <x v="0"/>
    <x v="0"/>
    <x v="1"/>
    <m/>
    <m/>
    <s v="RODRIGO ANDRÉS OVIEDO ZEA"/>
    <n v="1110457705"/>
    <s v="Ibagué (Tolima)"/>
    <n v="1966"/>
    <n v="50380000"/>
    <n v="4274667"/>
    <n v="0"/>
    <n v="54654667"/>
    <n v="4580000"/>
    <m/>
    <m/>
    <m/>
    <s v="Persona Natural"/>
    <x v="0"/>
    <m/>
    <s v="PRESTAR LOS SERVICIOS PROFESIONALES AL AREA DE GESTION DEL DESARROLLO LOCAL EN LA ASISTENCIA TECNICA Y EJECUCION DE ACCIONES RELACIONADAS CON LA REACTIVACION Y DESARROLLO ECONOMICO EN LA LOCALIDAD, EN CUMPLIMIENTO DE LAS METAS DEL PLAN DE DESARROLLO LOCAL Y DEMAS TEMAS AFINES DEL PROYECTO DE INVERSION 1966 FORTALECIENDO EL TEJIDO ECONOMICO LOCAL"/>
    <s v="https://community.secop.gov.co/Public/Tendering/OpportunityDetail/Index?noticeUID=CO1.NTC.2544002&amp;isFromPublicArea=True&amp;isModal=true&amp;asPopupView=true"/>
    <x v="22"/>
    <x v="300"/>
    <d v="2022-01-18T00:00:00"/>
    <d v="2022-12-17T00:00:00"/>
    <s v="11 meses "/>
    <d v="2023-01-15T00:00:00"/>
    <s v="29 días."/>
    <d v="2023-01-15T00:00:00"/>
    <s v="11 meses 29 días."/>
    <s v="Término Ok"/>
    <m/>
    <m/>
    <m/>
    <m/>
    <s v="KR 55 149 60"/>
    <n v="3006563895"/>
    <s v=" roviedozea@gmail.com"/>
    <s v="Bancolombia"/>
    <s v="Ahorros"/>
    <n v="59768327267"/>
    <s v="Masculino"/>
    <s v="Colombia"/>
    <s v="Ibagué"/>
    <s v="Tolima"/>
    <d v="1987-03-05T00:00:00"/>
    <n v="37"/>
    <s v="ESPECIALIZACION EN GERENCIA Y ADMINISTRACION FINANCIERA,ECONOMIA,Costos ,GERENCIA DE PROYECTOS,Análisis Financiero Organizacional."/>
    <m/>
  </r>
  <r>
    <x v="2"/>
    <s v="088-2022"/>
    <m/>
    <s v="Secop II"/>
    <s v="088-2022CPS-P(67188)"/>
    <s v="FDLSUBACD-088-2022(67188)"/>
    <x v="0"/>
    <x v="0"/>
    <x v="1"/>
    <m/>
    <m/>
    <s v="JEFERSON ALEXANDER GUZMAN NEGRO"/>
    <n v="1104709000"/>
    <s v="Bogotá, D.C."/>
    <n v="1973"/>
    <n v="50380000"/>
    <n v="4732667"/>
    <n v="0"/>
    <n v="55112667"/>
    <n v="4580000"/>
    <m/>
    <m/>
    <m/>
    <s v="Persona Natural"/>
    <x v="0"/>
    <m/>
    <s v="PRESTAR SERVICIOS PROFESIONALES PARA IMPLEMENTAR ACCIONES QUE PROMUEVAN LA ASISTENCIA, ATENCION Y REPARACION DE LA POBLACION VICTIMA DEL CONFLICTO ARMADO RESIDENTE EN LA LOCALIDAD DE SUBA, DANDO CUMPLIMIENTO A LAS METAS DEL PLAN DE DESARROLLO LOCAL"/>
    <s v="https://community.secop.gov.co/Public/Tendering/OpportunityDetail/Index?noticeUID=CO1.NTC.2543683&amp;isFromPublicArea=True&amp;isModal=true&amp;asPopupView=true"/>
    <x v="4"/>
    <x v="298"/>
    <d v="2022-01-15T00:00:00"/>
    <d v="2022-12-14T00:00:00"/>
    <s v="11 meses "/>
    <d v="2023-01-15T00:00:00"/>
    <s v="1 meses 1 días."/>
    <d v="2023-01-15T00:00:00"/>
    <s v="1 años 1 días."/>
    <s v="Término Ok"/>
    <m/>
    <m/>
    <m/>
    <m/>
    <s v="CL 150A 9540 IN 1"/>
    <n v="3125348482"/>
    <s v="jeferson9602@hotmail.com"/>
    <s v="Bancolombia"/>
    <s v="Ahorros"/>
    <n v="44628967081"/>
    <s v="Masculino"/>
    <s v="Colombia"/>
    <s v="Bogotá, D.C."/>
    <s v="Cundinamarca"/>
    <d v="1996-01-02T00:00:00"/>
    <n v="28"/>
    <s v="CIENCIA POLÍTICA"/>
    <m/>
  </r>
  <r>
    <x v="2"/>
    <s v="089-2022"/>
    <m/>
    <s v="Secop II"/>
    <s v="089-2022CPS-P (67191)"/>
    <s v="FDLSUBACD-089-2022(67191)"/>
    <x v="0"/>
    <x v="0"/>
    <x v="1"/>
    <m/>
    <m/>
    <s v="NEDI NATALIA MILLARES ABELLA"/>
    <n v="1015437186"/>
    <s v="Bogotá, D.C."/>
    <n v="1994"/>
    <n v="72050000"/>
    <n v="6768333"/>
    <n v="0"/>
    <n v="78818333"/>
    <n v="6550000"/>
    <m/>
    <m/>
    <m/>
    <s v="Persona Natural"/>
    <x v="0"/>
    <m/>
    <s v="PRESTAR SERVICIOS PROFESIONALES AL AREA DE GESTION DEL DESARROLLO LOCAL DE LA ALCALDIA LOCAL DE SUBA, PARA APOYAR LA PROMOCION DE LAS ACCIONES TENDIENTES AL FORTALECIMIENTO, ACCESO Y PERMANENCIA DE LOS JOVENES DE LA LOCALIDAD EN PROGRAMAS DE EDUCACION TECNICA, TECNOLOGICA Y SUPERIOR, DANDO CUMPLIMIENTO EFECTIVO A LOS COMPONENTES DEL PROYECTO 1994 - JOVENES FORMADOS PARA EL FUTURO"/>
    <s v="https://community.secop.gov.co/Public/Tendering/OpportunityDetail/Index?noticeUID=CO1.NTC.2542556&amp;isFromPublicArea=True&amp;isModal=true&amp;asPopupView=true"/>
    <x v="20"/>
    <x v="298"/>
    <d v="2022-01-15T00:00:00"/>
    <d v="2022-12-14T00:00:00"/>
    <s v="11 meses "/>
    <d v="2023-01-15T00:00:00"/>
    <s v="1 meses 1 días."/>
    <d v="2023-01-15T00:00:00"/>
    <s v="1 años 1 días."/>
    <s v="Término Ok"/>
    <m/>
    <m/>
    <m/>
    <m/>
    <s v="CARRERA 68D #66-29"/>
    <n v="3007001168"/>
    <s v="NATALIA.MILLARESA@GMAIL.COM"/>
    <s v="Banco Davivienda"/>
    <s v="Ahorros"/>
    <s v="0550008200706474"/>
    <s v="Femenino"/>
    <s v="Colombia"/>
    <s v="Bogotá, D.C."/>
    <s v="Cundinamarca"/>
    <d v="1993-03-11T00:00:00"/>
    <n v="31"/>
    <s v="GOBIERNO Y RELACIONES INTERNACIONALES"/>
    <m/>
  </r>
  <r>
    <x v="2"/>
    <s v="090-2022"/>
    <m/>
    <s v="Secop II"/>
    <s v="090-2022CPS-AG(66974)."/>
    <s v="FDLSUBACD-090-2022(66974)."/>
    <x v="0"/>
    <x v="0"/>
    <x v="0"/>
    <m/>
    <m/>
    <s v="CAMILO REINOSO MARTiNEZ"/>
    <n v="79915133"/>
    <s v="Bogotá, D.C."/>
    <n v="2032"/>
    <n v="25520000"/>
    <n v="1546666"/>
    <n v="0"/>
    <n v="27066666"/>
    <n v="2320000"/>
    <m/>
    <m/>
    <m/>
    <s v="Persona Natural"/>
    <x v="0"/>
    <m/>
    <s v="PRESTAR SERVICIOS DE APOYO EN LAS ACTIVIDADES DE SEGURIDAD, CONVIVENCIA CIUDADANA Y RECUPERACION DEL ESPACIO PUBLICO PARA EL CUMPLIMIENTO EFECTIVO DE LAS METAS DEL PROYECTO DE INVERSION 2032 - SUBA CONVIVE CON SEGURIDAD Y TRANQUILIDAD"/>
    <s v="https://community.secop.gov.co/Public/Tendering/OpportunityDetail/Index?noticeUID=CO1.NTC.2628062&amp;isFromPublicArea=True&amp;isModal=true&amp;asPopupView=true"/>
    <x v="13"/>
    <x v="302"/>
    <d v="2022-01-26T00:00:00"/>
    <d v="2022-12-25T00:00:00"/>
    <s v="11 meses "/>
    <d v="2023-01-15T00:00:00"/>
    <s v="21 días."/>
    <d v="2023-01-15T00:00:00"/>
    <s v="11 meses 21 días."/>
    <s v="Término Ok"/>
    <m/>
    <m/>
    <m/>
    <m/>
    <s v="KR 56 # 152B - 60"/>
    <n v="5784731"/>
    <s v="cami_publifotos@hotmail.com"/>
    <s v="Banco Davivienda"/>
    <s v="Ahorros"/>
    <s v="0570009970411006_x000d_"/>
    <s v="Masculino"/>
    <s v="Colombia"/>
    <s v="Bogotá, D.C."/>
    <s v="Cundinamarca"/>
    <d v="1979-09-26T00:00:00"/>
    <n v="44"/>
    <s v="Tecnico profesional en diseño gráfico"/>
    <m/>
  </r>
  <r>
    <x v="2"/>
    <s v="091-2022"/>
    <m/>
    <s v="Secop II"/>
    <s v="091-2022CPS-AG(66974)"/>
    <s v="FDLSUBACD-091-2022(66974)"/>
    <x v="0"/>
    <x v="0"/>
    <x v="0"/>
    <m/>
    <m/>
    <s v="JOSE RICARDO BECERRA CONDE"/>
    <n v="79602587"/>
    <s v="Bogotá, D.C."/>
    <n v="2032"/>
    <n v="25520000"/>
    <n v="2088000"/>
    <n v="0"/>
    <n v="27608000"/>
    <n v="2320000"/>
    <m/>
    <m/>
    <m/>
    <s v="Persona Natural"/>
    <x v="0"/>
    <m/>
    <s v="PRESTAR SERVICIOS DE APOYO EN LAS ACTIVIDADES DE SEGURIDAD, CONVIVENCIA CIUDADANA Y RECUPERACION DEL ESPACIO PUBLICO PARA EL CUMPLIMIENTO EFECTIVO DE LAS METAS DEL PROYECTO DE INVERSION 2032 - SUBA CONVIVE CON SEGURIDAD Y TRANQUILIDAD"/>
    <s v="https://community.secop.gov.co/Public/Tendering/OpportunityDetail/Index?noticeUID=CO1.NTC.2546907&amp;isFromPublicArea=True&amp;isModal=true&amp;asPopupView=true"/>
    <x v="13"/>
    <x v="298"/>
    <d v="2022-01-19T00:00:00"/>
    <d v="2022-12-18T00:00:00"/>
    <s v="11 meses "/>
    <d v="2023-01-15T00:00:00"/>
    <s v="28 días."/>
    <d v="2023-01-15T00:00:00"/>
    <s v="11 meses 28 días."/>
    <s v="Término Ok"/>
    <m/>
    <m/>
    <m/>
    <m/>
    <s v="Cll 142 D 127 A 59"/>
    <n v="3107588566"/>
    <s v="Ricardo-becerra1707@hotmail.com"/>
    <s v="Banco Davivienda"/>
    <s v="Ahorros"/>
    <s v="570473870001236"/>
    <s v="Masculino"/>
    <s v="Colombia"/>
    <s v="Bogotá, D.C."/>
    <s v="Cundinamarca"/>
    <d v="1974-02-12T00:00:00"/>
    <n v="50"/>
    <s v="BACHILLER"/>
    <m/>
  </r>
  <r>
    <x v="2"/>
    <s v="092-2022"/>
    <m/>
    <s v="Secop II"/>
    <s v="092-2022CPS-AG (66974)"/>
    <s v="FDLSUBACD-092-2022(66974)"/>
    <x v="0"/>
    <x v="0"/>
    <x v="0"/>
    <m/>
    <m/>
    <s v="CESAR URIEL PAEZ ORTIZ"/>
    <n v="79372309"/>
    <s v="Bogotá, D.C."/>
    <n v="2032"/>
    <n v="25520000"/>
    <n v="3248000"/>
    <n v="0"/>
    <n v="28768000"/>
    <n v="2320000"/>
    <m/>
    <m/>
    <m/>
    <s v="Persona Natural"/>
    <x v="0"/>
    <m/>
    <s v="PRESTAR SERVICIOS DE APOYO EN LAS ACTIVIDADES DE SEGURIDAD, CONVIVENCIA CIUDADANA Y RECUPERACION DEL ESPACIO PUBLICO PARA EL CUMPLIMIENTO EFECTIVO DE LAS METAS DEL PROYECTO DE INVERSION 2032 - SUBA CONVIVE CON SEGURIDAD Y TRANQUILIDAD"/>
    <s v="https://community.secop.gov.co/Public/Tendering/OpportunityDetail/Index?noticeUID=CO1.NTC.2546787&amp;isFromPublicArea=True&amp;isModal=true&amp;asPopupView=true"/>
    <x v="13"/>
    <x v="298"/>
    <d v="2022-01-19T00:00:00"/>
    <d v="2022-12-18T00:00:00"/>
    <s v="11 meses "/>
    <d v="2023-01-30T00:00:00"/>
    <s v="1 meses 12 días."/>
    <d v="2023-01-30T00:00:00"/>
    <s v="1 años 12 días."/>
    <s v="Término Ok"/>
    <m/>
    <m/>
    <m/>
    <m/>
    <s v="CL 128A 9226"/>
    <n v="3125621220"/>
    <s v="SINCRONIZACIONESPAEZ@YAHOO.ES"/>
    <s v="Banco Caja Social (BCSC)"/>
    <s v="Ahorros"/>
    <n v="24079901282"/>
    <s v="Masculino"/>
    <s v="Colombia"/>
    <s v="Chiquinquirá"/>
    <s v="Boyacá"/>
    <d v="1965-08-07T00:00:00"/>
    <n v="58"/>
    <s v="BACHILLER"/>
    <m/>
  </r>
  <r>
    <x v="2"/>
    <s v="093-2022"/>
    <m/>
    <s v="Secop II"/>
    <s v="093-2022CPS-AG(66974)"/>
    <s v="FDLSUBACD-093-2022(66974)"/>
    <x v="0"/>
    <x v="0"/>
    <x v="0"/>
    <m/>
    <m/>
    <s v="LUIS ALFREDO QUIÑONES CANO"/>
    <n v="1030556385"/>
    <s v="Bogotá, D.C."/>
    <n v="2032"/>
    <n v="25520000"/>
    <n v="928000"/>
    <n v="0"/>
    <n v="26448000"/>
    <n v="2320000"/>
    <m/>
    <m/>
    <m/>
    <s v="Persona Natural"/>
    <x v="0"/>
    <m/>
    <s v="PRESTAR SERVICIOS DE APOYO EN LAS ACTIVIDADES DE SEGURIDAD, CONVIVENCIA CIUDADANA Y RECUPERACION DEL ESPACIO PUBLICO PARA EL CUMPLIMIENTO EFECTIVO DE LAS METAS DEL PROYECTO DE INVERSION 2032 - SUBA CONVIVE CON SEGURIDAD Y TRANQUILIDAD"/>
    <s v="https://community.secop.gov.co/Public/Tendering/OpportunityDetail/Index?noticeUID=CO1.NTC.2547359&amp;isFromPublicArea=True&amp;isModal=true&amp;asPopupView=true"/>
    <x v="13"/>
    <x v="298"/>
    <d v="2022-01-19T00:00:00"/>
    <d v="2022-12-18T00:00:00"/>
    <s v="11 meses "/>
    <d v="2022-12-31T00:00:00"/>
    <s v="13 días."/>
    <d v="2022-12-31T00:00:00"/>
    <s v="11 meses 13 días."/>
    <s v="Término Ok"/>
    <m/>
    <m/>
    <m/>
    <m/>
    <s v="CALLE 151 B # 102-90 TORRE 2 APTO 102"/>
    <n v="3229030010"/>
    <s v="alfredo.cano0428@gmail.com"/>
    <s v="Banco de Bogotá"/>
    <s v="Ahorros"/>
    <n v="380739755"/>
    <s v="Masculino"/>
    <s v="Colombia"/>
    <s v="Bogotá, D.C."/>
    <s v="Cundinamarca"/>
    <d v="1989-04-28T00:00:00"/>
    <n v="35"/>
    <s v="BACHILLER"/>
    <m/>
  </r>
  <r>
    <x v="2"/>
    <s v="094-2022"/>
    <m/>
    <s v="Secop II"/>
    <s v="094-2022CPS-AG(66974)"/>
    <s v="FDLSUBACD-094-2022(66974)"/>
    <x v="0"/>
    <x v="0"/>
    <x v="0"/>
    <m/>
    <m/>
    <s v="CARLOS ANDRES RUEDA PEREZ"/>
    <n v="1098668971"/>
    <m/>
    <n v="2032"/>
    <n v="25520000"/>
    <n v="0"/>
    <n v="0"/>
    <n v="25520000"/>
    <n v="2320000"/>
    <m/>
    <m/>
    <m/>
    <s v="Persona Natural"/>
    <x v="0"/>
    <m/>
    <s v="PRESTAR SERVICIOS DE APOYO EN LAS ACTIVIDADES DE SEGURIDAD, CONVIVENCIA CIUDADANA Y RECUPERACION DEL ESPACIO PUBLICO PARA EL CUMPLIMIENTO EFECTIVO DE LAS METAS DEL PROYECTO DE INVERSION 2032 - SUBA CONVIVE CON SEGURIDAD Y TRANQUILIDAD"/>
    <s v="https://community.secop.gov.co/Public/Tendering/OpportunityDetail/Index?noticeUID=CO1.NTC.2547852&amp;isFromPublicArea=True&amp;isModal=true&amp;asPopupView=true"/>
    <x v="13"/>
    <x v="298"/>
    <d v="2022-01-19T00:00:00"/>
    <d v="2022-12-18T00:00:00"/>
    <s v="11 meses "/>
    <d v="2022-12-18T00:00:00"/>
    <s v=""/>
    <d v="2022-12-18T00:00:00"/>
    <s v="11 meses "/>
    <s v="Término Ok"/>
    <m/>
    <m/>
    <m/>
    <m/>
    <s v="CL 1441342 AP 703"/>
    <n v="3017726807"/>
    <s v="carlos.rupe@hotmail.com"/>
    <s v="Bancolombia"/>
    <s v="Ahorros"/>
    <n v="79364473511"/>
    <s v="Masculino"/>
    <s v="Colombia"/>
    <s v="Bucaramanga"/>
    <s v="Santander"/>
    <d v="1989-04-18T00:00:00"/>
    <n v="35"/>
    <s v="INGENIERIA CIVIL"/>
    <m/>
  </r>
  <r>
    <x v="2"/>
    <s v="095-2022"/>
    <m/>
    <s v="Secop II"/>
    <s v="095-2022CPS-AG(66974)"/>
    <s v="FDLSUBACD-095-2022(66974)"/>
    <x v="0"/>
    <x v="0"/>
    <x v="0"/>
    <m/>
    <m/>
    <s v="LAURA JIMENA RAMIREZ CABRALES"/>
    <n v="1010227991"/>
    <s v="Bogotá, D.C."/>
    <n v="2032"/>
    <n v="25520000"/>
    <n v="2088000"/>
    <n v="0"/>
    <n v="27608000"/>
    <n v="2320000"/>
    <m/>
    <m/>
    <m/>
    <s v="Persona Natural"/>
    <x v="0"/>
    <m/>
    <s v="PRESTAR SERVICIOS DE APOYO EN LAS ACTIVIDADES DE SEGURIDAD, CONVIVENCIA CIUDADANA Y RECUPERACION DEL ESPACIO PUBLICO PARA EL CUMPLIMIENTO EFECTIVO DE LAS METAS DEL PROYECTO DE INVERSION 2032 - SUBA CONVIVE CON SEGURIDAD Y TRANQUILIDAD"/>
    <s v="https://community.secop.gov.co/Public/Tendering/OpportunityDetail/Index?noticeUID=CO1.NTC.2548512&amp;isFromPublicArea=True&amp;isModal=true&amp;asPopupView=true"/>
    <x v="13"/>
    <x v="300"/>
    <d v="2022-01-19T00:00:00"/>
    <d v="2022-12-18T00:00:00"/>
    <s v="11 meses "/>
    <d v="2023-01-15T00:00:00"/>
    <s v="28 días."/>
    <d v="2023-01-15T00:00:00"/>
    <s v="11 meses 28 días."/>
    <s v="Término Ok"/>
    <m/>
    <m/>
    <m/>
    <m/>
    <s v="CL 152 A 54 68"/>
    <n v="3123878398"/>
    <s v="laurajimena12@yahoo.com.co"/>
    <s v="Bancolombia"/>
    <s v="Ahorros"/>
    <n v="21734749262"/>
    <s v="Femenino"/>
    <s v="Colombia"/>
    <s v="Bogotá, D.C."/>
    <s v="Cundinamarca"/>
    <d v="1996-04-25T00:00:00"/>
    <n v="28"/>
    <s v="ANTROPOLOGIA"/>
    <m/>
  </r>
  <r>
    <x v="2"/>
    <s v="096-2022"/>
    <m/>
    <s v="Secop II"/>
    <s v="096-2022CPS-AG(66974)"/>
    <s v="FDLSUBACD-096-2022(66974)"/>
    <x v="0"/>
    <x v="0"/>
    <x v="0"/>
    <m/>
    <m/>
    <s v="ALIX ANDREA RUIZ CORTES"/>
    <n v="1015441584"/>
    <s v="Bogotá, D.C."/>
    <n v="2032"/>
    <n v="25520000"/>
    <n v="928000"/>
    <n v="0"/>
    <n v="26448000"/>
    <n v="2320000"/>
    <m/>
    <m/>
    <m/>
    <s v="Persona Natural"/>
    <x v="0"/>
    <m/>
    <s v="PRESTAR SERVICIOS DE APOYO EN LAS ACTIVIDADES DE SEGURIDAD, CONVIVENCIA CIUDADANA Y RECUPERACION DEL ESPACIO PUBLICO PARA EL CUMPLIMIENTO EFECTIVO DE LAS METAS DEL PROYECTO DE INVERSION 2032 - SUBA CONVIVE CON SEGURIDAD Y TRANQUILIDAD"/>
    <s v="https://community.secop.gov.co/Public/Tendering/OpportunityDetail/Index?noticeUID=CO1.NTC.2548493&amp;isFromPublicArea=True&amp;isModal=true&amp;asPopupView=true"/>
    <x v="13"/>
    <x v="298"/>
    <d v="2022-01-19T00:00:00"/>
    <d v="2022-12-18T00:00:00"/>
    <s v="11 meses "/>
    <d v="2022-12-31T00:00:00"/>
    <s v="13 días."/>
    <d v="2022-12-31T00:00:00"/>
    <s v="11 meses 13 días."/>
    <s v="Término Ok"/>
    <m/>
    <m/>
    <m/>
    <m/>
    <s v="Carrera 103C # 139 - 84 APT 303"/>
    <n v="3227949691"/>
    <s v="andreruiz572@gmail.com"/>
    <s v="Bancolombia"/>
    <s v="Ahorros"/>
    <n v="69966451301"/>
    <s v="Femenino"/>
    <s v="Colombia"/>
    <s v="Bogotá, D.C."/>
    <s v="Cundinamarca"/>
    <d v="1993-10-16T00:00:00"/>
    <n v="30"/>
    <s v="BACHILLER"/>
    <m/>
  </r>
  <r>
    <x v="2"/>
    <s v="097-2022"/>
    <m/>
    <s v="Secop II"/>
    <s v="097-2022CPS-AG(66974)"/>
    <s v="FDLSUBACD-097-2022(66974)"/>
    <x v="0"/>
    <x v="0"/>
    <x v="0"/>
    <m/>
    <m/>
    <s v="FRANCI LILIANA LIMAS RODRIGUEZ"/>
    <n v="52691154"/>
    <s v="Bogotá, D.C."/>
    <n v="2032"/>
    <n v="25520000"/>
    <n v="2088000"/>
    <n v="0"/>
    <n v="27608000"/>
    <n v="2320000"/>
    <m/>
    <m/>
    <m/>
    <s v="Persona Natural"/>
    <x v="0"/>
    <m/>
    <s v="PRESTAR SERVICIOS DE APOYO EN LAS ACTIVIDADES DE SEGURIDAD, CONVIVENCIA CIUDADANA Y RECUPERACION DEL ESPACIO PUBLICO PARA EL CUMPLIMIENTO EFECTIVO DE LAS METAS DEL PROYECTO DE INVERSION 2032 - SUBA CONVIVE CON SEGURIDAD Y TRANQUILIDAD"/>
    <s v="https://community.secop.gov.co/Public/Tendering/OpportunityDetail/Index?noticeUID=CO1.NTC.2548686&amp;isFromPublicArea=True&amp;isModal=true&amp;asPopupView=true"/>
    <x v="13"/>
    <x v="298"/>
    <d v="2022-01-19T00:00:00"/>
    <d v="2022-12-18T00:00:00"/>
    <s v="11 meses "/>
    <d v="2023-01-15T00:00:00"/>
    <s v="28 días."/>
    <d v="2023-01-15T00:00:00"/>
    <s v="11 meses 28 días."/>
    <s v="Término Ok"/>
    <m/>
    <m/>
    <m/>
    <m/>
    <s v="KR 141- 142 F 41"/>
    <n v="3112465470"/>
    <s v="flimasrodriguez@gmail.com"/>
    <s v="Bancolombia"/>
    <s v="Ahorros"/>
    <s v="03112465470"/>
    <s v="Femenino"/>
    <s v="Colombia"/>
    <s v="Bogotá, D.C."/>
    <s v="Cundinamarca"/>
    <d v="1979-04-22T00:00:00"/>
    <n v="45"/>
    <s v="ADMINISTRACION DE EMPRESAS COMERCIALES"/>
    <m/>
  </r>
  <r>
    <x v="2"/>
    <s v="098-2022"/>
    <m/>
    <s v="Secop II"/>
    <s v="098-2022CPS-AG(66974)"/>
    <s v="FDLSUBACD-098-2022(66974)"/>
    <x v="0"/>
    <x v="0"/>
    <x v="0"/>
    <m/>
    <m/>
    <s v="JUAN CARLOS ARNGO CARDENAS"/>
    <n v="80472484"/>
    <s v="Bogotá, D.C."/>
    <n v="2032"/>
    <n v="25520000"/>
    <n v="3248000"/>
    <n v="0"/>
    <n v="28768000"/>
    <n v="2320000"/>
    <m/>
    <m/>
    <m/>
    <s v="Persona Natural"/>
    <x v="0"/>
    <m/>
    <s v="PRESTAR SERVICIOS DE APOYO EN LAS ACTIVIDADES DE SEGURIDAD, CONVIVENCIA CIUDADANA Y RECUPERACION DEL ESPACIO PUBLICO PARA EL CUMPLIMIENTO EFECTIVO DE LAS METAS DEL PROYECTO DE INVERSION 2032 - SUBA CONVIVE CON SEGURIDAD Y TRANQUILIDAD"/>
    <s v="https://community.secop.gov.co/Public/Tendering/OpportunityDetail/Index?noticeUID=CO1.NTC.2547828&amp;isFromPublicArea=True&amp;isModal=true&amp;asPopupView=true"/>
    <x v="13"/>
    <x v="298"/>
    <d v="2022-01-19T00:00:00"/>
    <d v="2022-12-18T00:00:00"/>
    <s v="11 meses "/>
    <d v="2023-01-30T00:00:00"/>
    <s v="1 meses 12 días."/>
    <d v="2023-01-30T00:00:00"/>
    <s v="1 años 12 días."/>
    <s v="Término Ok"/>
    <m/>
    <m/>
    <m/>
    <m/>
    <s v="CALLE 128C#104-52"/>
    <n v="3222401149"/>
    <s v="JCARANGO2008@GMAIL.COM"/>
    <s v="Bancolombia"/>
    <s v="Ahorros"/>
    <n v="24197339604"/>
    <s v="Masculino"/>
    <s v="Colombia"/>
    <s v="Bogotá, D.C."/>
    <s v="Cundinamarca"/>
    <d v="1974-01-25T00:00:00"/>
    <n v="50"/>
    <s v="BACHILLER"/>
    <m/>
  </r>
  <r>
    <x v="2"/>
    <s v="099-2022"/>
    <m/>
    <s v="Secop II"/>
    <s v="099-2022CPS-AG(66974)"/>
    <s v="FDLSUBACD-099-2022(66974)"/>
    <x v="0"/>
    <x v="0"/>
    <x v="0"/>
    <m/>
    <m/>
    <s v="WILSON CARDENAS CUSBA"/>
    <n v="80822420"/>
    <s v="Bogotá, D.C."/>
    <n v="2032"/>
    <n v="25520000"/>
    <n v="3170666"/>
    <n v="0"/>
    <n v="28690666"/>
    <n v="2320000"/>
    <m/>
    <m/>
    <m/>
    <s v="Persona Natural"/>
    <x v="0"/>
    <m/>
    <s v="PRESTAR SERVICIOS DE APOYO EN LAS ACTIVIDADES DE SEGURIDAD, CONVIVENCIA CIUDADANA Y RECUPERACION DEL ESPACIO PUBLICO PARA EL CUMPLIMIENTO EFECTIVO DE LAS METAS DEL PROYECTO DE INVERSION 2032 - SUBA CONVIVE CON SEGURIDAD Y TRANQUILIDAD"/>
    <s v="https://community.secop.gov.co/Public/Tendering/OpportunityDetail/Index?noticeUID=CO1.NTC.2547952&amp;isFromPublicArea=True&amp;isModal=true&amp;asPopupView=true"/>
    <x v="13"/>
    <x v="298"/>
    <d v="2022-01-20T00:00:00"/>
    <d v="2022-12-19T00:00:00"/>
    <s v="11 meses "/>
    <d v="2023-01-30T00:00:00"/>
    <s v="1 meses 11 días."/>
    <d v="2023-01-30T00:00:00"/>
    <s v="1 años 11 días."/>
    <s v="Término Ok"/>
    <m/>
    <m/>
    <m/>
    <m/>
    <s v="Carrera 154 No 132a -03"/>
    <n v="3112528105"/>
    <s v="WBUCHS@HOTMAIL.COM"/>
    <s v="Banco de Bogotá"/>
    <s v="Ahorros"/>
    <n v="337052310"/>
    <s v="Masculino"/>
    <s v="Colombia"/>
    <s v="Bogotá, D.C."/>
    <s v="Cundinamarca"/>
    <d v="1984-05-11T00:00:00"/>
    <n v="40"/>
    <s v="ADMINISTRACION DE EMPRESAS CON ENFASIS EN ECONOMIA SOLIDARIA"/>
    <m/>
  </r>
  <r>
    <x v="2"/>
    <s v="100-2022"/>
    <m/>
    <s v="Secop II"/>
    <s v="100-2022CPS-AG(66974)"/>
    <s v="FDLSUBACD-100-2022(66974)"/>
    <x v="0"/>
    <x v="0"/>
    <x v="0"/>
    <m/>
    <m/>
    <s v="cristian mateo martinez pinilla"/>
    <n v="1026583168"/>
    <s v="Bogotá, D.C."/>
    <n v="2032"/>
    <n v="25520000"/>
    <n v="928000"/>
    <n v="0"/>
    <n v="26448000"/>
    <n v="2320000"/>
    <m/>
    <m/>
    <m/>
    <s v="Persona Natural"/>
    <x v="0"/>
    <m/>
    <s v="PRESTAR SERVICIOS DE APOYO EN LAS ACTIVIDADES DE SEGURIDAD, CONVIVENCIA CIUDADANA Y RECUPERACION DEL ESPACIO PUBLICO PARA EL CUMPLIMIENTO EFECTIVO DE LAS METAS DEL PROYECTO DE INVERSION 2032 - SUBA CONVIVE CON SEGURIDAD Y TRANQUILIDAD"/>
    <s v="https://community.secop.gov.co/Public/Tendering/OpportunityDetail/Index?noticeUID=CO1.NTC.2548273&amp;isFromPublicArea=True&amp;isModal=true&amp;asPopupView=true"/>
    <x v="13"/>
    <x v="298"/>
    <d v="2022-01-19T00:00:00"/>
    <d v="2022-12-18T00:00:00"/>
    <s v="11 meses "/>
    <d v="2022-12-31T00:00:00"/>
    <s v="13 días."/>
    <d v="2022-12-31T00:00:00"/>
    <s v="11 meses 13 días."/>
    <s v="Término Ok"/>
    <m/>
    <m/>
    <m/>
    <m/>
    <s v="calle 134 a # 101 b 16"/>
    <n v="3134687909"/>
    <s v="mateomartinez7j@gmail.com"/>
    <s v="Banco Davivienda"/>
    <s v="Ahorros"/>
    <s v="570007770333214"/>
    <s v="Masculino"/>
    <s v="Colombia"/>
    <s v="Bogotá, D.C."/>
    <s v="Cundinamarca"/>
    <d v="1995-06-12T00:00:00"/>
    <n v="28"/>
    <s v="LICENCIATURA EN EDUCACION BASICA_x000a_CON ENFASIS EN CIENCIAS SOCIALES"/>
    <m/>
  </r>
  <r>
    <x v="2"/>
    <s v="101-2022"/>
    <m/>
    <s v="Secop II"/>
    <s v="101-2022CPS-AG(66974)"/>
    <s v="FDLSUBACD-101-2022(66974)"/>
    <x v="0"/>
    <x v="0"/>
    <x v="0"/>
    <m/>
    <m/>
    <s v="NICOLAS GONZALO JIMENEZ CELIS"/>
    <n v="1020805780"/>
    <s v="Bogotá, D.C."/>
    <n v="2032"/>
    <n v="25520000"/>
    <n v="928000"/>
    <n v="0"/>
    <n v="26448000"/>
    <n v="2320000"/>
    <m/>
    <m/>
    <m/>
    <s v="Persona Natural"/>
    <x v="0"/>
    <m/>
    <s v="PRESTAR SERVICIOS DE APOYO EN LAS ACTIVIDADES DE SEGURIDAD, CONVIVENCIA CIUDADANA Y RECUPERACION DEL ESPACIO PUBLICO PARA EL CUMPLIMIENTO EFECTIVO DE LAS METAS DEL PROYECTO DE INVERSION 2032 - SUBA CONVIVE CON SEGURIDAD Y TRANQUILIDAD"/>
    <s v="https://community.secop.gov.co/Public/Tendering/OpportunityDetail/Index?noticeUID=CO1.NTC.2556950&amp;isFromPublicArea=True&amp;isModal=true&amp;asPopupView=true"/>
    <x v="13"/>
    <x v="300"/>
    <d v="2022-01-19T00:00:00"/>
    <d v="2022-12-18T00:00:00"/>
    <s v="11 meses "/>
    <d v="2022-12-31T00:00:00"/>
    <s v="13 días."/>
    <d v="2022-12-31T00:00:00"/>
    <s v="11 meses 13 días."/>
    <s v="Término Ok"/>
    <m/>
    <m/>
    <m/>
    <m/>
    <s v="CRA 54a # 149-29"/>
    <n v="3204631196"/>
    <s v="jimenez.c.nicolas@gmail.com"/>
    <s v="Bancolombia"/>
    <s v="Ahorros"/>
    <n v="91210803039"/>
    <s v="Masculino"/>
    <s v="Colombia"/>
    <s v="Bogotá, D.C."/>
    <s v="Cundinamarca"/>
    <d v="1995-06-03T00:00:00"/>
    <n v="29"/>
    <s v="ZOOTECNIA"/>
    <m/>
  </r>
  <r>
    <x v="2"/>
    <s v="102-2022"/>
    <m/>
    <s v="Secop II"/>
    <s v="102-2022CPS-AG(66974)"/>
    <s v="FDLSUBACD-102-2022(66974)"/>
    <x v="0"/>
    <x v="0"/>
    <x v="0"/>
    <m/>
    <m/>
    <s v="RODRIGO ANDRÉS OVIEDO ZEA"/>
    <n v="1110457705"/>
    <s v="Ibagué (Tolima)"/>
    <n v="2032"/>
    <n v="25520000"/>
    <n v="0"/>
    <n v="0"/>
    <n v="25520000"/>
    <n v="2320000"/>
    <m/>
    <m/>
    <m/>
    <s v="Persona Natural"/>
    <x v="2"/>
    <m/>
    <s v="PRESTAR SERVICIOS DE APOYO EN LAS ACTIVIDADES DE SEGURIDAD, CONVIVENCIA CIUDADANA Y RECUPERACION DEL ESPACIO PUBLICO PARA EL CUMPLIMIENTO EFECTIVO DE LAS METAS DEL PROYECTO DE INVERSION 2032 - SUBA CONVIVE CON SEGURIDAD Y TRANQUILIDAD"/>
    <s v="https://community.secop.gov.co/Public/Tendering/OpportunityDetail/Index?noticeUID=CO1.NTC.2547759&amp;isFromPublicArea=True&amp;isModal=true&amp;asPopupView=true"/>
    <x v="13"/>
    <x v="298"/>
    <d v="2022-01-19T00:00:00"/>
    <d v="2022-12-18T00:00:00"/>
    <s v="11 meses "/>
    <d v="2022-12-18T00:00:00"/>
    <s v=""/>
    <d v="2022-09-12T00:00:00"/>
    <s v="7 meses 25 días."/>
    <s v="Terminación Anticipada"/>
    <m/>
    <m/>
    <m/>
    <d v="2023-04-05T00:00:00"/>
    <s v="KR 55 149 60"/>
    <n v="3006563895"/>
    <s v=" roviedozea@gmail.com"/>
    <s v="Bancolombia"/>
    <s v="Ahorros"/>
    <n v="59768327267"/>
    <s v="Masculino"/>
    <s v="Colombia"/>
    <s v="Ibagué"/>
    <s v="Tolima"/>
    <d v="1987-03-05T00:00:00"/>
    <n v="37"/>
    <s v="ESPECIALIZACION EN GERENCIA Y ADMINISTRACION FINANCIERA,ECONOMIA,Costos ,GERENCIA DE PROYECTOS,Análisis Financiero Organizacional."/>
    <m/>
  </r>
  <r>
    <x v="2"/>
    <s v="103-2022"/>
    <m/>
    <s v="Secop II"/>
    <s v="103-2022CPS-AG(66974)"/>
    <s v="FDLSUBACD-103-2022(66974)"/>
    <x v="0"/>
    <x v="0"/>
    <x v="0"/>
    <m/>
    <m/>
    <s v="FABER ANDRES RENGIFO ARACUT"/>
    <n v="1060417462"/>
    <s v="Padilla (Cauca)"/>
    <n v="2032"/>
    <n v="25520000"/>
    <n v="928000"/>
    <n v="0"/>
    <n v="26448000"/>
    <n v="2320000"/>
    <m/>
    <m/>
    <m/>
    <s v="Persona Natural"/>
    <x v="0"/>
    <m/>
    <s v="PRESTAR SERVICIOS DE APOYO EN LAS ACTIVIDADES DE SEGURIDAD, CONVIVENCIA CIUDADANA Y RECUPERACION DEL ESPACIO PUBLICO PARA EL CUMPLIMIENTO EFECTIVO DE LAS METAS DEL PROYECTO DE INVERSION 2032 - SUBA CONVIVE CON SEGURIDAD Y TRANQUILIDAD"/>
    <s v="https://community.secop.gov.co/Public/Tendering/OpportunityDetail/Index?noticeUID=CO1.NTC.2557662&amp;isFromPublicArea=True&amp;isModal=true&amp;asPopupView=true"/>
    <x v="13"/>
    <x v="300"/>
    <d v="2022-01-19T00:00:00"/>
    <d v="2022-12-18T00:00:00"/>
    <s v="11 meses "/>
    <d v="2022-12-31T00:00:00"/>
    <s v="13 días."/>
    <d v="2022-12-31T00:00:00"/>
    <s v="11 meses 13 días."/>
    <s v="Término Ok"/>
    <m/>
    <m/>
    <m/>
    <m/>
    <s v="CALLE 144 146A-30"/>
    <n v="3118119730"/>
    <s v="faberandres1807@live.com"/>
    <s v="Banco Falabella"/>
    <s v="Ahorros"/>
    <s v="111130092316"/>
    <s v="Masculino"/>
    <s v="Colombia"/>
    <s v="Padilla"/>
    <s v="Cauca"/>
    <d v="1991-07-18T00:00:00"/>
    <n v="32"/>
    <s v="BACHILLER"/>
    <m/>
  </r>
  <r>
    <x v="2"/>
    <s v="104-2022"/>
    <m/>
    <s v="Secop II"/>
    <s v="104-2022CPS-AG(66974)"/>
    <s v="FDLSUBACD-104-2022(66974)"/>
    <x v="0"/>
    <x v="0"/>
    <x v="0"/>
    <m/>
    <m/>
    <s v="MIRYAM JANNETH AREVALO MARTINEZ"/>
    <n v="52188567"/>
    <s v="Bogotá, D.C."/>
    <n v="2032"/>
    <n v="25520000"/>
    <n v="2088000"/>
    <n v="0"/>
    <n v="27608000"/>
    <n v="2320000"/>
    <m/>
    <m/>
    <m/>
    <s v="Persona Natural"/>
    <x v="0"/>
    <m/>
    <s v="PRESTAR SERVICIOS DE APOYO EN LAS ACTIVIDADES DE SEGURIDAD, CONVIVENCIA CIUDADANA Y RECUPERACION DEL ESPACIO PUBLICO PARA EL CUMPLIMIENTO EFECTIVO DE LAS METAS DEL PROYECTO DE INVERSION 2032 - SUBA CONVIVE CON SEGURIDAD Y TRANQUILIDAD"/>
    <s v="https://community.secop.gov.co/Public/Tendering/OpportunityDetail/Index?noticeUID=CO1.NTC.2549150&amp;isFromPublicArea=True&amp;isModal=true&amp;asPopupView=true"/>
    <x v="13"/>
    <x v="298"/>
    <d v="2022-01-19T00:00:00"/>
    <d v="2022-12-18T00:00:00"/>
    <s v="11 meses "/>
    <d v="2023-01-14T00:00:00"/>
    <s v="27 días."/>
    <d v="2023-01-14T00:00:00"/>
    <s v="11 meses 27 días."/>
    <s v="Término Ok"/>
    <m/>
    <m/>
    <m/>
    <m/>
    <s v="CARRERA 14B BIS # 77-56 SUR INT 1_x000d_"/>
    <n v="3204953988"/>
    <s v="Janneth.are@hotmail.com"/>
    <s v="Bancolombia"/>
    <s v="Ahorros"/>
    <n v="91216901300"/>
    <s v="Femenino"/>
    <s v="Colombia"/>
    <s v="Bogotá, D.C."/>
    <s v="Cundinamarca"/>
    <d v="1975-06-01T00:00:00"/>
    <n v="49"/>
    <s v="ÉCNICO PROFESIONAL EN GESTIÓN_x000a_CONTABLE Y FINANCIERA"/>
    <m/>
  </r>
  <r>
    <x v="2"/>
    <s v="105-2022"/>
    <m/>
    <s v="Secop II"/>
    <s v="105-2022CPS-AG(66974)"/>
    <s v="FDLSUBACD-105-2022(66974)"/>
    <x v="0"/>
    <x v="0"/>
    <x v="0"/>
    <m/>
    <m/>
    <s v="YEISON FABIAN SANCHEZ HERNANDEZ"/>
    <n v="1032407028"/>
    <s v="Bogotá, D.C."/>
    <n v="2032"/>
    <n v="25520000"/>
    <n v="3248000"/>
    <n v="0"/>
    <n v="28768000"/>
    <n v="2320000"/>
    <m/>
    <m/>
    <m/>
    <s v="Persona Natural"/>
    <x v="0"/>
    <m/>
    <s v="PRESTAR SERVICIOS DE APOYO EN LAS ACTIVIDADES DE SEGURIDAD, CONVIVENCIA CIUDADANA Y RECUPERACION DEL ESPACIO PUBLICO PARA EL CUMPLIMIENTO EFECTIVO DE LAS METAS DEL PROYECTO DE INVERSION 2032 - SUBA CONVIVE CON SEGURIDAD Y TRANQUILIDAD"/>
    <s v="https://community.secop.gov.co/Public/Tendering/OpportunityDetail/Index?noticeUID=CO1.NTC.2547980&amp;isFromPublicArea=True&amp;isModal=true&amp;asPopupView=true"/>
    <x v="13"/>
    <x v="298"/>
    <d v="2022-01-19T00:00:00"/>
    <d v="2022-12-18T00:00:00"/>
    <s v="11 meses "/>
    <d v="2023-01-30T00:00:00"/>
    <s v="1 meses 12 días."/>
    <d v="2023-01-30T00:00:00"/>
    <s v="1 años 12 días."/>
    <s v="Término Ok"/>
    <m/>
    <m/>
    <m/>
    <m/>
    <s v="CARRERA 132#132-38"/>
    <n v="3206896789"/>
    <s v="YESANCHEZHE@UNISANITAS.EDU.CO"/>
    <s v="Banco BBVA"/>
    <s v="Ahorros"/>
    <s v="042481796"/>
    <s v="Masculino"/>
    <s v="Colombia"/>
    <s v="Bogotá, D.C."/>
    <s v="Cundinamarca"/>
    <d v="1987-12-26T00:00:00"/>
    <n v="36"/>
    <s v="PSICOLOGIA"/>
    <m/>
  </r>
  <r>
    <x v="2"/>
    <s v="106-2022"/>
    <m/>
    <s v="Secop II"/>
    <s v="106-2022CPS-AG(66974)"/>
    <s v="FDLSUBACD-106-2022(66974)"/>
    <x v="0"/>
    <x v="0"/>
    <x v="0"/>
    <m/>
    <m/>
    <s v="JUAN DAVID BELLO GRANADOS"/>
    <n v="1032378107"/>
    <s v="Bogotá, D.C."/>
    <n v="2032"/>
    <n v="25520000"/>
    <n v="2088000"/>
    <n v="0"/>
    <n v="27608000"/>
    <n v="2320000"/>
    <m/>
    <m/>
    <m/>
    <s v="Persona Natural"/>
    <x v="0"/>
    <m/>
    <s v="PRESTAR SERVICIOS DE APOYO EN LAS ACTIVIDADES DE SEGURIDAD, CONVIVENCIA CIUDADANA Y RECUPERACION DEL ESPACIO PUBLICO PARA EL CUMPLIMIENTO EFECTIVO DE LAS METAS DEL PROYECTO DE INVERSION 2032 - SUBA CONVIVE CON SEGURIDAD Y TRANQUILIDAD"/>
    <s v="https://community.secop.gov.co/Public/Tendering/OpportunityDetail/Index?noticeUID=CO1.NTC.2548155&amp;isFromPublicArea=True&amp;isModal=true&amp;asPopupView=true"/>
    <x v="13"/>
    <x v="298"/>
    <d v="2022-01-19T00:00:00"/>
    <d v="2022-12-18T00:00:00"/>
    <s v="11 meses "/>
    <d v="2023-01-15T00:00:00"/>
    <s v="28 días."/>
    <d v="2023-01-15T00:00:00"/>
    <s v="11 meses 28 días."/>
    <s v="Término Ok"/>
    <m/>
    <m/>
    <m/>
    <m/>
    <s v="KR 87C 154A 49"/>
    <n v="3204375221"/>
    <s v="juandavbg@gmail.com"/>
    <s v="Banco Caja Social (BCSC)"/>
    <s v="Ahorros"/>
    <n v="24044428938"/>
    <s v="Masculino"/>
    <s v="Colombia"/>
    <s v="Bogotá, D.C."/>
    <s v="Cundinamarca"/>
    <d v="1986-12-23T00:00:00"/>
    <n v="37"/>
    <s v="Técnico en operador de procesos manuales de Servicio de aprendizaje SENA"/>
    <m/>
  </r>
  <r>
    <x v="2"/>
    <s v="107-2022"/>
    <m/>
    <s v="Secop II"/>
    <s v="107-2022CPS-AG(66974)"/>
    <s v="FDLSUBACD-107-2022(66974)"/>
    <x v="0"/>
    <x v="0"/>
    <x v="0"/>
    <m/>
    <m/>
    <s v="MARIA ALEXANDRA MESA VALDES"/>
    <n v="1019115847"/>
    <s v="Bogotá, D.C."/>
    <n v="2032"/>
    <n v="25520000"/>
    <n v="3325333"/>
    <n v="0"/>
    <n v="28845333"/>
    <n v="2320000"/>
    <m/>
    <m/>
    <m/>
    <s v="Persona Natural"/>
    <x v="0"/>
    <m/>
    <s v="PRESTAR SERVICIOS DE APOYO EN LAS ACTIVIDADES DE SEGURIDAD, CONVIVENCIA CIUDADANA Y RECUPERACION DEL ESPACIO PUBLICO PARA EL CUMPLIMIENTO EFECTIVO DE LAS METAS DEL PROYECTO DE INVERSION 2032 - SUBA CONVIVE CON SEGURIDAD Y TRANQUILIDAD"/>
    <s v="https://community.secop.gov.co/Public/Tendering/OpportunityDetail/Index?noticeUID=CO1.NTC.2543514&amp;isFromPublicArea=True&amp;isModal=true&amp;asPopupView=true"/>
    <x v="13"/>
    <x v="298"/>
    <d v="2022-01-18T00:00:00"/>
    <d v="2022-12-17T00:00:00"/>
    <s v="11 meses "/>
    <d v="2023-01-29T00:00:00"/>
    <s v="1 meses 12 días."/>
    <d v="2023-01-29T00:00:00"/>
    <s v="1 años 12 días."/>
    <s v="Término Ok"/>
    <m/>
    <m/>
    <m/>
    <m/>
    <s v="CARRERA 91#137-70"/>
    <n v="3102699861"/>
    <s v="ALEXANDRAMESAVALDES@GMAIL.COM"/>
    <s v="Banco Davivienda"/>
    <s v="Ahorros"/>
    <s v="0570007470469642"/>
    <s v="Femenino"/>
    <s v="Colombia"/>
    <s v="Bogotá, D.C."/>
    <s v="Cundinamarca"/>
    <d v="1995-12-12T00:00:00"/>
    <n v="28"/>
    <s v="ANROPOLOGIA"/>
    <m/>
  </r>
  <r>
    <x v="2"/>
    <s v="108-2022"/>
    <m/>
    <s v="Secop II"/>
    <s v="108-2022CPS-AG(66974)"/>
    <s v="FDLSUBACD-108-2022(66974)"/>
    <x v="0"/>
    <x v="0"/>
    <x v="0"/>
    <m/>
    <m/>
    <s v="DAMARIS VIVIANA GONZaLEZ MERCHaN"/>
    <n v="1032359488"/>
    <s v="Bogotá, D.C."/>
    <n v="2032"/>
    <n v="25520000"/>
    <n v="928000"/>
    <n v="0"/>
    <n v="26448000"/>
    <n v="2320000"/>
    <m/>
    <m/>
    <m/>
    <s v="Persona Natural"/>
    <x v="0"/>
    <m/>
    <s v="PRESTAR SERVICIOS DE APOYO EN LAS ACTIVIDADES DE SEGURIDAD, CONVIVENCIA CIUDADANA Y RECUPERACION DEL ESPACIO PUBLICO PARA EL CUMPLIMIENTO EFECTIVO DE LAS METAS DEL PROYECTO DE INVERSION 2032 - SUBA CONVIVE CON SEGURIDAD Y TRANQUILIDAD"/>
    <s v="https://community.secop.gov.co/Public/Tendering/OpportunityDetail/Index?noticeUID=CO1.NTC.2556597&amp;isFromPublicArea=True&amp;isModal=true&amp;asPopupView=true"/>
    <x v="13"/>
    <x v="300"/>
    <d v="2022-01-19T00:00:00"/>
    <d v="2022-12-18T00:00:00"/>
    <s v="11 meses "/>
    <d v="2022-12-31T00:00:00"/>
    <s v="13 días."/>
    <d v="2022-12-31T00:00:00"/>
    <s v="11 meses 13 días."/>
    <s v="Término Ok"/>
    <m/>
    <m/>
    <m/>
    <m/>
    <s v="CARRERA 103B # 82-48"/>
    <n v="3154607545"/>
    <s v="DAMARYSCREATIVA@GMAIL.COM"/>
    <s v="Banco Davivienda"/>
    <s v="Ahorros"/>
    <s v="008670496390"/>
    <s v="Femenino"/>
    <s v="Colombia"/>
    <s v="Bogotá, D.C."/>
    <s v="Cundinamarca"/>
    <d v="1986-01-23T00:00:00"/>
    <n v="38"/>
    <s v="BACHILLER"/>
    <m/>
  </r>
  <r>
    <x v="2"/>
    <s v="109-2022"/>
    <m/>
    <s v="Secop II"/>
    <s v="109-2022CPS-AG(66974)"/>
    <s v="FDLSUBACD-109-2022(66974)"/>
    <x v="0"/>
    <x v="0"/>
    <x v="0"/>
    <m/>
    <m/>
    <s v="SONIA JANETH HERNANDEZ AREVALO"/>
    <n v="1014207187"/>
    <s v="Bogotá, D.C."/>
    <n v="2032"/>
    <n v="25520000"/>
    <n v="3325333"/>
    <n v="0"/>
    <n v="28845333"/>
    <n v="2320000"/>
    <m/>
    <m/>
    <m/>
    <s v="Persona Natural"/>
    <x v="0"/>
    <m/>
    <s v="PRESTAR SERVICIOS DE APOYO EN LAS ACTIVIDADES DE SEGURIDAD, CONVIVENCIA CIUDADANA Y RECUPERACION DEL ESPACIO PUBLICO PARA EL CUMPLIMIENTO EFECTIVO DE LAS METAS DEL PROYECTO DE INVERSION 2032 - SUBA CONVIVE CON SEGURIDAD Y TRANQUILIDAD"/>
    <s v="https://community.secop.gov.co/Public/Tendering/OpportunityDetail/Index?noticeUID=CO1.NTC.2550165&amp;isFromPublicArea=True&amp;isModal=true&amp;asPopupView=true"/>
    <x v="13"/>
    <x v="298"/>
    <d v="2022-01-18T00:00:00"/>
    <d v="2022-12-17T00:00:00"/>
    <s v="11 meses "/>
    <d v="2023-01-30T00:00:00"/>
    <s v="1 meses 13 días."/>
    <d v="2023-01-30T00:00:00"/>
    <s v="1 años 13 días."/>
    <s v="Término Ok"/>
    <m/>
    <m/>
    <m/>
    <m/>
    <s v="carrera 150 d N° 142 c 66"/>
    <n v="3132427053"/>
    <s v="SONIAMINY27@GMAIL.COM"/>
    <s v="Banco Davivienda"/>
    <s v="Ahorros"/>
    <s v="476700041058"/>
    <s v="Femenino"/>
    <s v="Colombia"/>
    <s v="Bogotá, D.C."/>
    <s v="Cundinamarca"/>
    <d v="1989-11-30T00:00:00"/>
    <n v="34"/>
    <s v="BACHILLER"/>
    <m/>
  </r>
  <r>
    <x v="2"/>
    <s v="110-2022"/>
    <m/>
    <s v="Secop II"/>
    <s v="110-2022CPS-P(67168)"/>
    <s v="FDLSUBACD-110-2022(67168)"/>
    <x v="0"/>
    <x v="0"/>
    <x v="1"/>
    <m/>
    <m/>
    <s v="ANGIE PAOLA GOMEZ MOLANO"/>
    <n v="1071631428"/>
    <s v="Fómeque (Cundinamarca)"/>
    <n v="1953"/>
    <n v="50380000"/>
    <n v="4274667"/>
    <n v="0"/>
    <n v="54654667"/>
    <n v="4580000"/>
    <m/>
    <m/>
    <m/>
    <s v="Persona Natural"/>
    <x v="0"/>
    <m/>
    <s v="PRESTAR LOS SERVICIOS PROFESIONALES PARA LA OPERACION, SEGUIMIENTO Y CUMPLIMIENTO DE LOS PROCESOS Y PROCEDIMIENTOS DEL SERVICIO APOYO ECONOMICO TIPO C, REQUERIDOS PARA EL OPORTUNO Y ADECUADO REGISTRO, CRUCE Y REPORTE DE LOS DATOS EN EL SISTEMA MISIONAL ¿ SIRBE, QUE CONTRIBUYAN A LA GARANTIA DE LOS DERECHOS DE LA POBLACION MAYOR EN EL MARCO DE LA POLITICA PUBLICA SOCIAL PARA EL ENVEJECIMIENTO Y LA VEJEZ  EN EL DISTRITO CAPITAL A CARGO DE LA ALCALDIA LOCAL"/>
    <s v="https://community.secop.gov.co/Public/Tendering/OpportunityDetail/Index?noticeUID=CO1.NTC.2543939&amp;isFromPublicArea=True&amp;isModal=true&amp;asPopupView=true"/>
    <x v="2"/>
    <x v="298"/>
    <d v="2022-01-18T00:00:00"/>
    <d v="2022-12-17T00:00:00"/>
    <s v="11 meses "/>
    <d v="2023-01-15T00:00:00"/>
    <s v="29 días."/>
    <d v="2023-01-15T00:00:00"/>
    <s v="11 meses 29 días."/>
    <s v="Término Ok"/>
    <m/>
    <m/>
    <m/>
    <m/>
    <s v="KR 106130C 22"/>
    <n v="3124578368"/>
    <s v="angiepaolagomez6@gmail.com"/>
    <s v="Banco Caja Social (BCSC)"/>
    <s v="Ahorros"/>
    <n v="24089476550"/>
    <s v="Femenino"/>
    <s v="Colombia"/>
    <s v="Fomeque"/>
    <s v="Cundinamarca"/>
    <d v="1997-01-05T00:00:00"/>
    <n v="27"/>
    <s v="ADMINISTRACION DE EMPRESAS,TECNOLOGÍA EN GESTIÓN DEL TALENTO,Diplomado en nuevos modelos gerenciales_x000a_HUMANO "/>
    <m/>
  </r>
  <r>
    <x v="2"/>
    <s v="111-2022"/>
    <m/>
    <s v="Secop II"/>
    <s v="111-2022CPS-P(67168)"/>
    <s v="FDLSUBACD-111-2022(67168)"/>
    <x v="0"/>
    <x v="0"/>
    <x v="1"/>
    <m/>
    <m/>
    <s v="LUZ ADRIANA VARGAS RENDON"/>
    <n v="52785500"/>
    <s v="Bogotá, D.C."/>
    <n v="1966"/>
    <n v="50380000"/>
    <n v="0"/>
    <n v="0"/>
    <n v="50380000"/>
    <n v="4580000"/>
    <m/>
    <m/>
    <m/>
    <s v="Persona Natural"/>
    <x v="5"/>
    <m/>
    <s v="PRESTAR LOS SERVICIOS PROFESIONALES PARA LA OPERACION, SEGUIMIENTO Y CUMPLIMIENTO DE LOS PROCESOS Y PROCEDIMIENTOS DEL SERVICIO APOYO ECONOMICO TIPO C, REQUERIDOS PARA EL OPORTUNO Y ADECUADO REGISTRO, CRUCE Y REPORTE DE LOS DATOS EN EL SISTEMA MISIONAL ¿ SIRBE, QUE CONTRIBUYAN A LA GARANTIA DE LOS DERECHOS DE LA POBLACION MAYOR EN EL MARCO DE LA POLITICA PUBLICA SOCIAL PARA EL ENVEJECIMIENTO Y LA VEJEZ  EN EL DISTRITO CAPITAL A CARGO DE LA ALCALDIA LOCAL"/>
    <s v="https://community.secop.gov.co/Public/Tendering/OpportunityDetail/Index?noticeUID=CO1.NTC.2558456&amp;isFromPublicArea=True&amp;isModal=true&amp;asPopupView=true"/>
    <x v="2"/>
    <x v="300"/>
    <d v="2022-01-20T00:00:00"/>
    <d v="2022-12-19T00:00:00"/>
    <s v="11 meses "/>
    <d v="2022-12-19T00:00:00"/>
    <s v=""/>
    <d v="2022-01-20T00:00:00"/>
    <s v="1 días."/>
    <s v="Terminación Anticipada"/>
    <m/>
    <m/>
    <m/>
    <m/>
    <s v="calle 24 b # 80 b 19"/>
    <n v="3006784893"/>
    <s v="adrivargasrendon@hotmail.com"/>
    <s v="Banco Davivienda"/>
    <s v="Ahorros"/>
    <s v="0570476970004398"/>
    <s v="Femenino"/>
    <s v="Colombia"/>
    <s v="Bogotá, D.C."/>
    <s v="Cundinamarca"/>
    <d v="1982-08-28T00:00:00"/>
    <n v="41"/>
    <s v="PSICOLOGIA,CURSO DE NOMINA"/>
    <m/>
  </r>
  <r>
    <x v="2"/>
    <s v="112-2022"/>
    <m/>
    <s v="Secop II"/>
    <s v="112-2022CPS-P(67168)"/>
    <s v="FDLSUBACD-112-2022(67168)"/>
    <x v="0"/>
    <x v="0"/>
    <x v="1"/>
    <m/>
    <m/>
    <s v="YANITZA KATERINE GOMEZ AVILA"/>
    <n v="1019009033"/>
    <s v="Bogotá, D.C."/>
    <n v="1953"/>
    <n v="50380000"/>
    <n v="4427333"/>
    <n v="0"/>
    <n v="54807333"/>
    <n v="4580000"/>
    <m/>
    <m/>
    <m/>
    <s v="Persona Natural"/>
    <x v="0"/>
    <m/>
    <s v="PRESTAR LOS SERVICIOS PROFESIONALES PARA LA OPERACION, SEGUIMIENTO Y CUMPLIMIENTO DE LOS PROCESOS Y PROCEDIMIENTOS DEL SERVICIO APOYO ECONOMICO TIPO C, REQUERIDOS PARA EL OPORTUNO Y ADECUADO REGISTRO, CRUCE Y REPORTE DE LOS DATOS EN EL SISTEMA MISIONAL ¿ SIRBE, QUE CONTRIBUYAN A LA GARANTIA DE LOS DERECHOS DE LA POBLACION MAYOR EN EL MARCO DE LA POLITICA PUBLICA SOCIAL PARA EL ENVEJECIMIENTO Y LA VEJEZ  EN EL DISTRITO CAPITAL A CARGO DE LA ALCALDIA LOCAL"/>
    <s v="https://community.secop.gov.co/Public/Tendering/OpportunityDetail/Index?noticeUID=CO1.NTC.2549939&amp;isFromPublicArea=True&amp;isModal=true&amp;asPopupView=true"/>
    <x v="2"/>
    <x v="298"/>
    <d v="2022-01-17T00:00:00"/>
    <d v="2022-12-16T00:00:00"/>
    <s v="11 meses "/>
    <d v="2023-01-16T00:00:00"/>
    <s v="1 meses "/>
    <d v="2023-01-16T00:00:00"/>
    <s v="1 años "/>
    <s v="Término Ok"/>
    <m/>
    <m/>
    <m/>
    <m/>
    <s v="calle 132 a 89-51"/>
    <n v="3107536514"/>
    <s v="catherinegomez863@gmail.com"/>
    <s v="Bancolombia"/>
    <s v="Ahorros"/>
    <n v="28312425914"/>
    <s v="Femenino"/>
    <s v="Colombia"/>
    <s v="Bogotá, D.C."/>
    <s v="Cundinamarca"/>
    <d v="1986-09-02T00:00:00"/>
    <n v="37"/>
    <s v="TECNICA PROFESIONAL EN ADMINISTRACION DE EMPRESAS,TECNOLOGIA EN ADMINISTRACION_x000a_FINANCIERA"/>
    <m/>
  </r>
  <r>
    <x v="2"/>
    <s v="113-2022"/>
    <m/>
    <s v="Secop II"/>
    <s v="113-2022CPS-P(67171)"/>
    <s v="FDLSUBACD-113-2022(67171)"/>
    <x v="0"/>
    <x v="0"/>
    <x v="1"/>
    <m/>
    <m/>
    <s v="JOSE VICENTE VELASQUEZ BELTRAN"/>
    <n v="19111762"/>
    <s v="Bogotá, D.C."/>
    <n v="1953"/>
    <n v="72050000"/>
    <n v="4803333"/>
    <n v="0"/>
    <n v="76853333"/>
    <n v="6550000"/>
    <m/>
    <m/>
    <m/>
    <s v="Persona Natural"/>
    <x v="0"/>
    <m/>
    <s v="PRESTAR SERVICIOS PROFESIONALES AL AREA DE GESTION DEL DESARROLLO LOCAL DE LA ALCALDIA LOCAL DE SUBA, PARA APOYAR LAS ACCIONES ORIENTADAS A GARANTIZAR LA ENTREGA DE TRASFERENCIAS, DANDO CUMPLIMIENTO EFECTIVO A LOS COMPONENTES DEL PROYECTO 1953-SUBA SOLIDARIA Y EQUITATIVA"/>
    <s v="https://community.secop.gov.co/Public/Tendering/OpportunityDetail/Index?noticeUID=CO1.NTC.2560422&amp;isFromPublicArea=True&amp;isModal=true&amp;asPopupView=true"/>
    <x v="2"/>
    <x v="304"/>
    <d v="2022-01-24T00:00:00"/>
    <d v="2022-12-23T00:00:00"/>
    <s v="11 meses "/>
    <d v="2023-01-15T00:00:00"/>
    <s v="23 días."/>
    <d v="2023-01-15T00:00:00"/>
    <s v="11 meses 23 días."/>
    <s v="Término Ok"/>
    <m/>
    <m/>
    <m/>
    <m/>
    <s v="Carrera 59D No. 131-01"/>
    <n v="3143781201"/>
    <s v="josevicente86@yahoo.es"/>
    <s v="Banco Av Villas"/>
    <s v="Ahorros"/>
    <s v="022816602"/>
    <s v="Masculino"/>
    <s v="Colombia"/>
    <s v="Bogotá, D.C."/>
    <s v="Cundinamarca"/>
    <d v="1950-03-02T00:00:00"/>
    <n v="74"/>
    <s v="INGENIERIA INDUSTRIAL,ESPECIALIZACION EN GESTION PUBLICA"/>
    <m/>
  </r>
  <r>
    <x v="2"/>
    <s v="114-2022"/>
    <m/>
    <s v="Secop II"/>
    <s v="114-2022CPS-AG(67170)"/>
    <s v="FDLSUBACD-114-2022(67170)"/>
    <x v="0"/>
    <x v="0"/>
    <x v="0"/>
    <m/>
    <m/>
    <s v="ANA MARIA SARMIENTO LEON"/>
    <n v="1110450731"/>
    <m/>
    <n v="1953"/>
    <n v="21900000"/>
    <n v="0"/>
    <n v="0"/>
    <n v="21900000"/>
    <n v="3650000"/>
    <m/>
    <m/>
    <m/>
    <s v="Persona Natural"/>
    <x v="0"/>
    <m/>
    <s v="PRESTAR LOS SERVICIOS TECNICOS PARA LA OPERACION, SEGUIMIENTO Y CUMPLIMIENTO DE LOS PROCESOS Y PROCEDIMIENTOS DEL SERVICIO APOYOS ECONOMICOS TIPO C, REQUERIDOS PARA EL OPORTUNO Y ADECUADO REGISTRO, CRUCE Y REPORTE DE LOS DATOS EN EL SISTEMA MISIONAL¿SIRBE, QUE CONTRIBUYAN A LA GARANTIA DE LOS DERECHOS DE LA POBLACION MAYOR EN EL MARCO DE LA POLITICA PUBLICA SOCIAL PARA EL ENVEJECIMIENTO Y LA VEJEZ  EN EL DISTRITO CAPITAL A CARGO DE LA ALCALDIA LOCAL"/>
    <s v="https://community.secop.gov.co/Public/Tendering/OpportunityDetail/Index?noticeUID=CO1.NTC.2549024&amp;isFromPublicArea=True&amp;isModal=true&amp;asPopupView=true"/>
    <x v="2"/>
    <x v="303"/>
    <d v="2022-01-21T00:00:00"/>
    <d v="2022-07-20T00:00:00"/>
    <s v="6 meses "/>
    <d v="2022-07-20T00:00:00"/>
    <s v=""/>
    <d v="2022-07-20T00:00:00"/>
    <s v="6 meses "/>
    <s v="Término Ok"/>
    <m/>
    <m/>
    <m/>
    <m/>
    <s v="calle 152c # 72 - 87"/>
    <n v="3193481221"/>
    <s v="ranamaria24@hotmail.com"/>
    <s v="Bancolombia"/>
    <s v="Ahorros"/>
    <n v="41125295787"/>
    <s v="Femenino"/>
    <s v="Colombia"/>
    <s v="Bogotá, D.C."/>
    <s v="Cundinamarca"/>
    <d v="1986-09-24T00:00:00"/>
    <n v="37"/>
    <s v="PSICOLOGIA"/>
    <m/>
  </r>
  <r>
    <x v="2"/>
    <s v="115-2022"/>
    <m/>
    <s v="Secop II"/>
    <s v="115-2022CPS-AG(67170)"/>
    <s v="FDLSUBACD-115-2022(67170)"/>
    <x v="0"/>
    <x v="0"/>
    <x v="0"/>
    <m/>
    <m/>
    <s v="JULY VANESA MEZA SANCHEZ"/>
    <n v="1016037910"/>
    <s v="Bogotá, D.C."/>
    <n v="1953"/>
    <n v="40150000"/>
    <n v="3041667"/>
    <n v="0"/>
    <n v="43191667"/>
    <n v="3650000"/>
    <m/>
    <m/>
    <m/>
    <s v="Persona Natural"/>
    <x v="0"/>
    <m/>
    <s v="PRESTAR LOS SERVICIOS TECNICOS PARA LA OPERACION, SEGUIMIENTO Y CUMPLIMIENTO DE LOS PROCESOS Y PROCEDIMIENTOS DEL SERVICIO APOYOS ECONOMICOS TIPO C, REQUERIDOS PARA EL OPORTUNO Y ADECUADO REGISTRO, CRUCE Y REPORTE DE LOS DATOS EN EL SISTEMA MISIONAL¿SIRBE, QUE CONTRIBUYAN A LA GARANTIA DE LOS DERECHOS DE LA POBLACION MAYOR EN EL MARCO DE LA POLITICA PUBLICA SOCIAL PARA EL ENVEJECIMIENTO Y LA VEJEZ  EN EL DISTRITO CAPITAL A CARGO DE LA ALCALDIA LOCAL"/>
    <s v="https://community.secop.gov.co/Public/Tendering/OpportunityDetail/Index?noticeUID=CO1.NTC.2571356&amp;isFromPublicArea=True&amp;isModal=true&amp;asPopupView=true"/>
    <x v="2"/>
    <x v="304"/>
    <d v="2022-01-20T00:00:00"/>
    <d v="2022-12-19T00:00:00"/>
    <s v="11 meses "/>
    <d v="2023-01-14T00:00:00"/>
    <s v="26 días."/>
    <d v="2023-01-14T00:00:00"/>
    <s v="11 meses 26 días."/>
    <s v="Término Ok"/>
    <m/>
    <m/>
    <m/>
    <m/>
    <s v="Calle 145 C No. 83-14"/>
    <n v="3136555915"/>
    <s v="vanesams0209@gmail.com"/>
    <s v="Banco Falabella"/>
    <s v="Ahorros"/>
    <s v="116060056078"/>
    <s v="Femenino"/>
    <s v="Colombia"/>
    <s v="Bogotá, D.C."/>
    <s v="Cundinamarca"/>
    <d v="1991-09-02T00:00:00"/>
    <n v="32"/>
    <s v="TECNOLOGÍA EN GESTIÓN_x000a_ADMINISTRATIVA, ADMINISTRACION DE EMPRESAS"/>
    <m/>
  </r>
  <r>
    <x v="2"/>
    <s v="116-2022"/>
    <m/>
    <s v="Secop II"/>
    <s v="116-2022CPS-AG(67170)"/>
    <s v="FDLSUBACD-116-2022(67170)"/>
    <x v="0"/>
    <x v="0"/>
    <x v="0"/>
    <m/>
    <m/>
    <s v="CRISTIAN DAVID ROMERO"/>
    <n v="1015464163"/>
    <s v="Bogotá, D.C."/>
    <n v="1953"/>
    <n v="40150000"/>
    <n v="3528333"/>
    <n v="0"/>
    <n v="43678333"/>
    <n v="3650000"/>
    <m/>
    <m/>
    <m/>
    <s v="Persona Natural"/>
    <x v="0"/>
    <m/>
    <s v="PRESTAR LOS SERVICIOS TECNICOS PARA LA OPERACION, SEGUIMIENTO Y CUMPLIMIENTO DE LOS PROCESOS Y PROCEDIMIENTOS DEL SERVICIO APOYOS ECONOMICOS TIPO C, REQUERIDOS PARA EL OPORTUNO Y ADECUADO REGISTRO, CRUCE Y REPORTE DE LOS DATOS EN EL SISTEMA MISIONAL¿SIRBE, QUE CONTRIBUYAN A LA GARANTIA DE LOS DERECHOS DE LA POBLACION MAYOR EN EL MARCO DE LA POLITICA PUBLICA SOCIAL PARA EL ENVEJECIMIENTO Y LA VEJEZ  EN EL DISTRITO CAPITAL A CARGO DE LA ALCALDIA LOCAL"/>
    <s v="https://community.secop.gov.co/Public/Tendering/OpportunityDetail/Index?noticeUID=CO1.NTC.2544312&amp;isFromPublicArea=True&amp;isModal=true&amp;asPopupView=true"/>
    <x v="2"/>
    <x v="298"/>
    <d v="2022-01-17T00:00:00"/>
    <d v="2022-12-16T00:00:00"/>
    <s v="11 meses "/>
    <d v="2023-01-15T00:00:00"/>
    <s v="30 días."/>
    <d v="2023-01-15T00:00:00"/>
    <s v="11 meses 30 días."/>
    <s v="Término Ok"/>
    <m/>
    <m/>
    <m/>
    <m/>
    <s v="KR 90A 145A 22"/>
    <n v="3146671345"/>
    <s v="christianromerobaquero15@hotmail.com"/>
    <s v="Bancolombia"/>
    <s v="Ahorros"/>
    <n v="21772407553"/>
    <s v="Masculino"/>
    <s v="Colombia"/>
    <s v="Bogotá, D.C."/>
    <s v="Cundinamarca"/>
    <d v="1996-08-15T00:00:00"/>
    <n v="27"/>
    <s v="TECNOLOGÍA EN LOGÍSTICA DE_x000a_TRANSPORTE "/>
    <m/>
  </r>
  <r>
    <x v="2"/>
    <s v="117-2022"/>
    <m/>
    <s v="Secop II"/>
    <s v="117-2022CPS-P(68079)"/>
    <s v="FDLSUBACD-117-2022(68079)"/>
    <x v="0"/>
    <x v="0"/>
    <x v="1"/>
    <m/>
    <m/>
    <s v="MAGDA CRISTINA VARGAS DEL VALLE"/>
    <n v="52110945"/>
    <s v="Bogotá, D.C."/>
    <n v="1978"/>
    <n v="72050000"/>
    <n v="7641667"/>
    <n v="0"/>
    <n v="79691667"/>
    <n v="6550000"/>
    <m/>
    <m/>
    <m/>
    <s v="Persona Natural"/>
    <x v="0"/>
    <m/>
    <s v="PRESTAR SERVICIOS PROFESIONALES AL AREA DE GESTION DEL DESARROLLO LOCAL PARA APOYAR LA FORMULACION, SEGUIMIENTO Y EJECUCION DE LOS PROYECTOS DE INVERSION Y/O FUNCIONAMIENTO Y DEMAS ACCIONES AFINES PARA EL CUMPLIMIENTO DEL PLAN DE GESTION DE LA ALCALDIA LOCAL DE SUBA"/>
    <s v="https://community.secop.gov.co/Public/Tendering/OpportunityDetail/Index?noticeUID=CO1.NTC.2628912&amp;isFromPublicArea=True&amp;isModal=true&amp;asPopupView=true"/>
    <x v="8"/>
    <x v="305"/>
    <d v="2022-01-26T00:00:00"/>
    <d v="2022-12-25T00:00:00"/>
    <s v="11 meses "/>
    <d v="2023-01-30T00:00:00"/>
    <s v="1 meses 5 días."/>
    <d v="2023-01-30T00:00:00"/>
    <s v="1 años 5 días."/>
    <s v="Término Ok"/>
    <m/>
    <m/>
    <m/>
    <m/>
    <s v="CALLE 20 SUR #68G-14"/>
    <n v="3219198572"/>
    <s v="MC.VARGASDV@GMAIL.COM"/>
    <s v="Banco Davivienda"/>
    <s v="Ahorros"/>
    <s v="005300461208"/>
    <s v="Femenino"/>
    <s v="Colombia"/>
    <s v="Bogotá, D.C."/>
    <s v="Cundinamarca"/>
    <d v="1975-02-16T00:00:00"/>
    <n v="49"/>
    <s v="ESPECIALIZACION EN GERENCIA DE PROYECTOS  -  ECONOMIA"/>
    <m/>
  </r>
  <r>
    <x v="2"/>
    <s v="118-2022"/>
    <m/>
    <s v="Secop II"/>
    <s v="118-2022CPS-P(67176)"/>
    <s v="FDLSUBACD-118-2022(67176)"/>
    <x v="0"/>
    <x v="0"/>
    <x v="1"/>
    <m/>
    <m/>
    <s v="JUAN CARLOS BEJARANO ECHEVERRY"/>
    <n v="5819766"/>
    <s v="Bogotá, D.C."/>
    <n v="1969"/>
    <n v="72050000"/>
    <n v="4366666"/>
    <n v="0"/>
    <n v="76416666"/>
    <n v="6550000"/>
    <m/>
    <m/>
    <m/>
    <s v="Persona Natural"/>
    <x v="0"/>
    <m/>
    <s v="APOYAR JURIDICAMENTE EN LA SUSTANCIACION Y REVISION DE LAS DISTINTAS ACTUACIONES DEL AREA DE GESTION DEL DESARROLLO LOCAL DE LA ALCALDIA LOCAL DE SUBA, PARA LA REALIZACION DE ACCIONES PARA EL DESARROLLO AMBIENTAL SOSTENIBLE, DANDO CUMPLIMIENTO A LAS METAS DEL PLAN DE DESARROLLO LOCAL DE LA VIGENCIA"/>
    <s v="https://community.secop.gov.co/Public/Tendering/OpportunityDetail/Index?noticeUID=CO1.NTC.2642838&amp;isFromPublicArea=True&amp;isModal=true&amp;asPopupView=true"/>
    <x v="12"/>
    <x v="305"/>
    <d v="2022-01-26T00:00:00"/>
    <d v="2022-12-25T00:00:00"/>
    <s v="11 meses "/>
    <d v="2023-01-15T00:00:00"/>
    <s v="21 días."/>
    <d v="2023-01-15T00:00:00"/>
    <s v="11 meses 21 días."/>
    <s v="Término Ok"/>
    <m/>
    <m/>
    <m/>
    <m/>
    <s v="Carrera 90 A # 145 A 96 Suba Centro"/>
    <n v="3108466279"/>
    <s v="jucaverry@gmail.com"/>
    <s v="Bancolombia"/>
    <s v="Ahorros"/>
    <n v="15368400464"/>
    <s v="Masculino"/>
    <s v="Colombia"/>
    <s v="Bogotá, D.C."/>
    <s v="Cundinamarca"/>
    <d v="1980-02-26T00:00:00"/>
    <n v="44"/>
    <s v="ESPECIALIZACION EN DERECHO_x000a_ADMINISTRATIVO, DERECHO"/>
    <m/>
  </r>
  <r>
    <x v="2"/>
    <s v="119-2022"/>
    <m/>
    <s v="Secop II"/>
    <s v="119-2022CPS-P(67193)"/>
    <s v="FDLSUBACD-119-2022(67193)"/>
    <x v="0"/>
    <x v="0"/>
    <x v="1"/>
    <m/>
    <m/>
    <s v="DIANA ZORAIDA ROMERO SALINAS"/>
    <n v="1019094992"/>
    <s v="Bogotá, D.C."/>
    <n v="1997"/>
    <n v="72050000"/>
    <n v="5676667"/>
    <n v="0"/>
    <n v="77726667"/>
    <n v="6550000"/>
    <m/>
    <m/>
    <m/>
    <s v="Persona Natural"/>
    <x v="0"/>
    <m/>
    <s v="PRESTAR LOS SERVICIOS PROFESIONALES EN EL AREA DE GESTION DE DESARROLLO LOCAL EN LA ASISTENCIA TECNICA Y ESTRUCTURACION DE ACCIONES ENFOCADAS A CONTRIBUIR A UN CAMBIO CULTURAL SOBRE LA RELACION DEL CIUDADANO CON EL ENTORNO Y EL TERRITORIO A PARTIR DE LA PROTECCION Y PRESERVACION DE LOS RECURSOS NATURALES AMBIENTALES DISPONIBLES EN LA LOCALIDAD DE SUBA, DANDO CUMPLIMIENTO A LAS METAS DEL PROYECTO DE INVERSION 1997- SUBA REVERDECE"/>
    <s v="https://community.secop.gov.co/Public/Tendering/OpportunityDetail/Index?noticeUID=CO1.NTC.2583430&amp;isFromPublicArea=True&amp;isModal=true&amp;asPopupView=true"/>
    <x v="12"/>
    <x v="306"/>
    <d v="2022-01-20T00:00:00"/>
    <d v="2022-12-19T00:00:00"/>
    <s v="11 meses "/>
    <d v="2023-01-15T00:00:00"/>
    <s v="27 días."/>
    <d v="2023-01-15T00:00:00"/>
    <s v="11 meses 27 días."/>
    <s v="Término Ok"/>
    <m/>
    <m/>
    <m/>
    <m/>
    <s v="CARRERA 95 B NO. 139-74"/>
    <n v="3155527286"/>
    <s v="CARRERA 95 B NO. 139-74"/>
    <s v="Banco Caja Social (BCSC)"/>
    <s v="Ahorros"/>
    <n v="24112309048"/>
    <s v="Femenino"/>
    <s v="Colombia"/>
    <s v="Zataquirá"/>
    <s v="Boyacá"/>
    <d v="1994-05-04T00:00:00"/>
    <n v="30"/>
    <s v="ESPECIALIZACION EN GESTION AMBIENTAL,INGENIERIA AMBIENTAL,AUDITOR INTERNO,Sistema de Gestión Ambiental SGA- Norma ISO"/>
    <m/>
  </r>
  <r>
    <x v="2"/>
    <s v="120-2022"/>
    <m/>
    <s v="Secop II"/>
    <s v="120-2022CPS-P(67186)"/>
    <s v="FDLSUBACD-120-2022(67186)"/>
    <x v="0"/>
    <x v="0"/>
    <x v="1"/>
    <m/>
    <m/>
    <s v="CAMILO ANDRES PRIETO CUARTAS"/>
    <n v="1032417924"/>
    <s v="Bogotá, D.C."/>
    <n v="1970"/>
    <n v="84700000"/>
    <n v="6930000"/>
    <n v="0"/>
    <n v="91630000"/>
    <n v="7700000"/>
    <m/>
    <m/>
    <m/>
    <s v="Persona Natural"/>
    <x v="0"/>
    <m/>
    <s v="PRESTAR SERVICIOS PROFESIONALES ESPECIALIZADOS EN EL AREA DE GESTION DEL DESARROLLO LOCAL DE LA ALCALDIA LOCAL DE SUBA, PARA EL APOYO A LA EJECUCION INTEGRAL DE LOS DIFERENTES PROYECTOS DE INVERSION DESTINADOS A LA INTERVENCION DE LA MALLA VIAL, ESPACIO PUBLICO Y PARQUES DE LA LOCALIDAD DE SUBA"/>
    <s v="https://community.secop.gov.co/Public/Tendering/OpportunityDetail/Index?noticeUID=CO1.NTC.2572668&amp;isFromPublicArea=True&amp;isModal=true&amp;asPopupView=true"/>
    <x v="12"/>
    <x v="304"/>
    <d v="2022-01-19T00:00:00"/>
    <d v="2022-12-18T00:00:00"/>
    <s v="11 meses "/>
    <d v="2023-01-15T00:00:00"/>
    <s v="28 días."/>
    <d v="2023-01-15T00:00:00"/>
    <s v="11 meses 28 días."/>
    <s v="Término Ok"/>
    <m/>
    <m/>
    <m/>
    <m/>
    <s v="Calle 163B# 45 -32 int apto 204"/>
    <n v="3212425891"/>
    <s v="camiloanpri@hotmail.com"/>
    <s v="Banco de Bogotá"/>
    <s v="Ahorros"/>
    <s v="085212090"/>
    <s v="Masculino"/>
    <s v="Colombia"/>
    <s v="Bogotá, D.C."/>
    <s v="Cundinamarca"/>
    <d v="1988-07-24T00:00:00"/>
    <n v="35"/>
    <s v="Ingeniero civil "/>
    <m/>
  </r>
  <r>
    <x v="2"/>
    <s v="121-2022"/>
    <m/>
    <s v="Secop II"/>
    <s v="121-2022CPS-P(67183)"/>
    <s v="FDLSUBACD-121-2022(67183)"/>
    <x v="0"/>
    <x v="0"/>
    <x v="1"/>
    <m/>
    <m/>
    <s v="JENNY CRISTINA SANABRIA MORA"/>
    <n v="47436280"/>
    <m/>
    <n v="1967"/>
    <n v="84700000"/>
    <n v="6930000"/>
    <n v="0"/>
    <n v="91630000"/>
    <n v="7700000"/>
    <m/>
    <m/>
    <m/>
    <s v="Persona Natural"/>
    <x v="0"/>
    <m/>
    <s v="PRESTAR SERVICIOS PROFESIONALES ESPECIALIZADOS AL AREA DE GESTION DEL DESARROLLO LOCAL DE LA ALCALDIA LOCAL DE SUBA, PARA APOYAR LA ESTRUCTURACION,  FORMULACION,  EVALUACION  Y  SEGUIMIENTO  A  LOS  PROYECTOS  DE  INVERSION ENFOCADAS A LA REALIZACION DE LAS ACCIONES INTEGRALES HACIA LA COMUNIDAD, DANDO CUMPLIMIENTO EFECTIVO A LOS COMPONENTES DEL PROYECTO 1967 - SUBA SALUDABLE Y SIN BARRERAS"/>
    <s v="https://community.secop.gov.co/Public/Tendering/OpportunityDetail/Index?noticeUID=CO1.NTC.2570787&amp;isFromPublicArea=True&amp;isModal=true&amp;asPopupView=true"/>
    <x v="20"/>
    <x v="304"/>
    <d v="2022-01-19T00:00:00"/>
    <d v="2022-12-18T00:00:00"/>
    <s v="11 meses "/>
    <d v="2023-01-16T00:00:00"/>
    <s v="29 días."/>
    <d v="2023-01-16T00:00:00"/>
    <s v="11 meses 29 días."/>
    <s v="Término Ok"/>
    <m/>
    <m/>
    <m/>
    <m/>
    <s v="calle 153 97B 30 casa i-4"/>
    <n v="7472209"/>
    <s v="jcsm790428@gmail.com_x000d_"/>
    <s v="Banco de Bogotá"/>
    <s v="Ahorros"/>
    <n v="77426344"/>
    <s v="Femenino"/>
    <s v="Colombia"/>
    <s v="Bogotá, D.C."/>
    <s v="Cundinamarca"/>
    <d v="1979-04-28T00:00:00"/>
    <n v="45"/>
    <s v="ESPECIALIZACION EN EPIDEMIOLOGIA"/>
    <m/>
  </r>
  <r>
    <x v="2"/>
    <s v="122-2022"/>
    <m/>
    <s v="Secop II"/>
    <s v="122-2022CPS-AG(66273)"/>
    <s v="FDLSUBACD-122-2022(66273)"/>
    <x v="0"/>
    <x v="0"/>
    <x v="0"/>
    <m/>
    <m/>
    <s v="ANGEL CUSTODIO PEÑA VALERO"/>
    <n v="79244658"/>
    <s v="Bogotá, D.C."/>
    <n v="1978"/>
    <n v="40150000"/>
    <n v="3285000"/>
    <n v="0"/>
    <n v="43435000"/>
    <n v="3650000"/>
    <m/>
    <m/>
    <m/>
    <s v="Persona Natural"/>
    <x v="0"/>
    <m/>
    <s v="PRESTAR SERVICIOS TECNICOS AL AREA DE GESTION DEL DESARROLLO LOCAL DE LA ALCALDIA LOCAL DE SUBA, COMO APOYO EN EL ALMACEN DEL FONDO DE DESARROLLO LOCAL"/>
    <s v="https://community.secop.gov.co/Public/Tendering/OpportunityDetail/Index?noticeUID=CO1.NTC.2572671&amp;isFromPublicArea=True&amp;isModal=true&amp;asPopupView=true"/>
    <x v="16"/>
    <x v="304"/>
    <d v="2022-01-19T00:00:00"/>
    <d v="2022-12-18T00:00:00"/>
    <s v="11 meses "/>
    <d v="2023-01-14T00:00:00"/>
    <s v="27 días."/>
    <d v="2023-01-14T00:00:00"/>
    <s v="11 meses 27 días."/>
    <s v="Término Ok"/>
    <m/>
    <m/>
    <m/>
    <m/>
    <s v="Calle 147 n 90 82"/>
    <n v="3115654175"/>
    <s v="ange11969pena@gmail.com"/>
    <s v="Bancolombia"/>
    <s v="Ahorros"/>
    <n v="20085885759"/>
    <s v="Masculino"/>
    <s v="Colombia"/>
    <s v="Saboyá"/>
    <s v="Boyacá"/>
    <d v="1969-01-01T00:00:00"/>
    <n v="55"/>
    <s v="ADMINISTRACION DE EMPRESAS"/>
    <m/>
  </r>
  <r>
    <x v="2"/>
    <s v="123-2022"/>
    <m/>
    <s v="Secop II"/>
    <s v="123-2022CPS-AG(66273)"/>
    <s v="FDLSUBACD-123-2022(66273)"/>
    <x v="0"/>
    <x v="0"/>
    <x v="0"/>
    <m/>
    <m/>
    <s v="JOHN JAIRO TORO RESTREPO"/>
    <n v="71674865"/>
    <s v="Bogotá, D.C."/>
    <n v="1978"/>
    <n v="40150000"/>
    <n v="2676667"/>
    <n v="0"/>
    <n v="42826667"/>
    <n v="3650000"/>
    <m/>
    <m/>
    <m/>
    <s v="Persona Natural"/>
    <x v="0"/>
    <m/>
    <s v="PRESTAR SERVICIOS TECNICOS AL AREA DE GESTION DEL DESARROLLO LOCAL DE LA ALCALDIA LOCAL DE SUBA, COMO APOYO EN EL ALMACEN DEL FONDO DE DESARROLLO LOCAL"/>
    <s v="https://community.secop.gov.co/Public/Tendering/OpportunityDetail/Index?noticeUID=CO1.NTC.2592861&amp;isFromPublicArea=True&amp;isModal=true&amp;asPopupView=true"/>
    <x v="16"/>
    <x v="306"/>
    <d v="2022-01-24T00:00:00"/>
    <d v="2022-12-23T00:00:00"/>
    <s v="11 meses "/>
    <d v="2023-01-15T00:00:00"/>
    <s v="23 días."/>
    <d v="2023-01-15T00:00:00"/>
    <s v="11 meses 23 días."/>
    <s v="Término Ok"/>
    <m/>
    <m/>
    <m/>
    <m/>
    <s v="Calle 127a #53a-68"/>
    <n v="3004503210"/>
    <s v="JHONJAIROTORORESTREPO05@GMAIL.COM"/>
    <s v="Bancolombia"/>
    <s v="Ahorros"/>
    <n v="10125195675"/>
    <s v="Masculino"/>
    <s v="Colombia"/>
    <s v="Medellín"/>
    <s v="Antioquia"/>
    <d v="1966-06-08T00:00:00"/>
    <n v="57"/>
    <s v="TECNOLOGIA EN ADMINISTRACION FINANCIERA "/>
    <m/>
  </r>
  <r>
    <x v="2"/>
    <s v="124-2022"/>
    <m/>
    <s v="Secop II"/>
    <s v="124-2022CPS-AG(69132)"/>
    <s v="FDLSUBACD-124-2022(69132)"/>
    <x v="0"/>
    <x v="0"/>
    <x v="0"/>
    <m/>
    <m/>
    <s v="CARLOS MANUEL ROZO CRUZ"/>
    <n v="1022957103"/>
    <s v="Bogotá, D.C."/>
    <n v="1971"/>
    <n v="25520000"/>
    <n v="0"/>
    <n v="0"/>
    <n v="25520000"/>
    <n v="2320000"/>
    <m/>
    <m/>
    <m/>
    <s v="Persona Natural"/>
    <x v="0"/>
    <m/>
    <s v="PRESTAR SERVICIOS DE APOYO EN LAS ACCIONES DE PROMOCION DE LA DEFENSA, CONVIVENCIA, PROTECCION Y BIENESTAR DE LOS ANIMALES DOMESTICOS Y SILVESTRES, ASI COMO EN LA IMPLEMENTACION DE ESTRATEGIAS DE CULTURA Y PARTICIPACION CIUDADANA PARA EL CUMPLIMIENTO DE METAS DEL PLAN DE DESARROLLO LOCAL"/>
    <s v="https://community.secop.gov.co/Public/Tendering/OpportunityDetail/Index?noticeUID=CO1.NTC.2579614&amp;isFromPublicArea=True&amp;isModal=true&amp;asPopupView=true"/>
    <x v="12"/>
    <x v="301"/>
    <d v="2022-02-01T00:00:00"/>
    <d v="2022-12-31T00:00:00"/>
    <s v="11 meses "/>
    <d v="2022-12-31T00:00:00"/>
    <s v=""/>
    <d v="2022-12-31T00:00:00"/>
    <s v="11 meses "/>
    <s v="Término Ok"/>
    <m/>
    <m/>
    <m/>
    <m/>
    <s v="Avenida Carrera 118 # 137ª - 19"/>
    <n v="3015431628"/>
    <s v="carlosrozo1990@gmail.com"/>
    <s v="Banco Caja Social (BCSC)"/>
    <s v="Ahorros"/>
    <s v="24109156589"/>
    <s v="Masculino"/>
    <s v="Colombia"/>
    <s v="Bogotá, D.C."/>
    <s v="Cundinamarca"/>
    <d v="1990-01-18T00:00:00"/>
    <n v="34"/>
    <s v="BACHILLER"/>
    <m/>
  </r>
  <r>
    <x v="2"/>
    <s v="125-2022"/>
    <m/>
    <s v="Secop II"/>
    <s v="125-2022CPS-P(68434)"/>
    <s v="FDLSUBACD-125-2022(68434)"/>
    <x v="0"/>
    <x v="0"/>
    <x v="1"/>
    <m/>
    <m/>
    <s v="ANGELICA MARIA DIAZ VILLALOBOS"/>
    <n v="1121874277"/>
    <s v="Villavicencio (Meta)"/>
    <n v="1971"/>
    <n v="72050000"/>
    <n v="1746667"/>
    <n v="0"/>
    <n v="73796667"/>
    <n v="6550000"/>
    <m/>
    <m/>
    <m/>
    <s v="Persona Natural"/>
    <x v="0"/>
    <m/>
    <s v="PRESTAR LOS SERVICIOS PROFESIONALES AL AREA DE GESTION DEL DESARROLLO LOCAL PARA APOYAR AL ALCALDE LOCAL EN LA PROMOCION, ARTICULACION, ACOMPAÑAMIENTO Y SEGUIMIENTO PARA LA ATENCION Y PROTECCION DE LOS ANIMALES DOMESTICOS Y SILVESTRES DE LA LOCALIDAD Y APOYAR EN LOS PROCESOS DE FORMULACION Y SEGUIMIENTO DE LAS METAS DE BIENESTAR ANIMAL DEL PLAN DE DESARROLLO LOCAL"/>
    <s v="https://community.secop.gov.co/Public/Tendering/OpportunityDetail/Index?noticeUID=CO1.NTC.2566675&amp;isFromPublicArea=True&amp;isModal=true&amp;asPopupView=true"/>
    <x v="12"/>
    <x v="304"/>
    <d v="2022-01-19T00:00:00"/>
    <d v="2022-12-18T00:00:00"/>
    <s v="11 meses "/>
    <d v="2023-01-15T00:00:00"/>
    <s v="28 días."/>
    <d v="2023-01-15T00:00:00"/>
    <s v="11 meses 28 días."/>
    <s v="Término Ok"/>
    <m/>
    <m/>
    <m/>
    <m/>
    <s v="Tv 88 # 145a 64"/>
    <n v="3115278359"/>
    <s v="angelik.diaz04@gmail.com"/>
    <s v="Banco Davivienda"/>
    <s v="Ahorros"/>
    <s v="5780102600"/>
    <s v="Femenino"/>
    <s v="Colombia"/>
    <s v="Villavicencio"/>
    <s v="Meta"/>
    <d v="1991-01-04T00:00:00"/>
    <n v="33"/>
    <s v="ESPECIALIZACIÓN EN PLANEACIÓN, GESTIÓN Y CONTROL DEL DESARROLLO - INGENIERIA AMBIENTAL"/>
    <m/>
  </r>
  <r>
    <x v="2"/>
    <s v="126-2022"/>
    <m/>
    <s v="Secop II"/>
    <s v="126-2022CPS-P(69633)"/>
    <s v="FDLSUBACD-126-2022(69633)"/>
    <x v="0"/>
    <x v="0"/>
    <x v="1"/>
    <m/>
    <m/>
    <s v="SANDRA PATRICIA BOHORQUEZ PIÑA"/>
    <n v="52338102"/>
    <m/>
    <n v="1972"/>
    <n v="39300000"/>
    <n v="0"/>
    <n v="0"/>
    <n v="39300000"/>
    <n v="6550000"/>
    <m/>
    <m/>
    <m/>
    <s v="Persona Natural"/>
    <x v="5"/>
    <m/>
    <s v="PRESTAR LOS SERVICIOS PROFESIONALES EN EL AREA DE GESTION DE DESARROLLO LOCAL EN LA ASISTENCIA TECNICA Y ESTRUCTURACION DE ACCIONES ENFOCADAS AL MEJORAMIENTO DE LAS CONDICIONES DE SANEAMIENTO BASICO EN LA ZONA RURAL DE LA LOCALIDAD DE SUBA, DANDO CUMPLIMIENTO A LAS METAS DEL PROYECTO DE INVERSION 1972 - MAS AGUA POTABLE PARA NUESTRAS VEREDAS"/>
    <s v="https://community.secop.gov.co/Public/Tendering/OpportunityDetail/Index?noticeUID=CO1.NTC.2579891&amp;isFromPublicArea=True&amp;isModal=true&amp;asPopupView=true"/>
    <x v="12"/>
    <x v="302"/>
    <d v="2022-01-24T00:00:00"/>
    <d v="2022-07-23T00:00:00"/>
    <s v="6 meses "/>
    <d v="2022-07-23T00:00:00"/>
    <s v=""/>
    <d v="2022-07-07T00:00:00"/>
    <s v="5 meses 14 días."/>
    <s v="Terminación Anticipada"/>
    <m/>
    <m/>
    <m/>
    <m/>
    <s v="CALLE 147 No 99 68"/>
    <n v="3144177442"/>
    <s v="biologaun@yahoo.com.ar"/>
    <s v="Bancolombia"/>
    <s v="Ahorros"/>
    <n v="3390947282"/>
    <s v="Femenino"/>
    <s v="Colombia"/>
    <s v="Bogotá, D.C."/>
    <s v="Cundinamarca"/>
    <d v="1974-05-10T00:00:00"/>
    <n v="50"/>
    <s v="ESPECIALIZACION EN MERCADOS Y_x000a_POLITICAS DE SUELO EN AMERICA LATINA"/>
    <m/>
  </r>
  <r>
    <x v="2"/>
    <s v="127-2022"/>
    <m/>
    <s v="Secop II"/>
    <s v="127-2022CPS-P(66277)"/>
    <s v="FDLSUBACD-127-2022(66277)"/>
    <x v="0"/>
    <x v="0"/>
    <x v="1"/>
    <m/>
    <m/>
    <s v="fabian ricardo herrera rincon"/>
    <n v="1015426758"/>
    <s v="Bogotá, D.C."/>
    <n v="1978"/>
    <n v="72050000"/>
    <n v="2183333"/>
    <n v="0"/>
    <n v="74233333"/>
    <n v="6550000"/>
    <m/>
    <m/>
    <m/>
    <s v="Persona Natural"/>
    <x v="0"/>
    <m/>
    <s v="APOYAR LA FORMULACION, EJECUCION, SEGUIMIENTO Y MEJORA CONTINUA DE LAS HERRAMIENTAS QUE CONFORMAN LA GESTION AMBIENTAL INSTITUCIONAL DE LA ALCALDIA LOCAL."/>
    <s v="https://community.secop.gov.co/Public/Tendering/OpportunityDetail/Index?noticeUID=CO1.NTC.2589868&amp;isFromPublicArea=True&amp;isModal=true&amp;asPopupView=true"/>
    <x v="12"/>
    <x v="306"/>
    <d v="2022-01-21T00:00:00"/>
    <d v="2022-12-20T00:00:00"/>
    <s v="11 meses "/>
    <d v="2023-01-10T00:00:00"/>
    <s v="21 días."/>
    <d v="2023-01-10T00:00:00"/>
    <s v="11 meses 21 días."/>
    <s v="Término Ok"/>
    <m/>
    <m/>
    <m/>
    <m/>
    <s v="CR 95H 90A 18"/>
    <n v="3118946142"/>
    <s v="fabian13k@hotmail.com"/>
    <s v="Banco Caja Social (BCSC)"/>
    <s v="Ahorros"/>
    <n v="24042120670"/>
    <s v="Masculino"/>
    <s v="Colombia"/>
    <s v="Bogotá, D.C."/>
    <s v="Cundinamarca"/>
    <d v="1991-09-23T00:00:00"/>
    <n v="32"/>
    <s v="INVESTIGACION DE INCIDENTES Y TRABAJO SEGURO EN ALTURAS, SISTEMA DE GESTION DE LA SEGURIDAD Y AUDITOR INTERNO HSEQ"/>
    <m/>
  </r>
  <r>
    <x v="2"/>
    <s v="128-2022"/>
    <m/>
    <s v="Secop II"/>
    <s v="128-2022CPS-P(68438)"/>
    <s v="FDLSUBACD-128-2022(68438)"/>
    <x v="0"/>
    <x v="0"/>
    <x v="1"/>
    <m/>
    <m/>
    <s v="MAGDA GICELLA MOROY CIFUENTES"/>
    <n v="52697415"/>
    <s v="Bogotá, D.C."/>
    <n v="1995"/>
    <n v="39300000"/>
    <n v="0"/>
    <n v="0"/>
    <n v="39300000"/>
    <n v="6550000"/>
    <m/>
    <m/>
    <m/>
    <s v="Persona Natural"/>
    <x v="0"/>
    <m/>
    <s v="PRESTAR LOS SERVICIOS PROFESIONALES EN EL AREA DE GESTION DE DESARROLLO LOCAL EN LA ASISTENCIA TECNICA Y ESTRUCTURACION DE ACCIONES ENFOCADAS A FORTALECER EL TEJIDO SOCIAL APOYANDO EMPRENDIMIENTOS PRODUCTIVOS EN AGRICULTURA URBANA DE LA LOCALIDAD DE SUBA, DANDO CUMPLIMIENTO A LAS METAS DEL PROYECTO DE INVERSION 1995 - SEMBRANDO EMPRENDIMIENTO URBANO"/>
    <s v="https://community.secop.gov.co/Public/Tendering/OpportunityDetail/Index?noticeUID=CO1.NTC.2571660&amp;isFromPublicArea=True&amp;isModal=true&amp;asPopupView=true"/>
    <x v="12"/>
    <x v="303"/>
    <d v="2022-01-20T00:00:00"/>
    <d v="2022-07-19T00:00:00"/>
    <s v="6 meses "/>
    <d v="2022-07-19T00:00:00"/>
    <s v=""/>
    <d v="2022-07-19T00:00:00"/>
    <s v="6 meses "/>
    <s v="Término Ok"/>
    <m/>
    <m/>
    <m/>
    <m/>
    <s v="CL 153 No 97b 30 int k casa 7"/>
    <n v="3003621407"/>
    <s v="L ambitotas11@gmail.com"/>
    <s v="Banco Davivienda"/>
    <s v="Ahorros"/>
    <s v="0570008670364952"/>
    <s v="Femenino"/>
    <s v="Colombia"/>
    <s v="Bogotá, D.C."/>
    <s v="Cundinamarca"/>
    <d v="1980-04-26T00:00:00"/>
    <n v="44"/>
    <s v="ESPECIALIZACIÓN TECNOLÓGICA EN GESTIÓN AMBIENTAL,TECNOLOGIA EN SANEAMIENTO_x000a_AMBIENTAL,ADMINISTRACION AMBIENTAL"/>
    <m/>
  </r>
  <r>
    <x v="2"/>
    <s v="129-2022"/>
    <m/>
    <s v="Secop II"/>
    <s v="129-2022CPS-P(68218)"/>
    <s v="FDLSUBACD-129-2022(68218)"/>
    <x v="0"/>
    <x v="0"/>
    <x v="1"/>
    <m/>
    <m/>
    <s v="OSCAR JAVIER MEDINA CARTAGENA"/>
    <n v="1019008344"/>
    <s v="Bogotá, D.C."/>
    <n v="2014"/>
    <n v="72050000"/>
    <n v="5458333"/>
    <n v="0"/>
    <n v="77508333"/>
    <n v="6550000"/>
    <m/>
    <m/>
    <m/>
    <s v="Persona Natural"/>
    <x v="0"/>
    <m/>
    <s v="PRESTAR LOS SERVICIOS PROFESIONALES AL AREA DE GESTION DE DESARROLLO LOCAL EN LA FORMULACION, SEGUIMIENTO, ASISTENCIA TECNICA Y EJECUCION DE PROYECTOS DE ENERGIA ALTERNATIVA Y SOSTENIBLE EN CUMPLIMIENTO DE LAS METAS DEL PLAN DE DESARROLLO LOCAL Y DEMAS TEMAS AFINES DE LA GESTION AMBIENTAL DE LA ALCALDIA LOCAL DE SUBA"/>
    <s v="https://community.secop.gov.co/Public/Tendering/OpportunityDetail/Index?noticeUID=CO1.NTC.2566579&amp;isFromPublicArea=True&amp;isModal=true&amp;asPopupView=true"/>
    <x v="12"/>
    <x v="304"/>
    <d v="2022-01-19T00:00:00"/>
    <d v="2022-12-18T00:00:00"/>
    <s v="11 meses "/>
    <d v="2023-01-17T00:00:00"/>
    <s v="30 días."/>
    <d v="2023-01-17T00:00:00"/>
    <s v="11 meses 30 días."/>
    <s v="Término Ok"/>
    <m/>
    <m/>
    <m/>
    <m/>
    <s v="n AC 116 55 C 40"/>
    <n v="3178638477"/>
    <s v="ojmedinac@gmail.com"/>
    <s v="Bancolombia"/>
    <s v="Ahorros"/>
    <n v="18024571633"/>
    <s v="Masculino"/>
    <s v="Colombia"/>
    <s v="Bogotá, D.C."/>
    <s v="Cundinamarca"/>
    <d v="1986-07-26T00:00:00"/>
    <n v="37"/>
    <s v="MAESTRIA EN GERENCIA AMBIENTAL"/>
    <m/>
  </r>
  <r>
    <x v="2"/>
    <s v="130-2022"/>
    <m/>
    <s v="Secop II"/>
    <s v="130-2022CPS-AG(69171)"/>
    <s v="FDLSUBACD-130-2022(69171)"/>
    <x v="0"/>
    <x v="0"/>
    <x v="0"/>
    <m/>
    <m/>
    <s v="ANTONYS JESUS MEJIA"/>
    <n v="1038436509"/>
    <s v="Nechí (Antioquia)"/>
    <n v="1995"/>
    <n v="40150000"/>
    <n v="5110000"/>
    <n v="0"/>
    <n v="45260000"/>
    <n v="3650000"/>
    <m/>
    <m/>
    <m/>
    <s v="Persona Natural"/>
    <x v="0"/>
    <m/>
    <s v="PRESTAR LOS SERVICIOS DE APOYO EN EL AREA DE GESTION DE DESARROLLO LOCAL EN EL ACOMPAÑAMIENTO DE ACCIONES ENFOCADAS A FORTALECER EL TEJIDO SOCIAL A TRAVES DE EMPRENDIMIENTOS PRODUCTIVOS EN AGRICULTURA URBANA DE LA LOCALIDAD DE SUBA, DANDO CUMPLIMIENTO A LAS METAS DEL PROYECTO DE INVERSION 1995 - SEMBRANDO EMPRENDIMIENTO URBANO"/>
    <s v="https://community.secop.gov.co/Public/Tendering/OpportunityDetail/Index?noticeUID=CO1.NTC.2574653&amp;isFromPublicArea=True&amp;isModal=true&amp;asPopupView=true"/>
    <x v="12"/>
    <x v="303"/>
    <d v="2022-01-19T00:00:00"/>
    <d v="2022-12-18T00:00:00"/>
    <s v="11 meses "/>
    <d v="2023-01-30T00:00:00"/>
    <s v="1 meses 12 días."/>
    <d v="2023-01-30T00:00:00"/>
    <s v="1 años 12 días."/>
    <s v="Término Ok"/>
    <m/>
    <m/>
    <m/>
    <m/>
    <s v="CALLE 127D BIS#88D-03"/>
    <n v="3137176675"/>
    <s v="ANTONYJESUS62@GMAIL.COM"/>
    <s v="Bancolombia"/>
    <s v="Ahorros"/>
    <n v="19888073399"/>
    <s v="Masculino"/>
    <s v="Colombia"/>
    <s v="Nechi"/>
    <s v="Antioquia"/>
    <d v="1988-02-29T00:00:00"/>
    <n v="36"/>
    <s v="TECNOLOGIA AGROAMBIENTAL"/>
    <m/>
  </r>
  <r>
    <x v="2"/>
    <s v="132-2022"/>
    <m/>
    <s v="Secop II"/>
    <s v="132-2022CPS-AG(66279)"/>
    <s v="FDLSUBACD-132-2022(66279)"/>
    <x v="0"/>
    <x v="0"/>
    <x v="0"/>
    <m/>
    <m/>
    <s v="CRISTIAN FELIPE AFRICANO QUIROGA"/>
    <n v="1233910425"/>
    <s v="Bogotá, D.C."/>
    <n v="1978"/>
    <n v="25520000"/>
    <n v="1469333"/>
    <n v="0"/>
    <n v="26989333"/>
    <n v="2320000"/>
    <m/>
    <m/>
    <m/>
    <s v="Persona Natural"/>
    <x v="0"/>
    <m/>
    <s v="APOYAR LA GESTION DOCUMENTAL DE LA ALCALDIA LOCAL EN LA IMPLEMENTACION DE LOS PROCESOS DE CLASIFICACION, ORDENACION, SELECCION NATURAL, FOLIACION, IDENTIFICACION, LEVANTAMIENTO DE INVENTARIOS, ALMACENAMIENTO Y APLICACION DE PROTOCOLOS DE ELIMINACION Y TRANSFERENCIAS DOCUMENTALES"/>
    <s v="https://community.secop.gov.co/Public/Tendering/OpportunityDetail/Index?noticeUID=CO1.NTC.2629058&amp;isFromPublicArea=True&amp;isModal=true&amp;asPopupView=true"/>
    <x v="19"/>
    <x v="302"/>
    <d v="2022-01-27T00:00:00"/>
    <d v="2022-12-26T00:00:00"/>
    <s v="11 meses "/>
    <d v="2023-01-14T00:00:00"/>
    <s v="19 días."/>
    <d v="2023-01-14T00:00:00"/>
    <s v="11 meses 19 días."/>
    <s v="Término Ok"/>
    <m/>
    <m/>
    <m/>
    <m/>
    <s v="CL 131A 10670"/>
    <n v="3138791653"/>
    <s v="cristianafricano3@gmail.com"/>
    <s v="Banco Caja Social (BCSC)"/>
    <s v="Ahorros"/>
    <n v="24107753566"/>
    <s v="Masculino"/>
    <s v="Colombia"/>
    <s v="Bogotá, D.C."/>
    <s v="Cundinamarca"/>
    <d v="1999-08-03T00:00:00"/>
    <n v="24"/>
    <s v="bachiller"/>
    <m/>
  </r>
  <r>
    <x v="2"/>
    <s v="133-2022"/>
    <m/>
    <s v="Secop II"/>
    <s v="133-2022CPS-AG(66279)"/>
    <s v="FDLSUBACD-133-2022(66279)"/>
    <x v="0"/>
    <x v="0"/>
    <x v="0"/>
    <m/>
    <m/>
    <s v="DIEGO ALEJANDRO PATARROYO PINILLA"/>
    <n v="1019050045"/>
    <s v="Bogotá, D.C."/>
    <n v="1978"/>
    <n v="25520000"/>
    <n v="2088000"/>
    <n v="0"/>
    <n v="27608000"/>
    <n v="2320000"/>
    <m/>
    <m/>
    <m/>
    <s v="Persona Natural"/>
    <x v="0"/>
    <m/>
    <s v="APOYAR LA GESTION DOCUMENTAL DE LA ALCALDIA LOCAL EN LA IMPLEMENTACION DE LOS PROCESOS DE CLASIFICACION, ORDENACION, SELECCION NATURAL, FOLIACION, IDENTIFICACION, LEVANTAMIENTO DE INVENTARIOS, ALMACENAMIENTO Y APLICACION DE PROTOCOLOS DE ELIMINACION Y TRANSFERENCIAS DOCUMENTALES"/>
    <s v="https://community.secop.gov.co/Public/Tendering/OpportunityDetail/Index?noticeUID=CO1.NTC.2572063&amp;isFromPublicArea=True&amp;isModal=true&amp;asPopupView=true"/>
    <x v="19"/>
    <x v="304"/>
    <d v="2022-01-19T00:00:00"/>
    <d v="2022-12-18T00:00:00"/>
    <s v="11 meses "/>
    <d v="2023-01-15T00:00:00"/>
    <s v="28 días."/>
    <d v="2023-01-15T00:00:00"/>
    <s v="11 meses 28 días."/>
    <s v="Término Ok"/>
    <m/>
    <m/>
    <m/>
    <m/>
    <s v="calle 6 c # 82 a -38"/>
    <n v="3228540222"/>
    <s v="DIEGO.PP.1990@HOTMAIL.COM"/>
    <s v="Banco Scotiabank Colpatria"/>
    <s v="Ahorros"/>
    <n v="6342011403"/>
    <s v="Masculino"/>
    <s v="Colombia"/>
    <s v="Bogotá, D.C."/>
    <s v="Cundinamarca"/>
    <d v="1990-08-17T00:00:00"/>
    <n v="33"/>
    <s v="PSICOLOGIA"/>
    <m/>
  </r>
  <r>
    <x v="2"/>
    <s v="134-2022"/>
    <m/>
    <s v="Secop II"/>
    <s v="134-2022CPS-AG(66279)"/>
    <s v="FDLSUBACD-134-2022(66279)"/>
    <x v="0"/>
    <x v="0"/>
    <x v="0"/>
    <m/>
    <m/>
    <s v="ANDRES GILBERTO CRISTANCHO"/>
    <n v="79967535"/>
    <s v="Bogotá, D.C."/>
    <n v="1978"/>
    <n v="25520000"/>
    <n v="2088000"/>
    <n v="0"/>
    <n v="27608000"/>
    <n v="2320000"/>
    <m/>
    <m/>
    <m/>
    <s v="Persona Natural"/>
    <x v="0"/>
    <m/>
    <s v="APOYAR LA GESTION DOCUMENTAL DE LA ALCALDIA LOCAL EN LA IMPLEMENTACION DE LOS PROCESOS DE CLASIFICACION, ORDENACION, SELECCION NATURAL, FOLIACION, IDENTIFICACION, LEVANTAMIENTO DE INVENTARIOS, ALMACENAMIENTO Y APLICACION DE PROTOCOLOS DE ELIMINACION Y TRANSFERENCIAS DOCUMENTALES"/>
    <s v="https://community.secop.gov.co/Public/Tendering/OpportunityDetail/Index?noticeUID=CO1.NTC.2572069&amp;isFromPublicArea=True&amp;isModal=true&amp;asPopupView=true"/>
    <x v="19"/>
    <x v="304"/>
    <d v="2022-01-19T00:00:00"/>
    <d v="2022-12-18T00:00:00"/>
    <s v="11 meses "/>
    <d v="2023-01-15T00:00:00"/>
    <s v="28 días."/>
    <d v="2023-01-15T00:00:00"/>
    <s v="11 meses 28 días."/>
    <s v="Término Ok"/>
    <m/>
    <m/>
    <m/>
    <m/>
    <s v="CALLE 68A BIS # 97-29"/>
    <n v="3002845373"/>
    <s v="agcristancho23@outlook.com"/>
    <s v="Banco Scotiabank Colpatria"/>
    <s v="Ahorros"/>
    <n v="4932009696"/>
    <s v="Masculino"/>
    <s v="Colombia"/>
    <s v="Bogotá, D.C."/>
    <s v="Cundinamarca"/>
    <d v="1978-04-13T00:00:00"/>
    <n v="46"/>
    <s v="BACHILLER"/>
    <m/>
  </r>
  <r>
    <x v="2"/>
    <s v="135-2022"/>
    <m/>
    <s v="Secop II"/>
    <s v="135-2022CPS-AG(66279)"/>
    <s v="FDLSUBACD-135-2022(66279)"/>
    <x v="0"/>
    <x v="0"/>
    <x v="0"/>
    <m/>
    <m/>
    <s v="LUZ AMPARO BOHORQUEZ RODRIGUEZ"/>
    <n v="52342891"/>
    <s v="Bogotá, D.C."/>
    <n v="1978"/>
    <n v="25520000"/>
    <n v="2088000"/>
    <n v="0"/>
    <n v="27608000"/>
    <n v="2320000"/>
    <m/>
    <m/>
    <m/>
    <s v="Persona Natural"/>
    <x v="0"/>
    <m/>
    <s v="APOYAR LA GESTION DOCUMENTAL DE LA ALCALDIA LOCAL EN LA IMPLEMENTACION DE LOS PROCESOS DE CLASIFICACION, ORDENACION, SELECCION NATURAL, FOLIACION, IDENTIFICACION, LEVANTAMIENTO DE INVENTARIOS, ALMACENAMIENTO Y APLICACION DE PROTOCOLOS DE ELIMINACION Y TRANSFERENCIAS DOCUMENTALES"/>
    <s v="https://community.secop.gov.co/Public/Tendering/OpportunityDetail/Index?noticeUID=CO1.NTC.2572174&amp;isFromPublicArea=True&amp;isModal=true&amp;asPopupView=true"/>
    <x v="19"/>
    <x v="303"/>
    <d v="2022-01-19T00:00:00"/>
    <d v="2022-12-18T00:00:00"/>
    <s v="11 meses "/>
    <d v="2023-01-15T00:00:00"/>
    <s v="28 días."/>
    <d v="2023-01-15T00:00:00"/>
    <s v="11 meses 28 días."/>
    <s v="Término Ok"/>
    <m/>
    <m/>
    <m/>
    <m/>
    <s v="calle 128f # 88-13"/>
    <n v="3125950092"/>
    <s v="luzamparobr@gmail.com"/>
    <s v="Bancolombia"/>
    <s v="Ahorros"/>
    <n v="21986494721"/>
    <s v="Femenino"/>
    <s v="Colombia"/>
    <s v="Bogotá, D.C."/>
    <s v="Cundinamarca"/>
    <d v="1975-06-24T00:00:00"/>
    <n v="48"/>
    <s v="INGENIERIA INDUSTRIAL"/>
    <m/>
  </r>
  <r>
    <x v="2"/>
    <s v="136-2022"/>
    <m/>
    <s v="Secop II"/>
    <s v="136-2022CPS-AG(66279)"/>
    <s v="FDLSUBACD-136-2022(66279)"/>
    <x v="0"/>
    <x v="0"/>
    <x v="0"/>
    <m/>
    <m/>
    <s v="JAKELINE BERMEO OSORIO"/>
    <n v="51847460"/>
    <s v="Bogotá, D.C."/>
    <n v="1978"/>
    <n v="25520000"/>
    <n v="1624000"/>
    <n v="0"/>
    <n v="27144000"/>
    <n v="2320000"/>
    <m/>
    <m/>
    <m/>
    <s v="Persona Natural"/>
    <x v="0"/>
    <m/>
    <s v="APOYAR LA GESTION DOCUMENTAL DE LA ALCALDIA LOCAL EN LA IMPLEMENTACION DE LOS PROCESOS DE CLASIFICACION, ORDENACION, SELECCION NATURAL, FOLIACION, IDENTIFICACION, LEVANTAMIENTO DE INVENTARIOS, ALMACENAMIENTO Y APLICACION DE PROTOCOLOS DE ELIMINACION Y TRANSFERENCIAS DOCUMENTALES"/>
    <s v="https://community.secop.gov.co/Public/Tendering/OpportunityDetail/Index?noticeUID=CO1.NTC.2594006&amp;isFromPublicArea=True&amp;isModal=true&amp;asPopupView=true"/>
    <x v="19"/>
    <x v="306"/>
    <d v="2022-01-25T00:00:00"/>
    <d v="2022-12-24T00:00:00"/>
    <s v="11 meses "/>
    <d v="2023-01-15T00:00:00"/>
    <s v="22 días."/>
    <d v="2023-01-15T00:00:00"/>
    <s v="11 meses 22 días."/>
    <s v="Término Ok"/>
    <m/>
    <m/>
    <m/>
    <m/>
    <s v="Carrera 100 No. 140 A 88 AP 301"/>
    <n v="3134700121"/>
    <s v="jakelinebermeo@hotmail.com"/>
    <s v="Banco Davivienda"/>
    <s v="Ahorros"/>
    <s v="009970425683"/>
    <s v="Femenino"/>
    <s v="Colombia"/>
    <s v="Pitalito"/>
    <s v="Huila"/>
    <d v="1963-11-04T00:00:00"/>
    <n v="60"/>
    <s v="BACHILLER"/>
    <m/>
  </r>
  <r>
    <x v="2"/>
    <s v="137-2022"/>
    <m/>
    <s v="Secop II"/>
    <s v="137-2022CPS-AG(66279)"/>
    <s v="FDLSUBACD-137-2022(66279)"/>
    <x v="0"/>
    <x v="0"/>
    <x v="0"/>
    <m/>
    <m/>
    <s v="NEIDER FARID CASTILLO BORJA"/>
    <n v="1019131782"/>
    <s v="Bogotá, D.C."/>
    <n v="1978"/>
    <n v="25520000"/>
    <n v="2088000"/>
    <n v="0"/>
    <n v="27608000"/>
    <n v="2320000"/>
    <m/>
    <m/>
    <m/>
    <s v="Persona Natural"/>
    <x v="0"/>
    <m/>
    <s v="APOYAR LA GESTION DOCUMENTAL DE LA ALCALDIA LOCAL EN LA IMPLEMENTACION DE LOS PROCESOS DE CLASIFICACION, ORDENACION, SELECCION NATURAL, FOLIACION, IDENTIFICACION, LEVANTAMIENTO DE INVENTARIOS, ALMACENAMIENTO Y APLICACION DE PROTOCOLOS DE ELIMINACION Y TRANSFERENCIAS DOCUMENTALES"/>
    <s v="https://community.secop.gov.co/Public/Tendering/OpportunityDetail/Index?noticeUID=CO1.NTC.2572175&amp;isFromPublicArea=True&amp;isModal=true&amp;asPopupView=true"/>
    <x v="19"/>
    <x v="304"/>
    <d v="2022-01-19T00:00:00"/>
    <d v="2022-12-18T00:00:00"/>
    <s v="11 meses "/>
    <d v="2023-01-15T00:00:00"/>
    <s v="28 días."/>
    <d v="2023-01-15T00:00:00"/>
    <s v="11 meses 28 días."/>
    <s v="Término Ok"/>
    <m/>
    <m/>
    <m/>
    <m/>
    <s v=" Calle 128 d bis #87 b 79"/>
    <n v="3143962448"/>
    <s v="faricast@hotmail.com"/>
    <s v="Banco Caja Social (BCSC)"/>
    <s v="Ahorros"/>
    <n v="24077497376"/>
    <s v="Masculino"/>
    <s v="Colombia"/>
    <s v="Bogotá, D.C."/>
    <s v="Cundinamarca"/>
    <d v="1997-07-08T00:00:00"/>
    <n v="26"/>
    <s v="BACHILLER"/>
    <m/>
  </r>
  <r>
    <x v="2"/>
    <s v="138-2022"/>
    <m/>
    <s v="Secop II"/>
    <s v="138-2022CPS-AG(66279)"/>
    <s v="FDLSUBACD-138-2022(66279)"/>
    <x v="0"/>
    <x v="0"/>
    <x v="0"/>
    <m/>
    <m/>
    <s v="Sandra Marixa Barajas García"/>
    <n v="52585237"/>
    <s v="Bogotá, D.C."/>
    <n v="1978"/>
    <n v="25520000"/>
    <n v="2088000"/>
    <n v="0"/>
    <n v="27608000"/>
    <n v="2320000"/>
    <m/>
    <m/>
    <m/>
    <s v="Persona Natural"/>
    <x v="0"/>
    <m/>
    <s v="APOYAR LA GESTION DOCUMENTAL DE LA ALCALDIA LOCAL EN LA IMPLEMENTACION DE LOS PROCESOS DE CLASIFICACION, ORDENACION, SELECCION NATURAL, FOLIACION, IDENTIFICACION, LEVANTAMIENTO DE INVENTARIOS, ALMACENAMIENTO Y APLICACION DE PROTOCOLOS DE ELIMINACION Y TRANSFERENCIAS DOCUMENTALES"/>
    <s v="https://community.secop.gov.co/Public/Tendering/OpportunityDetail/Index?noticeUID=CO1.NTC.2572183&amp;isFromPublicArea=True&amp;isModal=true&amp;asPopupView=true"/>
    <x v="19"/>
    <x v="304"/>
    <d v="2022-01-19T00:00:00"/>
    <d v="2022-12-18T00:00:00"/>
    <s v="11 meses "/>
    <d v="2023-01-15T00:00:00"/>
    <s v="28 días."/>
    <d v="2023-01-15T00:00:00"/>
    <s v="11 meses 28 días."/>
    <s v="Término Ok"/>
    <m/>
    <m/>
    <m/>
    <m/>
    <s v="cra 102b # 151-15"/>
    <n v="3214495737"/>
    <s v="smbg1971@hotmail.es"/>
    <s v="Banco Davivienda"/>
    <s v="Ahorros"/>
    <s v="488427527129"/>
    <s v="Femenino"/>
    <s v="Colombia"/>
    <s v="Bogotá, D.C."/>
    <s v="Cundinamarca"/>
    <d v="1971-12-17T00:00:00"/>
    <n v="52"/>
    <s v="BACHILLER"/>
    <m/>
  </r>
  <r>
    <x v="2"/>
    <s v="139-2022"/>
    <m/>
    <s v="Secop II"/>
    <s v="139-2022CPS-AG(66279)"/>
    <s v="FDLSUBACD-139-2022(66279)"/>
    <x v="0"/>
    <x v="0"/>
    <x v="0"/>
    <m/>
    <m/>
    <s v="CLINTON FABIAN LEAL GARCIA"/>
    <n v="1019080267"/>
    <s v="Bogotá, D.C."/>
    <n v="1978"/>
    <n v="25520000"/>
    <n v="2088000"/>
    <n v="0"/>
    <n v="27608000"/>
    <n v="2320000"/>
    <m/>
    <m/>
    <m/>
    <s v="Persona Natural"/>
    <x v="0"/>
    <m/>
    <s v="APOYAR LA GESTION DOCUMENTAL DE LA ALCALDIA LOCAL EN LA IMPLEMENTACION DE LOS PROCESOS DE CLASIFICACION, ORDENACION, SELECCION NATURAL, FOLIACION, IDENTIFICACION, LEVANTAMIENTO DE INVENTARIOS, ALMACENAMIENTO Y APLICACION DE PROTOCOLOS DE ELIMINACION Y TRANSFERENCIAS DOCUMENTALES"/>
    <s v="https://community.secop.gov.co/Public/Tendering/OpportunityDetail/Index?noticeUID=CO1.NTC.2572099&amp;isFromPublicArea=True&amp;isModal=true&amp;asPopupView=true"/>
    <x v="19"/>
    <x v="303"/>
    <d v="2022-01-19T00:00:00"/>
    <d v="2022-12-18T00:00:00"/>
    <s v="11 meses "/>
    <d v="2023-01-15T00:00:00"/>
    <s v="28 días."/>
    <d v="2023-01-15T00:00:00"/>
    <s v="11 meses 28 días."/>
    <s v="Término Ok"/>
    <m/>
    <m/>
    <m/>
    <m/>
    <s v="Calle 135 A # 93 A 03"/>
    <n v="3103365163"/>
    <s v="flealgarcia@gmail.com"/>
    <s v="Banco Davivienda"/>
    <s v="Ahorros"/>
    <n v="24096281464"/>
    <s v="Masculino"/>
    <s v="Colombia"/>
    <s v="Bogotá, D.C."/>
    <s v="Cundinamarca"/>
    <d v="1993-03-20T00:00:00"/>
    <n v="31"/>
    <s v="COMERCIO INTERNACIONAL"/>
    <m/>
  </r>
  <r>
    <x v="2"/>
    <s v="140-2022"/>
    <m/>
    <s v="Secop II"/>
    <s v="140-2022CPS-AG(66280)"/>
    <s v="FDLSUBACD-140-2022(66280)"/>
    <x v="0"/>
    <x v="0"/>
    <x v="0"/>
    <m/>
    <m/>
    <s v="ALEXEI ZAMORA BENITEZ"/>
    <n v="79573265"/>
    <s v="Bogotá, D.C."/>
    <n v="1978"/>
    <n v="13920000"/>
    <n v="0"/>
    <n v="0"/>
    <n v="13920000"/>
    <n v="2320000"/>
    <m/>
    <m/>
    <m/>
    <s v="Persona Natural"/>
    <x v="0"/>
    <m/>
    <s v="APOYAR LA GESTION DOCUMENTAL DE LA ALCALDIA LOCAL EN LA IMPLEMENTACION DE LOS PROCESOS DE CLASIFICACION, ORDENACION, SELECCION NATURAL, FOLIACION, IDENTIFICACION, LEVANTAMIENTO DE INVENTARIOS, ALMACENAMIENTO Y APLICACION DE PROTOCOLOS DE ELIMINACION Y TRANSFERENCIAS DOCUMENTALES"/>
    <s v="https://community.secop.gov.co/Public/Tendering/OpportunityDetail/Index?noticeUID=CO1.NTC.2572191&amp;isFromPublicArea=True&amp;isModal=true&amp;asPopupView=true"/>
    <x v="19"/>
    <x v="303"/>
    <d v="2022-01-19T00:00:00"/>
    <d v="2022-07-18T00:00:00"/>
    <s v="6 meses "/>
    <d v="2022-07-18T00:00:00"/>
    <s v=""/>
    <d v="2022-07-18T00:00:00"/>
    <s v="6 meses "/>
    <s v="Término Ok"/>
    <m/>
    <m/>
    <m/>
    <m/>
    <s v="cra 111a # 151c-25 casa-180"/>
    <n v="3003125863"/>
    <s v="zamorabenitezalexei@gmail.com"/>
    <s v="Banco Davivienda"/>
    <s v="Ahorros"/>
    <n v="9100728378"/>
    <s v="Masculino"/>
    <s v="Colombia"/>
    <s v="Bogotá, D.C."/>
    <s v="Cundinamarca"/>
    <d v="1970-08-17T00:00:00"/>
    <n v="53"/>
    <s v="TECNOLOGIA EN SISTEMAS"/>
    <m/>
  </r>
  <r>
    <x v="2"/>
    <s v="141-2022"/>
    <m/>
    <s v="Secop II"/>
    <s v="141-2022CPS-AG(66280)"/>
    <s v="FDLSUBACD-141-2022(66280)"/>
    <x v="0"/>
    <x v="0"/>
    <x v="0"/>
    <m/>
    <m/>
    <s v="FERNANDO EDUARDO FRANCO LANCHEROS"/>
    <n v="1015401047"/>
    <m/>
    <n v="1978"/>
    <n v="13920000"/>
    <n v="0"/>
    <n v="0"/>
    <n v="13920000"/>
    <n v="2320000"/>
    <m/>
    <m/>
    <m/>
    <s v="Persona Natural"/>
    <x v="0"/>
    <m/>
    <s v="APOYAR LA GESTION DOCUMENTAL DE LA ALCALDIA LOCAL EN LA IMPLEMENTACION DE LOS PROCESOS DE CLASIFICACION, ORDENACION, SELECCION NATURAL, FOLIACION, IDENTIFICACION, LEVANTAMIENTO DE INVENTARIOS, ALMACENAMIENTO Y APLICACION DE PROTOCOLOS DE ELIMINACION Y TRANSFERENCIAS DOCUMENTALES"/>
    <s v="https://community.secop.gov.co/Public/Tendering/OpportunityDetail/Index?noticeUID=CO1.NTC.2591889&amp;isFromPublicArea=True&amp;isModal=true&amp;asPopupView=true"/>
    <x v="19"/>
    <x v="307"/>
    <d v="2022-01-25T00:00:00"/>
    <d v="2022-07-24T00:00:00"/>
    <s v="6 meses "/>
    <d v="2022-07-24T00:00:00"/>
    <s v=""/>
    <d v="2022-07-24T00:00:00"/>
    <s v="6 meses "/>
    <s v="Término Ok"/>
    <m/>
    <m/>
    <m/>
    <m/>
    <s v="KR 7 A 53 00 SUR"/>
    <n v="320885243"/>
    <s v="fernando.franco87@outlook.com"/>
    <s v="Banco Davivienda"/>
    <s v="Ahorros"/>
    <s v="488411220921."/>
    <s v="Masculino"/>
    <s v="Colombia"/>
    <s v="Pauna"/>
    <s v="Boyacá"/>
    <d v="1987-08-17T00:00:00"/>
    <n v="36"/>
    <s v="BACHILLER"/>
    <m/>
  </r>
  <r>
    <x v="2"/>
    <s v="142-2022"/>
    <m/>
    <s v="Secop II"/>
    <s v="142-2022CPS-AG(66280)"/>
    <s v="FDLSUBACD-142-2022(66280)"/>
    <x v="0"/>
    <x v="0"/>
    <x v="0"/>
    <m/>
    <m/>
    <s v="ANDRES FELIPE TRIVIÑO CASTILLO"/>
    <n v="1233911944"/>
    <s v="Bogotá, D.C."/>
    <n v="1978"/>
    <n v="13920000"/>
    <n v="0"/>
    <n v="0"/>
    <n v="13920000"/>
    <n v="2320000"/>
    <m/>
    <m/>
    <m/>
    <s v="Persona Natural"/>
    <x v="0"/>
    <m/>
    <s v="APOYAR LA GESTION DOCUMENTAL DE LA ALCALDIA LOCAL EN LA IMPLEMENTACION DE LOS PROCESOS DE CLASIFICACION, ORDENACION, SELECCION NATURAL, FOLIACION, IDENTIFICACION, LEVANTAMIENTO DE INVENTARIOS, ALMACENAMIENTO Y APLICACION DE PROTOCOLOS DE ELIMINACION Y TRANSFERENCIAS DOCUMENTALES"/>
    <s v="https://community.secop.gov.co/Public/Tendering/OpportunityDetail/Index?noticeUID=CO1.NTC.2600980&amp;isFromPublicArea=True&amp;isModal=true&amp;asPopupView=true"/>
    <x v="19"/>
    <x v="305"/>
    <d v="2022-01-26T00:00:00"/>
    <d v="2022-07-25T00:00:00"/>
    <s v="6 meses "/>
    <d v="2022-07-25T00:00:00"/>
    <s v=""/>
    <d v="2022-07-25T00:00:00"/>
    <s v="6 meses "/>
    <s v="Término Ok"/>
    <m/>
    <m/>
    <m/>
    <m/>
    <s v="CARRERA 98#158A-08"/>
    <n v="3057785139"/>
    <s v="ANDI-3010@HOTMAIL.COM"/>
    <s v="Banco Av Villas"/>
    <s v="Ahorros"/>
    <s v="053964628"/>
    <s v="Femenino"/>
    <s v="Colombia"/>
    <s v="Bogotá, D.C."/>
    <s v="Cundinamarca"/>
    <d v="1999-10-30T00:00:00"/>
    <n v="24"/>
    <s v="ADMINISTRACION DE EMPRESAS"/>
    <m/>
  </r>
  <r>
    <x v="2"/>
    <s v="143-2022"/>
    <m/>
    <s v="Secop II"/>
    <s v="143-2022CPS-P(66306)"/>
    <s v="FDLSUBACD-143-2022(66306)"/>
    <x v="0"/>
    <x v="0"/>
    <x v="1"/>
    <m/>
    <m/>
    <s v="EDGAR MAURICIO GOMEZ MEDINA"/>
    <n v="79713488"/>
    <s v="Bogotá, D.C."/>
    <n v="1978"/>
    <n v="72050000"/>
    <n v="5895000"/>
    <n v="0"/>
    <n v="77945000"/>
    <n v="6550000"/>
    <m/>
    <m/>
    <m/>
    <s v="Persona Natural"/>
    <x v="0"/>
    <m/>
    <s v="PRESTAR SUS SERVICIOS PROFESIONALES PARA LA IMPLEMENTACION DE LAS ACCIONES Y LINEAMIENTOS TECNICOS SURTIDOS DEL PROGRAMA DE GESTION DOCUMENTAL Y DEMAS INSTRUMENTOS TECNICOS ARCHIVISTICOS."/>
    <s v="https://community.secop.gov.co/Public/Tendering/OpportunityDetail/Index?noticeUID=CO1.NTC.2572194&amp;isFromPublicArea=True&amp;isModal=true&amp;asPopupView=true"/>
    <x v="19"/>
    <x v="304"/>
    <d v="2022-01-19T00:00:00"/>
    <d v="2022-12-18T00:00:00"/>
    <s v="11 meses "/>
    <d v="2023-01-15T00:00:00"/>
    <s v="28 días."/>
    <d v="2023-01-15T00:00:00"/>
    <s v="11 meses 28 días."/>
    <s v="Término Ok"/>
    <m/>
    <m/>
    <m/>
    <m/>
    <s v="Calle 7 No 87 B – 53 torre 2 apt 507 "/>
    <n v="3124912694"/>
    <s v="adhotmao@hotmail.com"/>
    <s v="Banco Av Villas"/>
    <s v="Ahorros"/>
    <n v="677954880"/>
    <s v="Masculino"/>
    <s v="Colombia"/>
    <s v="Bogotá, D.C."/>
    <s v="Cundinamarca"/>
    <d v="1975-02-23T00:00:00"/>
    <n v="49"/>
    <s v="CIENCIA DE LA INFORMACION Y BIBLIOTECOLOGIA"/>
    <m/>
  </r>
  <r>
    <x v="2"/>
    <s v="144-2022"/>
    <m/>
    <s v="Secop II"/>
    <s v="144-2022CPS-AG(66309)"/>
    <s v="FDLSUBACD-144-2022(66309)"/>
    <x v="0"/>
    <x v="0"/>
    <x v="0"/>
    <m/>
    <m/>
    <s v="JEICER DISNEY GUTIÉRREZ ÁLVAREZ"/>
    <n v="1069739546"/>
    <s v="Fusagasuga (Cundinamarca)"/>
    <n v="1978"/>
    <n v="40150000"/>
    <n v="3285000"/>
    <n v="0"/>
    <n v="43435000"/>
    <n v="3650000"/>
    <m/>
    <m/>
    <m/>
    <s v="Persona Natural"/>
    <x v="0"/>
    <m/>
    <s v="APOYAR EN LAS TAREAS OPERATIVAS DE CARACTER ARCHIVISTICO DESARROLLADAS EN LA ALCALDIA LOCAL PARA GARANTIZAR LA APLICACION CORRECTA DE LOS PROCEDIMIENTOS TECNICOS."/>
    <s v="https://community.secop.gov.co/Public/Tendering/OpportunityDetail/Index?noticeUID=CO1.NTC.2572701&amp;isFromPublicArea=True&amp;isModal=true&amp;asPopupView=true"/>
    <x v="19"/>
    <x v="304"/>
    <d v="2022-01-19T00:00:00"/>
    <d v="2022-12-18T00:00:00"/>
    <s v="11 meses "/>
    <d v="2023-01-15T00:00:00"/>
    <s v="28 días."/>
    <d v="2023-01-15T00:00:00"/>
    <s v="11 meses 28 días."/>
    <s v="Término Ok"/>
    <m/>
    <m/>
    <m/>
    <m/>
    <s v="kr 90 bis 75-77"/>
    <n v="3142241613"/>
    <s v="alvarezdisney.j@gmail.com"/>
    <s v="Banco Caja Social (BCSC)"/>
    <s v="Ahorros"/>
    <n v="24089709445"/>
    <s v="Femenino"/>
    <s v="Colombia"/>
    <s v="Viotá"/>
    <s v="Cundinamarca"/>
    <d v="1992-05-29T00:00:00"/>
    <n v="32"/>
    <s v="CIENCIA DE LA INFORMACION Y_x000a_BIBLIOTECOLOGIA"/>
    <m/>
  </r>
  <r>
    <x v="2"/>
    <s v="145-2022"/>
    <m/>
    <s v="Secop II"/>
    <s v="145-2022CPS-AG(66309)"/>
    <s v="FDLSUBACD-145-2022(66309)"/>
    <x v="0"/>
    <x v="0"/>
    <x v="0"/>
    <m/>
    <m/>
    <s v="FRANCY EVELYN LARA LADINO"/>
    <n v="52195269"/>
    <s v="Bogotá, D.C."/>
    <n v="1978"/>
    <n v="40150000"/>
    <n v="3285000"/>
    <n v="0"/>
    <n v="43435000"/>
    <n v="3650000"/>
    <m/>
    <m/>
    <m/>
    <s v="Persona Natural"/>
    <x v="0"/>
    <m/>
    <s v="APOYAR EN LAS TAREAS OPERATIVAS DE CARACTER ARCHIVISTICO DESARROLLADAS EN LA ALCALDIA LOCAL PARA GARANTIZAR LA APLICACION CORRECTA DE LOS PROCEDIMIENTOS TECNICOS."/>
    <s v="https://community.secop.gov.co/Public/Tendering/OpportunityDetail/Index?noticeUID=CO1.NTC.2570700&amp;isFromPublicArea=True&amp;isModal=true&amp;asPopupView=true"/>
    <x v="19"/>
    <x v="304"/>
    <d v="2022-01-19T00:00:00"/>
    <d v="2022-12-18T00:00:00"/>
    <s v="11 meses "/>
    <d v="2023-01-15T00:00:00"/>
    <s v="28 días."/>
    <d v="2023-01-15T00:00:00"/>
    <s v="11 meses 28 días."/>
    <s v="Término Ok"/>
    <m/>
    <m/>
    <m/>
    <m/>
    <s v="Calle 57ª # 57ª-60 Blq 66 Apto 202"/>
    <n v="3213461079"/>
    <s v="flara1975@hotmail.com"/>
    <s v="Banco de Bogotá"/>
    <s v="Ahorros"/>
    <n v="73333924"/>
    <s v="Femenino"/>
    <s v="Colombia"/>
    <s v="Bogotá, D.C."/>
    <s v="Cundinamarca"/>
    <d v="1975-09-12T00:00:00"/>
    <n v="48"/>
    <s v="TÉCNICO PROFESIONAL EN ARCHIVÍSTICA"/>
    <m/>
  </r>
  <r>
    <x v="2"/>
    <s v="146-2022"/>
    <m/>
    <s v="Secop II"/>
    <s v="146-2022CPS-P(66783)"/>
    <s v="FDLSUBACD-146-2022(66783)"/>
    <x v="0"/>
    <x v="0"/>
    <x v="1"/>
    <m/>
    <m/>
    <s v="JUAN CARLOS CARRERO MANCERA"/>
    <n v="79576545"/>
    <s v="Bogotá, D.C."/>
    <n v="1979"/>
    <n v="50380000"/>
    <n v="0"/>
    <n v="0"/>
    <n v="50380000"/>
    <n v="4580000"/>
    <m/>
    <m/>
    <m/>
    <s v="Persona Natural"/>
    <x v="0"/>
    <m/>
    <s v="APOYAR JURIDICAMENTE LA EJECUCION DE LAS ACCIONES REQUERIDAS PARA LA DEPURACION DE LAS ACTUACIONES ADMINISTRATIVAS QUE CURSAN EN LA ALCALDIA LOCAL."/>
    <s v="https://community.secop.gov.co/Public/Tendering/OpportunityDetail/Index?noticeUID=CO1.NTC.2631683&amp;isFromPublicArea=True&amp;isModal=true&amp;asPopupView=true"/>
    <x v="21"/>
    <x v="302"/>
    <d v="2022-01-27T00:00:00"/>
    <d v="2022-12-26T00:00:00"/>
    <s v="11 meses "/>
    <d v="2022-12-26T00:00:00"/>
    <s v=""/>
    <d v="2022-12-26T00:00:00"/>
    <s v="11 meses "/>
    <s v="Término Ok"/>
    <m/>
    <m/>
    <m/>
    <m/>
    <s v="Carrera 105 N° 77 A - 22"/>
    <n v="3112628508"/>
    <s v="jcarreromancera@gmail.com"/>
    <s v="Banco Scotiabank Colpatria"/>
    <s v="Ahorros"/>
    <n v="7352031270"/>
    <s v="Masculino"/>
    <s v="Colombia"/>
    <s v="Bogotá, D.C."/>
    <s v="Cundinamarca"/>
    <d v="1970-10-31T00:00:00"/>
    <n v="53"/>
    <s v="ESPECIALIZACIÓN EN CONTRATACIÓN ESTATAL,DERECHO"/>
    <m/>
  </r>
  <r>
    <x v="2"/>
    <s v="147-2022"/>
    <m/>
    <s v="Secop II"/>
    <s v="147-2022CPS-AG(66338)"/>
    <s v="FDLSUBACD-147-2022(66338)"/>
    <x v="0"/>
    <x v="0"/>
    <x v="0"/>
    <m/>
    <m/>
    <s v="ISIDRO TELLEZ BECERRA"/>
    <n v="19301839"/>
    <s v="Bogotá, D.C."/>
    <n v="1978"/>
    <n v="25520000"/>
    <n v="981953"/>
    <n v="0"/>
    <n v="26501953"/>
    <n v="2320000"/>
    <m/>
    <m/>
    <m/>
    <s v="Persona Natural"/>
    <x v="0"/>
    <m/>
    <s v="PRESTAR EL SERVICIO COMO CONDUCTOR DE LOS VEHICULOS LIVIANOS QUE INTEGRAN EL PARQUE AUTOMOTOR DE LA ALCALDIA LOCAL DE SUBA"/>
    <s v="https://community.secop.gov.co/Public/Tendering/OpportunityDetail/Index?noticeUID=CO1.NTC.2570992&amp;isFromPublicArea=True&amp;isModal=true&amp;asPopupView=true"/>
    <x v="8"/>
    <x v="304"/>
    <d v="2022-01-19T00:00:00"/>
    <d v="2022-12-18T00:00:00"/>
    <s v="11 meses "/>
    <d v="2022-12-31T00:00:00"/>
    <s v="13 días."/>
    <d v="2022-12-31T00:00:00"/>
    <s v="11 meses 13 días."/>
    <s v="Término Ok"/>
    <m/>
    <m/>
    <m/>
    <m/>
    <s v="carrera 95 j 90a 70"/>
    <n v="3104794506"/>
    <s v="isitellez@hotmail.com"/>
    <s v="Banco Davivienda"/>
    <s v="Ahorros"/>
    <s v="007270624948"/>
    <s v="Masculino"/>
    <s v="Colombia"/>
    <s v="Bogotá, D.C."/>
    <s v="Cundinamarca"/>
    <d v="1957-07-11T00:00:00"/>
    <n v="66"/>
    <s v="BACHILLER"/>
    <m/>
  </r>
  <r>
    <x v="2"/>
    <s v="148-2022"/>
    <m/>
    <s v="Secop II"/>
    <s v="148-2022CPS-AG(66338)"/>
    <s v="FDLSUBACD-148-2022(66338)"/>
    <x v="0"/>
    <x v="0"/>
    <x v="0"/>
    <m/>
    <m/>
    <s v="WILSON ALEXANDER RINCÓN NIVIA"/>
    <n v="9398950"/>
    <s v="Sogamoso (Boyacá)"/>
    <n v="1978"/>
    <n v="25520000"/>
    <n v="981953"/>
    <n v="0"/>
    <n v="26501953"/>
    <n v="2320000"/>
    <m/>
    <m/>
    <m/>
    <s v="Persona Natural"/>
    <x v="0"/>
    <m/>
    <s v="PRESTAR EL SERVICIO COMO CONDUCTOR DE LOS VEHICULOS LIVIANOS QUE INTEGRAN EL PARQUE AUTOMOTOR DE LA ALCALDIA LOCAL DE SUBA"/>
    <s v="https://community.secop.gov.co/Public/Tendering/OpportunityDetail/Index?noticeUID=CO1.NTC.2571129&amp;isFromPublicArea=True&amp;isModal=true&amp;asPopupView=true"/>
    <x v="8"/>
    <x v="304"/>
    <d v="2022-01-19T00:00:00"/>
    <d v="2022-12-18T00:00:00"/>
    <s v="11 meses "/>
    <d v="2022-12-31T00:00:00"/>
    <s v="13 días."/>
    <d v="2022-12-31T00:00:00"/>
    <s v="11 meses 13 días."/>
    <s v="Término Ok"/>
    <m/>
    <m/>
    <m/>
    <m/>
    <s v="Carrera 940 N° 86 A 08"/>
    <n v="3132533409"/>
    <s v="wilson.rincon11@hotmail.com"/>
    <s v="Banco Davivienda"/>
    <s v="Ahorros"/>
    <s v="456200015646"/>
    <s v="Masculino"/>
    <s v="Colombia"/>
    <s v="Bogotá, D.C."/>
    <s v="Cundinamarca"/>
    <d v="1972-09-11T00:00:00"/>
    <n v="51"/>
    <s v="BACHILLER"/>
    <m/>
  </r>
  <r>
    <x v="2"/>
    <s v="149-2022 C1"/>
    <m/>
    <s v="Secop II"/>
    <s v="149-2022CPS-P(68103)"/>
    <s v="FDLSUBACD-149-2022(68103)"/>
    <x v="0"/>
    <x v="0"/>
    <x v="1"/>
    <d v="2022-03-01T00:00:00"/>
    <n v="75716667"/>
    <s v="JUAN FELIPE JIMENEZ CASTRO"/>
    <n v="1019038278"/>
    <s v="Bogotá D.C."/>
    <n v="1978"/>
    <n v="84700000"/>
    <n v="0"/>
    <n v="0"/>
    <n v="84700000"/>
    <n v="7700000"/>
    <m/>
    <m/>
    <m/>
    <s v="Persona Natural"/>
    <x v="1"/>
    <s v="1. 1/03/2022 9:40:38 PM De conformidad a la solicitud hecha por el contratista JUAN FELIPE JIMENEZ CASTRO, identificado con cedula de ciudadanía No. 1.019.038.278 de Bogotá D.C, se solicita la cesión del contrato 149-2022 a JAVIER ALFREDO ARENIZ FLECHAS, identificado con cédula de ciudadanía No. 1.020.757.142 de Bogotá D.C., a partir del primero (01) de marzo del 2022. Lo anterior de conformidad con los documentos anexos, los cuales hacen parte integral del presente contrato y atendiendo el principio de la autonomía de la voluntad consagrado en el artículo 1602 del Código Civil, en concordancia con el artículo 40 de la Ley 80 de 1993, que en su inciso tercero indica que &quot;() en los contratos que celebren las entidades estatales podrán incluirse las modalidades, condiciones y, en general, las cláusulas o estipulaciones que las partes consideren necesarias y convenientes, siempre que no sean contrarias a la Constitución, la ley, el orden público y a los principios y finalidades de esta ley y a los de la buena administración."/>
    <s v="PRESTAR SERVICIOS PROFESIONALES ESPECIALIZADOS EN EL DESPACHO PARA ACOMPAÑAR LA EJECUCION DE LOS PROYECTOS ESTRATEGICOS DEL PLAN DE DESARROLLO LOCAL Y TEMAS AFINES DE PRIORIDAD DE LA ALCALDIA LOCAL DE SUBA"/>
    <s v="https://community.secop.gov.co/Public/Tendering/OpportunityDetail/Index?noticeUID=CO1.NTC.2618234&amp;isFromPublicArea=True&amp;isModal=true&amp;asPopupView=true"/>
    <x v="14"/>
    <x v="305"/>
    <d v="2022-01-26T00:00:00"/>
    <d v="2022-12-25T00:00:00"/>
    <s v="11 meses "/>
    <d v="2022-12-25T00:00:00"/>
    <s v=""/>
    <d v="2022-10-31T00:00:00"/>
    <s v="9 meses 6 días."/>
    <s v="Terminación Anticipada"/>
    <m/>
    <m/>
    <m/>
    <m/>
    <s v="TV 54 114 51 AP 303"/>
    <s v="6784251_x000d_"/>
    <s v="juanfelipejimenezc@gmail.com"/>
    <s v="Bancolombia"/>
    <s v="Ahorros"/>
    <n v="3112755453"/>
    <s v="Masculino"/>
    <s v="Inglaterra"/>
    <s v="Londres"/>
    <m/>
    <d v="1989-10-16T00:00:00"/>
    <n v="34"/>
    <s v="ECONOMIA"/>
    <m/>
  </r>
  <r>
    <x v="2"/>
    <s v="149-2022"/>
    <m/>
    <s v="Secop II"/>
    <s v="149-2022CPS-P(68103)"/>
    <s v="FDLSUBACD-149-2022(68103)"/>
    <x v="0"/>
    <x v="0"/>
    <x v="1"/>
    <m/>
    <m/>
    <s v="JAVIER ALFREDO ARENIZ FLECHAS"/>
    <n v="1020757142"/>
    <s v="Bogotá D.C."/>
    <n v="1978"/>
    <n v="84700000"/>
    <n v="0"/>
    <n v="0"/>
    <n v="84700000"/>
    <n v="7700000"/>
    <m/>
    <m/>
    <m/>
    <s v="Persona Natural"/>
    <x v="5"/>
    <m/>
    <s v="PRESTAR SERVICIOS PROFESIONALES ESPECIALIZADOS EN EL DESPACHO PARA ACOMPAÑAR LA EJECUCION DE LOS PROYECTOS ESTRATEGICOS DEL PLAN DE DESARROLLO LOCAL Y TEMAS AFINES DE PRIORIDAD DE LA ALCALDIA LOCAL DE SUBA"/>
    <s v="https://community.secop.gov.co/Public/Tendering/OpportunityDetail/Index?noticeUID=CO1.NTC.2618234&amp;isFromPublicArea=True&amp;isModal=true&amp;asPopupView=true"/>
    <x v="14"/>
    <x v="305"/>
    <d v="2022-01-26T00:00:00"/>
    <d v="2022-12-25T00:00:00"/>
    <s v="11 meses "/>
    <d v="2022-12-25T00:00:00"/>
    <s v=""/>
    <d v="2022-10-31T00:00:00"/>
    <s v="9 meses 6 días."/>
    <s v="Terminación Anticipada"/>
    <m/>
    <m/>
    <m/>
    <m/>
    <s v="CL 1457F 47"/>
    <n v="7732565"/>
    <s v="ja.areniz1106@gmail.com"/>
    <s v="Banco Davivienda"/>
    <s v="Ahorros"/>
    <s v="0570452970021906_x000d_"/>
    <s v="Masculino"/>
    <s v="Colombia"/>
    <s v="Bogotá D.C."/>
    <s v="Cundinamarca"/>
    <d v="1990-11-06T00:00:00"/>
    <n v="33"/>
    <s v="MAESTRÍA EN ENERGÍA Y SOSTENIBILIDAD"/>
    <m/>
  </r>
  <r>
    <x v="2"/>
    <s v="150-2022"/>
    <m/>
    <s v="Secop II"/>
    <s v="150-2022CPS-P(68116)"/>
    <s v="FDLSUBACD-150-2022(68116)"/>
    <x v="0"/>
    <x v="0"/>
    <x v="1"/>
    <m/>
    <m/>
    <s v="YAMIR ELVIRA RINCON SOTAQUIRA"/>
    <n v="52262554"/>
    <s v="Bogotá D.C."/>
    <n v="1979"/>
    <n v="50380000"/>
    <n v="0"/>
    <n v="0"/>
    <n v="50380000"/>
    <n v="4580000"/>
    <m/>
    <m/>
    <m/>
    <s v="Persona Natural"/>
    <x v="0"/>
    <m/>
    <s v="PRESTAR LOS SERVICIOS PROFESIONALES PARA EL APOYO EN EL TRAMITE DE DESPACHOS COMISORIOS DE LA ALCALDIA LOCAL DE SUBA"/>
    <s v="https://community.secop.gov.co/Public/Tendering/OpportunityDetail/Index?noticeUID=CO1.NTC.2693386&amp;isFromPublicArea=True&amp;isModal=true&amp;asPopupView=true"/>
    <x v="1"/>
    <x v="301"/>
    <d v="2022-01-27T00:00:00"/>
    <d v="2022-12-26T00:00:00"/>
    <s v="11 meses "/>
    <d v="2022-12-26T00:00:00"/>
    <s v=""/>
    <d v="2022-12-26T00:00:00"/>
    <s v="11 meses "/>
    <s v="Término Ok"/>
    <m/>
    <m/>
    <m/>
    <m/>
    <s v="CL 12A 71C 60 TO 4 APTO 516"/>
    <n v="3008658724"/>
    <s v="yamire22@gmail.com"/>
    <s v="Banco Davivienda"/>
    <s v="Ahorros"/>
    <n v="4412013724"/>
    <s v="Femenino"/>
    <s v="Colombia"/>
    <s v="Sogamoso"/>
    <s v="Boyacá"/>
    <d v="1976-02-11T00:00:00"/>
    <n v="48"/>
    <s v="ESPECIALIZACION EN DERECHO_x000a_COMERCIAL"/>
    <m/>
  </r>
  <r>
    <x v="2"/>
    <s v="151-2022"/>
    <m/>
    <s v="Secop II"/>
    <s v="151-2022CPS-AG(66338)"/>
    <s v="FDLSUBACD-151-2022(66338)"/>
    <x v="0"/>
    <x v="0"/>
    <x v="0"/>
    <m/>
    <m/>
    <s v="ALEX ALFONSO QUINTERO PARIAS"/>
    <n v="79049993"/>
    <s v="Bogotá, D.C."/>
    <n v="1978"/>
    <n v="25520000"/>
    <n v="3248000"/>
    <n v="0"/>
    <n v="28768000"/>
    <n v="2320000"/>
    <m/>
    <m/>
    <m/>
    <s v="Persona Natural"/>
    <x v="0"/>
    <m/>
    <s v="PRESTAR EL SERVICIO COMO CONDUCTOR DE LOS VEHICULOS LIVIANOS QUE INTEGRAN EL PARQUE AUTOMOTOR DE LA ALCALDIA LOCAL DE SUBA"/>
    <s v="https://community.secop.gov.co/Public/Tendering/OpportunityDetail/Index?noticeUID=CO1.NTC.2571403&amp;isFromPublicArea=True&amp;isModal=true&amp;asPopupView=true"/>
    <x v="8"/>
    <x v="304"/>
    <d v="2022-01-19T00:00:00"/>
    <d v="2022-12-18T00:00:00"/>
    <s v="11 meses "/>
    <d v="2023-01-30T00:00:00"/>
    <s v="1 meses 12 días."/>
    <d v="2023-01-30T00:00:00"/>
    <s v="1 años 12 días."/>
    <s v="Término Ok"/>
    <m/>
    <m/>
    <m/>
    <m/>
    <s v="CARRERA 122D#129B-60"/>
    <n v="3114489943"/>
    <s v="SUPERPAQUINTEPAR@GMAIL.COM"/>
    <s v="Banco Davivienda"/>
    <s v="Ahorros"/>
    <s v="000770075323"/>
    <s v="Masculino"/>
    <s v="Colombia"/>
    <s v="Bogotá, D.C."/>
    <s v="Cundinamarca"/>
    <d v="1966-08-20T00:00:00"/>
    <n v="57"/>
    <s v="BACHILLER"/>
    <m/>
  </r>
  <r>
    <x v="2"/>
    <s v="152-2022"/>
    <m/>
    <s v="Secop II"/>
    <s v="152-2022CPS-AG(66338)"/>
    <s v="FDLSUBACD-152-2022(66338)"/>
    <x v="0"/>
    <x v="0"/>
    <x v="0"/>
    <m/>
    <m/>
    <s v="REINALDO RODRIGUEZ MENDEZ"/>
    <n v="5882595"/>
    <s v="Chaparral (Tolima)"/>
    <n v="1978"/>
    <n v="25520000"/>
    <n v="3248000"/>
    <n v="0"/>
    <n v="28768000"/>
    <n v="2320000"/>
    <m/>
    <m/>
    <m/>
    <s v="Persona Natural"/>
    <x v="0"/>
    <m/>
    <s v="PRESTAR EL SERVICIO COMO CONDUCTOR DE LOS VEHICULOS LIVIANOS QUE INTEGRAN EL PARQUE AUTOMOTOR DE LA ALCALDIA LOCAL DE SUBA"/>
    <s v="https://community.secop.gov.co/Public/Tendering/OpportunityDetail/Index?noticeUID=CO1.NTC.2571190&amp;isFromPublicArea=True&amp;isModal=true&amp;asPopupView=true"/>
    <x v="8"/>
    <x v="304"/>
    <d v="2022-01-19T00:00:00"/>
    <d v="2022-12-18T00:00:00"/>
    <s v="11 meses "/>
    <d v="2023-01-30T00:00:00"/>
    <s v="1 meses 12 días."/>
    <d v="2023-01-30T00:00:00"/>
    <s v="1 años 12 días."/>
    <s v="Término Ok"/>
    <m/>
    <m/>
    <m/>
    <m/>
    <s v="Calle 129 D No 158 A – 21 Sta. Cecilia Suba"/>
    <n v="3118892002"/>
    <s v="rey59latino@gmail.com"/>
    <s v="Banco Caja Social (BCSC)"/>
    <s v="Ahorros"/>
    <n v="24049733091"/>
    <s v="Masculino"/>
    <s v="Colombia"/>
    <s v="Chaparral"/>
    <s v="Tolima"/>
    <d v="1959-06-20T00:00:00"/>
    <n v="64"/>
    <s v="BACHILLER"/>
    <m/>
  </r>
  <r>
    <x v="2"/>
    <s v="153-2022"/>
    <m/>
    <s v="Secop II"/>
    <s v="153-2022CPS-AG(66338)"/>
    <s v="FDLSUBACD-153-2022(66338)"/>
    <x v="0"/>
    <x v="0"/>
    <x v="0"/>
    <m/>
    <m/>
    <s v="YANETH CARDENAS PEREZ"/>
    <n v="52584430"/>
    <m/>
    <n v="1978"/>
    <n v="25520000"/>
    <n v="3248000"/>
    <n v="0"/>
    <n v="28768000"/>
    <n v="2320000"/>
    <m/>
    <m/>
    <m/>
    <s v="Persona Natural"/>
    <x v="0"/>
    <m/>
    <s v="PRESTAR SERVICIOS DE APOYO AL AREA DE GESTION DEL DESARROLLO LOCAL, EN LAS LABORES ASISTENCIALES QUE REQUIERA LA JUNTA ADMINISTRADORA LOCAL DE SUBA"/>
    <s v="https://community.secop.gov.co/Public/Tendering/OpportunityDetail/Index?noticeUID=CO1.NTC.2571211&amp;isFromPublicArea=True&amp;isModal=true&amp;asPopupView=true"/>
    <x v="8"/>
    <x v="304"/>
    <d v="2022-01-19T00:00:00"/>
    <d v="2022-12-18T00:00:00"/>
    <s v="11 meses "/>
    <d v="2023-01-30T00:00:00"/>
    <s v="1 meses 12 días."/>
    <d v="2023-01-30T00:00:00"/>
    <s v="1 años 12 días."/>
    <s v="Término Ok"/>
    <m/>
    <m/>
    <m/>
    <m/>
    <s v="Calle 131a # 151a-63 "/>
    <n v="3003823919"/>
    <s v="conytwopa12@hotmail.es"/>
    <s v="Banco de Bogotá"/>
    <s v="Ahorros"/>
    <n v="302210595"/>
    <s v="Femenino"/>
    <s v="Colombia"/>
    <s v="Bogotá D.C."/>
    <s v="Cundinamarca"/>
    <d v="1970-04-30T00:00:00"/>
    <n v="54"/>
    <s v="BACHILLER"/>
    <m/>
  </r>
  <r>
    <x v="2"/>
    <s v="154-2022"/>
    <m/>
    <s v="Secop II"/>
    <s v="154-2022CPS-AG(66362)"/>
    <s v="FDLSUBACD-154-2022(66362)"/>
    <x v="0"/>
    <x v="0"/>
    <x v="0"/>
    <m/>
    <m/>
    <s v="DIANA MARITZA BARRAGAN RAMIREZ"/>
    <n v="52394173"/>
    <m/>
    <n v="1978"/>
    <n v="25520000"/>
    <n v="3325333"/>
    <n v="0"/>
    <n v="28845333"/>
    <n v="2320000"/>
    <m/>
    <m/>
    <m/>
    <s v="Persona Natural"/>
    <x v="0"/>
    <m/>
    <s v="PRESTAR SERVICIOS DE APOYO AL AREA DE GESTION DEL DESARROLLO LOCAL, EN LAS LABORES ASISTENCIALES QUE REQUIERA LA JUNTA ADMINISTRADORA LOCAL DE SUBA"/>
    <s v="https://community.secop.gov.co/Public/Tendering/OpportunityDetail/Index?noticeUID=CO1.NTC.2571614&amp;isFromPublicArea=True&amp;isModal=true&amp;asPopupView=true"/>
    <x v="8"/>
    <x v="304"/>
    <d v="2022-01-19T00:00:00"/>
    <d v="2022-12-18T00:00:00"/>
    <s v="11 meses "/>
    <d v="2023-01-30T00:00:00"/>
    <s v="1 meses 12 días."/>
    <d v="2023-01-30T00:00:00"/>
    <s v="1 años 12 días."/>
    <s v="Término Ok"/>
    <m/>
    <m/>
    <m/>
    <m/>
    <s v="Carrera 109 # 42-70"/>
    <n v="7577961"/>
    <s v="dianamari417@gmail.com"/>
    <s v="Banco Av Villas"/>
    <s v="Ahorros"/>
    <n v="656018017"/>
    <s v="Femenino"/>
    <s v="Colombia"/>
    <s v="Bogotá D.C."/>
    <s v="Cundinamarca"/>
    <d v="1979-04-17T00:00:00"/>
    <n v="45"/>
    <s v="PROFESIONAL EN TRABAJO SOCIAL"/>
    <m/>
  </r>
  <r>
    <x v="2"/>
    <s v="155-2022"/>
    <m/>
    <s v="Secop II"/>
    <s v="155-2022CPS-P(66145)"/>
    <s v="FDLSUBACD-155-2022(66145)"/>
    <x v="0"/>
    <x v="0"/>
    <x v="1"/>
    <m/>
    <m/>
    <s v="SANDRA YANNETH GORDILLO PEDROZA"/>
    <n v="51972599"/>
    <s v="Bogotá, D.C."/>
    <n v="1978"/>
    <n v="50380000"/>
    <n v="6412000"/>
    <n v="0"/>
    <n v="56792000"/>
    <n v="4580000"/>
    <m/>
    <m/>
    <m/>
    <s v="Persona Natural"/>
    <x v="0"/>
    <m/>
    <s v="PRESTAR LOS SERVICIOS PROFESIONALES AL AREA GESTION DEL DESARROLLO LOCAL EN EL CENTRO DE DOCUMENTACION E INFORMACION CDI DE LA ALCALDIA LOCAL DE SUBA"/>
    <s v="https://community.secop.gov.co/Public/Tendering/OpportunityDetail/Index?noticeUID=CO1.NTC.2571703&amp;isFromPublicArea=True&amp;isModal=true&amp;asPopupView=true"/>
    <x v="7"/>
    <x v="304"/>
    <d v="2022-01-19T00:00:00"/>
    <d v="2022-12-18T00:00:00"/>
    <s v="11 meses "/>
    <d v="2023-01-30T00:00:00"/>
    <s v="1 meses 12 días."/>
    <d v="2023-01-30T00:00:00"/>
    <s v="1 años 12 días."/>
    <s v="Término Ok"/>
    <m/>
    <m/>
    <m/>
    <m/>
    <s v="Cra 114 F152 B 50"/>
    <n v="3162359697"/>
    <s v="sangor168@gmail.com"/>
    <s v="Banco Davivienda"/>
    <s v="Ahorros"/>
    <s v="451870004061"/>
    <s v="Femenino"/>
    <s v="Colombia"/>
    <s v="Bogotá, D.C."/>
    <s v="Cundinamarca"/>
    <d v="1970-02-24T00:00:00"/>
    <n v="54"/>
    <s v="ESPECIALIZACIÓN EN COMUNICACIÓN ESTRATÉGICA PARA LAS"/>
    <m/>
  </r>
  <r>
    <x v="2"/>
    <s v="156-2022"/>
    <m/>
    <s v="Secop II"/>
    <s v="156-2022CPS-P(69175)"/>
    <s v="FDLSUBACD-156-2022(69175)"/>
    <x v="0"/>
    <x v="0"/>
    <x v="1"/>
    <m/>
    <m/>
    <s v="DIANA LUCIA VASQUEZ VASQUEZ"/>
    <n v="1026260730"/>
    <s v="Bogotá, D.C."/>
    <n v="1978"/>
    <n v="50380000"/>
    <n v="6412000"/>
    <n v="0"/>
    <n v="56792000"/>
    <n v="4580000"/>
    <m/>
    <m/>
    <m/>
    <s v="Persona Natural"/>
    <x v="0"/>
    <m/>
    <s v="APOYAR ADMINISTRATIVA Y CONTABLEMENTE EL PROYECTO DE INTERVENCION, RECUPERACION Y MODERNIZACION EN LAS ACTIVIDADES DE COBRO PERSUASIVO A FAVOR DEL FONDO DE DESARROLLO LOCAL DE SUBA."/>
    <s v="https://community.secop.gov.co/Public/Tendering/OpportunityDetail/Index?noticeUID=CO1.NTC.2571632&amp;isFromPublicArea=True&amp;isModal=true&amp;asPopupView=true"/>
    <x v="17"/>
    <x v="304"/>
    <d v="2022-01-19T00:00:00"/>
    <d v="2022-12-18T00:00:00"/>
    <s v="11 meses "/>
    <d v="2023-01-30T00:00:00"/>
    <s v="1 meses 12 días."/>
    <d v="2023-01-30T00:00:00"/>
    <s v="1 años 12 días."/>
    <s v="Término Ok"/>
    <m/>
    <m/>
    <m/>
    <m/>
    <s v="Carrera 102 # 155 50"/>
    <n v="6015716051"/>
    <s v="DIALUVAZ22@HOTAMAIL.COM"/>
    <s v="Bancolombia"/>
    <s v="Ahorros"/>
    <n v="66203022345"/>
    <s v="Femenino"/>
    <s v="Colombia"/>
    <s v="Dolores"/>
    <s v="Tolima"/>
    <d v="1988-05-03T00:00:00"/>
    <n v="36"/>
    <s v="CONTADURIA PUBLICA"/>
    <m/>
  </r>
  <r>
    <x v="2"/>
    <s v="157-2022"/>
    <m/>
    <s v="Secop II"/>
    <s v="157-2022-CPS-P(66463)"/>
    <s v="FDLSUBACD-157-2022(66463)"/>
    <x v="0"/>
    <x v="0"/>
    <x v="1"/>
    <m/>
    <m/>
    <s v="sergio garcia cartagena"/>
    <n v="1033722180"/>
    <m/>
    <n v="1978"/>
    <n v="50380000"/>
    <n v="0"/>
    <n v="0"/>
    <n v="50380000"/>
    <n v="4580000"/>
    <m/>
    <m/>
    <m/>
    <s v="Persona Natural"/>
    <x v="5"/>
    <m/>
    <s v="PRESTAR LOS SERVICIOS PROFESIONALES COMO ABOGADO (A) PARA APOYAR LA GESTION CONTRACTUAL DEL AREA GESTION DEL DESARROLLO LOCAL, EN LAS ETAPAS PRECONTRACTUAL Y CONTRACTUAL DE LOS PROCESOS DE SELECCION DE BIENES Y SERVICIOS DE LA ALCALDIA LOCAL DE SUBA"/>
    <s v="https://community.secop.gov.co/Public/Tendering/OpportunityDetail/Index?noticeUID=CO1.NTC.2572684&amp;isFromPublicArea=True&amp;isModal=true&amp;asPopupView=true"/>
    <x v="3"/>
    <x v="304"/>
    <d v="2022-01-19T00:00:00"/>
    <d v="2022-12-18T00:00:00"/>
    <s v="11 meses "/>
    <d v="2022-12-18T00:00:00"/>
    <s v=""/>
    <d v="2022-12-01T00:00:00"/>
    <s v="10 meses 13 días."/>
    <s v="Terminación Anticipada"/>
    <m/>
    <m/>
    <m/>
    <m/>
    <s v="KR 56 152 B 71"/>
    <s v="3223053451_x000d_"/>
    <s v="mariafernandacabrera@hotmail.com"/>
    <s v="Bancolombia"/>
    <s v="Ahorros"/>
    <n v="180384547"/>
    <s v="Masculino"/>
    <s v="Colombia"/>
    <s v="Neiva"/>
    <s v="Huila"/>
    <d v="1997-02-10T00:00:00"/>
    <n v="27"/>
    <s v="DERECHO "/>
    <m/>
  </r>
  <r>
    <x v="2"/>
    <s v="158-2022"/>
    <m/>
    <s v="Secop II"/>
    <s v="158-2022-CPS-P(67166)"/>
    <s v="FDLSUBACD-158-2022(67166)"/>
    <x v="0"/>
    <x v="0"/>
    <x v="1"/>
    <m/>
    <m/>
    <s v="LEYDY CATHERINE VANEGAS ROZO"/>
    <n v="1019072918"/>
    <s v="Bogotá, D.C."/>
    <n v="1953"/>
    <n v="50380000"/>
    <n v="2900666"/>
    <n v="0"/>
    <n v="53280666"/>
    <n v="4580000"/>
    <m/>
    <m/>
    <m/>
    <s v="Persona Natural"/>
    <x v="0"/>
    <m/>
    <s v="PRESTAR LOS SERVICIOS PROFESIONALES PARA LA OPERACION, PRESTACION, SEGUIMIENTO Y CUMPLIMIENTO DE LOS PROCEDIMIENTOS ADMINISTRATIVOS, OPERATIVOS Y PROGRAMATICOS DEL SERVICIO APOYO ECONOMICO TIPO C, QUE CONTRIBUYAN A LA GARANTIA DE LOS DERECHOS DE LA POBLACION MAYOR EN EL MARCO DE LA POLITICA PUBLICA SOCIAL PARA EL ENVEJECIMIENTO Y LA VEJEZ EN EL DISTRITO CAPITAL A CARGO DE LA ALCALDIA LOCAL"/>
    <s v="https://community.secop.gov.co/Public/Tendering/OpportunityDetail/Index?noticeUID=CO1.NTC.2685782&amp;isFromPublicArea=True&amp;isModal=true&amp;asPopupView=true"/>
    <x v="2"/>
    <x v="308"/>
    <d v="2022-01-26T00:00:00"/>
    <d v="2022-12-25T00:00:00"/>
    <s v="11 meses "/>
    <d v="2023-01-15T00:00:00"/>
    <s v="21 días."/>
    <d v="2023-01-15T00:00:00"/>
    <s v="11 meses 21 días."/>
    <s v="Término Ok"/>
    <m/>
    <m/>
    <m/>
    <m/>
    <s v="KR 102 B 140 B 47"/>
    <n v="3112792816"/>
    <s v="leycaterine@hotmail.com"/>
    <s v="Bancolombia"/>
    <s v="Ahorros"/>
    <n v="38300044139"/>
    <s v="Femenino"/>
    <s v="Colombia"/>
    <s v="Bogotá, D.C."/>
    <s v="Cundinamarca"/>
    <d v="1992-07-27T00:00:00"/>
    <n v="31"/>
    <s v="INGENIERIA INDUSTRIAL"/>
    <m/>
  </r>
  <r>
    <x v="2"/>
    <s v="159-2022"/>
    <m/>
    <s v="Secop II"/>
    <s v="159-2022-CPS-P(66762)"/>
    <s v="FDLSUBACD-159-2022(66762)"/>
    <x v="0"/>
    <x v="0"/>
    <x v="1"/>
    <m/>
    <m/>
    <s v="ADRIANA TANGARIFE CARVAJAL"/>
    <n v="52842671"/>
    <s v="Bogotá, D.C."/>
    <n v="1979"/>
    <n v="72050000"/>
    <n v="6550000"/>
    <n v="0"/>
    <n v="78600000"/>
    <n v="6550000"/>
    <m/>
    <m/>
    <m/>
    <s v="Persona Natural"/>
    <x v="0"/>
    <m/>
    <s v="APOYAR TECNICAMENTE LAS DISTINTAS ETAPAS DE LOS PROCESOS DE COMPETENCIA DE LAS INSPECCIONES DE POLICIA DE LA LOCALIDAD"/>
    <s v="https://community.secop.gov.co/Public/Tendering/OpportunityDetail/Index?noticeUID=CO1.NTC.2701623&amp;isFromPublicArea=True&amp;isModal=true&amp;asPopupView=true"/>
    <x v="24"/>
    <x v="308"/>
    <d v="2022-02-01T00:00:00"/>
    <d v="2022-12-31T00:00:00"/>
    <s v="11 meses "/>
    <d v="2023-01-30T00:00:00"/>
    <s v="30 días."/>
    <d v="2023-01-30T00:00:00"/>
    <s v="11 meses 30 días."/>
    <s v="Término Ok"/>
    <m/>
    <m/>
    <m/>
    <m/>
    <s v="CARRERA 66 # 79 A 82 UNIDAD 1 INTERIOR 2 APTO 302"/>
    <n v="3205619237"/>
    <s v=" akiedis27@gmail.com"/>
    <s v="Banco Caja Social (BCSC)"/>
    <s v="Ahorros"/>
    <n v="24525075600"/>
    <s v="Femenino"/>
    <s v="Colombia"/>
    <s v="Bogotá, D.C."/>
    <s v="Cundinamarca"/>
    <d v="1981-10-27T00:00:00"/>
    <n v="42"/>
    <s v="ARQUITECTURA"/>
    <m/>
  </r>
  <r>
    <x v="2"/>
    <s v="160-2022 C1"/>
    <m/>
    <s v="Secop II"/>
    <s v="160-2022-CPS-P(66476)"/>
    <s v="FDLSUBACD-160-2022(66476)"/>
    <x v="0"/>
    <x v="0"/>
    <x v="1"/>
    <d v="2022-10-31T00:00:00"/>
    <m/>
    <s v="JAVIER FERNANDO MORA ANDRADE"/>
    <n v="80443810"/>
    <s v="Bogotá D.C."/>
    <n v="1978"/>
    <n v="90750000"/>
    <n v="6875000"/>
    <n v="0"/>
    <n v="97625000"/>
    <n v="8250000"/>
    <m/>
    <m/>
    <m/>
    <s v="Persona Natural"/>
    <x v="1"/>
    <s v="1. 31/10/2022 5:03:45 PM Me permito solicitar autorización para la cesión del contrato de prestación de servicios profesionales No. 160-2022 que suscribí con el Fondo de Desarrollo Local de Suba, desde el 21 de enero de 2022"/>
    <s v="PRESTAR SERVICIOS PROFESIONALES ESPECIALIZADOS EN EL DESPACHO PARA BRINDAR LINEAMIENTOS CON EL FIN DE EVALUAR Y ORIENTAR TEMAS PRIORITARIOS EN LA ALCALDIA LOCAL DE SUBA"/>
    <s v="https://community.secop.gov.co/Public/Tendering/OpportunityDetail/Index?noticeUID=CO1.NTC.2598047&amp;isFromPublicArea=True&amp;isModal=true&amp;asPopupView=true"/>
    <x v="14"/>
    <x v="307"/>
    <d v="2022-01-21T00:00:00"/>
    <d v="2022-12-20T00:00:00"/>
    <s v="11 meses "/>
    <d v="2023-01-15T00:00:00"/>
    <s v="26 días."/>
    <d v="2023-01-02T00:00:00"/>
    <s v="11 meses 13 días."/>
    <s v="Terminación Anticipada"/>
    <m/>
    <m/>
    <m/>
    <m/>
    <s v="Carrera 53C No 131A - 49_x000d_"/>
    <n v="3132090546"/>
    <s v="jafmora@hotmail.com_x000d_"/>
    <s v="Banco Davivienda"/>
    <s v="Ahorros"/>
    <s v="001670002094. "/>
    <s v="Masculino"/>
    <s v="Colombia"/>
    <s v="Bogotá D.C."/>
    <s v="Cundinamarca"/>
    <d v="1974-05-06T00:00:00"/>
    <n v="50"/>
    <s v="MAESTRÍA EN GERENCIA Y PRÁCTICA DEL_x000a_DESARROLLO"/>
    <m/>
  </r>
  <r>
    <x v="2"/>
    <s v="160-2022"/>
    <m/>
    <s v="Secop II"/>
    <s v="160-2022-CPS-P(66476)"/>
    <s v="FDLSUBACD-160-2022(66476)"/>
    <x v="0"/>
    <x v="0"/>
    <x v="1"/>
    <m/>
    <m/>
    <s v="JAVIER ALFREDO ARENIZ FLECHAS"/>
    <n v="1020757142"/>
    <s v="Bogotá D.C."/>
    <n v="1978"/>
    <n v="90750000"/>
    <n v="6875000"/>
    <n v="0"/>
    <n v="97625000"/>
    <n v="8250000"/>
    <m/>
    <m/>
    <m/>
    <s v="Persona Natural"/>
    <x v="5"/>
    <m/>
    <s v="PRESTAR SERVICIOS PROFESIONALES ESPECIALIZADOS EN EL DESPACHO PARA BRINDAR LINEAMIENTOS CON EL FIN DE EVALUAR Y ORIENTAR TEMAS PRIORITARIOS EN LA ALCALDIA LOCAL DE SUBA"/>
    <s v="https://community.secop.gov.co/Public/Tendering/OpportunityDetail/Index?noticeUID=CO1.NTC.2598047&amp;isFromPublicArea=True&amp;isModal=true&amp;asPopupView=true"/>
    <x v="14"/>
    <x v="307"/>
    <d v="2022-01-21T00:00:00"/>
    <d v="2022-12-20T00:00:00"/>
    <s v="11 meses "/>
    <d v="2023-01-15T00:00:00"/>
    <s v="26 días."/>
    <d v="2023-01-02T00:00:00"/>
    <s v="11 meses 13 días."/>
    <s v="Terminación Anticipada"/>
    <m/>
    <m/>
    <m/>
    <m/>
    <s v="CL 1457F 47"/>
    <n v="7732565"/>
    <s v="ja.areniz1106@gmail.com"/>
    <s v="Banco Davivienda"/>
    <s v="Ahorros"/>
    <s v="452970021906."/>
    <s v="Masculino"/>
    <s v="Colombia"/>
    <s v="Bogotá D.C."/>
    <s v="Cundinamarca"/>
    <d v="1990-11-06T00:00:00"/>
    <n v="33"/>
    <s v="MAESTRÍA EN ENERGÍA Y SOSTENIBILIDAD"/>
    <m/>
  </r>
  <r>
    <x v="2"/>
    <s v="161-2022"/>
    <m/>
    <s v="Secop II"/>
    <s v="161-2022-CPS-P(66476)"/>
    <s v="FDLSUBACD-161-2022(66476)"/>
    <x v="0"/>
    <x v="0"/>
    <x v="1"/>
    <m/>
    <m/>
    <s v="OMAR ARTURO CALDERÓN ZAQUE"/>
    <n v="79694258"/>
    <s v="Bogotá, D.C."/>
    <n v="1978"/>
    <n v="90750000"/>
    <n v="11550000"/>
    <n v="0"/>
    <n v="102300000"/>
    <n v="8250000"/>
    <m/>
    <m/>
    <m/>
    <s v="Persona Natural"/>
    <x v="0"/>
    <m/>
    <s v="PRESTAR SERVICIOS PROFESIONALES ESPECIALIZADOS EN EL DESPACHO PARA BRINDAR LINEAMIENTOS CON EL FIN DE EVALUAR Y ORIENTAR TEMAS PRIORITARIOS EN LA ALCALDIA LOCAL DE SUBA"/>
    <s v="https://community.secop.gov.co/Public/Tendering/OpportunityDetail/Index?noticeUID=CO1.NTC.2572579&amp;isFromPublicArea=True&amp;isModal=true&amp;asPopupView=true"/>
    <x v="1"/>
    <x v="304"/>
    <d v="2022-01-19T00:00:00"/>
    <d v="2022-12-18T00:00:00"/>
    <s v="11 meses "/>
    <d v="2023-01-30T00:00:00"/>
    <s v="1 meses 12 días."/>
    <d v="2023-01-30T00:00:00"/>
    <s v="1 años 12 días."/>
    <s v="Término Ok"/>
    <m/>
    <m/>
    <m/>
    <m/>
    <s v="CALLE 145A#15-80"/>
    <n v="3043861528"/>
    <s v="OM.CALDE@GMAIL.COM"/>
    <s v="Banco Davivienda"/>
    <s v="Ahorros"/>
    <s v="0550008200534520"/>
    <s v="Masculino"/>
    <s v="Colombia"/>
    <s v="Bogotá, D.C."/>
    <s v="Cundinamarca"/>
    <d v="1975-06-29T00:00:00"/>
    <n v="48"/>
    <s v="ESPECIALIZACION EN DERECHO ADMINISTRATIVO - DERECHO"/>
    <m/>
  </r>
  <r>
    <x v="2"/>
    <s v="162-2022"/>
    <m/>
    <s v="Secop II"/>
    <s v="162-2022-CPS-AG(66480)"/>
    <s v="FDLSUBACD-162-2022(66480)"/>
    <x v="0"/>
    <x v="0"/>
    <x v="0"/>
    <m/>
    <m/>
    <s v="FELIPE OTERO"/>
    <n v="79512321"/>
    <s v="Bogotá, D.C."/>
    <n v="1978"/>
    <n v="25520000"/>
    <n v="928000"/>
    <n v="0"/>
    <n v="26448000"/>
    <n v="2320000"/>
    <m/>
    <m/>
    <m/>
    <s v="Persona Natural"/>
    <x v="0"/>
    <m/>
    <s v="PRESTAR LOS SERVICIOS COMO OPERARIO DE VOLQUETA EN EL AREA GESTION DEL DESARROLLO LOCAL DE SUBA."/>
    <s v="https://community.secop.gov.co/Public/Tendering/OpportunityDetail/Index?noticeUID=CO1.NTC.2576694&amp;isFromPublicArea=True&amp;isModal=true&amp;asPopupView=true"/>
    <x v="11"/>
    <x v="303"/>
    <d v="2022-01-19T00:00:00"/>
    <d v="2022-12-18T00:00:00"/>
    <s v="11 meses "/>
    <d v="2022-12-30T00:00:00"/>
    <s v="12 días."/>
    <d v="2022-12-30T00:00:00"/>
    <s v="11 meses 12 días."/>
    <s v="Término Ok"/>
    <m/>
    <m/>
    <m/>
    <m/>
    <s v="Cr 136 A Nº 144-58 Bl 1 Cs 18 "/>
    <n v="3102959225"/>
    <s v="felipeotero01@hotmail.com"/>
    <s v="Banco Av Villas"/>
    <s v="Ahorros"/>
    <n v="656824765"/>
    <s v="Masculino"/>
    <s v="Colombia"/>
    <s v="Bogotá, D.C."/>
    <s v="Cundinamarca"/>
    <d v="1970-03-01T00:00:00"/>
    <n v="54"/>
    <s v="BACHILLER"/>
    <m/>
  </r>
  <r>
    <x v="2"/>
    <s v="163-2022"/>
    <m/>
    <s v="Secop II"/>
    <s v="163-2022CPS-AG(66480)"/>
    <s v="FDLSUBACD-163-2022(66480)"/>
    <x v="0"/>
    <x v="0"/>
    <x v="0"/>
    <m/>
    <m/>
    <s v="LEONEL GONZALEZ MORENO"/>
    <n v="79870166"/>
    <s v="Bogotá, D.C."/>
    <n v="1978"/>
    <n v="25520000"/>
    <n v="928000"/>
    <n v="0"/>
    <n v="26448000"/>
    <n v="2320000"/>
    <m/>
    <m/>
    <m/>
    <s v="Persona Natural"/>
    <x v="0"/>
    <m/>
    <s v="PRESTAR LOS SERVICIOS COMO OPERARIO DE VOLQUETA EN EL AREA GESTION DEL DESARROLLO LOCAL DE SUBA."/>
    <s v="https://community.secop.gov.co/Public/Tendering/OpportunityDetail/Index?noticeUID=CO1.NTC.2573442&amp;isFromPublicArea=True&amp;isModal=true&amp;asPopupView=true"/>
    <x v="11"/>
    <x v="304"/>
    <d v="2022-01-19T00:00:00"/>
    <d v="2022-12-18T00:00:00"/>
    <s v="11 meses "/>
    <d v="2022-12-30T00:00:00"/>
    <s v="12 días."/>
    <d v="2022-12-30T00:00:00"/>
    <s v="11 meses 12 días."/>
    <s v="Término Ok"/>
    <m/>
    <m/>
    <m/>
    <m/>
    <s v="Calle 133 N°95-21"/>
    <n v="3103109216"/>
    <s v="lio.leon1946@gmail.com"/>
    <s v="Banco de Bogotá"/>
    <s v="Ahorros"/>
    <n v="237207048"/>
    <s v="Masculino"/>
    <s v="Colombia"/>
    <s v="Bogotá, D.C."/>
    <s v="Cundinamarca"/>
    <d v="1975-02-26T00:00:00"/>
    <n v="49"/>
    <s v="BACHILLER"/>
    <m/>
  </r>
  <r>
    <x v="2"/>
    <s v="164-2022"/>
    <m/>
    <s v="Secop II"/>
    <s v="164-2022CPS-AG(66487)"/>
    <s v="FDLSUBACD-164-2022(66487)"/>
    <x v="0"/>
    <x v="0"/>
    <x v="0"/>
    <m/>
    <m/>
    <s v="GERMAN SANCHEZ SANCHEZ"/>
    <n v="80265981"/>
    <s v="Bogotá, D.C."/>
    <n v="1978"/>
    <n v="25520000"/>
    <n v="928000"/>
    <n v="0"/>
    <n v="26448000"/>
    <n v="2320000"/>
    <m/>
    <m/>
    <m/>
    <s v="Persona Natural"/>
    <x v="0"/>
    <m/>
    <s v="PRESTAR LOS SERVICIOS COMO OPERARIO DE MAQUINARIA AMARILLA DEL AREA GESTION DEL DESARROLLO DE LA ALCALDIA LOCAL DE SUBA."/>
    <s v="https://community.secop.gov.co/Public/Tendering/OpportunityDetail/Index?noticeUID=CO1.NTC.2572929&amp;isFromPublicArea=True&amp;isModal=true&amp;asPopupView=true"/>
    <x v="11"/>
    <x v="304"/>
    <d v="2022-01-19T00:00:00"/>
    <d v="2022-12-18T00:00:00"/>
    <s v="11 meses "/>
    <d v="2022-12-30T00:00:00"/>
    <s v="12 días."/>
    <d v="2022-12-30T00:00:00"/>
    <s v="11 meses 12 días."/>
    <s v="Término Ok"/>
    <m/>
    <m/>
    <m/>
    <m/>
    <s v="Transversal 12b # 43ª-07 –Olivos 3 Soacha"/>
    <n v="3115582822"/>
    <s v="sanchez13german@gmail.com"/>
    <s v="Banco Davivienda"/>
    <s v="Ahorros"/>
    <s v="007500918607"/>
    <s v="Masculino"/>
    <s v="Colombia"/>
    <s v="Guavatá"/>
    <s v="Santander"/>
    <d v="1964-05-13T00:00:00"/>
    <n v="60"/>
    <s v="BACHILLER"/>
    <m/>
  </r>
  <r>
    <x v="2"/>
    <s v="165-2022"/>
    <m/>
    <s v="Secop II"/>
    <s v="165-2022CPS-AG(66487)"/>
    <s v="FDLSUBACD-165-2022(66487)"/>
    <x v="0"/>
    <x v="0"/>
    <x v="0"/>
    <m/>
    <m/>
    <s v="LUIS ZAMBRANO CASTELLANOS"/>
    <n v="4228947"/>
    <s v="Saboyá (Boyacá)"/>
    <n v="1978"/>
    <n v="25520000"/>
    <n v="928000"/>
    <n v="0"/>
    <n v="26448000"/>
    <n v="2320000"/>
    <m/>
    <m/>
    <m/>
    <s v="Persona Natural"/>
    <x v="0"/>
    <m/>
    <s v="PRESTAR LOS SERVICIOS COMO OPERARIO DE MAQUINARIA AMARILLA DEL AREA GESTION DEL DESARROLLO DE LA ALCALDIA LOCAL DE SUBA."/>
    <s v="https://community.secop.gov.co/Public/Tendering/OpportunityDetail/Index?noticeUID=CO1.NTC.2572835&amp;isFromPublicArea=True&amp;isModal=true&amp;asPopupView=true"/>
    <x v="11"/>
    <x v="304"/>
    <d v="2022-01-19T00:00:00"/>
    <d v="2022-12-18T00:00:00"/>
    <s v="11 meses "/>
    <d v="2022-12-30T00:00:00"/>
    <s v="12 días."/>
    <d v="2022-12-30T00:00:00"/>
    <s v="11 meses 12 días."/>
    <s v="Término Ok"/>
    <m/>
    <m/>
    <m/>
    <m/>
    <s v="Calle 153 # 99-43 Casa 213"/>
    <n v="3114713297"/>
    <s v="luiszambrano4228947@gmail.com"/>
    <s v="Banco Davivienda"/>
    <s v="Ahorros"/>
    <s v="0570000770068906"/>
    <s v="Masculino"/>
    <s v="Colombia"/>
    <s v="Saboyá"/>
    <s v="Boyacá"/>
    <d v="1967-09-02T00:00:00"/>
    <n v="56"/>
    <s v="BACHILLER"/>
    <m/>
  </r>
  <r>
    <x v="2"/>
    <s v="166-2022"/>
    <m/>
    <s v="Secop II"/>
    <s v="166-2022CPS-AG(66487)"/>
    <s v="FDLSUBACD-166-2022(66487)"/>
    <x v="0"/>
    <x v="0"/>
    <x v="0"/>
    <m/>
    <m/>
    <s v="EDWIN ANDRÉS MAYORGA TIBAQUIRÁ"/>
    <n v="80179342"/>
    <s v="Bogotá, D.C."/>
    <n v="1978"/>
    <n v="25520000"/>
    <n v="928000"/>
    <n v="0"/>
    <n v="26448000"/>
    <n v="2320000"/>
    <m/>
    <m/>
    <m/>
    <s v="Persona Natural"/>
    <x v="0"/>
    <m/>
    <s v="PRESTAR LOS SERVICIOS COMO OPERARIO DE MAQUINARIA AMARILLA DEL AREA GESTION DEL DESARROLLO DE LA ALCALDIA LOCAL DE SUBA."/>
    <s v="https://community.secop.gov.co/Public/Tendering/OpportunityDetail/Index?noticeUID=CO1.NTC.2572664&amp;isFromPublicArea=True&amp;isModal=true&amp;asPopupView=true"/>
    <x v="11"/>
    <x v="304"/>
    <d v="2022-01-19T00:00:00"/>
    <d v="2022-12-18T00:00:00"/>
    <s v="11 meses "/>
    <d v="2022-12-31T00:00:00"/>
    <s v="13 días."/>
    <d v="2022-12-31T00:00:00"/>
    <s v="11 meses 13 días."/>
    <s v="Término Ok"/>
    <m/>
    <m/>
    <m/>
    <m/>
    <s v="Cra 114 #139-18 "/>
    <n v="3108090953"/>
    <s v="andresmayorga37@hotmail.com"/>
    <s v="Banco Falabella"/>
    <s v="Ahorros"/>
    <s v="111140285626"/>
    <s v="Masculino"/>
    <s v="Colombia"/>
    <s v="Bogotá, D.C."/>
    <s v="Cundinamarca"/>
    <d v="1981-02-14T00:00:00"/>
    <n v="43"/>
    <s v="BACHILLER"/>
    <m/>
  </r>
  <r>
    <x v="2"/>
    <s v="167-2022"/>
    <m/>
    <s v="Secop II"/>
    <s v="167-2022CPS-AG(66487)"/>
    <s v="FDLSUBACD-167-2022(66487)"/>
    <x v="0"/>
    <x v="0"/>
    <x v="0"/>
    <m/>
    <m/>
    <s v="CLAUDIA MARCELA ROZO CASAS"/>
    <n v="1033731103"/>
    <m/>
    <n v="1978"/>
    <n v="25520000"/>
    <n v="0"/>
    <n v="0"/>
    <n v="25520000"/>
    <n v="2320000"/>
    <m/>
    <m/>
    <m/>
    <s v="Persona Natural"/>
    <x v="0"/>
    <m/>
    <s v="PRESTAR LOS SERVICIOS COMO OPERARIO DE MAQUINARIA AMARILLA DEL AREA GESTION DEL DESARROLLO DE LA ALCALDIA LOCAL DE SUBA."/>
    <s v="https://community.secop.gov.co/Public/Tendering/OpportunityDetail/Index?noticeUID=CO1.NTC.2589257&amp;isFromPublicArea=True&amp;isModal=true&amp;asPopupView=true"/>
    <x v="11"/>
    <x v="306"/>
    <d v="2022-01-20T00:00:00"/>
    <d v="2022-12-19T00:00:00"/>
    <s v="11 meses "/>
    <d v="2022-12-19T00:00:00"/>
    <s v=""/>
    <d v="2022-12-19T00:00:00"/>
    <s v="11 meses "/>
    <s v="Término Ok"/>
    <m/>
    <m/>
    <m/>
    <m/>
    <s v="-"/>
    <s v="-"/>
    <s v="-"/>
    <s v="-"/>
    <s v="-"/>
    <s v="-"/>
    <s v="Femenino"/>
    <s v="-"/>
    <s v="-"/>
    <s v="-"/>
    <s v="-"/>
    <s v="-"/>
    <s v="-"/>
    <m/>
  </r>
  <r>
    <x v="2"/>
    <s v="168-2022"/>
    <m/>
    <s v="Secop II"/>
    <s v="168-2022CPS-AG(66488)"/>
    <s v="FDDLSUBACD-168-2022(66488)"/>
    <x v="0"/>
    <x v="0"/>
    <x v="0"/>
    <m/>
    <m/>
    <s v="JEFFERSSON ALVAREZ ZAMBRANO"/>
    <n v="79893410"/>
    <s v="Bogotá D.C."/>
    <n v="1978"/>
    <n v="25520000"/>
    <n v="0"/>
    <n v="0"/>
    <n v="25520000"/>
    <n v="2320000"/>
    <m/>
    <m/>
    <m/>
    <s v="Persona Natural"/>
    <x v="5"/>
    <m/>
    <s v="PRESTAR LOS SERVICIOS COMO OPERARIO DE OPERARIO DE TRACTO CAMION CON ADECUACION DE SEMI REMOLQUE - CAMA BAJA, EN EL AREA GESTION DEL DESARROLLO DE SUBA."/>
    <s v="https://community.secop.gov.co/Public/Tendering/OpportunityDetail/Index?noticeUID=CO1.NTC.2576492&amp;isFromPublicArea=True&amp;isModal=true&amp;asPopupView=true"/>
    <x v="11"/>
    <x v="303"/>
    <d v="2022-01-19T00:00:00"/>
    <d v="2022-12-18T00:00:00"/>
    <s v="11 meses "/>
    <d v="2022-12-18T00:00:00"/>
    <s v=""/>
    <d v="2022-10-31T00:00:00"/>
    <s v="9 meses 13 días."/>
    <s v="Terminación Anticipada"/>
    <m/>
    <m/>
    <m/>
    <m/>
    <s v="KRA 102 # 155B - 03 "/>
    <n v="3108014282"/>
    <s v="jeffersson66@hotmail.com"/>
    <s v="Davivienda"/>
    <s v="Ahorros"/>
    <n v="570451570085808"/>
    <s v="Masculino"/>
    <s v="Colombia"/>
    <s v="Bogotá D.C."/>
    <s v="Cundinamarca"/>
    <d v="1977-08-27T00:00:00"/>
    <n v="46"/>
    <s v="Bachiller "/>
    <m/>
  </r>
  <r>
    <x v="2"/>
    <s v="169-2022"/>
    <m/>
    <s v="Secop II"/>
    <s v="169-2022CPS-P(69364)"/>
    <s v="FDLSUBACD-169-2022(69364)"/>
    <x v="0"/>
    <x v="0"/>
    <x v="1"/>
    <m/>
    <m/>
    <s v="EXMELIN HAMID LEMUS FRANCO"/>
    <n v="79724176"/>
    <s v="Bogotá, D.C."/>
    <n v="1999"/>
    <n v="84700000"/>
    <n v="6930000"/>
    <n v="0"/>
    <n v="91630000"/>
    <n v="7700000"/>
    <m/>
    <m/>
    <m/>
    <s v="Persona Natural"/>
    <x v="0"/>
    <m/>
    <s v="PRESTAR SERVICIOS PROFESIONALES ESPECIALIZADOS EN EL AREA DE GESTION DEL DESARROLLO LOCAL DE LA ALCALDIA LOCAL DE SUBA, PARA EL APOYO A LA EJECUCION INTEGRAL DE LOS DIFERENTES PROYECTOS DE INVERSION DESTINADOS A LA INTERVENCION DE LA MALLA VIAL, ESPACIO PUBLICO Y PARQUES DE LA LOCALIDAD DE SUBA, EN CUMPLIMIENTO DE LAS METAS DEL PLAN DE DESARROLLO LOCAL Y DEMAS TEMAS AFINES DEL PROYECTO DE INVERSION 1999 MEJOR INFRAESTRUCTURA PARA LA MOVILIDAD EN SUBA"/>
    <s v="https://community.secop.gov.co/Public/Tendering/OpportunityDetail/Index?noticeUID=CO1.NTC.2573178&amp;isFromPublicArea=True&amp;isModal=true&amp;asPopupView=true"/>
    <x v="11"/>
    <x v="304"/>
    <d v="2022-01-19T00:00:00"/>
    <d v="2022-12-18T00:00:00"/>
    <s v="11 meses "/>
    <d v="2023-01-14T00:00:00"/>
    <s v="27 días."/>
    <d v="2023-01-14T00:00:00"/>
    <s v="11 meses 27 días."/>
    <s v="Término Ok"/>
    <m/>
    <m/>
    <m/>
    <m/>
    <s v="Calle 150 A #92-20 casa 39"/>
    <n v="3103142837"/>
    <s v="ing.lemusfranco@gmail.com"/>
    <s v="Banco Scotiabank Colpatria"/>
    <s v="Ahorros"/>
    <n v="4382004867"/>
    <s v="Masculino"/>
    <s v="Colombia"/>
    <s v="Bogotá, D.C."/>
    <s v="Cundinamarca"/>
    <d v="1979-04-07T00:00:00"/>
    <n v="45"/>
    <s v="INGENIERIA CIVIL,ESPECIALIZACION EN DISEÑO Y_x000a_CONSTRUCCION DE VIAS Y AEROPISTAS,MAESTRÍA EN INFRAESTRUCTURA VIAL"/>
    <m/>
  </r>
  <r>
    <x v="2"/>
    <s v="170-2022"/>
    <m/>
    <s v="Secop II"/>
    <s v="170-2022CPS-P(71004)"/>
    <s v="FDLSUBACD-170-2022(71004)"/>
    <x v="0"/>
    <x v="0"/>
    <x v="1"/>
    <m/>
    <m/>
    <s v="ANGY ESTEPHANYA CASTIBLANCO BELTRAN"/>
    <n v="1018492146"/>
    <s v="Bogotá, D.C."/>
    <n v="1999"/>
    <n v="50380000"/>
    <n v="0"/>
    <n v="0"/>
    <n v="50380000"/>
    <n v="4580000"/>
    <m/>
    <m/>
    <m/>
    <s v="Persona Natural"/>
    <x v="0"/>
    <m/>
    <s v="PRESTAR SERVICIOS PROFESIONALES EN EL AREA GESTION DEL DESARROLLO LOCAL DE LA ALCALDIA LOCAL DE SUBA, EN TEMAS SOCIALES EN MATERIA DE INFRAESTRUCTURA, PARA LOGRAR EL CUMPLIMIENTO DE LAS METAS DEL PLAN DEL DESARROLLO LOCAL DE LA VIGENCIA"/>
    <s v="https://community.secop.gov.co/Public/Tendering/OpportunityDetail/Index?noticeUID=CO1.NTC.2688197&amp;isFromPublicArea=True&amp;isModal=true&amp;asPopupView=true"/>
    <x v="11"/>
    <x v="308"/>
    <d v="2022-01-27T00:00:00"/>
    <d v="2022-12-26T00:00:00"/>
    <s v="11 meses "/>
    <d v="2022-12-26T00:00:00"/>
    <s v=""/>
    <d v="2022-12-26T00:00:00"/>
    <s v="11 meses "/>
    <s v="Término Ok"/>
    <m/>
    <m/>
    <m/>
    <m/>
    <s v="CRA 101 N 82-57"/>
    <n v="3043819573"/>
    <s v="castiblancoangy@gmail.com"/>
    <s v="Bancolombia"/>
    <s v="Ahorros"/>
    <n v="69879261686"/>
    <s v="Femenino"/>
    <s v="Colombia"/>
    <s v="Bogotá, D.C."/>
    <s v="Cundinamarca"/>
    <d v="1997-01-02T00:00:00"/>
    <n v="27"/>
    <s v="arquitectura"/>
    <m/>
  </r>
  <r>
    <x v="2"/>
    <s v="171-2022"/>
    <m/>
    <s v="Secop II"/>
    <s v="171-2022CPS-P(68136)"/>
    <s v="FDLSUBACD-171-2022(68136)"/>
    <x v="0"/>
    <x v="0"/>
    <x v="1"/>
    <m/>
    <m/>
    <s v="HUGO RENE LEON CAGUA"/>
    <n v="2968639"/>
    <s v="Cajicá (Cundinamarca)"/>
    <n v="1999"/>
    <n v="72050000"/>
    <n v="2620000"/>
    <n v="0"/>
    <n v="74670000"/>
    <n v="6550000"/>
    <m/>
    <m/>
    <m/>
    <s v="Persona Natural"/>
    <x v="0"/>
    <m/>
    <s v="PRESTAR LOS SERVICIOS PROFESIONALES EN EL AREA GESTION DEL DESARROLLO, PARA EL APOYO A LA EJECUCION INTEGRAL DE LOS DIFERENTES PROYECTOS DE INVERSION DESTINADOS A LA INTERVENCION DE LA MALLA VIAL, ESPACIO PUBLICO, CICLO INFRAESTRUCTURA, INFRAESTRUCTURA CULTURAL, MEJORAMIENTO DE VIVIENDA RURAL Y PARQUES DE LA LOCALIDAD DE SUBA"/>
    <s v="https://community.secop.gov.co/Public/Tendering/OpportunityDetail/Index?noticeUID=CO1.NTC.2573184&amp;isFromPublicArea=True&amp;isModal=true&amp;asPopupView=true"/>
    <x v="11"/>
    <x v="304"/>
    <d v="2022-01-19T00:00:00"/>
    <d v="2022-12-18T00:00:00"/>
    <s v="11 meses "/>
    <d v="2022-12-31T00:00:00"/>
    <s v="13 días."/>
    <d v="2022-12-31T00:00:00"/>
    <s v="11 meses 13 días."/>
    <s v="Término Ok"/>
    <m/>
    <m/>
    <m/>
    <m/>
    <s v="CL 8 86 65"/>
    <n v="3103014298"/>
    <s v="hugoleon2010@gmail.com"/>
    <s v="Bancoomeva"/>
    <s v="Ahorros"/>
    <s v="050501342501"/>
    <s v="Masculino"/>
    <s v="Colombia"/>
    <s v="Bogotá, D.C."/>
    <s v="Cundinamarca"/>
    <d v="1977-10-29T00:00:00"/>
    <n v="46"/>
    <s v="ESPECIALIZACION EN GERENCIA INTEGRAL DE OBRAS; CONSTRUCCIÓN Y GESTIÓN EN ARQUITECTURA; TECNOLOGIA EN ADMINISTRACION Y EJECUCION DE CONSTRUCCIONES"/>
    <m/>
  </r>
  <r>
    <x v="2"/>
    <s v="172-2022"/>
    <m/>
    <s v="Secop II"/>
    <s v="172-2022CPS-P(68136)"/>
    <s v="FDLSUBACD-172-2022(68136)"/>
    <x v="0"/>
    <x v="0"/>
    <x v="1"/>
    <m/>
    <m/>
    <s v="RUBEN DARIO DIAZ ARANGO"/>
    <n v="74375345"/>
    <m/>
    <n v="1999"/>
    <n v="72050000"/>
    <n v="2620000"/>
    <n v="0"/>
    <n v="74670000"/>
    <n v="6550000"/>
    <m/>
    <m/>
    <m/>
    <s v="Persona Natural"/>
    <x v="0"/>
    <m/>
    <s v="PRESTAR LOS SERVICIOS PROFESIONALES EN EL AREA GESTION DEL DESARROLLO, PARA EL APOYO A LA EJECUCION INTEGRAL DE LOS DIFERENTES PROYECTOS DE INVERSION DESTINADOS A LA INTERVENCION DE LA MALLA VIAL, ESPACIO PUBLICO, CICLO INFRAESTRUCTURA, INFRAESTRUCTURA CULTURAL, MEJORAMIENTO DE VIVIENDA RURAL Y PARQUES DE LA LOCALIDAD DE SUBA"/>
    <s v="https://community.secop.gov.co/Public/Tendering/OpportunityDetail/Index?noticeUID=CO1.NTC.2573365&amp;isFromPublicArea=True&amp;isModal=true&amp;asPopupView=true"/>
    <x v="11"/>
    <x v="304"/>
    <d v="2022-01-19T00:00:00"/>
    <d v="2022-12-18T00:00:00"/>
    <s v="11 meses "/>
    <d v="2022-12-31T00:00:00"/>
    <s v="13 días."/>
    <d v="2022-12-31T00:00:00"/>
    <s v="11 meses 13 días."/>
    <s v="Término Ok"/>
    <m/>
    <m/>
    <m/>
    <m/>
    <s v="-"/>
    <s v="-"/>
    <s v="-"/>
    <s v="-"/>
    <s v="-"/>
    <s v="-"/>
    <s v="Masculino"/>
    <s v="-"/>
    <s v="-"/>
    <s v="-"/>
    <s v="-"/>
    <s v="-"/>
    <s v="-"/>
    <m/>
  </r>
  <r>
    <x v="2"/>
    <s v="173-2022"/>
    <m/>
    <s v="Secop II"/>
    <s v="173-2022CPS-P(68136)"/>
    <s v="FDLSUBACD-173-2022(68136)"/>
    <x v="0"/>
    <x v="0"/>
    <x v="1"/>
    <m/>
    <m/>
    <s v="LUIS FERNANDO HIDALGO ORTIZ"/>
    <n v="80419122"/>
    <s v="Bogotá, D.C."/>
    <n v="1999"/>
    <n v="72050000"/>
    <n v="2620000"/>
    <n v="0"/>
    <n v="74670000"/>
    <n v="6550000"/>
    <m/>
    <m/>
    <m/>
    <s v="Persona Natural"/>
    <x v="0"/>
    <m/>
    <s v="PRESTAR LOS SERVICIOS PROFESIONALES EN EL AREA GESTION DEL DESARROLLO, PARA EL APOYO A LA EJECUCION INTEGRAL DE LOS DIFERENTES PROYECTOS DE INVERSION DESTINADOS A LA INTERVENCION DE LA MALLA VIAL, ESPACIO PUBLICO, CICLO INFRAESTRUCTURA, INFRAESTRUCTURA CULTURAL, MEJORAMIENTO DE VIVIENDA RURAL Y PARQUES DE LA LOCALIDAD DE SUBA"/>
    <s v="https://community.secop.gov.co/Public/Tendering/OpportunityDetail/Index?noticeUID=CO1.NTC.2573199&amp;isFromPublicArea=True&amp;isModal=true&amp;asPopupView=true"/>
    <x v="11"/>
    <x v="304"/>
    <d v="2022-01-19T00:00:00"/>
    <d v="2022-12-18T00:00:00"/>
    <s v="11 meses "/>
    <d v="2022-12-31T00:00:00"/>
    <s v="13 días."/>
    <d v="2022-12-31T00:00:00"/>
    <s v="11 meses 13 días."/>
    <s v="Término Ok"/>
    <m/>
    <m/>
    <m/>
    <m/>
    <s v="CALLE 131 C 100 47"/>
    <n v="3108754042"/>
    <s v="ferhidalgo10@hotmail.com"/>
    <s v="Bancolombia"/>
    <s v="Ahorros"/>
    <s v="02308953168"/>
    <s v="Masculino"/>
    <s v="Colombia"/>
    <s v="Bogotá, D.C."/>
    <s v="Cundinamarca"/>
    <d v="1970-04-04T00:00:00"/>
    <n v="54"/>
    <s v="ESPECIALIZACION EN GERENCIA DE OBRAS,INGENIERIA CIVIL"/>
    <m/>
  </r>
  <r>
    <x v="2"/>
    <s v="174-2022"/>
    <m/>
    <s v="Secop II"/>
    <s v="174-2022CPS-P(68136)"/>
    <s v="FDLSUBACD-174-2022(68136)"/>
    <x v="0"/>
    <x v="0"/>
    <x v="1"/>
    <m/>
    <m/>
    <s v="EDWIN DARIO SANCHEZ GONZALEZ"/>
    <n v="79169164"/>
    <s v="Ubaté (Cundinamarca)"/>
    <n v="1999"/>
    <n v="72050000"/>
    <n v="5894999"/>
    <n v="0"/>
    <n v="77944999"/>
    <n v="6550000"/>
    <m/>
    <m/>
    <m/>
    <s v="Persona Natural"/>
    <x v="0"/>
    <m/>
    <s v="PRESTAR LOS SERVICIOS PROFESIONALES EN EL AREA GESTION DEL DESARROLLO, PARA EL APOYO A LA EJECUCION INTEGRAL DE LOS DIFERENTES PROYECTOS DE INVERSION DESTINADOS A LA INTERVENCION DE LA MALLA VIAL, ESPACIO PUBLICO, CICLO INFRAESTRUCTURA, INFRAESTRUCTURA CULTURAL, MEJORAMIENTO DE VIVIENDA RURAL Y PARQUES DE LA LOCALIDAD DE SUBA"/>
    <s v="https://community.secop.gov.co/Public/Tendering/OpportunityDetail/Index?noticeUID=CO1.NTC.2573508&amp;isFromPublicArea=True&amp;isModal=true&amp;asPopupView=true"/>
    <x v="11"/>
    <x v="304"/>
    <d v="2022-01-19T00:00:00"/>
    <d v="2022-12-18T00:00:00"/>
    <s v="11 meses "/>
    <d v="2023-01-15T00:00:00"/>
    <s v="28 días."/>
    <d v="2023-01-15T00:00:00"/>
    <s v="11 meses 28 días."/>
    <s v="Término Ok"/>
    <m/>
    <m/>
    <m/>
    <m/>
    <s v="Cra 92 No 151 B - 86_x000a_Torre 1 Apto 202"/>
    <n v="3115583797"/>
    <s v="ingsanchezedwin@gmail.com"/>
    <s v="Bancolombia"/>
    <s v="Ahorros"/>
    <s v="04247652448"/>
    <s v="Masculino"/>
    <s v="Colombia"/>
    <s v="Ubaté"/>
    <s v="Cundinamarca"/>
    <d v="1980-06-21T00:00:00"/>
    <n v="43"/>
    <s v="ESPECIALIZACION EN PATOLOGIA DE LA_x000a_CONSTRUCCION,INGENIERIA CIVIL"/>
    <m/>
  </r>
  <r>
    <x v="2"/>
    <s v="175-2022"/>
    <m/>
    <s v="Secop II"/>
    <s v="175-2022CPS-P(68136)"/>
    <s v="FDLSUBACD-175-2022(68136)"/>
    <x v="0"/>
    <x v="0"/>
    <x v="1"/>
    <m/>
    <m/>
    <s v="JOHANNA ECHEVERRY"/>
    <n v="1015410893"/>
    <s v="Bogotá, D.C."/>
    <n v="1999"/>
    <n v="72050000"/>
    <n v="2620000"/>
    <n v="0"/>
    <n v="74670000"/>
    <n v="6550000"/>
    <m/>
    <m/>
    <m/>
    <s v="Persona Natural"/>
    <x v="0"/>
    <m/>
    <s v="PRESTAR LOS SERVICIOS PROFESIONALES EN EL AREA GESTION DEL DESARROLLO, PARA EL APOYO A LA EJECUCION INTEGRAL DE LOS DIFERENTES PROYECTOS DE INVERSION DESTINADOS A LA INTERVENCION DE LA MALLA VIAL, ESPACIO PUBLICO, CICLO INFRAESTRUCTURA, INFRAESTRUCTURA CULTURAL, MEJORAMIENTO DE VIVIENDA RURAL Y PARQUES DE LA LOCALIDAD DE SUBA"/>
    <s v="https://community.secop.gov.co/Public/Tendering/OpportunityDetail/Index?noticeUID=CO1.NTC.2574959&amp;isFromPublicArea=True&amp;isModal=true&amp;asPopupView=true"/>
    <x v="11"/>
    <x v="303"/>
    <d v="2022-01-19T00:00:00"/>
    <d v="2022-12-18T00:00:00"/>
    <s v="11 meses "/>
    <d v="2022-12-31T00:00:00"/>
    <s v="13 días."/>
    <d v="2022-12-31T00:00:00"/>
    <s v="11 meses 13 días."/>
    <s v="Término Ok"/>
    <m/>
    <m/>
    <m/>
    <m/>
    <s v="Calle 158 Nº 93A-37"/>
    <n v="3014854403"/>
    <s v="echeverrjohana@gmail.com"/>
    <s v="Bancolombia"/>
    <s v="Ahorros"/>
    <s v="08410884632"/>
    <s v="Femenino"/>
    <s v="Colombia"/>
    <s v="Bogotá, D.C."/>
    <s v="Cundinamarca"/>
    <d v="1989-01-29T00:00:00"/>
    <n v="35"/>
    <s v="ESPECIALIZACION EN GERENCIA DE OBRAS - ARQUITECTURA"/>
    <m/>
  </r>
  <r>
    <x v="2"/>
    <s v="176-2022"/>
    <m/>
    <s v="Secop II"/>
    <s v="176-2022CPS-P(69388)"/>
    <s v="FDLSUBACD-176-2022(69388)"/>
    <x v="0"/>
    <x v="0"/>
    <x v="1"/>
    <m/>
    <m/>
    <s v="INGRID MARCELA GOMEZ GOMEZ"/>
    <n v="52351485"/>
    <s v="Bogotá, D.C."/>
    <n v="1999"/>
    <n v="72050000"/>
    <n v="5676666"/>
    <n v="0"/>
    <n v="77726666"/>
    <n v="6550000"/>
    <m/>
    <m/>
    <m/>
    <s v="Persona Natural"/>
    <x v="0"/>
    <m/>
    <s v="PRESTAR LOS SERVICIOS PROFESIONALES COMO ABOGADO (A) PARA APOYAR LA GESTION CONTRACTUAL DEL AREA GESTION DEL DESARROLLO LOCAL DE LA ALCALDIA LOCAL DE SUBA - INFRAESTRUCTURA, EN LOS DIFERENTES PROCESOS DE SELECCION EN SUS ETAPAS PRECONTRACTUAL, CONTRACTUAL Y POSTCONTRACTUAL AL IGUAL REALIZAR TRAMITE Y SEGUIMIENTO A PETICIONES REALIZADAS POR LA CIUDADANIA, ORGANOS DE CONTROL Y DEMAS. "/>
    <s v="https://community.secop.gov.co/Public/Tendering/OpportunityDetail/Index?noticeUID=CO1.NTC.2575020&amp;isFromPublicArea=True&amp;isModal=true&amp;asPopupView=true"/>
    <x v="11"/>
    <x v="306"/>
    <d v="2022-01-20T00:00:00"/>
    <d v="2022-12-19T00:00:00"/>
    <s v="11 meses "/>
    <d v="2023-01-14T00:00:00"/>
    <s v="26 días."/>
    <d v="2023-01-14T00:00:00"/>
    <s v="11 meses 26 días."/>
    <s v="Término Ok"/>
    <m/>
    <m/>
    <m/>
    <m/>
    <s v="CL 135A 10438"/>
    <n v="3108673251"/>
    <s v="ingridgomez0112@gmail.com"/>
    <s v="Bancolombia"/>
    <s v="Ahorros"/>
    <n v="19822301544"/>
    <s v="Femenino"/>
    <s v="Colombia"/>
    <s v="Bogotá, D.C."/>
    <s v="Cundinamarca"/>
    <d v="1978-08-09T00:00:00"/>
    <n v="45"/>
    <s v="ESPECIALIZACION EN DERECHO EN_x000a_FAMILIA, DERECHO"/>
    <m/>
  </r>
  <r>
    <x v="2"/>
    <s v="177-2022"/>
    <m/>
    <s v="Secop II"/>
    <s v="177-2022CPS-P(69389)"/>
    <s v="FDLSUBACD-177-2022(69389)"/>
    <x v="0"/>
    <x v="0"/>
    <x v="1"/>
    <m/>
    <m/>
    <s v="DANIEL ENRIQUE DIAZ INFANTE"/>
    <n v="80491356"/>
    <s v="Bogotá, D.C."/>
    <n v="1970"/>
    <n v="72050000"/>
    <n v="2401666"/>
    <n v="0"/>
    <n v="74451666"/>
    <n v="6550000"/>
    <m/>
    <m/>
    <m/>
    <s v="Persona Natural"/>
    <x v="0"/>
    <m/>
    <s v="PRESTAR SERVICIOS PROFESIONALES EN EL AREA DE GESTION DEL DESARROLLO LOCAL DE LA ALCALDIA LOCAL DE SUBA, PARA EL APOYO A LA EJECUCION INTEGRAL DE LAS DIFERENTES ACCIONES ENCAMINADAS A FORTALECER EL ESPACIO PUBLICO RECREACIONAL A TRAVES DE LA INTERVENCION Y DOTACION INTEGRAL DE LOS PARQUES DE BOLSILLO Y/O VECINALES DE LA LOCALIDAD, EN CUMPLIMIENTO DE LAS METAS DEL PLAN DE DESARROLLO LOCAL Y DEMAS TEMAS AFINES DEL PROYECTO DE INVERSION 1970 SUBA RECUPERA Y MANTIENE SUS PARQUES"/>
    <s v="https://community.secop.gov.co/Public/Tendering/OpportunityDetail/Index?noticeUID=CO1.NTC.2575027&amp;isFromPublicArea=True&amp;isModal=true&amp;asPopupView=true"/>
    <x v="11"/>
    <x v="303"/>
    <d v="2022-01-20T00:00:00"/>
    <d v="2022-12-19T00:00:00"/>
    <s v="11 meses "/>
    <d v="2022-12-31T00:00:00"/>
    <s v="12 días."/>
    <d v="2022-12-31T00:00:00"/>
    <s v="11 meses 12 días."/>
    <s v="Término Ok"/>
    <m/>
    <m/>
    <m/>
    <m/>
    <s v="Kra 17 A No 175-82 "/>
    <n v="3106668492"/>
    <s v="dediaz99@gmail.com"/>
    <s v="Banco de Bogotá"/>
    <s v="Ahorros"/>
    <n v="52308632"/>
    <s v="Masculino"/>
    <s v="Colombia"/>
    <s v="Bogotá, D.C."/>
    <s v="Cundinamarca"/>
    <d v="1973-01-14T00:00:00"/>
    <n v="51"/>
    <s v="ESPECIALIZACION EN CONSERVACION Y RESTAURACION DEL PATRIMONIO - ARQUITECTURA"/>
    <m/>
  </r>
  <r>
    <x v="2"/>
    <s v="178-2022"/>
    <m/>
    <s v="Secop II"/>
    <s v="178-2022CPS-AG(68144)"/>
    <s v="FDLSUBACD-178-2022(68144)"/>
    <x v="0"/>
    <x v="0"/>
    <x v="0"/>
    <m/>
    <m/>
    <s v="SANDRA PATRICIA CRISTANCHO MEJIA"/>
    <n v="52157561"/>
    <s v="Bogotá, D.C."/>
    <n v="1999"/>
    <n v="40150000"/>
    <n v="1454600"/>
    <n v="0"/>
    <n v="41604600"/>
    <n v="3650000"/>
    <m/>
    <m/>
    <m/>
    <s v="Persona Natural"/>
    <x v="0"/>
    <m/>
    <s v="PRESTAR SERVICIOS DE APOYO TECNICO EN EL AREA DE GESTION DEL DESARROLLO LOCAL REALIZANDO LAS LABORES ASISTENCIALES PARA LAS ACTIVIDADES DE TEMAS DE INFRAESTRUCTURA LOCAL EN CUMPLIMIENTO DE LAS METAS DEL PLAN DE GESTION DE LA VIGENCIA."/>
    <s v="https://community.secop.gov.co/Public/Tendering/OpportunityDetail/Index?noticeUID=CO1.NTC.2575021&amp;isFromPublicArea=True&amp;isModal=true&amp;asPopupView=true"/>
    <x v="11"/>
    <x v="303"/>
    <d v="2022-01-19T00:00:00"/>
    <d v="2022-12-18T00:00:00"/>
    <s v="11 meses "/>
    <d v="2022-12-29T00:00:00"/>
    <s v="11 días."/>
    <d v="2022-12-29T00:00:00"/>
    <s v="11 meses 11 días."/>
    <s v="Término Ok"/>
    <m/>
    <m/>
    <m/>
    <m/>
    <s v="Calle 83ª #112F-15 int 32 apto 103"/>
    <n v="3182804081"/>
    <s v="sandrap1202@yahoo.es"/>
    <s v="Banco Davivienda"/>
    <s v="Ahorros"/>
    <n v="8970287101"/>
    <s v="Femenino"/>
    <s v="Colombia"/>
    <s v="Bogotá, D.C."/>
    <s v="Cundinamarca"/>
    <d v="1974-12-02T00:00:00"/>
    <n v="49"/>
    <s v="TÉCNICA PROFESIONAL EN_x000a_SECRETARIADO BILINGÜE, TECNOLOGIA EN DISEÑO GRAFICO"/>
    <m/>
  </r>
  <r>
    <x v="2"/>
    <s v="179-2022"/>
    <m/>
    <s v="Secop II"/>
    <s v="179-2022CPS-AG(66740)"/>
    <s v="FDLSUBACD-179-2022(66740)"/>
    <x v="0"/>
    <x v="0"/>
    <x v="0"/>
    <m/>
    <m/>
    <s v="Carlos Arturo Diaz Rodriguez"/>
    <n v="79879807"/>
    <s v="Bogotá, D.C."/>
    <n v="1979"/>
    <n v="25520000"/>
    <n v="2320000"/>
    <n v="0"/>
    <n v="27840000"/>
    <n v="2320000"/>
    <m/>
    <m/>
    <m/>
    <s v="Persona Natural"/>
    <x v="0"/>
    <m/>
    <s v="APOYAR ADMINISTRATIVA Y ASISTENCIALMENTE A LAS INSPECCIONES DE POLICIA DE LA LOCALIDAD."/>
    <s v="https://community.secop.gov.co/Public/Tendering/OpportunityDetail/Index?noticeUID=CO1.NTC.2575043&amp;isFromPublicArea=True&amp;isModal=true&amp;asPopupView=true"/>
    <x v="25"/>
    <x v="309"/>
    <d v="2022-02-02T00:00:00"/>
    <d v="2022-12-31T00:00:00"/>
    <s v="10 meses 30 días."/>
    <d v="2023-01-30T00:00:00"/>
    <s v="30 días."/>
    <d v="2023-01-30T00:00:00"/>
    <s v="11 meses 29 días."/>
    <s v="Término Ok"/>
    <m/>
    <m/>
    <m/>
    <m/>
    <s v="calle 74 a N° 65b -50"/>
    <n v="3125572428"/>
    <s v="caturro13@yahoo.es"/>
    <s v="Banco Caja Social (BCSC)"/>
    <s v="Ahorros"/>
    <s v="24071298090"/>
    <s v="Masculino"/>
    <s v="Colombia"/>
    <s v="Bogotá, D.C."/>
    <s v="Cundinamarca"/>
    <d v="1979-03-14T00:00:00"/>
    <n v="45"/>
    <s v="TECNOLOGIA EN SISTEMAS"/>
    <m/>
  </r>
  <r>
    <x v="2"/>
    <s v="180-2022"/>
    <m/>
    <s v="Secop II"/>
    <s v="180-2022CPS-AG(66740)"/>
    <s v="FDLSUBACD-180-2022(66740)"/>
    <x v="0"/>
    <x v="0"/>
    <x v="0"/>
    <m/>
    <m/>
    <s v="PAOLA ANDREA RIVERA ARROYAVE"/>
    <n v="52789519"/>
    <s v="Bogotá, D.C."/>
    <n v="1979"/>
    <n v="25520000"/>
    <n v="3170667"/>
    <n v="0"/>
    <n v="28690667"/>
    <n v="2320000"/>
    <m/>
    <m/>
    <m/>
    <s v="Persona Natural"/>
    <x v="0"/>
    <m/>
    <s v="APOYAR ADMINISTRATIVA Y ASISTENCIALMENTE A LAS INSPECCIONES DE POLICIA DE LA LOCALIDAD."/>
    <s v="https://community.secop.gov.co/Public/Tendering/OpportunityDetail/Index?noticeUID=CO1.NTC.2574972&amp;isFromPublicArea=True&amp;isModal=true&amp;asPopupView=true"/>
    <x v="26"/>
    <x v="303"/>
    <d v="2022-01-19T00:00:00"/>
    <d v="2022-12-18T00:00:00"/>
    <s v="11 meses "/>
    <d v="2023-01-31T00:00:00"/>
    <s v="1 meses 13 días."/>
    <d v="2023-01-31T00:00:00"/>
    <s v="1 años 13 días."/>
    <s v="Término Ok"/>
    <m/>
    <m/>
    <m/>
    <m/>
    <s v="CL 13 79 C 11 BL 10 AP 402"/>
    <n v="5716376444"/>
    <s v="paolaa80@hotmail.com"/>
    <s v="Bancolombia"/>
    <s v="Ahorros"/>
    <s v="63423482887"/>
    <s v="Femenino"/>
    <s v="Colombia"/>
    <s v="Bogotá, D.C."/>
    <s v="Cundinamarca"/>
    <d v="1980-09-24T00:00:00"/>
    <n v="43"/>
    <s v="Talento Humano y Gestion del Conocimiento - Basico en liquidación de nomina y prestaciones - Fundamentos basicos para elaboración de nomina"/>
    <m/>
  </r>
  <r>
    <x v="2"/>
    <s v="181-2022"/>
    <m/>
    <s v="Secop II"/>
    <s v="181-2022CPS-P(69345)"/>
    <s v="FDLSUBACD-181-2022(69345)"/>
    <x v="0"/>
    <x v="0"/>
    <x v="1"/>
    <m/>
    <m/>
    <s v="MAYRA YINETH HENAO CONDE"/>
    <n v="1018461014"/>
    <s v="Bogotá, D.C."/>
    <n v="1979"/>
    <n v="50380000"/>
    <n v="0"/>
    <n v="0"/>
    <n v="50380000"/>
    <n v="4580000"/>
    <m/>
    <m/>
    <m/>
    <s v="Persona Natural"/>
    <x v="0"/>
    <m/>
    <s v="PRESTAR LOS SERVICIOS PROFESIONALES EN LA ALCALDIA LOCAL DE SUBA, PRINCIPALMENTE PARA REALIZAR ACCIONES PEDAGOGICAS PREVENTIVAS Y DE SENSIBILIZACION PARA EL ACATAMIENTO VOLUNTARIO DE LAS NORMAS EN LA LOCALIDAD"/>
    <s v="https://community.secop.gov.co/Public/Tendering/OpportunityDetail/Index?noticeUID=CO1.NTC.2686151&amp;isFromPublicArea=True&amp;isModal=true&amp;asPopupView=true"/>
    <x v="21"/>
    <x v="301"/>
    <d v="2022-02-02T00:00:00"/>
    <d v="2022-12-31T00:00:00"/>
    <s v="10 meses 30 días."/>
    <d v="2022-12-31T00:00:00"/>
    <s v=""/>
    <d v="2022-12-31T00:00:00"/>
    <s v="10 meses 30 días."/>
    <s v="Término Ok"/>
    <m/>
    <m/>
    <m/>
    <m/>
    <s v="CLL 66 # 70ª- 30"/>
    <n v="3226818736"/>
    <s v="mairayhc@hotmail.com"/>
    <s v="Confiar Cooperativa Financiera"/>
    <s v="Ahorros"/>
    <n v="380078782"/>
    <s v="Femenino"/>
    <s v="Colombia"/>
    <s v="Ibagué"/>
    <s v="Tolima"/>
    <d v="1993-07-07T00:00:00"/>
    <n v="30"/>
    <s v="DERECHO"/>
    <m/>
  </r>
  <r>
    <x v="2"/>
    <s v="182-2022"/>
    <m/>
    <s v="Secop II"/>
    <s v="182-2022CPS-AG(66740)"/>
    <s v="FDLSUBACD-182-2022(66740)"/>
    <x v="0"/>
    <x v="0"/>
    <x v="0"/>
    <m/>
    <m/>
    <s v="RAFAEL EDUARDO BARRERA PEÑA"/>
    <n v="1032479767"/>
    <s v="Bogotá, D.C."/>
    <n v="1979"/>
    <n v="25520000"/>
    <n v="3170667"/>
    <n v="0"/>
    <n v="28690667"/>
    <n v="2320000"/>
    <m/>
    <m/>
    <m/>
    <s v="Persona Natural"/>
    <x v="0"/>
    <m/>
    <s v="APOYAR ADMINISTRATIVA Y ASISTENCIALMENTE A LAS INSPECCIONES DE POLICIA DE LA LOCALIDAD."/>
    <s v="https://community.secop.gov.co/Public/Tendering/OpportunityDetail/Index?noticeUID=CO1.NTC.2581968&amp;isFromPublicArea=True&amp;isModal=true&amp;asPopupView=true"/>
    <x v="27"/>
    <x v="306"/>
    <d v="2022-01-20T00:00:00"/>
    <d v="2022-12-19T00:00:00"/>
    <s v="11 meses "/>
    <d v="2023-01-30T00:00:00"/>
    <s v="1 meses 11 días."/>
    <d v="2023-01-30T00:00:00"/>
    <s v="1 años 11 días."/>
    <s v="Término Ok"/>
    <m/>
    <m/>
    <m/>
    <m/>
    <s v="KR 9 #48-17"/>
    <n v="3102220793"/>
    <s v="abogadorafaelbarrera@gmail.com"/>
    <s v="Banco Davivienda"/>
    <s v="Ahorros"/>
    <s v="488420717271"/>
    <s v="Masculino"/>
    <s v="Colombia"/>
    <s v="Acevedo"/>
    <s v="Huila"/>
    <d v="1996-03-17T00:00:00"/>
    <n v="28"/>
    <s v="DERECHO Y CIENCIAS POLITICAS - ESPECIALIZACION EN LA RESPONSABILIDAD PENAL DEL SERVIDOR"/>
    <m/>
  </r>
  <r>
    <x v="2"/>
    <s v="183-2022"/>
    <m/>
    <s v="Secop II"/>
    <s v="183-2022CPS-AG(66740)"/>
    <s v="FDLSUBACD-183-2022(66740)"/>
    <x v="0"/>
    <x v="0"/>
    <x v="0"/>
    <m/>
    <m/>
    <s v="Laura Tatiana Rincon Andrade"/>
    <n v="1070613789"/>
    <m/>
    <n v="1979"/>
    <n v="25520000"/>
    <n v="3093333"/>
    <n v="0"/>
    <n v="28613333"/>
    <n v="2320000"/>
    <m/>
    <m/>
    <m/>
    <s v="Persona Natural"/>
    <x v="0"/>
    <m/>
    <s v="APOYAR ADMINISTRATIVA Y ASISTENCIALMENTE A LAS INSPECCIONES DE POLICIA DE LA LOCALIDAD."/>
    <s v="https://community.secop.gov.co/Public/Tendering/OpportunityDetail/Index?noticeUID=CO1.NTC.2582540&amp;isFromPublicArea=True&amp;isModal=true&amp;asPopupView=true"/>
    <x v="28"/>
    <x v="306"/>
    <d v="2022-01-21T00:00:00"/>
    <d v="2022-12-20T00:00:00"/>
    <s v="11 meses "/>
    <d v="2023-01-30T00:00:00"/>
    <s v="1 meses 10 días."/>
    <d v="2023-01-30T00:00:00"/>
    <s v="1 años 10 días."/>
    <s v="Término Ok"/>
    <m/>
    <m/>
    <m/>
    <m/>
    <s v="-"/>
    <s v="-"/>
    <s v="-"/>
    <s v="-"/>
    <s v="-"/>
    <s v="-"/>
    <s v="Femenino"/>
    <s v="-"/>
    <s v="-"/>
    <s v="-"/>
    <s v="-"/>
    <s v="-"/>
    <s v="-"/>
    <m/>
  </r>
  <r>
    <x v="2"/>
    <s v="184-2022"/>
    <m/>
    <s v="Secop II"/>
    <s v="184-2022CPS-AG(66740)"/>
    <s v="FDLSUBACD-184-2022(66740)"/>
    <x v="0"/>
    <x v="0"/>
    <x v="0"/>
    <m/>
    <m/>
    <s v="ELCIDA MARIN TARAZONA"/>
    <n v="28124871"/>
    <s v="Enciso (Santander)"/>
    <n v="1979"/>
    <n v="25520000"/>
    <n v="3170667"/>
    <n v="0"/>
    <n v="28690667"/>
    <n v="2320000"/>
    <m/>
    <m/>
    <m/>
    <s v="Persona Natural"/>
    <x v="0"/>
    <m/>
    <s v="APOYAR ADMINISTRATIVA Y ASISTENCIALMENTE A LAS INSPECCIONES DE POLICIA DE LA LOCALIDAD."/>
    <s v="https://community.secop.gov.co/Public/Tendering/OpportunityDetail/Index?noticeUID=CO1.NTC.2583028&amp;isFromPublicArea=True&amp;isModal=true&amp;asPopupView=true"/>
    <x v="27"/>
    <x v="306"/>
    <d v="2022-01-20T00:00:00"/>
    <d v="2022-12-19T00:00:00"/>
    <s v="11 meses "/>
    <d v="2023-01-30T00:00:00"/>
    <s v="1 meses 11 días."/>
    <d v="2023-01-30T00:00:00"/>
    <s v="1 años 11 días."/>
    <s v="Término Ok"/>
    <m/>
    <m/>
    <m/>
    <m/>
    <s v="Carrera 98 No. 2-20 "/>
    <n v="3138950684"/>
    <s v="chata-mar@hotmail.com"/>
    <s v="Banco Scotiabank Colpatria"/>
    <s v="Ahorros"/>
    <s v="2802009522"/>
    <s v="Femenino"/>
    <s v="Colombia"/>
    <s v="Enciso"/>
    <s v="Santander"/>
    <d v="1978-01-05T00:00:00"/>
    <n v="46"/>
    <s v="BACHILLER"/>
    <m/>
  </r>
  <r>
    <x v="2"/>
    <s v="185-2022"/>
    <m/>
    <s v="Secop II"/>
    <s v="185-2022CPS-AG(66740)"/>
    <s v="FDLSUBACD-185-2022(66740)"/>
    <x v="0"/>
    <x v="0"/>
    <x v="0"/>
    <m/>
    <m/>
    <s v="DANYA LOPEZ BOLAÑOS"/>
    <n v="53129226"/>
    <s v="Bogotá, D.C."/>
    <n v="1979"/>
    <n v="25520000"/>
    <n v="3170667"/>
    <n v="0"/>
    <n v="28690667"/>
    <n v="2320000"/>
    <m/>
    <m/>
    <m/>
    <s v="Persona Natural"/>
    <x v="0"/>
    <m/>
    <s v="APOYAR ADMINISTRATIVA Y ASISTENCIALMENTE A LAS INSPECCIONES DE POLICIA DE LA LOCALIDAD."/>
    <s v="https://community.secop.gov.co/Public/Tendering/OpportunityDetail/Index?noticeUID=CO1.NTC.2583916&amp;isFromPublicArea=True&amp;isModal=true&amp;asPopupView=true"/>
    <x v="28"/>
    <x v="306"/>
    <d v="2022-01-20T00:00:00"/>
    <d v="2022-12-19T00:00:00"/>
    <s v="11 meses "/>
    <d v="2023-01-30T00:00:00"/>
    <s v="1 meses 11 días."/>
    <d v="2023-01-30T00:00:00"/>
    <s v="1 años 11 días."/>
    <s v="Término Ok"/>
    <m/>
    <m/>
    <m/>
    <m/>
    <s v="KR 1167A 09 SUR AP 502 TO 6 "/>
    <n v="3132414900"/>
    <s v="danyal_ua1923@hotmail.com"/>
    <s v="Bancolombia"/>
    <s v="Ahorros"/>
    <s v="91231099943"/>
    <s v="Femenino"/>
    <s v="Colombia"/>
    <s v="Cali"/>
    <s v="Valle del Cauca"/>
    <d v="1984-11-12T00:00:00"/>
    <n v="39"/>
    <s v="ADMINISTRACION DE EMPRESAS"/>
    <m/>
  </r>
  <r>
    <x v="2"/>
    <s v="186-2022"/>
    <m/>
    <s v="Secop II"/>
    <s v="186-2022CPS-AG(66740)"/>
    <s v="FDLSUBACD-186-2022(66740)"/>
    <x v="0"/>
    <x v="0"/>
    <x v="0"/>
    <m/>
    <m/>
    <s v="PAULA MARITZA VARELA SALINAS"/>
    <n v="53115883"/>
    <s v="Bogotá, D.C."/>
    <n v="1979"/>
    <n v="25520000"/>
    <n v="3170667"/>
    <n v="0"/>
    <n v="28690667"/>
    <n v="2320000"/>
    <m/>
    <m/>
    <m/>
    <s v="Persona Natural"/>
    <x v="0"/>
    <m/>
    <s v="APOYAR ADMINISTRATIVA Y ASISTENCIALMENTE A LAS INSPECCIONES DE POLICIA DE LA LOCALIDAD."/>
    <s v="https://community.secop.gov.co/Public/Tendering/OpportunityDetail/Index?noticeUID=CO1.NTC.2583872&amp;isFromPublicArea=True&amp;isModal=true&amp;asPopupView=true"/>
    <x v="29"/>
    <x v="306"/>
    <d v="2022-01-20T00:00:00"/>
    <d v="2022-12-19T00:00:00"/>
    <s v="11 meses "/>
    <d v="2023-01-30T00:00:00"/>
    <s v="1 meses 11 días."/>
    <d v="2023-01-30T00:00:00"/>
    <s v="1 años 11 días."/>
    <s v="Término Ok"/>
    <m/>
    <m/>
    <m/>
    <m/>
    <s v="calle 31 B No. 21 B - 39 sur"/>
    <n v="3222214432"/>
    <s v="paulis.22@hotmail.com"/>
    <s v="Banco Caja Social (BCSC)"/>
    <s v="Ahorros"/>
    <s v="24067186972"/>
    <s v="Femenino"/>
    <s v="Colombia"/>
    <s v="Chiquinquirá"/>
    <s v="Boyacá"/>
    <d v="1984-11-16T00:00:00"/>
    <n v="39"/>
    <s v="TÉCNOLOGO EN GESTION DEL TALENTO - TECNICO LABORAL EN ADMINISTRACION Y DESARROLO"/>
    <m/>
  </r>
  <r>
    <x v="2"/>
    <s v="187-2022"/>
    <m/>
    <s v="Secop II"/>
    <s v="187-2022CPS-AG (66740)"/>
    <s v="FDLSUBACD-187-2022(66740)"/>
    <x v="0"/>
    <x v="0"/>
    <x v="0"/>
    <m/>
    <m/>
    <s v="LUISA VALISHA CASTILLO BARAJAS"/>
    <n v="1019152225"/>
    <s v="Bogotá, D.C."/>
    <n v="1979"/>
    <n v="25520000"/>
    <n v="2706667"/>
    <n v="0"/>
    <n v="28226667"/>
    <n v="2320000"/>
    <m/>
    <m/>
    <m/>
    <s v="Persona Natural"/>
    <x v="0"/>
    <m/>
    <s v="APOYAR ADMINISTRATIVA Y ASISTENCIALMENTE A LAS INSPECCIONES DE POLICIA DE LA LOCALIDAD."/>
    <s v="https://community.secop.gov.co/Public/Tendering/OpportunityDetail/Index?noticeUID=CO1.NTC.2637064&amp;isFromPublicArea=True&amp;isModal=true&amp;asPopupView=true"/>
    <x v="30"/>
    <x v="310"/>
    <d v="2022-01-26T00:00:00"/>
    <d v="2022-12-25T00:00:00"/>
    <s v="11 meses "/>
    <d v="2023-01-30T00:00:00"/>
    <s v="1 meses 5 días."/>
    <d v="2023-01-30T00:00:00"/>
    <s v="1 años 5 días."/>
    <s v="Término Ok"/>
    <m/>
    <m/>
    <m/>
    <m/>
    <s v="KR 96 A 136 79"/>
    <n v="3007789271"/>
    <s v="castillovalisha@gmail.com"/>
    <s v="Banco Scotiabank Colpatria"/>
    <s v="Ahorros"/>
    <s v="4382023131"/>
    <s v="Femenino"/>
    <s v="Colombia"/>
    <s v="Bogotá, D.C."/>
    <s v="Cundinamarca"/>
    <d v="1999-06-15T00:00:00"/>
    <n v="24"/>
    <s v="BACHILLER"/>
    <m/>
  </r>
  <r>
    <x v="2"/>
    <s v="188-2022"/>
    <m/>
    <s v="Secop II"/>
    <s v="188-2022CPS-AG(66740)"/>
    <s v="FDLSUBACD-188-2022(66740)"/>
    <x v="0"/>
    <x v="0"/>
    <x v="0"/>
    <m/>
    <m/>
    <s v="YINA PAOLA SIERRA BAUTISTA"/>
    <n v="52934211"/>
    <s v="Bogotá, D.C."/>
    <n v="1979"/>
    <n v="50380000"/>
    <n v="3170667"/>
    <n v="0"/>
    <n v="53550667"/>
    <n v="4580000"/>
    <m/>
    <m/>
    <m/>
    <s v="Persona Natural"/>
    <x v="0"/>
    <m/>
    <s v="APOYAR ADMINISTRATIVA Y ASISTENCIALMENTE A LAS INSPECCIONES DE POLICIA DE LA LOCALIDAD."/>
    <s v="https://community.secop.gov.co/Public/Tendering/OpportunityDetail/Index?noticeUID=CO1.NTC.2584526&amp;isFromPublicArea=True&amp;isModal=true&amp;asPopupView=true"/>
    <x v="30"/>
    <x v="306"/>
    <d v="2022-01-20T00:00:00"/>
    <d v="2022-12-19T00:00:00"/>
    <s v="11 meses "/>
    <d v="2023-01-30T00:00:00"/>
    <s v="1 meses 11 días."/>
    <d v="2023-01-30T00:00:00"/>
    <s v="1 años 11 días."/>
    <s v="Término Ok"/>
    <m/>
    <m/>
    <m/>
    <m/>
    <s v="KR 82A 6B 30 CA 62"/>
    <n v="3123609041"/>
    <s v="yinpasiba26@hotmail.com"/>
    <s v="Banco Davivienda"/>
    <s v="Ahorros"/>
    <s v="0570475070016047"/>
    <s v="Femenino"/>
    <s v="Colombia"/>
    <s v="Bogotá, D.C."/>
    <s v="Cundinamarca"/>
    <d v="1983-06-26T00:00:00"/>
    <n v="40"/>
    <s v="TECNICA PROFESIONAL EN ADMINISTRACION DE EMPRESAS"/>
    <m/>
  </r>
  <r>
    <x v="2"/>
    <s v="189-2022"/>
    <m/>
    <s v="Secop II"/>
    <s v="189-2022CPS-P(66754)"/>
    <s v="FDLSUBACD-189-2022(66740)"/>
    <x v="0"/>
    <x v="0"/>
    <x v="1"/>
    <m/>
    <m/>
    <s v="Lina Paola Lozada Ramirez"/>
    <n v="1110060560"/>
    <s v="Alvarado (Tolima)"/>
    <n v="1979"/>
    <n v="50380000"/>
    <n v="5343333"/>
    <n v="0"/>
    <n v="55723333"/>
    <n v="4580000"/>
    <m/>
    <m/>
    <m/>
    <s v="Persona Natural"/>
    <x v="0"/>
    <m/>
    <s v="APOYAR JURIDICAMENTE LA EJECUCION DE LAS ACCIONES REQUERIDAS PARA EL TRAMITE E IMPULSO PROCESAL DE LAS ACTUACIONES CONTRAVENCIONALES Y/O QUERELLAS QUE CURSEN EN LAS INSPECCIONES DE POLICIA DE LA LOCALIDAD"/>
    <s v="https://community.secop.gov.co/Public/Tendering/OpportunityDetail/Index?noticeUID=CO1.NTC.2584830&amp;isFromPublicArea=True&amp;isModal=true&amp;asPopupView=true"/>
    <x v="25"/>
    <x v="307"/>
    <d v="2022-01-26T00:00:00"/>
    <d v="2022-12-25T00:00:00"/>
    <s v="11 meses "/>
    <d v="2023-01-30T00:00:00"/>
    <s v="1 meses 5 días."/>
    <d v="2023-01-30T00:00:00"/>
    <s v="1 años 5 días."/>
    <s v="Término Ok"/>
    <m/>
    <m/>
    <m/>
    <m/>
    <s v="CRA 50ª No.174b-06 Conjunto Residencial Plaza Baviera IV"/>
    <n v="3147618675"/>
    <s v="distribucionesysoluciones.saso@gmail.com_x000d_"/>
    <s v="Banco BBVA"/>
    <s v="Ahorros"/>
    <s v="0126443738"/>
    <s v="Femenino"/>
    <s v="Colombia"/>
    <s v="Alvarado"/>
    <s v="Tolima"/>
    <d v="1987-10-18T00:00:00"/>
    <n v="36"/>
    <s v="DERECHO"/>
    <m/>
  </r>
  <r>
    <x v="2"/>
    <s v="190-2022"/>
    <m/>
    <s v="Secop II"/>
    <s v="190-2022CPS-P(66754)"/>
    <s v="FDLSUBACD-190-2022(66740)"/>
    <x v="0"/>
    <x v="0"/>
    <x v="1"/>
    <m/>
    <m/>
    <s v="NOHORA RESTREPO AGUDELO"/>
    <n v="51875873"/>
    <s v="Bogotá, D.C."/>
    <n v="1979"/>
    <n v="50380000"/>
    <n v="5343333"/>
    <n v="0"/>
    <n v="55723333"/>
    <n v="4580000"/>
    <m/>
    <m/>
    <m/>
    <s v="Persona Natural"/>
    <x v="0"/>
    <m/>
    <s v="APOYAR JURIDICAMENTE LA EJECUCION DE LAS ACCIONES REQUERIDAS PARA EL TRAMITE E IMPULSO PROCESAL DE LAS ACTUACIONES CONTRAVENCIONALES Y/O QUERELLAS QUE CURSEN EN LAS INSPECCIONES DE POLICIA DE LA LOCALIDAD"/>
    <s v="https://community.secop.gov.co/Public/Tendering/OpportunityDetail/Index?noticeUID=CO1.NTC.2585032&amp;isFromPublicArea=True&amp;isModal=true&amp;asPopupView=true"/>
    <x v="30"/>
    <x v="310"/>
    <d v="2022-01-26T00:00:00"/>
    <d v="2022-12-25T00:00:00"/>
    <s v="11 meses "/>
    <d v="2023-01-31T00:00:00"/>
    <s v="1 meses 6 días."/>
    <d v="2023-01-31T00:00:00"/>
    <s v="1 años 6 días."/>
    <s v="Término Ok"/>
    <m/>
    <m/>
    <m/>
    <m/>
    <s v="Calle 22b # 64-26, Torre 4, Apartamento 715"/>
    <n v="3118091629"/>
    <s v="noryrestrepo@hotmail.com"/>
    <s v="Banco Popular"/>
    <s v="Ahorros"/>
    <s v="210025072851"/>
    <s v="Femenino"/>
    <s v="Colombia"/>
    <s v="Bogotá, D.C."/>
    <s v="Cundinamarca"/>
    <d v="1967-10-25T00:00:00"/>
    <n v="56"/>
    <s v="DERECHO"/>
    <m/>
  </r>
  <r>
    <x v="2"/>
    <s v="191-2022"/>
    <m/>
    <s v="Secop II"/>
    <s v="191-2022CPS-P(66754)"/>
    <s v="FDLSUBACD-191-2022(66740)"/>
    <x v="0"/>
    <x v="0"/>
    <x v="1"/>
    <m/>
    <m/>
    <s v="PEDRO FERNANDO NEIRA VARGAS"/>
    <n v="79298352"/>
    <m/>
    <n v="1979"/>
    <n v="50380000"/>
    <n v="0"/>
    <n v="0"/>
    <n v="50380000"/>
    <n v="4580000"/>
    <m/>
    <m/>
    <m/>
    <s v="Persona Natural"/>
    <x v="0"/>
    <m/>
    <s v="APOYAR JURIDICAMENTE LA EJECUCION DE LAS ACCIONES REQUERIDAS PARA EL TRAMITE E IMPULSO PROCESAL DE LAS ACTUACIONES CONTRAVENCIONALES Y/O QUERELLAS QUE CURSEN EN LAS INSPECCIONES DE POLICIA DE LA LOCALIDAD"/>
    <s v="https://community.secop.gov.co/Public/Tendering/OpportunityDetail/Index?noticeUID=CO1.NTC.2585074&amp;isFromPublicArea=True&amp;isModal=true&amp;asPopupView=true"/>
    <x v="29"/>
    <x v="307"/>
    <d v="2022-01-26T00:00:00"/>
    <d v="2022-12-25T00:00:00"/>
    <s v="11 meses "/>
    <d v="2022-12-25T00:00:00"/>
    <s v=""/>
    <d v="2022-12-25T00:00:00"/>
    <s v="11 meses "/>
    <s v="Término Ok"/>
    <m/>
    <m/>
    <m/>
    <m/>
    <s v="-"/>
    <s v="-"/>
    <s v="-"/>
    <s v="-"/>
    <s v="-"/>
    <s v="-"/>
    <s v="Masculino"/>
    <s v="-"/>
    <s v="-"/>
    <s v="-"/>
    <s v="-"/>
    <s v="-"/>
    <s v="-"/>
    <m/>
  </r>
  <r>
    <x v="2"/>
    <s v="192-2022"/>
    <m/>
    <s v="Secop II"/>
    <s v="192-2022CPS-P(66754)"/>
    <s v="FDLSUBACD-192-2022(66740)"/>
    <x v="0"/>
    <x v="0"/>
    <x v="1"/>
    <m/>
    <m/>
    <s v="ANDREA PATERNINA FERIA"/>
    <n v="1016098685"/>
    <s v="Bogotá, D.C."/>
    <n v="1979"/>
    <n v="50380000"/>
    <n v="5343333"/>
    <n v="0"/>
    <n v="55723333"/>
    <n v="4580000"/>
    <m/>
    <m/>
    <m/>
    <s v="Persona Natural"/>
    <x v="0"/>
    <m/>
    <s v="APOYAR JURIDICAMENTE LA EJECUCION DE LAS ACCIONES REQUERIDAS PARA EL TRAMITE E IMPULSO PROCESAL DE LAS ACTUACIONES CONTRAVENCIONALES Y/O QUERELLAS QUE CURSEN EN LAS INSPECCIONES DE POLICIA DE LA LOCALIDAD"/>
    <s v="https://community.secop.gov.co/Public/Tendering/OpportunityDetail/Index?noticeUID=CO1.NTC.2585261&amp;isFromPublicArea=True&amp;isModal=true&amp;asPopupView=true"/>
    <x v="24"/>
    <x v="307"/>
    <d v="2022-01-26T00:00:00"/>
    <d v="2022-12-25T00:00:00"/>
    <s v="11 meses "/>
    <d v="2023-01-30T00:00:00"/>
    <s v="1 meses 5 días."/>
    <d v="2023-01-30T00:00:00"/>
    <s v="1 años 5 días."/>
    <s v="Término Ok"/>
    <m/>
    <m/>
    <m/>
    <m/>
    <s v="Carrera 123 # 14b 70"/>
    <n v="3053156179"/>
    <s v="andreapaterninaf@gmail.com"/>
    <s v="Banco Caja Social (BCSC)"/>
    <s v="Ahorros"/>
    <n v="24107237413"/>
    <s v="Femenino"/>
    <s v="Colombia"/>
    <s v="Bogotá, D.C."/>
    <s v="Cundinamarca"/>
    <d v="1997-12-05T00:00:00"/>
    <n v="26"/>
    <s v="DERECHO"/>
    <m/>
  </r>
  <r>
    <x v="2"/>
    <s v="193-2022"/>
    <m/>
    <s v="Secop II"/>
    <s v="193-2022CPS-P(66754)"/>
    <s v="FDLSUBACD-193-2022(66754)"/>
    <x v="0"/>
    <x v="0"/>
    <x v="1"/>
    <m/>
    <m/>
    <s v="JORGE ANDRES TORRES GUATAVITA"/>
    <n v="1074132196"/>
    <s v="Cáqueza (Cundinamarca)"/>
    <n v="1979"/>
    <n v="50380000"/>
    <n v="6412000"/>
    <n v="0"/>
    <n v="56792000"/>
    <n v="4580000"/>
    <m/>
    <m/>
    <m/>
    <s v="Persona Natural"/>
    <x v="0"/>
    <m/>
    <s v="APOYAR JURIDICAMENTE LA EJECUCION DE LAS ACCIONES REQUERIDAS PARA EL TRAMITE E IMPULSO PROCESAL DE LAS ACTUACIONES CONTRAVENCIONALES Y/O QUERELLAS QUE CURSEN EN LAS INSPECCIONES DE POLICIA DE LA LOCALIDAD"/>
    <s v="https://community.secop.gov.co/Public/Tendering/OpportunityDetail/Index?noticeUID=CO1.NTC.2572707&amp;isFromPublicArea=True&amp;isModal=true&amp;asPopupView=true"/>
    <x v="27"/>
    <x v="304"/>
    <d v="2022-01-19T00:00:00"/>
    <d v="2022-12-18T00:00:00"/>
    <s v="11 meses "/>
    <d v="2023-01-30T00:00:00"/>
    <s v="1 meses 12 días."/>
    <d v="2023-01-30T00:00:00"/>
    <s v="1 años 12 días."/>
    <s v="Término Ok"/>
    <m/>
    <m/>
    <m/>
    <m/>
    <s v="AV CARACASB 1- 05 "/>
    <n v="3025197407"/>
    <s v="jurisprudencia-910107@hotmail.es"/>
    <s v="Bancolombia"/>
    <s v="Ahorros"/>
    <n v="59638706584"/>
    <s v="Masculino"/>
    <s v="Colombia"/>
    <s v="Villavicencio"/>
    <s v="Meta"/>
    <d v="1991-01-07T00:00:00"/>
    <n v="33"/>
    <s v="DERECHO"/>
    <m/>
  </r>
  <r>
    <x v="2"/>
    <s v="194-2022"/>
    <m/>
    <s v="Secop II"/>
    <s v="194-2022CPS-P(66754)"/>
    <s v="FDLSUBACD-194-2022(66754)"/>
    <x v="0"/>
    <x v="0"/>
    <x v="1"/>
    <m/>
    <m/>
    <s v="CARLOS FELIPE LOZANO RIVERA"/>
    <n v="1020754961"/>
    <s v="Bogotá, D.C."/>
    <n v="1979"/>
    <n v="50380000"/>
    <n v="6412000"/>
    <n v="0"/>
    <n v="56792000"/>
    <n v="4580000"/>
    <m/>
    <m/>
    <m/>
    <s v="Persona Natural"/>
    <x v="0"/>
    <m/>
    <s v="APOYAR JURIDICAMENTE LA EJECUCION DE LAS ACCIONES REQUERIDAS PARA EL TRAMITE E IMPULSO PROCESAL DE LAS ACTUACIONES CONTRAVENCIONALES Y/O QUERELLAS QUE CURSEN EN LAS INSPECCIONES DE POLICIA DE LA LOCALIDAD"/>
    <s v="https://community.secop.gov.co/Public/Tendering/OpportunityDetail/Index?noticeUID=CO1.NTC.2572712&amp;isFromPublicArea=True&amp;isModal=true&amp;asPopupView=true"/>
    <x v="26"/>
    <x v="304"/>
    <d v="2022-01-19T00:00:00"/>
    <d v="2022-12-18T00:00:00"/>
    <s v="11 meses "/>
    <d v="2023-01-30T00:00:00"/>
    <s v="1 meses 12 días."/>
    <d v="2023-01-30T00:00:00"/>
    <s v="1 años 12 días."/>
    <s v="Término Ok"/>
    <m/>
    <m/>
    <m/>
    <m/>
    <s v="carrera 54 c # 138 - 90"/>
    <n v="3133881083"/>
    <s v=" felipecarlos_7@hotmail.com"/>
    <s v="Banco Davivienda"/>
    <s v="Ahorros"/>
    <s v="0550455200151823"/>
    <s v="Masculino"/>
    <s v="Colombia"/>
    <s v="Bogotá, D.C."/>
    <s v="Cundinamarca"/>
    <d v="1990-08-07T00:00:00"/>
    <n v="33"/>
    <s v="ESPECIALIZACIÓN EN DERECHO CONSTITUCIONAL,"/>
    <m/>
  </r>
  <r>
    <x v="2"/>
    <s v="195-2022"/>
    <m/>
    <s v="Secop II"/>
    <s v="195-2022CPSP(70994)"/>
    <s v="FDLSUBACD195-2022(70994)"/>
    <x v="0"/>
    <x v="0"/>
    <x v="1"/>
    <m/>
    <m/>
    <s v="MARIA CRISTINA PACHECO PEREZ"/>
    <n v="63542794"/>
    <s v="Bucaramanga (Santander)"/>
    <n v="1977"/>
    <n v="72050000"/>
    <n v="0"/>
    <n v="0"/>
    <n v="72050000"/>
    <n v="6550000"/>
    <m/>
    <m/>
    <m/>
    <s v="Persona Natural"/>
    <x v="0"/>
    <m/>
    <s v="PRESTAR SERVICIOS PROFESIONALES PARA APOYAR AL ALCALDE LOCAL EN EL SEGUIMIENTO A PROGRAMAS Y PROYECTOS ENFOCADOS EN LA PROMOCION, ACOMPAÑAMIENTO Y ATENCION DE LAS INSTANCIAS DE PARTICIPACION LOCALES, ASI COMO LOS PROCESOS COMUNITARIOS EN LA LOCALIDAD."/>
    <s v="https://community.secop.gov.co/Public/Tendering/OpportunityDetail/Index?noticeUID=CO1.NTC.2702021&amp;isFromPublicArea=True&amp;isModal=true&amp;asPopupView=true"/>
    <x v="4"/>
    <x v="301"/>
    <d v="2022-01-27T00:00:00"/>
    <d v="2022-12-26T00:00:00"/>
    <s v="11 meses "/>
    <d v="2022-12-26T00:00:00"/>
    <s v=""/>
    <d v="2022-12-26T00:00:00"/>
    <s v="11 meses "/>
    <s v="Término Ok"/>
    <m/>
    <m/>
    <m/>
    <m/>
    <s v="Cra 69b # 24a-51 Torre 1 Apto 604"/>
    <n v="3133913081"/>
    <s v="pacheco.mcristina@gmail.com"/>
    <s v="Bancolombia"/>
    <s v="Ahorros"/>
    <n v="69441677073"/>
    <s v="Femenino"/>
    <s v="Colombia"/>
    <s v="Barrancabermeja"/>
    <s v="Santander"/>
    <d v="1983-09-04T00:00:00"/>
    <n v="40"/>
    <s v="ADMINISTRACION DE EMPRESAS,ESPECIALIZACION EN GERENCIA DE_x000a_MERCADEO"/>
    <m/>
  </r>
  <r>
    <x v="2"/>
    <s v="196-2022"/>
    <m/>
    <s v="Secop II"/>
    <s v="196-2022CPS-P(66762)"/>
    <s v="FDLSUBACD-196-2022(66762)"/>
    <x v="0"/>
    <x v="0"/>
    <x v="1"/>
    <m/>
    <m/>
    <s v="SANDRA VIVIANA ACOSTA RODRIGUEZ"/>
    <n v="1018422753"/>
    <s v="Bogotá, D.C."/>
    <n v="1979"/>
    <n v="72050000"/>
    <n v="7860000"/>
    <n v="0"/>
    <n v="79910000"/>
    <n v="6550000"/>
    <m/>
    <m/>
    <m/>
    <s v="Persona Natural"/>
    <x v="0"/>
    <m/>
    <s v="APOYAR TECNICAMENTE LAS DISTINTAS ETAPAS DE LOS PROCESOS DE COMPETENCIA DE LAS INSPECCIONES DE POLICIA DE LA LOCALIDAD"/>
    <s v="https://community.secop.gov.co/Public/Tendering/OpportunityDetail/Index?noticeUID=CO1.NTC.2602596&amp;isFromPublicArea=True&amp;isModal=true&amp;asPopupView=true"/>
    <x v="29"/>
    <x v="307"/>
    <d v="2022-01-25T00:00:00"/>
    <d v="2022-12-24T00:00:00"/>
    <s v="11 meses "/>
    <d v="2023-01-30T00:00:00"/>
    <s v="1 meses 6 días."/>
    <d v="2023-01-30T00:00:00"/>
    <s v="1 años 6 días."/>
    <s v="Término Ok"/>
    <m/>
    <m/>
    <m/>
    <m/>
    <s v="CALLE 132#45A-19"/>
    <n v="3135661938"/>
    <s v="ARQ_SANDRA3012@HOTMAIL.COM"/>
    <s v="Bancolombia"/>
    <s v="Ahorros"/>
    <n v="14175557521"/>
    <s v="Femenino"/>
    <s v="Colombia"/>
    <s v="San Juan de Betulia"/>
    <s v="Sucre"/>
    <d v="1988-12-30T00:00:00"/>
    <n v="35"/>
    <s v="ESPECIALIZACION EN GERENCIA EN RIESGOS LABORALES Y SEGURIDAD - ARQUITECTURA"/>
    <m/>
  </r>
  <r>
    <x v="2"/>
    <s v="197-2022"/>
    <m/>
    <s v="Secop II"/>
    <s v="197-2022CPS-P(66762)"/>
    <s v="FDLSUBACD-197-2022(66762)"/>
    <x v="0"/>
    <x v="0"/>
    <x v="1"/>
    <m/>
    <m/>
    <s v="Carlos Ernesto Rivera Ramos"/>
    <n v="79803637"/>
    <m/>
    <n v="1979"/>
    <n v="72050000"/>
    <n v="0"/>
    <n v="0"/>
    <n v="72050000"/>
    <n v="6550000"/>
    <m/>
    <m/>
    <m/>
    <s v="Persona Natural"/>
    <x v="5"/>
    <m/>
    <s v="APOYAR TECNICAMENTE LAS DISTINTAS ETAPAS DE LOS PROCESOS DE COMPETENCIA DE LAS INSPECCIONES DE POLICIA DE LA LOCALIDAD"/>
    <s v="https://community.secop.gov.co/Public/Tendering/OpportunityDetail/Index?noticeUID=CO1.NTC.2601974&amp;isFromPublicArea=True&amp;isModal=true&amp;asPopupView=true"/>
    <x v="27"/>
    <x v="302"/>
    <d v="2022-01-24T00:00:00"/>
    <d v="2022-12-23T00:00:00"/>
    <s v="11 meses "/>
    <d v="2022-12-23T00:00:00"/>
    <s v=""/>
    <d v="2022-12-01T00:00:00"/>
    <s v="10 meses 8 días."/>
    <s v="Terminación Anticipada"/>
    <m/>
    <m/>
    <m/>
    <m/>
    <s v="-"/>
    <s v="-"/>
    <s v="-"/>
    <s v="-"/>
    <s v="-"/>
    <s v="-"/>
    <s v="Masculino"/>
    <s v="-"/>
    <s v="-"/>
    <s v="-"/>
    <s v="-"/>
    <s v="-"/>
    <s v="-"/>
    <m/>
  </r>
  <r>
    <x v="2"/>
    <s v="198-2022"/>
    <n v="69651"/>
    <s v="Secop II"/>
    <s v="198-2022-CPS-P(69651)"/>
    <s v="FDLSUBACD-198-2022(69651)"/>
    <x v="0"/>
    <x v="0"/>
    <x v="1"/>
    <m/>
    <m/>
    <s v="MARIA CAMILA MUÑOZ REYES"/>
    <n v="1032466423"/>
    <s v="Bogotá, D.C."/>
    <n v="1998"/>
    <n v="50380000"/>
    <n v="2290000"/>
    <n v="0"/>
    <n v="52670000"/>
    <n v="4580000"/>
    <m/>
    <m/>
    <m/>
    <s v="Persona Natural"/>
    <x v="0"/>
    <m/>
    <s v="PRESTAR LOS SERVICIOS PROFESIONALES AL AREA DE GESTION DEL DESARROLLO LOCAL EN LA ASISTENCIA TECNICA Y EJECUCION DE ACCIONES RELACIONADAS CON GARANTIZAR INTEGRALMENTE EL DERECHO AL USO DEL ESPACIO PUBLICO CON FINES SOCIALES, DEPORTIVOS CULTURALES Y EL APROVECHAMIENTO ECONOMICO COMO PARTE DEL DERECHO A LA CIUDAD, EN CUMPLIMIENTO DE LAS METAS DEL PLAN DE DESARROLLO LOCAL Y DEMAS TEMAS AFINES DEL PROYECTO DE INVERSION 1998 - ESPACIO PUBLICO, UN LUGAR DE ENCUENTRO LIBRE Y DEMOCRATICO"/>
    <s v="https://community.secop.gov.co/Public/Tendering/OpportunityDetail/Index?noticeUID=CO1.NTC.2641684&amp;isFromPublicArea=True&amp;isModal=true&amp;asPopupView=true"/>
    <x v="20"/>
    <x v="311"/>
    <d v="2022-02-01T00:00:00"/>
    <d v="2022-12-31T00:00:00"/>
    <s v="11 meses "/>
    <d v="2023-01-15T00:00:00"/>
    <s v="15 días."/>
    <d v="2023-01-15T00:00:00"/>
    <s v="11 meses 15 días."/>
    <s v="Término Ok"/>
    <m/>
    <m/>
    <m/>
    <m/>
    <s v="KR 70 B 24 D 22 TO 3 - 201"/>
    <n v="3118692323"/>
    <s v="mariacamilamz@hotmail.com"/>
    <s v="Bancolombia"/>
    <s v="Ahorros"/>
    <n v="56727774501"/>
    <s v="Femenino"/>
    <s v="Colombia"/>
    <s v="Bogotá, D.C."/>
    <s v="Cundinamarca"/>
    <d v="1994-09-20T00:00:00"/>
    <n v="29"/>
    <s v="MASTER UNIVERSITARIO EN ESTUDIOS AVANZADOS EN ARQUITECTURA;  ARQUITECTURA"/>
    <m/>
  </r>
  <r>
    <x v="2"/>
    <s v="199-2022"/>
    <m/>
    <s v="Secop II"/>
    <s v="199-2022CPS-P(66762)"/>
    <s v="FDLSUBACD-199-2022(66762)"/>
    <x v="0"/>
    <x v="0"/>
    <x v="1"/>
    <m/>
    <m/>
    <s v="NELSON RAUL RAMOS LEAL"/>
    <n v="1013647157"/>
    <s v="Bogotá, D.C."/>
    <n v="1979"/>
    <n v="72050000"/>
    <n v="8951667"/>
    <n v="0"/>
    <n v="81001667"/>
    <n v="6550000"/>
    <m/>
    <m/>
    <m/>
    <s v="Persona Natural"/>
    <x v="0"/>
    <m/>
    <s v="APOYAR TECNICAMENTE LAS DISTINTAS ETAPAS DE LOS PROCESOS DE COMPETENCIA DE LAS INSPECCIONES DE POLICIA DE LA LOCALIDAD"/>
    <s v="https://community.secop.gov.co/Public/Tendering/OpportunityDetail/Index?noticeUID=CO1.NTC.2572215&amp;isFromPublicArea=True&amp;isModal=true&amp;asPopupView=true"/>
    <x v="30"/>
    <x v="303"/>
    <d v="2022-01-20T00:00:00"/>
    <d v="2022-12-19T00:00:00"/>
    <s v="11 meses "/>
    <d v="2023-01-29T00:00:00"/>
    <s v="1 meses 10 días."/>
    <d v="2023-01-29T00:00:00"/>
    <s v="1 años 10 días."/>
    <s v="Término Ok"/>
    <m/>
    <m/>
    <m/>
    <m/>
    <s v="CARRERA 66 # 79 A 82 UNIDAD 1 INTERIOR 2 APTO 302"/>
    <n v="3205619237"/>
    <s v="lilianaforero8@hotmail.com"/>
    <s v="Bancolombia"/>
    <s v="Ahorros"/>
    <n v="74373394959"/>
    <s v="Femenino"/>
    <s v="Colombia"/>
    <s v="Bogotá, D.C."/>
    <s v="Cundinamarca"/>
    <d v="1994-01-24T00:00:00"/>
    <n v="30"/>
    <s v="ARQUITECTURA"/>
    <m/>
  </r>
  <r>
    <x v="2"/>
    <s v="200-2022"/>
    <m/>
    <s v="Secop II"/>
    <s v="200-2022CPS-P(66762)"/>
    <s v="FDLSUBACD-200-2022(66762)"/>
    <x v="0"/>
    <x v="0"/>
    <x v="1"/>
    <m/>
    <m/>
    <s v="JULIO HERNAN GONZALEZ GONZALEZ"/>
    <n v="7304906"/>
    <s v="Chiquinquira (Boyacá)"/>
    <n v="1979"/>
    <n v="72050000"/>
    <n v="9170000"/>
    <n v="0"/>
    <n v="81220000"/>
    <n v="6550000"/>
    <m/>
    <m/>
    <m/>
    <s v="Persona Natural"/>
    <x v="0"/>
    <m/>
    <s v="APOYAR TECNICAMENTE LAS DISTINTAS ETAPAS DE LOS PROCESOS DE COMPETENCIA DE LAS INSPECCIONES DE POLICIA DE LA LOCALIDAD"/>
    <s v="https://community.secop.gov.co/Public/Tendering/OpportunityDetail/Index?noticeUID=CO1.NTC.2566925&amp;isFromPublicArea=True&amp;isModal=true&amp;asPopupView=true"/>
    <x v="26"/>
    <x v="304"/>
    <d v="2022-01-19T00:00:00"/>
    <d v="2022-12-18T00:00:00"/>
    <s v="11 meses "/>
    <d v="2023-01-30T00:00:00"/>
    <s v="1 meses 12 días."/>
    <d v="2023-01-30T00:00:00"/>
    <s v="1 años 12 días."/>
    <s v="Término Ok"/>
    <m/>
    <m/>
    <m/>
    <m/>
    <s v="calle 138#54-60"/>
    <n v="3115381013"/>
    <s v="juhego20@gmail.com"/>
    <s v="Banco Scotiabank Colpatria"/>
    <s v="Ahorros"/>
    <n v="5765879029"/>
    <s v="Masculino"/>
    <s v="Colombia"/>
    <s v="Chiquinquirá"/>
    <s v="Boyacá"/>
    <d v="1963-09-23T00:00:00"/>
    <n v="60"/>
    <s v="ARQUITECTURA"/>
    <m/>
  </r>
  <r>
    <x v="2"/>
    <s v="201-2022"/>
    <m/>
    <s v="Secop II"/>
    <s v="201-2022CPS-P(66762)"/>
    <s v="FDLSUBACD-201-2022 (66762)"/>
    <x v="0"/>
    <x v="0"/>
    <x v="1"/>
    <m/>
    <m/>
    <s v="SANDRA CASTRO TORRES"/>
    <n v="35512483"/>
    <s v="Bogotá, D.C."/>
    <n v="1979"/>
    <n v="72050000"/>
    <n v="9388333"/>
    <n v="0"/>
    <n v="81438333"/>
    <n v="6550000"/>
    <m/>
    <m/>
    <m/>
    <s v="Persona Natural"/>
    <x v="0"/>
    <m/>
    <s v="APOYAR TECNICAMENTE LAS DISTINTAS ETAPAS DE LOS PROCESOS DE COMPETENCIA DE LAS INSPECCIONES DE POLICIA DE LA LOCALIDAD"/>
    <s v="https://community.secop.gov.co/Public/Tendering/OpportunityDetail/Index?noticeUID=CO1.NTC.2574538&amp;isFromPublicArea=True&amp;isModal=true&amp;asPopupView=true"/>
    <x v="28"/>
    <x v="303"/>
    <d v="2022-01-19T00:00:00"/>
    <d v="2022-12-18T00:00:00"/>
    <s v="11 meses "/>
    <d v="2023-01-30T00:00:00"/>
    <s v="1 meses 12 días."/>
    <d v="2023-01-30T00:00:00"/>
    <s v="1 años 12 días."/>
    <s v="Término Ok"/>
    <m/>
    <m/>
    <m/>
    <m/>
    <s v="Calle 147 No. 21 - 04"/>
    <n v="3004865762"/>
    <s v="sandra.castro.t@hotmail.com"/>
    <s v="Banco Caja Social (BCSC)"/>
    <s v="Ahorros"/>
    <n v="24045621095"/>
    <s v="Femenino"/>
    <s v="Colombia"/>
    <s v="Bogotá, D.C."/>
    <s v="Cundinamarca"/>
    <d v="1968-07-26T00:00:00"/>
    <n v="55"/>
    <s v="ARQUITECTURA"/>
    <m/>
  </r>
  <r>
    <x v="2"/>
    <s v="202-2022"/>
    <m/>
    <s v="Secop II"/>
    <s v="202-2022CPS-P(66762)"/>
    <s v="FDLSUBACD-202-2022(66762)"/>
    <x v="0"/>
    <x v="0"/>
    <x v="1"/>
    <m/>
    <m/>
    <s v="TULLY MILENA GONZALEZ TORRES"/>
    <n v="64589205"/>
    <s v="Bogotá, D.C."/>
    <n v="1979"/>
    <n v="72050000"/>
    <n v="5676666"/>
    <n v="0"/>
    <n v="77726666"/>
    <n v="6550000"/>
    <m/>
    <m/>
    <m/>
    <s v="Persona Natural"/>
    <x v="0"/>
    <m/>
    <s v="APOYAR TECNICAMENTE LAS DISTINTAS ETAPAS DE LOS PROCESOS DE COMPETENCIA DE LAS INSPECCIONES DE POLICIA DE LA LOCALIDAD"/>
    <s v="https://community.secop.gov.co/Public/Tendering/OpportunityDetail/Index?noticeUID=CO1.NTC.2583326&amp;isFromPublicArea=True&amp;isModal=true&amp;asPopupView=true"/>
    <x v="31"/>
    <x v="303"/>
    <d v="2022-01-20T00:00:00"/>
    <d v="2022-12-19T00:00:00"/>
    <s v="11 meses "/>
    <d v="2023-01-15T00:00:00"/>
    <s v="27 días."/>
    <d v="2023-01-15T00:00:00"/>
    <s v="11 meses 27 días."/>
    <s v="Término Ok"/>
    <m/>
    <m/>
    <m/>
    <m/>
    <s v="Calle 160 # 64 - 11"/>
    <n v="30082377632"/>
    <s v="tmg80@hotmail.com"/>
    <s v="Bancolombia"/>
    <s v="Ahorros"/>
    <n v="69813208202"/>
    <s v="Femenino"/>
    <s v="Colombia"/>
    <s v="Bogotá, D.C."/>
    <s v="Cundinamarca"/>
    <d v="1980-11-03T00:00:00"/>
    <n v="43"/>
    <s v="ARQUITECTURA, ESPECIALIZACION EN DERECHO URBANISTICO"/>
    <m/>
  </r>
  <r>
    <x v="2"/>
    <s v="203-2022"/>
    <m/>
    <s v="Secop II"/>
    <s v="203-2022CPS-AG(69267)"/>
    <s v="FDLSUBACD-203-2022(69267)"/>
    <x v="0"/>
    <x v="0"/>
    <x v="0"/>
    <m/>
    <m/>
    <s v="FELIPE MANCHOLA BARACALDO"/>
    <n v="1070921121"/>
    <s v="Cota (Cundinamarca)"/>
    <n v="1979"/>
    <n v="40150000"/>
    <n v="2676666"/>
    <n v="0"/>
    <n v="42826666"/>
    <n v="3650000"/>
    <m/>
    <m/>
    <m/>
    <s v="Persona Natural"/>
    <x v="0"/>
    <m/>
    <s v="APOYAR  LAS TAREAS OPERATIVAS DE CARACTER ARCHIVISTICO PARA GARANTIZAR LA CORRECTA APLICACION DE LOS PROCEDIMIENTOS TECNICOS EN EL MARCO DEL PROCESO DE DEPURACION E IMPULSO DE LAS ACTUACIONES ADMINISTRATIVAS EXISTENTES QUE CURSAN EN LA ALCALDIA LOCAL."/>
    <s v="https://community.secop.gov.co/Public/Tendering/OpportunityDetail/Index?noticeUID=CO1.NTC.2598150&amp;isFromPublicArea=True&amp;isModal=true&amp;asPopupView=true"/>
    <x v="21"/>
    <x v="306"/>
    <d v="2022-01-24T00:00:00"/>
    <d v="2022-12-23T00:00:00"/>
    <s v="11 meses "/>
    <d v="2023-01-15T00:00:00"/>
    <s v="23 días."/>
    <d v="2023-01-15T00:00:00"/>
    <s v="11 meses 23 días."/>
    <s v="Término Ok"/>
    <m/>
    <m/>
    <m/>
    <m/>
    <s v="CL 136 46 55"/>
    <n v="3133250223"/>
    <s v="manchola.felipe@gmail.com"/>
    <s v="Bancolombia"/>
    <s v="Ahorros"/>
    <n v="82700000137"/>
    <s v="Masculino"/>
    <s v="Colombia"/>
    <s v="Bogotá, D.C."/>
    <s v="Cundinamarca"/>
    <d v="1992-08-16T00:00:00"/>
    <n v="31"/>
    <s v="Auxiliar Administrativo"/>
    <m/>
  </r>
  <r>
    <x v="2"/>
    <s v="204-2022"/>
    <m/>
    <s v="Secop II"/>
    <s v="204-2022CPS-AG(692679)"/>
    <s v="FDLSUBACD-204-2022(69267)"/>
    <x v="0"/>
    <x v="0"/>
    <x v="0"/>
    <m/>
    <m/>
    <s v="DIEGO FERNANDO OCHOA MONTERO"/>
    <n v="80222951"/>
    <s v="Bogotá, D.C."/>
    <n v="1979"/>
    <n v="40150000"/>
    <n v="1338333"/>
    <n v="0"/>
    <n v="41488333"/>
    <n v="3650000"/>
    <m/>
    <m/>
    <m/>
    <s v="Persona Natural"/>
    <x v="0"/>
    <m/>
    <s v="APOYAR  LAS TAREAS OPERATIVAS DE CARACTER ARCHIVISTICO PARA GARANTIZAR LA CORRECTA APLICACION DE LOS PROCEDIMIENTOS TECNICOS EN EL MARCO DEL PROCESO DE DEPURACION E IMPULSO DE LAS ACTUACIONES ADMINISTRATIVAS EXISTENTES QUE CURSAN EN LA ALCALDIA LOCAL."/>
    <s v="https://community.secop.gov.co/Public/Tendering/OpportunityDetail/Index?noticeUID=CO1.NTC.2571538&amp;isFromPublicArea=True&amp;isModal=true&amp;asPopupView=true"/>
    <x v="21"/>
    <x v="304"/>
    <d v="2022-01-19T00:00:00"/>
    <d v="2022-12-18T00:00:00"/>
    <s v="11 meses "/>
    <d v="2022-12-31T00:00:00"/>
    <s v="13 días."/>
    <d v="2022-12-31T00:00:00"/>
    <s v="11 meses 13 días."/>
    <s v="Término Ok"/>
    <m/>
    <m/>
    <m/>
    <m/>
    <s v="CARRERA 51 # 167 -50 Int 10 Apto 101"/>
    <n v="3182102856"/>
    <s v="atreyuo@hotmail.com"/>
    <s v="Banco Scotiabank Colpatria"/>
    <s v="Ahorros"/>
    <n v="1001161438"/>
    <s v="Masculino"/>
    <s v="Colombia"/>
    <s v="Bogotá, D.C."/>
    <s v="Cundinamarca"/>
    <d v="1983-01-16T00:00:00"/>
    <n v="41"/>
    <s v="TECNOLOGIA EN MERCADEO PUBLICIDAD_x000a_Y VENTAS "/>
    <m/>
  </r>
  <r>
    <x v="2"/>
    <s v="205-2022"/>
    <m/>
    <s v="Secop II"/>
    <s v="205-2022CPS-AG(69274)"/>
    <s v="FDLSUBACD-205-2022(69275)"/>
    <x v="0"/>
    <x v="0"/>
    <x v="0"/>
    <m/>
    <m/>
    <s v="DHMS"/>
    <n v="1015441924"/>
    <m/>
    <n v="1979"/>
    <n v="25520000"/>
    <n v="541333"/>
    <n v="0"/>
    <n v="26061333"/>
    <n v="2320000"/>
    <m/>
    <m/>
    <m/>
    <s v="Persona Natural"/>
    <x v="0"/>
    <m/>
    <s v="PRESTAR SERVICIOS DE APOYO EN EL PROCESO DE COBRO PERSUASIVO Y REMISION DE COBRO COACTIVO QUE COMPETA AL ALCALDE LOCAL, ASI COMO LAS GESTIONES PARA MANTENER ACTUALIZADA LA INFORMACION CORRESPONDIENTE A MULTAS"/>
    <s v="https://community.secop.gov.co/Public/Tendering/OpportunityDetail/Index?noticeUID=CO1.NTC.2577756&amp;isFromPublicArea=True&amp;isModal=true&amp;asPopupView=true"/>
    <x v="21"/>
    <x v="303"/>
    <d v="2022-01-24T00:00:00"/>
    <d v="2022-12-23T00:00:00"/>
    <s v="11 meses "/>
    <d v="2022-12-31T00:00:00"/>
    <s v="8 días."/>
    <d v="2022-12-31T00:00:00"/>
    <s v="11 meses 8 días."/>
    <s v="Término Ok"/>
    <m/>
    <m/>
    <m/>
    <m/>
    <s v="-"/>
    <s v="-"/>
    <s v="-"/>
    <s v="-"/>
    <s v="-"/>
    <s v="-"/>
    <s v="Masculino"/>
    <s v="-"/>
    <s v="-"/>
    <s v="-"/>
    <s v="-"/>
    <s v="-"/>
    <s v="-"/>
    <m/>
  </r>
  <r>
    <x v="2"/>
    <s v="206-2022"/>
    <m/>
    <s v="Secop II"/>
    <s v="206-2022CPS-AG(69275)"/>
    <s v="FDLSUBACD-206-2022(69275)"/>
    <x v="0"/>
    <x v="0"/>
    <x v="0"/>
    <m/>
    <m/>
    <s v="LUIS DANIEL VALBUENA BLANCO"/>
    <n v="1019119765"/>
    <s v="Bogotá, D.C."/>
    <n v="1979"/>
    <n v="25520000"/>
    <n v="1701333"/>
    <n v="0"/>
    <n v="27221333"/>
    <n v="2320000"/>
    <m/>
    <m/>
    <m/>
    <s v="Persona Natural"/>
    <x v="0"/>
    <m/>
    <s v="APOYAR LA GESTION DOCUMENTAL DE LA ALCALDIA LOCAL, ACOMPAÑANDO AL EQUIPO JURIDICO DE DEPURACION EN LAS LABORES OPERATIVAS QUE GENERA EL PROCESO DE IMPULSO DE LAS ACTUACIONES ADMINISTRATIVAS EXISTENTES EN LAS DIFERENTES ALCALDIAS LOCALES."/>
    <s v="https://community.secop.gov.co/Public/Tendering/OpportunityDetail/Index?noticeUID=CO1.NTC.2579649&amp;isFromPublicArea=True&amp;isModal=true&amp;asPopupView=true"/>
    <x v="21"/>
    <x v="306"/>
    <d v="2022-01-24T00:00:00"/>
    <d v="2022-12-23T00:00:00"/>
    <s v="11 meses "/>
    <d v="2023-01-14T00:00:00"/>
    <s v="22 días."/>
    <d v="2023-01-14T00:00:00"/>
    <s v="11 meses 22 días."/>
    <s v="Término Ok"/>
    <m/>
    <m/>
    <m/>
    <m/>
    <s v="Carrera 87 B # 128 D - 20"/>
    <n v="3112925188"/>
    <s v="ldanielv@hotmail.com"/>
    <s v="Banco Davivienda"/>
    <s v="Ahorros"/>
    <s v="0550488425758932"/>
    <s v="Masculino"/>
    <s v="Colombia"/>
    <s v="Bogotá, D.C."/>
    <s v="Cundinamarca"/>
    <d v="1996-06-07T00:00:00"/>
    <n v="28"/>
    <s v="TECNOLOGÍA EN GESTIÓN DEL TALENTO_x000a_HUMANO "/>
    <m/>
  </r>
  <r>
    <x v="2"/>
    <s v="207-2022"/>
    <m/>
    <s v="Secop II"/>
    <s v="207-2022CPS-AG(69275)"/>
    <s v="FDLSUBACD-207-2022(69275)"/>
    <x v="0"/>
    <x v="0"/>
    <x v="0"/>
    <m/>
    <m/>
    <s v="NORMA CONSTANZA BAUTISTA BERNAL"/>
    <n v="52447526"/>
    <s v="Bogotá, D.C."/>
    <n v="1979"/>
    <n v="25520000"/>
    <n v="541333"/>
    <n v="0"/>
    <n v="26061333"/>
    <n v="2320000"/>
    <m/>
    <m/>
    <m/>
    <s v="Persona Natural"/>
    <x v="0"/>
    <m/>
    <s v="APOYAR LA GESTION DOCUMENTAL DE LA ALCALDIA LOCAL, ACOMPAÑANDO AL EQUIPO JURIDICO DE DEPURACION EN LAS LABORES OPERATIVAS QUE GENERA EL PROCESO DE IMPULSO DE LAS ACTUACIONES ADMINISTRATIVAS EXISTENTES EN LAS DIFERENTES ALCALDIAS LOCALES."/>
    <s v="https://community.secop.gov.co/Public/Tendering/OpportunityDetail/Index?noticeUID=CO1.NTC.2587811&amp;isFromPublicArea=True&amp;isModal=true&amp;asPopupView=true"/>
    <x v="21"/>
    <x v="306"/>
    <d v="2022-01-24T00:00:00"/>
    <d v="2022-12-23T00:00:00"/>
    <s v="11 meses "/>
    <d v="2022-12-31T00:00:00"/>
    <s v="8 días."/>
    <d v="2022-12-31T00:00:00"/>
    <s v="11 meses 8 días."/>
    <s v="Término Ok"/>
    <m/>
    <m/>
    <m/>
    <m/>
    <s v="calle 154a#96-40  in 8 ap 402"/>
    <n v="3132337000"/>
    <s v="norma2380@gmail.com"/>
    <s v="Banco Caja Social (BCSC)"/>
    <s v="Ahorros"/>
    <s v="24091227162"/>
    <s v="Femenino"/>
    <s v="Colombia"/>
    <s v="Bogotá, D.C."/>
    <s v="Cundinamarca"/>
    <d v="1980-03-23T00:00:00"/>
    <n v="44"/>
    <s v="ADMINISTRACION DE EMPRESAS - DERECHO"/>
    <m/>
  </r>
  <r>
    <x v="2"/>
    <s v="208-2022"/>
    <m/>
    <s v="Secop II"/>
    <s v="208-2022CPS-AG(69275)"/>
    <s v="FDLSUBACD-208-2022(69275)"/>
    <x v="0"/>
    <x v="0"/>
    <x v="0"/>
    <m/>
    <m/>
    <s v="ANGGIE ROXANA ESCOBAR GARCIA"/>
    <n v="1020781915"/>
    <m/>
    <n v="1979"/>
    <n v="25520000"/>
    <n v="0"/>
    <n v="0"/>
    <n v="25520000"/>
    <n v="2320000"/>
    <m/>
    <m/>
    <m/>
    <s v="Persona Natural"/>
    <x v="0"/>
    <m/>
    <s v="APOYAR LA GESTION DOCUMENTAL DE LA ALCALDIA LOCAL, ACOMPAÑANDO AL EQUIPO JURIDICO DE DEPURACION EN LAS LABORES OPERATIVAS QUE GENERA EL PROCESO DE IMPULSO DE LAS ACTUACIONES ADMINISTRATIVAS EXISTENTES EN LAS DIFERENTES ALCALDIAS LOCALES."/>
    <s v="https://community.secop.gov.co/Public/Tendering/OpportunityDetail/Index?noticeUID=CO1.NTC.2582732&amp;isFromPublicArea=True&amp;isModal=true&amp;asPopupView=true"/>
    <x v="5"/>
    <x v="306"/>
    <d v="2022-01-24T00:00:00"/>
    <d v="2022-12-23T00:00:00"/>
    <s v="11 meses "/>
    <d v="2022-12-23T00:00:00"/>
    <s v=""/>
    <d v="2022-12-23T00:00:00"/>
    <s v="11 meses "/>
    <s v="Término Ok"/>
    <m/>
    <m/>
    <m/>
    <m/>
    <s v="-"/>
    <s v="-"/>
    <s v="-"/>
    <s v="-"/>
    <s v="-"/>
    <s v="-"/>
    <s v="Femenino"/>
    <s v="-"/>
    <s v="-"/>
    <s v="-"/>
    <s v="-"/>
    <s v="-"/>
    <s v="-"/>
    <m/>
  </r>
  <r>
    <x v="2"/>
    <s v="209-2022"/>
    <m/>
    <s v="Secop II"/>
    <s v="209-2022CPS-AG(69275)"/>
    <s v="FDLSUBACD-209-2022(69275)"/>
    <x v="0"/>
    <x v="0"/>
    <x v="0"/>
    <m/>
    <m/>
    <s v="NUBIA YANETH SANCHEZ SANABRIA"/>
    <n v="52076673"/>
    <s v="Bogotá, D.C."/>
    <n v="1979"/>
    <n v="25520000"/>
    <n v="541333"/>
    <n v="0"/>
    <n v="26061333"/>
    <n v="2320000"/>
    <m/>
    <m/>
    <m/>
    <s v="Persona Natural"/>
    <x v="0"/>
    <m/>
    <s v="APOYAR LA GESTION DOCUMENTAL DE LA ALCALDIA LOCAL, ACOMPAÑANDO AL EQUIPO JURIDICO DE DEPURACION EN LAS LABORES OPERATIVAS QUE GENERA EL PROCESO DE IMPULSO DE LAS ACTUACIONES ADMINISTRATIVAS EXISTENTES EN LAS DIFERENTES ALCALDIAS LOCALES."/>
    <s v="https://community.secop.gov.co/Public/Tendering/OpportunityDetail/Index?noticeUID=CO1.NTC.2583399&amp;isFromPublicArea=True&amp;isModal=true&amp;asPopupView=true"/>
    <x v="21"/>
    <x v="306"/>
    <d v="2022-01-24T00:00:00"/>
    <d v="2022-12-23T00:00:00"/>
    <s v="11 meses "/>
    <d v="2022-12-30T00:00:00"/>
    <s v="7 días."/>
    <d v="2022-12-30T00:00:00"/>
    <s v="11 meses 7 días."/>
    <s v="Término Ok"/>
    <m/>
    <m/>
    <m/>
    <m/>
    <s v="Avenida Boyacá No.38-20 sur"/>
    <n v="3144696133"/>
    <s v="nubiajanneth@hotmail.com"/>
    <s v="Banco Davivienda"/>
    <s v="Ahorros"/>
    <s v="488404103282"/>
    <s v="Femenino"/>
    <s v="Colombia"/>
    <s v="Bogotá, D.C."/>
    <s v="Cundinamarca"/>
    <d v="1972-02-08T00:00:00"/>
    <n v="52"/>
    <s v="Administración Documental en el Entorno Laboral"/>
    <m/>
  </r>
  <r>
    <x v="2"/>
    <s v="210-2022"/>
    <m/>
    <s v="Secop II"/>
    <s v="210-2022CPS-AG(69275)"/>
    <s v="FDLSUBACD-210-2022(69275)"/>
    <x v="0"/>
    <x v="0"/>
    <x v="0"/>
    <m/>
    <m/>
    <s v="GERMAN JESUS AMAYA FERNANDEZ"/>
    <n v="79402044"/>
    <s v="Bogotá, D.C."/>
    <n v="1979"/>
    <n v="25520000"/>
    <n v="1701326"/>
    <n v="0"/>
    <n v="27221326"/>
    <n v="2320000"/>
    <m/>
    <m/>
    <m/>
    <s v="Persona Natural"/>
    <x v="0"/>
    <m/>
    <s v="APOYAR LA GESTION DOCUMENTAL DE LA ALCALDIA LOCAL, ACOMPAÑANDO AL EQUIPO JURIDICO DE DEPURACION EN LAS LABORES OPERATIVAS QUE GENERA EL PROCESO DE IMPULSO DE LAS ACTUACIONES ADMINISTRATIVAS EXISTENTES EN LAS DIFERENTES ALCALDIAS LOCALES."/>
    <s v="https://community.secop.gov.co/Public/Tendering/OpportunityDetail/Index?noticeUID=CO1.NTC.2577334&amp;isFromPublicArea=True&amp;isModal=true&amp;asPopupView=true"/>
    <x v="21"/>
    <x v="306"/>
    <d v="2022-01-24T00:00:00"/>
    <d v="2022-12-23T00:00:00"/>
    <s v="11 meses "/>
    <d v="2023-01-14T00:00:00"/>
    <s v="22 días."/>
    <d v="2023-01-14T00:00:00"/>
    <s v="11 meses 22 días."/>
    <s v="Término Ok"/>
    <m/>
    <m/>
    <m/>
    <m/>
    <s v="Calle 188 # 55 A – 61 Int 07 Apto 503"/>
    <n v="3014644914"/>
    <s v="amayafgermanj@gmail.com"/>
    <s v="Bancolombia"/>
    <s v="Ahorros"/>
    <n v="22329313836"/>
    <s v="Masculino"/>
    <s v="Colombia"/>
    <s v="Bogotá, D.C."/>
    <s v="Cundinamarca"/>
    <d v="1965-12-24T00:00:00"/>
    <n v="58"/>
    <s v="BACHILLER"/>
    <m/>
  </r>
  <r>
    <x v="2"/>
    <s v="211-2022"/>
    <m/>
    <s v="Secop II"/>
    <s v="211-2022CPS-AG(66838)"/>
    <s v="FDLSUBACD-211-2022(66838)"/>
    <x v="0"/>
    <x v="0"/>
    <x v="0"/>
    <m/>
    <m/>
    <s v="FRANK GIOSEPPE ESTRADA AYALA"/>
    <n v="79621795"/>
    <m/>
    <n v="1999"/>
    <n v="18150000"/>
    <n v="0"/>
    <n v="0"/>
    <n v="18150000"/>
    <n v="1650000"/>
    <m/>
    <m/>
    <m/>
    <s v="Persona Natural"/>
    <x v="0"/>
    <m/>
    <s v="PRESTAR LOS SERVICIOS ASISTENCIALES COMO AYUDANTES DE OBRA PARA LA ATENCION DE LA MALLA VIAL LOCAL Y ESPACIO PUBLICO PEATONAL, DENTRO DEL MARCO DEL PROGRAMA GESTION COMPARTIDA EN LA LOCALIDAD DE SUBA."/>
    <s v="https://community.secop.gov.co/Public/Tendering/OpportunityDetail/Index?noticeUID=CO1.NTC.2723157&amp;isFromPublicArea=True&amp;isModal=true&amp;asPopupView=true"/>
    <x v="11"/>
    <x v="312"/>
    <d v="2022-02-01T00:00:00"/>
    <d v="2022-12-31T00:00:00"/>
    <s v="11 meses "/>
    <d v="2022-12-31T00:00:00"/>
    <s v=""/>
    <d v="2022-12-31T00:00:00"/>
    <s v="11 meses "/>
    <s v="Término Ok"/>
    <m/>
    <m/>
    <m/>
    <m/>
    <s v="-"/>
    <s v="-"/>
    <s v="-"/>
    <s v="-"/>
    <s v="-"/>
    <s v="-"/>
    <s v="Masculino"/>
    <s v="-"/>
    <s v="-"/>
    <s v="-"/>
    <s v="-"/>
    <s v="-"/>
    <s v="-"/>
    <m/>
  </r>
  <r>
    <x v="2"/>
    <s v="212-2022"/>
    <m/>
    <s v="Secop II"/>
    <s v="212-2022CPS-P(66783)"/>
    <s v="FDLSUBACD-212-2022(66783)"/>
    <x v="0"/>
    <x v="0"/>
    <x v="1"/>
    <m/>
    <m/>
    <s v="OSCARGOMEZ"/>
    <n v="14137688"/>
    <s v="Ibagué (Tolima)"/>
    <n v="1979"/>
    <n v="50380000"/>
    <n v="0"/>
    <n v="0"/>
    <n v="50380000"/>
    <n v="4580000"/>
    <m/>
    <m/>
    <m/>
    <s v="Persona Natural"/>
    <x v="0"/>
    <m/>
    <s v="APOYAR JURIDICAMENTE LA EJECUCION DE LAS ACCIONES REQUERIDAS PARA LA DEPURACION DE LAS ACTUACIONES ADMINISTRATIVAS QUE CURSAN EN LA ALCALDIA LOCAL."/>
    <s v="https://community.secop.gov.co/Public/Tendering/OpportunityDetail/Index?noticeUID=CO1.NTC.2613003&amp;isFromPublicArea=True&amp;isModal=true&amp;asPopupView=true"/>
    <x v="21"/>
    <x v="302"/>
    <d v="2022-02-01T00:00:00"/>
    <d v="2022-12-31T00:00:00"/>
    <s v="11 meses "/>
    <d v="2022-12-31T00:00:00"/>
    <s v=""/>
    <d v="2022-12-31T00:00:00"/>
    <s v="11 meses "/>
    <s v="Término Ok"/>
    <m/>
    <m/>
    <m/>
    <m/>
    <s v="CALLE 41#26B-65"/>
    <n v="3204657526"/>
    <s v="ABOGADOUCC@GMAIL.COM"/>
    <s v="Bancolombia"/>
    <s v="Ahorros"/>
    <n v="18865075291"/>
    <s v="Masculino"/>
    <s v="Colombia"/>
    <s v="Ibagué"/>
    <s v="Tolima"/>
    <d v="1984-03-30T00:00:00"/>
    <n v="40"/>
    <s v="ESPECIALIZACION EN DERECHO PUBLICO -  DERECHO"/>
    <m/>
  </r>
  <r>
    <x v="2"/>
    <s v="213-2022"/>
    <m/>
    <s v="Secop II"/>
    <s v="213-2022CPS-AG(70961)"/>
    <s v="FDLSUBACD-213-2022(70961)"/>
    <x v="0"/>
    <x v="0"/>
    <x v="0"/>
    <m/>
    <m/>
    <s v="LUZ ANGELA CADENA FERNANDEZ"/>
    <n v="1014191541"/>
    <s v="Bogotá, D.C."/>
    <n v="1995"/>
    <n v="16680000"/>
    <n v="0"/>
    <n v="0"/>
    <n v="16680000"/>
    <n v="2780000"/>
    <m/>
    <m/>
    <m/>
    <s v="Persona Natural"/>
    <x v="0"/>
    <m/>
    <s v="PRESTAR LOS SERVICIOS DE APOYO EN EL AREA DE GESTION DEL DESARROLLO LOCAL, REALIZANDO ACTIVIDADES ADMINISTRATIVAS QUE CONTRIBUYAN AL CUMPLIMIENTO DE LAS METAS DEL PLAN DE DESARROLLO LOCAL DEL COMPONENTE AMBIENTAL"/>
    <s v="https://community.secop.gov.co/Public/Tendering/OpportunityDetail/Index?noticeUID=CO1.NTC.2687578&amp;isFromPublicArea=True&amp;isModal=true&amp;asPopupView=true"/>
    <x v="12"/>
    <x v="312"/>
    <d v="2022-02-01T00:00:00"/>
    <d v="2022-07-31T00:00:00"/>
    <s v="6 meses "/>
    <d v="2022-07-31T00:00:00"/>
    <s v=""/>
    <d v="2022-07-31T00:00:00"/>
    <s v="6 meses "/>
    <s v="Término Ok"/>
    <m/>
    <m/>
    <m/>
    <m/>
    <s v="DIAGONAL 147#141A-42"/>
    <n v="3202694998"/>
    <s v="LACADENAF@CORREO.UDISTRITAL.EDU.CO"/>
    <s v="Bancolombia"/>
    <s v="Ahorros"/>
    <n v="54760769111"/>
    <s v="Femenino"/>
    <s v="Colombia"/>
    <s v="Bogotá, D.C."/>
    <s v="Cundinamarca"/>
    <d v="1988-04-09T00:00:00"/>
    <n v="36"/>
    <s v="TECNOLOGIA EN SANEAMIENTO AMBIENTAL"/>
    <m/>
  </r>
  <r>
    <x v="2"/>
    <s v="214-2022"/>
    <m/>
    <s v="Secop II"/>
    <s v="214-2022CPS-P(66783)"/>
    <s v="FDLSUBACD-214-2022(66783)"/>
    <x v="0"/>
    <x v="0"/>
    <x v="1"/>
    <m/>
    <m/>
    <s v="LUZ AMPARO SIERRA ROJAS"/>
    <n v="53074920"/>
    <m/>
    <n v="1979"/>
    <n v="50380000"/>
    <n v="0"/>
    <n v="0"/>
    <n v="50380000"/>
    <n v="4580000"/>
    <m/>
    <m/>
    <m/>
    <s v="Persona Natural"/>
    <x v="0"/>
    <m/>
    <s v="APOYAR JURIDICAMENTE LA EJECUCION DE LAS ACCIONES REQUERIDAS PARA LA DEPURACION DE LAS ACTUACIONES ADMINISTRATIVAS QUE CURSAN EN LA ALCALDIA LOCAL."/>
    <s v="https://community.secop.gov.co/Public/Tendering/OpportunityDetail/Index?noticeUID=CO1.NTC.2682036&amp;isFromPublicArea=True&amp;isModal=true&amp;asPopupView=true"/>
    <x v="21"/>
    <x v="312"/>
    <d v="2022-02-01T00:00:00"/>
    <d v="2022-12-31T00:00:00"/>
    <s v="11 meses "/>
    <d v="2022-12-31T00:00:00"/>
    <s v=""/>
    <d v="2022-12-31T00:00:00"/>
    <s v="11 meses "/>
    <s v="Término Ok"/>
    <m/>
    <m/>
    <m/>
    <m/>
    <s v="-"/>
    <s v="-"/>
    <s v="-"/>
    <s v="-"/>
    <s v="-"/>
    <s v="-"/>
    <s v="Femenino"/>
    <s v="-"/>
    <s v="-"/>
    <s v="-"/>
    <s v="-"/>
    <s v="-"/>
    <s v="-"/>
    <m/>
  </r>
  <r>
    <x v="2"/>
    <s v="215-2022"/>
    <m/>
    <s v="Secop II"/>
    <s v="215-2022CPS-P(69238)"/>
    <s v="FDLSUBACD-215-2022(69238)"/>
    <x v="0"/>
    <x v="0"/>
    <x v="1"/>
    <m/>
    <m/>
    <s v="WENDY JHOLANY QUEVEDO RODRiGUEZ"/>
    <n v="1019042486"/>
    <s v="Bogotá, D.C."/>
    <n v="1978"/>
    <n v="72050000"/>
    <n v="7641667"/>
    <n v="0"/>
    <n v="79691667"/>
    <n v="6550000"/>
    <m/>
    <m/>
    <m/>
    <s v="Persona Natural"/>
    <x v="0"/>
    <m/>
    <s v="PRESTAR LOS SERVICIOS PROFESIONALES ADMINISTRATIVOS, CONTABLES Y FINANCIEROS PARA DEPURAR LAS OBLIGACIONES POR PAGAR A CARGO DEL FONDO DE DESARROLLO LOCAL DE SUBA"/>
    <s v="https://community.secop.gov.co/Public/Tendering/OpportunityDetail/Index?noticeUID=CO1.NTC.2669407&amp;isFromPublicArea=True&amp;isModal=true&amp;asPopupView=true"/>
    <x v="3"/>
    <x v="308"/>
    <d v="2022-01-26T00:00:00"/>
    <d v="2022-12-25T00:00:00"/>
    <s v="11 meses "/>
    <d v="2023-01-30T00:00:00"/>
    <s v="1 meses 5 días."/>
    <d v="2023-01-30T00:00:00"/>
    <s v="1 años 5 días."/>
    <s v="Término Ok"/>
    <m/>
    <m/>
    <m/>
    <m/>
    <s v="CARRERA 68B #24A-64 AP 504 INT 3"/>
    <n v="3023748279"/>
    <s v="OFIPRESUPUESTOS@HOTMAIL.COM"/>
    <s v="Banco Davivienda"/>
    <s v="Ahorros"/>
    <s v="0550488423644704"/>
    <s v="Femenino"/>
    <s v="Colombia"/>
    <s v="Bogotá, D.C."/>
    <s v="Cundinamarca"/>
    <d v="1990-02-06T00:00:00"/>
    <n v="34"/>
    <s v="ESPECIALICACION EN GERENCIA DE PROYECTOS -  ADMINISTRACION DE EMPRESAS "/>
    <m/>
  </r>
  <r>
    <x v="2"/>
    <s v="216-2022"/>
    <m/>
    <s v="Secop II"/>
    <s v="216-2022CPS-P(69239)"/>
    <s v="FDLSUBACD-216-2022(69239)"/>
    <x v="0"/>
    <x v="0"/>
    <x v="1"/>
    <m/>
    <m/>
    <s v="oSCAR MAURICIO JIMeNEZ LEoN"/>
    <n v="19467899"/>
    <m/>
    <n v="1978"/>
    <n v="72050000"/>
    <n v="0"/>
    <n v="0"/>
    <n v="72050000"/>
    <n v="6550000"/>
    <m/>
    <m/>
    <m/>
    <s v="Persona Natural"/>
    <x v="0"/>
    <m/>
    <s v="PRESTAR LOS SERVICIOS PROFESIONALES COMO ABOGADO PARA DEPURAR LAS OBLIGACIONES POR PAGAR A CARGO DEL FONDO DE DESARROLLO LOCAL DE SUBA"/>
    <s v="https://community.secop.gov.co/Public/Tendering/OpportunityDetail/Index?noticeUID=CO1.NTC.2682093&amp;isFromPublicArea=True&amp;isModal=true&amp;asPopupView=true"/>
    <x v="3"/>
    <x v="301"/>
    <d v="2022-02-01T00:00:00"/>
    <d v="2022-12-31T00:00:00"/>
    <s v="11 meses "/>
    <d v="2022-12-31T00:00:00"/>
    <s v=""/>
    <d v="2022-12-31T00:00:00"/>
    <s v="11 meses "/>
    <s v="Término Ok"/>
    <m/>
    <m/>
    <m/>
    <m/>
    <s v="-"/>
    <s v="-"/>
    <s v="-"/>
    <s v="-"/>
    <s v="-"/>
    <s v="-"/>
    <s v="Masculino"/>
    <s v="-"/>
    <s v="-"/>
    <s v="-"/>
    <s v="-"/>
    <s v="-"/>
    <s v="-"/>
    <m/>
  </r>
  <r>
    <x v="2"/>
    <s v="217-2022"/>
    <m/>
    <s v="Secop II"/>
    <s v="217-2022CPS-P(66783)"/>
    <s v="FDLSUBACD-217-2022(66783)"/>
    <x v="0"/>
    <x v="0"/>
    <x v="1"/>
    <m/>
    <m/>
    <s v="CARLOS ARTURO SEPULVEDA SANCHEZ"/>
    <n v="91242443"/>
    <s v="Bucaramanga (Santander)"/>
    <n v="1979"/>
    <n v="50380000"/>
    <n v="1374000"/>
    <n v="0"/>
    <n v="51754000"/>
    <n v="4580000"/>
    <m/>
    <m/>
    <m/>
    <s v="Persona Natural"/>
    <x v="0"/>
    <m/>
    <s v="APOYAR JURIDICAMENTE LA EJECUCION DE LAS ACCIONES REQUERIDAS PARA LA DEPURACION DE LAS ACTUACIONES ADMINISTRATIVAS QUE CURSAN EN LA ALCALDIA LOCAL."/>
    <s v="https://community.secop.gov.co/Public/Tendering/OpportunityDetail/Index?noticeUID=CO1.NTC.2580481&amp;isFromPublicArea=True&amp;isModal=true&amp;asPopupView=true"/>
    <x v="21"/>
    <x v="307"/>
    <d v="2022-01-21T00:00:00"/>
    <d v="2022-12-20T00:00:00"/>
    <s v="11 meses "/>
    <d v="2022-12-29T00:00:00"/>
    <s v="9 días."/>
    <d v="2022-12-29T00:00:00"/>
    <s v="11 meses 9 días."/>
    <s v="Término Ok"/>
    <m/>
    <m/>
    <m/>
    <m/>
    <s v="CARRERA 63 No. 100 - 09"/>
    <n v="3102639242"/>
    <s v="libertadjuridica@hotmail.com"/>
    <s v="Bancolombia"/>
    <s v="Ahorros"/>
    <n v="5378434906"/>
    <s v="Masculino"/>
    <s v="Colombia"/>
    <s v="Bogotá, D.C."/>
    <s v="Cundinamarca"/>
    <d v="1964-10-31T00:00:00"/>
    <n v="59"/>
    <s v="ESPECIALIZACION EN ADMINISTRACION DE_x000a_RECURSOS MILITARES, DERECHO"/>
    <m/>
  </r>
  <r>
    <x v="2"/>
    <s v="218-2022"/>
    <m/>
    <s v="Secop II"/>
    <s v="218-2022CPS-P(66783)"/>
    <s v="FDLSUBACD-218-2022(66783)"/>
    <x v="0"/>
    <x v="0"/>
    <x v="1"/>
    <m/>
    <m/>
    <s v="MARIA ALEJANDRA BUITRAGO CORTES"/>
    <n v="1018468804"/>
    <m/>
    <n v="1979"/>
    <n v="50380000"/>
    <n v="1526667"/>
    <n v="0"/>
    <n v="51906667"/>
    <n v="4580000"/>
    <m/>
    <m/>
    <m/>
    <s v="Persona Natural"/>
    <x v="0"/>
    <m/>
    <s v="APOYAR JURIDICAMENTE LA EJECUCION DE LAS ACCIONES REQUERIDAS PARA LA DEPURACION DE LAS ACTUACIONES ADMINISTRATIVAS QUE CURSAN EN LA ALCALDIA LOCAL."/>
    <s v="https://community.secop.gov.co/Public/Tendering/OpportunityDetail/Index?noticeUID=CO1.NTC.2580665&amp;isFromPublicArea=True&amp;isModal=true&amp;asPopupView=true"/>
    <x v="21"/>
    <x v="306"/>
    <d v="2022-01-21T00:00:00"/>
    <d v="2022-12-20T00:00:00"/>
    <s v="11 meses "/>
    <d v="2022-12-31T00:00:00"/>
    <s v="11 días."/>
    <d v="2022-12-31T00:00:00"/>
    <s v="11 meses 11 días."/>
    <s v="Término Ok"/>
    <m/>
    <m/>
    <m/>
    <m/>
    <s v="-"/>
    <s v="-"/>
    <s v="-"/>
    <s v="-"/>
    <s v="-"/>
    <s v="-"/>
    <s v="Femenino"/>
    <s v="-"/>
    <s v="-"/>
    <s v="-"/>
    <s v="-"/>
    <s v="-"/>
    <s v="-"/>
    <m/>
  </r>
  <r>
    <x v="2"/>
    <s v="219-2022"/>
    <m/>
    <s v="Secop II"/>
    <s v="219-2022CPS-P(66783)"/>
    <s v="FDLSUBACD-219-2022(66783)"/>
    <x v="0"/>
    <x v="0"/>
    <x v="1"/>
    <m/>
    <m/>
    <s v="EDUAR JAMIR LOZANO VERA"/>
    <n v="1033769482"/>
    <s v="Bogotá, D.C."/>
    <n v="1979"/>
    <n v="50380000"/>
    <n v="3816666"/>
    <n v="0"/>
    <n v="54196666"/>
    <n v="4580000"/>
    <m/>
    <m/>
    <m/>
    <s v="Persona Natural"/>
    <x v="0"/>
    <m/>
    <s v="APOYAR JURIDICAMENTE LA EJECUCION DE LAS ACCIONES REQUERIDAS PARA LA DEPURACION DE LAS ACTUACIONES ADMINISTRATIVAS QUE CURSAN EN LA ALCALDIA LOCAL."/>
    <s v="https://community.secop.gov.co/Public/Tendering/OpportunityDetail/Index?noticeUID=CO1.NTC.2580949&amp;isFromPublicArea=True&amp;isModal=true&amp;asPopupView=true"/>
    <x v="21"/>
    <x v="306"/>
    <d v="2022-01-21T00:00:00"/>
    <d v="2022-12-20T00:00:00"/>
    <s v="11 meses "/>
    <d v="2023-01-15T00:00:00"/>
    <s v="26 días."/>
    <d v="2023-01-15T00:00:00"/>
    <s v="11 meses 26 días."/>
    <s v="Término Ok"/>
    <m/>
    <m/>
    <m/>
    <m/>
    <s v="CALLE 79 A # 62 - 03 "/>
    <n v="3214705668"/>
    <s v=" edwar.1994l@gmail.com"/>
    <s v="Banco BBVA"/>
    <s v="Ahorros"/>
    <n v="175312164"/>
    <s v="Masculino"/>
    <s v="Colombia"/>
    <s v="Bogotá, D.C."/>
    <s v="Cundinamarca"/>
    <d v="1994-08-02T00:00:00"/>
    <n v="29"/>
    <s v="DERECHO"/>
    <m/>
  </r>
  <r>
    <x v="2"/>
    <s v="220-2022"/>
    <m/>
    <s v="Secop II"/>
    <s v="220-2022CPS-P(66783)"/>
    <s v="FDLSUBACD-220-2022(66783)"/>
    <x v="0"/>
    <x v="0"/>
    <x v="1"/>
    <m/>
    <m/>
    <s v="LAURA CAROLINA ORTÍZ TORRES"/>
    <n v="1072713174"/>
    <s v="Bogotá, D.C."/>
    <n v="1979"/>
    <n v="50380000"/>
    <n v="3816666"/>
    <n v="0"/>
    <n v="54196666"/>
    <n v="4580000"/>
    <m/>
    <m/>
    <m/>
    <s v="Persona Natural"/>
    <x v="0"/>
    <m/>
    <s v="APOYAR JURIDICAMENTE LA EJECUCION DE LAS ACCIONES REQUERIDAS PARA LA DEPURACION DE LAS ACTUACIONES ADMINISTRATIVAS QUE CURSAN EN LA ALCALDIA LOCAL."/>
    <s v="https://community.secop.gov.co/Public/Tendering/OpportunityDetail/Index?noticeUID=CO1.NTC.2581110&amp;isFromPublicArea=True&amp;isModal=true&amp;asPopupView=true"/>
    <x v="21"/>
    <x v="306"/>
    <d v="2022-01-21T00:00:00"/>
    <d v="2022-12-20T00:00:00"/>
    <s v="11 meses "/>
    <d v="2023-01-15T00:00:00"/>
    <s v="26 días."/>
    <d v="2023-01-15T00:00:00"/>
    <s v="11 meses 26 días."/>
    <s v="Término Ok"/>
    <m/>
    <m/>
    <m/>
    <m/>
    <s v="CL 191312"/>
    <n v="3002053779"/>
    <s v="lauraortiztorres@gmail.com"/>
    <s v="Banco Av Villas"/>
    <s v="Ahorros"/>
    <s v="024916178"/>
    <s v="Femenino"/>
    <s v="Colombia"/>
    <s v="Bogotá, D.C."/>
    <s v="Cundinamarca"/>
    <d v="1997-02-13T00:00:00"/>
    <n v="27"/>
    <s v="ESPECIALIZACIÓN EN DERECHO SANCIONATORIO, DERECHO, DIPLOMADO EN CONTRATACIÓN ESTATAL"/>
    <m/>
  </r>
  <r>
    <x v="2"/>
    <s v="221-2022"/>
    <m/>
    <s v="Secop II"/>
    <s v="221-2022CPS-P(66783)"/>
    <s v="FDLSUBACD-221-2022(66783)"/>
    <x v="0"/>
    <x v="0"/>
    <x v="1"/>
    <m/>
    <m/>
    <s v="LESLY MELISSA PEÑALOZA PEÑA"/>
    <n v="1010188901"/>
    <m/>
    <n v="1979"/>
    <n v="50380000"/>
    <n v="1526667"/>
    <n v="0"/>
    <n v="51906667"/>
    <n v="4580000"/>
    <m/>
    <m/>
    <m/>
    <s v="Persona Natural"/>
    <x v="0"/>
    <m/>
    <s v="APOYAR JURIDICAMENTE LA EJECUCION DE LAS ACCIONES REQUERIDAS PARA LA DEPURACION DE LAS ACTUACIONES ADMINISTRATIVAS QUE CURSAN EN LA ALCALDIA LOCAL."/>
    <s v="https://community.secop.gov.co/Public/Tendering/OpportunityDetail/Index?noticeUID=CO1.NTC.2581048&amp;isFromPublicArea=True&amp;isModal=true&amp;asPopupView=true"/>
    <x v="21"/>
    <x v="306"/>
    <d v="2022-01-21T00:00:00"/>
    <d v="2022-12-20T00:00:00"/>
    <s v="11 meses "/>
    <d v="2022-12-31T00:00:00"/>
    <s v="11 días."/>
    <d v="2022-12-31T00:00:00"/>
    <s v="11 meses 11 días."/>
    <s v="Término Ok"/>
    <m/>
    <m/>
    <m/>
    <m/>
    <s v="-"/>
    <s v="-"/>
    <s v="-"/>
    <s v="-"/>
    <s v="-"/>
    <s v="-"/>
    <s v="Femenino"/>
    <s v="-"/>
    <s v="-"/>
    <s v="-"/>
    <s v="-"/>
    <s v="-"/>
    <s v="-"/>
    <m/>
  </r>
  <r>
    <x v="2"/>
    <s v="222-2022"/>
    <m/>
    <s v="Secop II"/>
    <s v="222-2022CPS-P(66783)"/>
    <s v="FDLSUBACD-222-2022(66783)"/>
    <x v="0"/>
    <x v="0"/>
    <x v="1"/>
    <m/>
    <m/>
    <s v="JOSE AUGUSTO PASTRANA TRUJILLO"/>
    <n v="83234831"/>
    <s v="Palermo (Huila)"/>
    <n v="1979"/>
    <n v="50380000"/>
    <n v="3816666"/>
    <n v="0"/>
    <n v="54196666"/>
    <n v="4580000"/>
    <m/>
    <m/>
    <m/>
    <s v="Persona Natural"/>
    <x v="0"/>
    <s v="1. 20/12/2022 10:17:21 AM Mediante documento radicado el 17 de noviembre de 2022, se solicita la PRÓRROGA y ADICIÓN del contrato No. 222-2022CPS-P(66783), suscrito con JOSE AUGUSTO PASTRANA TRUJILLO, por el término de VEINTISÉIS (26) DÍAS, además de adicionar TRES MILLONES OCHOCIENTOS DIECISEIS MIL SEISCIENTOS SESETA Y SEIS PESOS M/Cte. ($3.816.666); atendiendo a la necesidad de garantizar la función de la administración local se requiere continuar con la ejecución del contrato de prestación de servicios objeto de adición y prórroga. LA NUEVA FECHA DE TERMINACIÓN DEL CONTRATO ES EL DÍA 15 de enero de 2023. Las erogaciones correspondientes al pago del valor de la presente adición se harán con cargo al presupuesto del FDLS, según certificado de disponibilidad presupuestal N° 1329 del 16/12/2022. Lo anterior, con fundamento además en el principio de la autonomía de la voluntad consagrado en el artículo 1602 del Código Civil, en concordancia con el artículo 40 de la Ley 80 de 1993, inciso tercero"/>
    <s v="APOYAR JURIDICAMENTE LA EJECUCION DE LAS ACCIONES REQUERIDAS PARA LA DEPURACION DE LAS ACTUACIONES ADMINISTRATIVAS QUE CURSAN EN LA ALCALDIA LOCAL."/>
    <s v="https://community.secop.gov.co/Public/Tendering/OpportunityDetail/Index?noticeUID=CO1.NTC.2581077&amp;isFromPublicArea=True&amp;isModal=true&amp;asPopupView=true"/>
    <x v="21"/>
    <x v="306"/>
    <d v="2022-01-21T00:00:00"/>
    <d v="2022-12-20T00:00:00"/>
    <s v="11 meses "/>
    <d v="2023-01-15T00:00:00"/>
    <s v="26 días."/>
    <d v="2023-01-15T00:00:00"/>
    <s v="11 meses 26 días."/>
    <s v="Término Ok"/>
    <m/>
    <m/>
    <m/>
    <m/>
    <s v="CALLE 150A N° 101 - 20 Torre 4 Ato 803"/>
    <n v="3124355917"/>
    <s v="augustopastrana@hotmail.com"/>
    <s v="Banco Caja Social (BCSC)"/>
    <s v="Ahorros"/>
    <n v="24080772547"/>
    <s v="Masculino"/>
    <s v="Colombia"/>
    <s v="Palermo"/>
    <s v="Huila"/>
    <d v="1973-12-21T00:00:00"/>
    <n v="50"/>
    <s v="ESPECIALIZACION EN DERECHO ADMINISTRATIVO; DERECHO"/>
    <m/>
  </r>
  <r>
    <x v="2"/>
    <s v="223-2022"/>
    <m/>
    <s v="Secop II"/>
    <s v="223-2022CPS-P(66783)"/>
    <s v="FDLSUBACD-223-2022(66783)"/>
    <x v="0"/>
    <x v="0"/>
    <x v="1"/>
    <m/>
    <m/>
    <s v="MARIBEL DURAN"/>
    <n v="37708201"/>
    <s v="Charalá (Santander)"/>
    <n v="1979"/>
    <n v="50380000"/>
    <n v="0"/>
    <n v="0"/>
    <n v="50380000"/>
    <n v="4580000"/>
    <m/>
    <m/>
    <m/>
    <s v="Persona Natural"/>
    <x v="0"/>
    <m/>
    <s v="APOYAR JURIDICAMENTE LA EJECUCION DE LAS ACCIONES REQUERIDAS PARA LA DEPURACION DE LAS ACTUACIONES ADMINISTRATIVAS QUE CURSAN EN LA ALCALDIA LOCAL."/>
    <s v="https://community.secop.gov.co/Public/Tendering/OpportunityDetail/Index?noticeUID=CO1.NTC.2685891&amp;isFromPublicArea=True&amp;isModal=true&amp;asPopupView=true"/>
    <x v="21"/>
    <x v="301"/>
    <d v="2022-02-01T00:00:00"/>
    <d v="2022-12-31T00:00:00"/>
    <s v="11 meses "/>
    <d v="2022-12-31T00:00:00"/>
    <s v=""/>
    <d v="2022-12-31T00:00:00"/>
    <s v="11 meses "/>
    <s v="Término Ok"/>
    <m/>
    <m/>
    <m/>
    <m/>
    <s v="carrera 54 #152-60"/>
    <n v="3208149600"/>
    <s v=" dmaribel11@hotmail.com"/>
    <s v="Bancolombia"/>
    <s v="Ahorros"/>
    <n v="60137371114"/>
    <s v="Femenino"/>
    <s v="Colombia"/>
    <s v="Coromoro"/>
    <s v="Santander"/>
    <d v="1984-10-26T00:00:00"/>
    <n v="39"/>
    <s v="ESPECIALIZACION EN DERECHO ADMINISTRATIVO,DERECHO"/>
    <m/>
  </r>
  <r>
    <x v="2"/>
    <s v="224-2022"/>
    <m/>
    <s v="Secop II"/>
    <s v="224-2022CPS-P(66783)"/>
    <s v="FDLSUBACD-224-2022(66783)"/>
    <x v="0"/>
    <x v="0"/>
    <x v="1"/>
    <m/>
    <m/>
    <s v="LOLA ELVIRA FRANCO SAAVEDRA"/>
    <n v="52063333"/>
    <s v="Bogotá, D.C."/>
    <n v="1979"/>
    <n v="50380000"/>
    <n v="1679333"/>
    <n v="0"/>
    <n v="52059333"/>
    <n v="4580000"/>
    <m/>
    <m/>
    <m/>
    <s v="Persona Natural"/>
    <x v="0"/>
    <m/>
    <s v="APOYAR JURIDICAMENTE LA EJECUCION DE LAS ACCIONES REQUERIDAS PARA LA DEPURACION DE LAS ACTUACIONES ADMINISTRATIVAS QUE CURSAN EN LA ALCALDIA LOCAL."/>
    <s v="https://community.secop.gov.co/Public/Tendering/OpportunityDetail/Index?noticeUID=CO1.NTC.2581180&amp;isFromPublicArea=True&amp;isModal=true&amp;asPopupView=true"/>
    <x v="21"/>
    <x v="306"/>
    <d v="2022-01-20T00:00:00"/>
    <d v="2022-12-19T00:00:00"/>
    <s v="11 meses "/>
    <d v="2022-12-31T00:00:00"/>
    <s v="12 días."/>
    <d v="2022-12-31T00:00:00"/>
    <s v="11 meses 12 días."/>
    <s v="Término Ok"/>
    <m/>
    <m/>
    <m/>
    <m/>
    <s v="Calle 89 B # 116 A-10 torre 39 Apto 204"/>
    <n v="3104145354"/>
    <s v="lolisfras@hotmaiul.com"/>
    <s v="Banco Av Villas"/>
    <s v="Ahorros"/>
    <n v="73858347"/>
    <s v="Femenino"/>
    <s v="Colombia"/>
    <s v="Bogotá, D.C."/>
    <s v="Cundinamarca"/>
    <d v="1972-02-04T00:00:00"/>
    <n v="52"/>
    <s v="DERECHO"/>
    <m/>
  </r>
  <r>
    <x v="2"/>
    <s v="225-2022"/>
    <m/>
    <s v="Secop II"/>
    <s v="225-2022CPS-P(66783)"/>
    <s v="FDLSUBACD-225-2022(66783)"/>
    <x v="0"/>
    <x v="0"/>
    <x v="1"/>
    <m/>
    <m/>
    <s v="NORBERTO DiAZ TOBAR"/>
    <n v="1015443153"/>
    <m/>
    <n v="1979"/>
    <n v="50380000"/>
    <n v="1679333"/>
    <n v="0"/>
    <n v="52059333"/>
    <n v="4580000"/>
    <m/>
    <m/>
    <m/>
    <s v="Persona Natural"/>
    <x v="0"/>
    <m/>
    <s v="APOYAR JURIDICAMENTE LA EJECUCION DE LAS ACCIONES REQUERIDAS PARA LA DEPURACION DE LAS ACTUACIONES ADMINISTRATIVAS QUE CURSAN EN LA ALCALDIA LOCAL."/>
    <s v="https://community.secop.gov.co/Public/Tendering/OpportunityDetail/Index?noticeUID=CO1.NTC.2587336&amp;isFromPublicArea=True&amp;isModal=true&amp;asPopupView=true"/>
    <x v="21"/>
    <x v="306"/>
    <d v="2022-01-20T00:00:00"/>
    <d v="2022-12-19T00:00:00"/>
    <s v="11 meses "/>
    <d v="2022-12-31T00:00:00"/>
    <s v="12 días."/>
    <d v="2022-12-31T00:00:00"/>
    <s v="11 meses 12 días."/>
    <s v="Término Ok"/>
    <m/>
    <m/>
    <m/>
    <m/>
    <s v="-"/>
    <s v="-"/>
    <s v="-"/>
    <s v="-"/>
    <s v="-"/>
    <s v="-"/>
    <s v="Masculino"/>
    <s v="-"/>
    <s v="-"/>
    <s v="-"/>
    <s v="-"/>
    <s v="-"/>
    <s v="-"/>
    <m/>
  </r>
  <r>
    <x v="2"/>
    <s v="226-2022"/>
    <m/>
    <s v="Secop II"/>
    <s v="FDLSUBACD-226-2022(66783)"/>
    <s v="FDLSUBACD-226-2022(66783)"/>
    <x v="0"/>
    <x v="0"/>
    <x v="0"/>
    <m/>
    <m/>
    <s v="VIVIANA FERNANDA ALFARO MESA"/>
    <n v="53121197"/>
    <s v="Bogotá, D.C."/>
    <n v="1979"/>
    <n v="50380000"/>
    <n v="1679333"/>
    <n v="0"/>
    <n v="52059333"/>
    <n v="4580000"/>
    <m/>
    <m/>
    <m/>
    <s v="Persona Natural"/>
    <x v="0"/>
    <m/>
    <s v="APOYAR JURIDICAMENTE LA EJECUCION DE LAS ACCIONES REQUERIDAS PARA LA DEPURACION DE LAS ACTUACIONES ADMINISTRATIVAS QUE CURSAN EN LA ALCALDIA LOCAL."/>
    <s v="https://community.secop.gov.co/Public/Tendering/OpportunityDetail/Index?noticeUID=CO1.NTC.2587392&amp;isFromPublicArea=True&amp;isModal=true&amp;asPopupView=true"/>
    <x v="21"/>
    <x v="306"/>
    <d v="2022-01-20T00:00:00"/>
    <d v="2022-12-19T00:00:00"/>
    <s v="11 meses "/>
    <d v="2022-12-31T00:00:00"/>
    <s v="12 días."/>
    <d v="2022-12-31T00:00:00"/>
    <s v="11 meses 12 días."/>
    <s v="Término Ok"/>
    <m/>
    <m/>
    <m/>
    <m/>
    <s v="KR 55 D 166 21 AP 404 INT. 2"/>
    <n v="3105776362"/>
    <s v="fernanda.alfaro20@hotmail.com"/>
    <s v="Banco Davivienda"/>
    <s v="Ahorros"/>
    <s v="452970000066"/>
    <s v="Femenino"/>
    <s v="Colombia"/>
    <s v="Bogotá, D.C."/>
    <s v="Cundinamarca"/>
    <d v="1984-10-20T00:00:00"/>
    <n v="39"/>
    <s v="DIPLOMADO EN CONCILIACIÓN, Técnico laboral en investigación judicial"/>
    <m/>
  </r>
  <r>
    <x v="2"/>
    <s v="227-2022"/>
    <m/>
    <s v="Secop II"/>
    <s v="227-2022CPS-P(68219)."/>
    <s v="FDLSUBACD-227-2022(68219)."/>
    <x v="0"/>
    <x v="0"/>
    <x v="1"/>
    <m/>
    <m/>
    <s v="DIANA KATHERINE CANCINO NIÑO"/>
    <n v="1014187715"/>
    <m/>
    <n v="1994"/>
    <n v="27480000"/>
    <n v="0"/>
    <n v="0"/>
    <n v="27480000"/>
    <n v="4580000"/>
    <m/>
    <m/>
    <m/>
    <s v="Persona Natural"/>
    <x v="0"/>
    <m/>
    <s v="PRESTAR SERVICIOS PROFESIONALES EN EL AREA DE GESTION DEL DESARROLLO LOCAL DE LA ALCALDIA LOCAL DE SUBA, PARA APOYAR EN EL PROCESO DE FORMULACION, EJECUCION, SEGUIMIENTO Y EVALUACION DE LAS ACCIONES ENCAMINADAS A PROMOVER Y GARANTIZAR OPORTUNIDADES DE EDUCACION SUPERIOR PARA LA CIUDADANIA DE LA LOCALIDAD DE SUBA, EN EL MARCO DEL CUMPLIMIENTO DEL PROYECTO DE INVERSION 1994 - JOVENES FORMADOS PARA EL FUTURO"/>
    <s v="https://community.secop.gov.co/Public/Tendering/OpportunityDetail/Index?noticeUID=CO1.NTC.2727883&amp;isFromPublicArea=True&amp;isModal=true&amp;asPopupView=true"/>
    <x v="20"/>
    <x v="301"/>
    <d v="2022-02-01T00:00:00"/>
    <d v="2022-07-31T00:00:00"/>
    <s v="6 meses "/>
    <d v="2022-07-31T00:00:00"/>
    <s v=""/>
    <d v="2022-07-31T00:00:00"/>
    <s v="6 meses "/>
    <s v="Término Ok"/>
    <m/>
    <m/>
    <m/>
    <m/>
    <s v="-"/>
    <s v="-"/>
    <s v="-"/>
    <s v="-"/>
    <s v="-"/>
    <s v="-"/>
    <s v="Femenino"/>
    <s v="-"/>
    <s v="-"/>
    <s v="-"/>
    <s v="-"/>
    <s v="-"/>
    <s v="-"/>
    <m/>
  </r>
  <r>
    <x v="2"/>
    <s v="228-2022"/>
    <m/>
    <s v="Secop II"/>
    <s v="228-2022CPS-P(66783)"/>
    <s v="FDLSUBACD-228-2022(66783)"/>
    <x v="0"/>
    <x v="0"/>
    <x v="1"/>
    <m/>
    <m/>
    <s v="JOHN HANS VALENZUELA TORRES"/>
    <n v="19475827"/>
    <m/>
    <n v="1979"/>
    <n v="50380000"/>
    <n v="1679333"/>
    <n v="0"/>
    <n v="52059333"/>
    <n v="4580000"/>
    <m/>
    <m/>
    <m/>
    <s v="Persona Natural"/>
    <x v="0"/>
    <m/>
    <s v="APOYAR JURIDICAMENTE LA EJECUCION DE LAS ACCIONES REQUERIDAS PARA LA DEPURACION DE LAS ACTUACIONES ADMINISTRATIVAS QUE CURSAN EN LA ALCALDIA LOCAL."/>
    <s v="https://community.secop.gov.co/Public/Tendering/OpportunityDetail/Index?noticeUID=CO1.NTC.2587734&amp;isFromPublicArea=True&amp;isModal=true&amp;asPopupView=true"/>
    <x v="21"/>
    <x v="306"/>
    <d v="2022-01-20T00:00:00"/>
    <d v="2022-12-19T00:00:00"/>
    <s v="11 meses "/>
    <d v="2022-12-30T00:00:00"/>
    <s v="11 días."/>
    <d v="2022-12-30T00:00:00"/>
    <s v="11 meses 11 días."/>
    <s v="Término Ok"/>
    <m/>
    <m/>
    <m/>
    <m/>
    <s v="-"/>
    <s v="-"/>
    <s v="-"/>
    <s v="-"/>
    <s v="-"/>
    <s v="-"/>
    <s v="Masculino"/>
    <s v="-"/>
    <s v="-"/>
    <s v="-"/>
    <s v="-"/>
    <s v="-"/>
    <s v="-"/>
    <m/>
  </r>
  <r>
    <x v="2"/>
    <s v="229-2022"/>
    <m/>
    <s v="Secop II"/>
    <s v="229-2022CPS-P(66783)"/>
    <s v="FDLSUBACD-229-2022(66783)"/>
    <x v="0"/>
    <x v="0"/>
    <x v="1"/>
    <m/>
    <m/>
    <s v="ALEXANDRA PAVA HERNANDEZ"/>
    <n v="45501344"/>
    <s v="Cartagena (Bolívar)"/>
    <n v="1979"/>
    <n v="50380000"/>
    <n v="3816666"/>
    <n v="0"/>
    <n v="54196666"/>
    <n v="4580000"/>
    <m/>
    <m/>
    <m/>
    <s v="Persona Natural"/>
    <x v="0"/>
    <m/>
    <s v="APOYAR JURIDICAMENTE LA EJECUCION DE LAS ACCIONES REQUERIDAS PARA LA DEPURACION DE LAS ACTUACIONES ADMINISTRATIVAS QUE CURSAN EN LA ALCALDIA LOCAL."/>
    <s v="https://community.secop.gov.co/Public/Tendering/OpportunityDetail/Index?noticeUID=CO1.NTC.2572121&amp;isFromPublicArea=True&amp;isModal=true&amp;asPopupView=true"/>
    <x v="21"/>
    <x v="307"/>
    <d v="2022-01-21T00:00:00"/>
    <d v="2022-12-20T00:00:00"/>
    <s v="11 meses "/>
    <d v="2023-01-14T00:00:00"/>
    <s v="25 días."/>
    <d v="2023-01-14T00:00:00"/>
    <s v="11 meses 25 días."/>
    <s v="Término Ok"/>
    <m/>
    <m/>
    <m/>
    <m/>
    <s v="calle 152 No. 94a 67"/>
    <n v="3135628075"/>
    <s v="fuego0621@gmail.com"/>
    <s v="Banco BBVA"/>
    <s v="Ahorros"/>
    <n v="986079572"/>
    <s v="Femenino"/>
    <s v="Colombia"/>
    <s v="Bogotá, D.C."/>
    <s v="Cundinamarca"/>
    <d v="1972-06-21T00:00:00"/>
    <n v="51"/>
    <s v="ALTOS ESTUDIOS EN GERENCIA POLITICA_x000a_Y GOBERNABILIDAD , DERECHO"/>
    <m/>
  </r>
  <r>
    <x v="2"/>
    <s v="230-2022"/>
    <m/>
    <s v="Secop II"/>
    <s v="230-2022CPS-P(66783)"/>
    <s v="FDLSUBACD-230-2022(66783)"/>
    <x v="0"/>
    <x v="0"/>
    <x v="1"/>
    <m/>
    <m/>
    <s v="IVONNE ADRIANA LOZANO AFRICANO"/>
    <n v="1019018994"/>
    <s v="Bogotá, D.C."/>
    <n v="1979"/>
    <n v="50380000"/>
    <n v="3816666"/>
    <n v="0"/>
    <n v="54196666"/>
    <n v="4580000"/>
    <m/>
    <m/>
    <m/>
    <s v="Persona Natural"/>
    <x v="0"/>
    <m/>
    <s v="APOYAR JURIDICAMENTE LA EJECUCION DE LAS ACCIONES REQUERIDAS PARA LA DEPURACION DE LAS ACTUACIONES ADMINISTRATIVAS QUE CURSAN EN LA ALCALDIA LOCAL."/>
    <s v="https://community.secop.gov.co/Public/Tendering/OpportunityDetail/Index?noticeUID=CO1.NTC.2572067&amp;isFromPublicArea=True&amp;isModal=true&amp;asPopupView=true"/>
    <x v="21"/>
    <x v="303"/>
    <d v="2022-01-21T00:00:00"/>
    <d v="2022-12-20T00:00:00"/>
    <s v="11 meses "/>
    <d v="2023-01-14T00:00:00"/>
    <s v="25 días."/>
    <d v="2023-01-14T00:00:00"/>
    <s v="11 meses 25 días."/>
    <s v="Término Ok"/>
    <m/>
    <m/>
    <m/>
    <m/>
    <s v="CARRERA 54#135-35"/>
    <n v="3209463966"/>
    <s v="IVONNEADRIANALOZANO.A@GMAIL.COM"/>
    <s v="Banco Davivienda"/>
    <s v="Ahorros"/>
    <s v="550009400653961"/>
    <s v="Femenino"/>
    <s v="Colombia"/>
    <s v="Bogotá, D.C."/>
    <s v="Cundinamarca"/>
    <d v="1998-09-29T00:00:00"/>
    <n v="25"/>
    <s v="ESPECIALIZACION DERECHO ADMINISTRATIVO - JURISPRUDENCIA"/>
    <m/>
  </r>
  <r>
    <x v="2"/>
    <s v="231-2022"/>
    <m/>
    <s v="Secop II"/>
    <s v="231-2022CPS-P(66783)"/>
    <s v="FDLSUBACD-231-2022(66783)"/>
    <x v="0"/>
    <x v="0"/>
    <x v="1"/>
    <m/>
    <m/>
    <s v="JASBLEIDY TATIANA CORTES AVILA"/>
    <n v="1019122768"/>
    <s v="Bogotá, D.C."/>
    <n v="1979"/>
    <n v="50380000"/>
    <n v="2900667"/>
    <n v="0"/>
    <n v="53280667"/>
    <n v="4580000"/>
    <m/>
    <m/>
    <m/>
    <s v="Persona Natural"/>
    <x v="0"/>
    <m/>
    <s v="APOYAR JURIDICAMENTE LA EJECUCION DE LAS ACCIONES REQUERIDAS PARA LA DEPURACION DE LAS ACTUACIONES ADMINISTRATIVAS QUE CURSAN EN LA ALCALDIA LOCAL."/>
    <s v="https://community.secop.gov.co/Public/Tendering/OpportunityDetail/Index?noticeUID=CO1.NTC.2638394&amp;isFromPublicArea=True&amp;isModal=true&amp;asPopupView=true"/>
    <x v="21"/>
    <x v="311"/>
    <d v="2022-01-27T00:00:00"/>
    <d v="2022-12-26T00:00:00"/>
    <s v="11 meses "/>
    <d v="2023-01-14T00:00:00"/>
    <s v="19 días."/>
    <d v="2023-01-14T00:00:00"/>
    <s v="11 meses 19 días."/>
    <s v="Término Ok"/>
    <m/>
    <m/>
    <m/>
    <m/>
    <s v="calle 140 # 112 D 18"/>
    <n v="3132922144"/>
    <s v="Tatianacortes123@gmail.com"/>
    <s v="Banco Caja Social (BCSC)"/>
    <s v="Ahorros"/>
    <n v="24111136160"/>
    <s v="Femenino"/>
    <s v="Colombia"/>
    <s v="Bogotá, D.C."/>
    <s v="Cundinamarca"/>
    <d v="1996-08-29T00:00:00"/>
    <n v="27"/>
    <s v="DERECHO"/>
    <m/>
  </r>
  <r>
    <x v="2"/>
    <s v="232-2022"/>
    <m/>
    <s v="Secop II"/>
    <s v="232-2022CPS-P(66783)"/>
    <s v="FDLSUBACD-232-2022(66783)"/>
    <x v="0"/>
    <x v="0"/>
    <x v="1"/>
    <m/>
    <m/>
    <s v="MIGUEL ANGEL RUIZ BENITEZ"/>
    <n v="91161674"/>
    <s v="Floridablanca (Santander)"/>
    <n v="1979"/>
    <n v="50380000"/>
    <n v="3816667"/>
    <n v="0"/>
    <n v="54196667"/>
    <n v="4580000"/>
    <m/>
    <m/>
    <m/>
    <s v="Persona Natural"/>
    <x v="0"/>
    <m/>
    <s v="APOYAR JURIDICAMENTE LA EJECUCION DE LAS ACCIONES REQUERIDAS PARA LA DEPURACION DE LAS ACTUACIONES ADMINISTRATIVAS QUE CURSAN EN LA ALCALDIA LOCAL."/>
    <s v="https://community.secop.gov.co/Public/Tendering/OpportunityDetail/Index?noticeUID=CO1.NTC.2572506&amp;isFromPublicArea=True&amp;isModal=true&amp;asPopupView=true"/>
    <x v="21"/>
    <x v="303"/>
    <d v="2022-01-21T00:00:00"/>
    <d v="2022-12-20T00:00:00"/>
    <s v="11 meses "/>
    <d v="2023-01-15T00:00:00"/>
    <s v="26 días."/>
    <d v="2023-01-15T00:00:00"/>
    <s v="11 meses 26 días."/>
    <s v="Término Ok"/>
    <m/>
    <m/>
    <m/>
    <m/>
    <s v="KR 9 54 A 33 ED Iraka"/>
    <n v="3183866311"/>
    <s v=" miguel.mechka2030@gmail.com"/>
    <s v="Bancolombia"/>
    <s v="Ahorros"/>
    <n v="60231876937"/>
    <s v="Masculino"/>
    <s v="Colombia"/>
    <s v="Bucaramanga"/>
    <s v="Santander"/>
    <d v="1985-03-15T00:00:00"/>
    <n v="39"/>
    <s v="ESPECIALIZACION EN CIENCIAS ADMINISTRATIVAS Y CONSTITUCIONALES,DERECHO,LICENCIATURA EN EDUCACION- IDIOMAS"/>
    <m/>
  </r>
  <r>
    <x v="2"/>
    <s v="233-2022"/>
    <m/>
    <s v="Secop II"/>
    <s v="233-2022CPS-P(66783)"/>
    <s v="FDLSUBA-CD-233-2022(66783)"/>
    <x v="0"/>
    <x v="0"/>
    <x v="1"/>
    <m/>
    <m/>
    <s v="HENRY DE JESÚS BERMUDEZ CARDENAS"/>
    <n v="75038784"/>
    <s v="Bogotá, D.C."/>
    <n v="1979"/>
    <n v="50380000"/>
    <n v="3816666"/>
    <n v="0"/>
    <n v="54196666"/>
    <n v="4580000"/>
    <m/>
    <m/>
    <m/>
    <s v="Persona Natural"/>
    <x v="0"/>
    <m/>
    <s v="APOYAR JURIDICAMENTE LA EJECUCION DE LAS ACCIONES REQUERIDAS PARA LA DEPURACION DE LAS ACTUACIONES ADMINISTRATIVAS QUE CURSAN EN LA ALCALDIA LOCAL."/>
    <s v="https://community.secop.gov.co/Public/Tendering/OpportunityDetail/Index?noticeUID=CO1.NTC.2572616&amp;isFromPublicArea=True&amp;isModal=true&amp;asPopupView=true"/>
    <x v="21"/>
    <x v="303"/>
    <d v="2022-01-21T00:00:00"/>
    <d v="2022-12-20T00:00:00"/>
    <s v="11 meses "/>
    <d v="2023-01-14T00:00:00"/>
    <s v="25 días."/>
    <d v="2023-01-14T00:00:00"/>
    <s v="11 meses 25 días."/>
    <s v="Término Ok"/>
    <m/>
    <m/>
    <m/>
    <m/>
    <s v="KR 55 149 20"/>
    <n v="3205786960"/>
    <s v="henrybeca2022@gmail.com"/>
    <s v="Bancolombia"/>
    <s v="Ahorros"/>
    <n v="91200723525"/>
    <s v="Masculino"/>
    <s v="Colombia"/>
    <s v="Anserma"/>
    <s v="Caldas"/>
    <d v="1970-06-27T00:00:00"/>
    <n v="53"/>
    <s v="DERECHO Y CIENCIAS POLITICAS"/>
    <m/>
  </r>
  <r>
    <x v="2"/>
    <s v="234-2022"/>
    <m/>
    <s v="Secop II"/>
    <s v="234-2022CPS-P(69629)"/>
    <s v="FDLSUBACD-234-2022(69629)"/>
    <x v="0"/>
    <x v="0"/>
    <x v="1"/>
    <m/>
    <m/>
    <s v="LAURA CAROLINA aLVAREZ GoMEZ"/>
    <n v="1032393608"/>
    <s v="Bogotá, D.C."/>
    <n v="1965"/>
    <n v="27480000"/>
    <n v="0"/>
    <n v="0"/>
    <n v="27480000"/>
    <n v="4580000"/>
    <m/>
    <m/>
    <m/>
    <s v="Persona Natural"/>
    <x v="0"/>
    <m/>
    <s v="PRESTAR SUS SERVICIOS PROFESIONALES PARA APOYAR LAS DINAMICAS DE CREACION, ACCESO Y CONSUMO DE BIENES Y SERVICIOS CULTURALES Y CREATIVOS EN LA LOCALIDAD Y PROMOVER LOS PROCESOS DE PARTICIPACION, INFORMACION Y ORGANIZACION TERRITORIAL ENFOCADAS EN LAS PRACTICAS ARTISTICAS, CULTURALES Y PATRIMONIALES EN LA LOCALIDAD DE SUBA PARA DAR CUMPLIMIENTO A LAS METAS DEL PROYECTO DE INVERSION 1965 - SUBA TERRITORIO CULTURAL"/>
    <s v="https://community.secop.gov.co/Public/Tendering/OpportunityDetail/Index?noticeUID=CO1.NTC.2642337&amp;isFromPublicArea=True&amp;isModal=true&amp;asPopupView=true"/>
    <x v="4"/>
    <x v="311"/>
    <d v="2022-02-01T00:00:00"/>
    <d v="2022-07-31T00:00:00"/>
    <s v="6 meses "/>
    <d v="2022-07-31T00:00:00"/>
    <s v=""/>
    <d v="2022-07-31T00:00:00"/>
    <s v="6 meses "/>
    <s v="Término Ok"/>
    <m/>
    <m/>
    <m/>
    <m/>
    <s v="Carrera 105B N°137B-35"/>
    <n v="3174685479"/>
    <s v="L prisshoc@hotmail.com"/>
    <s v="Banco Caja Social (BCSC)"/>
    <s v="Ahorros"/>
    <n v="24094415230"/>
    <s v="Femenino"/>
    <s v="Colombia"/>
    <s v="Barichara"/>
    <s v="Santander"/>
    <d v="1987-08-09T00:00:00"/>
    <n v="36"/>
    <s v="MAESTRIA EN EDUCACION PARA LA PAZ,ARTES MUSICALES"/>
    <m/>
  </r>
  <r>
    <x v="2"/>
    <s v="235-2022"/>
    <m/>
    <s v="Secop II"/>
    <s v="235-2022CPS-P(66783)"/>
    <s v="FDLSUBA-CD-235-2022(66783)"/>
    <x v="0"/>
    <x v="0"/>
    <x v="1"/>
    <m/>
    <m/>
    <s v="ANDY FABIaN HERRERA PINTO"/>
    <n v="1022941624"/>
    <m/>
    <n v="1979"/>
    <n v="50380000"/>
    <n v="1679333"/>
    <n v="0"/>
    <n v="52059333"/>
    <n v="4580000"/>
    <m/>
    <m/>
    <m/>
    <s v="Persona Natural"/>
    <x v="0"/>
    <m/>
    <s v="APOYAR JURIDICAMENTE LA EJECUCION DE LAS ACCIONES REQUERIDAS PARA LA DEPURACION DE LAS ACTUACIONES ADMINISTRATIVAS QUE CURSAN EN LA ALCALDIA LOCAL."/>
    <s v="https://community.secop.gov.co/Public/Tendering/OpportunityDetail/Index?noticeUID=CO1.NTC.2572550&amp;isFromPublicArea=True&amp;isModal=true&amp;asPopupView=true"/>
    <x v="21"/>
    <x v="302"/>
    <d v="2022-01-21T00:00:00"/>
    <d v="2022-12-20T00:00:00"/>
    <s v="11 meses "/>
    <d v="2022-12-31T00:00:00"/>
    <s v="11 días."/>
    <d v="2022-12-31T00:00:00"/>
    <s v="11 meses 11 días."/>
    <s v="Término Ok"/>
    <m/>
    <m/>
    <m/>
    <m/>
    <s v="-"/>
    <s v="-"/>
    <s v="-"/>
    <s v="-"/>
    <s v="-"/>
    <s v="-"/>
    <s v="Femenino"/>
    <s v="-"/>
    <s v="-"/>
    <s v="-"/>
    <s v="-"/>
    <s v="-"/>
    <s v="-"/>
    <m/>
  </r>
  <r>
    <x v="2"/>
    <s v="236-2022"/>
    <m/>
    <s v="Secop II"/>
    <s v="236-2022CPS-P(69341)"/>
    <s v="FDLSUBACD-236-2022(69341)"/>
    <x v="0"/>
    <x v="0"/>
    <x v="1"/>
    <m/>
    <m/>
    <s v="NASLY KATTERINE CUSPOCA ORDUZ"/>
    <n v="1049637907"/>
    <s v="Tunja (Boyacá)"/>
    <n v="1979"/>
    <n v="50380000"/>
    <n v="1832000"/>
    <n v="0"/>
    <n v="52212000"/>
    <n v="4580000"/>
    <m/>
    <m/>
    <m/>
    <s v="Persona Natural"/>
    <x v="0"/>
    <m/>
    <s v="PRESTAR SERVICIOS PROFESIONALES PARA APOYAR AL GRUPO DE TRABAJO DE APOYO A LA RED NACIONAL DE PROTECCION AL CONSUMIDOR, EN TODAS LAS ACTUACIONES TECNICAS Y ADMINISTRATIVAS ADELANTADAS EN LAS VISITAS, ACOMPAÑAMIENTO, CAPACITACION, SOCIALIZACION Y/O SENSIBILIZACION PARA EL CONTROL Y VERIFICACION DE REGLAMENTOS TECNICOS Y METROLOGIA LEGAL."/>
    <s v="https://community.secop.gov.co/Public/Tendering/OpportunityDetail/Index?noticeUID=CO1.NTC.2572574&amp;isFromPublicArea=True&amp;isModal=true&amp;asPopupView=true"/>
    <x v="21"/>
    <x v="303"/>
    <d v="2022-01-20T00:00:00"/>
    <d v="2022-12-19T00:00:00"/>
    <s v="11 meses "/>
    <d v="2022-12-31T00:00:00"/>
    <s v="12 días."/>
    <d v="2022-12-31T00:00:00"/>
    <s v="11 meses 12 días."/>
    <s v="Término Ok"/>
    <m/>
    <m/>
    <m/>
    <m/>
    <s v="Carrera 100 No. 148 – 58 Apto 202 Torre 5"/>
    <n v="3134247804"/>
    <s v="nasly.cuspoca@gmail.com"/>
    <s v="Bancolombia"/>
    <s v="Ahorros"/>
    <s v="23771672281 "/>
    <s v="Femenino"/>
    <s v="Colombia"/>
    <s v="Duitama"/>
    <s v="Boyacá"/>
    <d v="1993-06-02T00:00:00"/>
    <n v="31"/>
    <s v="ESPECIALIZACION EN DERECHO COMERCIAL - DERECHO"/>
    <m/>
  </r>
  <r>
    <x v="2"/>
    <s v="237-2022"/>
    <m/>
    <s v="Secop II"/>
    <s v="237-2022CPS-P(69238)"/>
    <s v="FDLSUBACD-237-2022(69238)"/>
    <x v="0"/>
    <x v="0"/>
    <x v="1"/>
    <m/>
    <m/>
    <s v="MIGUEL ÁNGEL GRANADOS GUTIÉRREZ"/>
    <n v="79874218"/>
    <s v="Bogotá, D.C."/>
    <n v="1978"/>
    <n v="72050000"/>
    <n v="7641667"/>
    <n v="0"/>
    <n v="79691667"/>
    <n v="6550000"/>
    <m/>
    <m/>
    <m/>
    <s v="Persona Natural"/>
    <x v="0"/>
    <m/>
    <s v="PRESTAR LOS SERVICIOS PROFESIONALES ADMINISTRATIVOS, CONTABLES Y FINANCIEROS PARA DEPURAR LAS OBLIGACIONES POR PAGAR A CARGO DEL FONDO DE DESARROLLO LOCAL DE SUBA"/>
    <s v="https://community.secop.gov.co/Public/Tendering/OpportunityDetail/Index?noticeUID=CO1.NTC.2648394&amp;isFromPublicArea=True&amp;isModal=true&amp;asPopupView=true"/>
    <x v="3"/>
    <x v="299"/>
    <d v="2022-01-26T00:00:00"/>
    <d v="2022-12-25T00:00:00"/>
    <s v="11 meses "/>
    <d v="2023-01-30T00:00:00"/>
    <s v="1 meses 5 días."/>
    <d v="2023-01-30T00:00:00"/>
    <s v="1 años 5 días."/>
    <s v="Término Ok"/>
    <m/>
    <m/>
    <m/>
    <m/>
    <s v="CARRERA 20#185-58"/>
    <n v="3176384654"/>
    <s v="MAGRANADOS69@GMAIL.COM"/>
    <s v="Banco Falabella"/>
    <s v="Ahorros"/>
    <s v="111020250892"/>
    <s v="Masculino"/>
    <s v="Colombia"/>
    <s v="Bogotá, D.C."/>
    <s v="Cundinamarca"/>
    <d v="1977-07-20T00:00:00"/>
    <n v="46"/>
    <s v="MAESTRIA EN ADMINISTRACION - ESPECIALIZACION GERENCIA FINANCIERA - ADMINISTRACION DE EMPRESAS"/>
    <m/>
  </r>
  <r>
    <x v="2"/>
    <s v="238-2022"/>
    <m/>
    <s v="Secop II"/>
    <s v="238-2022CPS-P(69345)"/>
    <s v="FDLSUBACS-238-2022(69345)"/>
    <x v="0"/>
    <x v="0"/>
    <x v="1"/>
    <m/>
    <m/>
    <s v="ANA CELIA DIAZ DIAZ"/>
    <n v="51685704"/>
    <s v="Bogotá, D.C."/>
    <n v="1979"/>
    <n v="50380000"/>
    <n v="1679333"/>
    <n v="0"/>
    <n v="52059333"/>
    <n v="4580000"/>
    <m/>
    <m/>
    <m/>
    <s v="Persona Natural"/>
    <x v="0"/>
    <m/>
    <s v="PRESTAR LOS SERVICIOS PROFESIONALES EN LA ALCALDIA LOCAL DE SUBA, PRINCIPALMENTE PARA REALIZAR ACCIONES PEDAGOGICAS PREVENTIVAS Y DE SENSIBILIZACION PARA EL ACATAMIENTO VOLUNTARIO DE LAS NORMAS EN LA LOCALIDAD"/>
    <s v="https://community.secop.gov.co/Public/Tendering/OpportunityDetail/Index?noticeUID=CO1.NTC.2572980&amp;isFromPublicArea=True&amp;isModal=true&amp;asPopupView=true"/>
    <x v="21"/>
    <x v="303"/>
    <d v="2022-01-20T00:00:00"/>
    <d v="2022-12-19T00:00:00"/>
    <s v="11 meses "/>
    <d v="2022-12-30T00:00:00"/>
    <s v="11 días."/>
    <d v="2022-12-30T00:00:00"/>
    <s v="11 meses 11 días."/>
    <s v="Término Ok"/>
    <m/>
    <m/>
    <m/>
    <m/>
    <s v="Carrera 89 No 147 B – 36 Apto 308"/>
    <n v="3204086557"/>
    <s v="aceliadiaz@gmail.com_x000d_"/>
    <s v="Bancolombia"/>
    <s v="Ahorros"/>
    <n v="21942559728"/>
    <s v="Femenino"/>
    <s v="Colombia"/>
    <s v="Guatavita"/>
    <s v="Cundinamarca"/>
    <d v="1961-11-08T00:00:00"/>
    <n v="62"/>
    <s v="ECONOMIA"/>
    <m/>
  </r>
  <r>
    <x v="2"/>
    <s v="239-2022"/>
    <m/>
    <s v="Secop II"/>
    <s v="239-2022CPS-P(69233)"/>
    <s v="FLDSUBACD-239-2022(69233)"/>
    <x v="0"/>
    <x v="0"/>
    <x v="1"/>
    <m/>
    <m/>
    <s v="YUDY MILENA PATARROYO BaEZ"/>
    <n v="52787345"/>
    <m/>
    <n v="1979"/>
    <n v="72050000"/>
    <n v="0"/>
    <n v="0"/>
    <n v="72050000"/>
    <n v="6550000"/>
    <m/>
    <m/>
    <m/>
    <s v="Persona Natural"/>
    <x v="0"/>
    <m/>
    <s v="APOYAR TECNICAMENTE LAS DISTINTAS ETAPAS DE LOS PROCESOS DE COMPETENCIA DE LA ALCALDIA LOCAL PARA LA DEPURACION DE ACTUACIONES ADMINISTRATIVAS."/>
    <s v="https://community.secop.gov.co/Public/Tendering/OpportunityDetail/Index?noticeUID=CO1.NTC.2622496&amp;isFromPublicArea=True&amp;isModal=true&amp;asPopupView=true"/>
    <x v="21"/>
    <x v="310"/>
    <d v="2022-01-27T00:00:00"/>
    <d v="2022-12-26T00:00:00"/>
    <s v="11 meses "/>
    <d v="2022-12-26T00:00:00"/>
    <s v=""/>
    <d v="2022-12-26T00:00:00"/>
    <s v="11 meses "/>
    <s v="Término Ok"/>
    <m/>
    <m/>
    <m/>
    <m/>
    <s v="-"/>
    <s v="-"/>
    <s v="-"/>
    <s v="-"/>
    <s v="-"/>
    <s v="-"/>
    <s v="Femenino"/>
    <s v="-"/>
    <s v="-"/>
    <s v="-"/>
    <s v="-"/>
    <s v="-"/>
    <s v="-"/>
    <m/>
  </r>
  <r>
    <x v="2"/>
    <s v="240-2022"/>
    <m/>
    <s v="Secop II"/>
    <s v="240-2022CPS-P(69233)"/>
    <s v="FDLSUBACD-240-2022(69233)"/>
    <x v="0"/>
    <x v="0"/>
    <x v="1"/>
    <m/>
    <m/>
    <s v="MAYRA ALEJANDRA ARTUNDUAGA MORENO"/>
    <n v="1032447173"/>
    <s v="Bogotá, D.C."/>
    <n v="1979"/>
    <n v="72050000"/>
    <n v="0"/>
    <n v="0"/>
    <n v="72050000"/>
    <n v="6550000"/>
    <m/>
    <m/>
    <m/>
    <s v="Persona Natural"/>
    <x v="0"/>
    <m/>
    <s v="APOYAR TECNICAMENTE LAS DISTINTAS ETAPAS DE LOS PROCESOS DE COMPETENCIA DE LA ALCALDIA LOCAL PARA LA DEPURACION DE ACTUACIONES ADMINISTRATIVAS."/>
    <s v="https://community.secop.gov.co/Public/Tendering/OpportunityDetail/Index?noticeUID=CO1.NTC.2649635&amp;isFromPublicArea=True&amp;isModal=true&amp;asPopupView=true"/>
    <x v="21"/>
    <x v="311"/>
    <d v="2022-01-27T00:00:00"/>
    <d v="2022-12-26T00:00:00"/>
    <s v="11 meses "/>
    <d v="2022-12-26T00:00:00"/>
    <s v=""/>
    <d v="2022-12-26T00:00:00"/>
    <s v="11 meses "/>
    <s v="Término Ok"/>
    <m/>
    <m/>
    <m/>
    <m/>
    <s v="CL 59 37 49"/>
    <n v="3173676413"/>
    <s v="malejandra.a.moreno@gmail.com"/>
    <s v="Bancolombia"/>
    <s v="Ahorros"/>
    <n v="61279317067"/>
    <s v="Femenino"/>
    <s v="Colombia"/>
    <s v="Bogotá, D.C."/>
    <s v="Cundinamarca"/>
    <d v="1991-12-09T00:00:00"/>
    <n v="32"/>
    <s v="ARQUITECTURA"/>
    <m/>
  </r>
  <r>
    <x v="2"/>
    <s v="241-2022"/>
    <m/>
    <s v="Secop II"/>
    <s v="241-2022CPS-P(69233)"/>
    <s v="FDLSUBACD-241-2022(69233)"/>
    <x v="0"/>
    <x v="0"/>
    <x v="1"/>
    <m/>
    <m/>
    <s v="WASBERG YUSSIF LEMUS FRANCO"/>
    <n v="1015415438"/>
    <s v="Bogotá, D.C."/>
    <n v="1979"/>
    <n v="72050000"/>
    <n v="2620000"/>
    <n v="0"/>
    <n v="74670000"/>
    <n v="6550000"/>
    <m/>
    <m/>
    <m/>
    <s v="Persona Natural"/>
    <x v="0"/>
    <m/>
    <s v="APOYAR TECNICAMENTE LAS DISTINTAS ETAPAS DE LOS PROCESOS DE COMPETENCIA DE LA ALCALDIA LOCAL PARA LA DEPURACION DE ACTUACIONES ADMINISTRATIVAS."/>
    <s v="https://community.secop.gov.co/Public/Tendering/OpportunityDetail/Index?noticeUID=CO1.NTC.2566708&amp;isFromPublicArea=True&amp;isModal=true&amp;asPopupView=true"/>
    <x v="21"/>
    <x v="304"/>
    <d v="2022-01-19T00:00:00"/>
    <d v="2022-12-18T00:00:00"/>
    <s v="11 meses "/>
    <d v="2022-12-30T00:00:00"/>
    <s v="12 días."/>
    <d v="2022-12-30T00:00:00"/>
    <s v="11 meses 12 días."/>
    <s v="Término Ok"/>
    <m/>
    <m/>
    <m/>
    <m/>
    <s v="Carrera 87 A No. 127 - 59 Int 4 Casa 14"/>
    <n v="3125462192"/>
    <s v="Carrera 87 A No. 127 - 59 Int 4 Casa 14"/>
    <s v="Bancolombia"/>
    <s v="Ahorros"/>
    <n v="30092922215"/>
    <s v="Masculino"/>
    <s v="Colombia"/>
    <s v="Bogotá, D.C."/>
    <s v="Cundinamarca"/>
    <d v="1989-12-29T00:00:00"/>
    <n v="34"/>
    <s v="ESPECIALIZACION EN INGENIERIA DE PAVIMENTOS,INGENIERIA CIVIL"/>
    <m/>
  </r>
  <r>
    <x v="2"/>
    <s v="242-2022"/>
    <m/>
    <s v="Secop II"/>
    <s v="242-2022CPS-P(69233)"/>
    <s v="FDLSUBACD-242-2022(69233)"/>
    <x v="0"/>
    <x v="0"/>
    <x v="1"/>
    <m/>
    <m/>
    <s v="MARTHA STELLA SANTIAGO ROMERO"/>
    <n v="40395737"/>
    <s v="Villavicencio (Meta)"/>
    <n v="1979"/>
    <n v="72050000"/>
    <n v="2620000"/>
    <n v="0"/>
    <n v="74670000"/>
    <n v="6550000"/>
    <m/>
    <m/>
    <m/>
    <s v="Persona Natural"/>
    <x v="0"/>
    <m/>
    <s v="APOYAR TECNICAMENTE LAS DISTINTAS ETAPAS DE LOS PROCESOS DE COMPETENCIA DE LA ALCALDIA LOCAL PARA LA DEPURACION DE ACTUACIONES ADMINISTRATIVAS."/>
    <s v="https://community.secop.gov.co/Public/Tendering/OpportunityDetail/Index?noticeUID=CO1.NTC.2566580&amp;isFromPublicArea=True&amp;isModal=true&amp;asPopupView=true"/>
    <x v="21"/>
    <x v="304"/>
    <d v="2022-01-19T00:00:00"/>
    <d v="2022-12-18T00:00:00"/>
    <s v="11 meses "/>
    <d v="2022-12-31T00:00:00"/>
    <s v="13 días."/>
    <d v="2022-12-31T00:00:00"/>
    <s v="11 meses 13 días."/>
    <s v="Término Ok"/>
    <m/>
    <m/>
    <m/>
    <m/>
    <s v="carrera 56 #167-29"/>
    <n v="3106183294"/>
    <s v="ARQMSSANTIAGO@HOTMAIL.COM"/>
    <s v="Banco de Bogotá"/>
    <s v="Ahorros"/>
    <s v="085164820"/>
    <s v="Femenino"/>
    <s v="Colombia"/>
    <s v="Restrepo"/>
    <s v="Meta"/>
    <d v="1972-08-03T00:00:00"/>
    <n v="51"/>
    <s v="ARQUITECTURA - ESPECIALIZACION EN GERENCIA DE OBRAS"/>
    <m/>
  </r>
  <r>
    <x v="2"/>
    <s v="243-2022"/>
    <m/>
    <s v="Secop II"/>
    <s v="243-2022CPS-P(69233)"/>
    <s v="FDLSUBACD-243-2022(69233)"/>
    <x v="0"/>
    <x v="0"/>
    <x v="1"/>
    <m/>
    <m/>
    <s v="DIANA MARCELA HOYOS RUIZ"/>
    <n v="24332666"/>
    <s v="Manizalez (Caldas)"/>
    <n v="1979"/>
    <n v="72050000"/>
    <n v="2620000"/>
    <n v="0"/>
    <n v="74670000"/>
    <n v="6550000"/>
    <m/>
    <m/>
    <m/>
    <s v="Persona Natural"/>
    <x v="0"/>
    <m/>
    <s v="APOYAR TECNICAMENTE LAS DISTINTAS ETAPAS DE LOS PROCESOS DE COMPETENCIA DE LA ALCALDIA LOCAL PARA LA DEPURACION DE ACTUACIONES ADMINISTRATIVAS."/>
    <s v="https://community.secop.gov.co/Public/Tendering/OpportunityDetail/Index?noticeUID=CO1.NTC.2566584&amp;isFromPublicArea=True&amp;isModal=true&amp;asPopupView=true"/>
    <x v="21"/>
    <x v="304"/>
    <d v="2022-01-19T00:00:00"/>
    <d v="2022-12-18T00:00:00"/>
    <s v="11 meses "/>
    <d v="2022-12-31T00:00:00"/>
    <s v="13 días."/>
    <d v="2022-12-31T00:00:00"/>
    <s v="11 meses 13 días."/>
    <s v="Término Ok"/>
    <m/>
    <m/>
    <m/>
    <m/>
    <s v="Calle 151 N°96A-21"/>
    <n v="3117227118"/>
    <s v="DIANAMARCEHOYOS@HOTMAIL.COM"/>
    <s v="Bancoomeva"/>
    <s v="Ahorros"/>
    <s v="051202061201"/>
    <s v="Femenino"/>
    <s v="Colombia"/>
    <s v="Manizales"/>
    <s v="Caldas"/>
    <d v="1982-02-23T00:00:00"/>
    <n v="42"/>
    <s v="ESPECIALIZACION EN DERECHO URBANISTICO - ESPECIALIZACION Y GERENCIA DE PROYECTOS - ARQUITECTURA"/>
    <m/>
  </r>
  <r>
    <x v="2"/>
    <s v="244-2022"/>
    <m/>
    <s v="Secop II"/>
    <s v="244-2022CPS-P(69233)"/>
    <s v="FDLSUBACD-244-2022(69233)"/>
    <x v="0"/>
    <x v="0"/>
    <x v="1"/>
    <m/>
    <m/>
    <s v="ESTIBALIZ BAQUERO BORDA"/>
    <n v="1018407205"/>
    <s v="Bogotá, D.C."/>
    <n v="1979"/>
    <n v="72050000"/>
    <n v="5894999"/>
    <n v="0"/>
    <n v="77944999"/>
    <n v="6550000"/>
    <m/>
    <m/>
    <m/>
    <s v="Persona Natural"/>
    <x v="0"/>
    <m/>
    <s v="APOYAR TECNICAMENTE LAS DISTINTAS ETAPAS DE LOS PROCESOS DE COMPETENCIA DE LA ALCALDIA LOCAL PARA LA DEPURACION DE ACTUACIONES ADMINISTRATIVAS."/>
    <s v="https://community.secop.gov.co/Public/Tendering/OpportunityDetail/Index?noticeUID=CO1.NTC.2566656&amp;isFromPublicArea=True&amp;isModal=true&amp;asPopupView=true"/>
    <x v="21"/>
    <x v="304"/>
    <d v="2022-01-19T00:00:00"/>
    <d v="2022-12-18T00:00:00"/>
    <s v="11 meses "/>
    <d v="2023-01-15T00:00:00"/>
    <s v="28 días."/>
    <d v="2023-01-15T00:00:00"/>
    <s v="11 meses 28 días."/>
    <s v="Término Ok"/>
    <m/>
    <m/>
    <m/>
    <m/>
    <s v="Avenida Calle 147 # 7G-52 "/>
    <n v="3138063879"/>
    <s v="lizbaquero7@gmail.com"/>
    <s v="Bancolombia"/>
    <s v="Ahorros"/>
    <n v="20322573791"/>
    <s v="Masculino"/>
    <s v="Colombia"/>
    <s v="Bogotá, D.C."/>
    <s v="Cundinamarca"/>
    <d v="1986-10-07T00:00:00"/>
    <n v="37"/>
    <s v="ARQUITECTURA"/>
    <m/>
  </r>
  <r>
    <x v="2"/>
    <s v="245-2022"/>
    <m/>
    <s v="Secop II"/>
    <s v="245-2022CPS-AG(66974)"/>
    <s v="FDLSUBACD-245-2022(66974)"/>
    <x v="0"/>
    <x v="0"/>
    <x v="0"/>
    <m/>
    <m/>
    <s v="CONSTANZA MARCELA TORRES"/>
    <n v="35197187"/>
    <s v="Chía (Cundinamarca)"/>
    <n v="2032"/>
    <n v="25520000"/>
    <n v="1624000"/>
    <n v="0"/>
    <n v="27144000"/>
    <n v="2784000"/>
    <m/>
    <m/>
    <m/>
    <s v="Persona Natural"/>
    <x v="0"/>
    <m/>
    <s v="PRESTAR SERVICIOS DE APOYO EN LAS ACTIVIDADES DE SEGURIDAD, CONVIVENCIA CIUDADANA Y RECUPERACION DEL ESPACIO PUBLICO PARA EL CUMPLIMIENTO EFECTIVO DE LAS METAS DEL PROYECTO DE INVERSION 2032 - SUBA CONVIVE CON SEGURIDAD Y TRANQUILIDAD"/>
    <s v="https://community.secop.gov.co/Public/Tendering/OpportunityDetail/Index?noticeUID=CO1.NTC.2601980&amp;isFromPublicArea=True&amp;isModal=true&amp;asPopupView=true"/>
    <x v="13"/>
    <x v="302"/>
    <d v="2022-01-25T00:00:00"/>
    <d v="2022-12-24T00:00:00"/>
    <s v="11 meses "/>
    <d v="2023-01-15T00:00:00"/>
    <s v="22 días."/>
    <d v="2023-01-15T00:00:00"/>
    <s v="11 meses 22 días."/>
    <s v="Término Ok"/>
    <m/>
    <m/>
    <m/>
    <m/>
    <s v="CL 74 BIS 84 38"/>
    <n v="3172891645"/>
    <s v="cony1333@hotmail.com"/>
    <s v="Banco de Bogotá"/>
    <s v="Ahorros"/>
    <n v="796071892"/>
    <s v="Femenino"/>
    <s v="Colombia"/>
    <s v="Bogotá, D.C."/>
    <s v="Cundinamarca"/>
    <d v="1980-08-13T00:00:00"/>
    <n v="43"/>
    <s v="TRANAJO SOCIAL "/>
    <m/>
  </r>
  <r>
    <x v="2"/>
    <s v="246-2022"/>
    <m/>
    <s v="Secop II"/>
    <s v="246-2022CPS-P(69233)"/>
    <s v="FDLSUBACD-246-2022(69233)"/>
    <x v="0"/>
    <x v="0"/>
    <x v="1"/>
    <m/>
    <m/>
    <s v="ERICK LEANDRO VALBUENA CARDENAS"/>
    <n v="1013637730"/>
    <s v="Bogotá, D.C."/>
    <n v="1979"/>
    <n v="72050000"/>
    <n v="5894999"/>
    <n v="0"/>
    <n v="77944999"/>
    <n v="6550000"/>
    <m/>
    <m/>
    <m/>
    <s v="Persona Natural"/>
    <x v="0"/>
    <m/>
    <s v="APOYAR TECNICAMENTE LAS DISTINTAS ETAPAS DE LOS PROCESOS DE COMPETENCIA DE LA ALCALDIA LOCAL PARA LA DEPURACION DE ACTUACIONES ADMINISTRATIVAS."/>
    <s v="https://community.secop.gov.co/Public/Tendering/OpportunityDetail/Index?noticeUID=CO1.NTC.2566589&amp;isFromPublicArea=True&amp;isModal=true&amp;asPopupView=true"/>
    <x v="21"/>
    <x v="304"/>
    <d v="2022-01-19T00:00:00"/>
    <d v="2022-12-18T00:00:00"/>
    <s v="11 meses "/>
    <d v="2023-01-15T00:00:00"/>
    <s v="28 días."/>
    <d v="2023-01-15T00:00:00"/>
    <s v="11 meses 28 días."/>
    <s v="Término Ok"/>
    <m/>
    <m/>
    <m/>
    <m/>
    <s v="kr 19b 26a 61 sur"/>
    <n v="3102294706"/>
    <s v=" elvalbuena16@gmail.com"/>
    <s v="Banco Caja Social (BCSC)"/>
    <s v="Ahorros"/>
    <n v="24060091097"/>
    <s v="Masculino"/>
    <s v="Colombia"/>
    <s v="Bogotá, D.C."/>
    <s v="Cundinamarca"/>
    <d v="1993-01-07T00:00:00"/>
    <n v="31"/>
    <s v="ESPECIALIZACION EN GERENCIA DE PROYECTOS DE CONSTRUCCION,ARQUITECTURA"/>
    <m/>
  </r>
  <r>
    <x v="2"/>
    <s v="247-2022"/>
    <m/>
    <s v="Secop II"/>
    <s v="247-2022CPS-P(69233)"/>
    <s v="FDLSUBACD-247-2022(69233)"/>
    <x v="0"/>
    <x v="0"/>
    <x v="1"/>
    <m/>
    <m/>
    <s v="MELIZA JANEZ GOMEZ PALACIOS"/>
    <n v="1077425387"/>
    <s v="Quibdó (Chocó)"/>
    <n v="1979"/>
    <n v="72050000"/>
    <n v="2620000"/>
    <n v="0"/>
    <n v="74670000"/>
    <n v="6550000"/>
    <m/>
    <m/>
    <m/>
    <s v="Persona Natural"/>
    <x v="0"/>
    <m/>
    <s v="APOYAR TECNICAMENTE LAS DISTINTAS ETAPAS DE LOS PROCESOS DE COMPETENCIA DE LA ALCALDIA LOCAL PARA LA DEPURACION DE ACTUACIONES ADMINISTRATIVAS."/>
    <s v="https://community.secop.gov.co/Public/Tendering/OpportunityDetail/Index?noticeUID=CO1.NTC.2566661&amp;isFromPublicArea=True&amp;isModal=true&amp;asPopupView=true"/>
    <x v="21"/>
    <x v="304"/>
    <d v="2022-01-19T00:00:00"/>
    <d v="2022-12-18T00:00:00"/>
    <s v="11 meses "/>
    <d v="2022-12-31T00:00:00"/>
    <s v="13 días."/>
    <d v="2022-12-31T00:00:00"/>
    <s v="11 meses 13 días."/>
    <s v="Término Ok"/>
    <m/>
    <m/>
    <m/>
    <m/>
    <s v="Calle 64c #113c-45 Torre B apto 116"/>
    <n v="3116397504"/>
    <s v=" janez.pretty@gmail.com"/>
    <s v="Banco BBVA"/>
    <s v="Ahorros"/>
    <s v="0052450293"/>
    <s v="Femenino"/>
    <s v="Colombia"/>
    <s v="Quibdó"/>
    <s v="Chocó"/>
    <d v="1986-07-23T00:00:00"/>
    <n v="37"/>
    <s v="ESPECIALIZACIÓN EN GERENCIA DE PROYECTOS,INGENIERIA CIVIL "/>
    <m/>
  </r>
  <r>
    <x v="2"/>
    <s v="248-2022"/>
    <m/>
    <s v="Secop II"/>
    <s v="248-2022CPS-P(69233)"/>
    <s v="FDLSUBACD-248-2022(69233)"/>
    <x v="0"/>
    <x v="0"/>
    <x v="1"/>
    <m/>
    <m/>
    <s v="ANDRES LOPEZ GARCIA"/>
    <n v="80470339"/>
    <s v="Bogotá, D.C."/>
    <n v="1979"/>
    <n v="72050000"/>
    <n v="2620000"/>
    <n v="0"/>
    <n v="74670000"/>
    <n v="6550000"/>
    <m/>
    <m/>
    <m/>
    <s v="Persona Natural"/>
    <x v="0"/>
    <m/>
    <s v="APOYAR TECNICAMENTE LAS DISTINTAS ETAPAS DE LOS PROCESOS DE COMPETENCIA DE LA ALCALDIA LOCAL PARA LA DEPURACION DE ACTUACIONES ADMINISTRATIVAS."/>
    <s v="https://community.secop.gov.co/Public/Tendering/OpportunityDetail/Index?noticeUID=CO1.NTC.2566594&amp;isFromPublicArea=True&amp;isModal=true&amp;asPopupView=true"/>
    <x v="21"/>
    <x v="303"/>
    <d v="2022-01-19T00:00:00"/>
    <d v="2022-12-18T00:00:00"/>
    <s v="11 meses "/>
    <d v="2022-12-31T00:00:00"/>
    <s v="13 días."/>
    <d v="2022-12-31T00:00:00"/>
    <s v="11 meses 13 días."/>
    <s v="Término Ok"/>
    <m/>
    <m/>
    <m/>
    <m/>
    <s v="Calle 137 No. 91-97 Torre 5 Apto. 1004"/>
    <n v="3123869494"/>
    <s v="Ing.yussiflemus@gmail.com"/>
    <s v="Bancolombia"/>
    <s v="Ahorros"/>
    <n v="4212524331"/>
    <s v="Masculino"/>
    <s v="Colombia"/>
    <s v="Bogotá, D.C."/>
    <s v="Cundinamarca"/>
    <d v="1989-12-29T00:00:00"/>
    <n v="34"/>
    <s v="ESPECIALIZACION EN INGENIERIA DE PAVIMENTOS - INGENIERIA CIVIL"/>
    <m/>
  </r>
  <r>
    <x v="2"/>
    <s v="249-2022"/>
    <m/>
    <s v="Secop II"/>
    <s v="249-2022CPS-P(69233)"/>
    <s v="FDLSUBACD-249-2022(69233)"/>
    <x v="0"/>
    <x v="0"/>
    <x v="1"/>
    <m/>
    <m/>
    <s v="YULIETH MARIZA GOMEZ ALDANA"/>
    <n v="1032389159"/>
    <s v="Bogotá, D.C."/>
    <n v="1979"/>
    <n v="72050000"/>
    <n v="0"/>
    <n v="0"/>
    <n v="72050000"/>
    <n v="6550000"/>
    <m/>
    <m/>
    <m/>
    <s v="Persona Natural"/>
    <x v="0"/>
    <m/>
    <s v="APOYAR TECNICAMENTE LAS DISTINTAS ETAPAS DE LOS PROCESOS DE COMPETENCIA DE LA ALCALDIA LOCAL PARA LA DEPURACION DE ACTUACIONES ADMINISTRATIVAS."/>
    <s v="https://community.secop.gov.co/Public/Tendering/OpportunityDetail/Index?noticeUID=CO1.NTC.2566681&amp;isFromPublicArea=True&amp;isModal=true&amp;asPopupView=true"/>
    <x v="21"/>
    <x v="308"/>
    <d v="2022-02-01T00:00:00"/>
    <d v="2022-12-31T00:00:00"/>
    <s v="11 meses "/>
    <d v="2022-12-31T00:00:00"/>
    <s v=""/>
    <d v="2022-12-31T00:00:00"/>
    <s v="11 meses "/>
    <s v="Término Ok"/>
    <m/>
    <m/>
    <m/>
    <m/>
    <s v="Calle 152b # 104 - 50 Apto 12-1203"/>
    <n v="3213258160"/>
    <s v="yumgomezal@gmail.com"/>
    <s v="Bancolombia"/>
    <s v="Ahorros"/>
    <s v="67978602085"/>
    <s v="Femenino"/>
    <s v="Colombia"/>
    <s v="Bogotá, D.C."/>
    <s v="Cundinamarca"/>
    <d v="1987-05-22T00:00:00"/>
    <n v="37"/>
    <s v="MAESTRIA EN CONSTRUCCION; INGENIERIA CIVIL"/>
    <m/>
  </r>
  <r>
    <x v="2"/>
    <s v="250-2022"/>
    <m/>
    <s v="Secop II"/>
    <s v="250-2022CPS-P(69254)"/>
    <s v="FDLSUBACD-250-2022(69233)"/>
    <x v="0"/>
    <x v="0"/>
    <x v="1"/>
    <m/>
    <m/>
    <s v="MIRIAN LIZARAZO AROCHA"/>
    <n v="27788048"/>
    <s v="Pamplona (Norte de Santander)"/>
    <n v="1979"/>
    <n v="72050000"/>
    <n v="2620000"/>
    <n v="0"/>
    <n v="74670000"/>
    <n v="6550000"/>
    <m/>
    <m/>
    <m/>
    <s v="Persona Natural"/>
    <x v="0"/>
    <m/>
    <s v="APOYAR JURIDICAMENTE LA EJECUCION DE LAS ACCIONES REQUERIDAS PARA LA DEPURACION DE LAS ACTUACIONES ADMINISTRATIVAS QUE CURSAN EN LA ALCALDIA LOCAL."/>
    <s v="https://community.secop.gov.co/Public/Tendering/OpportunityDetail/Index?noticeUID=CO1.NTC.2566917&amp;isFromPublicArea=True&amp;isModal=true&amp;asPopupView=true"/>
    <x v="21"/>
    <x v="304"/>
    <d v="2022-01-19T00:00:00"/>
    <d v="2022-12-18T00:00:00"/>
    <s v="11 meses "/>
    <d v="2022-12-31T00:00:00"/>
    <s v="13 días."/>
    <d v="2022-12-31T00:00:00"/>
    <s v="11 meses 13 días."/>
    <s v="Término Ok"/>
    <m/>
    <m/>
    <m/>
    <m/>
    <s v="Calle 145 # 21 - 20 Apto 701"/>
    <n v="3002666624"/>
    <s v="mirianlizarazo@hotmail.com"/>
    <s v="Banco de Bogotá"/>
    <s v="Ahorros"/>
    <n v="410108989"/>
    <s v="Masculino"/>
    <s v="Colombia"/>
    <s v="Cúcuta"/>
    <s v="Norte de Santander"/>
    <d v="1953-06-23T00:00:00"/>
    <n v="70"/>
    <s v="ESPECIALIZACION EN GESTION DE ENTIDADES TERRITORIALES,ESPECIALIZACION EN DERECHO_x000a_ADMINISTRATIVO,DERECHO"/>
    <m/>
  </r>
  <r>
    <x v="2"/>
    <s v="251-2022"/>
    <m/>
    <s v="Secop II"/>
    <s v="251-2022CPS-P(69254)"/>
    <s v="FDLSUBACD-251-2022(69254)"/>
    <x v="0"/>
    <x v="0"/>
    <x v="1"/>
    <m/>
    <m/>
    <s v="JORGE ENRIQUE VARGAS CASTILLO"/>
    <n v="1026279183"/>
    <s v="Bogotá, D.C."/>
    <n v="1979"/>
    <n v="72050000"/>
    <n v="5894999"/>
    <n v="0"/>
    <n v="77944999"/>
    <n v="6550000"/>
    <m/>
    <m/>
    <m/>
    <s v="Persona Natural"/>
    <x v="0"/>
    <m/>
    <s v="APOYAR JURIDICAMENTE LA EJECUCION DE LAS ACCIONES REQUERIDAS PARA LA DEPURACION DE LAS ACTUACIONES ADMINISTRATIVAS QUE CURSAN EN LA ALCALDIA LOCAL."/>
    <s v="https://community.secop.gov.co/Public/Tendering/OpportunityDetail/Index?noticeUID=CO1.NTC.2566918&amp;isFromPublicArea=True&amp;isModal=true&amp;asPopupView=true"/>
    <x v="21"/>
    <x v="304"/>
    <d v="2022-01-19T00:00:00"/>
    <d v="2022-12-18T00:00:00"/>
    <s v="11 meses "/>
    <d v="2023-01-15T00:00:00"/>
    <s v="28 días."/>
    <d v="2023-01-15T00:00:00"/>
    <s v="11 meses 28 días."/>
    <s v="Término Ok"/>
    <m/>
    <m/>
    <m/>
    <m/>
    <s v="KR 50 BIS 44 A 40"/>
    <n v="3202115715"/>
    <s v="jorgevargasc@hotmail.es"/>
    <s v="Bancolombia"/>
    <s v="Ahorros"/>
    <n v="91249615167"/>
    <s v="Masculino"/>
    <s v="Colombia"/>
    <s v="Bogotá, D.C."/>
    <s v="Cundinamarca"/>
    <d v="1992-04-15T00:00:00"/>
    <n v="32"/>
    <s v="JURISPRUDENCIA"/>
    <m/>
  </r>
  <r>
    <x v="2"/>
    <s v="252-2022"/>
    <m/>
    <s v="Secop II"/>
    <s v="252-2022CPS-P(69254)"/>
    <s v="FDLSUBACD-252-2022(69233)"/>
    <x v="0"/>
    <x v="0"/>
    <x v="1"/>
    <m/>
    <m/>
    <s v="IVONNE ALEXANDRA LÓPEZ GUEVARA"/>
    <n v="1022375414"/>
    <s v="Bogotá, D.C."/>
    <n v="1979"/>
    <n v="72050000"/>
    <n v="2620000"/>
    <n v="0"/>
    <n v="74670000"/>
    <n v="6550000"/>
    <m/>
    <m/>
    <m/>
    <s v="Persona Natural"/>
    <x v="0"/>
    <m/>
    <s v="APOYAR JURIDICAMENTE LA EJECUCION DE LAS ACCIONES REQUERIDAS PARA LA DEPURACION DE LAS ACTUACIONES ADMINISTRATIVAS QUE CURSAN EN LA ALCALDIA LOCAL."/>
    <s v="https://community.secop.gov.co/Public/Tendering/OpportunityDetail/Index?noticeUID=CO1.NTC.2566920&amp;isFromPublicArea=True&amp;isModal=true&amp;asPopupView=true"/>
    <x v="21"/>
    <x v="304"/>
    <d v="2022-01-19T00:00:00"/>
    <d v="2022-12-18T00:00:00"/>
    <s v="11 meses "/>
    <d v="2022-12-31T00:00:00"/>
    <s v="13 días."/>
    <d v="2022-12-31T00:00:00"/>
    <s v="11 meses 13 días."/>
    <s v="Término Ok"/>
    <m/>
    <m/>
    <m/>
    <m/>
    <s v="CALLE 12 A No. 71c - 20"/>
    <n v="3218478344"/>
    <s v="ivonnel.guevara@hotmail.com"/>
    <s v="Bancolombia"/>
    <s v="Ahorros"/>
    <n v="91215589027"/>
    <s v="Femenino"/>
    <s v="Colombia"/>
    <s v="Bogotá, D.C."/>
    <s v="Cundinamarca"/>
    <d v="1992-04-26T00:00:00"/>
    <n v="32"/>
    <s v="DERECHO, ESPECIALIZACION EN DERECHO_x000a_ADMINISTRATIVO"/>
    <m/>
  </r>
  <r>
    <x v="2"/>
    <s v="253-2022"/>
    <m/>
    <s v="Secop II"/>
    <s v="253-2022CPS-P(69356)"/>
    <s v="FDLSUBACD-253-2022(69356)"/>
    <x v="0"/>
    <x v="0"/>
    <x v="1"/>
    <m/>
    <m/>
    <s v="CLAUDIA PATRICIA URREGO MORENO"/>
    <n v="52990899"/>
    <s v="Bogotá, D.C."/>
    <n v="1979"/>
    <n v="72050000"/>
    <n v="5676666"/>
    <n v="0"/>
    <n v="77726666"/>
    <n v="6550000"/>
    <m/>
    <m/>
    <m/>
    <s v="Persona Natural"/>
    <x v="0"/>
    <m/>
    <s v="PRESTAR LOS SERVICIOS PROFESIONALES COMO ABOGADO EN LA ALCALDIA LOCAL DE SUBA, PRINCIPALMENTE EN TODAS LAS GESTIONES JURIDICAS Y ADMINISTRATIVAS EN MATERIA DE PROPIEDAD HORIZONTAL."/>
    <s v="https://community.secop.gov.co/Public/Tendering/OpportunityDetail/Index?noticeUID=CO1.NTC.2573581&amp;isFromPublicArea=True&amp;isModal=true&amp;asPopupView=true"/>
    <x v="21"/>
    <x v="303"/>
    <d v="2022-01-20T00:00:00"/>
    <d v="2022-12-19T00:00:00"/>
    <s v="11 meses "/>
    <d v="2023-01-15T00:00:00"/>
    <s v="27 días."/>
    <d v="2023-01-15T00:00:00"/>
    <s v="11 meses 27 días."/>
    <s v="Término Ok"/>
    <m/>
    <m/>
    <m/>
    <m/>
    <s v="CARRERA 8F N°159B 34"/>
    <n v="3013627540"/>
    <s v="CLAUDIAUABOG@HOTMAIL.COM"/>
    <s v="Banco Davivienda"/>
    <s v="Ahorros"/>
    <s v="450700087130"/>
    <s v="Femenino"/>
    <s v="Colombia"/>
    <s v="Bogotá, D.C."/>
    <s v="Cundinamarca"/>
    <d v="1982-11-27T00:00:00"/>
    <n v="41"/>
    <s v="DERECHO"/>
    <m/>
  </r>
  <r>
    <x v="2"/>
    <s v="254-2022"/>
    <m/>
    <s v="Secop II"/>
    <s v="254-2022CPS-AG(69445)"/>
    <s v="FDLSUBACD-254-2022(69445)"/>
    <x v="0"/>
    <x v="0"/>
    <x v="0"/>
    <m/>
    <m/>
    <s v="SIGIFREDO DIAZ FERNANDEZ"/>
    <n v="19196188"/>
    <s v="Bogotá, D.C."/>
    <n v="1977"/>
    <n v="25520000"/>
    <n v="850667"/>
    <n v="0"/>
    <n v="26370667"/>
    <n v="2320000"/>
    <m/>
    <m/>
    <m/>
    <s v="Persona Natural"/>
    <x v="0"/>
    <m/>
    <s v="PRESTAR SERVICIOS DE APOYO EN EL AREA DE GESTION DESARROLLO LOCAL ESPECIALMENTE EN LA ATENCION DE ACTIVIDADES RELACIONADAS CON LA PARTICIPACION CIUDADANA DE LA ALCALDIA LOCAL DE SUBA PARA LOGRAR CON EL CUMPLIMIENTO DE LAS METAS DEL PLAN DE DESARROLLO LOCAL DE LA VIGENCIA."/>
    <s v="https://community.secop.gov.co/Public/Tendering/OpportunityDetail/Index?noticeUID=CO1.NTC.2574327&amp;isFromPublicArea=True&amp;isModal=true&amp;asPopupView=true"/>
    <x v="4"/>
    <x v="306"/>
    <d v="2022-01-20T00:00:00"/>
    <d v="2022-12-19T00:00:00"/>
    <s v="11 meses "/>
    <d v="2022-12-31T00:00:00"/>
    <s v="12 días."/>
    <d v="2022-12-31T00:00:00"/>
    <s v="11 meses 12 días."/>
    <s v="Término Ok"/>
    <m/>
    <m/>
    <m/>
    <m/>
    <s v="calle146 A N 95B- 14 TORRE 2 APT 101"/>
    <n v="3112355192"/>
    <s v="SIDIAFER16@GMAIL.COM"/>
    <s v="Banco Scotiabank Colpatria"/>
    <s v="Ahorros"/>
    <n v="4382023254"/>
    <s v="Masculino"/>
    <s v="Colombia"/>
    <s v="Bogotá, D.C."/>
    <s v="Cundinamarca"/>
    <d v="1953-02-20T00:00:00"/>
    <n v="71"/>
    <s v="TECNICO PROFESIONAL EN GESTION COMERCIAL EN SEGUROS "/>
    <m/>
  </r>
  <r>
    <x v="2"/>
    <s v="255-2022"/>
    <m/>
    <s v="Secop II"/>
    <s v="255-2022CPS-P(69460)"/>
    <s v="FDLSUBACD-255-2022(69460)"/>
    <x v="0"/>
    <x v="0"/>
    <x v="1"/>
    <m/>
    <m/>
    <s v="Andres Felipe Salazar Charry"/>
    <n v="1026579378"/>
    <m/>
    <n v="1977"/>
    <n v="27480000"/>
    <n v="0"/>
    <n v="0"/>
    <n v="27480000"/>
    <n v="4580000"/>
    <m/>
    <m/>
    <m/>
    <s v="Persona Natural"/>
    <x v="0"/>
    <m/>
    <s v="PRESTAR LOS SERVICIOS PROFESIONALES AL AREA DE GESTION DEL DESARROLLO LOCAL PARA APOYAR AL ALCALDE LOCAL EN LA PROMOCION, ARTICULACION, ACOMPAÑAMIENTO Y SEGUIMIENTO EN MATERIA SOCIAL PARA IMPULSAR EL DESARROLLO DE LAS ACTIVIDADES RELACIONADAS CON LA POBLACION LGBTI, EN EL MARCO DEL CUMPLIMIENTO DE LAS METAS ESTABLECIDAS EN EL PROYECTO DE INVERSION 1977 - SUBA PARTICIPA, INCIDE Y RECONSTRUYE LA CONFIANZA CIUDADANA."/>
    <s v="https://community.secop.gov.co/Public/Tendering/OpportunityDetail/Index?noticeUID=CO1.NTC.2574263&amp;isFromPublicArea=True&amp;isModal=true&amp;asPopupView=true"/>
    <x v="4"/>
    <x v="303"/>
    <d v="2022-01-19T00:00:00"/>
    <d v="2022-07-18T00:00:00"/>
    <s v="6 meses "/>
    <d v="2022-07-18T00:00:00"/>
    <s v=""/>
    <d v="2022-07-18T00:00:00"/>
    <s v="6 meses "/>
    <s v="Término Ok"/>
    <m/>
    <m/>
    <m/>
    <m/>
    <s v="-"/>
    <s v="-"/>
    <s v="-"/>
    <s v="-"/>
    <s v="-"/>
    <s v="-"/>
    <s v="Masculino"/>
    <s v="-"/>
    <s v="-"/>
    <s v="-"/>
    <s v="-"/>
    <s v="-"/>
    <s v="-"/>
    <m/>
  </r>
  <r>
    <x v="2"/>
    <s v="256-2022"/>
    <m/>
    <s v="Secop II"/>
    <s v="256-2022CPS-P(69442)"/>
    <s v="FDLSUBACD-256-2022(69442)"/>
    <x v="0"/>
    <x v="0"/>
    <x v="1"/>
    <m/>
    <m/>
    <s v="MARIA ESTHER SINISTERRA QUIÑONEZ"/>
    <n v="66827428"/>
    <s v="Cali (Valle del Cauca)"/>
    <n v="1977"/>
    <n v="50380000"/>
    <n v="0"/>
    <n v="0"/>
    <n v="50380000"/>
    <n v="4580000"/>
    <m/>
    <m/>
    <m/>
    <s v="Persona Natural"/>
    <x v="0"/>
    <m/>
    <s v="APOYAR AL (A) ALCALDE (SA) LOCAL EN EL FORTALECIMIENTO E INCLUSION DE LAS COMUNIDADES NEGRAS, AFROCOLOMBIANAS Y PALENQUERAS EN EL MARCO DE LA POLITICA PUBLICA DISTRITAL AFRODESCENDIENTES Y LOS ESPACIOS DE PARTICIPACION."/>
    <s v="https://community.secop.gov.co/Public/Tendering/OpportunityDetail/Index?noticeUID=CO1.NTC.2609234&amp;isFromPublicArea=True&amp;isModal=true&amp;asPopupView=true"/>
    <x v="4"/>
    <x v="302"/>
    <d v="2022-01-26T00:00:00"/>
    <d v="2022-12-25T00:00:00"/>
    <s v="11 meses "/>
    <d v="2022-12-25T00:00:00"/>
    <s v=""/>
    <d v="2022-12-25T00:00:00"/>
    <s v="11 meses "/>
    <s v="Término Ok"/>
    <m/>
    <m/>
    <m/>
    <m/>
    <s v="KR 95 129 C 15"/>
    <n v="3186290179"/>
    <s v="esther6808@hotmail.com"/>
    <s v="Banco Caja Social (BCSC)"/>
    <s v="Ahorros"/>
    <n v="24088742021"/>
    <s v="Femenino"/>
    <s v="Colombia"/>
    <s v="Vélez"/>
    <s v="Santander"/>
    <d v="1968-12-27T00:00:00"/>
    <n v="55"/>
    <s v="LICENCIATURA EN EDUCACION BASICA CON ENFASIS EN CIENCIAS SOCIALES"/>
    <m/>
  </r>
  <r>
    <x v="2"/>
    <s v="257-2022"/>
    <m/>
    <s v="Secop II"/>
    <s v="257-2022CPS-P(69470)"/>
    <s v="FDLSUBACD-257-2022(69470)"/>
    <x v="0"/>
    <x v="0"/>
    <x v="1"/>
    <m/>
    <m/>
    <s v="CATALINA FONSECA VELANDIA"/>
    <n v="1010193889"/>
    <s v="Bogotá, D.C."/>
    <n v="1977"/>
    <n v="72050000"/>
    <n v="6550000"/>
    <n v="0"/>
    <n v="78600000"/>
    <n v="6550000"/>
    <m/>
    <m/>
    <m/>
    <s v="Persona Natural"/>
    <x v="0"/>
    <m/>
    <s v="PRESTAR LOS SERVICIOS PROFESIONALES AL AREA DE GESTION DEL DESARROLLO LOCAL PARA APOYAR AL ALCALDE LOCAL EN LA COORDINACION DE ACTIVIDADES EN EL MARCO DE LA PROMOCION, ARTICULACION, ACOMPAÑAMIENTO Y SEGUIMIENTO EN MATERIA SOCIAL DE LAS ORGANIZACIONES SOCIALES Y LA FORMACION DE PERSONAS EN TEMAS RELACIONADOS CON PARTICIPACION CIUDADANA Y PRESUPUESTOS PARTICIPATIVOS, EN CUMPLIMIENTO DE LAS METAS ESTABLECIDAS EN EL PROYECTO DE INVERSION 1977 - SUBA PARTICIPA, INCIDE Y RECONSTRUYE LA CONFIANZA CIUDADANA."/>
    <s v="https://community.secop.gov.co/Public/Tendering/OpportunityDetail/Index?noticeUID=CO1.NTC.2574059&amp;isFromPublicArea=True&amp;isModal=true&amp;asPopupView=true"/>
    <x v="4"/>
    <x v="303"/>
    <d v="2022-01-19T00:00:00"/>
    <d v="2022-12-18T00:00:00"/>
    <s v="11 meses "/>
    <d v="2023-01-22T00:00:00"/>
    <s v="1 meses 4 días."/>
    <d v="2023-01-22T00:00:00"/>
    <s v="1 años 4 días."/>
    <s v="Término Ok"/>
    <m/>
    <m/>
    <m/>
    <m/>
    <s v="Carrera 7b # 124 - 20"/>
    <n v="3115507117"/>
    <s v="catafon007@gmail.com"/>
    <s v="Bancolombia"/>
    <s v="Ahorros"/>
    <n v="58993244005"/>
    <s v="Femenino"/>
    <s v="Colombia"/>
    <s v="Bogotá, D.C."/>
    <s v="Cundinamarca"/>
    <d v="1990-10-04T00:00:00"/>
    <n v="33"/>
    <s v="GOBIERNO Y RELACIONES_x000a_INTERNACIONALES , ESPECIALIZACION EN GERENCIA_x000a_FINANCIERA"/>
    <m/>
  </r>
  <r>
    <x v="2"/>
    <s v="258-2022"/>
    <m/>
    <s v="Secop II"/>
    <s v="258-2022CPS-AG(69649)"/>
    <s v="FDLSUBACD-258-2022(69649)"/>
    <x v="0"/>
    <x v="0"/>
    <x v="0"/>
    <m/>
    <m/>
    <s v="ROSALBA CASTIBLANCO DE FLOREZ"/>
    <n v="41578687"/>
    <s v="Bogotá, D.C."/>
    <n v="1996"/>
    <n v="40150000"/>
    <n v="1460000"/>
    <n v="0"/>
    <n v="41610000"/>
    <n v="3650000"/>
    <m/>
    <m/>
    <m/>
    <s v="Persona Natural"/>
    <x v="0"/>
    <m/>
    <s v="PRESTAR SERVICIOS TECNICOS EN EL AREA DE GESTION DESARROLLO LOCAL EN LA PROMOCION, ACOMPAÑAMIENTO Y ATENCION DE LAS INSTANCIAS DE COORDINACION INTERINSTITUCIONALES Y LAS INSTANCIAS DE PARTICIPACION LOCALES, ASI COMO LOS PROCESOS COMUNITARIOS EN LA LOCALIDAD DE SUBA, PROMOVIENDO EL EJERCICIO DE DERECHOS, FORTALECIENDO COMPETENCIAS, HABILIDADES Y CONOCIMIENTOS DE LAS MUJERES EN LA LOCALIDAD DE SUBA PARA DAR CUMPLIMIENTO A LAS METAS DEL PLAN DE DESARROLLO LOCAL"/>
    <s v="https://community.secop.gov.co/Public/Tendering/OpportunityDetail/Index?noticeUID=CO1.NTC.2573266&amp;isFromPublicArea=True&amp;isModal=true&amp;asPopupView=true"/>
    <x v="4"/>
    <x v="303"/>
    <d v="2022-01-19T00:00:00"/>
    <d v="2022-12-18T00:00:00"/>
    <s v="11 meses "/>
    <d v="2022-12-31T00:00:00"/>
    <s v="13 días."/>
    <d v="2022-12-31T00:00:00"/>
    <s v="11 meses 13 días."/>
    <s v="Término Ok"/>
    <m/>
    <m/>
    <m/>
    <m/>
    <s v="Cra 59 B BIS N.º 128 B-07, B 5 Apto. 302"/>
    <n v="3108600488"/>
    <s v="rosalbacastiblancop@gmail.com"/>
    <s v="Banco Davivienda"/>
    <s v="Ahorros"/>
    <n v="2500079062"/>
    <s v="Femenino"/>
    <s v="Colombia"/>
    <s v="Bogotá, D.C."/>
    <s v="Cundinamarca"/>
    <d v="1952-07-16T00:00:00"/>
    <n v="71"/>
    <s v="ARTES ESCENICAS - QUIMICA"/>
    <m/>
  </r>
  <r>
    <x v="2"/>
    <s v="259-2022"/>
    <m/>
    <s v="Secop II"/>
    <s v="259-2022CPS-P(69641"/>
    <s v="FDLSUBACD-259-2022(69641)"/>
    <x v="0"/>
    <x v="0"/>
    <x v="1"/>
    <m/>
    <m/>
    <s v="ANDRES FELIPE ESPINOSA ZULUAGA"/>
    <n v="1015439516"/>
    <m/>
    <n v="1978"/>
    <n v="84700000"/>
    <n v="0"/>
    <n v="0"/>
    <n v="84700000"/>
    <n v="7700000"/>
    <m/>
    <m/>
    <m/>
    <s v="Persona Natural"/>
    <x v="2"/>
    <m/>
    <s v="PRESTAR SERVICIOS PROFESIONALES ESPECIALIZADOS EN EL AREA DE GESTION DEL DESARROLLO LOCAL DE LA ALCALDIA LOCAL DE SUBA EN TEMAS DE PLANEACION, PARA LOGRAR EL CUMPLIMIENTO DE LAS METAS DEL PLAN DE DESARROLLO LOCAL DE LA VIGENCIA"/>
    <s v="https://community.secop.gov.co/Public/Tendering/OpportunityDetail/Index?noticeUID=CO1.NTC.2573166&amp;isFromPublicArea=True&amp;isModal=true&amp;asPopupView=true"/>
    <x v="6"/>
    <x v="304"/>
    <d v="2022-01-19T00:00:00"/>
    <d v="2022-12-18T00:00:00"/>
    <s v="11 meses "/>
    <d v="2022-12-18T00:00:00"/>
    <s v=""/>
    <d v="2022-09-02T00:00:00"/>
    <s v="7 meses 15 días."/>
    <s v="Terminación Anticipada"/>
    <m/>
    <m/>
    <m/>
    <d v="2023-04-05T00:00:00"/>
    <s v="-"/>
    <s v="-"/>
    <s v="-"/>
    <s v="-"/>
    <s v="-"/>
    <s v="-"/>
    <s v="Masculino"/>
    <s v="-"/>
    <s v="-"/>
    <s v="-"/>
    <s v="-"/>
    <s v="-"/>
    <s v="-"/>
    <m/>
  </r>
  <r>
    <x v="2"/>
    <s v="260-2022"/>
    <m/>
    <s v="Secop II"/>
    <s v="260-2022CPS-P(69644)"/>
    <s v="FDLSUBACD-260-2022(69644)"/>
    <x v="0"/>
    <x v="0"/>
    <x v="1"/>
    <m/>
    <m/>
    <s v="YURY ANDRES SANTOS PETREL"/>
    <n v="80257080"/>
    <s v="Bogotá, D.C."/>
    <n v="1978"/>
    <n v="90750000"/>
    <n v="11550000"/>
    <n v="0"/>
    <n v="102300000"/>
    <n v="8250000"/>
    <m/>
    <m/>
    <m/>
    <s v="Persona Natural"/>
    <x v="0"/>
    <m/>
    <s v="PRESTAR SERVICIOS PROFESIONALES ESPECIALIZADOS EN EL AREA DE GESTION DEL DESARROLLO LOCAL DE LA ALCALDIA LOCAL DE SUBA EN TEMAS DE PLANEACION DE LOS PROYECTOS DE INVERSION Y RUBROS DE FUNCIONAMIENTO, PARA LOGRAR EL CUMPLIMIENTO DE LAS METAS DEL PLAN DE DESARROLLO LOCAL DE LA VIGENCIA"/>
    <s v="https://community.secop.gov.co/Public/Tendering/OpportunityDetail/Index?noticeUID=CO1.NTC.2573401&amp;isFromPublicArea=True&amp;isModal=true&amp;asPopupView=true"/>
    <x v="6"/>
    <x v="306"/>
    <d v="2022-01-19T00:00:00"/>
    <d v="2022-12-18T00:00:00"/>
    <s v="11 meses "/>
    <d v="2023-01-30T00:00:00"/>
    <s v="1 meses 12 días."/>
    <d v="2023-01-30T00:00:00"/>
    <s v="1 años 12 días."/>
    <s v="Término Ok"/>
    <m/>
    <m/>
    <m/>
    <m/>
    <s v="Carrera 72 a # No 137 a -35"/>
    <n v="3006595498"/>
    <s v="andressantosp967@gmail.com"/>
    <s v="Bancolombia"/>
    <s v="Ahorros"/>
    <n v="15485059650"/>
    <s v="Masculino"/>
    <s v="Colombia"/>
    <s v="Bogotá, D.C."/>
    <s v="Cundinamarca"/>
    <d v="1983-01-13T00:00:00"/>
    <n v="41"/>
    <s v="MAESTRÍA EN PLANEACIÓN PARA EL_x000a_DESARROLLO , ECONOMIA"/>
    <m/>
  </r>
  <r>
    <x v="2"/>
    <s v="261-2022"/>
    <m/>
    <s v="Secop II"/>
    <s v="261-2022CPS-P(66491)"/>
    <s v="FDLSUBACD-261-2022(66491)"/>
    <x v="0"/>
    <x v="0"/>
    <x v="1"/>
    <m/>
    <m/>
    <s v="LAURA CATALINA MARTINEZ CASTILLO"/>
    <n v="1019028211"/>
    <s v="Bogotá, D.C."/>
    <n v="1978"/>
    <n v="72050000"/>
    <n v="9170000"/>
    <n v="0"/>
    <n v="81220000"/>
    <n v="6550000"/>
    <m/>
    <m/>
    <m/>
    <s v="Persona Natural"/>
    <x v="0"/>
    <m/>
    <s v="PRESTAR SERVICIOS PROFESIONALES EN EL AREA DE GESTION DEL DESARROLLO LOCAL DE LA ALCALDIA LOCAL DE SUBA, EN EL PROCESO DE FORMULACION, EJECUCION, SEGUIMIENTO Y EVALUACION DE LAS POLITICAS, PLANES, PROGRAMAS Y PROYECTOS DE DESARROLLO LOCAL, PARA LOGRAR EL CUMPLIMIENTO DE LAS METAS DEL PLAN DE DESARROLLO LOCAL DE LA VIGENCIA"/>
    <s v="https://community.secop.gov.co/Public/Tendering/OpportunityDetail/Index?noticeUID=CO1.NTC.2572137&amp;isFromPublicArea=True&amp;isModal=true&amp;asPopupView=true"/>
    <x v="6"/>
    <x v="303"/>
    <d v="2022-01-19T00:00:00"/>
    <d v="2022-12-18T00:00:00"/>
    <s v="11 meses "/>
    <d v="2023-01-31T00:00:00"/>
    <s v="1 meses 13 días."/>
    <d v="2023-01-31T00:00:00"/>
    <s v="1 años 13 días."/>
    <s v="Término Ok"/>
    <m/>
    <m/>
    <m/>
    <m/>
    <s v="Cra. 98A #146A-34"/>
    <n v="3214971043"/>
    <s v="inglauramartinez1922@gmail.com"/>
    <s v="Banco Davivienda"/>
    <s v="Ahorros"/>
    <s v="488412981315"/>
    <s v="Femenino"/>
    <s v="Colombia"/>
    <s v="Bogotá, D.C."/>
    <s v="Cundinamarca"/>
    <d v="1988-09-19T00:00:00"/>
    <n v="35"/>
    <s v="ESPECIALIZACIÓN EN SISTEMAS INTEGRADOS DE GESTIÓN - QHSE; INGENIERIA INDUSTRIAL"/>
    <m/>
  </r>
  <r>
    <x v="2"/>
    <s v="262-2022"/>
    <m/>
    <s v="Secop II"/>
    <s v="262-2022CPS-P(66491)"/>
    <s v="FDLSUBACD-262-2022(66491)"/>
    <x v="0"/>
    <x v="0"/>
    <x v="1"/>
    <m/>
    <m/>
    <s v="JUAN CARLOS TORRES ORTIZ"/>
    <n v="79828542"/>
    <s v="Bogotá, D.C."/>
    <n v="1978"/>
    <n v="72050000"/>
    <n v="9170000"/>
    <n v="0"/>
    <n v="81220000"/>
    <n v="6550000"/>
    <m/>
    <m/>
    <m/>
    <s v="Persona Natural"/>
    <x v="0"/>
    <m/>
    <s v="PRESTAR SERVICIOS PROFESIONALES EN EL AREA DE GESTION DEL DESARROLLO LOCAL DE LA ALCALDIA LOCAL DE SUBA, EN EL PROCESO DE FORMULACION, EJECUCION, SEGUIMIENTO Y EVALUACION DE LAS POLITICAS, PLANES, PROGRAMAS Y PROYECTOS DE DESARROLLO LOCAL, PARA LOGRAR EL CUMPLIMIENTO DE LAS METAS DEL PLAN DE DESARROLLO LOCAL DE LA VIGENCIA"/>
    <s v="https://community.secop.gov.co/Public/Tendering/OpportunityDetail/Index?noticeUID=CO1.NTC.2572649&amp;isFromPublicArea=True&amp;isModal=true&amp;asPopupView=true"/>
    <x v="6"/>
    <x v="303"/>
    <d v="2022-01-19T00:00:00"/>
    <d v="2022-12-18T00:00:00"/>
    <s v="11 meses "/>
    <d v="2023-01-30T00:00:00"/>
    <s v="1 meses 12 días."/>
    <d v="2023-01-30T00:00:00"/>
    <s v="1 años 12 días."/>
    <s v="Término Ok"/>
    <m/>
    <m/>
    <m/>
    <m/>
    <s v="calle 130c#102a-10"/>
    <n v="3132589889"/>
    <s v="jctorreso2018@gmail.com"/>
    <s v="Banco Caja Social (BCSC)"/>
    <s v="Ahorros"/>
    <s v="24054721672"/>
    <s v="Masculino"/>
    <s v="Colombia"/>
    <s v="Bogotá, D.C."/>
    <s v="Cundinamarca"/>
    <d v="1975-10-29T00:00:00"/>
    <n v="48"/>
    <s v="ESPECIALIZACION EN LA RESPONSABILIDAD PENAL DEL SERVOR - ING INDUSTRIAL - TECNOLOGIA INDUSTRIAL"/>
    <m/>
  </r>
  <r>
    <x v="2"/>
    <s v="263-2022"/>
    <m/>
    <s v="Secop II"/>
    <s v="263-2022CPS-P(66491)"/>
    <s v="FDLSUBACD-263-2022(66491)"/>
    <x v="0"/>
    <x v="0"/>
    <x v="1"/>
    <m/>
    <m/>
    <s v="SONIA DEL PILAR PEREZ CRISTANCHO"/>
    <n v="1052312430"/>
    <m/>
    <n v="1978"/>
    <n v="72050000"/>
    <n v="0"/>
    <n v="0"/>
    <n v="72050000"/>
    <n v="6550000"/>
    <m/>
    <m/>
    <m/>
    <s v="Persona Natural"/>
    <x v="5"/>
    <m/>
    <s v="PRESTAR SERVICIOS PROFESIONALES EN EL AREA DE GESTION DEL DESARROLLO LOCAL DE LA ALCALDIA LOCAL DE SUBA, EN EL PROCESO DE FORMULACION, EJECUCION, SEGUIMIENTO Y EVALUACION DE LAS POLITICAS, PLANES, PROGRAMAS Y PROYECTOS DE DESARROLLO LOCAL, PARA LOGRAR EL CUMPLIMIENTO DE LAS METAS DEL PLAN DE DESARROLLO LOCAL DE LA VIGENCIA"/>
    <s v="https://community.secop.gov.co/Public/Tendering/OpportunityDetail/Index?noticeUID=CO1.NTC.2572949&amp;isFromPublicArea=True&amp;isModal=true&amp;asPopupView=true"/>
    <x v="6"/>
    <x v="303"/>
    <d v="2022-01-19T00:00:00"/>
    <d v="2022-12-18T00:00:00"/>
    <s v="11 meses "/>
    <d v="2022-12-18T00:00:00"/>
    <s v=""/>
    <d v="2022-08-31T00:00:00"/>
    <s v="7 meses 13 días."/>
    <s v="Terminación Anticipada"/>
    <m/>
    <m/>
    <m/>
    <m/>
    <s v="-"/>
    <s v="-"/>
    <s v="-"/>
    <s v="-"/>
    <s v="-"/>
    <s v="-"/>
    <s v="Femenino"/>
    <s v="-"/>
    <s v="-"/>
    <s v="-"/>
    <s v="-"/>
    <s v="-"/>
    <s v="-"/>
    <m/>
  </r>
  <r>
    <x v="2"/>
    <s v="264-2022"/>
    <m/>
    <s v="Secop II"/>
    <s v="264-2022CPS-P(66491)"/>
    <s v="FDLSUBACD-264-2022(66491)"/>
    <x v="0"/>
    <x v="0"/>
    <x v="1"/>
    <m/>
    <m/>
    <s v="Diana Marcela Aguilar Tovar"/>
    <n v="1110456122"/>
    <s v="Ibagué (Tolima)"/>
    <n v="1978"/>
    <n v="72050000"/>
    <n v="9170000"/>
    <n v="0"/>
    <n v="81220000"/>
    <n v="6550000"/>
    <m/>
    <m/>
    <m/>
    <s v="Persona Natural"/>
    <x v="0"/>
    <m/>
    <s v="PRESTAR SERVICIOS PROFESIONALES EN EL AREA DE GESTION DEL DESARROLLO LOCAL DE LA ALCALDIA LOCAL DE SUBA, EN EL PROCESO DE FORMULACION, EJECUCION, SEGUIMIENTO Y EVALUACION DE LAS POLITICAS, PLANES, PROGRAMAS Y PROYECTOS DE DESARROLLO LOCAL, PARA LOGRAR EL CUMPLIMIENTO DE LAS METAS DEL PLAN DE DESARROLLO LOCAL DE LA VIGENCIA"/>
    <s v="https://community.secop.gov.co/Public/Tendering/OpportunityDetail/Index?noticeUID=CO1.NTC.2572884&amp;isFromPublicArea=True&amp;isModal=true&amp;asPopupView=true"/>
    <x v="6"/>
    <x v="303"/>
    <d v="2022-01-19T00:00:00"/>
    <d v="2022-12-18T00:00:00"/>
    <s v="11 meses "/>
    <d v="2023-01-30T00:00:00"/>
    <s v="1 meses 12 días."/>
    <d v="2023-01-30T00:00:00"/>
    <s v="1 años 12 días."/>
    <s v="Término Ok"/>
    <m/>
    <m/>
    <m/>
    <m/>
    <s v="KR66 # 23A-42"/>
    <n v="3158687265"/>
    <s v="dmarcetovar@gmail.com"/>
    <s v="Bancolombia"/>
    <s v="Ahorros"/>
    <s v="61868175892"/>
    <s v="Femenino"/>
    <s v="Colombia"/>
    <s v="Armenia"/>
    <s v="Quindio"/>
    <d v="1986-11-18T00:00:00"/>
    <n v="37"/>
    <s v="ESPECIALIZACION EN GERENCIA DE PROYECTOS - INGENIERIA FORESTAL"/>
    <m/>
  </r>
  <r>
    <x v="2"/>
    <s v="265-2022"/>
    <m/>
    <s v="Secop II"/>
    <s v="265-2022CPS-P(68215)"/>
    <s v="FDLSUBACD-265-2022(68215)"/>
    <x v="0"/>
    <x v="0"/>
    <x v="1"/>
    <m/>
    <m/>
    <s v="DEISY RUTH CONTRERAS RAMOS"/>
    <n v="52048570"/>
    <m/>
    <n v="1978"/>
    <n v="72050000"/>
    <n v="0"/>
    <n v="0"/>
    <n v="72050000"/>
    <n v="6550000"/>
    <m/>
    <m/>
    <m/>
    <s v="Persona Natural"/>
    <x v="5"/>
    <m/>
    <s v="APOYAR TECNICAMENTE A LOS RESPONSABLES E INTEGRANTES DE LOS PROCESOS EN LA IMPLEMENTACION DE HERRAMIENTAS DE GESTION, SIGUIENDO LOS LINEAMIENTOS METODOLOGICOS ESTABLECIDOS POR LA OFICINA ASESORA DE PLANEACION DE LA SECRETARIA DISTRITAL DE GOBIERNO"/>
    <s v="https://community.secop.gov.co/Public/Tendering/OpportunityDetail/Index?noticeUID=CO1.NTC.2582919&amp;isFromPublicArea=True&amp;isModal=true&amp;asPopupView=true"/>
    <x v="6"/>
    <x v="303"/>
    <d v="2022-01-20T00:00:00"/>
    <d v="2022-12-19T00:00:00"/>
    <s v="11 meses "/>
    <d v="2022-12-19T00:00:00"/>
    <s v=""/>
    <d v="2022-10-18T00:00:00"/>
    <s v="8 meses 29 días."/>
    <s v="Terminación Anticipada"/>
    <m/>
    <m/>
    <m/>
    <m/>
    <s v="-"/>
    <s v="-"/>
    <s v="-"/>
    <s v="-"/>
    <s v="-"/>
    <s v="-"/>
    <s v="Femenino"/>
    <s v="-"/>
    <s v="-"/>
    <s v="-"/>
    <s v="-"/>
    <s v="-"/>
    <s v="-"/>
    <m/>
  </r>
  <r>
    <x v="2"/>
    <s v="266-2022"/>
    <m/>
    <s v="Secop II"/>
    <s v="266-2022CPS-P(69645)"/>
    <s v="FDLSUBACD-266-2022(69645)"/>
    <x v="0"/>
    <x v="0"/>
    <x v="1"/>
    <m/>
    <m/>
    <s v="MANUEL GUILLERMO FRANCISCO AMOROCHO BARRERA"/>
    <n v="1026555099"/>
    <s v="Bogotá, D.C."/>
    <n v="1978"/>
    <n v="72050000"/>
    <n v="6986666"/>
    <n v="0"/>
    <n v="79036666"/>
    <n v="6550000"/>
    <m/>
    <m/>
    <m/>
    <s v="Persona Natural"/>
    <x v="0"/>
    <m/>
    <s v="PRESTAR SERVICIOS PROFESIONALES EN EL AREA DE GESTION DEL DESARROLLO LOCAL DE LA ALCALDIA LOCAL DE SUBA, EN EL PROCESO DE FORMULACION, EJECUCION, SEGUIMIENTO Y EVALUACION DE LAS POLITICAS, PLANES, PROGRAMAS Y PROYECTOS DE DESARROLLO LOCAL, GARANTIZANDO EL MANEJO, VALIDACION Y ACTUALIZACION DE LA INFORMACION EN APLICATIVO SIPSE, PARA LOGRAR EL CUMPLIMIENTO DE LAS METAS DEL PLAN DE DESARROLLO LOCAL DE LA VIGENCIA"/>
    <s v="https://community.secop.gov.co/Public/Tendering/OpportunityDetail/Index?noticeUID=CO1.NTC.2574086&amp;isFromPublicArea=True&amp;isModal=true&amp;asPopupView=true"/>
    <x v="6"/>
    <x v="304"/>
    <d v="2022-01-29T00:00:00"/>
    <d v="2022-12-28T00:00:00"/>
    <s v="11 meses "/>
    <d v="2023-01-30T00:00:00"/>
    <s v="1 meses 2 días."/>
    <d v="2023-01-30T00:00:00"/>
    <s v="1 años 2 días."/>
    <s v="Término Ok"/>
    <m/>
    <m/>
    <m/>
    <m/>
    <s v="Avenida calle 25 Nº 27 B - 87"/>
    <n v="3016967467"/>
    <s v="mfamorochob@unal.edu.co"/>
    <s v="Banco Davivienda"/>
    <s v="Ahorros"/>
    <s v="001670110426"/>
    <s v="Masculino"/>
    <s v="Colombia"/>
    <s v="Bogotá, D.C."/>
    <s v="Cundinamarca"/>
    <d v="1987-09-19T00:00:00"/>
    <n v="36"/>
    <s v="ESPECIALIZACION EN PROYECTOS DE DESARROLLO; ADMINISTRACION DE EMPRESAS"/>
    <m/>
  </r>
  <r>
    <x v="2"/>
    <s v="267-2022"/>
    <m/>
    <s v="Secop II"/>
    <s v="267-2022CPS-P(66537)"/>
    <s v="FDLSUBACD-267-2022(66537)"/>
    <x v="0"/>
    <x v="0"/>
    <x v="1"/>
    <m/>
    <m/>
    <s v="CAMILA ANDREA BARRIOS OVALLE"/>
    <n v="1110530826"/>
    <s v="Ibagué (Tolima)"/>
    <n v="1978"/>
    <n v="91373334"/>
    <n v="0"/>
    <n v="0"/>
    <n v="91373334"/>
    <n v="7700000"/>
    <m/>
    <m/>
    <m/>
    <s v="Persona Natural"/>
    <x v="0"/>
    <m/>
    <s v="PRESTAR SERVICIOS PROFESIONALES ESPECIALIZADOS AL AREA DE GESTION DEL DESARROLLO LOCAL PARA APOYAR LA COORDINACION DE LAS ACCIONES INTEGRALES EN PROGRAMAS SOCIALES DE LA ALCALDIA LOCAL DE SUBA"/>
    <s v="https://community.secop.gov.co/Public/Tendering/OpportunityDetail/Index?noticeUID=CO1.NTC.2587856&amp;isFromPublicArea=True&amp;isModal=true&amp;asPopupView=true"/>
    <x v="20"/>
    <x v="306"/>
    <d v="2022-01-20T00:00:00"/>
    <d v="2022-12-19T00:00:00"/>
    <s v="11 meses "/>
    <d v="2023-01-15T00:00:00"/>
    <s v="27 días."/>
    <d v="2023-01-15T00:00:00"/>
    <s v="11 meses 27 días."/>
    <s v="Término Ok"/>
    <m/>
    <m/>
    <m/>
    <m/>
    <s v="Carrera 21 # 102 - 15"/>
    <n v="3017287956"/>
    <s v="Camilabarrios9@gmail.com"/>
    <s v="Bancolombia"/>
    <s v="Ahorros"/>
    <s v="03141409891"/>
    <s v="Femenino"/>
    <s v="Brasil"/>
    <s v="Brasilia"/>
    <s v="Brasil"/>
    <d v="1992-09-20T00:00:00"/>
    <n v="31"/>
    <s v="RELACIONES INTERNACIONALES,GESTION Y DESARROLLO URBANOS, Programa de especialización en Pensamiento_x000a_Estratégico Urbano "/>
    <m/>
  </r>
  <r>
    <x v="2"/>
    <s v="268-2022"/>
    <m/>
    <s v="Secop II"/>
    <s v="268-2022CPS-AG(68429)"/>
    <s v="FDLSUBACD-268-2022(68429)"/>
    <x v="0"/>
    <x v="0"/>
    <x v="0"/>
    <m/>
    <m/>
    <s v="ANGIEE NATHALIA TORRES TRIANA"/>
    <n v="1014236662"/>
    <s v="Bogotá, D.C."/>
    <n v="1957"/>
    <n v="40150000"/>
    <n v="1338333"/>
    <n v="0"/>
    <n v="41488333"/>
    <n v="3650000"/>
    <m/>
    <m/>
    <m/>
    <s v="Persona Natural"/>
    <x v="0"/>
    <m/>
    <s v="PRESTAR APOYO TECNICO AL AREA DE GESTION DEL DESARROLLO LOCAL DE LA ALCALDIA LOCAL DE SUBA, PARA APOYAR LOS PROYECTOS DE INVERSION ENFOCADOS EN EL FORTALECIMIENTO DEL ACCESO, PERMANENCIA Y GARANTIA DE DERECHOS Y CONDICIONES EN LA EDUCACION INICIAL DE NIÑOS Y NIÑAS DE LA LOCALIDAD, DANDO CUMPLIMIENTO EFECTIVO A LOS COMPONENTES DEL PROYECTO 1957 - CONSTRUYENDO NUESTRA INFANCIA LOCAL"/>
    <s v="https://community.secop.gov.co/Public/Tendering/OpportunityDetail/Index?noticeUID=CO1.NTC.2578849&amp;isFromPublicArea=True&amp;isModal=true&amp;asPopupView=true"/>
    <x v="20"/>
    <x v="303"/>
    <d v="2022-01-20T00:00:00"/>
    <d v="2022-12-19T00:00:00"/>
    <s v="11 meses "/>
    <d v="2022-12-31T00:00:00"/>
    <s v="12 días."/>
    <d v="2022-12-31T00:00:00"/>
    <s v="11 meses 12 días."/>
    <s v="Término Ok"/>
    <m/>
    <m/>
    <m/>
    <m/>
    <s v="CLL 130 D BIS # 99-84"/>
    <n v="3013838110"/>
    <s v="a.nathalia.t.t@gmail.com"/>
    <s v="Banco Davivienda"/>
    <s v="Ahorros"/>
    <s v="466900037816"/>
    <s v="Femenino"/>
    <s v="Colombia"/>
    <s v="Bogotá, D.C."/>
    <s v="Cundinamarca"/>
    <d v="1992-09-16T00:00:00"/>
    <n v="31"/>
    <s v="INGENIERÍA INDUSTRIAL; TECNOLOGÍA EN CONTROL AMBIENTAL"/>
    <m/>
  </r>
  <r>
    <x v="2"/>
    <s v="269-2022"/>
    <m/>
    <s v="Secop II"/>
    <s v="269-2022CPS-P(66542)"/>
    <s v="FDLSUBACD-269-2022(66542)"/>
    <x v="0"/>
    <x v="0"/>
    <x v="1"/>
    <m/>
    <m/>
    <s v="DANIEL ARIAS BONFANTE"/>
    <n v="1016043902"/>
    <s v="Bogotá, D.C."/>
    <n v="1978"/>
    <n v="90750000"/>
    <n v="6050000"/>
    <n v="0"/>
    <n v="96800000"/>
    <n v="8250000"/>
    <m/>
    <m/>
    <m/>
    <s v="Persona Natural"/>
    <x v="0"/>
    <m/>
    <s v="COORDINA, LIDERA Y ASESORA LOS PLANES Y ESTRATEGIAS DE COMUNICACION INTERNA Y EXTERNA PARA LA DIVULGACION DE LOS PROGRAMAS, PROYECTOS Y ACTIVIDADES DE LA ALCALDIA LOCAL."/>
    <s v="https://community.secop.gov.co/Public/Tendering/OpportunityDetail/Index?noticeUID=CO1.NTC.2594583&amp;isFromPublicArea=True&amp;isModal=true&amp;asPopupView=true"/>
    <x v="15"/>
    <x v="306"/>
    <d v="2022-01-24T00:00:00"/>
    <d v="2022-12-23T00:00:00"/>
    <s v="11 meses "/>
    <d v="2023-01-15T00:00:00"/>
    <s v="23 días."/>
    <d v="2023-01-15T00:00:00"/>
    <s v="11 meses 23 días."/>
    <s v="Término Ok"/>
    <m/>
    <m/>
    <m/>
    <m/>
    <s v="CL 23 F 81C 87"/>
    <n v="3015650279"/>
    <s v="dabariab@gmail.com"/>
    <s v="Banco Davivienda"/>
    <s v="Ahorros"/>
    <s v="0550008900764062"/>
    <s v="Masculino"/>
    <s v="Colombia"/>
    <s v="Bogotá, D.C."/>
    <s v="Cundinamarca"/>
    <d v="1992-04-09T00:00:00"/>
    <n v="32"/>
    <s v="COMUNICADOR SOCIAL "/>
    <m/>
  </r>
  <r>
    <x v="2"/>
    <s v="270-2022"/>
    <m/>
    <s v="Secop II"/>
    <s v="270-2022CPS-P(66655)"/>
    <s v="FDLSUBACD-270-2022(66655)"/>
    <x v="0"/>
    <x v="0"/>
    <x v="1"/>
    <m/>
    <m/>
    <s v="mileidis karina quintero franco"/>
    <n v="1091675669"/>
    <s v="Ocaña (Norte de Santander)"/>
    <n v="1978"/>
    <n v="72050000"/>
    <n v="873333"/>
    <n v="0"/>
    <n v="72923333"/>
    <n v="6550000"/>
    <m/>
    <m/>
    <m/>
    <s v="Persona Natural"/>
    <x v="0"/>
    <m/>
    <s v="APOYAR AL EQUIPO DE PRENSA Y COMUNICACIONES DE LA ALCALDIA LOCAL EN LA REALIZACION Y PUBLICACION DE CONTENIDOS DE REDES SOCIALES Y CANALES DE DIVULGACION DIGITAL (SITIO WEB) DE LA ALCALDIA LOCAL."/>
    <s v="https://community.secop.gov.co/Public/Tendering/OpportunityDetail/Index?noticeUID=CO1.NTC.2574352&amp;isFromPublicArea=True&amp;isModal=true&amp;asPopupView=true"/>
    <x v="15"/>
    <x v="303"/>
    <d v="2022-01-20T00:00:00"/>
    <d v="2022-12-19T00:00:00"/>
    <s v="11 meses "/>
    <d v="2022-12-29T00:00:00"/>
    <s v="10 días."/>
    <d v="2022-12-29T00:00:00"/>
    <s v="11 meses 10 días."/>
    <s v="Término Ok"/>
    <m/>
    <m/>
    <m/>
    <m/>
    <s v="Kra 96F # 23A-60"/>
    <n v="3167556940"/>
    <s v="mileidisquintero_10@hotmail.com"/>
    <s v="Banco BBVA"/>
    <s v="Ahorros"/>
    <n v="486217300"/>
    <s v="Femenino"/>
    <s v="Colombia"/>
    <s v="Valledupar "/>
    <s v="Cesar"/>
    <d v="1996-03-11T00:00:00"/>
    <n v="28"/>
    <s v="COMUNICACION SOCIAL"/>
    <m/>
  </r>
  <r>
    <x v="2"/>
    <s v="271-2022"/>
    <m/>
    <s v="Secop II"/>
    <s v="271-2022CPS-P(66667)"/>
    <s v="FDLSUBACD-271-2022(66667)"/>
    <x v="0"/>
    <x v="0"/>
    <x v="1"/>
    <m/>
    <m/>
    <s v="KAREM ANGELICA HERRERA SÁNCHEZ"/>
    <n v="1015443211"/>
    <s v="Bogotá, D.C."/>
    <n v="1978"/>
    <n v="72050000"/>
    <n v="5676667"/>
    <n v="0"/>
    <n v="77726667"/>
    <n v="6550000"/>
    <m/>
    <m/>
    <m/>
    <s v="Persona Natural"/>
    <x v="0"/>
    <m/>
    <s v="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s v="https://community.secop.gov.co/Public/Tendering/OpportunityDetail/Index?noticeUID=CO1.NTC.2574369&amp;isFromPublicArea=True&amp;isModal=true&amp;asPopupView=true"/>
    <x v="15"/>
    <x v="303"/>
    <d v="2022-01-20T00:00:00"/>
    <d v="2022-12-19T00:00:00"/>
    <s v="11 meses "/>
    <d v="2023-01-14T00:00:00"/>
    <s v="26 días."/>
    <d v="2023-01-14T00:00:00"/>
    <s v="11 meses 26 días."/>
    <s v="Término Ok"/>
    <m/>
    <m/>
    <m/>
    <m/>
    <s v="KR 2 22 16"/>
    <n v="3192985856"/>
    <s v="angelica.herrera.13@hotmail.com"/>
    <s v="Banco Davivienda"/>
    <s v="Ahorros"/>
    <s v="009470605784"/>
    <s v="Femenino"/>
    <s v="Colombia"/>
    <s v="Bogotá, D.C."/>
    <s v="Cundinamarca"/>
    <d v="1993-12-26T00:00:00"/>
    <n v="30"/>
    <s v="ESPECIALIZACION EN COMUNICACION"/>
    <m/>
  </r>
  <r>
    <x v="2"/>
    <s v="272-2022"/>
    <m/>
    <s v="Secop II"/>
    <s v="272-2022CPS-P(68430)"/>
    <s v="FDLSUBACD-272-2022(68430)"/>
    <x v="0"/>
    <x v="0"/>
    <x v="1"/>
    <m/>
    <m/>
    <s v="MAGALY NUÑEZ MENDEZ"/>
    <n v="52505917"/>
    <s v="Bogotá, D.C."/>
    <n v="1967"/>
    <n v="50380000"/>
    <n v="0"/>
    <n v="0"/>
    <n v="50380000"/>
    <n v="4580000"/>
    <m/>
    <m/>
    <m/>
    <s v="Persona Natural"/>
    <x v="0"/>
    <m/>
    <s v="PRESTAR SERVICIOS PROFESIONALES AL AREA DE GESTION DEL DESARROLLO LOCAL DE LA ALCALDIA LOCAL DE SUBA, PARA APOYAR LA ESTRUCTURACION, FORMULACION, EVALUACION Y SEGUIMIENTO A LOS PROYECTOS DE INVERSION ENFOCADOS A LA REALIZACION DE LAS ACCIONES INTEGRALES HACIA LA COMUNIDAD, DANDO CUMPLIMIENTO EFECTIVO A LOS COMPONENTES DEL PROYECTO 1967 - SUBA SALUDABLE Y SIN BARRERAS"/>
    <s v="https://community.secop.gov.co/Public/Tendering/OpportunityDetail/Index?noticeUID=CO1.NTC.2647109&amp;isFromPublicArea=True&amp;isModal=true&amp;asPopupView=true"/>
    <x v="20"/>
    <x v="310"/>
    <d v="2022-01-26T00:00:00"/>
    <d v="2022-12-25T00:00:00"/>
    <s v="11 meses "/>
    <d v="2022-12-25T00:00:00"/>
    <s v=""/>
    <d v="2022-12-25T00:00:00"/>
    <s v="11 meses "/>
    <s v="Término Ok"/>
    <m/>
    <m/>
    <m/>
    <m/>
    <s v="CALLE 38A SUR #72J-32"/>
    <n v="3102421467"/>
    <s v="MANUME2223@GMAIL.COM"/>
    <s v="Banco Davivienda"/>
    <s v="Ahorros"/>
    <s v="005870137808"/>
    <s v="Femenino"/>
    <s v="Colombia"/>
    <s v="Bogotá, D.C."/>
    <s v="Cundinamarca"/>
    <d v="1979-02-03T00:00:00"/>
    <n v="45"/>
    <s v="ESPECIALIZACION EN GERENCIOA INTEGRAL DE SERVICIOS DE SALUD -  FISIOTERAPEUTA"/>
    <m/>
  </r>
  <r>
    <x v="2"/>
    <s v="273-2022"/>
    <m/>
    <s v="Secop II"/>
    <s v="273-2022CPS-P(66696)"/>
    <s v="FDLSUBACD-273-2022(66696)"/>
    <x v="0"/>
    <x v="0"/>
    <x v="1"/>
    <m/>
    <m/>
    <s v="CAMILO ANDRES PINZON VELASCO"/>
    <n v="1032374068"/>
    <s v="Bogotá, D.C."/>
    <n v="1978"/>
    <n v="27480000"/>
    <n v="0"/>
    <n v="0"/>
    <n v="27480000"/>
    <n v="4580000"/>
    <m/>
    <m/>
    <m/>
    <s v="Persona Natural"/>
    <x v="0"/>
    <m/>
    <s v="PRESTAR SERVICIOS PROFESIONALES COMO APOYO AL AREA GESTION DEL DESARROLLO LOCAL, EN PROCESOS Y PROCEDIMIENTOS DE PRESUPUESTO DE LA ALCALDIA LOCAL DE SUBA"/>
    <s v="https://community.secop.gov.co/Public/Tendering/OpportunityDetail/Index?noticeUID=CO1.NTC.2573946&amp;isFromPublicArea=True&amp;isModal=true&amp;asPopupView=true"/>
    <x v="10"/>
    <x v="303"/>
    <d v="2022-01-20T00:00:00"/>
    <d v="2022-07-19T00:00:00"/>
    <s v="6 meses "/>
    <d v="2022-07-19T00:00:00"/>
    <s v=""/>
    <d v="2022-07-19T00:00:00"/>
    <s v="6 meses "/>
    <s v="Término Ok"/>
    <m/>
    <m/>
    <m/>
    <m/>
    <s v="KR 7H 14886"/>
    <n v="3107677831"/>
    <s v="L camilin08@gmail.com"/>
    <s v="Banco de Bogotá"/>
    <s v="Ahorros"/>
    <n v="2265239"/>
    <s v="Masculino"/>
    <s v="Colombia"/>
    <s v="Bogotá, D.C."/>
    <s v="Cundinamarca"/>
    <d v="1986-11-08T00:00:00"/>
    <n v="37"/>
    <s v="ESPECIALIZACION EN GESTION DE DESARROLLO ADMINISTRATIVO,ADMINISTRACION DE EMPRESAS"/>
    <m/>
  </r>
  <r>
    <x v="2"/>
    <s v="274-2022"/>
    <m/>
    <s v="Secop II"/>
    <s v="274-2022CPS-AG(66720)"/>
    <s v="FDLSUBACD-274-2022(66720)"/>
    <x v="0"/>
    <x v="0"/>
    <x v="0"/>
    <m/>
    <m/>
    <s v="LEIDY MIREYA PACHÓN BAQUERO"/>
    <n v="1018415363"/>
    <s v="Bogotá, D.C."/>
    <n v="1978"/>
    <n v="40150000"/>
    <n v="4501667"/>
    <n v="0"/>
    <n v="44651667"/>
    <n v="3650000"/>
    <m/>
    <m/>
    <m/>
    <s v="Persona Natural"/>
    <x v="0"/>
    <m/>
    <s v="PRESTAR SERVICIOS TECNICOS COMO APOYO AL AREA GESTION DEL DESARROLLO LOCAL, EN PROCESOS Y PROCEDIMIENTOS DE PRESUPUESTO DE LA ALCALDIA LOCAL DE SUBA"/>
    <s v="https://community.secop.gov.co/Public/Tendering/OpportunityDetail/Index?noticeUID=CO1.NTC.2597282&amp;isFromPublicArea=True&amp;isModal=true&amp;asPopupView=true"/>
    <x v="10"/>
    <x v="306"/>
    <d v="2022-01-24T00:00:00"/>
    <d v="2022-12-23T00:00:00"/>
    <s v="11 meses "/>
    <d v="2023-01-30T00:00:00"/>
    <s v="1 meses 7 días."/>
    <d v="2023-01-30T00:00:00"/>
    <s v="1 años 7 días."/>
    <s v="Término Ok"/>
    <m/>
    <m/>
    <m/>
    <m/>
    <s v="calle 33 a sur 78 d 51"/>
    <n v="1018415363"/>
    <s v="I.PACHONB@OUTLOOK.COM"/>
    <s v="Banco Davivienda"/>
    <s v="Ahorros"/>
    <s v="472900116824"/>
    <s v="Femenino"/>
    <s v="Colombia"/>
    <s v="Fusagasuga"/>
    <s v="Cundinamarca"/>
    <d v="1987-10-25T00:00:00"/>
    <n v="36"/>
    <s v="ADMINISTRACION DE EMPRESAS - NEGOCIOS INTERNACIONALES "/>
    <m/>
  </r>
  <r>
    <x v="2"/>
    <s v="275-2022"/>
    <m/>
    <s v="Secop II"/>
    <s v="275-2022CPS-P(66979)"/>
    <s v="FDLSUBACD-275-2022(66979)"/>
    <x v="0"/>
    <x v="0"/>
    <x v="1"/>
    <m/>
    <m/>
    <s v="JORGE ANDRÉS VARGAS LÓPEZ"/>
    <n v="14296118"/>
    <s v="Ibagué (Tolima)"/>
    <n v="2032"/>
    <n v="84700000"/>
    <n v="10523333"/>
    <n v="0"/>
    <n v="95223333"/>
    <n v="7700000"/>
    <m/>
    <m/>
    <m/>
    <s v="Persona Natural"/>
    <x v="0"/>
    <m/>
    <s v="APOYAR EL (LA) ALCALDE (SA) LOCAL EN LA GESTION DE LOS ASUNTOS RELACIONADOS CON SEGURIDAD CIUDADANA, CONVIVENCIA Y PREVENCION DE CONFLICTIVIDADES, VIOLENCIAS Y DELITOS EN LA LOCALIDAD, DE CONFORMIDAD CON EL MARCO NORMATIVO APLICABLE EN LA MATERIA."/>
    <s v="https://community.secop.gov.co/Public/Tendering/OpportunityDetail/Index?noticeUID=CO1.NTC.2575028&amp;isFromPublicArea=True&amp;isModal=true&amp;asPopupView=true"/>
    <x v="13"/>
    <x v="303"/>
    <d v="2022-01-20T00:00:00"/>
    <d v="2022-12-19T00:00:00"/>
    <s v="11 meses "/>
    <d v="2023-01-30T00:00:00"/>
    <s v="1 meses 11 días."/>
    <d v="2023-01-30T00:00:00"/>
    <s v="1 años 11 días."/>
    <s v="Término Ok"/>
    <m/>
    <m/>
    <m/>
    <m/>
    <s v="Cra 65 # 98-28"/>
    <n v="3125387531"/>
    <s v=" andresvargaslop@gmail.com"/>
    <s v="Banco Davivienda"/>
    <s v="Ahorros"/>
    <s v="455000066098"/>
    <s v="Masculino"/>
    <s v="Colombia"/>
    <s v="Bucaramanga "/>
    <s v="Santander"/>
    <d v="1985-09-06T00:00:00"/>
    <n v="38"/>
    <s v="ECONOMIA"/>
    <m/>
  </r>
  <r>
    <x v="2"/>
    <s v="276-2022"/>
    <m/>
    <s v="Secop II"/>
    <s v="276-2022CPS-AG(69648)"/>
    <s v="FDLSUBACD-276-2022(69648)"/>
    <x v="0"/>
    <x v="0"/>
    <x v="0"/>
    <m/>
    <m/>
    <s v="EDWIN MORENO FUENTES"/>
    <n v="79710852"/>
    <s v="Bogotá, D.C."/>
    <n v="1978"/>
    <n v="21900000"/>
    <n v="0"/>
    <n v="0"/>
    <n v="21900000"/>
    <n v="3650000"/>
    <m/>
    <m/>
    <m/>
    <s v="Persona Natural"/>
    <x v="0"/>
    <m/>
    <s v="PRESTAR SERVICIOS DE APOYO PARA LA ADMINISTRACION DEL PROGRAMA SUBATIC DE LA LOCALIDAD DE SUBA Y BRINDAR APOYO TIC EN TEMAS RELACIONADOS CON LOS RECURSOS TECNOLOGICOS LA ALCALDIA LOCAL DE SUBA"/>
    <s v="https://community.secop.gov.co/Public/Tendering/OpportunityDetail/Index?noticeUID=CO1.NTC.2609437&amp;isFromPublicArea=True&amp;isModal=true&amp;asPopupView=true"/>
    <x v="9"/>
    <x v="307"/>
    <d v="2022-01-24T00:00:00"/>
    <d v="2022-07-23T00:00:00"/>
    <s v="6 meses "/>
    <d v="2022-07-23T00:00:00"/>
    <s v=""/>
    <d v="2022-07-23T00:00:00"/>
    <s v="6 meses "/>
    <s v="Término Ok"/>
    <m/>
    <m/>
    <m/>
    <m/>
    <s v="Cr 87b #90-40 casa 7"/>
    <n v="3166091700"/>
    <s v="jedwinmf@gmail.com"/>
    <s v="Banco Caja Social (BCSC)"/>
    <s v="Ahorros"/>
    <n v="24102941560"/>
    <s v="Masculino"/>
    <s v="Colombia"/>
    <s v="Bogotá, D.C."/>
    <s v="Cundinamarca"/>
    <d v="1974-10-02T00:00:00"/>
    <n v="49"/>
    <s v="TÉCNICO EN MANTENIMIENTO DE_x000a_EQUIPOS DE COMPUTO,TECNOLOGÍA EN ANÁLISIS Y DESARROLLO_x000a_DE SISTEMAS DE INFORMACIÓN "/>
    <m/>
  </r>
  <r>
    <x v="2"/>
    <s v="277-2022"/>
    <m/>
    <s v="Secop II"/>
    <s v="277-2022CPS-P(69500)"/>
    <s v="FDLSUBACD-277-2022(69500)"/>
    <x v="0"/>
    <x v="0"/>
    <x v="1"/>
    <m/>
    <m/>
    <s v="SANTIAGO GARCiA DEVIS"/>
    <n v="79945167"/>
    <m/>
    <n v="1977"/>
    <n v="50380000"/>
    <n v="0"/>
    <n v="0"/>
    <n v="50380000"/>
    <n v="4580000"/>
    <m/>
    <m/>
    <m/>
    <s v="Persona Natural"/>
    <x v="0"/>
    <m/>
    <s v="PRESTAR SERVICIOS PROFESIONALES PARA DESARROLLAR LOS PROCESOS DE FORMACION Y MESAS DE COCREACION QUE CONTRIBUYAN AL FORTALECIMIENTO DE LAS COMPETENCIAS CIUDADANAS DE LA LOCALIDAD DE SUBA, ASI COMO LA CONSOLIDACION DE UN CLUSTER DE GRUPOS DE INTERES SUBALAB, EN EL MARCO DEL USO Y APROPIACION TIC PARA LA REACTIVACION ECONOMICA Y SOCIAL"/>
    <s v="https://community.secop.gov.co/Public/Tendering/OpportunityDetail/Index?noticeUID=CO1.NTC.2627085&amp;isFromPublicArea=True&amp;isModal=true&amp;asPopupView=true"/>
    <x v="32"/>
    <x v="305"/>
    <d v="2022-01-26T00:00:00"/>
    <d v="2022-12-25T00:00:00"/>
    <s v="11 meses "/>
    <d v="2022-12-25T00:00:00"/>
    <s v=""/>
    <d v="2022-12-25T00:00:00"/>
    <s v="11 meses "/>
    <s v="Término Ok"/>
    <m/>
    <m/>
    <m/>
    <m/>
    <s v="-"/>
    <s v="-"/>
    <s v="-"/>
    <s v="-"/>
    <s v="-"/>
    <s v="-"/>
    <s v="Masculino"/>
    <s v="-"/>
    <s v="-"/>
    <s v="-"/>
    <s v="-"/>
    <s v="-"/>
    <s v="-"/>
    <m/>
  </r>
  <r>
    <x v="2"/>
    <s v="278-2022"/>
    <m/>
    <s v="Secop II"/>
    <s v="278-2022CPS-P(66783)"/>
    <s v="FDLSUBACD-278-2022(66783)"/>
    <x v="0"/>
    <x v="0"/>
    <x v="1"/>
    <m/>
    <m/>
    <s v="SANDRA MILENA MURCIA DURAN"/>
    <n v="52790989"/>
    <s v="Bogotá, D.C."/>
    <n v="1979"/>
    <n v="50380000"/>
    <n v="0"/>
    <n v="0"/>
    <n v="50380000"/>
    <n v="4580000"/>
    <m/>
    <m/>
    <m/>
    <s v="Persona Natural"/>
    <x v="0"/>
    <m/>
    <s v="APOYAR JURIDICAMENTE LA EJECUCION DE LAS ACCIONES REQUERIDAS PARA LA DEPURACION DE LAS ACTUACIONES ADMINISTRATIVAS QUE CURSAN EN LA ALCALDIA LOCAL."/>
    <s v="https://community.secop.gov.co/Public/Tendering/OpportunityDetail/Index?noticeUID=CO1.NTC.2745044&amp;isFromPublicArea=True&amp;isModal=true&amp;asPopupView=true"/>
    <x v="21"/>
    <x v="312"/>
    <d v="2022-02-01T00:00:00"/>
    <d v="2022-12-31T00:00:00"/>
    <s v="11 meses "/>
    <d v="2022-12-31T00:00:00"/>
    <s v=""/>
    <d v="2022-12-31T00:00:00"/>
    <s v="11 meses "/>
    <s v="Término Ok"/>
    <m/>
    <m/>
    <m/>
    <m/>
    <s v="CARRERA 65 # 22 A - 43"/>
    <n v="3204856877"/>
    <s v="Abogadamilekm@gmail.com"/>
    <s v="Banco Caja Social (BCSC)"/>
    <s v="Ahorros"/>
    <n v="24053298939"/>
    <s v="Femenino"/>
    <s v="Colombia"/>
    <s v="Bogotá, D.C."/>
    <s v="Cundinamarca"/>
    <d v="1980-11-21T00:00:00"/>
    <n v="43"/>
    <s v="DERECHO"/>
    <m/>
  </r>
  <r>
    <x v="2"/>
    <s v="279-2022"/>
    <m/>
    <s v="Secop II"/>
    <s v="279-2022CPS-P(69504)"/>
    <s v="FDLSUBACD-279-2022(69504)"/>
    <x v="0"/>
    <x v="0"/>
    <x v="1"/>
    <m/>
    <m/>
    <s v="JUAN NICOLAS RODRIGUEZ DUERO"/>
    <n v="11449155"/>
    <s v="Bogotá, D.C."/>
    <n v="1977"/>
    <n v="50380000"/>
    <n v="0"/>
    <n v="0"/>
    <n v="50380000"/>
    <n v="4580000"/>
    <m/>
    <m/>
    <m/>
    <s v="Persona Natural"/>
    <x v="0"/>
    <m/>
    <s v="PRESTAR DE SERVICIOS PROFESIONALES PARA PROMOVER LA INVESTIGACION Y GESTIONAR EL OBSERVATORIO DE OPORTUNIDADES DEL LABORATORIO DE INNOVACION DIGITAL DE SUBA, Y REALIZAR EL ACOMPAÑAMIENTO PEDAGOGICO PARA DESARROLLAR LOS PROCESOS DE FORMACION Y DISEÑO DE PROTOTIPOS QUE CONTRIBUYAN AL FORTALECIMIENTO DE LAS COMPETENCIAS CIUDADANAS DE LA LOCALIDAD DE SUBA, SUBALAB, EN EL MARCO DEL USO Y APROPIACION TIC."/>
    <s v="https://community.secop.gov.co/Public/Tendering/OpportunityDetail/Index?noticeUID=CO1.NTC.2607163&amp;isFromPublicArea=True&amp;isModal=true&amp;asPopupView=true"/>
    <x v="32"/>
    <x v="302"/>
    <d v="2022-01-26T00:00:00"/>
    <d v="2022-12-25T00:00:00"/>
    <s v="11 meses "/>
    <d v="2022-12-25T00:00:00"/>
    <s v=""/>
    <d v="2022-12-25T00:00:00"/>
    <s v="11 meses "/>
    <s v="Término Ok"/>
    <m/>
    <m/>
    <m/>
    <m/>
    <s v="Cl. 147 #90-74"/>
    <n v="3203880773"/>
    <s v="peperaton@gmail.com"/>
    <s v="Bancolombia"/>
    <s v="Ahorros"/>
    <n v="69848513989"/>
    <s v="Masculino"/>
    <s v="Colombia"/>
    <s v="Madrid"/>
    <s v="Cundinamarca"/>
    <d v="1984-07-17T00:00:00"/>
    <n v="39"/>
    <s v="PUBLICIDAD,Monitor capacitación Digital"/>
    <m/>
  </r>
  <r>
    <x v="2"/>
    <s v="280-2022"/>
    <m/>
    <s v="Secop II"/>
    <s v="280-2022CPS-P(69505)"/>
    <s v="FDLSUBACD-280-2022(69505)"/>
    <x v="0"/>
    <x v="0"/>
    <x v="1"/>
    <m/>
    <m/>
    <s v="LUZ MARITZA ACERO FORERO"/>
    <n v="52354964"/>
    <m/>
    <n v="1977"/>
    <n v="50380000"/>
    <n v="0"/>
    <n v="0"/>
    <n v="50380000"/>
    <n v="4580000"/>
    <m/>
    <m/>
    <m/>
    <s v="Persona Natural"/>
    <x v="2"/>
    <m/>
    <s v="PRESTAR SERVICIOS PROFESIONALES PARA PROMOVER LA EXPERIMENTACION Y ACOMPAÑAMIENTO DEL LABORATORIO DE INNOVACION DIGITAL DE SUBA Y REALIZAR EL ACOMPAÑAMIENTO PEDAGOGICO PARA DESARROLLAR LOS PROCESOS DE FORMACION Y DISEÑO DE PROTOTIPOS QUE CONTRIBUYAN AL FORTALECIMIENTO DE LAS COMPETENCIAS CIUDADANAS DE LA LOCALIDAD DE SUBA, SUBALAB, EN EL MARCO DEL USO Y APROPIACION TIC."/>
    <s v="https://community.secop.gov.co/Public/Tendering/OpportunityDetail/Index?noticeUID=CO1.NTC.2632159&amp;isFromPublicArea=True&amp;isModal=true&amp;asPopupView=true"/>
    <x v="32"/>
    <x v="305"/>
    <d v="2022-01-27T00:00:00"/>
    <d v="2022-12-26T00:00:00"/>
    <s v="11 meses "/>
    <d v="2022-12-26T00:00:00"/>
    <s v=""/>
    <d v="2022-08-23T00:00:00"/>
    <s v="6 meses 28 días."/>
    <s v="Terminación Anticipada"/>
    <m/>
    <m/>
    <m/>
    <d v="2023-04-11T00:00:00"/>
    <s v="-"/>
    <s v="-"/>
    <s v="-"/>
    <s v="-"/>
    <s v="-"/>
    <s v="-"/>
    <s v="Femenino"/>
    <s v="-"/>
    <s v="-"/>
    <s v="-"/>
    <s v="-"/>
    <s v="-"/>
    <s v="-"/>
    <m/>
  </r>
  <r>
    <x v="2"/>
    <s v="281-2022"/>
    <m/>
    <s v="Secop II"/>
    <s v="281-2022CPS-P(69639)"/>
    <s v="FDLSUBACD-281-2022(69639)"/>
    <x v="0"/>
    <x v="0"/>
    <x v="1"/>
    <m/>
    <m/>
    <s v="JAIME ALBERTO ROJAS PATERNINA"/>
    <n v="1110474945"/>
    <s v="Ibagué (Tolima)"/>
    <n v="1978"/>
    <n v="50380000"/>
    <n v="0"/>
    <n v="0"/>
    <n v="50380000"/>
    <n v="4580000"/>
    <m/>
    <m/>
    <m/>
    <s v="Persona Natural"/>
    <x v="0"/>
    <m/>
    <s v="PRESTAR SERVICIOS PROFESIONALES PARA APOYAR AL ALCALDE LOCAL Y AL REFERENTE DE PARTICIPACION EN LA PROMOCION, ACOMPAÑAMIENTO Y ATENCION DE LAS INSTANCIAS DE COORDINACION INTERINSTITUCIONALES Y LAS INSTANCIAS DE PARTICIPACION LOCALES, ASI COMO LOS PROCESOS COMUNITARIOS EN LA LOCALIDAD."/>
    <s v="https://community.secop.gov.co/Public/Tendering/OpportunityDetail/Index?noticeUID=CO1.NTC.2628160&amp;isFromPublicArea=True&amp;isModal=true&amp;asPopupView=true"/>
    <x v="4"/>
    <x v="305"/>
    <d v="2022-01-26T00:00:00"/>
    <d v="2022-12-25T00:00:00"/>
    <s v="11 meses "/>
    <d v="2022-12-25T00:00:00"/>
    <s v=""/>
    <d v="2022-12-25T00:00:00"/>
    <s v="11 meses "/>
    <s v="Término Ok"/>
    <m/>
    <m/>
    <m/>
    <m/>
    <s v="Carrera 2 #44-32"/>
    <n v="3222189412"/>
    <s v="betout2006@gmail.com"/>
    <s v="Banco Falabella"/>
    <s v="Ahorros"/>
    <s v="111180383534"/>
    <s v="Masculino"/>
    <s v="Colombia"/>
    <s v="Bogotá, D.C."/>
    <s v="Cundinamarca"/>
    <d v="1988-05-15T00:00:00"/>
    <n v="36"/>
    <s v="NEGOCIOS INTERNACIONALES"/>
    <m/>
  </r>
  <r>
    <x v="2"/>
    <s v="282-2022"/>
    <m/>
    <s v="Secop II"/>
    <s v="282-2022CPS-P(67166)"/>
    <s v="FDLSUBACD-282-2022(67166)"/>
    <x v="0"/>
    <x v="0"/>
    <x v="1"/>
    <m/>
    <m/>
    <s v="MARTINEZ"/>
    <n v="52956793"/>
    <m/>
    <n v="1953"/>
    <n v="50380000"/>
    <n v="2900666"/>
    <n v="0"/>
    <n v="53280666"/>
    <n v="4580000"/>
    <m/>
    <m/>
    <m/>
    <s v="Persona Natural"/>
    <x v="0"/>
    <m/>
    <s v="PRESTAR LOS SERVICIOS PROFESIONALES PARA LA OPERACION, PRESTACION, SEGUIMIENTO Y CUMPLIMIENTO DE LOS PROCEDIMIENTOS ADMINISTRATIVOS, OPERATIVOS Y PROGRAMATICOS DEL SERVICIO APOYO ECONOMICO TIPO C, QUE CONTRIBUYAN A LA GARANTIA DE LOS DERECHOS DE LA POBLACION MAYOR EN EL MARCO DE LA POLITICA PUBLICA SOCIAL PARA EL ENVEJECIMIENTO Y LA VEJEZ EN EL DISTRITO CAPITAL A CARGO DE LA ALCALDIA LOCAL"/>
    <s v="https://community.secop.gov.co/Public/Tendering/OpportunityDetail/Index?noticeUID=CO1.NTC.2626901&amp;isFromPublicArea=True&amp;isModal=true&amp;asPopupView=true"/>
    <x v="2"/>
    <x v="302"/>
    <d v="2022-01-27T00:00:00"/>
    <d v="2022-12-26T00:00:00"/>
    <s v="11 meses "/>
    <d v="2023-01-15T00:00:00"/>
    <s v="20 días."/>
    <d v="2023-01-15T00:00:00"/>
    <s v="11 meses 20 días."/>
    <s v="Término Ok"/>
    <m/>
    <m/>
    <m/>
    <m/>
    <s v="-"/>
    <s v="-"/>
    <s v="-"/>
    <s v="-"/>
    <s v="-"/>
    <s v="-"/>
    <s v="Femenino"/>
    <s v="-"/>
    <s v="-"/>
    <s v="-"/>
    <s v="-"/>
    <s v="-"/>
    <s v="-"/>
    <m/>
  </r>
  <r>
    <x v="2"/>
    <s v="283-2022"/>
    <m/>
    <s v="Secop II"/>
    <s v="283-2022CPS-P(67166)"/>
    <s v="FDLSUBACD-283-2022(67166)"/>
    <x v="0"/>
    <x v="0"/>
    <x v="1"/>
    <m/>
    <m/>
    <s v="ANETH LUCERO SANCHEZ"/>
    <n v="52413751"/>
    <s v="Bogotá, D.C."/>
    <n v="1953"/>
    <n v="50380000"/>
    <n v="2900667"/>
    <n v="0"/>
    <n v="53280667"/>
    <n v="4580000"/>
    <m/>
    <m/>
    <m/>
    <s v="Persona Natural"/>
    <x v="0"/>
    <m/>
    <s v="PRESTAR LOS SERVICIOS PROFESIONALES PARA LA OPERACION, PRESTACION, SEGUIMIENTO Y CUMPLIMIENTO DE LOS PROCEDIMIENTOS ADMINISTRATIVOS, OPERATIVOS Y PROGRAMATICOS DEL SERVICIO APOYO ECONOMICO TIPO C, QUE CONTRIBUYAN A LA GARANTIA DE LOS DERECHOS DE LA POBLACION MAYOR EN EL MARCO DE LA POLITICA PUBLICA SOCIAL PARA EL ENVEJECIMIENTO Y LA VEJEZ EN EL DISTRITO CAPITAL A CARGO DE LA ALCALDIA LOCAL"/>
    <s v="https://community.secop.gov.co/Public/Tendering/OpportunityDetail/Index?noticeUID=CO1.NTC.2626776&amp;isFromPublicArea=True&amp;isModal=true&amp;asPopupView=true"/>
    <x v="2"/>
    <x v="302"/>
    <d v="2022-01-27T00:00:00"/>
    <d v="2022-12-26T00:00:00"/>
    <s v="11 meses "/>
    <d v="2023-01-15T00:00:00"/>
    <s v="20 días."/>
    <d v="2023-01-15T00:00:00"/>
    <s v="11 meses 20 días."/>
    <s v="Término Ok"/>
    <m/>
    <m/>
    <m/>
    <m/>
    <s v="Trasv 88 # 145-32 "/>
    <n v="3108713154"/>
    <s v=" anetsan21112009@gmail.com"/>
    <s v="Bancolombia"/>
    <s v="Ahorros"/>
    <n v="65870595594"/>
    <s v="Femenino"/>
    <s v="Colombia"/>
    <s v="Bogotá, D.C."/>
    <s v="Cundinamarca"/>
    <d v="1976-06-09T00:00:00"/>
    <n v="47"/>
    <s v="ADMINISTRACION DE EMPRESAS,TECNOLOGÍA EN GESTIÓN DE RECURSOS_x000a_HUMANOS"/>
    <m/>
  </r>
  <r>
    <x v="2"/>
    <s v="284-2022"/>
    <m/>
    <s v="Secop II"/>
    <s v="284-2022CPS-P(67166)"/>
    <s v="FDLSUBACD-284-2022(67166)"/>
    <x v="0"/>
    <x v="0"/>
    <x v="1"/>
    <m/>
    <m/>
    <s v="Diana Milena Tibaquicha Zapata"/>
    <n v="1012338137"/>
    <s v="Bogotá, D.C."/>
    <n v="1953"/>
    <n v="50380000"/>
    <n v="3206000"/>
    <n v="0"/>
    <n v="53586000"/>
    <n v="4580000"/>
    <m/>
    <m/>
    <m/>
    <s v="Persona Natural"/>
    <x v="0"/>
    <m/>
    <s v="PRESTAR LOS SERVICIOS PROFESIONALES PARA LA OPERACION, PRESTACION, SEGUIMIENTO Y CUMPLIMIENTO DE LOS PROCEDIMIENTOS ADMINISTRATIVOS, OPERATIVOS Y PROGRAMATICOS DEL SERVICIO APOYO ECONOMICO TIPO C, QUE CONTRIBUYAN A LA GARANTIA DE LOS DERECHOS DE LA POBLACION MAYOR EN EL MARCO DE LA POLITICA PUBLICA SOCIAL PARA EL ENVEJECIMIENTO Y LA VEJEZ EN EL DISTRITO CAPITAL A CARGO DE LA ALCALDIA LOCAL"/>
    <s v="https://community.secop.gov.co/Public/Tendering/OpportunityDetail/Index?noticeUID=CO1.NTC.2627349&amp;isFromPublicArea=True&amp;isModal=true&amp;asPopupView=true"/>
    <x v="2"/>
    <x v="302"/>
    <d v="2022-01-26T00:00:00"/>
    <d v="2022-12-25T00:00:00"/>
    <s v="11 meses "/>
    <d v="2023-01-15T00:00:00"/>
    <s v="21 días."/>
    <d v="2023-01-15T00:00:00"/>
    <s v="11 meses 21 días."/>
    <s v="Término Ok"/>
    <m/>
    <m/>
    <m/>
    <m/>
    <s v="KR 109 142 16"/>
    <n v="3143479185"/>
    <s v="maxymilliano1023@gmail.com"/>
    <s v="Bancolombia"/>
    <s v="Ahorros"/>
    <s v="04665767294"/>
    <s v="Femenino"/>
    <s v="Colombia"/>
    <s v="Bogotá, D.C."/>
    <s v="Cundinamarca"/>
    <d v="1987-12-09T00:00:00"/>
    <n v="36"/>
    <s v="PSICOLOGÍA"/>
    <m/>
  </r>
  <r>
    <x v="2"/>
    <s v="285-2022"/>
    <m/>
    <s v="Secop II"/>
    <s v="285-2022CPS-P(67166)"/>
    <s v="FDLSUBACD-285-2022(67166)"/>
    <x v="0"/>
    <x v="0"/>
    <x v="1"/>
    <m/>
    <m/>
    <s v="SANDRA LILIANA CASTILLO BARRERO"/>
    <n v="1019003873"/>
    <s v="Bogotá, D.C."/>
    <n v="1953"/>
    <n v="50380000"/>
    <n v="3053333"/>
    <n v="0"/>
    <n v="53433333"/>
    <n v="4580000"/>
    <m/>
    <m/>
    <m/>
    <s v="Persona Natural"/>
    <x v="0"/>
    <m/>
    <s v="PRESTAR LOS SERVICIOS PROFESIONALES PARA LA OPERACION, PRESTACION, SEGUIMIENTO Y CUMPLIMIENTO DE LOS PROCEDIMIENTOS ADMINISTRATIVOS, OPERATIVOS Y PROGRAMATICOS DEL SERVICIO APOYO ECONOMICO TIPO C, QUE CONTRIBUYAN A LA GARANTIA DE LOS DERECHOS DE LA POBLACION MAYOR EN EL MARCO DE LA POLITICA PUBLICA SOCIAL PARA EL ENVEJECIMIENTO Y LA VEJEZ EN EL DISTRITO CAPITAL A CARGO DE LA ALCALDIA LOCAL"/>
    <s v="https://community.secop.gov.co/Public/Tendering/OpportunityDetail/Index?noticeUID=CO1.NTC.2626168&amp;isFromPublicArea=True&amp;isModal=true&amp;asPopupView=true"/>
    <x v="2"/>
    <x v="305"/>
    <d v="2022-01-26T00:00:00"/>
    <d v="2022-12-25T00:00:00"/>
    <s v="11 meses "/>
    <d v="2023-01-15T00:00:00"/>
    <s v="21 días."/>
    <d v="2023-01-15T00:00:00"/>
    <s v="11 meses 21 días."/>
    <s v="Término Ok"/>
    <m/>
    <m/>
    <m/>
    <m/>
    <s v="CL 152 89 28 "/>
    <n v="3186238409"/>
    <s v="SANDRALCASTILLOB@GMAIL.COM  "/>
    <s v="Banco Davivienda"/>
    <s v="Ahorros"/>
    <s v="0570451870027096"/>
    <s v="Femenino"/>
    <s v="Colombia"/>
    <s v="Bogotá, D.C."/>
    <s v="Cundinamarca"/>
    <d v="1986-03-03T00:00:00"/>
    <n v="38"/>
    <s v="ESPECIALIZACION EN PROMOCION SALUD Y DESARROLLO HUMANO,TRABJO SOCIAL"/>
    <m/>
  </r>
  <r>
    <x v="2"/>
    <s v="286-2022"/>
    <m/>
    <s v="Secop II"/>
    <s v="286-2022CPS-P(67166)"/>
    <s v="FDLSUBACD-286-2022(67166)"/>
    <x v="0"/>
    <x v="0"/>
    <x v="1"/>
    <m/>
    <m/>
    <s v="SANDRA EDITH GALLEGOS GARCIA"/>
    <n v="52397949"/>
    <s v="Bogotá, D.C."/>
    <n v="1953"/>
    <n v="50380000"/>
    <n v="3053333"/>
    <n v="0"/>
    <n v="53433333"/>
    <n v="4580000"/>
    <m/>
    <m/>
    <m/>
    <s v="Persona Natural"/>
    <x v="0"/>
    <m/>
    <s v="PRESTAR LOS SERVICIOS PROFESIONALES PARA LA OPERACION, PRESTACION, SEGUIMIENTO Y CUMPLIMIENTO DE LOS PROCEDIMIENTOS ADMINISTRATIVOS, OPERATIVOS Y PROGRAMATICOS DEL SERVICIO APOYO ECONOMICO TIPO C, QUE CONTRIBUYAN A LA GARANTIA DE LOS DERECHOS DE LA POBLACION MAYOR EN EL MARCO DE LA POLITICA PUBLICA SOCIAL PARA EL ENVEJECIMIENTO Y LA VEJEZ EN EL DISTRITO CAPITAL A CARGO DE LA ALCALDIA LOCAL"/>
    <s v="https://community.secop.gov.co/Public/Tendering/OpportunityDetail/Index?noticeUID=CO1.NTC.2626953&amp;isFromPublicArea=True&amp;isModal=true&amp;asPopupView=true"/>
    <x v="2"/>
    <x v="302"/>
    <d v="2022-01-26T00:00:00"/>
    <d v="2022-12-25T00:00:00"/>
    <s v="11 meses "/>
    <d v="2023-01-15T00:00:00"/>
    <s v="21 días."/>
    <d v="2023-01-15T00:00:00"/>
    <s v="11 meses 21 días."/>
    <s v="Término Ok"/>
    <m/>
    <m/>
    <m/>
    <m/>
    <s v="carrera 111 N° 135 B 57"/>
    <n v="3203539927"/>
    <s v="sandraedithgallegosgarcia@gmail.com"/>
    <s v="Bancolombia"/>
    <s v="Ahorros"/>
    <n v="19873587931"/>
    <s v="Femenino"/>
    <s v="Colombia"/>
    <s v="Bogotá, D.C."/>
    <s v="Cundinamarca"/>
    <d v="1980-02-04T00:00:00"/>
    <n v="44"/>
    <s v="Magister en desarrollo humano,Especialización en Desarrollo Humano"/>
    <m/>
  </r>
  <r>
    <x v="2"/>
    <s v="287-2022"/>
    <m/>
    <s v="Secop II"/>
    <s v="287-2022CPS-P(67166)"/>
    <s v="FDLSUBACD-287-2022(67166)"/>
    <x v="0"/>
    <x v="0"/>
    <x v="1"/>
    <m/>
    <m/>
    <s v="HENRY LEONARDO DUEÑAS RODRIGUEZ"/>
    <n v="1019077954"/>
    <s v="Bogotá, D.C."/>
    <n v="1953"/>
    <n v="50380000"/>
    <n v="3053333"/>
    <n v="0"/>
    <n v="53433333"/>
    <n v="4580000"/>
    <m/>
    <m/>
    <m/>
    <s v="Persona Natural"/>
    <x v="0"/>
    <m/>
    <s v="PRESTAR LOS SERVICIOS PROFESIONALES PARA LA OPERACION, PRESTACION, SEGUIMIENTO Y CUMPLIMIENTO DE LOS PROCEDIMIENTOS ADMINISTRATIVOS, OPERATIVOS Y PROGRAMATICOS DEL SERVICIO APOYO ECONOMICO TIPO C, QUE CONTRIBUYAN A LA GARANTIA DE LOS DERECHOS DE LA POBLACION MAYOR EN EL MARCO DE LA POLITICA PUBLICA SOCIAL PARA EL ENVEJECIMIENTO Y LA VEJEZ EN EL DISTRITO CAPITAL A CARGO DE LA ALCALDIA LOCAL"/>
    <s v="https://community.secop.gov.co/Public/Tendering/OpportunityDetail/Index?noticeUID=CO1.NTC.2629526&amp;isFromPublicArea=True&amp;isModal=true&amp;asPopupView=true"/>
    <x v="2"/>
    <x v="305"/>
    <d v="2022-01-26T00:00:00"/>
    <d v="2022-12-25T00:00:00"/>
    <s v="11 meses "/>
    <d v="2023-01-15T00:00:00"/>
    <s v="21 días."/>
    <d v="2023-01-15T00:00:00"/>
    <s v="11 meses 21 días."/>
    <s v="Término Ok"/>
    <m/>
    <m/>
    <m/>
    <m/>
    <s v="CALLE 150A #101-20 INTERIOR 8 AP 1102_x000d_"/>
    <n v="3058562858"/>
    <s v="leonardo.ds.rodriguez@gmail.com"/>
    <s v="Bancolombia"/>
    <s v="Ahorros"/>
    <n v="23700100952"/>
    <s v="Masculino"/>
    <s v="Colombia"/>
    <s v="Bogotá, D.C."/>
    <s v="Cundinamarca"/>
    <d v="1992-12-25T00:00:00"/>
    <n v="31"/>
    <s v="TRABAJO SOCIAL"/>
    <m/>
  </r>
  <r>
    <x v="2"/>
    <s v="288-2022"/>
    <m/>
    <s v="Secop II"/>
    <s v="288-2022CPS-P(67166)"/>
    <s v="FDLSUBACD-288-2022(67166)"/>
    <x v="0"/>
    <x v="0"/>
    <x v="1"/>
    <m/>
    <m/>
    <s v="ANA DARLEY RETALLACK DE GIRALDO"/>
    <n v="28721924"/>
    <s v="Falan (Tolima)"/>
    <n v="1953"/>
    <n v="50380000"/>
    <n v="3053333"/>
    <n v="0"/>
    <n v="53433333"/>
    <n v="4580000"/>
    <m/>
    <m/>
    <m/>
    <s v="Persona Natural"/>
    <x v="0"/>
    <m/>
    <s v="PRESTAR LOS SERVICIOS PROFESIONALES PARA LA OPERACION, PRESTACION, SEGUIMIENTO Y CUMPLIMIENTO DE LOS PROCEDIMIENTOS ADMINISTRATIVOS, OPERATIVOS Y PROGRAMATICOS DEL SERVICIO APOYO ECONOMICO TIPO C, QUE CONTRIBUYAN A LA GARANTIA DE LOS DERECHOS DE LA POBLACION MAYOR EN EL MARCO DE LA POLITICA PUBLICA SOCIAL PARA EL ENVEJECIMIENTO Y LA VEJEZ EN EL DISTRITO CAPITAL A CARGO DE LA ALCALDIA LOCAL"/>
    <s v="https://community.secop.gov.co/Public/Tendering/OpportunityDetail/Index?noticeUID=CO1.NTC.2630422&amp;isFromPublicArea=True&amp;isModal=true&amp;asPopupView=true"/>
    <x v="2"/>
    <x v="310"/>
    <d v="2022-01-26T00:00:00"/>
    <d v="2022-12-25T00:00:00"/>
    <s v="11 meses "/>
    <d v="2023-01-15T00:00:00"/>
    <s v="21 días."/>
    <d v="2023-01-15T00:00:00"/>
    <s v="11 meses 21 días."/>
    <s v="Término Ok"/>
    <m/>
    <m/>
    <m/>
    <m/>
    <s v="CARRERA 101 No. 150 A-60 CASA 15"/>
    <n v="3008941740"/>
    <s v="anadarley@gmail.com"/>
    <s v="Banco de Occidente"/>
    <s v="Ahorros"/>
    <n v="248805921"/>
    <s v="Femenino"/>
    <s v="Colombia"/>
    <s v="Falan"/>
    <s v="Tolima"/>
    <d v="1960-06-30T00:00:00"/>
    <n v="63"/>
    <s v="PSICOLOGIA"/>
    <m/>
  </r>
  <r>
    <x v="2"/>
    <s v="289-2022"/>
    <m/>
    <s v="Secop II"/>
    <s v="289-2022CPS-P(67166)"/>
    <s v="FDLSUBACD-289-2022(67166)"/>
    <x v="0"/>
    <x v="0"/>
    <x v="1"/>
    <m/>
    <m/>
    <s v="TOMAS MIGUEL ROJAS MORENO"/>
    <n v="80205159"/>
    <s v="Bogotá, D.C."/>
    <n v="1953"/>
    <n v="50380000"/>
    <n v="4122000"/>
    <n v="0"/>
    <n v="54502000"/>
    <n v="4580000"/>
    <m/>
    <m/>
    <m/>
    <s v="Persona Natural"/>
    <x v="0"/>
    <m/>
    <s v="PRESTAR LOS SERVICIOS PROFESIONALES PARA LA OPERACION, PRESTACION, SEGUIMIENTO Y CUMPLIMIENTO DE LOS PROCEDIMIENTOS ADMINISTRATIVOS, OPERATIVOS Y PROGRAMATICOS DEL SERVICIO APOYO ECONOMICO TIPO C, QUE CONTRIBUYAN A LA GARANTIA DE LOS DERECHOS DE LA POBLACION MAYOR EN EL MARCO DE LA POLITICA PUBLICA SOCIAL PARA EL ENVEJECIMIENTO Y LA VEJEZ EN EL DISTRITO CAPITAL A CARGO DE LA ALCALDIA LOCAL"/>
    <s v="https://community.secop.gov.co/Public/Tendering/OpportunityDetail/Index?noticeUID=CO1.NTC.2572830&amp;isFromPublicArea=True&amp;isModal=true&amp;asPopupView=true"/>
    <x v="2"/>
    <x v="303"/>
    <d v="2022-01-19T00:00:00"/>
    <d v="2022-12-18T00:00:00"/>
    <s v="11 meses "/>
    <d v="2023-01-15T00:00:00"/>
    <s v="28 días."/>
    <d v="2023-01-15T00:00:00"/>
    <s v="11 meses 28 días."/>
    <s v="Término Ok"/>
    <m/>
    <m/>
    <m/>
    <m/>
    <s v="Carrera 25 No. 39A - 15"/>
    <n v="3133208080"/>
    <s v="tomassius@gmail.com"/>
    <s v="Bancolombia"/>
    <s v="Ahorros"/>
    <n v="66600030095"/>
    <s v="Masculino"/>
    <s v="Colombia"/>
    <s v="Bogotá, D.C."/>
    <s v="Cundinamarca"/>
    <d v="1984-07-03T00:00:00"/>
    <n v="39"/>
    <s v="ADMINISTRACION PUBLICA TERRITORIAL"/>
    <m/>
  </r>
  <r>
    <x v="2"/>
    <s v="290-2022"/>
    <m/>
    <s v="Secop II"/>
    <s v="290-2022CPS-P-(67166)"/>
    <s v="FDLSUBACD-290-2022(67166)"/>
    <x v="0"/>
    <x v="0"/>
    <x v="1"/>
    <m/>
    <m/>
    <s v="GILMA VIVIANA MEJIA PRADA"/>
    <n v="1019084310"/>
    <s v="Bogotá, D.C."/>
    <n v="1953"/>
    <n v="50380000"/>
    <n v="3969333"/>
    <n v="0"/>
    <n v="54349333"/>
    <n v="4580000"/>
    <m/>
    <m/>
    <m/>
    <s v="Persona Natural"/>
    <x v="0"/>
    <m/>
    <s v="PRESTAR LOS SERVICIOS PROFESIONALES PARA LA OPERACION, PRESTACION, SEGUIMIENTO Y CUMPLIMIENTO DE LOS PROCEDIMIENTOS ADMINISTRATIVOS, OPERATIVOS Y PROGRAMATICOS DEL SERVICIO APOYO ECONOMICO TIPO C, QUE CONTRIBUYAN A LA GARANTIA DE LOS DERECHOS DE LA POBLACION MAYOR EN EL MARCO DE LA POLITICA PUBLICA SOCIAL PARA EL ENVEJECIMIENTO Y LA VEJEZ EN EL DISTRITO CAPITAL A CARGO DE LA ALCALDIA LOCAL"/>
    <s v="https://community.secop.gov.co/Public/Tendering/OpportunityDetail/Index?noticeUID=CO1.NTC.2571554&amp;isFromPublicArea=True&amp;isModal=true&amp;asPopupView=true"/>
    <x v="2"/>
    <x v="304"/>
    <d v="2022-01-19T00:00:00"/>
    <d v="2022-12-18T00:00:00"/>
    <s v="11 meses "/>
    <d v="2023-01-14T00:00:00"/>
    <s v="27 días."/>
    <d v="2023-01-14T00:00:00"/>
    <s v="11 meses 27 días."/>
    <s v="Término Ok"/>
    <m/>
    <m/>
    <m/>
    <m/>
    <s v="CALLE 131 C BIS NO 94- D 27"/>
    <n v="3125689313"/>
    <s v="vivis.0602.vm@gmail.com"/>
    <s v="Banco Scotiabank Colpatria"/>
    <s v="Ahorros"/>
    <n v="4382013708"/>
    <s v="Femenino"/>
    <s v="Colombia"/>
    <s v="Bogotá, D.C."/>
    <s v="Cundinamarca"/>
    <d v="1993-06-02T00:00:00"/>
    <n v="31"/>
    <s v="TRABAJO SOCIAL"/>
    <m/>
  </r>
  <r>
    <x v="2"/>
    <s v="291-2022"/>
    <m/>
    <s v="Secop II"/>
    <s v="291-2022CPS-P-(69658)"/>
    <s v="FDLSUBACD-291-2022(69658)"/>
    <x v="0"/>
    <x v="0"/>
    <x v="1"/>
    <m/>
    <m/>
    <s v="ALONSO SAENZ MOTAÑO"/>
    <n v="79278162"/>
    <s v="Bogotá, D.C."/>
    <n v="2016"/>
    <n v="50380000"/>
    <n v="0"/>
    <n v="0"/>
    <n v="50380000"/>
    <n v="4580000"/>
    <m/>
    <m/>
    <m/>
    <s v="Persona Natural"/>
    <x v="0"/>
    <m/>
    <s v="PRESTAR SUS SERVICIOS PROFESIONALES EN EL AREA DE GESTION DE DESARROLLO LOCAL DE LA ALCALDIA LOCAL DE SUBA, PARA IMPULSAR PROCESO DE FORMACION CON LAS BIBLIOTECAS COMUNITARIAS Y EL SECTOR DE LITERATURA, FORTALECIENDO LA INFRAESTRUCTURA CULTURAL, LOS PROCESOS DE MEMORIA, LA ACTUALIZACION DE LA INFORMACION DE ORGANIZACIONES Y GESTORES CULTURALES"/>
    <s v="https://community.secop.gov.co/Public/Tendering/OpportunityDetail/Index?noticeUID=CO1.NTC.2701615&amp;isFromPublicArea=True&amp;isModal=true&amp;asPopupView=true"/>
    <x v="4"/>
    <x v="308"/>
    <d v="2022-02-01T00:00:00"/>
    <d v="2022-12-31T00:00:00"/>
    <s v="11 meses "/>
    <d v="2022-12-31T00:00:00"/>
    <s v=""/>
    <d v="2022-12-31T00:00:00"/>
    <s v="11 meses "/>
    <s v="Término Ok"/>
    <m/>
    <m/>
    <m/>
    <m/>
    <s v="Cra. 94 No 152-90 Interior 6, 502"/>
    <n v="3203445374"/>
    <s v="alsamont@gmail.com"/>
    <s v="Banco de Bogotá"/>
    <s v="Ahorros"/>
    <s v="237081658"/>
    <s v="Masculino"/>
    <s v="Colombia"/>
    <s v="Bogotá, D.C."/>
    <s v="Cundinamarca"/>
    <d v="1963-06-16T00:00:00"/>
    <n v="60"/>
    <s v="MAESTRIA EN ESTUDIOS LITERARIOS; LICENCIATURA EN EDUCACION BASICA CON ENFASIS EN HUMANIDADES"/>
    <m/>
  </r>
  <r>
    <x v="2"/>
    <s v="292-2022"/>
    <m/>
    <s v="Secop II"/>
    <s v="292-2022CPS-P(69383)"/>
    <s v="FDLSUBACD-292-2022(69383)"/>
    <x v="0"/>
    <x v="0"/>
    <x v="1"/>
    <m/>
    <m/>
    <s v="HERNAN ISAIAS JIMENEZ MONTAÑO"/>
    <n v="79454156"/>
    <m/>
    <n v="1999"/>
    <n v="33000000"/>
    <n v="0"/>
    <n v="0"/>
    <n v="33000000"/>
    <n v="5500000"/>
    <m/>
    <m/>
    <m/>
    <s v="Persona Natural"/>
    <x v="0"/>
    <m/>
    <s v="PRESTAR LOS SERVICIOS PROFESIONALES PARA REALIZAR LA ASISTENCIA TECNICA SOBRE LA INFRAESTRUCTURA DE LOS PREDIOS DEL CENTRO POBLADO DE CHORRILLOS EN LA LOCALIDAD DE SUBA, OBJETO DE LEGALIZACION DENTRO DEL MARCO DE LA NORMATIVA VIGENTE (DECRETO 435 DE 2015)."/>
    <s v="https://community.secop.gov.co/Public/Tendering/OpportunityDetail/Index?noticeUID=CO1.NTC.2594050&amp;isFromPublicArea=True&amp;isModal=true&amp;asPopupView=true"/>
    <x v="33"/>
    <x v="306"/>
    <d v="2022-02-01T00:00:00"/>
    <d v="2022-07-31T00:00:00"/>
    <s v="6 meses "/>
    <d v="2022-07-31T00:00:00"/>
    <s v=""/>
    <d v="2022-07-31T00:00:00"/>
    <s v="6 meses "/>
    <s v="Término Ok"/>
    <m/>
    <m/>
    <m/>
    <m/>
    <s v="-"/>
    <s v="-"/>
    <s v="-"/>
    <s v="-"/>
    <s v="-"/>
    <s v="-"/>
    <s v="Masculino"/>
    <s v="-"/>
    <s v="-"/>
    <s v="-"/>
    <s v="-"/>
    <s v="-"/>
    <s v="-"/>
    <m/>
  </r>
  <r>
    <x v="2"/>
    <s v="293-2022"/>
    <m/>
    <s v="Secop II"/>
    <s v="293-2022CPS-P(66783)"/>
    <s v="FDLSUBACD-293-2022(66783)"/>
    <x v="0"/>
    <x v="0"/>
    <x v="1"/>
    <m/>
    <m/>
    <s v="JUAN DAVID DIAZ DIAZ"/>
    <n v="1019063529"/>
    <s v="Bogotá, D.C."/>
    <n v="1979"/>
    <n v="50380000"/>
    <n v="0"/>
    <n v="0"/>
    <n v="50380000"/>
    <n v="4580000"/>
    <m/>
    <m/>
    <m/>
    <s v="Persona Natural"/>
    <x v="0"/>
    <m/>
    <s v="APOYAR JURIDICAMENTE LA EJECUCION DE LAS ACCIONES REQUERIDAS PARA LA DEPURACION DE LAS ACTUACIONES ADMINISTRATIVAS QUE CURSAN EN LA ALCALDIA LOCAL."/>
    <s v="https://community.secop.gov.co/Public/Tendering/OpportunityDetail/Index?noticeUID=CO1.NTC.2684866&amp;isFromPublicArea=True&amp;isModal=true&amp;asPopupView=true"/>
    <x v="21"/>
    <x v="299"/>
    <d v="2022-02-01T00:00:00"/>
    <d v="2022-12-31T00:00:00"/>
    <s v="11 meses "/>
    <d v="2022-12-31T00:00:00"/>
    <s v=""/>
    <d v="2022-12-31T00:00:00"/>
    <s v="11 meses "/>
    <s v="Término Ok"/>
    <m/>
    <m/>
    <m/>
    <m/>
    <s v="Calle 147 No. 94-17 Apto 518 Int.9"/>
    <n v="3203646185"/>
    <s v="rasmus-233@hotmail.com"/>
    <s v="Banco Scotiabank Colpatria"/>
    <s v="Ahorros"/>
    <n v="4382026294"/>
    <s v="Masculino"/>
    <s v="Colombia"/>
    <s v="Bogotá, D.C."/>
    <s v="Cundinamarca"/>
    <d v="1991-09-11T00:00:00"/>
    <n v="32"/>
    <s v="Máster Universitario en Derecho Empresarial,DERECHO "/>
    <m/>
  </r>
  <r>
    <x v="2"/>
    <s v="294-2022"/>
    <m/>
    <s v="Secop II"/>
    <s v="294-2022CPS-P(69384)"/>
    <s v="FDLSUBACD-294-2022(69384)"/>
    <x v="0"/>
    <x v="0"/>
    <x v="1"/>
    <m/>
    <m/>
    <s v="JOSE DUVAN NUÑEZ MUÑOZ"/>
    <n v="1019039121"/>
    <m/>
    <n v="2014"/>
    <n v="33000000"/>
    <n v="0"/>
    <n v="0"/>
    <n v="33000000"/>
    <n v="5500000"/>
    <m/>
    <m/>
    <m/>
    <s v="Persona Natural"/>
    <x v="0"/>
    <m/>
    <s v="PRESTAR LOS SERVICIOS PROFESIONALES COMO ABOGADO(A) PARA APOYAR EL ESTUDIO DE TITULACION, ANALISIS, EVALUACION DEL PROCESO DE RECONOCIMIENTO Y LEGALIZACION DE PREDIOS DEL CENTRO POBLADO DE CHORRILLOS DE LA LOCALIDAD DE SUBA, EN EL MARCO DE LA NORMATIVA VIGENTE (DECRETO 435 DE 2015)."/>
    <s v="https://community.secop.gov.co/Public/Tendering/OpportunityDetail/Index?noticeUID=CO1.NTC.2642510&amp;isFromPublicArea=True&amp;isModal=true&amp;asPopupView=true"/>
    <x v="33"/>
    <x v="299"/>
    <d v="2022-02-02T00:00:00"/>
    <d v="2022-08-01T00:00:00"/>
    <s v="6 meses "/>
    <d v="2022-08-01T00:00:00"/>
    <s v=""/>
    <d v="2022-08-01T00:00:00"/>
    <s v="6 meses "/>
    <s v="Término Ok"/>
    <m/>
    <m/>
    <m/>
    <m/>
    <s v="-"/>
    <s v="-"/>
    <s v="-"/>
    <s v="-"/>
    <s v="-"/>
    <s v="-"/>
    <s v="Masculino"/>
    <s v="-"/>
    <s v="-"/>
    <s v="-"/>
    <s v="-"/>
    <s v="-"/>
    <s v="-"/>
    <m/>
  </r>
  <r>
    <x v="2"/>
    <s v="295-2022"/>
    <m/>
    <s v="Secop II"/>
    <s v="295-2022CPS-P(69242)"/>
    <s v="FDLSUBACD-295-2022(69242)"/>
    <x v="0"/>
    <x v="0"/>
    <x v="1"/>
    <m/>
    <m/>
    <s v="luis guillermo ortegate páez"/>
    <n v="79918125"/>
    <m/>
    <n v="1979"/>
    <n v="39300000"/>
    <n v="0"/>
    <n v="0"/>
    <n v="39300000"/>
    <n v="6550000"/>
    <m/>
    <m/>
    <m/>
    <s v="Persona Natural"/>
    <x v="0"/>
    <m/>
    <s v="PRESTAR LOS SERVICIOS PROFESIONALES PARA REALIZAR EL APOYO, CONTROL Y SEGUIMIENTO AL TRAMITE DE DESPACHOS COMISORIOS DE LA ALCALDIA LOCAL DE SUBA"/>
    <s v="https://community.secop.gov.co/Public/Tendering/OpportunityDetail/Index?noticeUID=CO1.NTC.2618385&amp;isFromPublicArea=True&amp;isModal=true&amp;asPopupView=true"/>
    <x v="1"/>
    <x v="305"/>
    <d v="2022-01-27T00:00:00"/>
    <d v="2022-07-23T00:00:00"/>
    <s v="5 meses 27 días."/>
    <d v="2022-07-23T00:00:00"/>
    <s v=""/>
    <d v="2022-07-23T00:00:00"/>
    <s v="5 meses 27 días."/>
    <s v="Término Ok"/>
    <m/>
    <m/>
    <m/>
    <m/>
    <s v="-"/>
    <s v="-"/>
    <s v="-"/>
    <s v="-"/>
    <s v="-"/>
    <s v="-"/>
    <s v="Masculino"/>
    <s v="-"/>
    <s v="-"/>
    <s v="-"/>
    <s v="-"/>
    <s v="-"/>
    <s v="-"/>
    <m/>
  </r>
  <r>
    <x v="2"/>
    <s v="296-2022"/>
    <m/>
    <s v="Secop II"/>
    <s v="296-2022CARRENDAMIENTO (71137)"/>
    <s v="FDLSUBACD-296-2022 (71137)"/>
    <x v="0"/>
    <x v="3"/>
    <x v="2"/>
    <m/>
    <m/>
    <s v="Inversiones y Construcciones Rodriguez Reyes y Cia S en C"/>
    <n v="860353174"/>
    <m/>
    <s v="No es CPS P-AG"/>
    <n v="200000000"/>
    <n v="0"/>
    <n v="0"/>
    <n v="200000000"/>
    <m/>
    <m/>
    <m/>
    <m/>
    <s v="Persona Jurídica"/>
    <x v="2"/>
    <m/>
    <s v="ARRENDAMIENTO DE UN BIEN INMUEBLE CON DESTINO AL ALMACENAMIENTO DE MATERIAL DOCUMENTAL DEL FONDO, BODEGAJE DE MATERIAL FRESADO, ALMACENAMIENTO DE MATERIAL INCAUTADO EN EL DESARROLLO DE OPERATIVOS DE INSPECCION VIGILANCIA Y CONTROL, PARQUEO DE MAQUINARIA AMARILLA, VEHICULOS PESADOS Y/O LIVIANOS Y DEMAS ELEMENTOS PROPIEDAD DEL FONDO DE DESARROLLO LOCAL DE SUBA"/>
    <s v="https://community.secop.gov.co/Public/Tendering/OpportunityDetail/Index?noticeUID=CO1.NTC.2615823&amp;isFromPublicArea=True&amp;isModal=true&amp;asPopupView=true"/>
    <x v="11"/>
    <x v="307"/>
    <d v="2022-01-20T00:00:00"/>
    <d v="2022-09-19T00:00:00"/>
    <s v="8 meses "/>
    <d v="2022-09-19T00:00:00"/>
    <s v=""/>
    <d v="2022-09-19T00:00:00"/>
    <s v="8 meses "/>
    <s v="Término Ok"/>
    <m/>
    <m/>
    <m/>
    <d v="2022-12-05T00:00:00"/>
    <m/>
    <m/>
    <m/>
    <m/>
    <m/>
    <m/>
    <s v="No aplica"/>
    <m/>
    <m/>
    <m/>
    <m/>
    <s v="-"/>
    <m/>
    <m/>
  </r>
  <r>
    <x v="2"/>
    <s v="297-2022"/>
    <m/>
    <s v="Secop II"/>
    <s v="297-2022CPS-AG (69655)"/>
    <s v="FDLSUBACD-297-2022(69655)"/>
    <x v="0"/>
    <x v="0"/>
    <x v="0"/>
    <m/>
    <m/>
    <s v="MICHAEL ALFONSO GARZÓN CIFUENTES"/>
    <n v="80818424"/>
    <s v="Bogotá, D.C."/>
    <n v="2016"/>
    <n v="25520000"/>
    <n v="0"/>
    <n v="0"/>
    <n v="25520000"/>
    <n v="2320000"/>
    <m/>
    <m/>
    <m/>
    <s v="Persona Natural"/>
    <x v="0"/>
    <m/>
    <s v="PRESTAR SUS SERVICIOS DE APOYO LOGISTICO ASISTENCIAL PARA EL DESARROLLO DE ACTIVIDADES Y EVENTOS LOCALES EN ATENCION DEL PROYECTO SUBA CULTURAL Y CREATIVA"/>
    <s v="https://community.secop.gov.co/Public/Tendering/OpportunityDetail/Index?noticeUID=CO1.NTC.2684962&amp;isFromPublicArea=True&amp;isModal=true&amp;asPopupView=true"/>
    <x v="4"/>
    <x v="308"/>
    <d v="2022-01-27T00:00:00"/>
    <d v="2022-12-26T00:00:00"/>
    <s v="11 meses "/>
    <d v="2022-12-26T00:00:00"/>
    <s v=""/>
    <d v="2022-12-26T00:00:00"/>
    <s v="11 meses "/>
    <s v="Término Ok"/>
    <m/>
    <m/>
    <m/>
    <m/>
    <s v="cl 127 119A 17"/>
    <n v="3137475353"/>
    <s v="mikegarzon84@gmail.com"/>
    <s v="Banco Scotiabank Colpatria"/>
    <s v="Ahorros"/>
    <n v="6342039363"/>
    <s v="Masculino"/>
    <s v="Colombia"/>
    <s v="Bogotá, D.C."/>
    <s v="Cundinamarca"/>
    <d v="1984-08-26T00:00:00"/>
    <n v="39"/>
    <s v="bachiller"/>
    <m/>
  </r>
  <r>
    <x v="2"/>
    <s v="298-2022"/>
    <m/>
    <s v="Secop II"/>
    <s v="298-2022CPS-AG(69655)"/>
    <s v="FDLSUBACD-298-2022(69655)"/>
    <x v="0"/>
    <x v="0"/>
    <x v="0"/>
    <m/>
    <m/>
    <s v="DIRONN MAURICIO TRINIDADAMADO"/>
    <n v="1010244911"/>
    <s v="Bogotá, D.C."/>
    <n v="2016"/>
    <n v="25520000"/>
    <n v="0"/>
    <n v="0"/>
    <n v="25520000"/>
    <n v="2320000"/>
    <m/>
    <m/>
    <m/>
    <s v="Persona Natural"/>
    <x v="0"/>
    <m/>
    <s v="PRESTAR SUS SERVICIOS DE APOYO LOGISTICO ASISTENCIAL PARA EL DESARROLLO DE ACTIVIDADES Y EVENTOS LOCALES EN ATENCION DEL PROYECTO SUBA CULTURAL Y CREATIVA"/>
    <s v="https://community.secop.gov.co/Public/Tendering/OpportunityDetail/Index?noticeUID=CO1.NTC.2704042&amp;isFromPublicArea=True&amp;isModal=true&amp;asPopupView=true"/>
    <x v="4"/>
    <x v="312"/>
    <d v="2022-02-01T00:00:00"/>
    <d v="2022-12-31T00:00:00"/>
    <s v="11 meses "/>
    <d v="2022-12-31T00:00:00"/>
    <s v=""/>
    <d v="2022-12-31T00:00:00"/>
    <s v="11 meses "/>
    <s v="Término Ok"/>
    <m/>
    <m/>
    <m/>
    <m/>
    <s v="KR 87128A 35"/>
    <n v="3022820975"/>
    <s v="dironntrinidad@gmail.com"/>
    <s v="Banco Davivienda"/>
    <s v="Ahorros"/>
    <s v="008200799636"/>
    <s v="Masculino"/>
    <s v="Colombia"/>
    <s v="Bogotá, D.C."/>
    <s v="Cundinamarca"/>
    <d v="1999-03-22T00:00:00"/>
    <n v="25"/>
    <s v="TÉCNICO EN ASISTENCIA ADMINISTRATIVA"/>
    <m/>
  </r>
  <r>
    <x v="2"/>
    <s v="299-2022"/>
    <m/>
    <s v="Secop II"/>
    <s v="299-2022CPS-P(69786)"/>
    <s v="FDLSUBACD-299-2022(69786)"/>
    <x v="0"/>
    <x v="0"/>
    <x v="1"/>
    <m/>
    <m/>
    <s v="Manuel Alfonso Ruiz Parra"/>
    <n v="98389414"/>
    <m/>
    <n v="1978"/>
    <n v="50380000"/>
    <n v="0"/>
    <n v="0"/>
    <n v="50380000"/>
    <n v="4580000"/>
    <m/>
    <m/>
    <m/>
    <s v="Persona Natural"/>
    <x v="5"/>
    <m/>
    <s v="PRESTAR LOS SERVICIOS PROFESIONALES AL DESPACHO DEL FONDO DE DESARROLLO LOCAL DE SUBA, PARA LA CREACION, GESTION Y DIVULGACION ESTRATEGICA DE CONTENIDOS COMUNICACIONALES INTERNOS Y EXTERNOS DE LA GESTION DEL DESARROLLO DE LA ALCALDIA LOCAL DE SUBA EN CUMPLIMIENTO DE LAS METAS DEL PLAN DE DESARROLLO LOCAL Y DEMAS TEMAS AFINES DE LA GESTION LOCAL"/>
    <s v="https://community.secop.gov.co/Public/Tendering/OpportunityDetail/Index?noticeUID=CO1.NTC.2713908&amp;isFromPublicArea=True&amp;isModal=true&amp;asPopupView=true"/>
    <x v="14"/>
    <x v="309"/>
    <d v="2022-02-01T00:00:00"/>
    <d v="2022-12-31T00:00:00"/>
    <s v="11 meses "/>
    <d v="2022-12-31T00:00:00"/>
    <s v=""/>
    <d v="2022-11-01T00:00:00"/>
    <s v="9 meses 1 días."/>
    <s v="Terminación Anticipada"/>
    <m/>
    <m/>
    <m/>
    <m/>
    <s v="-"/>
    <s v="-"/>
    <s v="-"/>
    <s v="-"/>
    <s v="-"/>
    <s v="-"/>
    <s v="Masculino"/>
    <s v="-"/>
    <s v="-"/>
    <s v="-"/>
    <s v="-"/>
    <s v="-"/>
    <s v="-"/>
    <m/>
  </r>
  <r>
    <x v="2"/>
    <s v="300-2022"/>
    <m/>
    <s v="Secop II"/>
    <s v="300-2022CPS-AG(69653)"/>
    <s v="FDLSUBACD-300-2022(69653)"/>
    <x v="0"/>
    <x v="0"/>
    <x v="0"/>
    <m/>
    <m/>
    <s v="FRANCISCO ALBERTO ROZO TORRES"/>
    <n v="80220338"/>
    <s v="Bogotá, D.C."/>
    <n v="1998"/>
    <n v="25520000"/>
    <n v="0"/>
    <n v="0"/>
    <n v="25520000"/>
    <n v="2320000"/>
    <m/>
    <m/>
    <m/>
    <s v="Persona Natural"/>
    <x v="0"/>
    <m/>
    <s v="PRESTAR SERVICIOS DE APOYO EN LAS ACTIVIDADES DE CUIDADO DEL ESPACIO PUBLICO PARA EL LOGRO DE LAS METAS DE GESTION DE LA VIGENCIA."/>
    <s v="https://community.secop.gov.co/Public/Tendering/OpportunityDetail/Index?noticeUID=CO1.NTC.2739502&amp;isFromPublicArea=True&amp;isModal=true&amp;asPopupView=true"/>
    <x v="20"/>
    <x v="312"/>
    <d v="2022-02-09T00:00:00"/>
    <d v="2022-12-31T00:00:00"/>
    <s v="10 meses 23 días."/>
    <d v="2022-12-31T00:00:00"/>
    <s v=""/>
    <d v="2022-12-31T00:00:00"/>
    <s v="10 meses 23 días."/>
    <s v="Término Ok"/>
    <m/>
    <m/>
    <m/>
    <m/>
    <s v="Calle 146c # 92-58"/>
    <n v="3223355518"/>
    <s v="franciscorozo82@yahoo.es"/>
    <s v="Banco Davivienda"/>
    <s v="Ahorros"/>
    <n v="9770166388"/>
    <s v="Masculino"/>
    <s v="Colombia"/>
    <s v="Bogotá, D.C."/>
    <s v="Cundinamarca"/>
    <d v="1982-04-19T00:00:00"/>
    <n v="42"/>
    <s v="ADMINISTRACION DEPORTIVA "/>
    <m/>
  </r>
  <r>
    <x v="2"/>
    <s v="301-2022"/>
    <m/>
    <s v="Secop II"/>
    <s v="301-2022CPS-P(69359)"/>
    <s v="FDLSUBACD-301-2022(69359)"/>
    <x v="0"/>
    <x v="0"/>
    <x v="1"/>
    <m/>
    <m/>
    <s v="JOSE OSCAR BAQUERO GONZALEZ"/>
    <n v="79290366"/>
    <s v="Bogotá, D.C."/>
    <n v="1979"/>
    <n v="72050000"/>
    <n v="4148333"/>
    <n v="0"/>
    <n v="76198333"/>
    <n v="6550000"/>
    <m/>
    <m/>
    <m/>
    <s v="Persona Natural"/>
    <x v="0"/>
    <m/>
    <s v="PRESTAR LOS SERVICIOS PROFESIONALES A LA ALCALDIA LOCAL DE SUBA, LIDERANDO LAS ACCIONES PEDAGOGICAS PREVENTIVAS Y DE SENSIBILIZACION PARA EL ACATAMIENTO VOLUNTARIO DE LA NORMATIVA EN MATERIA DEL REGIMEN URBANISTICO, LEGAL FUNCIONAMIENTO DE LOS ESTABLECIMIENTOS COMERCIALES, USO DEL ESPACIO PUBLICO Y MEDIO AMBIENTE EN LA ALCALDIA LOCAL DE SUBA."/>
    <s v="https://community.secop.gov.co/Public/Tendering/OpportunityDetail/Index?noticeUID=CO1.NTC.2685131&amp;isFromPublicArea=True&amp;isModal=true&amp;asPopupView=true"/>
    <x v="21"/>
    <x v="299"/>
    <d v="2022-01-27T00:00:00"/>
    <d v="2022-12-26T00:00:00"/>
    <s v="11 meses "/>
    <d v="2023-01-14T00:00:00"/>
    <s v="19 días."/>
    <d v="2023-01-14T00:00:00"/>
    <s v="11 meses 19 días."/>
    <s v="Término Ok"/>
    <m/>
    <m/>
    <m/>
    <m/>
    <s v="Carrera 93 No. 72 A 47_x000d_"/>
    <n v="3214728890"/>
    <s v="oscarcowboy@hotmail.com_x000d_"/>
    <s v="Bancolombia"/>
    <s v="Ahorros"/>
    <s v="46719605133"/>
    <s v="Masculino"/>
    <s v="Colombia"/>
    <s v="Gachetá"/>
    <s v="Cundinamarca"/>
    <d v="1963-05-25T00:00:00"/>
    <n v="61"/>
    <s v="DERECHO"/>
    <m/>
  </r>
  <r>
    <x v="2"/>
    <s v="302-2022"/>
    <m/>
    <s v="Secop II"/>
    <s v="302-2022CPS-P(68464)"/>
    <s v="FDLSUBACD-302-2022(68464)"/>
    <x v="0"/>
    <x v="0"/>
    <x v="1"/>
    <m/>
    <m/>
    <s v="GUSTAVO ADOLFO MARTINEZ CASTRILLON"/>
    <n v="1019015826"/>
    <m/>
    <n v="1963"/>
    <n v="40150000"/>
    <n v="0"/>
    <n v="0"/>
    <n v="40150000"/>
    <n v="3650000"/>
    <m/>
    <m/>
    <m/>
    <s v="Persona Natural"/>
    <x v="2"/>
    <m/>
    <s v="PRESTAR SERVICIOS TECNICOS COMO APOYO DEL SECTOR DEPORTIVO, CON EL PROPOSITO DE DINAMIZAR Y PROMOVER LOS PROCESOS DE PARTICIPACION, INFORMACION Y ORGANIZACION CIUDADANA DE LA LOCALIDAD DE SUBA, ENFOCADOS EN FORTALECER LA ACTIVIDAD FISICA, DEPORTIVA Y RECREATIVA, PARA LOGRAR EL CUMPLIMIENTO DE LAS METAS DEL PLAN DE DESARROLLO"/>
    <s v="https://community.secop.gov.co/Public/Tendering/OpportunityDetail/Index?noticeUID=CO1.NTC.2727890&amp;isFromPublicArea=True&amp;isModal=true&amp;asPopupView=true"/>
    <x v="4"/>
    <x v="312"/>
    <d v="2022-02-01T00:00:00"/>
    <d v="2022-12-31T00:00:00"/>
    <s v="11 meses "/>
    <d v="2022-12-31T00:00:00"/>
    <s v=""/>
    <d v="2022-07-01T00:00:00"/>
    <s v="5 meses 1 días."/>
    <s v="Terminación Anticipada"/>
    <m/>
    <m/>
    <m/>
    <d v="2022-08-17T00:00:00"/>
    <s v="-"/>
    <s v="-"/>
    <s v="-"/>
    <s v="-"/>
    <s v="-"/>
    <s v="-"/>
    <s v="Masculino"/>
    <s v="-"/>
    <s v="-"/>
    <s v="-"/>
    <s v="-"/>
    <s v="-"/>
    <s v="-"/>
    <m/>
  </r>
  <r>
    <x v="2"/>
    <s v="303-2022"/>
    <m/>
    <s v="Secop II"/>
    <s v="303-2022CPSP(68211)"/>
    <s v="FDLSUBACD-303-2022(68211)"/>
    <x v="0"/>
    <x v="0"/>
    <x v="0"/>
    <m/>
    <m/>
    <s v="ANGELA JOHANA PATIÑO QUIROGA"/>
    <n v="1024470158"/>
    <m/>
    <n v="1979"/>
    <n v="50380000"/>
    <n v="0"/>
    <n v="0"/>
    <n v="50380000"/>
    <n v="4580000"/>
    <m/>
    <m/>
    <m/>
    <s v="Persona Natural"/>
    <x v="0"/>
    <m/>
    <s v="APOYAR JURIDICAMENTE A LA ALCALDIA LOCAL DE SUBA EN EL PROCESO DE COBRO PERSUASIVO Y REMISION DE COBRO COACTIVO QUE COMPETA AL ALCALDE LOCAL, ASI COMO LAS GESTIONES JURIDICAS PARA MANTENER ACTUALIZADA LA INFORMACION CORRESPONDIENTE A MULTAS"/>
    <s v="https://community.secop.gov.co/Public/Tendering/OpportunityDetail/Index?noticeUID=CO1.NTC.2686240&amp;isFromPublicArea=True&amp;isModal=true&amp;asPopupView=true"/>
    <x v="21"/>
    <x v="299"/>
    <d v="2022-01-26T00:00:00"/>
    <d v="2022-12-25T00:00:00"/>
    <s v="11 meses "/>
    <d v="2022-12-25T00:00:00"/>
    <s v=""/>
    <d v="2022-12-25T00:00:00"/>
    <s v="11 meses "/>
    <s v="Término Ok"/>
    <m/>
    <m/>
    <m/>
    <m/>
    <s v="-"/>
    <s v="-"/>
    <s v="-"/>
    <s v="-"/>
    <s v="-"/>
    <s v="-"/>
    <s v="Femenino"/>
    <s v="-"/>
    <s v="-"/>
    <s v="-"/>
    <s v="-"/>
    <s v="-"/>
    <s v="-"/>
    <m/>
  </r>
  <r>
    <x v="2"/>
    <s v="304-2022"/>
    <m/>
    <s v="Secop II"/>
    <s v="304-2022CPS-P(68211)"/>
    <s v="FDLSUBACD-304-2022(68211)"/>
    <x v="0"/>
    <x v="0"/>
    <x v="1"/>
    <m/>
    <m/>
    <s v="ANGELA MARIA BARRERA BOTERO"/>
    <n v="1023917414"/>
    <m/>
    <n v="1979"/>
    <n v="50380000"/>
    <n v="0"/>
    <n v="0"/>
    <n v="50380000"/>
    <n v="4580000"/>
    <m/>
    <m/>
    <m/>
    <s v="Persona Natural"/>
    <x v="5"/>
    <m/>
    <s v="APOYAR JURIDICAMENTE A LA ALCALDIA LOCAL DE SUBA EN EL PROCESO DE COBRO PERSUASIVO Y REMISION DE COBRO COACTIVO QUE COMPETA AL ALCALDE LOCAL, ASI COMO LAS GESTIONES JURIDICAS PARA MANTENER ACTUALIZADA LA INFORMACION CORRESPONDIENTE A MULTAS"/>
    <s v="https://community.secop.gov.co/Public/Tendering/OpportunityDetail/Index?noticeUID=CO1.NTC.2647090&amp;isFromPublicArea=True&amp;isModal=true&amp;asPopupView=true"/>
    <x v="21"/>
    <x v="299"/>
    <d v="2022-01-26T00:00:00"/>
    <d v="2022-12-25T00:00:00"/>
    <s v="11 meses "/>
    <d v="2022-12-25T00:00:00"/>
    <s v=""/>
    <d v="2022-12-01T00:00:00"/>
    <s v="10 meses 6 días."/>
    <s v="Terminación Anticipada"/>
    <m/>
    <m/>
    <m/>
    <m/>
    <s v="-"/>
    <s v="-"/>
    <s v="-"/>
    <s v="-"/>
    <s v="-"/>
    <s v="-"/>
    <s v="Femenino"/>
    <s v="-"/>
    <s v="-"/>
    <s v="-"/>
    <s v="-"/>
    <s v="-"/>
    <s v="-"/>
    <m/>
  </r>
  <r>
    <x v="2"/>
    <s v="305-2022"/>
    <m/>
    <s v="Secop II"/>
    <s v="305-2022CPS-P(68120)"/>
    <s v="FDLSUBACD-305-2022(68120)"/>
    <x v="0"/>
    <x v="0"/>
    <x v="1"/>
    <m/>
    <m/>
    <s v="JORGE LUIS NOVOA RODRIGUEZ"/>
    <n v="11413462"/>
    <s v="Cáqueza (Cundinamarca)"/>
    <n v="1979"/>
    <n v="72050000"/>
    <n v="0"/>
    <n v="0"/>
    <n v="72050000"/>
    <n v="6550000"/>
    <m/>
    <m/>
    <m/>
    <s v="Persona Natural"/>
    <x v="0"/>
    <m/>
    <s v="PRESTAR LOS SERVICIOS PROFESIONALES PARA APOYAR EN LA COORDINACION Y TRAMITE DE DESPACHOS COMISORIOS DE LA ALCALDIA LOCAL DE SUBA."/>
    <s v="https://community.secop.gov.co/Public/Tendering/OpportunityDetail/Index?noticeUID=CO1.NTC.2693395&amp;isFromPublicArea=True&amp;isModal=true&amp;asPopupView=true"/>
    <x v="1"/>
    <x v="308"/>
    <d v="2022-01-27T00:00:00"/>
    <d v="2022-12-26T00:00:00"/>
    <s v="11 meses "/>
    <d v="2022-12-26T00:00:00"/>
    <s v=""/>
    <d v="2022-12-26T00:00:00"/>
    <s v="11 meses "/>
    <s v="Término Ok"/>
    <m/>
    <m/>
    <m/>
    <m/>
    <s v="CARERA 57 # 23A - 70"/>
    <n v="3158875115"/>
    <s v="jorgenovoa.abogado@gmail.com"/>
    <s v="Banco Davivienda"/>
    <s v="Ahorros"/>
    <s v="0550475700070323"/>
    <s v="Masculino"/>
    <s v="Colombia"/>
    <s v="Cáqueza"/>
    <s v="Cundinamarca"/>
    <d v="1983-12-22T00:00:00"/>
    <n v="40"/>
    <s v="MAESTRIA EN DERECHO ADMINISTRATIVO"/>
    <m/>
  </r>
  <r>
    <x v="2"/>
    <s v="306-2022"/>
    <m/>
    <s v="Secop II"/>
    <s v="306-2022CPS-P(70962)"/>
    <s v="FDLSUBACD-306-2022(70962)"/>
    <x v="0"/>
    <x v="0"/>
    <x v="1"/>
    <m/>
    <m/>
    <s v="Yineth Marcela García Buitrago"/>
    <n v="52973494"/>
    <m/>
    <n v="2014"/>
    <n v="72050000"/>
    <n v="0"/>
    <n v="0"/>
    <n v="72050000"/>
    <n v="6550000"/>
    <m/>
    <m/>
    <m/>
    <s v="Persona Natural"/>
    <x v="0"/>
    <m/>
    <s v="PRESTAR LOS SERVICIOS PROFESIONALES PARA APOYAR LA ARTICULACION, ASISTENCIA Y ACOMPAÑAMIENTO DE PROCESOS QUE CONTRIBUYAN A UN CAMBIO CULTURAL Y AMBIENTAL QUE PROMUEVA EL SENTIDO DE PERTENENCIA Y APROPIACION DEL TERRITORIO POR PARTE DE LA COMUNIDAD DE LA LOCALIDAD DE SUBA"/>
    <s v="https://community.secop.gov.co/Public/Tendering/OpportunityDetail/Index?noticeUID=CO1.NTC.2646337&amp;isFromPublicArea=True&amp;isModal=true&amp;asPopupView=true"/>
    <x v="12"/>
    <x v="310"/>
    <d v="2022-01-28T00:00:00"/>
    <d v="2022-12-27T00:00:00"/>
    <s v="11 meses "/>
    <d v="2022-12-27T00:00:00"/>
    <s v=""/>
    <d v="2022-12-27T00:00:00"/>
    <s v="11 meses "/>
    <s v="Término Ok"/>
    <m/>
    <m/>
    <m/>
    <m/>
    <s v="-"/>
    <s v="-"/>
    <s v="-"/>
    <s v="-"/>
    <s v="-"/>
    <s v="-"/>
    <s v="Femenino"/>
    <s v="-"/>
    <s v="-"/>
    <s v="-"/>
    <s v="-"/>
    <s v="-"/>
    <s v="-"/>
    <m/>
  </r>
  <r>
    <x v="2"/>
    <s v="307-2022"/>
    <m/>
    <s v="Secop II"/>
    <s v="307-2022CPS-AG(71044)"/>
    <s v="FDLSUBACD-307-2022(71044)"/>
    <x v="0"/>
    <x v="0"/>
    <x v="0"/>
    <m/>
    <m/>
    <s v="GIOVANNI FRANCISCO JIMÉNEZ GONZÁLEZ"/>
    <n v="1014305782"/>
    <s v="Bogotá, D.C."/>
    <n v="1978"/>
    <n v="25520000"/>
    <n v="1856000"/>
    <n v="0"/>
    <n v="27376000"/>
    <n v="2320000"/>
    <m/>
    <m/>
    <m/>
    <s v="Persona Natural"/>
    <x v="0"/>
    <m/>
    <s v="PRESTAR LOS SERVICIOS ASISTENCIALES PARA APOYAR AL AREA GESTION DEL DESARROLLO LOCAL, REALIZANDO ACTIVIDADES OPERATIVAS Y ADMINISTRATIVAS DE LA GESTION LOCAL"/>
    <s v="https://community.secop.gov.co/Public/Tendering/OpportunityDetail/Index?noticeUID=CO1.NTC.2743608&amp;isFromPublicArea=True&amp;isModal=true&amp;asPopupView=true"/>
    <x v="3"/>
    <x v="312"/>
    <d v="2022-02-07T00:00:00"/>
    <d v="2022-12-31T00:00:00"/>
    <s v="10 meses 25 días."/>
    <d v="2023-01-30T00:00:00"/>
    <s v="30 días."/>
    <d v="2023-01-30T00:00:00"/>
    <s v="11 meses 24 días."/>
    <s v="Término Ok"/>
    <m/>
    <m/>
    <m/>
    <m/>
    <s v="CARRERA 111C #80-20 INT 44 AP 401"/>
    <n v="3502301222"/>
    <s v="JIMENEZGF99@GMAIL.COM"/>
    <s v="Banco de Bogotá"/>
    <s v="Ahorros"/>
    <s v="265062067"/>
    <s v="Masculino"/>
    <s v="Colombia"/>
    <s v="Bogotá, D.C."/>
    <s v="Cundinamarca"/>
    <d v="1999-05-25T00:00:00"/>
    <n v="25"/>
    <s v="BACHILLER"/>
    <m/>
  </r>
  <r>
    <x v="2"/>
    <s v="308-2022"/>
    <m/>
    <s v="Secop II"/>
    <s v="308-2022CPS-P(71080)"/>
    <s v="FDLSUBACD-308-2022(71080)"/>
    <x v="0"/>
    <x v="0"/>
    <x v="1"/>
    <m/>
    <m/>
    <s v="CLAUDIA STELLA CELIS VASQUEZ"/>
    <n v="51755187"/>
    <s v="Bogotá, D.C."/>
    <n v="1999"/>
    <n v="72050000"/>
    <n v="0"/>
    <n v="0"/>
    <n v="72050000"/>
    <n v="6550000"/>
    <m/>
    <m/>
    <m/>
    <s v="Persona Natural"/>
    <x v="0"/>
    <m/>
    <s v="PRESTAR LOS SERVICIOS PROFESIONALES EN EL AREA GESTION DEL DESARROLLO, PARA EL APOYO A LA EJECUCION INTEGRAL DE LOS DIFERENTES PROYECTOS DE INVERSION DESTINADOS A LA INTERVENCION DE LA MALLA VIAL, ESPACIO PUBLICO, INFRAESTRUCTURA CULTURAL, E INTERVENCION DE INFRAESTRUCTURA DE SALONES COMUNALES Y SEDES ADMINISTRATIVAS DE LA LOCALIDAD DE SUBA"/>
    <s v="https://community.secop.gov.co/Public/Tendering/OpportunityDetail/Index?noticeUID=CO1.NTC.2690798&amp;isFromPublicArea=True&amp;isModal=true&amp;asPopupView=true"/>
    <x v="11"/>
    <x v="308"/>
    <d v="2022-01-27T00:00:00"/>
    <d v="2022-12-26T00:00:00"/>
    <s v="11 meses "/>
    <d v="2022-12-26T00:00:00"/>
    <s v=""/>
    <d v="2022-12-26T00:00:00"/>
    <s v="11 meses "/>
    <s v="Término Ok"/>
    <m/>
    <m/>
    <m/>
    <m/>
    <s v="Carrera 7 No 148 - 81 Apto 501"/>
    <n v="3005604409"/>
    <s v="clasce28@gmail.com"/>
    <s v="Banco Davivienda"/>
    <s v="Ahorros"/>
    <s v="0550450600021098"/>
    <s v="Femenino"/>
    <s v="Colombia"/>
    <s v="Bogotá, D.C."/>
    <s v="Cundinamarca"/>
    <d v="1964-05-28T00:00:00"/>
    <n v="60"/>
    <s v="ESPECIALIZACION EN ALTA GERENCIA,MAESTRÍA EN EDUCACIÓN,MAESTRÍA EN EDUCACIÓN DEL DISEÑO,ARQUITECTURA"/>
    <m/>
  </r>
  <r>
    <x v="2"/>
    <s v="309-2022"/>
    <m/>
    <s v="Secop II"/>
    <s v="309-2022CPS-P(71120)"/>
    <s v="FDLSUBACD-309-2022 (71120)"/>
    <x v="0"/>
    <x v="0"/>
    <x v="1"/>
    <m/>
    <m/>
    <s v="HERNAN DARIO CRIOLLO ESPINOZA"/>
    <n v="10300499"/>
    <m/>
    <n v="1969"/>
    <n v="46200000"/>
    <n v="0"/>
    <n v="0"/>
    <n v="46200000"/>
    <n v="7700000"/>
    <m/>
    <m/>
    <m/>
    <s v="Persona Natural"/>
    <x v="0"/>
    <m/>
    <s v="PRESTAR LOS SERVICIOS PROFESIONALES ESPECIALIZADOS AL AREA DE GESTION DEL DESARROLLO LOCAL PARA APOYAR LA COORDINACION DE LAS COMPETENCIAS AMBIENTALES DEL FONDO DE DESARROLLO LOCAL DE SUBA"/>
    <s v="https://community.secop.gov.co/Public/Tendering/OpportunityDetail/Index?noticeUID=CO1.NTC.2737987&amp;isFromPublicArea=True&amp;isModal=true&amp;asPopupView=true"/>
    <x v="12"/>
    <x v="312"/>
    <d v="2022-01-28T00:00:00"/>
    <d v="2022-07-27T00:00:00"/>
    <s v="6 meses "/>
    <d v="2022-07-27T00:00:00"/>
    <s v=""/>
    <d v="2022-07-27T00:00:00"/>
    <s v="6 meses "/>
    <s v="Término Ok"/>
    <m/>
    <m/>
    <m/>
    <m/>
    <s v="-"/>
    <s v="-"/>
    <s v="-"/>
    <s v="-"/>
    <s v="-"/>
    <s v="-"/>
    <s v="Masculino"/>
    <s v="-"/>
    <s v="-"/>
    <s v="-"/>
    <s v="-"/>
    <s v="-"/>
    <s v="-"/>
    <m/>
  </r>
  <r>
    <x v="2"/>
    <s v="310-2022"/>
    <m/>
    <s v="Secop II"/>
    <s v="310-2022CPS-P(68110)"/>
    <s v="FDLSUBACD-310-2022(68110)"/>
    <x v="0"/>
    <x v="0"/>
    <x v="1"/>
    <m/>
    <m/>
    <s v="IBETH DEL CARMEN PALACIOS AGUDELO"/>
    <n v="51967807"/>
    <m/>
    <n v="1978"/>
    <n v="50380000"/>
    <n v="0"/>
    <n v="0"/>
    <n v="50380000"/>
    <n v="4580000"/>
    <m/>
    <m/>
    <m/>
    <s v="Persona Natural"/>
    <x v="0"/>
    <m/>
    <s v="PRESTAR SERVICIOS PROFESIONALES EN EL DESPACHO PARA APOYAR LA GESTION ADMINISTRATIVA Y JURIDICA EN LA ALCALDIA LOCAL DE SUBA"/>
    <s v="https://community.secop.gov.co/Public/Tendering/OpportunityDetail/Index?noticeUID=CO1.NTC.2693529&amp;isFromPublicArea=True&amp;isModal=true&amp;asPopupView=true"/>
    <x v="14"/>
    <x v="301"/>
    <d v="2022-01-27T00:00:00"/>
    <d v="2022-12-26T00:00:00"/>
    <s v="11 meses "/>
    <d v="2022-12-26T00:00:00"/>
    <s v=""/>
    <d v="2022-12-26T00:00:00"/>
    <s v="11 meses "/>
    <s v="Término Ok"/>
    <m/>
    <m/>
    <m/>
    <m/>
    <s v="-"/>
    <s v="-"/>
    <s v="-"/>
    <s v="-"/>
    <s v="-"/>
    <s v="-"/>
    <s v="Femenino"/>
    <s v="-"/>
    <s v="-"/>
    <s v="-"/>
    <s v="-"/>
    <s v="-"/>
    <s v="-"/>
    <m/>
  </r>
  <r>
    <x v="2"/>
    <s v="311-2022"/>
    <m/>
    <s v="Secop II"/>
    <s v="311-2022CPS-P(68113)"/>
    <s v="FDLSUBACD-311-2022(68113)"/>
    <x v="0"/>
    <x v="0"/>
    <x v="1"/>
    <m/>
    <m/>
    <s v="JUAN CARLOS BETANCOURT CARVAJAL"/>
    <n v="80136968"/>
    <s v="Bogotá, D.C."/>
    <n v="1978"/>
    <n v="72050000"/>
    <n v="0"/>
    <n v="0"/>
    <n v="72050000"/>
    <n v="6550000"/>
    <m/>
    <m/>
    <m/>
    <s v="Persona Natural"/>
    <x v="0"/>
    <m/>
    <s v="PRESTAR SERVICIOS PROFESIONALES EN EL DESPACHO PARA ATENDER, TRAMITAR Y REALIZAR EL SEGUIMIENTO A TUTELAS, ACCIONES POPULARES, INCIDENTES DE DESACATO, PROPOSICIONES, REQUERIMIENTO DE ENTES DE CONTROL Y DEMAS ASUNTOS DE INDOLE JURIDICO, FINANCIERO, Y ADMINISTRATIVO QUE SEAN DESIGNADOS POR EL ALCALDE LOCAL"/>
    <s v="https://community.secop.gov.co/Public/Tendering/OpportunityDetail/Index?noticeUID=CO1.NTC.2685233&amp;isFromPublicArea=True&amp;isModal=true&amp;asPopupView=true"/>
    <x v="14"/>
    <x v="299"/>
    <d v="2022-01-27T00:00:00"/>
    <d v="2022-12-26T00:00:00"/>
    <s v="11 meses "/>
    <d v="2022-12-26T00:00:00"/>
    <s v=""/>
    <d v="2022-12-26T00:00:00"/>
    <s v="11 meses "/>
    <s v="Término Ok"/>
    <m/>
    <m/>
    <m/>
    <m/>
    <s v="Calle 110 No. 14b-73 Apto 201"/>
    <n v="3203616874"/>
    <s v="juank821227@hotmail.com"/>
    <s v="Banco Davivienda"/>
    <s v="Ahorros"/>
    <s v="007170497759"/>
    <s v="Masculino"/>
    <s v="Colombia"/>
    <s v="Bogotá, D.C."/>
    <s v="Cundinamarca"/>
    <d v="1982-12-27T00:00:00"/>
    <n v="41"/>
    <s v="ESPECIALIZACION EN DERECHO DE LA SEGURIDAD SOCIAL, DERECHO"/>
    <m/>
  </r>
  <r>
    <x v="2"/>
    <s v="312-2022"/>
    <m/>
    <s v="Secop II"/>
    <s v="312-2022CPS-P(68113)"/>
    <s v="FDLSUBACD-312-2022(68113)"/>
    <x v="0"/>
    <x v="0"/>
    <x v="1"/>
    <m/>
    <m/>
    <s v="LUIS HERNANDO NIVIA PINZON"/>
    <n v="1014193169"/>
    <s v="Bogotá, D.C."/>
    <n v="1978"/>
    <n v="72050000"/>
    <n v="1091666"/>
    <n v="0"/>
    <n v="73141666"/>
    <n v="6550000"/>
    <m/>
    <m/>
    <m/>
    <s v="Persona Natural"/>
    <x v="0"/>
    <m/>
    <s v="PRESTAR SERVICIOS PROFESIONALES EN EL DESPACHO PARA ATENDER, TRAMITAR Y REALIZAR EL SEGUIMIENTO A TUTELAS, ACCIONES POPULARES, INCIDENTES DE DESACATO, PROPOSICIONES, REQUERIMIENTO DE ENTES DE CONTROL Y DEMAS ASUNTOS DE INDOLE JURIDICO, FINANCIERO, Y ADMINISTRATIVO QUE SEAN DESIGNADOS POR EL ALCALDE LOCAL"/>
    <s v="https://community.secop.gov.co/Public/Tendering/OpportunityDetail/Index?noticeUID=CO1.NTC.2691325&amp;isFromPublicArea=True&amp;isModal=true&amp;asPopupView=true"/>
    <x v="14"/>
    <x v="308"/>
    <d v="2022-01-27T00:00:00"/>
    <d v="2022-12-26T00:00:00"/>
    <s v="11 meses "/>
    <d v="2022-12-31T00:00:00"/>
    <s v="5 días."/>
    <d v="2022-12-31T00:00:00"/>
    <s v="11 meses 5 días."/>
    <s v="Término Ok"/>
    <m/>
    <m/>
    <m/>
    <m/>
    <s v="Calle 144 145a 50"/>
    <n v="3213540492"/>
    <s v="luisniviapinzon@hotmail.com"/>
    <s v="Confiar Cooperativa Financiera"/>
    <s v="Ahorros"/>
    <s v="380040683"/>
    <s v="Masculino"/>
    <s v="Colombia"/>
    <s v="Bogotá, D.C."/>
    <s v="Cundinamarca"/>
    <d v="1988-01-21T00:00:00"/>
    <n v="36"/>
    <s v="ESPECIALIZACION EN DERECHO ADMINISTRATIVO, DERECHO"/>
    <m/>
  </r>
  <r>
    <x v="2"/>
    <s v="313-2022"/>
    <m/>
    <s v="Secop II"/>
    <s v="313-2022CPS-AG(68128"/>
    <s v="FDLSUBACD-313-2022(68128)"/>
    <x v="0"/>
    <x v="0"/>
    <x v="0"/>
    <m/>
    <m/>
    <s v="ALBERSI YOLIMA AREVALO MARTINEZ"/>
    <n v="1022927669"/>
    <s v="Bogotá, D.C."/>
    <n v="1979"/>
    <n v="40150000"/>
    <n v="0"/>
    <n v="0"/>
    <n v="40150000"/>
    <n v="3650000"/>
    <m/>
    <m/>
    <m/>
    <s v="Persona Natural"/>
    <x v="0"/>
    <m/>
    <s v="PRESTAR SERVICIOS DE APOYO EN EL TRAMITE DE DESPACHOS COMISORIOS DE LA ALCALDIA LOCAL DE SUBA"/>
    <s v="https://community.secop.gov.co/Public/Tendering/OpportunityDetail/Index?noticeUID=CO1.NTC.2705279&amp;isFromPublicArea=True&amp;isModal=true&amp;asPopupView=true"/>
    <x v="1"/>
    <x v="308"/>
    <d v="2022-01-27T00:00:00"/>
    <d v="2022-12-26T00:00:00"/>
    <s v="11 meses "/>
    <d v="2022-12-26T00:00:00"/>
    <s v=""/>
    <d v="2022-12-26T00:00:00"/>
    <s v="11 meses "/>
    <s v="Término Ok"/>
    <m/>
    <m/>
    <m/>
    <m/>
    <s v="calle 150 A N° 102 B 47 torre 3 apto 604"/>
    <n v="3152783181"/>
    <s v="yolimamartinez2008@gmail.com"/>
    <s v="Banco Caja Social (BCSC)"/>
    <s v="Ahorros"/>
    <n v="24089802274"/>
    <s v="Femenino"/>
    <s v="Colombia"/>
    <s v="Bogotá, D.C."/>
    <s v="Cundinamarca"/>
    <d v="1986-07-02T00:00:00"/>
    <n v="37"/>
    <s v="BACHILLER"/>
    <m/>
  </r>
  <r>
    <x v="2"/>
    <s v="314-2022"/>
    <m/>
    <s v="Secop II"/>
    <s v="314-2022CPS-P(68046)"/>
    <s v="FDLSUBACD-314-2022(68046)"/>
    <x v="0"/>
    <x v="0"/>
    <x v="1"/>
    <m/>
    <m/>
    <s v="JOSE JESUS AGUDELO MELO"/>
    <n v="79053216"/>
    <s v="Bogotá, D.C."/>
    <n v="1978"/>
    <n v="50380000"/>
    <n v="2290000"/>
    <n v="0"/>
    <n v="52670000"/>
    <n v="4580000"/>
    <m/>
    <m/>
    <m/>
    <s v="Persona Natural"/>
    <x v="0"/>
    <m/>
    <s v="PRESTAR LOS SERVICIOS PROFESIONALES PARA APOYAR EL AREA DE GESTION DEL DESARROLLO LOCAL EN EL CONTROL, SEGUIMIENTO, LEGALIZACION DE INGRESO, PERMANENCIA Y EGRESO DE ELEMENTOS DE CONSUMO, BIENES DE PROPIEDAD, PLANTA Y EQUIPO DEL FONDO DE DESARROLLO LOCAL"/>
    <s v="https://community.secop.gov.co/Public/Tendering/OpportunityDetail/Index?noticeUID=CO1.NTC.2726660&amp;isFromPublicArea=True&amp;isModal=true&amp;asPopupView=true"/>
    <x v="16"/>
    <x v="301"/>
    <d v="2022-02-01T00:00:00"/>
    <d v="2022-12-31T00:00:00"/>
    <s v="11 meses "/>
    <d v="2023-01-15T00:00:00"/>
    <s v="15 días."/>
    <d v="2023-01-15T00:00:00"/>
    <s v="11 meses 15 días."/>
    <s v="Término Ok"/>
    <m/>
    <m/>
    <m/>
    <m/>
    <s v="Calle 87 No. 96 - 90 Int. 17 Apto 301"/>
    <n v="3125902463"/>
    <s v="jjagudelo3@hotmail.com"/>
    <s v="Banco Davivienda"/>
    <s v="Ahorros"/>
    <s v="550488413351880"/>
    <s v="Masculino"/>
    <s v="Colombia"/>
    <s v="Bogotá, D.C."/>
    <s v="Cundinamarca"/>
    <d v="1969-01-01T00:00:00"/>
    <n v="55"/>
    <s v="ADMINISTRACION DE EMPRESAS, TECNOLOGÍA EN GESTION INTEGRAL DEL_x000a_RIESGO EN SEGUROS"/>
    <m/>
  </r>
  <r>
    <x v="2"/>
    <s v="315-2022"/>
    <m/>
    <s v="Secop II"/>
    <s v="315-2022CPS-P(68046)"/>
    <s v="FDLSUBACD-315-2022(68046"/>
    <x v="0"/>
    <x v="0"/>
    <x v="1"/>
    <m/>
    <m/>
    <s v="JONATAN OVALLE DIAZ"/>
    <n v="1014193885"/>
    <s v="Bogotá, D.C."/>
    <n v="1978"/>
    <n v="50380000"/>
    <n v="2290000"/>
    <n v="0"/>
    <n v="52670000"/>
    <n v="4580000"/>
    <m/>
    <m/>
    <m/>
    <s v="Persona Natural"/>
    <x v="0"/>
    <m/>
    <s v="PRESTAR LOS SERVICIOS PROFESIONALES PARA APOYAR EL AREA DE GESTION DEL DESARROLLO LOCAL EN EL CONTROL, SEGUIMIENTO, LEGALIZACION DE INGRESO, PERMANENCIA Y EGRESO DE ELEMENTOS DE CONSUMO, BIENES DE PROPIEDAD, PLANTA Y EQUIPO DEL FONDO DE DESARROLLO LOCAL"/>
    <s v="https://community.secop.gov.co/Public/Tendering/OpportunityDetail/Index?noticeUID=CO1.NTC.2740678&amp;isFromPublicArea=True&amp;isModal=true&amp;asPopupView=true"/>
    <x v="16"/>
    <x v="312"/>
    <d v="2022-02-01T00:00:00"/>
    <d v="2022-12-31T00:00:00"/>
    <s v="11 meses "/>
    <d v="2023-01-15T00:00:00"/>
    <s v="15 días."/>
    <d v="2023-01-15T00:00:00"/>
    <s v="11 meses 15 días."/>
    <s v="Término Ok"/>
    <m/>
    <m/>
    <m/>
    <m/>
    <s v="CALLE 140B Nº 96 49"/>
    <n v="3143071785"/>
    <s v="JONAVO1988@HOTMAIL.COM"/>
    <s v="Banco de Bogotá"/>
    <s v="Ahorros"/>
    <n v="237310479"/>
    <s v="Masculino"/>
    <s v="Colombia"/>
    <s v="Bogotá, D.C."/>
    <s v="Cundinamarca"/>
    <d v="1988-04-05T00:00:00"/>
    <n v="36"/>
    <s v="ADMINISTRACION DE EMPRESAS - TECNICO PROFESIONAL EN PROCESOS ADMINISTRATIVOS"/>
    <m/>
  </r>
  <r>
    <x v="2"/>
    <s v="316-2022"/>
    <m/>
    <s v="Secop II"/>
    <s v="316-2022CPS-P(66395)"/>
    <s v="FDLSUBACD-316-2022(66395)"/>
    <x v="0"/>
    <x v="0"/>
    <x v="1"/>
    <m/>
    <m/>
    <s v="MARIA FERNANDA CABRERA LAVAO"/>
    <n v="1136888172"/>
    <m/>
    <n v="1978"/>
    <n v="39300000"/>
    <n v="0"/>
    <n v="0"/>
    <n v="39300000"/>
    <n v="6550000"/>
    <m/>
    <m/>
    <m/>
    <s v="Persona Natural"/>
    <x v="0"/>
    <m/>
    <s v="APOYAR JURIDICAMENTE EN LA SUSTANCIACION Y REVISION DE LAS DISTINTAS ACTUACIONES QUE REQUIERA EL AREA DE GESTION DEL DESARROLLO LOCAL PARA EL CUMPLIMIENTO DE LAS METAS DEL PLAN DE DESARROLLO LOCAL DE LA VIGENCIA Y CONTRATOS DE FUNCIONAMIENTO."/>
    <s v="https://community.secop.gov.co/Public/Tendering/OpportunityDetail/Index?noticeUID=CO1.NTC.2647177&amp;isFromPublicArea=True&amp;isModal=true&amp;asPopupView=true"/>
    <x v="3"/>
    <x v="305"/>
    <d v="2022-01-26T00:00:00"/>
    <d v="2022-07-25T00:00:00"/>
    <s v="6 meses "/>
    <d v="2022-07-25T00:00:00"/>
    <s v=""/>
    <d v="2022-07-25T00:00:00"/>
    <s v="6 meses "/>
    <s v="Término Ok"/>
    <m/>
    <m/>
    <m/>
    <m/>
    <s v="-"/>
    <s v="-"/>
    <s v="-"/>
    <s v="-"/>
    <s v="-"/>
    <s v="-"/>
    <s v="Femenino"/>
    <s v="-"/>
    <s v="-"/>
    <s v="-"/>
    <s v="-"/>
    <s v="-"/>
    <s v="-"/>
    <m/>
  </r>
  <r>
    <x v="2"/>
    <s v="317-2022"/>
    <m/>
    <s v="Secop II"/>
    <s v="317-2022CPS-P(67168)"/>
    <s v="FDLSUBACD-317-2022(67168)"/>
    <x v="0"/>
    <x v="0"/>
    <x v="1"/>
    <m/>
    <m/>
    <s v="LUZ ADRIANA VARGAS RENDON"/>
    <n v="52785500"/>
    <s v="Bogotá, D.C."/>
    <n v="1953"/>
    <n v="50380000"/>
    <n v="2290000"/>
    <n v="0"/>
    <n v="52670000"/>
    <n v="4580000"/>
    <m/>
    <m/>
    <m/>
    <s v="Persona Natural"/>
    <x v="0"/>
    <m/>
    <s v="PRESTAR LOS SERVICIOS PROFESIONALES PARA LA OPERACION, SEGUIMIENTO Y CUMPLIMIENTO DE LOS PROCESOS Y PROCEDIMIENTOS DEL SERVICIO APOYO ECONOMICO TIPO C, REQUERIDOS PARA EL OPORTUNO Y ADECUADO REGISTRO, CRUCE Y REPORTE DE LOS DATOS EN EL SISTEMA MISIONAL ¿ SIRBE, QUE CONTRIBUYAN A LA GARANTIA DE LOS DERECHOS DE LA POBLACION MAYOR EN EL MARCO DE LA POLITICA PUBLICA SOCIAL PARA EL ENVEJECIMIENTO Y LA VEJEZ  EN EL DISTRITO CAPITAL A CARGO DE LA ALCALDIA LOCAL"/>
    <s v="https://community.secop.gov.co/Public/Tendering/OpportunityDetail/Index?noticeUID=CO1.NTC.2712390&amp;isFromPublicArea=True&amp;isModal=true&amp;asPopupView=true"/>
    <x v="2"/>
    <x v="301"/>
    <d v="2022-02-01T00:00:00"/>
    <d v="2022-12-31T00:00:00"/>
    <s v="11 meses "/>
    <d v="2023-01-15T00:00:00"/>
    <s v="15 días."/>
    <d v="2023-01-15T00:00:00"/>
    <s v="11 meses 15 días."/>
    <s v="Término Ok"/>
    <m/>
    <m/>
    <m/>
    <m/>
    <s v="calle 24 b # 80 b 19"/>
    <n v="3006784893"/>
    <s v="adrivargasrendon@hotmail.com"/>
    <s v="Banco Davivienda"/>
    <s v="Ahorros"/>
    <s v="0570476970004398"/>
    <s v="Femenino"/>
    <s v="Colombia"/>
    <s v="Bogotá, D.C."/>
    <s v="Cundinamarca"/>
    <d v="1982-08-28T00:00:00"/>
    <n v="41"/>
    <s v="PSICOLOGIA,CURSO DE NOMINA"/>
    <m/>
  </r>
  <r>
    <x v="2"/>
    <s v="318-2022"/>
    <m/>
    <s v="Secop II"/>
    <s v="318-2022CPS-AG(66338)"/>
    <s v="FDLSUBACD-318-2022(66338)"/>
    <x v="0"/>
    <x v="0"/>
    <x v="0"/>
    <m/>
    <m/>
    <s v="oSCAR ALBERTO FONSECA CAMACHO"/>
    <n v="79497612"/>
    <m/>
    <n v="1978"/>
    <n v="25520000"/>
    <n v="0"/>
    <n v="0"/>
    <n v="25520000"/>
    <n v="2320000"/>
    <m/>
    <m/>
    <m/>
    <s v="Persona Natural"/>
    <x v="5"/>
    <m/>
    <s v="PRESTAR EL SERVICIO COMO CONDUCTOR DE LOS VEHICULOS LIVIANOS QUE INTEGRAN EL PARQUE AUTOMOTOR DE LA ALCALDIA LOCAL DE SUBA"/>
    <s v="https://community.secop.gov.co/Public/Tendering/OpportunityDetail/Index?noticeUID=CO1.NTC.2738957&amp;isFromPublicArea=True&amp;isModal=true&amp;asPopupView=true"/>
    <x v="8"/>
    <x v="312"/>
    <d v="2022-02-01T00:00:00"/>
    <d v="2022-12-31T00:00:00"/>
    <s v="11 meses "/>
    <d v="2022-12-31T00:00:00"/>
    <s v=""/>
    <d v="2022-12-24T00:00:00"/>
    <s v="10 meses 24 días."/>
    <s v="Terminación Anticipada"/>
    <m/>
    <m/>
    <m/>
    <m/>
    <s v="-"/>
    <s v="-"/>
    <s v="-"/>
    <s v="-"/>
    <s v="-"/>
    <s v="-"/>
    <s v="Masculino"/>
    <s v="-"/>
    <s v="-"/>
    <s v="-"/>
    <s v="-"/>
    <s v="-"/>
    <s v="-"/>
    <m/>
  </r>
  <r>
    <x v="2"/>
    <s v="319-2022"/>
    <m/>
    <s v="Secop II"/>
    <s v="319-2022CPS-P(68213)"/>
    <s v="FDLSUBACD-319-2022(68213)"/>
    <x v="0"/>
    <x v="0"/>
    <x v="1"/>
    <m/>
    <m/>
    <s v="adriana lucia henao peñaranda"/>
    <n v="1013594455"/>
    <s v="Bogotá, D.C."/>
    <n v="1978"/>
    <n v="50380000"/>
    <n v="4580000"/>
    <n v="0"/>
    <n v="54960000"/>
    <n v="4580000"/>
    <m/>
    <m/>
    <m/>
    <s v="Persona Natural"/>
    <x v="0"/>
    <m/>
    <s v="PRESTAR SERVICIOS PROFESIONALES EN EL AREA DE GESTION DEL DESARROLLO LOCAL DE LA ALCALDIA LOCAL DE SUBA, EN EL PROCESO DE FORMULACION, SEGUIMIENTO DE PLANES, PROGRAMAS Y PROYECTOS DE DESARROLLO LOCAL, PARA LOGRAR EL CUMPLIMIENTO DE LAS METAS DEL PLAN DE DESARROLLO LOCAL DE LA VIGENCIA"/>
    <s v="https://community.secop.gov.co/Public/Tendering/OpportunityDetail/Index?noticeUID=CO1.NTC.2755201&amp;isFromPublicArea=True&amp;isModal=true&amp;asPopupView=true"/>
    <x v="6"/>
    <x v="312"/>
    <d v="2022-02-01T00:00:00"/>
    <d v="2022-12-31T00:00:00"/>
    <s v="11 meses "/>
    <d v="2023-01-30T00:00:00"/>
    <s v="30 días."/>
    <d v="2023-01-30T00:00:00"/>
    <s v="11 meses 30 días."/>
    <s v="Término Ok"/>
    <m/>
    <m/>
    <m/>
    <m/>
    <s v="KR109A#151-09"/>
    <n v="3212222387"/>
    <s v="adrianahenaop6@gmail.com"/>
    <s v="Banco Popular"/>
    <s v="Ahorros"/>
    <s v="500801679131"/>
    <s v="Femenino"/>
    <s v="Colombia"/>
    <s v="Bucaramanga"/>
    <s v="Santander"/>
    <d v="1988-01-30T00:00:00"/>
    <n v="36"/>
    <s v="TRABAJO SOCIAL"/>
    <m/>
  </r>
  <r>
    <x v="2"/>
    <s v="320-2022"/>
    <m/>
    <s v="Secop II"/>
    <s v="320-2022CPS-P(69170)"/>
    <s v="320-2022CPS-P(69170)_x0009_"/>
    <x v="0"/>
    <x v="0"/>
    <x v="1"/>
    <m/>
    <m/>
    <s v="RUDDY ISABEL SOTO MARTiNEZ"/>
    <n v="1014240449"/>
    <s v="Bogotá, D.C."/>
    <n v="1978"/>
    <n v="27480000"/>
    <n v="0"/>
    <n v="0"/>
    <n v="27480000"/>
    <n v="4580000"/>
    <m/>
    <m/>
    <m/>
    <s v="Persona Natural"/>
    <x v="0"/>
    <m/>
    <s v="PRESTAR LOS SERVICIOS PROFESIONALES AL AREA DE GESTION DE DESARROLLO LOCAL DE LA ALCALDIA LOCAL DE SUBA, CON EL FIN DE APOYAR LA FORMULACION Y EJECUCION DE LAS ACTIVIDADES DE FORTALECIMIENTO DEL CLIMA, LA CULTURA ORGANIZACIONAL Y EL DESARROLLO DE LAS ACCIONES EN MATERIA DE BIENESTAR, CAPACITACION Y SEGURIDAD EN EL TRABAJO."/>
    <s v="https://community.secop.gov.co/Public/Tendering/OpportunityDetail/Index?noticeUID=CO1.NTC.2764509&amp;isFromPublicArea=True&amp;isModal=true&amp;asPopupView=true"/>
    <x v="8"/>
    <x v="309"/>
    <d v="2022-02-01T00:00:00"/>
    <d v="2022-07-31T00:00:00"/>
    <s v="6 meses "/>
    <d v="2022-07-31T00:00:00"/>
    <s v=""/>
    <d v="2022-07-31T00:00:00"/>
    <s v="6 meses "/>
    <s v="Término Ok"/>
    <m/>
    <m/>
    <m/>
    <m/>
    <s v="KR 47 No. 143 - 25"/>
    <n v="3046500887"/>
    <s v="ruddysoto_93@hotmail.com"/>
    <s v="Banco de Occidente"/>
    <s v="Ahorros"/>
    <n v="265835926"/>
    <s v="Femenino"/>
    <s v="Colombia"/>
    <s v="Bogotá, D.C."/>
    <s v="Cundinamarca"/>
    <d v="1993-01-31T00:00:00"/>
    <n v="31"/>
    <s v="Psicóloga"/>
    <m/>
  </r>
  <r>
    <x v="2"/>
    <s v="321-2022"/>
    <m/>
    <s v="Secop II"/>
    <s v="321-2022CPS-P(69163)"/>
    <s v="FDLSUBACD-321-2022(69163)"/>
    <x v="0"/>
    <x v="0"/>
    <x v="1"/>
    <m/>
    <m/>
    <s v="RONALD STEVEN GARZON SAENZ"/>
    <n v="1015434941"/>
    <s v="Bogotá, D.C."/>
    <n v="1964"/>
    <n v="72050000"/>
    <n v="3275000"/>
    <n v="0"/>
    <n v="75325000"/>
    <n v="6550000"/>
    <m/>
    <m/>
    <m/>
    <s v="Persona Natural"/>
    <x v="0"/>
    <m/>
    <s v="PRESTAR SERVICIOS PROFESIONALES EN ACCIONES ENFOCADAS A LA GENERACION Y PROMOCION DE LA ECONOMIA PRODUCTIVA AMBIENTALMENTE SOSTENIBLE, EN EL MARCO DEL CUMPLIMIENTO DE LAS METAS ESTABLECIDAS EN EL PROYECTO DE INVERSION 1964 -  RURALIDAD CAPACITADA Y FORTALECIDA"/>
    <s v="https://community.secop.gov.co/Public/Tendering/OpportunityDetail/Index?noticeUID=CO1.NTC.2726496&amp;isFromPublicArea=True&amp;isModal=true&amp;asPopupView=true"/>
    <x v="12"/>
    <x v="301"/>
    <d v="2022-02-01T00:00:00"/>
    <d v="2022-12-31T00:00:00"/>
    <s v="11 meses "/>
    <d v="2023-01-15T00:00:00"/>
    <s v="15 días."/>
    <d v="2023-01-15T00:00:00"/>
    <s v="11 meses 15 días."/>
    <s v="Término Ok"/>
    <m/>
    <m/>
    <m/>
    <m/>
    <s v="CL 43 #27 A 29"/>
    <n v="3115653503"/>
    <s v="rgarzonsaenz@gmail.com"/>
    <s v="Bancolombia"/>
    <s v="Ahorros"/>
    <n v="29951317789"/>
    <s v="Masculino"/>
    <s v="Colombia"/>
    <s v="Bogotá, D.C."/>
    <s v="Cundinamarca"/>
    <d v="1992-10-08T00:00:00"/>
    <n v="31"/>
    <s v="MAESTRIA EN GESTIÓN Y EVALUACIÓN AMBIENTAL; ESPECIALIZACION EN GERENCIA AMBIENTAL Y GESTION DEL RIESGO DE ESPECIALIZACION EN GERENCIA DE RECURSOS NATURALES; ADMINISTRACION AMBIENTAL"/>
    <m/>
  </r>
  <r>
    <x v="2"/>
    <s v="322-2022"/>
    <m/>
    <s v="Secop II"/>
    <s v="322-2022CPS-AG(66467)"/>
    <s v="FDLSUBACD-322-2022(66467)."/>
    <x v="0"/>
    <x v="0"/>
    <x v="0"/>
    <m/>
    <m/>
    <s v="KATIA JOHANA BARBOSA LOPEZ"/>
    <n v="1015425526"/>
    <s v="Bogotá, D.C."/>
    <n v="1978"/>
    <n v="40150000"/>
    <n v="3650000"/>
    <n v="0"/>
    <n v="43800000"/>
    <n v="3650000"/>
    <m/>
    <m/>
    <m/>
    <s v="Persona Natural"/>
    <x v="0"/>
    <m/>
    <s v="PRESTAR LOS SERVICIOS DE APOYO EN LAS ACTIVIDADES ADMINISTRATIVAS PROPIAS EN EL AREA GESTION DE DESARROLLO LOCAL Y APOYO A LAS DIFERENTES ACTIVIDADES QUE SE GENERAN EN EL DESPACHO"/>
    <s v="https://community.secop.gov.co/Public/Tendering/OpportunityDetail/Index?noticeUID=CO1.NTC.2724343&amp;isFromPublicArea=True&amp;isModal=true&amp;asPopupView=true"/>
    <x v="14"/>
    <x v="309"/>
    <d v="2022-02-01T00:00:00"/>
    <d v="2022-12-31T00:00:00"/>
    <s v="11 meses "/>
    <d v="2023-01-30T00:00:00"/>
    <s v="30 días."/>
    <d v="2023-01-30T00:00:00"/>
    <s v="11 meses 30 días."/>
    <s v="Término Ok"/>
    <m/>
    <m/>
    <m/>
    <m/>
    <s v="CARRERA 86146-61"/>
    <n v="3134302212"/>
    <s v="K-THYLOP24@HOTMAIL.COM"/>
    <s v="Banco Davivienda"/>
    <s v="Ahorros"/>
    <s v="0550488404001759"/>
    <s v="Femenino"/>
    <s v="Colombia"/>
    <s v="Ocaña"/>
    <s v="Norte de Santander"/>
    <d v="1991-07-30T00:00:00"/>
    <n v="32"/>
    <s v="TECNOLOGIA EN GESTION DE TALENTO HUMANO"/>
    <m/>
  </r>
  <r>
    <x v="2"/>
    <s v="323-2022"/>
    <m/>
    <s v="Secop II"/>
    <s v="323-2022CPS-P(68432)"/>
    <s v="FDLSUBACD-323-2022(68432)"/>
    <x v="0"/>
    <x v="0"/>
    <x v="1"/>
    <m/>
    <m/>
    <s v="DIEGO ERNESTO BAQUERO ALBARRACiN"/>
    <n v="1016021359"/>
    <s v="Bogotá, D.C."/>
    <n v="1964"/>
    <n v="72050000"/>
    <n v="3275000"/>
    <n v="0"/>
    <n v="75325000"/>
    <n v="6550000"/>
    <m/>
    <m/>
    <m/>
    <s v="Persona Natural"/>
    <x v="0"/>
    <m/>
    <s v="PRESTAR SERVICIOS PROFESIONALES EN ACCIONES ENFOCADAS AL FORTALECIMIENTO DE LA ECONOMIA PRODUCTIVA AMBIENTALMENTE SOSTENIBLE, EN EL MARCO DEL CUMPLIMIENTO DE LAS METAS ESTABLECIDAS EN EL PLAN DE DESARROLLO LOCAL"/>
    <s v="https://community.secop.gov.co/Public/Tendering/OpportunityDetail/Index?noticeUID=CO1.NTC.2759753&amp;isFromPublicArea=True&amp;isModal=true&amp;asPopupView=true"/>
    <x v="22"/>
    <x v="312"/>
    <d v="2022-02-01T00:00:00"/>
    <d v="2022-12-31T00:00:00"/>
    <s v="11 meses "/>
    <d v="2023-01-15T00:00:00"/>
    <s v="15 días."/>
    <d v="2023-01-15T00:00:00"/>
    <s v="11 meses 15 días."/>
    <s v="Término Ok"/>
    <m/>
    <m/>
    <m/>
    <m/>
    <s v="Calle 48sur #89b-44"/>
    <n v="3123340324"/>
    <s v="Diegobaquero10@hotmail.com"/>
    <s v="Bancolombia"/>
    <s v="Ahorros"/>
    <n v="89082304097"/>
    <s v="Masculino"/>
    <s v="Colombia"/>
    <s v="Bogotá, D.C."/>
    <s v="Cundinamarca"/>
    <d v="1989-09-28T00:00:00"/>
    <n v="34"/>
    <s v="ADMINISTRACION DE EMPRESAS"/>
    <m/>
  </r>
  <r>
    <x v="2"/>
    <s v="324-2022"/>
    <m/>
    <s v="Secop II"/>
    <s v="324-2022CPSAG(71266)"/>
    <s v="FDLSUBACD-324-2022(71226)"/>
    <x v="0"/>
    <x v="0"/>
    <x v="0"/>
    <m/>
    <m/>
    <s v="JUAN SEBASTIaN ACEVEDO SaNCHEZ"/>
    <n v="1018490421"/>
    <s v="Bogotá, D.C."/>
    <n v="1978"/>
    <n v="16680000"/>
    <n v="0"/>
    <n v="0"/>
    <n v="16680000"/>
    <n v="2780000"/>
    <m/>
    <m/>
    <m/>
    <s v="Persona Natural"/>
    <x v="0"/>
    <m/>
    <s v="PRESTAR LOS SERVICIOS DE APOYO AL DESPACHO DEL FONDO DE DESARROLLO LOCAL DE SUBA, PARA EL PROCESAMIENTO DE DATOS DE LOS COMPONENTES DE INFORMACION DEL CICLO DE LA INVERSION PUBLICA, QUE PERMITAN MEJORAR EL ANALISIS DE INFORMACION, LA TOMA DE DECISIONES Y EL CUMPLIMIENTO DE LAS METAS DEL PLAN DE DESARROLLO LOCAL."/>
    <s v="https://community.secop.gov.co/Public/Tendering/OpportunityDetail/Index?noticeUID=CO1.NTC.2762169&amp;isFromPublicArea=True&amp;isModal=true&amp;asPopupView=true"/>
    <x v="14"/>
    <x v="309"/>
    <d v="2022-02-03T00:00:00"/>
    <d v="2022-08-02T00:00:00"/>
    <s v="6 meses "/>
    <d v="2022-08-02T00:00:00"/>
    <s v=""/>
    <d v="2022-08-02T00:00:00"/>
    <s v="6 meses "/>
    <s v="Término Ok"/>
    <m/>
    <m/>
    <m/>
    <m/>
    <s v="CL 27 A SUR 1 84"/>
    <n v="3015433755"/>
    <s v="Juansebasace96@gmail.com"/>
    <s v="Banco Caja Social (BCSC)"/>
    <s v="Ahorros"/>
    <n v="24080170691"/>
    <s v="Masculino"/>
    <s v="Colombia"/>
    <s v="Bogotá, D.C."/>
    <s v="Cundinamarca"/>
    <d v="1996-08-04T00:00:00"/>
    <n v="27"/>
    <s v="INGENIERIA CATASTRAL Y GEODESIA"/>
    <m/>
  </r>
  <r>
    <x v="2"/>
    <s v="325-2022"/>
    <m/>
    <s v="Secop II"/>
    <s v="325-2022CPSAG(66740)"/>
    <s v="FDLSUBACD-325-2022(66740)"/>
    <x v="0"/>
    <x v="0"/>
    <x v="0"/>
    <m/>
    <m/>
    <s v="KELLY LORENA SILVA CAMACHO"/>
    <n v="1018512042"/>
    <m/>
    <n v="1979"/>
    <n v="25520000"/>
    <n v="2320000"/>
    <n v="0"/>
    <n v="27840000"/>
    <n v="2320000"/>
    <m/>
    <m/>
    <m/>
    <s v="Persona Natural"/>
    <x v="0"/>
    <m/>
    <s v="APOYAR ADMINISTRATIVA Y ASISTENCIALMENTE A LAS INSPECCIONES DE POLICIA DE LA LOCALIDAD."/>
    <s v="https://community.secop.gov.co/Public/Tendering/OpportunityDetail/Index?noticeUID=CO1.NTC.2759733&amp;isFromPublicArea=True&amp;isModal=true&amp;asPopupView=true"/>
    <x v="27"/>
    <x v="309"/>
    <d v="2022-02-02T00:00:00"/>
    <d v="2022-12-31T00:00:00"/>
    <s v="10 meses 30 días."/>
    <d v="2023-01-30T00:00:00"/>
    <s v="30 días."/>
    <d v="2023-01-30T00:00:00"/>
    <s v="11 meses 29 días."/>
    <s v="Término Ok"/>
    <m/>
    <m/>
    <m/>
    <m/>
    <s v="-"/>
    <s v="-"/>
    <s v="-"/>
    <s v="-"/>
    <s v="-"/>
    <s v="-"/>
    <s v="Femenino"/>
    <s v="-"/>
    <s v="-"/>
    <s v="-"/>
    <s v="-"/>
    <s v="-"/>
    <s v="-"/>
    <m/>
  </r>
  <r>
    <x v="2"/>
    <s v="326-2022"/>
    <m/>
    <s v="Secop II"/>
    <s v="326-2022CPS-P(66754)"/>
    <s v="FDLSUBACD-326-2022(66754)"/>
    <x v="0"/>
    <x v="0"/>
    <x v="1"/>
    <m/>
    <m/>
    <s v="JAIRO ANDRES LOPEZ GUERERRO"/>
    <n v="1019034987"/>
    <s v="Bogotá, D.C."/>
    <n v="1979"/>
    <n v="50380000"/>
    <n v="4580000"/>
    <n v="0"/>
    <n v="54960000"/>
    <n v="4580000"/>
    <m/>
    <m/>
    <m/>
    <s v="Persona Natural"/>
    <x v="0"/>
    <m/>
    <s v="APOYAR JURIDICAMENTE LA EJECUCION DE LAS ACCIONES REQUERIDAS PARA EL TRAMITE E IMPULSO PROCESAL DE LAS ACTUACIONES CONTRAVENCIONALES Y/O QUERELLAS QUE CURSEN EN LAS INSPECCIONES DE POLICIA DE LA LOCALIDAD"/>
    <s v="https://community.secop.gov.co/Public/Tendering/OpportunityDetail/Index?noticeUID=CO1.NTC.2735234&amp;isFromPublicArea=True&amp;isModal=true&amp;asPopupView=true"/>
    <x v="24"/>
    <x v="312"/>
    <d v="2022-02-01T00:00:00"/>
    <d v="2022-12-31T00:00:00"/>
    <s v="11 meses "/>
    <d v="2023-01-30T00:00:00"/>
    <s v="30 días."/>
    <d v="2023-01-30T00:00:00"/>
    <s v="11 meses 30 días."/>
    <s v="Término Ok"/>
    <m/>
    <m/>
    <m/>
    <m/>
    <s v="Carrera 23 a # 1-140 Sur / Madrid Cundinamarca"/>
    <n v="3115676999"/>
    <s v="jlabogadosasesorialegal@outlook.es"/>
    <s v="Banco Davivienda"/>
    <s v="Ahorros"/>
    <s v="0550488414950995"/>
    <s v="Masculino"/>
    <s v="Colombia"/>
    <s v="El Banco"/>
    <s v="Magdalena"/>
    <d v="1989-04-22T00:00:00"/>
    <n v="35"/>
    <s v="DERECHO"/>
    <m/>
  </r>
  <r>
    <x v="2"/>
    <s v="327-2022"/>
    <m/>
    <s v="Secop II"/>
    <s v="327-2022CPS-AG(69638)"/>
    <s v="FDLSUBA-CD-327-2022(69638)"/>
    <x v="0"/>
    <x v="0"/>
    <x v="0"/>
    <m/>
    <m/>
    <s v="LILIANA GERLEIN CASTIBLANCO VARGAS"/>
    <n v="1019101384"/>
    <s v="Bogotá, D.C."/>
    <n v="1978"/>
    <n v="40150000"/>
    <n v="0"/>
    <n v="0"/>
    <n v="40150000"/>
    <n v="3650000"/>
    <m/>
    <m/>
    <m/>
    <s v="Persona Natural"/>
    <x v="0"/>
    <m/>
    <s v="PRESTAR LOS SERVICIOS DE APOYO EN EL AREA DE GESTION DEL DESARROLLO LOCAL, REALIZANDO ACTIVIDADES ADMINISTRATIVAS EN LAS DIFERENTES ETAPAS DE LOS PROCESOS DE ADQUISICION DE BIENES Y SERVICIOS RELACIONADOS CON PROCESOS DE PARTICIPACION Y ORGANIZACION TERRITORIAL EN LA LOCALIDAD DE SUBA"/>
    <s v="https://community.secop.gov.co/Public/Tendering/OpportunityDetail/Index?noticeUID=CO1.NTC.2750734&amp;isFromPublicArea=True&amp;isModal=true&amp;asPopupView=true"/>
    <x v="4"/>
    <x v="312"/>
    <d v="2022-02-01T00:00:00"/>
    <d v="2022-12-31T00:00:00"/>
    <s v="11 meses "/>
    <d v="2022-12-31T00:00:00"/>
    <s v=""/>
    <d v="2022-12-31T00:00:00"/>
    <s v="11 meses "/>
    <s v="Término Ok"/>
    <m/>
    <m/>
    <m/>
    <m/>
    <s v="Calle 136#91-46"/>
    <n v="3108611384"/>
    <s v="lilo.vargas27@gmail.com"/>
    <s v="Confiar Cooperativa Financiera"/>
    <s v="Ahorros"/>
    <n v="380079475"/>
    <s v="Femenino"/>
    <s v="Colombia"/>
    <s v="Bogotá, D.C."/>
    <s v="Cundinamarca"/>
    <d v="1994-10-27T00:00:00"/>
    <n v="29"/>
    <s v="CIENCIAS AMBIENTALES"/>
    <m/>
  </r>
  <r>
    <x v="2"/>
    <s v="328-2022"/>
    <m/>
    <s v="Secop II"/>
    <s v="328-2022CPS-P(66783)"/>
    <s v="FDLSUBACD-328-2022(66783)"/>
    <x v="0"/>
    <x v="0"/>
    <x v="1"/>
    <m/>
    <m/>
    <s v="JAIRO IVaN CAVIEDES TORRES"/>
    <n v="1140863961"/>
    <s v="Barranquilla (Atlántico)"/>
    <n v="1979"/>
    <n v="50380000"/>
    <n v="0"/>
    <n v="0"/>
    <n v="50380000"/>
    <n v="4580000"/>
    <m/>
    <m/>
    <m/>
    <s v="Persona Natural"/>
    <x v="0"/>
    <m/>
    <s v="APOYAR JURIDICAMENTE LA EJECUCION DE LAS ACCIONES REQUERIDAS PARA LA DEPURACION DE LAS ACTUACIONES ADMINISTRATIVAS QUE CURSAN EN LA ALCALDIA LOCAL."/>
    <s v="https://community.secop.gov.co/Public/Tendering/OpportunityDetail/Index?noticeUID=CO1.NTC.2735526&amp;isFromPublicArea=True&amp;isModal=true&amp;asPopupView=true"/>
    <x v="21"/>
    <x v="312"/>
    <d v="2022-02-01T00:00:00"/>
    <d v="2022-12-31T00:00:00"/>
    <s v="11 meses "/>
    <d v="2022-12-31T00:00:00"/>
    <s v=""/>
    <d v="2022-12-31T00:00:00"/>
    <s v="11 meses "/>
    <s v="Término Ok"/>
    <m/>
    <m/>
    <m/>
    <m/>
    <s v="CARRERA 68#166-78"/>
    <n v="3015146718"/>
    <s v="JICAVIEDESTORRESABOGADO@GMAIL.COM"/>
    <s v="Bancolombia"/>
    <s v="Ahorros"/>
    <s v="54885473418"/>
    <s v="Masculino"/>
    <s v="Colombia"/>
    <s v="Bogotá, D.C."/>
    <s v="Cundinamarca"/>
    <d v="1993-09-04T00:00:00"/>
    <n v="30"/>
    <s v="ESPECIALIZACION EN INSTITUCIONES JURIDICOS PENALES - DERECHO"/>
    <m/>
  </r>
  <r>
    <x v="2"/>
    <s v="329-2022"/>
    <m/>
    <s v="Secop II"/>
    <s v="329-2022CPS-P(66783)"/>
    <s v="FDLSUBACD-329-2022(66783)"/>
    <x v="0"/>
    <x v="0"/>
    <x v="1"/>
    <m/>
    <m/>
    <s v="Camila Andrea Castillo"/>
    <n v="1015437518"/>
    <s v="Bogotá, D.C."/>
    <n v="1979"/>
    <n v="50380000"/>
    <n v="2290000"/>
    <n v="0"/>
    <n v="52670000"/>
    <n v="4580000"/>
    <m/>
    <m/>
    <m/>
    <s v="Persona Natural"/>
    <x v="0"/>
    <m/>
    <s v="APOYAR JURIDICAMENTE LA EJECUCION DE LAS ACCIONES REQUERIDAS PARA LA DEPURACION DE LAS ACTUACIONES ADMINISTRATIVAS QUE CURSAN EN LA ALCALDIA LOCAL."/>
    <s v="https://community.secop.gov.co/Public/Tendering/OpportunityDetail/Index?noticeUID=CO1.NTC.2741109&amp;isFromPublicArea=True&amp;isModal=true&amp;asPopupView=true"/>
    <x v="21"/>
    <x v="309"/>
    <d v="2022-02-01T00:00:00"/>
    <d v="2022-12-31T00:00:00"/>
    <s v="11 meses "/>
    <d v="2023-01-15T00:00:00"/>
    <s v="15 días."/>
    <d v="2023-01-15T00:00:00"/>
    <s v="11 meses 15 días."/>
    <s v="Término Ok"/>
    <m/>
    <m/>
    <m/>
    <m/>
    <s v="CL 135 58 A 47"/>
    <n v="3123003125"/>
    <s v="milacastillo.cb@gmail.com"/>
    <s v="Bancolombia"/>
    <s v="Ahorros"/>
    <n v="68912714725"/>
    <s v="Femenino"/>
    <s v="Colombia"/>
    <s v="Villavicencio"/>
    <s v="Meta"/>
    <d v="1993-02-24T00:00:00"/>
    <n v="31"/>
    <s v="ESPECIALIZACIÓN EN DERECHO URBANÍSTICO; DERECHO"/>
    <m/>
  </r>
  <r>
    <x v="2"/>
    <s v="330-2022"/>
    <m/>
    <s v="Secop II"/>
    <s v="330-2022CPS-P(67166)"/>
    <s v="FDLSUBACD-330-2022(67166)"/>
    <x v="0"/>
    <x v="0"/>
    <x v="1"/>
    <m/>
    <m/>
    <s v="GINNA MARCELA REYES SaNCHEZ"/>
    <n v="53103790"/>
    <m/>
    <n v="1953"/>
    <n v="50380000"/>
    <n v="2290000"/>
    <n v="0"/>
    <n v="52670000"/>
    <n v="4580000"/>
    <m/>
    <m/>
    <m/>
    <s v="Persona Natural"/>
    <x v="0"/>
    <m/>
    <s v="PRESTAR LOS SERVICIOS PROFESIONALES PARA LA OPERACION, PRESTACION, SEGUIMIENTO Y CUMPLIMIENTO DE LOS PROCEDIMIENTOS ADMINISTRATIVOS, OPERATIVOS Y PROGRAMATICOS DEL SERVICIO APOYO ECONOMICO TIPO C, QUE CONTRIBUYAN A LA GARANTIA DE LOS DERECHOS DE LA POBLACION MAYOR EN EL MARCO DE LA POLITICA PUBLICA SOCIAL PARA EL ENVEJECIMIENTO Y LA VEJEZ EN EL DISTRITO CAPITAL A CARGO DE LA ALCALDIA LOCAL"/>
    <s v="https://community.secop.gov.co/Public/Tendering/OpportunityDetail/Index?noticeUID=CO1.NTC.2724689&amp;isFromPublicArea=True&amp;isModal=true&amp;asPopupView=true"/>
    <x v="2"/>
    <x v="301"/>
    <d v="2022-02-01T00:00:00"/>
    <d v="2022-12-31T00:00:00"/>
    <s v="11 meses "/>
    <d v="2023-01-15T00:00:00"/>
    <s v="15 días."/>
    <d v="2023-01-15T00:00:00"/>
    <s v="11 meses 15 días."/>
    <s v="Término Ok"/>
    <m/>
    <m/>
    <m/>
    <m/>
    <s v="-"/>
    <s v="-"/>
    <s v="-"/>
    <s v="-"/>
    <s v="-"/>
    <s v="-"/>
    <s v="Femenino"/>
    <s v="-"/>
    <s v="-"/>
    <s v="-"/>
    <s v="-"/>
    <s v="-"/>
    <s v="-"/>
    <m/>
  </r>
  <r>
    <x v="2"/>
    <s v="331-2022"/>
    <m/>
    <s v="Secop II"/>
    <s v="331-2022CPS-P(68116)"/>
    <s v="FDLSUBACD-331-2022(68116)"/>
    <x v="0"/>
    <x v="0"/>
    <x v="1"/>
    <m/>
    <m/>
    <s v="DANIEL LEONARDO BEIRA FORERO"/>
    <n v="80094206"/>
    <s v="Bogotá, D.C."/>
    <n v="1979"/>
    <n v="50380000"/>
    <n v="0"/>
    <n v="0"/>
    <n v="50380000"/>
    <n v="4580000"/>
    <m/>
    <m/>
    <m/>
    <s v="Persona Natural"/>
    <x v="0"/>
    <m/>
    <s v="PRESTAR LOS SERVICIOS PROFESIONALES PARA EL APOYO EN EL TRAMITE DE DESPACHOS COMISORIOS DE LA ALCALDIA LOCAL DE SUBA"/>
    <s v="https://community.secop.gov.co/Public/Tendering/OpportunityDetail/Index?noticeUID=CO1.NTC.2712302&amp;isFromPublicArea=True&amp;isModal=true&amp;asPopupView=true"/>
    <x v="1"/>
    <x v="312"/>
    <d v="2022-02-01T00:00:00"/>
    <d v="2022-12-31T00:00:00"/>
    <s v="11 meses "/>
    <d v="2022-12-31T00:00:00"/>
    <s v=""/>
    <d v="2022-12-31T00:00:00"/>
    <s v="11 meses "/>
    <s v="Término Ok"/>
    <m/>
    <m/>
    <m/>
    <m/>
    <s v="Carrera 128 No. 144 –28 interior 9 apto 133"/>
    <n v="3158296519"/>
    <s v="beiradaniel@hotmail.com"/>
    <s v="Bancolombia"/>
    <s v="Ahorros"/>
    <s v="69083276045"/>
    <s v="Masculino"/>
    <s v="Colombia"/>
    <s v="Bogotá, D.C."/>
    <s v="Cundinamarca"/>
    <d v="1982-02-17T00:00:00"/>
    <n v="42"/>
    <s v="ESPECIALIZACION EN DERECHO PROCESAL; ESPECIALIZACION EN DERECHO CONSTITUCIONAL Y ADMINISTRATIVO; DERECHO"/>
    <m/>
  </r>
  <r>
    <x v="2"/>
    <s v="333-2022"/>
    <m/>
    <s v="Secop II"/>
    <s v="333-2022CPS-P(69652)"/>
    <s v="FDLSUBACD-333-2022(69652)"/>
    <x v="0"/>
    <x v="0"/>
    <x v="1"/>
    <m/>
    <m/>
    <s v="YULI PAOLA CASTAÑEDA FLoREZ"/>
    <n v="1024481243"/>
    <m/>
    <n v="1998"/>
    <n v="27480000"/>
    <n v="0"/>
    <n v="0"/>
    <n v="27480000"/>
    <n v="4580000"/>
    <m/>
    <m/>
    <m/>
    <s v="Persona Natural"/>
    <x v="0"/>
    <m/>
    <s v="PRESTAR LOS SERVICIOS PROFESIONALES AL AREA DE GESTION DESARROLLO LOCAL EN LA ASISTENCIA TECNICA Y EJECUCION DE ACCIONES RELACIONADAS CON EL APROVECHAMIENTO DEL ESPACIO PUBLICO EN LA LOCALIDAD EN CUMPLIMIENTO DE LAS METAS DEL PLAN DE DESARROLLO LOCAL Y DEMAS TEMAS AFINES DE LA GESTION LOCAL"/>
    <s v="https://community.secop.gov.co/Public/Tendering/OpportunityDetail/Index?noticeUID=CO1.NTC.2754085&amp;isFromPublicArea=True&amp;isModal=true&amp;asPopupView=true"/>
    <x v="20"/>
    <x v="312"/>
    <d v="2022-02-02T00:00:00"/>
    <d v="2022-08-01T00:00:00"/>
    <s v="6 meses "/>
    <d v="2022-08-01T00:00:00"/>
    <s v=""/>
    <d v="2022-08-01T00:00:00"/>
    <s v="6 meses "/>
    <s v="Término Ok"/>
    <m/>
    <m/>
    <m/>
    <m/>
    <s v="-"/>
    <s v="-"/>
    <s v="-"/>
    <s v="-"/>
    <s v="-"/>
    <s v="-"/>
    <s v="Femenino"/>
    <s v="-"/>
    <s v="-"/>
    <s v="-"/>
    <s v="-"/>
    <s v="-"/>
    <s v="-"/>
    <m/>
  </r>
  <r>
    <x v="2"/>
    <s v="334-2022"/>
    <m/>
    <s v="Secop II"/>
    <s v="334-2022CPS-AG(69653)"/>
    <s v="FDLSUBACD-334-2022(69653)"/>
    <x v="0"/>
    <x v="0"/>
    <x v="0"/>
    <m/>
    <m/>
    <s v="LISSETH MARLEN MARTiNEZ PUERTO"/>
    <n v="52904641"/>
    <s v="Bogotá, D.C."/>
    <n v="1998"/>
    <n v="25520000"/>
    <n v="0"/>
    <n v="0"/>
    <n v="25520000"/>
    <n v="2320000"/>
    <m/>
    <m/>
    <m/>
    <s v="Persona Natural"/>
    <x v="0"/>
    <m/>
    <s v="PRESTAR SERVICIOS DE APOYO EN LAS ACTIVIDADES DE CUIDADO DEL ESPACIO PUBLICO PARA EL LOGRO DE LAS METAS DE GESTION DE LA VIGENCIA."/>
    <s v="https://community.secop.gov.co/Public/Tendering/OpportunityDetail/Index?noticeUID=CO1.NTC.2790009&amp;isFromPublicArea=True&amp;isModal=true&amp;asPopupView=true"/>
    <x v="20"/>
    <x v="309"/>
    <d v="2022-02-01T00:00:00"/>
    <d v="2022-12-31T00:00:00"/>
    <s v="11 meses "/>
    <d v="2022-12-31T00:00:00"/>
    <s v=""/>
    <d v="2022-12-31T00:00:00"/>
    <s v="11 meses "/>
    <s v="Término Ok"/>
    <m/>
    <m/>
    <m/>
    <m/>
    <s v="CL 144 # 141 a 50 MANZ 1 CASA 112 FONTANAR DEL RIO SUBA"/>
    <n v="3203209658"/>
    <s v="lissmartinez007@gmail.com"/>
    <s v="Bancolombia"/>
    <s v="Ahorros"/>
    <s v="54734043039"/>
    <s v="Femenino"/>
    <s v="Colombia"/>
    <s v="Bogotá, D.C."/>
    <s v="Cundinamarca"/>
    <d v="1982-07-09T00:00:00"/>
    <n v="41"/>
    <s v="CONTADURÍA PÚBLICA"/>
    <m/>
  </r>
  <r>
    <x v="2"/>
    <s v="335-2022"/>
    <m/>
    <s v="Secop II"/>
    <s v="335-2022CPS-P(66420)"/>
    <s v="FDLSUBACD-335-2022(66420)"/>
    <x v="0"/>
    <x v="0"/>
    <x v="1"/>
    <m/>
    <m/>
    <s v="FABIO MAYORGA BAUTISTA"/>
    <n v="19450501"/>
    <s v="Bogotá, D.C."/>
    <n v="1978"/>
    <n v="72050000"/>
    <n v="6550000"/>
    <n v="0"/>
    <n v="78600000"/>
    <n v="6550000"/>
    <m/>
    <m/>
    <m/>
    <s v="Persona Natural"/>
    <x v="0"/>
    <m/>
    <s v="PRESTAR SERVICIOS PROFESIONALES AL AREA DE GESTION DEL DESARROLLO LOCAL PARA ADELANTAR LAS ACTIVIDADES QUE DEN CUMPLIMIENTO A PROCEDIMIENTOS ADMINISTRATIVOS Y CONTABLES APLICABLES"/>
    <s v="https://community.secop.gov.co/Public/Tendering/OpportunityDetail/Index?noticeUID=CO1.NTC.2768121&amp;isFromPublicArea=True&amp;isModal=true&amp;asPopupView=true"/>
    <x v="17"/>
    <x v="309"/>
    <d v="2022-02-01T00:00:00"/>
    <d v="2022-12-31T00:00:00"/>
    <s v="11 meses "/>
    <d v="2023-01-30T00:00:00"/>
    <s v="30 días."/>
    <d v="2023-01-30T00:00:00"/>
    <s v="11 meses 30 días."/>
    <s v="Término Ok"/>
    <m/>
    <m/>
    <m/>
    <m/>
    <s v="KR 55 A 106 71"/>
    <n v="3123792546"/>
    <s v="FABIOMAYORGA_14@HOTMAIL.COM"/>
    <s v="Banco Davivienda"/>
    <s v="Ahorros"/>
    <s v="540600070754"/>
    <s v="Masculino"/>
    <s v="Colombia"/>
    <s v="Bogotá, D.C."/>
    <s v="Cundinamarca"/>
    <d v="1960-12-14T00:00:00"/>
    <n v="63"/>
    <s v="CONTADURIA PUBLICA"/>
    <m/>
  </r>
  <r>
    <x v="2"/>
    <s v="336-2022"/>
    <m/>
    <s v="Secop II"/>
    <s v="336-2022CPS-P(69239)"/>
    <s v="FDLSUBACD-336-2022(69239)"/>
    <x v="0"/>
    <x v="0"/>
    <x v="1"/>
    <m/>
    <m/>
    <s v="FREDDY NEIL ALZATE CARREÑO"/>
    <n v="79542363"/>
    <m/>
    <n v="1978"/>
    <n v="72050000"/>
    <n v="0"/>
    <n v="0"/>
    <n v="72050000"/>
    <n v="6550000"/>
    <m/>
    <m/>
    <m/>
    <s v="Persona Natural"/>
    <x v="2"/>
    <m/>
    <s v="PRESTAR LOS SERVICIOS PROFESIONALES COMO ABOGADO PARA DEPURAR LAS OBLIGACIONES POR PAGAR A CARGO DEL FONDO DE DESARROLLO LOCAL DE SUBA"/>
    <s v="https://community.secop.gov.co/Public/Tendering/OpportunityDetail/Index?noticeUID=CO1.NTC.2751691&amp;isFromPublicArea=True&amp;isModal=true&amp;asPopupView=true"/>
    <x v="3"/>
    <x v="309"/>
    <d v="2022-02-01T00:00:00"/>
    <d v="2022-12-31T00:00:00"/>
    <s v="11 meses "/>
    <d v="2022-12-31T00:00:00"/>
    <s v=""/>
    <d v="2022-11-01T00:00:00"/>
    <s v="9 meses 1 días."/>
    <s v="Terminación Anticipada"/>
    <m/>
    <m/>
    <m/>
    <d v="2023-04-25T00:00:00"/>
    <s v="-"/>
    <s v="-"/>
    <s v="-"/>
    <s v="-"/>
    <s v="-"/>
    <s v="-"/>
    <s v="Masculino"/>
    <s v="-"/>
    <s v="-"/>
    <s v="-"/>
    <s v="-"/>
    <s v="-"/>
    <s v="-"/>
    <m/>
  </r>
  <r>
    <x v="2"/>
    <s v="337-2022"/>
    <m/>
    <s v="Secop II"/>
    <s v="337-2022CPS-P(68223)"/>
    <s v="FDLSUBACD-337-2022(68223)"/>
    <x v="0"/>
    <x v="0"/>
    <x v="1"/>
    <m/>
    <m/>
    <s v="ANNY MONROY FAJARDO"/>
    <n v="33376813"/>
    <s v="Tunja (Boyacá)"/>
    <n v="1978"/>
    <n v="50380000"/>
    <n v="0"/>
    <n v="0"/>
    <n v="50380000"/>
    <n v="4580000"/>
    <m/>
    <m/>
    <m/>
    <s v="Persona Natural"/>
    <x v="0"/>
    <m/>
    <s v="PRESTAR SERVICIOS PROFESIONALES EN TEMAS DE TECNOLOGIA Y/O SISTEMAS EN EL LEVANTAMIENTO Y ANALISIS DE REQUISITOS, DESARROLLO, DOCUMENTACION, PRUEBAS Y PUESTA EN MARCHA DE LOS SISTEMAS DE INFORMACION Y LA GESTION DE LA INFORMACION DE LA ALCALDIA LOCAL DE SUBA"/>
    <s v="https://community.secop.gov.co/Public/Tendering/OpportunityDetail/Index?noticeUID=CO1.NTC.2758404&amp;isFromPublicArea=True&amp;isModal=true&amp;asPopupView=true"/>
    <x v="9"/>
    <x v="312"/>
    <d v="2022-02-01T00:00:00"/>
    <d v="2022-12-31T00:00:00"/>
    <s v="11 meses "/>
    <d v="2022-12-31T00:00:00"/>
    <s v=""/>
    <d v="2022-12-31T00:00:00"/>
    <s v="11 meses "/>
    <s v="Término Ok"/>
    <m/>
    <m/>
    <m/>
    <m/>
    <s v="Calle 4 No 32B – 13"/>
    <n v="3125550987"/>
    <s v="annym2006@hotmail.com"/>
    <s v="Banco Av Villas"/>
    <s v="Ahorros"/>
    <n v="639795025"/>
    <s v="Femenino"/>
    <s v="Colombia"/>
    <s v="Bogotá, D.C."/>
    <s v="Cundinamarca"/>
    <d v="1984-04-21T00:00:00"/>
    <n v="40"/>
    <s v="INGENIERIA ELECTRONICA"/>
    <m/>
  </r>
  <r>
    <x v="2"/>
    <s v="338-2022"/>
    <n v="66463"/>
    <s v="Secop II"/>
    <s v="338-2022CPS-P(66463)"/>
    <s v="338-2022CPS-P(66463)_x0009_"/>
    <x v="0"/>
    <x v="0"/>
    <x v="1"/>
    <m/>
    <m/>
    <s v="Tatiana Montoya Polanco"/>
    <n v="1053801356"/>
    <m/>
    <n v="1978"/>
    <n v="50380000"/>
    <n v="4580000"/>
    <n v="0"/>
    <n v="54960000"/>
    <n v="4580000"/>
    <m/>
    <m/>
    <m/>
    <s v="Persona Natural"/>
    <x v="0"/>
    <m/>
    <s v="PRESTAR LOS SERVICIOS PROFESIONALES COMO ABOGADO (A) PARA APOYAR LA GESTION CONTRACTUAL DEL AREA GESTION DEL DESARROLLO LOCAL, EN LAS ETAPAS PRECONTRACTUAL Y CONTRACTUAL DE LOS PROCESOS DE SELECCION DE BIENES Y SERVICIOS DE LA ALCALDIA LOCAL DE SUBA"/>
    <s v="https://community.secop.gov.co/Public/Tendering/OpportunityDetail/Index?noticeUID=CO1.NTC.2740714&amp;isFromPublicArea=True&amp;isModal=true&amp;asPopupView=true"/>
    <x v="3"/>
    <x v="312"/>
    <d v="2022-02-01T00:00:00"/>
    <d v="2022-12-31T00:00:00"/>
    <s v="11 meses "/>
    <d v="2023-01-30T00:00:00"/>
    <s v="30 días."/>
    <d v="2023-01-30T00:00:00"/>
    <s v="11 meses 30 días."/>
    <s v="Término Ok"/>
    <m/>
    <m/>
    <m/>
    <m/>
    <s v="-"/>
    <s v="-"/>
    <s v="-"/>
    <s v="-"/>
    <s v="-"/>
    <s v="-"/>
    <s v="Femenino"/>
    <s v="-"/>
    <s v="-"/>
    <s v="-"/>
    <s v="-"/>
    <s v="-"/>
    <s v="-"/>
    <m/>
  </r>
  <r>
    <x v="2"/>
    <s v="339-2022"/>
    <m/>
    <s v="Secop II"/>
    <s v="339-2022CPS-AG(66279)"/>
    <s v="FDLSUBACD-339-2022(66279)"/>
    <x v="0"/>
    <x v="0"/>
    <x v="0"/>
    <m/>
    <m/>
    <s v="SANDRA CONSUELO NuÑEZ GoMEZ"/>
    <n v="23756146"/>
    <s v="Miraflores (Boyaca)"/>
    <n v="1978"/>
    <n v="25520000"/>
    <n v="1160000"/>
    <n v="0"/>
    <n v="26680000"/>
    <n v="2320000"/>
    <m/>
    <m/>
    <m/>
    <s v="Persona Natural"/>
    <x v="0"/>
    <m/>
    <s v="APOYAR LA GESTION DOCUMENTAL DE LA ALCALDIA LOCAL EN LA IMPLEMENTACION DE LOS PROCESOS DE CLASIFICACION, ORDENACION, SELECCION NATURAL, FOLIACION, IDENTIFICACION, LEVANTAMIENTO DE INVENTARIOS, ALMACENAMIENTO Y APLICACION DE PROTOCOLOS DE ELIMINACION Y TRANSFERENCIAS DOCUMENTALES"/>
    <s v="https://community.secop.gov.co/Public/Tendering/OpportunityDetail/Index?noticeUID=CO1.NTC.2741650&amp;isFromPublicArea=True&amp;isModal=true&amp;asPopupView=true"/>
    <x v="19"/>
    <x v="309"/>
    <d v="2022-02-01T00:00:00"/>
    <d v="2022-12-31T00:00:00"/>
    <s v="11 meses "/>
    <d v="2023-01-15T00:00:00"/>
    <s v="15 días."/>
    <d v="2023-01-15T00:00:00"/>
    <s v="11 meses 15 días."/>
    <s v="Término Ok"/>
    <m/>
    <m/>
    <m/>
    <m/>
    <s v="AV CALLE 145 N° 85 - 52 TORRE 2 APTO 306"/>
    <n v="3108546165"/>
    <s v="maccondo2003@hotmail.com"/>
    <s v="Banco Davivienda"/>
    <s v="Ahorros"/>
    <s v="0550477900141425"/>
    <s v="Femenino"/>
    <s v="Colombia"/>
    <s v="Bogotá, D.C."/>
    <s v="Cundinamarca"/>
    <d v="1984-04-16T00:00:00"/>
    <n v="40"/>
    <s v="BACHILLER"/>
    <m/>
  </r>
  <r>
    <x v="2"/>
    <s v="340-2022"/>
    <m/>
    <s v="Secop II"/>
    <s v="340-2022CPS-AG(71342)"/>
    <s v="FDLSUBACD-340-2022(71342)"/>
    <x v="0"/>
    <x v="0"/>
    <x v="0"/>
    <m/>
    <m/>
    <s v="JONATHAN DAVID ALMANZA SANTOS"/>
    <n v="1019145454"/>
    <s v="Bogotá, D.C."/>
    <n v="1978"/>
    <n v="20680000"/>
    <n v="1817333"/>
    <n v="0"/>
    <n v="22497333"/>
    <n v="1880000"/>
    <m/>
    <m/>
    <m/>
    <s v="Persona Natural"/>
    <x v="0"/>
    <m/>
    <s v="PRESTAR LOS SERVICIOS DE APOYO AL AREA GESTION DE DESARROLLO LOCAL EN EL CENTRO DE DOCUMENTACION E INFORMACION CDI DE LA ALCALDIA LOCAL DE SUBA"/>
    <s v="https://community.secop.gov.co/Public/Tendering/OpportunityDetail/Index?noticeUID=CO1.NTC.2789200&amp;isFromPublicArea=True&amp;isModal=true&amp;asPopupView=true"/>
    <x v="7"/>
    <x v="309"/>
    <d v="2022-02-02T00:00:00"/>
    <d v="2022-12-31T00:00:00"/>
    <s v="10 meses 30 días."/>
    <d v="2023-01-30T00:00:00"/>
    <s v="30 días."/>
    <d v="2023-01-30T00:00:00"/>
    <s v="11 meses 29 días."/>
    <s v="Término Ok"/>
    <m/>
    <m/>
    <m/>
    <m/>
    <s v="Dig 149 #142-72 Etp 3 Lot 4 Bloq D (Suba)"/>
    <n v="3059314878"/>
    <s v="jonathan.almanza23@hotmail.com"/>
    <s v="Banco Caja Social (BCSC)"/>
    <s v="Ahorros"/>
    <s v="24111178087"/>
    <s v="Masculino"/>
    <s v="Colombia"/>
    <s v="Bogotá, D.C."/>
    <s v="Cundinamarca"/>
    <d v="1998-12-23T00:00:00"/>
    <n v="25"/>
    <s v="BACHILLER"/>
    <m/>
  </r>
  <r>
    <x v="2"/>
    <s v="341-2022"/>
    <m/>
    <s v="Secop II"/>
    <s v="341-2022CPS-P(71223)"/>
    <s v="FDLSUBACD-341-2022(71223)"/>
    <x v="0"/>
    <x v="0"/>
    <x v="1"/>
    <m/>
    <m/>
    <s v="WILSON ANDReS PINZoN CORTES"/>
    <n v="1026592567"/>
    <s v="Bogotá, D.C."/>
    <n v="1978"/>
    <n v="50380000"/>
    <n v="0"/>
    <n v="0"/>
    <n v="50380000"/>
    <n v="4580000"/>
    <m/>
    <m/>
    <m/>
    <s v="Persona Natural"/>
    <x v="0"/>
    <m/>
    <s v="PRESTAR LOS SERVICIOS PROFESIONALES AL DESPACHO DEL FONDO DE DESARROLLO LOCAL DE SUBA, PARA EL ANALISIS DE INFORMACION A PARTIR DEL CRUCE DE VARIABLES Y LA CONSTRUCCION DE MODELOS DESCRIPTIVOS, TEMPORALES Y PREDICTIVOS QUE MEJOREN LA TOMA DE DECISIONES Y EL CUMPLIMIENTO DE LAS METAS DEL PLAN DE DESARROLLO LOCAL  "/>
    <s v="https://community.secop.gov.co/Public/Tendering/OpportunityDetail/Index?noticeUID=CO1.NTC.2761482&amp;isFromPublicArea=True&amp;isModal=true&amp;asPopupView=true"/>
    <x v="14"/>
    <x v="309"/>
    <d v="2022-02-01T00:00:00"/>
    <d v="2022-12-31T00:00:00"/>
    <s v="11 meses "/>
    <d v="2022-12-31T00:00:00"/>
    <s v=""/>
    <d v="2022-12-31T00:00:00"/>
    <s v="11 meses "/>
    <s v="Término Ok"/>
    <m/>
    <m/>
    <m/>
    <m/>
    <s v="KR 79 C 13 A 27"/>
    <n v="3202838393"/>
    <s v="pinnzonandres@gmail.com"/>
    <s v="Banco Caja Social (BCSC)"/>
    <s v="Ahorros"/>
    <n v="24085558537"/>
    <s v="Masculino"/>
    <s v="Colombia"/>
    <s v="Bogotá, D.C."/>
    <s v="Cundinamarca"/>
    <d v="1997-11-10T00:00:00"/>
    <n v="26"/>
    <s v="MATEMATICAS"/>
    <m/>
  </r>
  <r>
    <x v="2"/>
    <s v="342-2022"/>
    <m/>
    <s v="Secop II"/>
    <s v="342-2022CPS-P(69383)"/>
    <s v="FDLSUBACD-342-2022(69233)"/>
    <x v="0"/>
    <x v="0"/>
    <x v="1"/>
    <m/>
    <m/>
    <s v="NELSON FABIAN QUINTERO LOZANO"/>
    <n v="1030527778"/>
    <m/>
    <n v="1979"/>
    <n v="72050000"/>
    <n v="0"/>
    <n v="0"/>
    <n v="72050000"/>
    <n v="6550000"/>
    <m/>
    <m/>
    <m/>
    <s v="Persona Natural"/>
    <x v="0"/>
    <m/>
    <s v="APOYAR TECNICAMENTE LAS DISTINTAS ETAPAS DE LOS PROCESOS DE COMPETENCIA DE LA ALCALDIA LOCAL PARA LA DEPURACION DE ACTUACIONES ADMINISTRATIVAS."/>
    <s v="https://community.secop.gov.co/Public/Tendering/OpportunityDetail/Index?noticeUID=CO1.NTC.2763640&amp;isFromPublicArea=True&amp;isModal=true&amp;asPopupView=true"/>
    <x v="21"/>
    <x v="309"/>
    <d v="2022-02-01T00:00:00"/>
    <d v="2022-12-31T00:00:00"/>
    <s v="11 meses "/>
    <d v="2022-12-31T00:00:00"/>
    <s v=""/>
    <d v="2022-12-31T00:00:00"/>
    <s v="11 meses "/>
    <s v="Término Ok"/>
    <m/>
    <m/>
    <m/>
    <m/>
    <s v="-"/>
    <s v="-"/>
    <s v="-"/>
    <s v="-"/>
    <s v="-"/>
    <s v="-"/>
    <s v="Masculino"/>
    <s v="-"/>
    <s v="-"/>
    <s v="-"/>
    <s v="-"/>
    <s v="-"/>
    <s v="-"/>
    <m/>
  </r>
  <r>
    <x v="2"/>
    <s v="343-2022"/>
    <m/>
    <s v="Secop II"/>
    <s v="343-2022CPS-P(69383)"/>
    <s v="FDLSUBACD-343-2022(69383)"/>
    <x v="0"/>
    <x v="0"/>
    <x v="1"/>
    <m/>
    <m/>
    <s v="SEBASTIAN BUSTOS GONZALEZ"/>
    <n v="1020800464"/>
    <m/>
    <n v="1999"/>
    <n v="33000000"/>
    <n v="0"/>
    <n v="0"/>
    <n v="33000000"/>
    <n v="5500000"/>
    <m/>
    <m/>
    <m/>
    <s v="Persona Natural"/>
    <x v="0"/>
    <m/>
    <s v="PRESTAR LOS SERVICIOS PROFESIONALES PARA REALIZAR LA ASISTENCIA TECNICA SOBRE LA INFRAESTRUCTURA DE LOS PREDIOS DEL CENTRO POBLADO DE CHORRILLOS EN LA LOCALIDAD DE SUBA, OBJETO DE LEGALIZACION DENTRO DEL MARCO DE LA NORMATIVA VIGENTE (DECRETO 435 DE 2015)."/>
    <s v="https://community.secop.gov.co/Public/Tendering/OpportunityDetail/Index?noticeUID=CO1.NTC.2762900&amp;isFromPublicArea=True&amp;isModal=true&amp;asPopupView=true"/>
    <x v="11"/>
    <x v="309"/>
    <d v="2022-02-01T00:00:00"/>
    <d v="2022-07-31T00:00:00"/>
    <s v="6 meses "/>
    <d v="2022-07-31T00:00:00"/>
    <s v=""/>
    <d v="2022-07-31T00:00:00"/>
    <s v="6 meses "/>
    <s v="Término Ok"/>
    <m/>
    <m/>
    <m/>
    <m/>
    <s v="-"/>
    <s v="-"/>
    <s v="-"/>
    <s v="-"/>
    <s v="-"/>
    <s v="-"/>
    <s v="Masculino"/>
    <s v="-"/>
    <s v="-"/>
    <s v="-"/>
    <s v="-"/>
    <s v="-"/>
    <s v="-"/>
    <m/>
  </r>
  <r>
    <x v="2"/>
    <s v="344-2022"/>
    <m/>
    <s v="Secop II"/>
    <s v="344-2022CPS-P(71324)"/>
    <s v="FDLSUBACD-344-2022(71324)"/>
    <x v="0"/>
    <x v="0"/>
    <x v="1"/>
    <m/>
    <m/>
    <s v="ANA MARiA ROZO MORENO"/>
    <n v="1010231979"/>
    <s v="Bogotá, D.C."/>
    <n v="1977"/>
    <n v="50380000"/>
    <n v="0"/>
    <n v="0"/>
    <n v="50380000"/>
    <n v="4580000"/>
    <m/>
    <m/>
    <m/>
    <s v="Persona Natural"/>
    <x v="0"/>
    <m/>
    <s v="PRESTAR SERVICIOS PROFESIONALES EN MEDIOS AUDIOVISUALES PARA LA ELABORACION, PRODUCCION Y POSPRODUCCION DE CONTENIDO AUDIOVISUAL, ADMINISTRACION DE LAS PLATAFORMAS DEL LABORATORIO DE INNOVACION SOCIAL DE LA LOCALIDAD DE SUBA Y REALIZAR EL ACOMPAÑAMIENTO PEDAGOGICO PARA DESARROLLAR LOS PROCESOS DE FORMACION TIC ASI COMO EL PROCESO DE CONVOCATORIAS Y LOGISTICA PARA LOS EVENTOS DE SUBALAB."/>
    <s v="https://community.secop.gov.co/Public/Tendering/OpportunityDetail/Index?noticeUID=CO1.NTC.2763228&amp;isFromPublicArea=True&amp;isModal=true&amp;asPopupView=true"/>
    <x v="9"/>
    <x v="313"/>
    <d v="2022-02-01T00:00:00"/>
    <d v="2022-12-31T00:00:00"/>
    <s v="11 meses "/>
    <d v="2022-12-31T00:00:00"/>
    <s v=""/>
    <d v="2022-12-31T00:00:00"/>
    <s v="11 meses "/>
    <s v="Término Ok"/>
    <m/>
    <m/>
    <m/>
    <m/>
    <s v="KR 12B 14061"/>
    <n v="3223611592"/>
    <s v="anamrozo96@gmail.com"/>
    <s v="Banco Itaú"/>
    <s v="Ahorros"/>
    <n v="238012198"/>
    <s v="Femenino"/>
    <s v="Colombia"/>
    <s v="Bogotá, D.C."/>
    <s v="Cundinamarca"/>
    <d v="1996-09-21T00:00:00"/>
    <n v="27"/>
    <s v="DISEÑO"/>
    <m/>
  </r>
  <r>
    <x v="2"/>
    <s v="345-2022"/>
    <m/>
    <s v="Secop II"/>
    <s v="345-2022CPS-P(66651)"/>
    <s v="FDLSUBACD-345-2022(66651)"/>
    <x v="0"/>
    <x v="0"/>
    <x v="1"/>
    <m/>
    <m/>
    <s v="LINA TATIANA CASTRO GUERRERO"/>
    <n v="1024481111"/>
    <s v="Bogotá, D.C."/>
    <n v="1978"/>
    <n v="27480000"/>
    <n v="0"/>
    <n v="0"/>
    <n v="27480000"/>
    <n v="4580000"/>
    <m/>
    <m/>
    <m/>
    <s v="Persona Natural"/>
    <x v="0"/>
    <m/>
    <s v="APOYAR AL COMMUNITY MANAGER DE LA ALCALDIA LOCAL DE SUBA EN LA REALIZACION Y PUBLICACION DE CONTENIDOS DE REDES SOCIALES Y CANALES DE DIVULGACION DIGITAL (SITIO WEB) DE LA ALCALDIA LOCAL"/>
    <s v="https://community.secop.gov.co/Public/Tendering/OpportunityDetail/Index?noticeUID=CO1.NTC.2763267&amp;isFromPublicArea=True&amp;isModal=true&amp;asPopupView=true"/>
    <x v="15"/>
    <x v="309"/>
    <d v="2022-02-01T00:00:00"/>
    <d v="2022-07-31T00:00:00"/>
    <s v="6 meses "/>
    <d v="2022-07-31T00:00:00"/>
    <s v=""/>
    <d v="2022-07-31T00:00:00"/>
    <s v="6 meses "/>
    <s v="Término Ok"/>
    <m/>
    <m/>
    <m/>
    <m/>
    <s v="CL 57 A 68 D 03 SUR"/>
    <n v="3209424485"/>
    <s v="linat19g@gmail.com"/>
    <s v="Banco Caja Social (BCSC)"/>
    <s v="Ahorros"/>
    <n v="24084363781"/>
    <s v="Femenino"/>
    <s v="Colombia"/>
    <s v="Bogotá, D.C."/>
    <s v="Cundinamarca"/>
    <d v="1988-04-19T00:00:00"/>
    <n v="36"/>
    <s v="COMUNICACION SOCIAL,diplomado en voz profesional,locucion comercial,periodismo digital paso a paso"/>
    <m/>
  </r>
  <r>
    <x v="2"/>
    <s v="346-2022"/>
    <m/>
    <s v="Secop II"/>
    <s v="346-2022CPS-AG(66338)"/>
    <s v="FDLSUBACD-346-2022(66338)"/>
    <x v="0"/>
    <x v="0"/>
    <x v="0"/>
    <m/>
    <m/>
    <s v="WILSON PATIÑO ORTIZ"/>
    <n v="79368209"/>
    <s v="Bogotá, D.C."/>
    <n v="1978"/>
    <n v="25520000"/>
    <n v="0"/>
    <n v="0"/>
    <n v="25520000"/>
    <n v="2320000"/>
    <m/>
    <m/>
    <m/>
    <s v="Persona Natural"/>
    <x v="0"/>
    <m/>
    <s v="PRESTAR EL SERVICIO COMO CONDUCTOR DE LOS VEHICULOS LIVIANOS QUE INTEGRAN EL PARQUE AUTOMOTOR DE LA ALCALDIA LOCAL DE SUBA"/>
    <s v="https://community.secop.gov.co/Public/Tendering/OpportunityDetail/Index?noticeUID=CO1.NTC.2763799&amp;isFromPublicArea=True&amp;isModal=true&amp;asPopupView=true"/>
    <x v="8"/>
    <x v="309"/>
    <d v="2022-02-01T00:00:00"/>
    <d v="2022-12-31T00:00:00"/>
    <s v="11 meses "/>
    <d v="2022-12-31T00:00:00"/>
    <s v=""/>
    <d v="2022-12-31T00:00:00"/>
    <s v="11 meses "/>
    <s v="Término Ok"/>
    <m/>
    <m/>
    <m/>
    <m/>
    <s v="Calle 149a # 117- 36 Apto:302"/>
    <n v="3134494877"/>
    <s v="wpatino1 ®hotmail.com"/>
    <s v="Banco Caja Social (BCSC)"/>
    <s v="Ahorros"/>
    <n v="24048154222"/>
    <s v="Masculino"/>
    <s v="Colombia"/>
    <s v="Bogotá, D.C."/>
    <s v="Cundinamarca"/>
    <d v="1965-11-22T00:00:00"/>
    <n v="58"/>
    <s v="BACHILLER"/>
    <m/>
  </r>
  <r>
    <x v="2"/>
    <s v="347-2022"/>
    <m/>
    <s v="Secop II"/>
    <s v="347-2022CPS-AG(66412)"/>
    <s v="FDLSUBACD-347-2022(66412)"/>
    <x v="0"/>
    <x v="0"/>
    <x v="0"/>
    <m/>
    <m/>
    <s v="LUIS GUILLERMO LAVERDE FERNaNDEZ"/>
    <n v="19452944"/>
    <s v="Bogotá, D.C."/>
    <n v="1978"/>
    <n v="25520000"/>
    <n v="2320000"/>
    <n v="0"/>
    <n v="27840000"/>
    <n v="2320000"/>
    <m/>
    <m/>
    <m/>
    <s v="Persona Natural"/>
    <x v="0"/>
    <m/>
    <s v="PRESTAR LOS SERVICIOS DE APOYO AL AREA GESTION DE DESARROLLO LOCAL EN EL CENTRO DE DOCUMENTACION E INFORMACION CDI DE LA ALCALDIA LOCAL DE SUBA"/>
    <s v="https://community.secop.gov.co/Public/Tendering/OpportunityDetail/Index?noticeUID=CO1.NTC.2766492&amp;isFromPublicArea=True&amp;isModal=true&amp;asPopupView=true"/>
    <x v="7"/>
    <x v="309"/>
    <d v="2022-02-01T00:00:00"/>
    <d v="2022-12-31T00:00:00"/>
    <s v="11 meses "/>
    <d v="2023-01-30T00:00:00"/>
    <s v="30 días."/>
    <d v="2023-01-30T00:00:00"/>
    <s v="11 meses 30 días."/>
    <s v="Término Ok"/>
    <m/>
    <m/>
    <m/>
    <m/>
    <s v="Carrera 98b # 131ª-49"/>
    <n v="3107834728"/>
    <s v="guillelaverde@hotmail.com"/>
    <s v="Bancolombia"/>
    <s v="Ahorros"/>
    <s v="19800020827"/>
    <s v="Masculino"/>
    <s v="Colombia"/>
    <s v="Bogotá, D.C."/>
    <s v="Cundinamarca"/>
    <d v="1961-07-23T00:00:00"/>
    <n v="62"/>
    <s v="BACHILLER"/>
    <m/>
  </r>
  <r>
    <x v="2"/>
    <s v="348-2022"/>
    <m/>
    <s v="Secop II"/>
    <s v="348-2022CPS-AG(71438)"/>
    <s v="FDLSUBACD-348-2022(71438)"/>
    <x v="0"/>
    <x v="0"/>
    <x v="0"/>
    <m/>
    <m/>
    <s v="JHOAN SEBASTIAN JEREZ WILCHES"/>
    <n v="1070924202"/>
    <m/>
    <n v="2032"/>
    <n v="40150000"/>
    <n v="1703333"/>
    <n v="0"/>
    <n v="41853333"/>
    <n v="3650000"/>
    <m/>
    <m/>
    <m/>
    <s v="Persona Natural"/>
    <x v="0"/>
    <m/>
    <s v="PRESTAR SERVICIOS DE APOYO EN LAS ACTIVIDADES DE SEGURIDAD Y CONVIVENCIA CIUDADANA Y RECUPERACION DEL ESPACIO PUBLICO PARA EL LOGRO DE LAS METAS DE GESTION DE LA VIGENCIA"/>
    <s v="https://community.secop.gov.co/Public/Tendering/OpportunityDetail/Index?noticeUID=CO1.NTC.2788087&amp;isFromPublicArea=True&amp;isModal=true&amp;asPopupView=true"/>
    <x v="13"/>
    <x v="309"/>
    <d v="2022-02-02T00:00:00"/>
    <d v="2022-12-31T00:00:00"/>
    <s v="10 meses 30 días."/>
    <d v="2023-01-14T00:00:00"/>
    <s v="14 días."/>
    <d v="2023-01-14T00:00:00"/>
    <s v="11 meses 13 días."/>
    <s v="Término Ok"/>
    <m/>
    <m/>
    <m/>
    <m/>
    <s v="-"/>
    <s v="-"/>
    <s v="-"/>
    <s v="-"/>
    <s v="-"/>
    <s v="-"/>
    <s v="Masculino"/>
    <s v="-"/>
    <s v="-"/>
    <s v="-"/>
    <s v="-"/>
    <s v="-"/>
    <s v="-"/>
    <m/>
  </r>
  <r>
    <x v="2"/>
    <s v="349-2022"/>
    <m/>
    <s v="Secop II"/>
    <s v="349-2022CPS-P(71003)"/>
    <s v="FDLSUBACD-349-2022(71003)"/>
    <x v="0"/>
    <x v="0"/>
    <x v="1"/>
    <m/>
    <m/>
    <s v="ANA NATALIE DiAZ GONZaLEZ"/>
    <n v="53125026"/>
    <s v="Bogotá, D.C."/>
    <n v="2014"/>
    <n v="39300000"/>
    <n v="0"/>
    <n v="0"/>
    <n v="39300000"/>
    <n v="6550000"/>
    <m/>
    <m/>
    <m/>
    <s v="Persona Natural"/>
    <x v="0"/>
    <m/>
    <s v="PRESTAR LOS SERVICIOS PROFESIONALES EN EL AREA DE GESTION DE DESARROLLO LOCAL EN LA ASISTENCIA TECNICA Y EJECUCION DE ACCIONES DE GESTION DE RESIDUOS SOLIDOS, FORTALECIMIENTO DEL RECICLAJE Y DEMAS TEMAS AFINES DE LA GESTION AMBIENTAL DE LA ALCALDIA LOCAL DE SUBA"/>
    <s v="https://community.secop.gov.co/Public/Tendering/OpportunityDetail/Index?noticeUID=CO1.NTC.2788043&amp;isFromPublicArea=True&amp;isModal=true&amp;asPopupView=true"/>
    <x v="12"/>
    <x v="309"/>
    <d v="2022-02-01T00:00:00"/>
    <d v="2022-07-31T00:00:00"/>
    <s v="6 meses "/>
    <d v="2022-07-31T00:00:00"/>
    <s v=""/>
    <d v="2022-07-31T00:00:00"/>
    <s v="6 meses "/>
    <s v="Término Ok"/>
    <m/>
    <m/>
    <m/>
    <m/>
    <s v="CALLE 81#102-60"/>
    <n v="3138936728"/>
    <s v="ANNITADIAZ2110@GMAIL.COM"/>
    <s v="Banco Davivienda"/>
    <s v="Ahorros"/>
    <n v="7270837946"/>
    <s v="Femenino"/>
    <s v="Colombia"/>
    <s v="San Gil"/>
    <s v="Santander"/>
    <d v="1985-10-21T00:00:00"/>
    <n v="38"/>
    <s v="COMUNICACION SOCIAL - TECNOLOGIA EN COMUNICACION SOCIAL - PERIODISMO"/>
    <m/>
  </r>
  <r>
    <x v="2"/>
    <s v="350-2022"/>
    <m/>
    <s v="Secop II"/>
    <s v="350-2022CPS-P(68428)"/>
    <s v="FDLSUBACD-350-2022(68428)"/>
    <x v="0"/>
    <x v="0"/>
    <x v="1"/>
    <m/>
    <m/>
    <s v="CAMILO ANDReS VALENCIA ALDANA"/>
    <n v="79966899"/>
    <m/>
    <n v="1957"/>
    <n v="39300000"/>
    <n v="0"/>
    <n v="0"/>
    <n v="39300000"/>
    <n v="6550000"/>
    <m/>
    <m/>
    <m/>
    <s v="Persona Natural"/>
    <x v="0"/>
    <m/>
    <s v="PRESTAR SERVICIOS PROFESIONALES AL AREA DE GESTION DEL DESARROLLO LOCAL DE LA ALCALDIA LOCAL DE SUBA, PARA APOYAR LA ESTRUCTURACION, FORMULACION, EVALUACION Y SEGUIMIENTO A LOS PROYECTOS DE INVERSION ENFOCADOS EN EL FORTALECIMIENTO DEL ACCESO, PERMANENCIA Y GARANTIA DE DERECHOS Y CONDICIONES EN LA EDUCACION INICIAL DE NIÑOS Y NIÑAS DE LA LOCALIDAD, DANDO CUMPLIMIENTO EFECTIVO A LOS COMPONENTES DEL PROYECTO 1957 - CONSTRUYENDO NUESTRA INFANCIA LOCAL"/>
    <s v="https://community.secop.gov.co/Public/Tendering/OpportunityDetail/Index?noticeUID=CO1.NTC.2790425&amp;isFromPublicArea=True&amp;isModal=true&amp;asPopupView=true"/>
    <x v="20"/>
    <x v="309"/>
    <d v="2022-02-01T00:00:00"/>
    <d v="2022-07-31T00:00:00"/>
    <s v="6 meses "/>
    <d v="2022-07-31T00:00:00"/>
    <s v=""/>
    <d v="2022-07-31T00:00:00"/>
    <s v="6 meses "/>
    <s v="Término Ok"/>
    <m/>
    <m/>
    <m/>
    <m/>
    <s v="-"/>
    <s v="-"/>
    <s v="-"/>
    <s v="-"/>
    <s v="-"/>
    <s v="-"/>
    <s v="Masculino"/>
    <s v="-"/>
    <s v="-"/>
    <s v="-"/>
    <s v="-"/>
    <s v="-"/>
    <s v="-"/>
    <m/>
  </r>
  <r>
    <x v="2"/>
    <s v="351-2022"/>
    <m/>
    <s v="Secop II"/>
    <s v="351-2022CPS-P(69634)"/>
    <s v="FDLSUBACD-351-2022(69634)"/>
    <x v="0"/>
    <x v="0"/>
    <x v="1"/>
    <m/>
    <m/>
    <s v="LILIA ALEXANDRA ARJONA MARiN"/>
    <n v="52395443"/>
    <s v="Bogotá, D.C."/>
    <n v="1974"/>
    <n v="50380000"/>
    <n v="0"/>
    <n v="0"/>
    <n v="50380000"/>
    <n v="4580000"/>
    <m/>
    <m/>
    <m/>
    <s v="Persona Natural"/>
    <x v="0"/>
    <m/>
    <s v="PRESTAR SUS SERVICIOS PROFESIONALES PARA APOYAR LA ARTICULACION, ASISTENCIA Y ACOMPAÑAMIENTO DE LOS PROCESOS DE PLANEACION LOCAL, PARA LA PROMOCION DE LA PARTICIPACION DE LAS MUJERES Y DE LA EQUIDAD DE GENERO, PARA MATERIALIZAR EN LA LOCALIDAD LAS ESTRATEGIAS DE TERRITORIALIZACION Y TRANSVERSALIZACION DE LA POLITICA PUBLICA DE MUJERES Y EQUIDAD DE GENERO, PPMYEG."/>
    <s v="https://community.secop.gov.co/Public/Tendering/OpportunityDetail/Index?noticeUID=CO1.NTC.2793039&amp;isFromPublicArea=True&amp;isModal=true&amp;asPopupView=true"/>
    <x v="4"/>
    <x v="309"/>
    <d v="2022-02-01T00:00:00"/>
    <d v="2022-12-31T00:00:00"/>
    <s v="11 meses "/>
    <d v="2022-12-31T00:00:00"/>
    <s v=""/>
    <d v="2022-12-31T00:00:00"/>
    <s v="11 meses "/>
    <s v="Término Ok"/>
    <m/>
    <m/>
    <m/>
    <m/>
    <s v="Kr. 101 No. 151-33 Torre 14 Apto 402 Pinar"/>
    <n v="3003918879"/>
    <s v="laamsj@gmail.com"/>
    <s v="Banco Scotiabank Colpatria"/>
    <s v="Ahorros"/>
    <n v="1001189693"/>
    <s v="Femenino"/>
    <s v="Colombia"/>
    <s v="Bogotá, D.C."/>
    <s v="Cundinamarca"/>
    <d v="1978-12-06T00:00:00"/>
    <n v="45"/>
    <s v="PSICOLOGÍA"/>
    <m/>
  </r>
  <r>
    <x v="2"/>
    <s v="352-2022"/>
    <m/>
    <s v="Secop II"/>
    <s v="352-2022CPS-P(69438)"/>
    <s v="FDLSUBACD-352-2022(69438)"/>
    <x v="0"/>
    <x v="0"/>
    <x v="1"/>
    <m/>
    <m/>
    <s v="HENRY GIANCARLO GUEVARA MILA"/>
    <n v="80932222"/>
    <m/>
    <n v="1963"/>
    <n v="27480000"/>
    <n v="0"/>
    <n v="0"/>
    <n v="27480000"/>
    <n v="4580000"/>
    <m/>
    <m/>
    <m/>
    <s v="Persona Natural"/>
    <x v="0"/>
    <m/>
    <s v="PRESTAR SERVICIOS PROFESIONALES COMO APOYO DEL SECTOR DEPORTIVO, CON EL PROPOSITO DE DINAMIZAR Y PROMOVER LOS PROCESOS DE PARTICIPACION, INFORMACION Y ORGANIZACION CIUDADANA DE LA LOCALIDAD DE SUBA, ENFOCADOS EN FORTALECER LA ACTIVIDAD FISICA, DEPORTIVA Y RECREATIVA, PARA LOGRAR EL CUMPLIMIENTO DE LAS METAS DEL PLAN DE DESARROLLO"/>
    <s v="https://community.secop.gov.co/Public/Tendering/OpportunityDetail/Index?noticeUID=CO1.NTC.2790321&amp;isFromPublicArea=True&amp;isModal=true&amp;asPopupView=true"/>
    <x v="4"/>
    <x v="309"/>
    <d v="2022-02-01T00:00:00"/>
    <d v="2022-07-31T00:00:00"/>
    <s v="6 meses "/>
    <d v="2022-07-31T00:00:00"/>
    <s v=""/>
    <d v="2022-07-31T00:00:00"/>
    <s v="6 meses "/>
    <s v="Término Ok"/>
    <m/>
    <m/>
    <m/>
    <m/>
    <s v="-"/>
    <s v="-"/>
    <s v="-"/>
    <s v="-"/>
    <s v="-"/>
    <s v="-"/>
    <s v="Masculino"/>
    <s v="-"/>
    <s v="-"/>
    <s v="-"/>
    <s v="-"/>
    <s v="-"/>
    <s v="-"/>
    <m/>
  </r>
  <r>
    <x v="2"/>
    <s v="353-2022"/>
    <m/>
    <s v="Secop II"/>
    <s v="353-2022CPS-P(71122)"/>
    <s v="FDLSUBACD-353-2022(71122)"/>
    <x v="0"/>
    <x v="0"/>
    <x v="1"/>
    <m/>
    <m/>
    <s v="ANDREA CAROLINA PADILLA URBINA"/>
    <n v="1233889957"/>
    <s v="Bogotá, D.C."/>
    <n v="1979"/>
    <n v="27480000"/>
    <n v="0"/>
    <n v="0"/>
    <n v="27480000"/>
    <n v="4580000"/>
    <m/>
    <m/>
    <m/>
    <s v="Persona Natural"/>
    <x v="0"/>
    <m/>
    <s v="PRESTAR LOS SERVICIOS PROFESIONALES EN LA ALCALDIA LOCAL DE SUBA, REALIZANDO ACCIONES PEDAGOGICAS PREVENTIVAS Y DE SENSIBILIZACION PARA EL ACATAMIENTO VOLUNTARIO DE LAS NORMAS EN LA LOCALIDAD"/>
    <s v="https://community.secop.gov.co/Public/Tendering/OpportunityDetail/Index?noticeUID=CO1.NTC.2789627&amp;isFromPublicArea=True&amp;isModal=true&amp;asPopupView=true"/>
    <x v="21"/>
    <x v="309"/>
    <d v="2022-02-01T00:00:00"/>
    <d v="2022-07-31T00:00:00"/>
    <s v="6 meses "/>
    <d v="2022-07-31T00:00:00"/>
    <s v=""/>
    <d v="2022-07-31T00:00:00"/>
    <s v="6 meses "/>
    <s v="Término Ok"/>
    <m/>
    <m/>
    <m/>
    <m/>
    <s v="CL 132D 12932"/>
    <n v="3208021579"/>
    <s v="carolinapadilla9703@gmail.com"/>
    <s v="Banco Scotiabank Colpatria"/>
    <s v="Ahorros"/>
    <n v="122056436"/>
    <s v="Femenino"/>
    <s v="Colombia"/>
    <s v="Bogotá, D.C."/>
    <s v="Cundinamarca"/>
    <d v="1997-03-27T00:00:00"/>
    <n v="27"/>
    <s v="derecho "/>
    <m/>
  </r>
  <r>
    <x v="2"/>
    <s v="354-2022"/>
    <m/>
    <s v="Secop II"/>
    <s v="FDLSMC-354-2022(71165)"/>
    <s v="FDLSMC-1-2022(71165)"/>
    <x v="3"/>
    <x v="11"/>
    <x v="2"/>
    <m/>
    <m/>
    <s v="COMPAÑÍA MUNDIAL DE SEGUROS S.A."/>
    <s v="860037013-6"/>
    <m/>
    <s v="No es CPS P-AG"/>
    <n v="10192570"/>
    <n v="1222125"/>
    <n v="0"/>
    <n v="11414695"/>
    <m/>
    <m/>
    <m/>
    <m/>
    <s v="Persona Jurídica"/>
    <x v="2"/>
    <m/>
    <s v="CONTRATAR CON UNA COMPAÑIA DE SEGUROS LEGALMENTE AUTORIZADA PARA FUNCIONAR EN EL PAIS, LA POLIZA DE VIDA GRUPO EDILES REQUERIDA POR EL FONDO DE DESARROCONTRATAR CON UNA COMPAÑIA DE SELLO LOCAL DE SUBA."/>
    <s v="https://community.secop.gov.co/Public/Tendering/OpportunityDetail/Index?noticeUID=CO1.NTC.2691437&amp;isFromPublicArea=True&amp;isModal=true&amp;asPopupView=true"/>
    <x v="16"/>
    <x v="314"/>
    <d v="2022-02-08T00:00:00"/>
    <d v="2023-03-30T00:00:00"/>
    <s v="1 años 1 meses 23 días."/>
    <d v="2023-05-12T00:00:00"/>
    <s v="1 meses 12 días."/>
    <d v="2023-05-12T00:00:00"/>
    <s v="1 años 3 meses 5 días."/>
    <s v="Término Ok"/>
    <m/>
    <m/>
    <m/>
    <d v="2023-12-12T00:00:00"/>
    <m/>
    <m/>
    <m/>
    <m/>
    <m/>
    <m/>
    <s v="No aplica"/>
    <m/>
    <m/>
    <m/>
    <m/>
    <s v="-"/>
    <m/>
    <m/>
  </r>
  <r>
    <x v="2"/>
    <s v="355-2022"/>
    <m/>
    <s v="Secop II"/>
    <s v="355-2022PS(71543)"/>
    <s v="FDLSSASI-001-2022(71543)"/>
    <x v="1"/>
    <x v="2"/>
    <x v="2"/>
    <m/>
    <m/>
    <s v="UNIÓN TEMPORAL ALIANZA 2022"/>
    <n v="901581034"/>
    <m/>
    <s v="No es CPS P-AG"/>
    <n v="836582529"/>
    <n v="417826132"/>
    <n v="0"/>
    <n v="1254408661"/>
    <m/>
    <s v="METROPOLITAN SECURITY CORPORATION LTDA (50.00%)- COMPAÑIA DE VIGILANCIA PRIVADA SERSECOL LTDA (50.00%)"/>
    <m/>
    <m/>
    <s v="Unión Temporal"/>
    <x v="2"/>
    <m/>
    <s v="PRESTACION DEL SERVICIO DE VIGILANCIA, GUARDA, CUSTODIA Y SEGURIDAD PRIVADA CON ARMAS Y/ O SIN ARMAS Y MEDIOS TECNOLOGICOS, PARA LOS/AS USUARIOS/AS, FUNCIONARIOS/AS Y PERSONAS EN GENERAL MEDIANTE EL ESTABLECIMIENTO DE CONTROLES DE INGRESO Y SALIDA DE LAS INSTALACIONES DE LA ENTIDAD, Y PARA LOS BIENES MUEBLES E INMUEBLES EN LOS CUALES SE DESARROLLE LA MISIONALIDAD O LLEGUEN A SER PROPIEDAD DE LA ALCALDIA LOCAL DE SUBA Y DE TODOS AQUELLOS POR LOS CUALES LLEGASE A SER LEGALMENTE RESPONSABLE"/>
    <s v="https://community.secop.gov.co/Public/Tendering/OpportunityDetail/Index?noticeUID=CO1.NTC.2845774&amp;isFromPublicArea=True&amp;isModal=true&amp;asPopupView=true"/>
    <x v="8"/>
    <x v="315"/>
    <d v="2022-04-01T00:00:00"/>
    <d v="2022-10-11T00:00:00"/>
    <s v="6 meses 11 días."/>
    <d v="2023-03-18T00:00:00"/>
    <s v="5 meses 7 días."/>
    <d v="2023-03-18T00:00:00"/>
    <s v="11 meses 18 días."/>
    <s v="Término Ok"/>
    <m/>
    <m/>
    <m/>
    <d v="2023-04-19T00:00:00"/>
    <m/>
    <m/>
    <m/>
    <m/>
    <m/>
    <m/>
    <s v="No aplica"/>
    <m/>
    <m/>
    <m/>
    <m/>
    <s v="-"/>
    <m/>
    <m/>
  </r>
  <r>
    <x v="2"/>
    <s v="356-2022"/>
    <m/>
    <s v="Secop II"/>
    <s v="356-2022SUM(71816)"/>
    <s v="FDLSSASI-2-2022(71816)"/>
    <x v="1"/>
    <x v="5"/>
    <x v="2"/>
    <m/>
    <m/>
    <s v="NeSTOR TORRES/SEMTOL ASESORiAS Y SUMINISTROS"/>
    <n v="1110060558"/>
    <m/>
    <s v="No es CPS P-AG"/>
    <n v="58000000"/>
    <n v="4999916"/>
    <n v="0"/>
    <n v="62999916"/>
    <m/>
    <m/>
    <m/>
    <m/>
    <s v="Persona Jurídica"/>
    <x v="2"/>
    <m/>
    <s v="CONTRATAR EL SUMINISTRO DE ELEMENTOS PAPELERIA Y UTILES DE OFICINA PARA LAS DEPENDENCIAS DE LA ALCALDIA LOCAL DE SUBA"/>
    <s v="https://community.secop.gov.co/Public/Tendering/OpportunityDetail/Index?noticeUID=CO1.NTC.2892479&amp;isFromPublicArea=True&amp;isModal=true&amp;asPopupView=true"/>
    <x v="8"/>
    <x v="316"/>
    <d v="2022-05-12T00:00:00"/>
    <d v="2022-12-11T00:00:00"/>
    <s v="7 meses "/>
    <d v="2023-01-31T00:00:00"/>
    <s v="1 meses 20 días."/>
    <d v="2023-01-31T00:00:00"/>
    <s v="8 meses 20 días."/>
    <s v="Término Ok"/>
    <m/>
    <m/>
    <m/>
    <d v="2024-01-31T00:00:00"/>
    <m/>
    <m/>
    <m/>
    <m/>
    <m/>
    <m/>
    <s v="No aplica"/>
    <m/>
    <m/>
    <m/>
    <m/>
    <s v="-"/>
    <m/>
    <m/>
  </r>
  <r>
    <x v="2"/>
    <s v="357-2022"/>
    <m/>
    <s v="Secop II"/>
    <s v="357-2022SUM(72192)"/>
    <s v="FDLSMC-2-2022(72192)"/>
    <x v="3"/>
    <x v="5"/>
    <x v="2"/>
    <m/>
    <m/>
    <s v="SISTEMAS Y DISTRIBUCIONES FORMACON SAS"/>
    <s v="830006800-4"/>
    <m/>
    <s v="No es CPS P-AG"/>
    <n v="25000000"/>
    <n v="11009344"/>
    <n v="0"/>
    <n v="36009344"/>
    <m/>
    <m/>
    <m/>
    <m/>
    <s v="Persona Jurídica"/>
    <x v="2"/>
    <m/>
    <s v="ADQUISICION DE ELEMENTOS CONSUMIBLES PARA EL FUNCIONAMIENTO DE LOS EQUIPOS DE IMPRESION DE LA ALCALDIA LOCAL DE SUBA"/>
    <s v="https://community.secop.gov.co/Public/Tendering/OpportunityDetail/Index?noticeUID=CO1.NTC.2924956&amp;isFromPublicArea=True&amp;isModal=true&amp;asPopupView=true"/>
    <x v="9"/>
    <x v="317"/>
    <d v="2022-05-19T00:00:00"/>
    <d v="2023-05-18T00:00:00"/>
    <s v="1 años "/>
    <d v="2023-05-18T00:00:00"/>
    <s v=""/>
    <d v="2023-05-18T00:00:00"/>
    <s v="1 años "/>
    <s v="Término Ok"/>
    <m/>
    <m/>
    <m/>
    <d v="2023-06-08T00:00:00"/>
    <m/>
    <m/>
    <m/>
    <m/>
    <m/>
    <m/>
    <s v="No aplica"/>
    <m/>
    <m/>
    <m/>
    <m/>
    <s v="-"/>
    <m/>
    <m/>
  </r>
  <r>
    <x v="2"/>
    <s v="358-2022"/>
    <m/>
    <s v="Secop II"/>
    <s v="358-2022CINT(71728)"/>
    <s v="FDLSUBA-CMA-1-2022(71728)"/>
    <x v="4"/>
    <x v="7"/>
    <x v="2"/>
    <m/>
    <m/>
    <s v="SERVICIOS Y CONSULTORiAS EN INGENIERiA SAS"/>
    <s v="830509427-9"/>
    <m/>
    <s v="No es CPS P-AG"/>
    <n v="280000000"/>
    <n v="93333334"/>
    <n v="0"/>
    <n v="373333334"/>
    <m/>
    <m/>
    <m/>
    <m/>
    <s v="Persona Jurídica"/>
    <x v="2"/>
    <m/>
    <s v="REALIZAR LA INTERVENTORIA TECNICA, ADMINISTRATIVA, LEGAL, FINANCIERA, CONTABLE, EN SEGURIDAD Y SALUD EN EL TRABAJO, SOCIAL Y AMBIENTAL PARA EL CONTRATO DERIVADO DEL PROCESO DE LICITACION DE OBRA PUBLICA FDLS-LP-002-2022 PARA EL MANTENIMIENTO DE PARQUES."/>
    <s v="https://community.secop.gov.co/Public/Tendering/OpportunityDetail/Index?noticeUID=CO1.NTC.2912675&amp;isFromPublicArea=True&amp;isModal=true&amp;asPopupView=true"/>
    <x v="11"/>
    <x v="318"/>
    <d v="2022-06-28T00:00:00"/>
    <d v="2022-12-27T00:00:00"/>
    <s v="6 meses "/>
    <d v="2023-02-27T00:00:00"/>
    <s v="2 meses "/>
    <d v="2023-02-27T00:00:00"/>
    <s v="8 meses "/>
    <s v="Término Ok"/>
    <m/>
    <m/>
    <m/>
    <d v="2023-12-06T00:00:00"/>
    <m/>
    <m/>
    <m/>
    <m/>
    <m/>
    <m/>
    <s v="No aplica"/>
    <m/>
    <m/>
    <m/>
    <m/>
    <s v="-"/>
    <m/>
    <m/>
  </r>
  <r>
    <x v="2"/>
    <s v="359-2022"/>
    <m/>
    <s v="Secop II"/>
    <s v="359-2022SUM(71933)"/>
    <s v="FDLSSASI-3-2022(71933) "/>
    <x v="1"/>
    <x v="5"/>
    <x v="2"/>
    <m/>
    <m/>
    <s v="FENIX MEDIA GROUP SAS"/>
    <s v="830081460-2"/>
    <m/>
    <s v="No es CPS P-AG"/>
    <n v="20000000"/>
    <n v="10000000"/>
    <n v="0"/>
    <n v="30000000"/>
    <m/>
    <m/>
    <m/>
    <m/>
    <s v="Persona Jurídica"/>
    <x v="2"/>
    <s v="1. 28/12/2022 5:24:56 PM Mediante documento radicado en el Fondo de Desarrollo Local de Suba, por DANIEL ARIAS quien obra como apoyo a la supervisión del Contrato 158-2022-CPS-P(67166), se solicita ADICIÓN del contrato, suscrito con FENIX MEDIA GROUP S.A.S CON NIT No. 830.081.460-2 REPRESENTADO LEGALMENTE POR LA SEÑORA EDNA YASMÍN VILLARAGA MARÍN IDENTIFICADA CON CC. No. 52.161.901 DE BOGOTÁ D.C. por la suma de DIEZ MILLONES DE PESOS M/CTE ($ 10.000.000) De conformidad con la justificación esgrimida en el documento anexo suscrito por el supervisor, que hace parte integral de la presente modificación contractual. La presente adición se encuentra respaldada con el Certificado de Disponibilidad Presupuestal No. 1484 del 28 de diciembre de 2022. Lo anterior, con fundamento además en el principio de la autonomía de la voluntad consagrado en el artículo 1602 del Código Civil, en concordancia con el artículo 40 de la Ley 80 de 1993, inciso tercero"/>
    <s v="CONTRATAR EL SUMINISTRO DE MATERIAL IMPRESO Y POP, PARA LAS ACTIVIDADES DE COMUNICACION, DIVULGACION Y DIFUSION DE LAS CAMPAÑAS INSTITUCIONALES DE INTERES PUBLICO DESARROLLADAS POR LA ALCALDIA LOCAL DE SUBA. LOTE 1. SERVICIOS DE PAUTAS"/>
    <s v="https://community.secop.gov.co/Public/Tendering/OpportunityDetail/Index?noticeUID=CO1.NTC.2909887&amp;isFromPublicArea=True&amp;isModal=true&amp;asPopupView=true"/>
    <x v="15"/>
    <x v="319"/>
    <d v="2022-06-28T00:00:00"/>
    <d v="2023-04-27T00:00:00"/>
    <s v="10 meses "/>
    <d v="2023-04-27T00:00:00"/>
    <s v=""/>
    <d v="2023-04-27T00:00:00"/>
    <s v="10 meses "/>
    <s v="Término Ok"/>
    <m/>
    <m/>
    <m/>
    <d v="2023-07-04T00:00:00"/>
    <m/>
    <m/>
    <m/>
    <m/>
    <m/>
    <m/>
    <s v="No aplica"/>
    <m/>
    <m/>
    <m/>
    <m/>
    <s v="-"/>
    <m/>
    <m/>
  </r>
  <r>
    <x v="2"/>
    <s v="360-2022"/>
    <m/>
    <s v="Secop II"/>
    <s v="360-2022SUM(71933)"/>
    <s v="FDLSSASI-3-2022(71933) "/>
    <x v="1"/>
    <x v="5"/>
    <x v="2"/>
    <m/>
    <m/>
    <s v="SISCOM SERVICIOS INTEGRALES S.A.S"/>
    <s v="900954187-7"/>
    <m/>
    <s v="No es CPS P-AG"/>
    <n v="125000000"/>
    <n v="15000000"/>
    <n v="0"/>
    <n v="140000000"/>
    <m/>
    <m/>
    <m/>
    <m/>
    <s v="Persona Jurídica"/>
    <x v="2"/>
    <m/>
    <s v="CONTRATAR EL SUMINISTRO DE MATERIAL IMPRESO Y POP, PARA LAS ACTIVIDADES DE COMUNICACION, DIVULGACION Y DIFUSION DE LAS CAMPAÑAS INSTITUCIONALES DE INTERES PUBLICO DESARROLLADAS POR LA ALCALDIA LOCAL DE SUBA. LOTE 2. SUMINISTRO DE MATERIAL IMPRESOS Y POP"/>
    <s v="https://community.secop.gov.co/Public/Tendering/OpportunityDetail/Index?noticeUID=CO1.NTC.2909887&amp;isFromPublicArea=True&amp;isModal=true&amp;asPopupView=true"/>
    <x v="15"/>
    <x v="320"/>
    <d v="2022-07-14T00:00:00"/>
    <d v="2023-05-13T00:00:00"/>
    <s v="10 meses "/>
    <d v="2023-05-13T00:00:00"/>
    <s v=""/>
    <d v="2023-05-13T00:00:00"/>
    <s v="10 meses "/>
    <s v="Término Ok"/>
    <m/>
    <m/>
    <m/>
    <d v="2023-09-04T00:00:00"/>
    <m/>
    <m/>
    <m/>
    <m/>
    <m/>
    <m/>
    <s v="No aplica"/>
    <m/>
    <m/>
    <m/>
    <m/>
    <s v="-"/>
    <m/>
    <m/>
  </r>
  <r>
    <x v="2"/>
    <s v="361-2022"/>
    <m/>
    <s v="Secop II"/>
    <s v="361-2022CO(71662)"/>
    <s v="FDLSLP-2-2022 (71662)"/>
    <x v="5"/>
    <x v="8"/>
    <x v="2"/>
    <m/>
    <m/>
    <s v="CARLOS FERNANDO CoRDOBA AVILeS"/>
    <s v="13010352-8"/>
    <m/>
    <s v="No es CPS P-AG"/>
    <n v="2327000000"/>
    <n v="702400471"/>
    <n v="0"/>
    <n v="3029400471"/>
    <m/>
    <m/>
    <s v="Interventoría: Grupo Consultor e Ingenieros - GUCOING S.A.S [358 de 2022]"/>
    <m/>
    <s v="Persona Jurídica"/>
    <x v="2"/>
    <m/>
    <s v="REALIZAR EL MANTENIMIENTO Y/O ADECUACION Y/O RECONSTRUCCION DE LA INFRAESTRUCTURA FISICA, ASI COMO EL SUMINISTRO E INSTALACION DE MOBILIARIO URBANO A LOS PARQUES VECINALES Y DE BOLSILLO DE LA LOCALIDAD DE SUBA POR PRECIOS UNITARIOS FIJOS SIN FORMULA DE REAJUSTE Y A MONTO AGOTABLE PRIORIZADOS POR MEDIO DE LOS PRESUPUESTOS PARTICIPATIVOS 2021 Y QUE CONFORMAN EL SISTEMA DISTRITAL DE PARQUES”"/>
    <s v="https://community.secop.gov.co/Public/Tendering/OpportunityDetail/Index?noticeUID=CO1.NTC.2899009&amp;isFromPublicArea=True&amp;isModal=true&amp;asPopupView=true"/>
    <x v="11"/>
    <x v="321"/>
    <d v="2022-06-28T00:00:00"/>
    <d v="2022-12-27T00:00:00"/>
    <s v="6 meses "/>
    <d v="2023-02-27T00:00:00"/>
    <s v="2 meses "/>
    <d v="2023-02-27T00:00:00"/>
    <s v="8 meses "/>
    <s v="Término Ok"/>
    <m/>
    <m/>
    <m/>
    <d v="2023-11-01T00:00:00"/>
    <m/>
    <m/>
    <m/>
    <m/>
    <m/>
    <m/>
    <s v="No aplica"/>
    <m/>
    <m/>
    <m/>
    <m/>
    <s v="-"/>
    <m/>
    <m/>
  </r>
  <r>
    <x v="2"/>
    <s v="362-2022"/>
    <m/>
    <s v="Secop II"/>
    <s v="362-2022C0(71638)"/>
    <s v="FDLSLP-1-2022(71638)"/>
    <x v="5"/>
    <x v="8"/>
    <x v="2"/>
    <m/>
    <m/>
    <s v="CONSORCIO CCA OBRAS CIVILES"/>
    <n v="901597991"/>
    <m/>
    <s v="No es CPS P-AG"/>
    <n v="7442348410"/>
    <n v="589395733"/>
    <n v="0"/>
    <n v="8031744143"/>
    <m/>
    <s v="CARLOS FERNANDO CORDOBA AVILES (95.00%)- CCA INGENIEROS CONTRATISTAS Y COMPAÑIA LTDA (5.00%)"/>
    <s v="Interventoría: CONSORCIO INTER-ALMA 2022 [370 de 2022]"/>
    <m/>
    <s v="Consorcio"/>
    <x v="2"/>
    <m/>
    <s v="EJECUTAR LAS ACTIVIDADES PARA LA CONSTRUCCION DE LA MALLA VIAL LOCAL E INTERMEDIA Y ESPACIO PUBLICO EN LA LOCALIDAD DE SUBA EN LA CIUDAD DE BOGOTA D.C Y LAS DEMAS ACTIVIDADES QUE SE DETALLEN EN EL ANEXO TECNICO GRUPO 2”."/>
    <s v="https://community.secop.gov.co/Public/Tendering/OpportunityDetail/Index?noticeUID=CO1.NTC.2898626&amp;isFromPublicArea=True&amp;isModal=true&amp;asPopupView=true"/>
    <x v="11"/>
    <x v="322"/>
    <d v="2022-07-11T00:00:00"/>
    <d v="2023-03-10T00:00:00"/>
    <s v="8 meses "/>
    <d v="2023-08-10T00:00:00"/>
    <s v="5 meses "/>
    <d v="2023-08-10T00:00:00"/>
    <s v="1 años 1 meses "/>
    <s v="Término Ok"/>
    <m/>
    <m/>
    <m/>
    <d v="2024-02-01T00:00:00"/>
    <m/>
    <m/>
    <m/>
    <m/>
    <m/>
    <m/>
    <s v="No aplica"/>
    <m/>
    <m/>
    <m/>
    <m/>
    <s v="-"/>
    <m/>
    <m/>
  </r>
  <r>
    <x v="2"/>
    <s v="363-2022"/>
    <m/>
    <s v="Secop II"/>
    <s v="363-2022CO(71638)"/>
    <s v="FLDLSLP-1-2022(71638)"/>
    <x v="5"/>
    <x v="8"/>
    <x v="2"/>
    <m/>
    <m/>
    <s v="CONSORCIO MALLA VIAL SUBA 2022 – G2"/>
    <n v="901599766"/>
    <m/>
    <s v="No es CPS P-AG"/>
    <n v="7023857008"/>
    <n v="910296418"/>
    <n v="0"/>
    <n v="7934153426"/>
    <m/>
    <s v="BHR CONSTRUCTORES SAS (50.00%) - PICO (50.00%)"/>
    <s v="Interventoría: CONSORCIO INTER-ALMA 2022 [370 de 2022]"/>
    <m/>
    <s v="Consorcio"/>
    <x v="2"/>
    <m/>
    <s v="EJECUTAR LAS ACTIVIDADES PARA LA CONSTRUCCION DE LA MALLA VIAL LOCAL E INTERMEDIA Y ESPACIO PUBLICO EN LA LOCALIDAD DE SUBA EN LA CIUDAD DE BOGOTA D.C Y LAS DEMAS ACTIVIDADES QUE SE DETALLEN EN EL ANEXO TECNICO GRUPO 1”."/>
    <s v="https://community.secop.gov.co/Public/Tendering/OpportunityDetail/Index?noticeUID=CO1.NTC.2898626&amp;isFromPublicArea=True&amp;isModal=true&amp;asPopupView=true"/>
    <x v="11"/>
    <x v="322"/>
    <d v="2022-07-11T00:00:00"/>
    <d v="2023-03-10T00:00:00"/>
    <s v="8 meses "/>
    <d v="2023-06-10T00:00:00"/>
    <s v="3 meses "/>
    <d v="2023-06-10T00:00:00"/>
    <s v="11 meses "/>
    <s v="Término Ok"/>
    <m/>
    <m/>
    <m/>
    <d v="2023-12-13T00:00:00"/>
    <m/>
    <m/>
    <m/>
    <m/>
    <m/>
    <m/>
    <s v="No aplica"/>
    <m/>
    <m/>
    <m/>
    <m/>
    <s v="-"/>
    <m/>
    <m/>
  </r>
  <r>
    <x v="2"/>
    <s v="364-2022"/>
    <m/>
    <s v="Secop II"/>
    <s v="364-2022SEG(722121)"/>
    <s v="FDLSSAMC-2-2022(722121)"/>
    <x v="2"/>
    <x v="11"/>
    <x v="2"/>
    <m/>
    <m/>
    <s v="LA PREVISORA S.A. COMPAÑÍA DE SEGUROS"/>
    <n v="860002400"/>
    <s v="Bogotá, D.C."/>
    <s v="No es CPS P-AG"/>
    <n v="178802210"/>
    <n v="0"/>
    <n v="0"/>
    <n v="178802210"/>
    <s v="-"/>
    <m/>
    <m/>
    <s v="No aplica"/>
    <s v="Persona Jurídica"/>
    <x v="3"/>
    <s v="1. 7/06/2022 3:10:50 PM Que la entidad evidencia de oficio, y una vez suscrito el contrato por las partes contratantes, que se presentó un error tipográfico en el valor consignado en la minuta del contrato, el valor del contrato corresponde a CIENTO SETENTA Y OCHO MILLONES SETECIENTOS OCHO MIL DOSCIENTOS DIEZ PESOS ($178.708.210) M/CTE. Así mismo, las demás cláusulas del contrato enunciado quedarán incólumes."/>
    <s v="CONTRATAR CON UNA O VARIAS COMPAÑIAS DE SEGUROS LEGALMENTE AUTORIZADAS PARA FUNCIONAR EN EL PAIS, EL PROGRAMA DE SEGUROS REQUERIDO PARA LA ADECUADA PROTECCION DE LOS BIENES E INTERESES PATRIMONIALES DEL FONDO DE DESARROLLO LOCAL DE SUBA, ASI COMO DE AQUE-LLOS POR LOS QUE SEA O FUERE LEGALMENTE RESPONSABLE O LE CORRESPONDA ASEGURAR EN VIRTUD DE DISPOSICION LEGAL O CONTRACTUAL"/>
    <s v="https://community.secop.gov.co/Public/Tendering/OpportunityDetail/Index?noticeUID=CO1.NTC.2941741&amp;isFromPublicArea=True&amp;isModal=true&amp;asPopupView=true"/>
    <x v="16"/>
    <x v="320"/>
    <d v="2022-05-31T00:00:00"/>
    <d v="2023-04-03T00:00:00"/>
    <s v="10 meses 4 días."/>
    <d v="2023-04-03T00:00:00"/>
    <s v=""/>
    <d v="2023-04-03T00:00:00"/>
    <s v="10 meses 4 días."/>
    <s v="Término Ok"/>
    <m/>
    <m/>
    <m/>
    <m/>
    <s v="Calle 57 #9-07"/>
    <n v="6013485757"/>
    <s v="tributaria@previsora.gov.co"/>
    <s v="Banco de Bogotá"/>
    <s v="Corriente"/>
    <s v="40212854"/>
    <s v="No aplica"/>
    <s v="Colombia"/>
    <s v="Bogotá, D.C."/>
    <s v="Cundinamarca"/>
    <d v="1972-04-11T00:00:00"/>
    <s v="-"/>
    <s v="No aplica"/>
    <m/>
  </r>
  <r>
    <x v="2"/>
    <s v="365-2022"/>
    <m/>
    <s v="Secop II"/>
    <s v="365-2022SUM(72517)"/>
    <s v="FDLSMC-4-2022(72507)"/>
    <x v="3"/>
    <x v="5"/>
    <x v="2"/>
    <m/>
    <m/>
    <s v="COMERCIALIZADORA INTEGRAL G&amp;C SAS"/>
    <n v="901096348"/>
    <m/>
    <s v="No es CPS P-AG"/>
    <n v="9977341"/>
    <n v="0"/>
    <n v="0"/>
    <n v="9977341"/>
    <m/>
    <m/>
    <m/>
    <m/>
    <s v="Persona Jurídica"/>
    <x v="2"/>
    <m/>
    <s v="ADQUISICION DE ELEMENTOS PARA BRINDAR PRIMEROS AUXILIOS EN LAS SEDES DE LA ALCALDIA LOCAL DE SUBA Y BOTIQUIN PARA VEHICULOS"/>
    <s v="https://community.secop.gov.co/Public/Tendering/OpportunityDetail/Index?noticeUID=CO1.NTC.2948220&amp;isFromPublicArea=True&amp;isModal=true&amp;asPopupView=true"/>
    <x v="8"/>
    <x v="323"/>
    <d v="2022-06-14T00:00:00"/>
    <d v="2022-08-13T00:00:00"/>
    <s v="2 meses "/>
    <d v="2022-08-13T00:00:00"/>
    <s v=""/>
    <d v="2022-08-13T00:00:00"/>
    <s v="2 meses "/>
    <s v="Término Ok"/>
    <m/>
    <m/>
    <m/>
    <d v="2022-09-01T00:00:00"/>
    <m/>
    <m/>
    <m/>
    <m/>
    <m/>
    <m/>
    <s v="No aplica"/>
    <m/>
    <m/>
    <m/>
    <m/>
    <s v="-"/>
    <m/>
    <m/>
  </r>
  <r>
    <x v="2"/>
    <s v="366-2022"/>
    <m/>
    <s v="Secop II"/>
    <s v="366-2022CV(72517)"/>
    <s v="FDLSMC-5-2022(72517)"/>
    <x v="3"/>
    <x v="4"/>
    <x v="2"/>
    <m/>
    <m/>
    <s v="GOLD SYS LTDA."/>
    <n v="830038304"/>
    <m/>
    <s v="No es CPS P-AG"/>
    <n v="18333800"/>
    <n v="0"/>
    <n v="0"/>
    <n v="18333800"/>
    <m/>
    <m/>
    <m/>
    <m/>
    <s v="Persona Jurídica"/>
    <x v="2"/>
    <m/>
    <s v="ADQUISICION DE LICENCIAS PARA LA ALCALDIA LOCAL DE SUBA Y SUS PROYECTOS"/>
    <s v="https://community.secop.gov.co/Public/Tendering/OpportunityDetail/Index?noticeUID=CO1.NTC.2948222&amp;isFromPublicArea=True&amp;isModal=true&amp;asPopupView=true"/>
    <x v="9"/>
    <x v="324"/>
    <d v="2022-06-03T00:00:00"/>
    <d v="2022-08-02T00:00:00"/>
    <s v="2 meses "/>
    <d v="2022-08-02T00:00:00"/>
    <s v=""/>
    <d v="2022-08-02T00:00:00"/>
    <s v="2 meses "/>
    <s v="Término Ok"/>
    <m/>
    <m/>
    <m/>
    <d v="2022-08-19T00:00:00"/>
    <m/>
    <m/>
    <m/>
    <m/>
    <m/>
    <m/>
    <s v="No aplica"/>
    <m/>
    <m/>
    <m/>
    <m/>
    <s v="-"/>
    <m/>
    <m/>
  </r>
  <r>
    <x v="2"/>
    <s v="367-2022"/>
    <m/>
    <s v="Secop II"/>
    <s v="367-2022PS(72373)"/>
    <s v="FDLSMC-3-2022(72373)"/>
    <x v="3"/>
    <x v="2"/>
    <x v="2"/>
    <m/>
    <m/>
    <s v="CAR SCANNERS SAS"/>
    <s v="900693270-1"/>
    <m/>
    <s v="No es CPS P-AG"/>
    <n v="26000000"/>
    <n v="0"/>
    <n v="0"/>
    <n v="26000000"/>
    <m/>
    <m/>
    <m/>
    <m/>
    <s v="Persona Jurídica"/>
    <x v="2"/>
    <m/>
    <s v="CONTRATAR EL SERVICIO DE MANTENIMIENTO PREVENTIVO Y CORRECTIVO, SUMINISTRO DE REPUESTOS E INSUMOS, PARA LOS VEHICULOS DEL FONDO DE DESARROLLO LOCAL DE SUBA O A LOS QUE LLEGARE A SER RESPONSABLE DURANTE LA VIGENCIA DEL CONTRATO"/>
    <s v="https://community.secop.gov.co/Public/Tendering/OpportunityDetail/Index?noticeUID=CO1.NTC.2950572&amp;isFromPublicArea=True&amp;isModal=true&amp;asPopupView=true"/>
    <x v="11"/>
    <x v="325"/>
    <d v="2022-06-10T00:00:00"/>
    <d v="2023-02-09T00:00:00"/>
    <s v="8 meses "/>
    <d v="2023-04-09T00:00:00"/>
    <s v="2 meses "/>
    <d v="2023-04-09T00:00:00"/>
    <s v="10 meses "/>
    <s v="Término Ok"/>
    <m/>
    <m/>
    <m/>
    <d v="2023-10-03T00:00:00"/>
    <m/>
    <m/>
    <m/>
    <m/>
    <m/>
    <m/>
    <s v="No aplica"/>
    <m/>
    <m/>
    <m/>
    <m/>
    <s v="-"/>
    <m/>
    <m/>
  </r>
  <r>
    <x v="2"/>
    <s v="368-2022"/>
    <m/>
    <s v="Secop II"/>
    <s v="368-2022SUM(72621)"/>
    <s v="FDLSMC-7-2022 (72621)"/>
    <x v="3"/>
    <x v="5"/>
    <x v="2"/>
    <m/>
    <m/>
    <s v="COMERCIALIZADORA ELECTROCON SAS"/>
    <s v="830073899-8"/>
    <m/>
    <s v="No es CPS P-AG"/>
    <n v="15000000"/>
    <n v="5997787"/>
    <n v="0"/>
    <n v="20997787"/>
    <m/>
    <m/>
    <m/>
    <m/>
    <s v="Persona Jurídica"/>
    <x v="2"/>
    <s v="1. 23/12/2022 3:12:18 PM Mediante documento radicado en el Fondo de Desarrollo Local de Suba, por IVAN DARIO GOMEZ HENAO, quien obra como apoyo a la supervisión del Contrato 368-2022SUM(72621), se solicita PRORROGA y ADICIÓN del contrato, suscrito con COMERCIALIZADORA ELECTROCON SAS., por el término de DE DOS (02) MESES, OCHO (08) DIAS, además adicionar CINCO MILLONES NOVECIENTOS NOVENTA Y SIETE MIL SETECIENTOS OCHENTA Y SIETE PESOS M/Cte. ($5.997.787). De conformidad con la justificación esgrimida en el documento anexo suscrito por el supervisor, que hace parte integral de la presente modificación contractual. La presente adición se encuentra respaldada con el Certificado de Disponibilidad Presupuestal No. 1300 de fecha diciembre 16 de 2022. La nueva fecha terminación del contrato es el 28 DE FEBRERO DE 2023.Lo anterior, con fundamento además en el principio de la autonomía de la voluntad consagrado en el artículo 1602 del Código Civil, en concordancia con el artículo 40 de la Ley 80 de 1993, inciso tercero.POR PROBLEMAS EN LA PLATAFORMA SECOP II EL REGISTRO DE ESTA ADICION Y PRORROGA NO SE PUDO REALIZAR EL DIA 22/12/2022 PARA REACTIVACION DE CONTRATO Y DE DICHA MODIFICACION, EVIDENCIA RAD No. 0844752"/>
    <s v="SUMINISTRAR LOS ELEMENTOS DE FERRETERIA NECESARIOS PARA EL MANTENIMIENTO DE LA PLANTA FISICA Y DE MAS BIENES INMUEBLES DE RESPONSABILIDAD DEL FONDO DE DESARROLLO LOCAL DE SUBA"/>
    <s v="https://community.secop.gov.co/Public/Tendering/OpportunityDetail/Index?noticeUID=CO1.NTC.2954218&amp;isFromPublicArea=True&amp;isModal=true&amp;asPopupView=true"/>
    <x v="8"/>
    <x v="326"/>
    <d v="2022-06-13T00:00:00"/>
    <d v="2022-12-12T00:00:00"/>
    <s v="6 meses "/>
    <d v="2023-02-28T00:00:00"/>
    <s v="2 meses 16 días."/>
    <d v="2023-02-28T00:00:00"/>
    <s v="8 meses 16 días."/>
    <s v="Término Ok"/>
    <m/>
    <m/>
    <m/>
    <d v="2023-03-15T00:00:00"/>
    <m/>
    <m/>
    <m/>
    <m/>
    <m/>
    <m/>
    <s v="No aplica"/>
    <m/>
    <m/>
    <m/>
    <m/>
    <s v="-"/>
    <m/>
    <m/>
  </r>
  <r>
    <x v="2"/>
    <s v="369-2022"/>
    <m/>
    <s v="Secop II"/>
    <s v="369 -2022 PS(72571)"/>
    <s v="FDLSMC-6-2022 (72571)"/>
    <x v="3"/>
    <x v="2"/>
    <x v="2"/>
    <m/>
    <m/>
    <s v="MAKROSYSTEM COLOMBIA SAS"/>
    <s v="900421971-8"/>
    <m/>
    <s v="No es CPS P-AG"/>
    <n v="26000000"/>
    <n v="0"/>
    <n v="0"/>
    <n v="26000000"/>
    <m/>
    <m/>
    <m/>
    <m/>
    <s v="Persona Jurídica"/>
    <x v="3"/>
    <m/>
    <s v="CONTRATAR A MONTO AGOTABLE LOS MANTENIMIENTOS PREVENTIVOS Y/O CORRECTIVOS DE LOS EQUIPOS QUE CONFORMAN LA INFRAESTRUCTURA TECNOLOGICA O CUALQUIER ELEMENTO ELECTRONICO EXISTENTE Y/O DE PROPIEDAD DEL FONDO DE DESARROLLO LOCAL DE SUBA Y SUS SEDES, INCLUIDO EL SUMINISTRO, INSTALACION Y PUESTA EN FUNCIONAMIENTO DE REPUESTOS (BOLSA DE REPUESTOS), DE CONFORMIDAD CON LAS CONDICIONES TECNICAS Y ECONOMICAS"/>
    <s v="https://community.secop.gov.co/Public/Tendering/OpportunityDetail/Index?noticeUID=CO1.NTC.2956449&amp;isFromPublicArea=True&amp;isModal=true&amp;asPopupView=true"/>
    <x v="9"/>
    <x v="327"/>
    <d v="2022-06-15T00:00:00"/>
    <d v="2023-06-14T00:00:00"/>
    <s v="1 años "/>
    <d v="2023-06-14T00:00:00"/>
    <s v=""/>
    <d v="2023-06-14T00:00:00"/>
    <s v="1 años "/>
    <s v="Término Ok"/>
    <m/>
    <m/>
    <m/>
    <m/>
    <m/>
    <m/>
    <m/>
    <m/>
    <m/>
    <m/>
    <s v="No aplica"/>
    <m/>
    <m/>
    <m/>
    <m/>
    <s v="-"/>
    <m/>
    <m/>
  </r>
  <r>
    <x v="2"/>
    <s v="370-2022"/>
    <m/>
    <s v="Secop II"/>
    <s v="370-2022CINT(72105)"/>
    <s v="FDLSUBACMA-2-2022(72105)"/>
    <x v="4"/>
    <x v="7"/>
    <x v="2"/>
    <m/>
    <m/>
    <s v="CONSORCIO INTER-ALMA 2022"/>
    <s v="901573477-6"/>
    <m/>
    <s v="No es CPS P-AG"/>
    <n v="1454596625"/>
    <n v="400000000"/>
    <n v="0"/>
    <n v="1854596625"/>
    <m/>
    <s v="ALMA Interventoría &amp; Consultoría S.A.S (75.00%)- INTERPROYECT MY S.A.S. (25.00%)"/>
    <m/>
    <m/>
    <s v="Consorcio"/>
    <x v="3"/>
    <s v="1. 28/12/2022 7:31:13 PM Mediante documento radicado el 12 de diciembre de 2022, se solicita la PRÓRROGA y ADICIÓN del contrato No. 370-2022CINT(72105) suscrito con CS INTER-ALMA 2022, por el término de TRES (03) meses, además de CUATROCIENTOS MILLONES DE PESOS ($400.000.000) MCTE; atendiendo a la necesidad de garantizar la función de la administración local se requiere continuar con la ejecución del contrato de prestación de servicios objeto de adición y prórroga. LA NUEVA FECHA DE TERMINACIÓN DEL CONTRATO ES EL DÍA 10 DE JUNIO DE 2023. Las erogaciones correspondientes al pago del valor de la presente adición se harán con cargo al presupuesto del FDLS, según certificado de disponibilidad presupuestal N° 1452 del 21/12/2022. Lo anterior, con fundamento además en el principio de la autonomía de la voluntad consagrado en el artículo 1602 del Código Civil, en concordancia con el artículo 40 de la Ley 80 de 1993, inciso tercero_x000a_2. 9/06/2023 10:09:17 PM Mediante documento radicado en el Fondo de Desarrollo Local de Suba, por el apoyo a la Supervisión y el supervisor del Contrato 370-2022CINT(72105), se solicita PRORROGA del contrato, suscrito con CS INTERALMA 2022, por el término de DOS (2) MESES. Teniendo en cuenta la justificación que se encuentra en el documento anexo, el cual hace parte integral del presente contrato. La nueva fecha terminación del contrato es el 10 de agosto de 2023. Lo anterior, con fundamento además en el principio de la autonomía de la voluntad consagrado en el artículo 1602 del Código Civil, en concordancia con el artículo 40 de la Ley 80 de 1993, inciso tercero."/>
    <s v="INTERVENTORIA INTEGRAL PARA LA CONSTRUCCION DE LA MALLA VIAL LOCAL E INTERMEDIA Y SU ESPACIO PUBLICO ASOCIADO EN LA LOCALIDAD DE SUBA EN LA CIUDAD DE BOGOTA D.C.”, AL CONSORCIO INTER-ALMA 2022"/>
    <s v="https://community.secop.gov.co/Public/Tendering/OpportunityDetail/Index?noticeUID=CO1.NTC.2954696&amp;isFromPublicArea=True&amp;isModal=true&amp;asPopupView=true"/>
    <x v="11"/>
    <x v="328"/>
    <d v="2022-07-11T00:00:00"/>
    <d v="2023-03-10T00:00:00"/>
    <s v="8 meses "/>
    <d v="2023-08-10T00:00:00"/>
    <s v="5 meses "/>
    <d v="2023-08-10T00:00:00"/>
    <s v="1 años 1 meses "/>
    <s v="Término Ok"/>
    <m/>
    <m/>
    <m/>
    <m/>
    <m/>
    <m/>
    <m/>
    <m/>
    <m/>
    <m/>
    <s v="No aplica"/>
    <m/>
    <m/>
    <m/>
    <m/>
    <s v="-"/>
    <m/>
    <m/>
  </r>
  <r>
    <x v="2"/>
    <s v="371-2022"/>
    <m/>
    <s v="Secop II"/>
    <s v="371-2022PS(72700)"/>
    <s v="FDLSSAMC-3-2022(72700)"/>
    <x v="2"/>
    <x v="2"/>
    <x v="2"/>
    <m/>
    <m/>
    <s v="LABORATORIO UNIDSALUD SAS"/>
    <s v="900515644-9"/>
    <m/>
    <s v="No es CPS P-AG"/>
    <n v="150000000"/>
    <n v="0"/>
    <n v="0"/>
    <n v="150000000"/>
    <m/>
    <m/>
    <m/>
    <m/>
    <s v="Persona Jurídica"/>
    <x v="2"/>
    <m/>
    <s v="PRESTAR LOS SERVICIOS DE APOYO TECNICO EN METROLOGIA LEGAL EN LA MODALIDAD DE VERIFICACION DE INSTRUMENTOS DE PESAJE DE FUNCIONAMIENTO NO AUTOMATICO (BALANZAS, BASCULAS) EN ESTABLECIMIENTOS DE COMERCIO Y SURTIDORES, DISPENSADORES Y/O MEDIDORES DE COMBUSTIBLES LIQUIDOS (DERIVADOS DEL PETROLEO) EN ESTACIONES DE SERVICIO (EDS), PARA LA SUPERVISION DE LOS MISMOS EN DONDE SE REQUIERA EN LA LOCALIDAD DE SUBA"/>
    <s v="https://community.secop.gov.co/Public/Tendering/OpportunityDetail/Index?noticeUID=CO1.NTC.2978457&amp;isFromPublicArea=True&amp;isModal=true&amp;asPopupView=true"/>
    <x v="21"/>
    <x v="328"/>
    <d v="2022-07-01T00:00:00"/>
    <d v="2022-12-31T00:00:00"/>
    <s v="6 meses "/>
    <d v="2022-12-31T00:00:00"/>
    <s v=""/>
    <d v="2022-12-31T00:00:00"/>
    <s v="6 meses "/>
    <s v="Término Ok"/>
    <m/>
    <m/>
    <m/>
    <d v="2023-02-03T00:00:00"/>
    <m/>
    <m/>
    <m/>
    <m/>
    <m/>
    <m/>
    <s v="No aplica"/>
    <m/>
    <m/>
    <m/>
    <m/>
    <s v="-"/>
    <m/>
    <m/>
  </r>
  <r>
    <x v="2"/>
    <s v="372-2022"/>
    <m/>
    <s v="Secop II"/>
    <s v="372-2022CPS-P(73278)"/>
    <s v="FDLSUBACD-354-2022(73278)"/>
    <x v="0"/>
    <x v="0"/>
    <x v="1"/>
    <m/>
    <m/>
    <s v="SONIA LISETH GÓMEZ CACERES"/>
    <n v="52985421"/>
    <s v="Bogotá, D.C."/>
    <n v="1953"/>
    <n v="27480000"/>
    <n v="0"/>
    <n v="0"/>
    <n v="27480000"/>
    <n v="4580000"/>
    <m/>
    <m/>
    <m/>
    <s v="Persona Natural"/>
    <x v="0"/>
    <m/>
    <s v="PRESTAR LOS SERVICIOS PROFESIONALES PARA LA OPERACION, SEGUIMIENTO Y CUMPLIMIENTO DE LOS PROCEDIMIENTOS ADMINISTRATIVOS, OPERATIVOS Y TECNICOS DEL PROYECTO - RETO LOCAL - Y LOS ASOCIADOS A LA INCLUSION SOCIAL Y SEGURIDAD"/>
    <s v="https://community.secop.gov.co/Public/Tendering/OpportunityDetail/Index?noticeUID=CO1.NTC.3025439&amp;isFromPublicArea=True&amp;isModal=true&amp;asPopupView=true"/>
    <x v="20"/>
    <x v="329"/>
    <d v="2022-07-19T00:00:00"/>
    <d v="2023-01-18T00:00:00"/>
    <s v="6 meses "/>
    <d v="2023-01-18T00:00:00"/>
    <s v=""/>
    <d v="2023-01-18T00:00:00"/>
    <s v="6 meses "/>
    <s v="Término Ok"/>
    <m/>
    <m/>
    <m/>
    <m/>
    <s v="KR 105B 129D 17"/>
    <n v="3004085894"/>
    <s v=" soniagomez.ts@gmail.com"/>
    <s v="Bancolombia"/>
    <s v="Ahorros"/>
    <n v="91224269540"/>
    <s v="Femenino"/>
    <s v="Colombia"/>
    <s v="Bogotá, D.C."/>
    <s v="Cundinamarca"/>
    <d v="1982-10-18T00:00:00"/>
    <n v="41"/>
    <s v="TRABAJO SOCIAL,COCINA VEGETARIANA,ENGLISH DOT WORKS BEGINNER - INGLÉS"/>
    <m/>
  </r>
  <r>
    <x v="2"/>
    <s v="373-2022"/>
    <m/>
    <s v="Secop II"/>
    <s v="373-2022CPS-AG(73276)"/>
    <s v="FDLSUBACD-355-2022(73276)"/>
    <x v="0"/>
    <x v="0"/>
    <x v="0"/>
    <m/>
    <m/>
    <s v="MARÍA DEL PILAR GUTIERREZ RAMIREZ"/>
    <n v="52583418"/>
    <s v="Bogotá, D.C."/>
    <n v="1953"/>
    <n v="16680000"/>
    <n v="0"/>
    <n v="0"/>
    <n v="16680000"/>
    <n v="2780000"/>
    <m/>
    <m/>
    <m/>
    <s v="Persona Natural"/>
    <x v="0"/>
    <m/>
    <s v="PRESTAR SERVICIOS DE APOYO A LA GESTION PARA EL SEGUIMIENTO DEL CUMPLIMIENTO DE LOS PROCEDIMIENTOS ADMINISTRATIVOS, OPERATIVOS Y TECNICOS DEL PROYECTO - RETO LOCAL - Y LOS ASOCIADOS A LA INCLUSION SOCIAL Y SEGURIDAD ECONOMICA EN LA LOCALIDAD DE SUBA"/>
    <s v="https://community.secop.gov.co/Public/Tendering/OpportunityDetail/Index?noticeUID=CO1.NTC.3025190&amp;isFromPublicArea=True&amp;isModal=true&amp;asPopupView=true"/>
    <x v="20"/>
    <x v="329"/>
    <d v="2022-07-19T00:00:00"/>
    <d v="2023-01-18T00:00:00"/>
    <s v="6 meses "/>
    <d v="2023-01-18T00:00:00"/>
    <s v=""/>
    <d v="2023-01-18T00:00:00"/>
    <s v="6 meses "/>
    <s v="Término Ok"/>
    <m/>
    <m/>
    <m/>
    <m/>
    <s v="CLL 156B 9676"/>
    <n v="3114903219"/>
    <s v="ANGAMUGU@GMAIL.COM"/>
    <s v="Banco Davivienda"/>
    <s v="Ahorros"/>
    <s v="0550488401528770"/>
    <s v="Femenino"/>
    <s v="Colombia"/>
    <s v="Bogotá, D.C."/>
    <s v="Cundinamarca"/>
    <d v="1971-05-21T00:00:00"/>
    <n v="53"/>
    <s v="BACHILLER"/>
    <m/>
  </r>
  <r>
    <x v="2"/>
    <s v="374-2022"/>
    <m/>
    <s v="Secop I"/>
    <s v="3742022CI73801"/>
    <s v="FDLSUBACD-356-2022(73801)"/>
    <x v="0"/>
    <x v="1"/>
    <x v="2"/>
    <m/>
    <m/>
    <s v="SECRETARIA DE CULTURA RECREACIoN Y DEPORTE -SCRD. Convenio es cultura local 3.0 SCRD E IDARTES"/>
    <s v="899999061-9"/>
    <m/>
    <s v="No es CPS P-AG"/>
    <n v="3810104052"/>
    <n v="0"/>
    <n v="0"/>
    <n v="3810104052"/>
    <m/>
    <m/>
    <m/>
    <m/>
    <s v="Entidad Distrital"/>
    <x v="3"/>
    <m/>
    <s v="AUNAR ESFUERZOS TECNICOS, ADMINISTRATIVOS Y FINANCIEROS CON EL FIN DE DESARROLLAR_x000a_ACCIONES ARTICULADAS ENTRE LA SCRD, EL IDARTES Y LOS FONDOS DE DESARROLLO LOCAL,_x000a_ORIENTADAS A FOMENTAR PROCESOS DE FORMACION, CUALIFICACION, FORTALECIMIENTO DE LOS AGENTES CULTURALES TERRITORIALES DEL DISTRITO CAPITAL, EN EL MARCO DE LA GENERACION Y CIRCULACION DE BIENES Y SERVICIOS CULTURALES, ARTISTICOS Y PATRIMONIALES, DE CONFORMIDAD CON LAS INICIATIVAS PRIORIZADAS Y CONCERTADAS EN LA ESTRATEGIA DISTRITAL &quot;PRESUPUESTOS PARTICIPATIVOS&quot; Y/O DE LAS CONCERTACIONES CON LOS GRUPOS DE INTERES DE LAS LOCALIDADES Y A LAS ACCIONES ADELANTADAS EN EL “PROCESO MISIONAL DE FOMENTO”, DE ACUERDO CON LOS PROYECTOS A EJECUTAR ASOCIADOS A LAS METAS DE CADA LOCALIDAD EN EL PROGRAMA &quot;ES CULTURA LOCAL 2022&quot;"/>
    <s v="https://www.contratos.gov.co/consultas/detalleProceso.do?numConstancia=22-22-36857&amp;g-recaptcha-response=03ANYolqu8YedjOtGsuXVKxY21svGknEGYRtiIFqL-aHPGYCwmx3KbwH9CrtxKs2mzxWkY5xiFMudWThld0iIfyuU5KDy_U5cdF1CRptz7vUV-J9oUt3ySEHDz3gYuNXTPoeN3jO67Cxv8QZFwidNqft2oFnvvbG6jTnK8Dr7DIe7rE0CePM4uchY098fI1oLH5ZId5F0z9yrzcel3alwoMubLvjaqUuIvA7eYVcIxR7OthOtPUemvMCBRemkLYA0lxUEtRfNP6RL-oGpv_o7tMPxxzZWauvt6JC0oyFyxFmY6RlisXmME2Or-XywRwV__OA_aqz7h_MXHcuIGkKdwwHmE6Q1pAgV6fxj03LZGqT1fkkvETUKOlzmgL-kKOTQKAcpkcCZY4ggWTh98XNivUnF-JyNzd6NFMRea3qr7WokssPqH1vCiUSZyRsVOIN0pMplGpKXtzr2hkGniijBMaysFl1FTEmlxo-jSImIPESVRe1aQbHC27ZabKAku5iAGqKkv9XaEJv_U7fBWLJRwYIgNrS9BiEMtOQ"/>
    <x v="4"/>
    <x v="330"/>
    <d v="2022-07-22T00:00:00"/>
    <d v="2023-08-31T00:00:00"/>
    <s v="1 años 1 meses 10 días."/>
    <d v="2023-08-31T00:00:00"/>
    <s v=""/>
    <d v="2023-08-31T00:00:00"/>
    <s v="1 años 1 meses 10 días."/>
    <s v="Término Ok"/>
    <m/>
    <m/>
    <m/>
    <m/>
    <m/>
    <m/>
    <m/>
    <m/>
    <m/>
    <m/>
    <s v="No aplica"/>
    <m/>
    <m/>
    <m/>
    <m/>
    <s v="-"/>
    <m/>
    <m/>
  </r>
  <r>
    <x v="2"/>
    <s v="375-2022"/>
    <m/>
    <s v="Secop II"/>
    <s v="375-2022CPS-P(74126)"/>
    <s v="FDLSUBACD-357-2022(74126)"/>
    <x v="0"/>
    <x v="0"/>
    <x v="1"/>
    <m/>
    <m/>
    <s v="NATHALIA MOSQUERA PEDREROS"/>
    <n v="1015447619"/>
    <s v="Bogotá, D.C."/>
    <n v="1978"/>
    <n v="38500000"/>
    <n v="10010000"/>
    <n v="0"/>
    <n v="48510000"/>
    <n v="7700000"/>
    <m/>
    <m/>
    <m/>
    <s v="Persona Natural"/>
    <x v="0"/>
    <m/>
    <s v="PRESTAR SERVICIOS PROFESIONALES ESPECIALIZADOS EN EL AREA DE GESTION DEL DESARROLLO LOCAL DE LA ALCALDIA LOCAL DE SUBA EN EL PROCESO DE FORMULACION, EJECUCION, SEGUIMIENTO Y EVALUACION DE LAS POLITICAS, PLANES, PROGRAMAS Y PROYECTOS DE DESARROLLO LOCAL, PARA LOGRAR EL CUMPLIMIENTO DE LAS METAS DEL PLAN DE DESARROLLO LOCAL DE LA VIGENCIA"/>
    <s v="https://community.secop.gov.co/Public/Tendering/OpportunityDetail/Index?noticeUID=CO1.NTC.3055098&amp;isFromPublicArea=True&amp;isModal=true&amp;asPopupView=true"/>
    <x v="6"/>
    <x v="330"/>
    <d v="2022-07-22T00:00:00"/>
    <d v="2022-12-21T00:00:00"/>
    <s v="5 meses "/>
    <d v="2023-01-30T00:00:00"/>
    <s v="1 meses 9 días."/>
    <d v="2023-01-30T00:00:00"/>
    <s v="6 meses 9 días."/>
    <s v="Término Ok"/>
    <m/>
    <m/>
    <m/>
    <m/>
    <s v="Calle 63 b No. 68 f 07"/>
    <n v="3123467495"/>
    <s v=" natimp37@gmail.com"/>
    <s v="Banco Davivienda"/>
    <s v="Ahorros"/>
    <s v="450270136762"/>
    <s v="Femenino"/>
    <s v="Colombia"/>
    <s v="Bogotá, D.C."/>
    <s v="Cundinamarca"/>
    <d v="1994-07-30T00:00:00"/>
    <n v="29"/>
    <s v="MAESTRÍA EN ADMINISTRACIÓN,CIENCIA POLÍTICA,TECNICO EN CONTABILIZACION DE OPERACIONES COMERCIALES"/>
    <m/>
  </r>
  <r>
    <x v="2"/>
    <s v="376-2022"/>
    <m/>
    <s v="Secop II"/>
    <s v="376-2022CPS-AG(74287)"/>
    <s v="FDLSUBACD-358-2022(74287)"/>
    <x v="0"/>
    <x v="0"/>
    <x v="0"/>
    <m/>
    <m/>
    <s v="INGRY PAOLA MARQUEZ SIERRA"/>
    <n v="1073671698"/>
    <s v="Bogotá, D.C."/>
    <n v="1963"/>
    <n v="13900000"/>
    <n v="3428670"/>
    <n v="0"/>
    <n v="17328670"/>
    <n v="2780000"/>
    <m/>
    <m/>
    <m/>
    <s v="Persona Natural"/>
    <x v="0"/>
    <m/>
    <s v="PRESTAR SERVICIOS DE APOYO A LA GESTION PROMOVIENDO LA PARTICIPACION CIUDADANA EN LAS PRACTICAS DEPORTIVAS Y PSICOSOCIAL, MEDIANTE EL USO DE METODOLOGIAS, PROMOVIENDO UNA MEJOR CALIDAD DE VIDA Y APROVECHAMIENTO DEL TIEMPO LIBRE EN LOS HABITANTES DE LA LOCALIDAD DE SUBA”."/>
    <s v="https://community.secop.gov.co/Public/Tendering/OpportunityDetail/Index?noticeUID=CO1.NTC.3060045&amp;isFromPublicArea=True&amp;isModal=true&amp;asPopupView=true"/>
    <x v="34"/>
    <x v="331"/>
    <d v="2022-07-25T00:00:00"/>
    <d v="2022-12-24T00:00:00"/>
    <s v="5 meses "/>
    <d v="2023-01-30T00:00:00"/>
    <s v="1 meses 6 días."/>
    <d v="2023-01-30T00:00:00"/>
    <s v="6 meses 6 días."/>
    <s v="Término Ok"/>
    <m/>
    <m/>
    <m/>
    <m/>
    <s v="Calle 1ª #4j-04 apto 401 torre 4"/>
    <n v="3015686525"/>
    <s v="ipms11@hotmail.com"/>
    <s v="Banco Caja Social (BCSC)"/>
    <s v="Ahorros"/>
    <n v="24045500910"/>
    <s v="Femenino"/>
    <s v="Colombia"/>
    <s v="Bogotá, D.C."/>
    <s v="Cundinamarca"/>
    <d v="1986-11-19T00:00:00"/>
    <n v="37"/>
    <s v="PSICOLOGIA"/>
    <m/>
  </r>
  <r>
    <x v="2"/>
    <s v="377-2022"/>
    <m/>
    <s v="Secop II"/>
    <s v="377-2022CPS-P(74043)"/>
    <s v="FDLSUBACD-359-2022(74043)"/>
    <x v="0"/>
    <x v="0"/>
    <x v="1"/>
    <m/>
    <m/>
    <s v="GUSTAVO EDUARDO GAONA GARCÍA"/>
    <n v="80180782"/>
    <s v="Bogotá, D.C."/>
    <n v="1973"/>
    <n v="32750000"/>
    <n v="0"/>
    <n v="0"/>
    <n v="32750000"/>
    <n v="6550000"/>
    <m/>
    <m/>
    <m/>
    <s v="Persona Natural"/>
    <x v="0"/>
    <m/>
    <s v="PRESTAR SERVICIOS PROFESIONALES PARA ESTRUCTURAR, ARTICULAR E IMPLEMENTAR ACCIONES QUE PROMUEVAN LA ASISTENCIA, ATENCION Y REPARACION DE LA POBLACION VICTIMA DEL CONFLICTO ARMADO RESIDENTE EN LA LOCALIDAD DE SUBA, DANDO CUMPLIMIENTO A LAS METAS DEL PLAN DE DESARROLLO LOCAL"/>
    <s v="https://community.secop.gov.co/Public/Tendering/OpportunityDetail/Index?noticeUID=CO1.NTC.3075071&amp;isFromPublicArea=True&amp;isModal=true&amp;asPopupView=true"/>
    <x v="4"/>
    <x v="332"/>
    <d v="2022-08-01T00:00:00"/>
    <d v="2022-12-31T00:00:00"/>
    <s v="5 meses "/>
    <d v="2022-12-31T00:00:00"/>
    <s v=""/>
    <d v="2022-12-31T00:00:00"/>
    <s v="5 meses "/>
    <s v="Término Ok"/>
    <m/>
    <m/>
    <m/>
    <m/>
    <s v="Carrera 100 No 148 – 58 int. 5 apto 301"/>
    <n v="3102934726"/>
    <s v="gustavoegg@gmail.com"/>
    <s v="Banco Caja Social (BCSC)"/>
    <s v="Ahorros"/>
    <n v="24079287405"/>
    <s v="Masculino"/>
    <s v="Colombia"/>
    <s v="Bogotá, D.C."/>
    <s v="Cundinamarca"/>
    <d v="1980-01-28T00:00:00"/>
    <n v="44"/>
    <s v="LICENCIATURA EN HUMANIDADES Y_x000a_LENGUA CASTELLANA"/>
    <m/>
  </r>
  <r>
    <x v="2"/>
    <s v="378-2022"/>
    <m/>
    <s v="Secop II"/>
    <s v="378-2022CPS-P(74130)"/>
    <s v="FDLSUBACD-360-2022(74130)"/>
    <x v="0"/>
    <x v="0"/>
    <x v="1"/>
    <m/>
    <m/>
    <s v="CAMILO ANDRES PINZON VELASCO"/>
    <n v="1032374068"/>
    <s v="Bogotá, D.C."/>
    <n v="1978"/>
    <n v="22900000"/>
    <n v="5038000"/>
    <n v="0"/>
    <n v="27938000"/>
    <n v="4580000"/>
    <m/>
    <m/>
    <m/>
    <s v="Persona Natural"/>
    <x v="0"/>
    <m/>
    <s v="PRESTAR SERVICIOS PROFESIONALES COMO APOYO AL AREA GESTION DEL DESARROLLO LOCAL, EN PROCESOS Y PROCEDIMIENTOS DE PRESUPUESTO DE LA ALCALDIA LOCAL DE SUBA"/>
    <s v="https://community.secop.gov.co/Public/Tendering/OpportunityDetail/Index?noticeUID=CO1.NTC.3066181&amp;isFromPublicArea=True&amp;isModal=true&amp;asPopupView=true"/>
    <x v="10"/>
    <x v="332"/>
    <d v="2022-07-28T00:00:00"/>
    <d v="2022-12-27T00:00:00"/>
    <s v="5 meses "/>
    <d v="2023-01-31T00:00:00"/>
    <s v="1 meses 4 días."/>
    <d v="2023-01-31T00:00:00"/>
    <s v="6 meses 4 días."/>
    <s v="Término Ok"/>
    <m/>
    <m/>
    <m/>
    <m/>
    <s v="KR 7H 14886"/>
    <n v="3107677831"/>
    <s v="L camilin08@gmail.com"/>
    <s v="Banco de Bogotá"/>
    <s v="Ahorros"/>
    <n v="2265239"/>
    <s v="Masculino"/>
    <s v="Colombia"/>
    <s v="Bogotá, D.C."/>
    <s v="Cundinamarca"/>
    <d v="1986-11-08T00:00:00"/>
    <n v="37"/>
    <s v="ESPECIALIZACION EN GESTION DE DESARROLLO ADMINISTRATIVO,ADMINISTRACION DE EMPRESAS"/>
    <m/>
  </r>
  <r>
    <x v="2"/>
    <s v="379-2022"/>
    <m/>
    <s v="Secop II"/>
    <s v="379-2022CPS-P(74128)"/>
    <s v="FDLSUBACD-361-2022"/>
    <x v="0"/>
    <x v="0"/>
    <x v="1"/>
    <m/>
    <m/>
    <s v="CARLOS ANDRÉS BAQUERO GUTIERREZ"/>
    <n v="11413464"/>
    <s v="Cáqueza (Cundinamarca)"/>
    <n v="1978"/>
    <n v="32750000"/>
    <n v="7205000"/>
    <n v="0"/>
    <n v="39955000"/>
    <n v="6550000"/>
    <m/>
    <m/>
    <m/>
    <s v="Persona Natural"/>
    <x v="0"/>
    <m/>
    <s v="APOYAR JURIDICAMENTE EN LA SUSTANCIACION Y REVISION DE LAS DISTINTAS ACTUACIONES QUE REQUIERA EL AREA DE GESTION DEL DESARROLLO LOCAL PARA EL CUMPLIMIENTO DE LAS METAS DEL PLAN DE DESARROLLO LOCAL DE LA VIGENCIA Y CONTRATOS DE FUNCIONAMIENTO"/>
    <s v="https://community.secop.gov.co/Public/Tendering/OpportunityDetail/Index?noticeUID=CO1.NTC.3066496&amp;isFromPublicArea=True&amp;isModal=true&amp;asPopupView=true"/>
    <x v="3"/>
    <x v="333"/>
    <d v="2022-07-28T00:00:00"/>
    <d v="2022-12-27T00:00:00"/>
    <s v="5 meses "/>
    <d v="2023-01-30T00:00:00"/>
    <s v="1 meses 3 días."/>
    <d v="2023-01-30T00:00:00"/>
    <s v="6 meses 3 días."/>
    <s v="Término Ok"/>
    <m/>
    <m/>
    <m/>
    <m/>
    <s v="CARRERA 68#5-17"/>
    <n v="3134320043"/>
    <s v="CARANBAGU@HOTMAIL.COM"/>
    <s v="Banco Davivienda"/>
    <s v="Ahorros"/>
    <s v="473170018682"/>
    <s v="Masculino"/>
    <s v="Colombia"/>
    <s v="Cáqueza"/>
    <s v="Cundinamarca"/>
    <d v="1983-09-08T00:00:00"/>
    <n v="40"/>
    <s v="MAESTRIA EN DERECHO DEL ESTADO - ESPECIALIZACION EN DERECHO PENAL - ESPECIALIZACION EN DERECHO ADMINISTRATIVO - DERECHO"/>
    <m/>
  </r>
  <r>
    <x v="2"/>
    <s v="380-2022"/>
    <m/>
    <s v="Secop II"/>
    <s v="380-2022CPS-P(74122)"/>
    <s v="FDLSUBACD-362-2022(74122)"/>
    <x v="0"/>
    <x v="0"/>
    <x v="1"/>
    <m/>
    <m/>
    <s v="ANDRES FELIPE TRIVIÑO CASTILLO"/>
    <n v="1233911944"/>
    <s v="Bogotá, D.C."/>
    <n v="1978"/>
    <n v="11600000"/>
    <n v="1160000"/>
    <n v="0"/>
    <n v="12760000"/>
    <n v="2320000"/>
    <m/>
    <m/>
    <m/>
    <s v="Persona Natural"/>
    <x v="0"/>
    <m/>
    <s v="APOYAR LA GESTION DOCUMENTAL DE LA ALCALDIA LOCAL EN LA IMPLEMENTACION DE LOS PROCESOS DE CLASIFICACION, ORDENACION, SELECCION NATURAL, FOLIACION, IDENTIFICACION, LEVANTAMIENTO DE INVENTARIOS, ALMACENAMIENTO Y APLICACION DE PROTOCOLOS DE ELIMINACION Y TRANSFERENCIAS DOCUMENTALES"/>
    <s v="https://community.secop.gov.co/Public/Tendering/OpportunityDetail/Index?noticeUID=CO1.NTC.3075711&amp;isFromPublicArea=True&amp;isModal=true&amp;asPopupView=true"/>
    <x v="19"/>
    <x v="334"/>
    <d v="2022-08-02T00:00:00"/>
    <d v="2022-12-31T00:00:00"/>
    <s v="4 meses 30 días."/>
    <d v="2023-01-15T00:00:00"/>
    <s v="15 días."/>
    <d v="2023-01-15T00:00:00"/>
    <s v="5 meses 14 días."/>
    <s v="Término Ok"/>
    <m/>
    <m/>
    <m/>
    <m/>
    <s v="CARRERA 98#158A-08"/>
    <n v="3057785139"/>
    <s v="ANDI-3010@HOTMAIL.COM"/>
    <s v="Banco Av Villas"/>
    <s v="Ahorros"/>
    <s v="053964628"/>
    <s v="Femenino"/>
    <s v="Colombia"/>
    <s v="Bogotá, D.C."/>
    <s v="Cundinamarca"/>
    <d v="1999-10-30T00:00:00"/>
    <n v="24"/>
    <s v="ADMINISTRACION DE EMPRESAS"/>
    <m/>
  </r>
  <r>
    <x v="2"/>
    <s v="381-2022"/>
    <m/>
    <s v="Secop II"/>
    <s v="381-2022CPS-P(74149)"/>
    <s v="FDLSUBACD-363-2022(74149)"/>
    <x v="0"/>
    <x v="0"/>
    <x v="1"/>
    <m/>
    <m/>
    <s v="ANDREA CAROLINA PADILLA URBINA"/>
    <n v="1233889957"/>
    <s v="Bogotá, D.C."/>
    <n v="1979"/>
    <n v="22900000"/>
    <n v="2137333"/>
    <n v="0"/>
    <n v="25037333"/>
    <n v="4580000"/>
    <m/>
    <m/>
    <m/>
    <s v="Persona Natural"/>
    <x v="0"/>
    <m/>
    <s v="PRESTAR LOS SERVICIOS PROFESIONALES EN LA ALCALDIA LOCAL DE SUBA, REALIZANDO ACCIONES PEDAGOGICAS PREVENTIVAS Y DE SENSIBILIZACION PARA EL ACATAMIENTO VOLUNTARIO DE LAS NORMAS EN LA LOCALIDAD"/>
    <s v="https://community.secop.gov.co/Public/Tendering/OpportunityDetail/Index?noticeUID=CO1.NTC.3084135&amp;isFromPublicArea=True&amp;isModal=true&amp;asPopupView=true"/>
    <x v="21"/>
    <x v="335"/>
    <d v="2022-08-02T00:00:00"/>
    <d v="2022-12-31T00:00:00"/>
    <s v="4 meses 30 días."/>
    <d v="2023-01-15T00:00:00"/>
    <s v="15 días."/>
    <d v="2023-01-15T00:00:00"/>
    <s v="5 meses 14 días."/>
    <s v="Término Ok"/>
    <m/>
    <m/>
    <m/>
    <m/>
    <s v="CL 132D 12932"/>
    <n v="3208021579"/>
    <s v="carolinapadilla9703@gmail.com"/>
    <s v="Banco Scotiabank Colpatria"/>
    <s v="Ahorros"/>
    <n v="122056436"/>
    <s v="Femenino"/>
    <s v="Colombia"/>
    <s v="Bogotá, D.C."/>
    <s v="Cundinamarca"/>
    <d v="1997-03-27T00:00:00"/>
    <n v="27"/>
    <s v="derecho "/>
    <m/>
  </r>
  <r>
    <x v="2"/>
    <s v="382-2022"/>
    <m/>
    <s v="Secop II"/>
    <s v="382-2022CPS-P(74135)"/>
    <s v="FDLSUBACD-364-2022(74135)"/>
    <x v="0"/>
    <x v="0"/>
    <x v="1"/>
    <m/>
    <m/>
    <s v="LINA TATIANA CASTRO GUERRERO"/>
    <n v="1024481111"/>
    <s v="Bogotá, D.C."/>
    <n v="1978"/>
    <n v="22900000"/>
    <n v="0"/>
    <n v="0"/>
    <n v="22900000"/>
    <n v="4580000"/>
    <m/>
    <m/>
    <m/>
    <s v="Persona Natural"/>
    <x v="0"/>
    <m/>
    <s v="PRESTAR LOS SERVICIOS PROFESIONALES PARA APOYAR AL COMMUNITY MANAGER DE LA ALCALDIA LOCAL DE SUBA EN LA REALIZACION Y PUBLICACION DE CONTENIDOS DE REDES SOCIALES Y CANALES DE DIVULGACION DIGITAL (SITIO WEB) DE LA ALCALDIA LOCAL"/>
    <s v="https://community.secop.gov.co/Public/Tendering/OpportunityDetail/Index?noticeUID=CO1.NTC.3106155&amp;isFromPublicArea=True&amp;isModal=true&amp;asPopupView=true"/>
    <x v="15"/>
    <x v="336"/>
    <d v="2022-08-08T00:00:00"/>
    <d v="2022-12-31T00:00:00"/>
    <s v="4 meses 24 días."/>
    <d v="2022-12-31T00:00:00"/>
    <s v=""/>
    <d v="2022-12-31T00:00:00"/>
    <s v="4 meses 24 días."/>
    <s v="Término Ok"/>
    <m/>
    <m/>
    <m/>
    <m/>
    <s v="CL 57 A 68 D 03 SUR"/>
    <n v="3209424485"/>
    <s v="linat19g@gmail.com"/>
    <s v="Banco Caja Social (BCSC)"/>
    <s v="Ahorros"/>
    <n v="24084363781"/>
    <s v="Femenino"/>
    <s v="Colombia"/>
    <s v="Bogotá, D.C."/>
    <s v="Cundinamarca"/>
    <d v="1988-04-19T00:00:00"/>
    <n v="36"/>
    <s v="COMUNICACION SOCIAL,diplomado en voz profesional,locucion comercial,periodismo digital paso a paso"/>
    <m/>
  </r>
  <r>
    <x v="2"/>
    <s v="383-2022"/>
    <m/>
    <s v="Secop II"/>
    <s v="383-2022CPS-AG(74147)"/>
    <s v="FDLSUBACD-365-2022(74147)"/>
    <x v="0"/>
    <x v="0"/>
    <x v="0"/>
    <m/>
    <m/>
    <s v="LUZ ANGELA CADENA FERNANDEZ"/>
    <n v="1014191541"/>
    <s v="Bogotá, D.C."/>
    <n v="1995"/>
    <n v="13900000"/>
    <n v="1390000"/>
    <n v="0"/>
    <n v="15290000"/>
    <n v="2780000"/>
    <m/>
    <m/>
    <m/>
    <s v="Persona Natural"/>
    <x v="0"/>
    <m/>
    <s v="PRESTAR LOS SERVICIOS DE APOYO EN EL AREA DE GESTION DEL DESARROLLO LOCAL, REALIZANDO ACTIVIDADES ADMINISTRATIVAS QUE CONTRIBUYAN AL CUMPLIMIENTO DE LAS METAS DEL PLAN DE DESARROLLO LOCAL DEL COMPONENTE AMBIENTAL"/>
    <s v="https://community.secop.gov.co/Public/Tendering/OpportunityDetail/Index?noticeUID=CO1.NTC.3083669&amp;isFromPublicArea=True&amp;isModal=true&amp;asPopupView=true"/>
    <x v="12"/>
    <x v="335"/>
    <d v="2022-08-02T00:00:00"/>
    <d v="2022-12-31T00:00:00"/>
    <s v="4 meses 30 días."/>
    <d v="2023-01-15T00:00:00"/>
    <s v="15 días."/>
    <d v="2023-01-15T00:00:00"/>
    <s v="5 meses 14 días."/>
    <s v="Término Ok"/>
    <m/>
    <m/>
    <m/>
    <m/>
    <s v="DIAGONAL 147#141A-42"/>
    <n v="3202694998"/>
    <s v="LACADENAF@CORREO.UDISTRITAL.EDU.CO"/>
    <s v="Bancolombia"/>
    <s v="Ahorros"/>
    <n v="54760769111"/>
    <s v="Femenino"/>
    <s v="Colombia"/>
    <s v="Bogotá, D.C."/>
    <s v="Cundinamarca"/>
    <d v="1988-04-09T00:00:00"/>
    <n v="36"/>
    <s v="TECNOLOGIA EN SANEAMIENTO AMBIENTAL"/>
    <m/>
  </r>
  <r>
    <x v="2"/>
    <s v="384-2022"/>
    <m/>
    <s v="Secop II"/>
    <s v="384-2022CPS-P(74146)"/>
    <s v="FDLSUBACD-366-2022(74146)"/>
    <x v="0"/>
    <x v="0"/>
    <x v="1"/>
    <m/>
    <m/>
    <s v="LAURA CAROLINA aLVAREZ GoMEZ"/>
    <n v="1032393608"/>
    <s v="Bogotá, D.C."/>
    <n v="1965"/>
    <n v="22900000"/>
    <n v="916000"/>
    <n v="0"/>
    <n v="23816000"/>
    <n v="4580000"/>
    <m/>
    <m/>
    <m/>
    <s v="Persona Natural"/>
    <x v="0"/>
    <m/>
    <s v="PRESTAR SUS SERVICIOS PROFESIONALES PARA APOYAR LAS DINAMICAS DE CREACION, ACCESO Y CONSUMO DE BIENES Y SERVICIOS CULTURALES Y CREATIVOS EN LA LOCALIDAD Y PROMOVER LOS PROCESOS DE PARTICIPACION, INFORMACION Y ORGANIZACION TERRITORIAL ENFOCADAS EN LAS PRACTICAS ARTISTICAS, CULTURALES Y PATRIMONIALES EN LA LOCALIDAD DE SUBA PARA DAR CUMPLIMIENTO A LAS METAS DEL PROYECTO DE INVERSION 1965"/>
    <s v="https://community.secop.gov.co/Public/Tendering/OpportunityDetail/Index?noticeUID=CO1.NTC.3084575&amp;isFromPublicArea=True&amp;isModal=true&amp;asPopupView=true"/>
    <x v="4"/>
    <x v="335"/>
    <d v="2022-08-02T00:00:00"/>
    <d v="2022-12-31T00:00:00"/>
    <s v="4 meses 30 días."/>
    <d v="2023-01-06T00:00:00"/>
    <s v="6 días."/>
    <d v="2023-01-06T00:00:00"/>
    <s v="5 meses 5 días."/>
    <s v="Término Ok"/>
    <m/>
    <m/>
    <m/>
    <m/>
    <s v="Carrera 105B N°137B-35"/>
    <n v="3174685479"/>
    <s v="L prisshoc@hotmail.com"/>
    <s v="Banco Caja Social (BCSC)"/>
    <s v="Ahorros"/>
    <n v="24094415230"/>
    <s v="Femenino"/>
    <s v="Colombia"/>
    <s v="Barichara"/>
    <s v="Santander"/>
    <d v="1987-08-09T00:00:00"/>
    <n v="36"/>
    <s v="MAESTRIA EN EDUCACION PARA LA PAZ,ARTES MUSICALES"/>
    <m/>
  </r>
  <r>
    <x v="2"/>
    <s v="385-2022"/>
    <m/>
    <s v="Secop II"/>
    <s v="385-2022CPS-P(74144)"/>
    <s v="FDLSUBACD-367-2022(74144)"/>
    <x v="0"/>
    <x v="0"/>
    <x v="1"/>
    <m/>
    <m/>
    <s v="RUDDY ISABEL SOTO MARTiNEZ"/>
    <n v="1014240449"/>
    <s v="Bogotá, D.C."/>
    <n v="1978"/>
    <n v="22900000"/>
    <n v="0"/>
    <n v="0"/>
    <n v="22900000"/>
    <n v="4580000"/>
    <m/>
    <m/>
    <m/>
    <s v="Persona Natural"/>
    <x v="0"/>
    <m/>
    <s v="PRESTAR LOS SERVICIOS PROFESIONALES AL AREA DE GESTION DE DESARROLLO LOCAL DE LA ALCALDIA LOCAL DE SUBA, CON EL FIN DE APOYAR LA FORMULACION Y EJECUCION DE LAS ACTIVIDADES DE FORTALECIMIENTO DEL CLIMA, LA CULTURA ORGANIZACIONAL Y EL DESARROLLO DE LAS ACCIONES EN MATERIA DE BIENESTAR, CAPACITACION Y SEGURIDAD EN EL TRABAJO"/>
    <s v="https://community.secop.gov.co/Public/Tendering/OpportunityDetail/Index?noticeUID=CO1.NTC.3083019&amp;isFromPublicArea=True&amp;isModal=true&amp;asPopupView=true"/>
    <x v="8"/>
    <x v="335"/>
    <d v="2022-08-02T00:00:00"/>
    <d v="2022-12-31T00:00:00"/>
    <s v="4 meses 30 días."/>
    <d v="2022-12-31T00:00:00"/>
    <s v=""/>
    <d v="2022-12-31T00:00:00"/>
    <s v="4 meses 30 días."/>
    <s v="Término Ok"/>
    <m/>
    <m/>
    <m/>
    <m/>
    <s v="KR 47 No. 143 - 25"/>
    <n v="3046500887"/>
    <s v="ruddysoto_93@hotmail.com"/>
    <s v="Banco de Occidente"/>
    <s v="Ahorros"/>
    <n v="265835926"/>
    <s v="Femenino"/>
    <s v="Colombia"/>
    <s v="Bogotá, D.C."/>
    <s v="Cundinamarca"/>
    <d v="1993-01-31T00:00:00"/>
    <n v="31"/>
    <s v="Psicóloga"/>
    <m/>
  </r>
  <r>
    <x v="2"/>
    <s v="386-2022"/>
    <m/>
    <s v="Secop II"/>
    <s v="386-2022CPS-P(73381)"/>
    <s v="FDLSUBACD-368-2022(73381)"/>
    <x v="0"/>
    <x v="0"/>
    <x v="1"/>
    <m/>
    <m/>
    <s v="JOSe MOISeS CETINA TALADICHE"/>
    <n v="79923325"/>
    <s v="Bogotá, D.C."/>
    <n v="1976"/>
    <n v="27480000"/>
    <n v="0"/>
    <n v="0"/>
    <n v="27480000"/>
    <n v="4580000"/>
    <m/>
    <m/>
    <m/>
    <s v="Persona Natural"/>
    <x v="0"/>
    <m/>
    <s v="PRESTAR SERVICIOS PROFESIONALES PARA APOYAR LA ADMINISTRACION DEL PROGRAMA CONECTIVIDAD RURAL DE ACUERDO AL PROYECTO 1976 EN LA LOCALIDAD DE SUBA."/>
    <s v="https://community.secop.gov.co/Public/Tendering/OpportunityDetail/Index?noticeUID=CO1.NTC.3080943&amp;isFromPublicArea=True&amp;isModal=true&amp;asPopupView=true"/>
    <x v="9"/>
    <x v="334"/>
    <d v="2022-08-04T00:00:00"/>
    <d v="2022-12-31T00:00:00"/>
    <s v="4 meses 28 días."/>
    <d v="2022-12-31T00:00:00"/>
    <s v=""/>
    <d v="2022-12-31T00:00:00"/>
    <s v="4 meses 28 días."/>
    <s v="Término Ok"/>
    <m/>
    <m/>
    <m/>
    <m/>
    <s v="KR 16 C # 72 50 SUR"/>
    <n v="3192975840"/>
    <s v="jcetina25@yahoo.e"/>
    <s v="Banco Caja Social (BCSC)"/>
    <s v="Ahorros"/>
    <n v="24047913194"/>
    <s v="Masculino"/>
    <s v="Colombia"/>
    <s v="Chita"/>
    <s v="Boyacá"/>
    <d v="1981-02-27T00:00:00"/>
    <n v="43"/>
    <s v="INGENIERIA DE SISTEMAS,FORMACION SOCIAL Y PARTICIPACION "/>
    <m/>
  </r>
  <r>
    <x v="2"/>
    <s v="387-2022"/>
    <m/>
    <s v="Secop II"/>
    <s v="387-2022CPS-P(74142)"/>
    <s v="FDLSUBACD-369-2022(74142)"/>
    <x v="0"/>
    <x v="0"/>
    <x v="1"/>
    <m/>
    <m/>
    <s v="IVaN PERDOMO LONDOÑO"/>
    <n v="19392943"/>
    <s v="Bogotá, D.C."/>
    <n v="1957"/>
    <n v="32750000"/>
    <n v="0"/>
    <n v="0"/>
    <n v="32750000"/>
    <n v="6550000"/>
    <m/>
    <m/>
    <m/>
    <s v="Persona Natural"/>
    <x v="0"/>
    <m/>
    <s v="PRESTAR SERVICIOS PROFESIONALES AL AREA DE GESTION DEL DESARROLLO LOCAL DE LA ALCALDIA LOCAL DE SUBA, PARA APOYAR LA ESTRUCTURACION, FORMULACION, EVALUACION Y SEGUIMIENTO A LOS PROYECTOS DE INVERSION ENFOCADOS EN EL FORTALECIMIENTO DEL ACCESO, PERMANENCIA Y GARANTIA DE DERECHOS Y CONDICIONES EN LA EDUCACION INICIAL DE NIÑOS Y NIÑAS DE LA LOCALIDAD, DANDO CUMPLIMIENTO EFECTIVO A LOS COMPONENTES DEL PROYECTO 1957 - CONSTRUYENDO NUESTRA INFANCIA LOCAL."/>
    <s v="https://community.secop.gov.co/Public/Tendering/OpportunityDetail/Index?noticeUID=CO1.NTC.3117191&amp;isFromPublicArea=True&amp;isModal=true&amp;asPopupView=true"/>
    <x v="20"/>
    <x v="337"/>
    <d v="2022-08-16T00:00:00"/>
    <d v="2022-12-31T00:00:00"/>
    <s v="4 meses 16 días."/>
    <d v="2022-12-31T00:00:00"/>
    <s v=""/>
    <d v="2022-12-31T00:00:00"/>
    <s v="4 meses 16 días."/>
    <s v="Término Ok"/>
    <m/>
    <m/>
    <m/>
    <m/>
    <s v="AV CARRERA 24#61D-33"/>
    <n v="3112060021"/>
    <s v="IVANPERDOMO1@HOTMAIL.COM"/>
    <s v="Banco BBVA"/>
    <s v="Ahorros"/>
    <s v="037197878"/>
    <s v="Masculino"/>
    <s v="Colombia"/>
    <s v="Ibagué"/>
    <s v="Tolima"/>
    <d v="1960-03-05T00:00:00"/>
    <n v="64"/>
    <s v="ESPECIALIZACION EN INFORMATICA PARA GERENCIA DE PROYECTOS - ADMINISTRACION DE EMPRESAS"/>
    <m/>
  </r>
  <r>
    <x v="2"/>
    <s v="388-2022"/>
    <m/>
    <s v="Secop II"/>
    <s v="388-2022CPS-AG(74122)"/>
    <s v="FDLSUBACD-370-2022(74122)"/>
    <x v="0"/>
    <x v="0"/>
    <x v="0"/>
    <m/>
    <m/>
    <s v="ALEXEI ZAMORA BENITEZ"/>
    <n v="79573265"/>
    <s v="Bogotá, D.C."/>
    <n v="1978"/>
    <n v="11600000"/>
    <n v="464000"/>
    <n v="0"/>
    <n v="12064000"/>
    <n v="2320000"/>
    <m/>
    <m/>
    <m/>
    <s v="Persona Natural"/>
    <x v="0"/>
    <m/>
    <s v="APOYAR LA GESTION DOCUMENTAL DE LA ALCALDIA LOCAL EN LA IMPLEMENTACION DE LOS PROCESOS DE CLASIFICACION, ORDENACION, SELECCION NATURAL, FOLIACION, IDENTIFICACION, LEVANTAMIENTO DE INVENTARIOS, ALMACENAMIENTO Y APLICACION DE PROTOCOLOS DE ELIMINACION Y TRANSFERENCIAS DOCUMENTALES"/>
    <s v="https://community.secop.gov.co/Public/Tendering/OpportunityDetail/Index?noticeUID=CO1.NTC.3102755&amp;isFromPublicArea=True&amp;isModal=true&amp;asPopupView=true"/>
    <x v="19"/>
    <x v="338"/>
    <d v="2022-08-10T00:00:00"/>
    <d v="2022-12-31T00:00:00"/>
    <s v="4 meses 22 días."/>
    <d v="2023-01-15T00:00:00"/>
    <s v="15 días."/>
    <d v="2023-01-15T00:00:00"/>
    <s v="5 meses 6 días."/>
    <s v="Término Ok"/>
    <m/>
    <m/>
    <m/>
    <m/>
    <s v="cra 111a # 151c-25 casa-180"/>
    <n v="3003125863"/>
    <s v="zamorabenitezalexei@gmail.com"/>
    <s v="Banco Davivienda"/>
    <s v="Ahorros"/>
    <n v="9100728378"/>
    <s v="Masculino"/>
    <s v="Colombia"/>
    <s v="Bogotá, D.C."/>
    <s v="Cundinamarca"/>
    <d v="1970-08-17T00:00:00"/>
    <n v="53"/>
    <s v="TECNOLOGIA EN SISTEMAS"/>
    <m/>
  </r>
  <r>
    <x v="2"/>
    <s v="389-2022"/>
    <m/>
    <s v="Secop II"/>
    <s v="389-2022CPS-P(74148)"/>
    <s v="FDLSUBACD-371-2022(74148)"/>
    <x v="0"/>
    <x v="0"/>
    <x v="1"/>
    <m/>
    <m/>
    <s v="ANA NATALIE DiAZ GONZaLEZ"/>
    <n v="53125026"/>
    <s v="Bogotá, D.C."/>
    <n v="2014"/>
    <n v="32750000"/>
    <n v="0"/>
    <n v="0"/>
    <n v="32750000"/>
    <n v="6550000"/>
    <m/>
    <m/>
    <m/>
    <s v="Persona Natural"/>
    <x v="0"/>
    <m/>
    <s v="PRESTAR LOS SERVICIOS PROFESIONALES EN EL AREA DE GESTION DE DESARROLLO LOCAL EN LA ASISTENCIA TECNICA Y EJECUCION DE ACCIONES DE GESTION DE RESIDUOS SOLIDOS, FORTALECIMIENTO DEL RECICLAJE Y DEMAS TEMAS AFINES DE LA GESTION AMBIENTAL DE LA ALCALDIA LOCAL DE SUBA"/>
    <s v="https://community.secop.gov.co/Public/Tendering/OpportunityDetail/Index?noticeUID=CO1.NTC.3143480&amp;isFromPublicArea=True&amp;isModal=true&amp;asPopupView=true"/>
    <x v="12"/>
    <x v="339"/>
    <d v="2022-08-18T00:00:00"/>
    <d v="2022-12-31T00:00:00"/>
    <s v="4 meses 14 días."/>
    <d v="2023-01-17T00:00:00"/>
    <s v="17 días."/>
    <d v="2023-01-17T00:00:00"/>
    <s v="5 meses "/>
    <s v="Término Ok"/>
    <m/>
    <m/>
    <m/>
    <m/>
    <s v="CALLE 81#102-60"/>
    <n v="3138936728"/>
    <s v="ANNITADIAZ2110@GMAIL.COM"/>
    <s v="Banco Davivienda"/>
    <s v="Ahorros"/>
    <n v="7270837946"/>
    <s v="Femenino"/>
    <s v="Colombia"/>
    <s v="San Gil"/>
    <s v="Santander"/>
    <d v="1985-10-21T00:00:00"/>
    <n v="38"/>
    <s v="COMUNICACION SOCIAL - TECNOLOGIA EN COMUNICACION SOCIAL - PERIODISMO"/>
    <m/>
  </r>
  <r>
    <x v="2"/>
    <s v="390-2022"/>
    <m/>
    <s v="Secop II"/>
    <s v="390-2022CPS-P(74151)"/>
    <s v="FDLSUBACD-372-2022(74151)"/>
    <x v="0"/>
    <x v="0"/>
    <x v="1"/>
    <m/>
    <m/>
    <s v="DANIELA CaRDENAS GUTIeRREZ"/>
    <n v="1032480150"/>
    <m/>
    <n v="1998"/>
    <n v="22900000"/>
    <n v="0"/>
    <n v="0"/>
    <n v="22900000"/>
    <n v="4580000"/>
    <m/>
    <m/>
    <m/>
    <s v="Persona Natural"/>
    <x v="0"/>
    <m/>
    <s v="PRESTAR LOS SERVICIOS PROFESIONALES AL AREA DE GESTION DESARROLLO LOCAL EN LA ASISTENCIA TECNICA Y EJECUCION DE ACCIONES RELACIONADAS CON EL APROVECHAMIENTO DEL ESPACIO PUBLICO EN LA LOCALIDAD EN CUMPLIMIENTO DE LAS METAS DEL PLAN DE DESARROLLO LOCAL Y DEMAS TEMAS AFINES DE LA GESTION LOCAL”"/>
    <s v="https://community.secop.gov.co/Public/Tendering/OpportunityDetail/Index?noticeUID=CO1.NTC.3139644&amp;isFromPublicArea=True&amp;isModal=true&amp;asPopupView=true"/>
    <x v="20"/>
    <x v="340"/>
    <d v="2022-08-18T00:00:00"/>
    <d v="2022-12-31T00:00:00"/>
    <s v="4 meses 14 días."/>
    <d v="2022-12-31T00:00:00"/>
    <s v=""/>
    <d v="2022-12-31T00:00:00"/>
    <s v="4 meses 14 días."/>
    <s v="Término Ok"/>
    <m/>
    <m/>
    <m/>
    <m/>
    <s v="-"/>
    <s v="-"/>
    <s v="-"/>
    <s v="-"/>
    <s v="-"/>
    <s v="-"/>
    <s v="Femenino"/>
    <s v="-"/>
    <s v="-"/>
    <s v="-"/>
    <s v="-"/>
    <s v="-"/>
    <s v="-"/>
    <m/>
  </r>
  <r>
    <x v="2"/>
    <s v="391-2022"/>
    <m/>
    <s v="Secop II"/>
    <s v="391-2022CPS-AG(74152)"/>
    <s v="FDLSUBACD-373-2022(74152)"/>
    <x v="0"/>
    <x v="0"/>
    <x v="0"/>
    <m/>
    <m/>
    <s v="JUAN SEBASTIaN ACEVEDO SaNCHEZ"/>
    <n v="1018490421"/>
    <s v="Bogotá, D.C."/>
    <n v="1978"/>
    <n v="13900000"/>
    <n v="0"/>
    <n v="0"/>
    <n v="13900000"/>
    <n v="2780000"/>
    <m/>
    <m/>
    <m/>
    <s v="Persona Natural"/>
    <x v="0"/>
    <m/>
    <s v="PRESTAR LOS SERVICIOS DE APOYO AL DESPACHO DEL FONDO DE DESARROLLO LOCAL DE SUBA, PARA EL PROCESAMIENTO DE DATOS DE LOS COMPONENTES DE INFORMACION DEL CICLO DE LA INVERSION PUBLICA, QUE PERMITAN MEJORAR EL ANALISIS DE INFORMACION, LA TOMA DE DECISIONES Y EL CUMPLIMIENTO DE LAS METAS DEL PLAN DE DESARROLLO LOCAL"/>
    <s v="https://community.secop.gov.co/Public/Tendering/OpportunityDetail/Index?noticeUID=CO1.NTC.3102020&amp;isFromPublicArea=True&amp;isModal=true&amp;asPopupView=true"/>
    <x v="14"/>
    <x v="337"/>
    <d v="2022-08-10T00:00:00"/>
    <d v="2022-12-31T00:00:00"/>
    <s v="4 meses 22 días."/>
    <d v="2022-12-31T00:00:00"/>
    <s v=""/>
    <d v="2022-12-31T00:00:00"/>
    <s v="4 meses 22 días."/>
    <s v="Término Ok"/>
    <m/>
    <m/>
    <m/>
    <m/>
    <s v="CL 27 A SUR 1 84"/>
    <n v="3015433755"/>
    <s v="Juansebasace96@gmail.com"/>
    <s v="Banco Caja Social (BCSC)"/>
    <s v="Ahorros"/>
    <n v="24080170691"/>
    <s v="Masculino"/>
    <s v="Colombia"/>
    <s v="Bogotá, D.C."/>
    <s v="Cundinamarca"/>
    <d v="1996-08-04T00:00:00"/>
    <n v="27"/>
    <s v="INGENIERIA CATASTRAL Y GEODESIA"/>
    <m/>
  </r>
  <r>
    <x v="2"/>
    <s v="392-2022"/>
    <m/>
    <s v="Secop II"/>
    <s v="392-2022CPS-AG(74393)"/>
    <s v="FDLSUBACD-374-2022(74393)"/>
    <x v="0"/>
    <x v="0"/>
    <x v="0"/>
    <m/>
    <m/>
    <s v="PAOLA MARITZA GONZaLEZ MALDONADO"/>
    <n v="1026299094"/>
    <s v="Bogotá, D.C."/>
    <n v="1995"/>
    <n v="18250000"/>
    <n v="1825000"/>
    <n v="0"/>
    <n v="20075000"/>
    <n v="3650000"/>
    <m/>
    <m/>
    <m/>
    <s v="Persona Natural"/>
    <x v="0"/>
    <m/>
    <s v="PRESTAR LOS SERVICIOS DE APOYO EN EL AREA DE GESTION DE DESARROLLO LOCAL EN EL ACOMPAÑAMIENTO DE ACCIONES ENFOCADAS A FORTALECER EL TEJIDO SOCIAL A TRAVES DE EMPRENDIMIENTOS PRODUCTIVOS EN AGRICULTURA URBANA DE LA LOCALIDAD DE SUBA, DANDO CUMPLIMIENTO A LAS METAS DEL PROYECTO DE INVERSION 1995 - SEMBRANDO EMPRENDIMIENTO URBANO"/>
    <s v="https://community.secop.gov.co/Public/Tendering/OpportunityDetail/Index?noticeUID=CO1.NTC.3117711&amp;isFromPublicArea=True&amp;isModal=true&amp;asPopupView=true"/>
    <x v="12"/>
    <x v="337"/>
    <d v="2022-08-11T00:00:00"/>
    <d v="2022-12-31T00:00:00"/>
    <s v="4 meses 21 días."/>
    <d v="2023-01-15T00:00:00"/>
    <s v="15 días."/>
    <d v="2023-01-15T00:00:00"/>
    <s v="5 meses 5 días."/>
    <s v="Término Ok"/>
    <m/>
    <m/>
    <m/>
    <m/>
    <s v="Carrera 88H #58A-53 Sur"/>
    <n v="3166510978"/>
    <s v="pamagoma@hotmail.com"/>
    <s v="Banco de Bogotá"/>
    <s v="Ahorros"/>
    <s v="005433636"/>
    <s v="Femenino"/>
    <s v="Colombia"/>
    <s v="Bogotá, D.C."/>
    <s v="Cundinamarca"/>
    <d v="1997-05-01T00:00:00"/>
    <n v="27"/>
    <s v="INGENIERÍA SANITARIA; TECNOLOGÍA EN GESTIÓN AMBIENTAL Y SERVICIOS PÚBLICOS"/>
    <m/>
  </r>
  <r>
    <x v="2"/>
    <s v="393-2022"/>
    <m/>
    <s v="Secop II"/>
    <s v="393-2022CPS-AG(74137)"/>
    <s v="FDLSUBACD-375-2022(74137)"/>
    <x v="0"/>
    <x v="0"/>
    <x v="0"/>
    <m/>
    <m/>
    <s v="JAVIER CAMILO MESA NOVOA"/>
    <n v="1015438810"/>
    <s v="Bogotá, D.C."/>
    <n v="1978"/>
    <n v="18250000"/>
    <n v="0"/>
    <n v="0"/>
    <n v="18250000"/>
    <n v="3650000"/>
    <m/>
    <m/>
    <m/>
    <s v="Persona Natural"/>
    <x v="0"/>
    <m/>
    <s v="PRESTAR SERVICIOS DE APOYO PARA LA ADMINISTRACION DEL PROGRAMA SUBATIC DE LA LOCALIDAD DE SUBA Y BRINDAR APOYO TIC EN TEMAS RELACIONADOS CON LOS RECURSOS TECNOLOGICOS LA ALCALDIA LOCAL DE SUBA DE ACUERDO CON LO CONTEMPLADO EN EL(LOS) PROYECTO(S) 1978."/>
    <s v="https://community.secop.gov.co/Public/Tendering/OpportunityDetail/Index?noticeUID=CO1.NTC.3102731&amp;isFromPublicArea=True&amp;isModal=true&amp;asPopupView=true"/>
    <x v="9"/>
    <x v="341"/>
    <d v="2022-08-16T00:00:00"/>
    <d v="2022-12-31T00:00:00"/>
    <s v="4 meses 16 días."/>
    <d v="2022-12-31T00:00:00"/>
    <s v=""/>
    <d v="2022-12-31T00:00:00"/>
    <s v="4 meses 16 días."/>
    <s v="Término Ok"/>
    <m/>
    <m/>
    <m/>
    <m/>
    <s v="CL 141 A 107 07"/>
    <n v="3186946007"/>
    <s v="kmomesa@gmail.com"/>
    <s v="Banco BBVA"/>
    <s v="Ahorros"/>
    <n v="268314978"/>
    <s v="Masculino"/>
    <s v="Colombia"/>
    <s v="Bogotá, D.C."/>
    <s v="Cundinamarca"/>
    <d v="1993-05-29T00:00:00"/>
    <n v="31"/>
    <s v="TECNOLOGÍA EN DISEÑO,_x000a_IMPLEMENTACIÓN Y MANTENIMIENTO, INGENIERÍA EN TELECOMUNICACIONES"/>
    <m/>
  </r>
  <r>
    <x v="2"/>
    <s v="394-2022"/>
    <m/>
    <s v="Secop II"/>
    <s v="394-2022-COMODATO"/>
    <s v="FDLSUBACD-376-2022"/>
    <x v="0"/>
    <x v="10"/>
    <x v="2"/>
    <m/>
    <m/>
    <s v="JAC EL LAGUITO"/>
    <s v="830092081-1"/>
    <m/>
    <s v="No es CPS P-AG"/>
    <n v="0"/>
    <n v="0"/>
    <n v="0"/>
    <n v="0"/>
    <m/>
    <m/>
    <m/>
    <m/>
    <s v="ESAL"/>
    <x v="6"/>
    <m/>
    <s v="EL COMODATARIO RECIBE DEL COMODANTE EN PRESTAMO DE USO A TITULO GRATUITO Y CON CARGO A RESTITUIR LOS BIENES MUEBLES DE PROPIEDAD UNICA Y EXCLUSIVA DEL FONDO DE DESARROLLO LOCAL DE SUBA, SOBRE LOS CUALES NO PESA NINGUN GRAVAMEN O LIMITACION ALGUNA, MISMOS QUE SE DESCRIBEN CON LAS CARACTERISTICAS Y DEMAS ESPECIFICACIONES EN EL ALCANCE DEL OBJETO, PARA IDENTIFICARLOS EN FORMA CLARA Y PRECISA"/>
    <s v="https://community.secop.gov.co/Public/Tendering/OpportunityDetail/Index?noticeUID=CO1.NTC.3102744&amp;isFromPublicArea=True&amp;isModal=true&amp;asPopupView=true"/>
    <x v="16"/>
    <x v="336"/>
    <d v="2022-08-23T00:00:00"/>
    <d v="2025-08-23T00:00:00"/>
    <s v="3 años 1 días."/>
    <d v="2025-08-23T00:00:00"/>
    <s v=""/>
    <d v="2025-08-23T00:00:00"/>
    <s v="3 años 1 días."/>
    <s v="Término Ok"/>
    <m/>
    <m/>
    <m/>
    <m/>
    <m/>
    <m/>
    <m/>
    <m/>
    <m/>
    <m/>
    <s v="No aplica"/>
    <m/>
    <m/>
    <m/>
    <m/>
    <s v="-"/>
    <m/>
    <m/>
  </r>
  <r>
    <x v="2"/>
    <s v="395-2022"/>
    <m/>
    <s v="Secop II"/>
    <s v="395-2022CPS-P(74757)"/>
    <s v="FDLSUBACD-377-2022(74757)"/>
    <x v="0"/>
    <x v="0"/>
    <x v="1"/>
    <m/>
    <m/>
    <s v="HERNAN DARIO CRIOLLO ESPINOZA"/>
    <n v="10300499"/>
    <m/>
    <n v="1969"/>
    <n v="38500000"/>
    <n v="0"/>
    <n v="0"/>
    <n v="38500000"/>
    <n v="7700000"/>
    <m/>
    <m/>
    <m/>
    <s v="Persona Natural"/>
    <x v="0"/>
    <m/>
    <s v="PRESTAR LOS SERVICIOS PROFESIONALES ESPECIALIZADOS AL AREA DE GESTION DEL DESARROLLO LOCAL PARA APOYAR LA EJECUCION INTEGRAL DE LOS DIFERENTES PROYECTOS ESTRATEGICOS EN TERRITORIO DESTINADOS A FORTALECER LA GESTION AMBIENTAL DEL FONDO DE DESARROLLO LOCAL DE SUBA"/>
    <s v="https://community.secop.gov.co/Public/Tendering/OpportunityDetail/Index?noticeUID=CO1.NTC.3111477&amp;isFromPublicArea=True&amp;isModal=true&amp;asPopupView=true"/>
    <x v="12"/>
    <x v="336"/>
    <d v="2022-08-08T00:00:00"/>
    <d v="2022-12-31T00:00:00"/>
    <s v="4 meses 24 días."/>
    <d v="2022-12-31T00:00:00"/>
    <s v=""/>
    <d v="2022-12-31T00:00:00"/>
    <s v="4 meses 24 días."/>
    <s v="Término Ok"/>
    <m/>
    <m/>
    <m/>
    <m/>
    <s v="-"/>
    <s v="-"/>
    <s v="-"/>
    <s v="-"/>
    <s v="-"/>
    <s v="-"/>
    <s v="Masculino"/>
    <s v="-"/>
    <s v="-"/>
    <s v="-"/>
    <s v="-"/>
    <s v="-"/>
    <s v="-"/>
    <m/>
  </r>
  <r>
    <x v="2"/>
    <s v="396-2022"/>
    <m/>
    <s v="Secop II"/>
    <s v="396-2022CPS-P(74176)"/>
    <s v="FDLSUBACD-378-2022(74176)"/>
    <x v="0"/>
    <x v="0"/>
    <x v="1"/>
    <m/>
    <m/>
    <s v="HOLY ANN MACHUCA PUENTES"/>
    <n v="1110504354"/>
    <s v="Ibagué (Tolima)"/>
    <n v="1979"/>
    <n v="22900000"/>
    <n v="0"/>
    <n v="0"/>
    <n v="22900000"/>
    <n v="4580000"/>
    <m/>
    <m/>
    <m/>
    <s v="Persona Natural"/>
    <x v="0"/>
    <m/>
    <s v="PRESTAR LOS SERVICIOS PROFESIONALES PARA EL APOYO EN EL TRAMITE DE DESPACHOS COMISORIOS DE LA ALCALDIA LOCAL DE SUBA"/>
    <s v="https://community.secop.gov.co/Public/Tendering/OpportunityDetail/Index?noticeUID=CO1.NTC.3122940&amp;isFromPublicArea=True&amp;isModal=true&amp;asPopupView=true"/>
    <x v="1"/>
    <x v="341"/>
    <d v="2022-08-16T00:00:00"/>
    <d v="2022-12-31T00:00:00"/>
    <s v="4 meses 16 días."/>
    <d v="2022-12-31T00:00:00"/>
    <s v=""/>
    <d v="2022-12-31T00:00:00"/>
    <s v="4 meses 16 días."/>
    <s v="Término Ok"/>
    <m/>
    <m/>
    <m/>
    <m/>
    <s v="Cra 27 numero 22c-20"/>
    <n v="3105406970"/>
    <s v="holyannmachukap@gmail.com"/>
    <s v="Bancolombia"/>
    <s v="Ahorros"/>
    <s v="03105446970"/>
    <s v="Femenino"/>
    <s v="Colombia"/>
    <s v="San Andrés"/>
    <s v="San Andrés"/>
    <d v="1990-06-20T00:00:00"/>
    <n v="33"/>
    <s v="DERECHO"/>
    <m/>
  </r>
  <r>
    <x v="2"/>
    <s v="397-2022"/>
    <m/>
    <s v="Secop II"/>
    <s v="397-2022CPS-P(74758)"/>
    <s v="FDLSUBACD-379-2022(74758)"/>
    <x v="0"/>
    <x v="0"/>
    <x v="1"/>
    <m/>
    <m/>
    <s v="NUBIA ESPERANZA SaNCHEZ CORREDOR"/>
    <n v="35479214"/>
    <s v="Chía (Cundinamarca)"/>
    <n v="1972"/>
    <n v="41250000"/>
    <n v="1375000"/>
    <n v="0"/>
    <n v="42625000"/>
    <n v="8250000"/>
    <m/>
    <m/>
    <m/>
    <s v="Persona Natural"/>
    <x v="0"/>
    <m/>
    <s v="PRESTAR LOS SERVICIOS PROFESIONALES ESPECIALIZADOS AL AREA DE GESTION DEL DESARROLLO LOCAL PARA APOYAR LA COORDINACION DE LAS COMPETENCIAS AMBIENTALES DEL FONDO DE DESARROLLO LOCAL DE SUBA."/>
    <s v="https://community.secop.gov.co/Public/Tendering/OpportunityDetail/Index?noticeUID=CO1.NTC.3123577&amp;isFromPublicArea=True&amp;isModal=true&amp;asPopupView=true"/>
    <x v="12"/>
    <x v="341"/>
    <d v="2022-08-11T00:00:00"/>
    <d v="2022-12-31T00:00:00"/>
    <s v="4 meses 21 días."/>
    <d v="2023-01-15T00:00:00"/>
    <s v="15 días."/>
    <d v="2023-01-15T00:00:00"/>
    <s v="5 meses 5 días."/>
    <s v="Término Ok"/>
    <m/>
    <m/>
    <m/>
    <m/>
    <s v="Kra 8 No. 15-73 Chía"/>
    <n v="3164016809"/>
    <s v="Nubiasanchezcorredor@gmail.com"/>
    <s v="Banco Davivienda"/>
    <s v="Ahorros"/>
    <n v="6500657934"/>
    <s v="Masculino"/>
    <s v="Colombia"/>
    <s v="Chía"/>
    <s v="Cundinamarca"/>
    <d v="1977-06-10T00:00:00"/>
    <n v="46"/>
    <s v="MAESTRIA EN GOBIERNO Y POLITICAS PUBLICAS"/>
    <m/>
  </r>
  <r>
    <x v="2"/>
    <s v="398-2022"/>
    <m/>
    <s v="Secop II"/>
    <s v="398-2022CPS-P(74371)"/>
    <s v="FDLSUBACD-380-2022(74371)"/>
    <x v="0"/>
    <x v="0"/>
    <x v="1"/>
    <m/>
    <m/>
    <s v="MATEO CALDERDÓN CASAS"/>
    <n v="1022436937"/>
    <s v="Bogotá, D.C."/>
    <n v="2034"/>
    <n v="22900000"/>
    <n v="0"/>
    <n v="0"/>
    <n v="22900000"/>
    <n v="4580000"/>
    <m/>
    <m/>
    <m/>
    <s v="Persona Natural"/>
    <x v="0"/>
    <m/>
    <s v="PRESTAR SERVICIOS PROFESIONALES AL AREA DE GESTION DEL DESARROLLO LOCAL DE LA ALCALDIA LOCAL DE SUBA, PARA APOYAR LA ESTRUCTURACION, FORMULACION, EVALUACION Y SEGUIMIENTO A LOS PROYECTOS DE INVERSION ENFOCADOS EN EL FORTALECIMIENTO DEL TEJIDO SOCIAL DE LA LOCALIDAD DE SUBA, DANDO CUMPLIMIENTO EFECTIVO A LOS COMPONENTES DEL PROYECTO 2034 - SUBA ENTORNO PROTECTOR"/>
    <s v="https://community.secop.gov.co/Public/Tendering/OpportunityDetail/Index?noticeUID=CO1.NTC.3129243&amp;isFromPublicArea=True&amp;isModal=true&amp;asPopupView=true"/>
    <x v="20"/>
    <x v="341"/>
    <d v="2022-08-22T00:00:00"/>
    <d v="2022-12-31T00:00:00"/>
    <s v="4 meses 10 días."/>
    <d v="2022-12-31T00:00:00"/>
    <s v=""/>
    <d v="2022-12-31T00:00:00"/>
    <s v="4 meses 10 días."/>
    <s v="Término Ok"/>
    <m/>
    <m/>
    <m/>
    <m/>
    <s v="Dirección: Carrera 92 # 162 - 40"/>
    <n v="3222344725"/>
    <s v="calderoncasasmateo@gmail.com"/>
    <s v="Banco Davivienda"/>
    <s v="Ahorros"/>
    <s v="0550488415356085"/>
    <s v="Masculino"/>
    <s v="Colombia"/>
    <s v="Bogotá, D.C."/>
    <s v="Cundinamarca"/>
    <d v="1998-07-08T00:00:00"/>
    <n v="25"/>
    <s v="LICENCIATURA EN CIENCIAS SOCIALES"/>
    <m/>
  </r>
  <r>
    <x v="2"/>
    <s v="399-2022"/>
    <m/>
    <s v="Secop II"/>
    <s v="399-2022CPS-P(74176)"/>
    <s v="FDLSUBACD-381-2022(74176)"/>
    <x v="0"/>
    <x v="0"/>
    <x v="1"/>
    <m/>
    <m/>
    <s v="LUZ MERY PeREZ RUGE"/>
    <n v="53062985"/>
    <s v="Bogotá, D.C."/>
    <n v="1979"/>
    <n v="22900000"/>
    <n v="0"/>
    <n v="0"/>
    <n v="22900000"/>
    <n v="4580000"/>
    <m/>
    <m/>
    <m/>
    <s v="Persona Natural"/>
    <x v="0"/>
    <m/>
    <s v="PRESTAR LOS SERVICIOS PROFESIONALES PARA PARA EL APOYO EN EL TRAMITE DE DESPACHOS COMISORIOS DE LA ALCALDIA LOCAL DE SUBA"/>
    <s v="https://community.secop.gov.co/Public/Tendering/OpportunityDetail/Index?noticeUID=CO1.NTC.3140068&amp;isFromPublicArea=True&amp;isModal=true&amp;asPopupView=true"/>
    <x v="1"/>
    <x v="340"/>
    <d v="2022-08-18T00:00:00"/>
    <d v="2022-12-31T00:00:00"/>
    <s v="4 meses 14 días."/>
    <d v="2022-12-31T00:00:00"/>
    <s v=""/>
    <d v="2022-12-31T00:00:00"/>
    <s v="4 meses 14 días."/>
    <s v="Término Ok"/>
    <m/>
    <m/>
    <m/>
    <m/>
    <s v="Calle 167 No. 58-55"/>
    <n v="3115428966"/>
    <s v="mibrissa@icloud.com"/>
    <s v="Bancolombia"/>
    <s v="Ahorros"/>
    <n v="60191070367"/>
    <s v="Femenino"/>
    <s v="Colombia"/>
    <s v="Bogotá, D.C."/>
    <s v="Cundinamarca"/>
    <d v="1983-03-27T00:00:00"/>
    <n v="41"/>
    <s v="DERECHO"/>
    <m/>
  </r>
  <r>
    <x v="2"/>
    <s v="400-2022"/>
    <m/>
    <s v="Secop II"/>
    <s v="400-2022CPS-AG(74283)"/>
    <s v="FDLSUBACD-382-2022(74283)"/>
    <x v="0"/>
    <x v="0"/>
    <x v="0"/>
    <m/>
    <m/>
    <s v="ANDReS CAMILO LANCHEROS SaNCHEZ"/>
    <n v="1019121265"/>
    <s v="Bogotá, D.C."/>
    <n v="1963"/>
    <n v="13900000"/>
    <n v="0"/>
    <n v="0"/>
    <n v="13900000"/>
    <n v="2780000"/>
    <m/>
    <m/>
    <m/>
    <s v="Persona Natural"/>
    <x v="0"/>
    <m/>
    <s v="PRESTAR SERVICIOS TECNICOS DE APOYO A LA GESTION PROMOVIENDO LA PARTICIPACION CIUDADANA EN LAS PRACTICAS DEPORTIVAS; MEDIANTE LA PROMOCION DE LAS HABILIDADES DE NIÑOS, JOVENES Y ADULTOS DE LA LOCALIDAD EN LAS DIFERENTES DISCIPLINAS DEPORTIVAS"/>
    <s v="https://community.secop.gov.co/Public/Tendering/OpportunityDetail/Index?noticeUID=CO1.NTC.3141032&amp;isFromPublicArea=True&amp;isModal=true&amp;asPopupView=true"/>
    <x v="34"/>
    <x v="339"/>
    <d v="2022-08-22T00:00:00"/>
    <d v="2022-12-31T00:00:00"/>
    <s v="4 meses 10 días."/>
    <d v="2022-12-31T00:00:00"/>
    <s v=""/>
    <d v="2022-12-31T00:00:00"/>
    <s v="4 meses 10 días."/>
    <s v="Término Ok"/>
    <m/>
    <m/>
    <m/>
    <m/>
    <s v="CALLE136#104-59"/>
    <n v="3057725341"/>
    <s v="ANDRUC.129@HOTMAIL.COM"/>
    <s v="Banco Caja Social (BCSC)"/>
    <s v="Ahorros"/>
    <n v="24117694828"/>
    <s v="Masculino"/>
    <s v="Colombia"/>
    <s v="Bogotá, D.C."/>
    <s v="Cundinamarca"/>
    <d v="1996-07-07T00:00:00"/>
    <n v="27"/>
    <s v="LICENCIATURA EN EDUCACION FESICA RECREACION Y DEPORTE"/>
    <m/>
  </r>
  <r>
    <x v="2"/>
    <s v="401-2022"/>
    <m/>
    <s v="Secop II"/>
    <s v="401-2022CPS-AG(74283)"/>
    <s v="FDLSUBACD-383-2022(74283)"/>
    <x v="0"/>
    <x v="0"/>
    <x v="0"/>
    <m/>
    <m/>
    <s v="MAURICIO AMAYA ALBARRAN"/>
    <n v="1015470314"/>
    <s v="Bogotá, D.C."/>
    <n v="1963"/>
    <n v="13900000"/>
    <n v="0"/>
    <n v="0"/>
    <n v="13900000"/>
    <n v="2780000"/>
    <m/>
    <m/>
    <m/>
    <s v="Persona Natural"/>
    <x v="0"/>
    <m/>
    <s v="PRESTAR SERVICIOS TECNICOS DE APOYO A LA GESTION PROMOVIENDO LA PARTICIPACION CIUDADANA EN LAS PRACTICAS DEPORTIVAS; MEDIANTE LA PROMOCION DE LAS HABILIDADES DE NIÑOS, JOVENES Y ADULTOS DE LA LOCALIDAD EN LAS DIFERENTES DISCIPLINAS DEPORTIVAS"/>
    <s v="https://community.secop.gov.co/Public/Tendering/OpportunityDetail/Index?noticeUID=CO1.NTC.3138068&amp;isFromPublicArea=True&amp;isModal=true&amp;asPopupView=true"/>
    <x v="34"/>
    <x v="340"/>
    <d v="2022-08-18T00:00:00"/>
    <d v="2022-12-31T00:00:00"/>
    <s v="4 meses 14 días."/>
    <d v="2022-12-31T00:00:00"/>
    <s v=""/>
    <d v="2022-12-31T00:00:00"/>
    <s v="4 meses 14 días."/>
    <s v="Término Ok"/>
    <m/>
    <m/>
    <m/>
    <m/>
    <s v="carrera 110 #152b 77"/>
    <n v="3134984182"/>
    <s v="mauro_220911@hotmail.com"/>
    <s v="Banco Scotiabank Colpatria"/>
    <s v="Ahorros"/>
    <n v="6342051542"/>
    <s v="Masculino"/>
    <s v="Colombia"/>
    <s v="Bogotá, D.C."/>
    <s v="Cundinamarca"/>
    <d v="1997-08-07T00:00:00"/>
    <n v="26"/>
    <s v="LICENCIATURA EN EDUCACION FISICA"/>
    <m/>
  </r>
  <r>
    <x v="2"/>
    <s v="402-2022"/>
    <m/>
    <s v="Secop II"/>
    <s v="402-2022CPS-AG(74283)"/>
    <s v="FDLSUBACD-384-2022(74283)"/>
    <x v="0"/>
    <x v="0"/>
    <x v="0"/>
    <m/>
    <m/>
    <s v="IVONNE KATHALINA SAENZ SANCHEZ"/>
    <n v="1233892287"/>
    <s v="Bogotá, D.C."/>
    <n v="1963"/>
    <n v="13900000"/>
    <n v="0"/>
    <n v="0"/>
    <n v="13900000"/>
    <n v="2780000"/>
    <m/>
    <m/>
    <m/>
    <s v="Persona Natural"/>
    <x v="0"/>
    <m/>
    <s v="PRESTAR SERVICIOS TECNICOS DE APOYO A LA GESTION PROMOVIENDO LA PARTICIPACION CIUDADANA EN LAS PRACTICAS DEPORTIVAS; MEDIANTE LA PROMOCION DE LAS HABILIDADES DE NIÑOS, JOVENES Y ADULTOS DE LA LOCALIDAD EN LAS DIFERENTES DISCIPLINAS DEPORTIVAS."/>
    <s v="https://community.secop.gov.co/Public/Tendering/OpportunityDetail/Index?noticeUID=CO1.NTC.3140929&amp;isFromPublicArea=True&amp;isModal=true&amp;asPopupView=true"/>
    <x v="34"/>
    <x v="340"/>
    <d v="2022-08-18T00:00:00"/>
    <d v="2022-12-31T00:00:00"/>
    <s v="4 meses 14 días."/>
    <d v="2022-12-31T00:00:00"/>
    <s v=""/>
    <d v="2022-12-31T00:00:00"/>
    <s v="4 meses 14 días."/>
    <s v="Término Ok"/>
    <m/>
    <m/>
    <m/>
    <m/>
    <s v="KR 114D 152D 27"/>
    <n v="3016209073"/>
    <s v=" ivonsaenz01@gmail.com"/>
    <s v="Bancolombia"/>
    <s v="Ahorros"/>
    <n v="24100001318"/>
    <s v="Femenino"/>
    <s v="Colombia"/>
    <s v="Bogotá, D.C."/>
    <s v="Cundinamarca"/>
    <d v="1997-07-31T00:00:00"/>
    <n v="26"/>
    <s v="TECNOLOGIA EN ENTRENAMIENTO DEPORTIVO,PROFESIONAL EN ENTRENAMIENTO_x000a_DEPORTIVO "/>
    <m/>
  </r>
  <r>
    <x v="2"/>
    <s v="403-2022"/>
    <m/>
    <s v="Secop II"/>
    <s v="403-2022CPS-AG(74283)"/>
    <s v="FDLSUBACD-385-2022(74283)"/>
    <x v="0"/>
    <x v="0"/>
    <x v="0"/>
    <m/>
    <m/>
    <s v="Jairo Andres Calderon Palomo"/>
    <n v="1010175244"/>
    <s v="Bogotá, D.C."/>
    <n v="1963"/>
    <n v="13900000"/>
    <n v="0"/>
    <n v="0"/>
    <n v="13900000"/>
    <n v="2780000"/>
    <m/>
    <m/>
    <m/>
    <s v="Persona Natural"/>
    <x v="0"/>
    <m/>
    <s v="PRESTAR SERVICIOS TECNICOS DE APOYO A LA GESTION PROMOVIENDO LA PARTICIPACION CIUDADANA EN LAS PRACTICAS DEPORTIVAS; MEDIANTE LA PROMOCION DE LAS HABILIDADES DE NIÑOS, JOVENES Y ADULTOS DE LA LOCALIDAD EN LAS DIFERENTES DISCIPLINAS DEPORTIVAS."/>
    <s v="https://community.secop.gov.co/Public/Tendering/OpportunityDetail/Index?noticeUID=CO1.NTC.3145592&amp;isFromPublicArea=True&amp;isModal=true&amp;asPopupView=true"/>
    <x v="34"/>
    <x v="339"/>
    <d v="2022-08-18T00:00:00"/>
    <d v="2022-12-31T00:00:00"/>
    <s v="4 meses 14 días."/>
    <d v="2022-12-31T00:00:00"/>
    <s v=""/>
    <d v="2022-12-31T00:00:00"/>
    <s v="4 meses 14 días."/>
    <s v="Término Ok"/>
    <m/>
    <m/>
    <m/>
    <m/>
    <s v="AC 145 85 80"/>
    <n v="3123574900"/>
    <s v=" kaput221729@gmail.com"/>
    <s v="Banco de Bogotá"/>
    <s v="Ahorros"/>
    <n v="605378645"/>
    <s v="Masculino"/>
    <s v="Colombia"/>
    <s v="Bogotá, D.C."/>
    <s v="Cundinamarca"/>
    <d v="1988-02-17T00:00:00"/>
    <n v="36"/>
    <s v="LICENCIATURA EN EDUCACION BASICA CON ENFASIS EN EDUCACION FISICA,"/>
    <m/>
  </r>
  <r>
    <x v="2"/>
    <s v="404-2022"/>
    <m/>
    <s v="Secop II"/>
    <s v="404-2022CPS-AG-(74438)"/>
    <s v="FDLSUBACD-386(74438)"/>
    <x v="0"/>
    <x v="0"/>
    <x v="0"/>
    <m/>
    <m/>
    <s v="JENNIFER DAYANA CRUZ MANRIQUE"/>
    <n v="1000856264"/>
    <m/>
    <n v="1967"/>
    <n v="13900000"/>
    <n v="0"/>
    <n v="0"/>
    <n v="13900000"/>
    <n v="2780000"/>
    <m/>
    <m/>
    <m/>
    <s v="Persona Natural"/>
    <x v="0"/>
    <m/>
    <s v="PRESTAR LOS SERVICIOS DE APOYO EN EL AREA DE GESTION DEL DESARROLLO LOCAL, REALIZANDO ACTIVIDADES ADMINISTRATIVAS QUE CONTRIBUYAN AL CUMPLIMIENTO DE LAS METAS DEL PLAN DE DESARROLLO LOCAL DEL COMPONENTE DE POLITICA SOCIAL"/>
    <s v="https://community.secop.gov.co/Public/Tendering/OpportunityDetail/Index?noticeUID=CO1.NTC.3146159&amp;isFromPublicArea=True&amp;isModal=true&amp;asPopupView=true"/>
    <x v="20"/>
    <x v="339"/>
    <d v="2022-08-18T00:00:00"/>
    <d v="2022-12-31T00:00:00"/>
    <s v="4 meses 14 días."/>
    <d v="2022-12-31T00:00:00"/>
    <s v=""/>
    <d v="2022-12-31T00:00:00"/>
    <s v="4 meses 14 días."/>
    <s v="Término Ok"/>
    <m/>
    <m/>
    <m/>
    <m/>
    <s v="-"/>
    <s v="-"/>
    <s v="-"/>
    <s v="-"/>
    <s v="-"/>
    <s v="-"/>
    <s v="Femenino"/>
    <s v="-"/>
    <s v="-"/>
    <s v="-"/>
    <s v="-"/>
    <s v="-"/>
    <s v="-"/>
    <m/>
  </r>
  <r>
    <x v="2"/>
    <s v="405-2022"/>
    <m/>
    <s v="Secop II"/>
    <s v="405-2022CPS-P(74591)"/>
    <s v="FDLSUBACD-387-2022(74591)"/>
    <x v="0"/>
    <x v="0"/>
    <x v="1"/>
    <m/>
    <m/>
    <s v="GINA PAOLA CUENCA MASSON"/>
    <n v="1018459508"/>
    <s v="Bogotá, D.C."/>
    <n v="1978"/>
    <n v="32750000"/>
    <n v="2838333"/>
    <n v="0"/>
    <n v="35588333"/>
    <n v="6550000"/>
    <m/>
    <m/>
    <m/>
    <s v="Persona Natural"/>
    <x v="0"/>
    <m/>
    <s v="APOYAR TECNICAMENTE LAS DISTINTAS ETAPAS DE LOS PROCESOS DE COMPETENCIA DE LA ALCALDIA LOCAL PARA LA DEPURACION DE ACTUACIONES ADMINISTRATIVAS"/>
    <s v="https://community.secop.gov.co/Public/Tendering/OpportunityDetail/Index?noticeUID=CO1.NTC.3143553&amp;isFromPublicArea=True&amp;isModal=true&amp;asPopupView=true"/>
    <x v="21"/>
    <x v="339"/>
    <d v="2022-08-18T00:00:00"/>
    <d v="2022-12-31T00:00:00"/>
    <s v="4 meses 14 días."/>
    <d v="2023-01-30T00:00:00"/>
    <s v="30 días."/>
    <d v="2023-01-30T00:00:00"/>
    <s v="5 meses 13 días."/>
    <s v="Término Ok"/>
    <m/>
    <m/>
    <m/>
    <m/>
    <s v="TV 60 114 A 50 TO SUR AP 1508"/>
    <n v="3015161134"/>
    <s v="ginacmasson@hotmail.com"/>
    <s v="Bancolombia"/>
    <s v="Ahorros"/>
    <n v="67481452594"/>
    <s v="Femenino"/>
    <s v="Colombia"/>
    <s v="Bogotá, D.C."/>
    <s v="Cundinamarca"/>
    <d v="1993-05-24T00:00:00"/>
    <n v="31"/>
    <s v="ARQUITECTURA"/>
    <m/>
  </r>
  <r>
    <x v="2"/>
    <s v="406-2022"/>
    <m/>
    <s v="Secop II"/>
    <s v="406-2022-COMODATO"/>
    <s v="FDLSUBACD-388-2022"/>
    <x v="0"/>
    <x v="10"/>
    <x v="2"/>
    <m/>
    <m/>
    <s v="CIUDAD JARDiN NORTE"/>
    <s v="800191709-3"/>
    <m/>
    <s v="No es CPS P-AG"/>
    <n v="0"/>
    <n v="0"/>
    <n v="0"/>
    <n v="0"/>
    <m/>
    <m/>
    <m/>
    <m/>
    <s v="ESAL"/>
    <x v="6"/>
    <s v="1.  18/04/2023 2:19:57 PM SE PROCEDE A MODIFICAR EL CONTRATO RESPECTO DE LOS BIENES MUEBLES OBJETO DE COMODATO, LO ANTERIOR DE CONFORMIDAD A LO INDICADO POR LA OFICINA DE PARTICIPACIÓN Y ALMACÉN DEL FONDO DE DESARROLLO LOCAL DE SUBA"/>
    <s v="EL FONDO DE DESARROLLO LOCAL DE SUBA, EN ADELANTE EL COMODANTE, HACE ENTREGA REAL Y MATERIAL A TITULO DE COMODATO A LA JUNTA DE ACCION COMUNAL DEL BARRIO “CIUDAD JARDIN NORTE"/>
    <s v="https://community.secop.gov.co/Public/Tendering/OpportunityDetail/Index?noticeUID=CO1.NTC.3128797&amp;isFromPublicArea=True&amp;isModal=true&amp;asPopupView=true"/>
    <x v="16"/>
    <x v="342"/>
    <d v="2022-08-23T00:00:00"/>
    <d v="2026-08-23T00:00:00"/>
    <s v="4 años 1 días."/>
    <d v="2026-08-23T00:00:00"/>
    <s v=""/>
    <d v="2026-08-23T00:00:00"/>
    <s v="4 años 1 días."/>
    <s v="Término Ok"/>
    <m/>
    <m/>
    <m/>
    <m/>
    <m/>
    <m/>
    <m/>
    <m/>
    <m/>
    <m/>
    <s v="No aplica"/>
    <m/>
    <m/>
    <m/>
    <m/>
    <s v="-"/>
    <m/>
    <m/>
  </r>
  <r>
    <x v="2"/>
    <s v="407-2022"/>
    <m/>
    <s v="Secop II"/>
    <s v="407-2022-COMODATO"/>
    <s v="FDLSUBACD-389-2022"/>
    <x v="0"/>
    <x v="10"/>
    <x v="2"/>
    <m/>
    <m/>
    <s v="COMUNEROS NORTE"/>
    <s v="800106321-8"/>
    <m/>
    <s v="No es CPS P-AG"/>
    <n v="0"/>
    <n v="0"/>
    <n v="0"/>
    <n v="0"/>
    <m/>
    <m/>
    <m/>
    <m/>
    <s v="ESAL"/>
    <x v="6"/>
    <s v="1. 25/04/2023 10:08:29 AM SE PROCEDE A MODIFICAR EL CONTRATO RESPECTO DE LOS BIENES MUEBLES OBJETO DE COMODATO, LO ANTERIOR DE CONFORMIDAD A LO INDICADO POR LA OFICINA DE PARTICIPACIÓN Y ALMACÉN DEL FONDO DE DESARROLLO LOCAL DE SUBA"/>
    <s v="EL FDLSUBA-COMODANTE, HACE ENTREGA REAL Y MATERIAL A TITULO DE COMODATO A LA JAC &quot;COMUNEROS NORTE&quot;-COMODATARIO, PARA SU USO A TITULO GRATUITO Y CON CARGO A RESTITUIR LOS BIENES MUEBLES DE PROPIEDAD UNICA Y EXCLUSIVA DEL FDLSUBA, SOBRE LOS CUALES NO PESA NINGUN GRAVAMEN O LIMITACION ALGUNA, MISMOS QUE SE DESCRIBEN CON LAS CARACTERISTICAS Y DEMAS ESPECIFICACIONES EN EL ALCANCE DEL OBJETO, PARA IDENTIFICARLOS EN FORMA CLARA Y PRECISA."/>
    <s v="https://community.secop.gov.co/Public/Tendering/OpportunityDetail/Index?noticeUID=CO1.NTC.3129249&amp;isFromPublicArea=True&amp;isModal=true&amp;asPopupView=true"/>
    <x v="16"/>
    <x v="343"/>
    <d v="2022-08-25T00:00:00"/>
    <d v="2026-08-24T00:00:00"/>
    <s v="4 años "/>
    <d v="2026-08-24T00:00:00"/>
    <s v=""/>
    <d v="2026-08-24T00:00:00"/>
    <s v="4 años "/>
    <s v="Término Ok"/>
    <m/>
    <m/>
    <m/>
    <m/>
    <m/>
    <m/>
    <m/>
    <m/>
    <m/>
    <m/>
    <s v="No aplica"/>
    <m/>
    <m/>
    <m/>
    <m/>
    <s v="-"/>
    <m/>
    <m/>
  </r>
  <r>
    <x v="2"/>
    <s v="408-2022"/>
    <m/>
    <s v="Secop II"/>
    <s v="408-2022-COMODATO"/>
    <s v="FDLSUBACD-390-2022"/>
    <x v="0"/>
    <x v="10"/>
    <x v="2"/>
    <m/>
    <m/>
    <s v="URBANIZACIoN LOS NOGALES DE TIBABUYES"/>
    <s v="800206721-1"/>
    <m/>
    <s v="No es CPS P-AG"/>
    <n v="0"/>
    <n v="0"/>
    <n v="0"/>
    <n v="0"/>
    <m/>
    <m/>
    <m/>
    <m/>
    <s v="ESAL"/>
    <x v="6"/>
    <s v="1. 26/04/2023 12:27:08 PM SE PROCEDE A MODIFICAR EL CONTRATO RESPECTO DE LOS BIENES MUEBLES OBJETO DE COMODATO, LO ANTERIOR DE CONFORMIDAD A LO INDICADO POR LA OFICINA DE PARTICIPACIÓN Y ALMACÉN DEL FONDO DE DESARROLLO LOCAL DE SUBA"/>
    <s v="EL FDLSUBA-COMODANTE, HACE ENTREGA REAL Y MATERIAL A TITULO DE COMODATO A LA JAC &quot;URBANIZACION LOS NOGALES DE TIBABUYES&quot;-COMODATARIO, PARA SU USO A TITULO GRATUITO Y CON CARGO A RESTITUIR LOS BIENES MUEBLES DE PROPIEDAD UNICA Y EXCLUSIVA DEL FDLSUBA, SOBRE LOS CUALES NO PESA NINGUN GRAVAMEN O LIMITACION ALGUNA, MISMOS QUE SE DESCRIBEN CON LAS CARACTERISTICAS Y DEMAS ESPECIFICACIONES EN EL ALCANCE DEL OBJETO, PARA IDENTIFICARLOS EN FORMA CLARA Y PRECISA."/>
    <s v="https://community.secop.gov.co/Public/Tendering/OpportunityDetail/Index?noticeUID=CO1.NTC.3129271&amp;isFromPublicArea=True&amp;isModal=true&amp;asPopupView=true"/>
    <x v="16"/>
    <x v="342"/>
    <d v="2022-08-23T00:00:00"/>
    <d v="2026-08-22T00:00:00"/>
    <s v="4 años "/>
    <d v="2026-08-22T00:00:00"/>
    <s v=""/>
    <d v="2026-08-22T00:00:00"/>
    <s v="4 años "/>
    <s v="Término Ok"/>
    <m/>
    <m/>
    <m/>
    <m/>
    <m/>
    <m/>
    <m/>
    <m/>
    <m/>
    <m/>
    <s v="No aplica"/>
    <m/>
    <m/>
    <m/>
    <m/>
    <s v="-"/>
    <m/>
    <m/>
  </r>
  <r>
    <x v="2"/>
    <s v="409-2022"/>
    <m/>
    <s v="Secop II"/>
    <s v="409-2022-COMODATO"/>
    <s v="FDLSUBACD-391-2022"/>
    <x v="0"/>
    <x v="10"/>
    <x v="2"/>
    <m/>
    <m/>
    <s v="COMPARTIR ETAPA I"/>
    <s v="900069953-6"/>
    <m/>
    <s v="No es CPS P-AG"/>
    <n v="0"/>
    <n v="0"/>
    <n v="0"/>
    <n v="0"/>
    <m/>
    <m/>
    <m/>
    <m/>
    <s v="ESAL"/>
    <x v="6"/>
    <s v="1. 25/04/2023 10:15:11 AM SE PROCEDE A MODIFICAR EL CONTRATO RESPECTO DE LOS BIENES MUEBLES OBJETO DE COMODATO, LO ANTERIOR DE CONFORMIDAD A LO INDICADO POR LA OFICINA DE PARTICIPACIÓN Y ALMACÉN DEL FONDO DE DESARROLLO LOCAL DE SUBA"/>
    <s v="EL FDLSUBA-COMODANTE, HACE ENTREGA REAL Y MATERIAL A TITULO DE COMODATO A LA JAC &quot;COMPARTIR ETAPA I&quot;-COMODATARIO, PARA SU USO A TITULO GRATUITO Y CON CARGO A RESTITUIR LOS BIENES MUEBLES DE PROPIEDAD UNICA Y EXCLUSIVA DEL FDLSUBA, SOBRE LOS CUALES NO PESA NINGUN GRAVAMEN O LIMITACION ALGUNA, MISMOS QUE SE DESCRIBEN CON LAS CARACTERISTICAS Y DEMAS ESPECIFICACIONES EN EL ALCANCE DEL OBJETO, PARA IDENTIFICARLOS EN FORMA CLARA Y PRECISA."/>
    <s v="https://community.secop.gov.co/Public/Tendering/OpportunityDetail/Index?noticeUID=CO1.NTC.3131605&amp;isFromPublicArea=True&amp;isModal=true&amp;asPopupView=true"/>
    <x v="16"/>
    <x v="344"/>
    <d v="2022-08-24T00:00:00"/>
    <d v="2026-08-23T00:00:00"/>
    <s v="4 años "/>
    <d v="2026-08-23T00:00:00"/>
    <s v=""/>
    <d v="2026-08-23T00:00:00"/>
    <s v="4 años "/>
    <s v="Término Ok"/>
    <m/>
    <m/>
    <m/>
    <m/>
    <m/>
    <m/>
    <m/>
    <m/>
    <m/>
    <m/>
    <s v="No aplica"/>
    <m/>
    <m/>
    <m/>
    <m/>
    <s v="-"/>
    <m/>
    <m/>
  </r>
  <r>
    <x v="2"/>
    <s v="410-2022"/>
    <m/>
    <s v="Secop II"/>
    <s v="410-2022-COMODATO"/>
    <s v="FDLSUBACD-392-2022"/>
    <x v="0"/>
    <x v="10"/>
    <x v="2"/>
    <m/>
    <m/>
    <s v="VILLA MARiA"/>
    <s v="860523951-4"/>
    <m/>
    <s v="No es CPS P-AG"/>
    <n v="0"/>
    <n v="0"/>
    <n v="0"/>
    <n v="0"/>
    <m/>
    <m/>
    <m/>
    <m/>
    <s v="ESAL"/>
    <x v="6"/>
    <s v="1. 18/04/2023 10:27:30 AM SE PROCEDE A MODIFICAR EL CONTRATO RESPECTO DE LOS BIENES MUEBLES OBJETO DE COMODATO, LO ANTERIOR DE CONFORMIDAD A LO INDICADO POR LA OFICINA DE PARTICIPACIÓN Y ALMACÉN DEL FONDO DE DESARROLLO LOCAL DE SUBA"/>
    <s v="EL FDLSUBA-COMODANTE, HACE ENTREGA REAL Y MATERIAL A TITULO DE COMODATO A LA JAC &quot;VILLA MARIA&quot;-COMODATARIO, PARA SU USO A TITULO GRATUITO Y CON CARGO A RESTITUIR LOS BIENES MUEBLES DE PROPIEDAD UNICA Y EXCLUSIVA DEL FDLSUBA, SOBRE LOS CUALES NO PESA NINGUN GRAVAMEN O LIMITACION ALGUNA, MISMOS QUE SE DESCRIBEN CON LAS CARACTERISTICAS Y DEMAS ESPECIFICACIONES EN EL ALCANCE DEL OBJETO, PARA IDENTIFICARLOS EN FORMA CLARA Y PRECISA"/>
    <s v="https://community.secop.gov.co/Public/Tendering/OpportunityDetail/Index?noticeUID=CO1.NTC.3131542&amp;isFromPublicArea=True&amp;isModal=true&amp;asPopupView=true"/>
    <x v="16"/>
    <x v="342"/>
    <d v="2022-08-23T00:00:00"/>
    <d v="2026-08-22T00:00:00"/>
    <s v="4 años "/>
    <d v="2026-08-22T00:00:00"/>
    <s v=""/>
    <d v="2026-08-22T00:00:00"/>
    <s v="4 años "/>
    <s v="Término Ok"/>
    <m/>
    <m/>
    <m/>
    <m/>
    <m/>
    <m/>
    <m/>
    <m/>
    <m/>
    <m/>
    <s v="No aplica"/>
    <m/>
    <m/>
    <m/>
    <m/>
    <s v="-"/>
    <m/>
    <m/>
  </r>
  <r>
    <x v="2"/>
    <s v="411-2022"/>
    <m/>
    <s v="Secop II"/>
    <s v="411-2022-COMODATO"/>
    <s v="FDLSUBACD-393-2022"/>
    <x v="0"/>
    <x v="10"/>
    <x v="2"/>
    <m/>
    <m/>
    <s v="SAN PEDRO DE TIBABUYES"/>
    <s v="830058109-5"/>
    <m/>
    <s v="No es CPS P-AG"/>
    <n v="0"/>
    <n v="0"/>
    <n v="0"/>
    <n v="0"/>
    <m/>
    <m/>
    <m/>
    <m/>
    <s v="ESAL"/>
    <x v="6"/>
    <m/>
    <s v="EL FONDO DE DESARROLLO LOCAL DE SUBA, EN ADELANTE EL COMODANTE, HACE ENTREGA REAL Y MATERIAL A TITULO DE COMODATO A LA JUNTA DE ACCION COMUNAL DEL BARRIO “SAN PEDRO DE TIBABUYES”, QUIEN EN ADELANTE SERA EL COMODATARIO, PARA SU USO A TITULO GRATUITO Y CON CARGO A RESTITUIR LOS BIENES MUEBLES DE PROPIEDAD UNICA Y EXCLUSIVA DEL FONDO DE DESARROLLO LOCAL DE SUBA, SOBRE LOS CUALES NO PESA NINGUN GRAVAMEN O LIMITACION ALGUNA, MISMOS QUE SE DESCRIBEN CON LAS CARACTERISTICAS Y DEMAS ESPECIFICACIONES EN EL ALCANCE DEL OBJETO, PARA IDENTIFICARLOS EN FORMA CLARA Y PRECISA."/>
    <s v="https://community.secop.gov.co/Public/Tendering/OpportunityDetail/Index?noticeUID=CO1.NTC.3131617&amp;isFromPublicArea=True&amp;isModal=true&amp;asPopupView=true"/>
    <x v="16"/>
    <x v="342"/>
    <d v="2022-08-23T00:00:00"/>
    <d v="2026-08-22T00:00:00"/>
    <s v="4 años "/>
    <d v="2026-08-22T00:00:00"/>
    <s v=""/>
    <d v="2026-08-22T00:00:00"/>
    <s v="4 años "/>
    <s v="Término Ok"/>
    <m/>
    <m/>
    <m/>
    <m/>
    <m/>
    <m/>
    <m/>
    <m/>
    <m/>
    <m/>
    <s v="No aplica"/>
    <m/>
    <m/>
    <m/>
    <m/>
    <s v="-"/>
    <m/>
    <m/>
  </r>
  <r>
    <x v="2"/>
    <s v="412-2022"/>
    <m/>
    <s v="Secop II"/>
    <s v="412-2022-COMODATO"/>
    <s v="FDLSUBACD-394-2022"/>
    <x v="0"/>
    <x v="10"/>
    <x v="2"/>
    <m/>
    <m/>
    <s v="CALIMA NORTE"/>
    <s v="800116951-0"/>
    <m/>
    <s v="No es CPS P-AG"/>
    <n v="0"/>
    <n v="0"/>
    <n v="0"/>
    <n v="0"/>
    <m/>
    <m/>
    <m/>
    <m/>
    <s v="ESAL"/>
    <x v="6"/>
    <s v="1. 25/04/2023 10:55:35 AM SE PROCEDE A MODIFICAR EL CONTRATO RESPECTO DE LOS BIENES MUEBLES OBJETO DE COMODATO, LO ANTERIOR DE CONFORMIDAD A LO INDICADO POR LA OFICINA DE PARTICIPACIÓN Y ALMACÉN DEL FONDO DE DESARROLLO LOCAL DE SUBA"/>
    <s v="EL FDLSUBA-COMODANTE, HACE ENTREGA REAL Y MATERIAL A TITULO DE COMODATO A LA JAC &quot;CALIMA NORTE&quot;-COMODATARIO, PARA SU USO A TITULO GRATUITO Y CON CARGO A RESTITUIR LOS BIENES MUEBLES DE PROPIEDAD UNICA Y EXCLUSIVA DEL FDLSUBA, SOBRE LOS CUALES NO PESA NINGUN GRAVAMEN O LIMITACION ALGUNA, MISMOS QUE SE DESCRIBEN CON LAS CARACTERISTICAS Y DEMAS ESPECIFICACIONES EN EL ALCANCE DEL OBJETO, PARA IDENTIFICARLOS EN FORMA CLARA Y PRECISA."/>
    <s v="https://community.secop.gov.co/Public/Tendering/OpportunityDetail/Index?noticeUID=CO1.NTC.3131376&amp;isFromPublicArea=True&amp;isModal=true&amp;asPopupView=true"/>
    <x v="16"/>
    <x v="342"/>
    <d v="2022-09-14T00:00:00"/>
    <d v="2026-08-10T00:00:00"/>
    <s v="3 años 10 meses 28 días."/>
    <d v="2026-08-10T00:00:00"/>
    <s v=""/>
    <d v="2026-08-10T00:00:00"/>
    <s v="3 años 10 meses 28 días."/>
    <s v="Término Ok"/>
    <m/>
    <m/>
    <m/>
    <m/>
    <m/>
    <m/>
    <m/>
    <m/>
    <m/>
    <m/>
    <s v="No aplica"/>
    <m/>
    <m/>
    <m/>
    <m/>
    <s v="-"/>
    <m/>
    <m/>
  </r>
  <r>
    <x v="2"/>
    <s v="413-2022"/>
    <m/>
    <s v="Secop II"/>
    <s v="413-2022-COMODATO"/>
    <s v="FDLSUBACD-395-2022"/>
    <x v="0"/>
    <x v="10"/>
    <x v="2"/>
    <m/>
    <m/>
    <s v="PUERTA DEL SOL II SECTOR"/>
    <s v="900293784-7"/>
    <m/>
    <s v="No es CPS P-AG"/>
    <n v="0"/>
    <n v="0"/>
    <n v="0"/>
    <n v="0"/>
    <m/>
    <m/>
    <m/>
    <m/>
    <s v="ESAL"/>
    <x v="6"/>
    <s v="1. 18/04/2023 3:29:20 PM SE PROCEDE A MODIFICAR EL CONTRATO RESPECTO DE LOS BIENES MUEBLES OBJETO DE COMODATO, LO ANTERIOR DE CONFORMIDAD A LO INDICADO POR LA OFICINA DE PARTICIPACIÓN Y ALMACÉN DEL FONDO DE DESARROLLO LOCAL DE SUBA"/>
    <s v="EL FDLSUBA-COMODANTE, HACE ENTREGA REAL Y MATERIAL A TITULO DE COMODATO A LA JAC &quot;URBANIZACION PUERTA DEL SOL II SECTOR&quot;-COMODATARIO, PARA SU USO A TITULO GRATUITO Y CON CARGO A RESTITUIR LOS BIENES MUEBLES DE PROPIEDAD UNICA Y EXCLUSIVA DEL FDLSUBA, SOBRE LOS CUALES NO PESA NINGUN GRAVAMEN O LIMITACION ALGUNA, MISMOS QUE SE DESCRIBEN CON LAS CARACTERISTICAS Y DEMAS ESPECIFICACIONES EN EL ALCANCE DEL OBJETO, PARA IDENTIFICARLOS EN FORMA CLARA Y PRECISA."/>
    <s v="https://community.secop.gov.co/Public/Tendering/OpportunityDetail/Index?noticeUID=CO1.NTC.3131571&amp;isFromPublicArea=True&amp;isModal=true&amp;asPopupView=true"/>
    <x v="16"/>
    <x v="340"/>
    <d v="2022-08-26T00:00:00"/>
    <d v="2026-08-10T00:00:00"/>
    <s v="3 años 11 meses 16 días."/>
    <d v="2026-08-10T00:00:00"/>
    <s v=""/>
    <d v="2026-08-10T00:00:00"/>
    <s v="3 años 11 meses 16 días."/>
    <s v="Término Ok"/>
    <m/>
    <m/>
    <m/>
    <m/>
    <m/>
    <m/>
    <m/>
    <m/>
    <m/>
    <m/>
    <s v="No aplica"/>
    <m/>
    <m/>
    <m/>
    <m/>
    <s v="-"/>
    <m/>
    <m/>
  </r>
  <r>
    <x v="2"/>
    <s v="414-2022"/>
    <m/>
    <s v="Secop II"/>
    <s v="414-2022CPS-P(74573)"/>
    <s v="FDLSCD-396-2022(74573)"/>
    <x v="0"/>
    <x v="0"/>
    <x v="1"/>
    <m/>
    <m/>
    <s v="PAOLA DE JESuS IBaÑEZ PeREZ"/>
    <n v="57433722"/>
    <m/>
    <n v="1963"/>
    <n v="22900000"/>
    <n v="0"/>
    <n v="0"/>
    <n v="22900000"/>
    <n v="4580000"/>
    <m/>
    <m/>
    <m/>
    <s v="Persona Natural"/>
    <x v="0"/>
    <m/>
    <s v="PRESTAR SERVICIOS PROFESIONALES PARA APOYAR AL ALCALDE LOCAL EN EL SEGUIMIENTO A PROGRAMAS Y PROYECTOS ENFOCADOS EN LA PROMOCION, ACOMPAÑAMIENTO Y ATENCION DE LAS INSTANCIAS DE PARTICIPACION LOCALES, ASI COMO LOS PROCESOS COMUNITARIOS EN LA LOCALIDAD, E IMPULSAR LOS PROCESOS DE PARTICIPACION CIUDADANA EN LAS ACTIVIDADES FISICAS, DEPORTIVAS Y RECREATIVAS, FOMENTANDO LAS ACTIVIDADES INSTITUCIONALES, EN EL MARCO DEL CUMPLIMIENTO DE LAS METAS ESTABLECIDAS EN EL PROYECTO DE INVERSION 1963 - SUBA, UNA COMUNIDAD QUE SE MUEVE"/>
    <s v="https://community.secop.gov.co/Public/Tendering/OpportunityDetail/Index?noticeUID=CO1.NTC.3139573&amp;isFromPublicArea=True&amp;isModal=true&amp;asPopupView=true"/>
    <x v="34"/>
    <x v="340"/>
    <d v="2022-08-17T00:00:00"/>
    <d v="2022-12-31T00:00:00"/>
    <s v="4 meses 15 días."/>
    <d v="2022-12-31T00:00:00"/>
    <s v=""/>
    <d v="2022-12-31T00:00:00"/>
    <s v="4 meses 15 días."/>
    <s v="Término Ok"/>
    <m/>
    <m/>
    <m/>
    <m/>
    <s v="-"/>
    <s v="-"/>
    <s v="-"/>
    <s v="-"/>
    <s v="-"/>
    <s v="-"/>
    <s v="Femenino"/>
    <s v="-"/>
    <s v="-"/>
    <s v="-"/>
    <s v="-"/>
    <s v="-"/>
    <s v="-"/>
    <m/>
  </r>
  <r>
    <x v="2"/>
    <s v="415-2022"/>
    <m/>
    <s v="Secop II"/>
    <s v="415-2022CPS-P(74125)"/>
    <s v="FDLSUBACD-397-2022(74125)"/>
    <x v="0"/>
    <x v="0"/>
    <x v="1"/>
    <m/>
    <m/>
    <s v="CESAR ALBERTO MEDINA CASTRO"/>
    <n v="80818422"/>
    <s v="Bogotá, D.C."/>
    <n v="1999"/>
    <n v="27500000"/>
    <n v="0"/>
    <n v="0"/>
    <n v="27500000"/>
    <n v="5500000"/>
    <m/>
    <m/>
    <m/>
    <s v="Persona Natural"/>
    <x v="0"/>
    <m/>
    <s v="PRESTAR LOS SERVICIOS PROFESIONALES PARA REALIZAR LA ASISTENCIA TECNICA SOBRE LA INFRAESTRUCTURA DE LOS PREDIOS DEL CENTRO POBLADO DE CHORRILLOS EN LA LOCALIDAD DE SUBA, OBJETO DE LEGALIZACION DENTRO DEL MARCO DE LA NORMATIVA VIGENTE (DECRETO 435 DE 2015)"/>
    <s v="https://community.secop.gov.co/Public/Tendering/OpportunityDetail/Index?noticeUID=CO1.NTC.3139592&amp;isFromPublicArea=True&amp;isModal=true&amp;asPopupView=true"/>
    <x v="11"/>
    <x v="340"/>
    <d v="2022-08-17T00:00:00"/>
    <d v="2022-12-31T00:00:00"/>
    <s v="4 meses 15 días."/>
    <d v="2023-01-15T00:00:00"/>
    <s v="15 días."/>
    <d v="2023-01-15T00:00:00"/>
    <s v="4 meses 30 días."/>
    <s v="Término Ok"/>
    <m/>
    <m/>
    <m/>
    <m/>
    <s v="CARRERA 94#73-32"/>
    <n v="3214079838"/>
    <s v="CESAR.MEDINA1@HOTMAIL.COM"/>
    <s v="Banco Davivienda"/>
    <s v="Ahorros"/>
    <s v="488404630169"/>
    <s v="Masculino"/>
    <s v="Colombia"/>
    <s v="Bogotá, D.C."/>
    <s v="Cundinamarca"/>
    <d v="1984-09-25T00:00:00"/>
    <n v="39"/>
    <s v="ARQUITECTURA"/>
    <m/>
  </r>
  <r>
    <x v="2"/>
    <s v="416-2022"/>
    <m/>
    <s v="Secop II"/>
    <s v="416-2022CPS-P(74125)"/>
    <s v="FDLSUBACD-398-2022(74125)"/>
    <x v="0"/>
    <x v="0"/>
    <x v="1"/>
    <m/>
    <m/>
    <s v="LUIS FERNANDO RINCoN CUADROS"/>
    <n v="19378779"/>
    <s v="Bogotá, D.C."/>
    <n v="1999"/>
    <n v="27500000"/>
    <n v="0"/>
    <n v="0"/>
    <n v="27500000"/>
    <n v="5500000"/>
    <m/>
    <m/>
    <m/>
    <s v="Persona Natural"/>
    <x v="0"/>
    <m/>
    <s v="PRESTAR LOS SERVICIOS PROFESIONALES PARA REALIZAR LA ASISTENCIA TECNICA SOBRE LA INFRAESTRUCTURA DE LOS PREDIOS DEL CENTRO POBLADO DE CHORRILLOS EN LA LOCALIDAD DE SUBA, OBJETO DE LEGALIZACION DENTRO DEL MARCO DE LA NORMATIVA VIGENTE (DECRETO 435 DE 2015)"/>
    <s v="https://community.secop.gov.co/Public/Tendering/OpportunityDetail/Index?noticeUID=CO1.NTC.3141272&amp;isFromPublicArea=True&amp;isModal=true&amp;asPopupView=true"/>
    <x v="11"/>
    <x v="339"/>
    <d v="2022-08-18T00:00:00"/>
    <d v="2022-12-31T00:00:00"/>
    <s v="4 meses 14 días."/>
    <d v="2023-01-17T00:00:00"/>
    <s v="17 días."/>
    <d v="2023-01-17T00:00:00"/>
    <s v="5 meses "/>
    <s v="Término Ok"/>
    <m/>
    <m/>
    <m/>
    <m/>
    <s v="Calle 23 bis #28-21 Mz L Apto 301"/>
    <n v="3002215715"/>
    <s v="luisfrinconc@hotmail.com"/>
    <s v="Banco BBVA"/>
    <s v="Ahorros"/>
    <s v="0034604405"/>
    <s v="Masculino"/>
    <s v="Colombia"/>
    <s v="Bogotá, D.C."/>
    <s v="Cundinamarca"/>
    <d v="1958-06-10T00:00:00"/>
    <n v="65"/>
    <s v="ESPECIALIZACIÓN EN GERENCIA DE MERCADEO ESTRATEGICO; ARQUITECTURA"/>
    <m/>
  </r>
  <r>
    <x v="2"/>
    <s v="417-2022"/>
    <m/>
    <s v="Secop II"/>
    <s v="417-2022CPS-P(74141)"/>
    <s v="FDLSUBACD-399-2022(74141)"/>
    <x v="0"/>
    <x v="0"/>
    <x v="1"/>
    <m/>
    <m/>
    <s v="Erika Paola Cepeda Gutierrez"/>
    <n v="1015456486"/>
    <s v="Bogotá, D.C."/>
    <n v="1994"/>
    <n v="22900000"/>
    <n v="0"/>
    <n v="0"/>
    <n v="22900000"/>
    <n v="4580000"/>
    <m/>
    <m/>
    <m/>
    <s v="Persona Natural"/>
    <x v="0"/>
    <m/>
    <s v="PRESTAR SERVICIOS PROFESIONALES EN EL AREA DE GESTION DEL DESARROLLO LOCAL DE LA ALCALDIA LOCAL DE SUBA, PARA APOYAR EN EL PROCESO DE FORMULACION, EJECUCION, SEGUIMIENTO Y EVALUACION DE LAS ACCIONES ENCAMINADAS A PROMOVER Y GARANTIZAR OPORTUNIDADES DE EDUCACION SUPERIOR PARA LA CIUDADANIA DE LA LOCALIDAD DE SUBA, EN EL MARCO DEL CUMPLIMIENTO DEL PROYECTO DE INVERSION 1994 - JOVENES FORMADOS PARA EL FUTURO"/>
    <s v="https://community.secop.gov.co/Public/Tendering/OpportunityDetail/Index?noticeUID=CO1.NTC.3140221&amp;isFromPublicArea=True&amp;isModal=true&amp;asPopupView=true"/>
    <x v="20"/>
    <x v="340"/>
    <d v="2022-08-17T00:00:00"/>
    <d v="2022-12-31T00:00:00"/>
    <s v="4 meses 15 días."/>
    <d v="2022-12-31T00:00:00"/>
    <s v=""/>
    <d v="2022-12-31T00:00:00"/>
    <s v="4 meses 15 días."/>
    <s v="Término Ok"/>
    <m/>
    <m/>
    <m/>
    <m/>
    <s v="Av. Calle 26 # 43 81"/>
    <n v="3124624942"/>
    <s v="erika.p.cepeda.g@gmail.com"/>
    <s v="Banco Davivienda"/>
    <s v="Ahorros"/>
    <s v="488402711847"/>
    <s v="Femenino"/>
    <s v="Colombia"/>
    <s v="Bogotá, D.C."/>
    <s v="Cundinamarca"/>
    <d v="1995-08-13T00:00:00"/>
    <n v="28"/>
    <s v="LENGUAJES Y ESTUDIOS_x000a_SOCIOCULTURALES"/>
    <m/>
  </r>
  <r>
    <x v="2"/>
    <s v="418-2022"/>
    <m/>
    <s v="Secop II"/>
    <s v="418-2022CPS-P(74431)"/>
    <s v="FDLSUBACD-400-2022(74431)"/>
    <x v="0"/>
    <x v="0"/>
    <x v="1"/>
    <m/>
    <m/>
    <s v="SANTIAGO GIRALDO GRACIA"/>
    <n v="1018442355"/>
    <s v="Bogotá, D.C."/>
    <n v="1978"/>
    <n v="32750000"/>
    <n v="0"/>
    <n v="0"/>
    <n v="32750000"/>
    <n v="6550000"/>
    <m/>
    <m/>
    <m/>
    <s v="Persona Natural"/>
    <x v="0"/>
    <m/>
    <s v="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s v="https://community.secop.gov.co/Public/Tendering/OpportunityDetail/Index?noticeUID=CO1.NTC.3138391&amp;isFromPublicArea=True&amp;isModal=true&amp;asPopupView=true"/>
    <x v="15"/>
    <x v="340"/>
    <d v="2022-08-16T00:00:00"/>
    <d v="2022-12-31T00:00:00"/>
    <s v="4 meses 16 días."/>
    <d v="2023-01-15T00:00:00"/>
    <s v="15 días."/>
    <d v="2023-01-15T00:00:00"/>
    <s v="5 meses "/>
    <s v="Término Ok"/>
    <m/>
    <m/>
    <m/>
    <m/>
    <s v="n CL 54 10 36"/>
    <n v="3204122748"/>
    <s v="santiagogiral@gmail.com"/>
    <s v="Bancolombia"/>
    <s v="Ahorros"/>
    <n v="33349444718"/>
    <s v="Masculino"/>
    <s v="Colombia"/>
    <s v="Bogotá, D.C."/>
    <s v="Cundinamarca"/>
    <d v="1991-03-11T00:00:00"/>
    <n v="33"/>
    <s v="MAESTRÍA EN COMUNICACIÓN CREATIVA"/>
    <m/>
  </r>
  <r>
    <x v="2"/>
    <s v="419-2022"/>
    <m/>
    <s v="Secop II"/>
    <s v="419-2022CPS-P(74131)"/>
    <s v="FDLSUBACD-401-2022(74131)"/>
    <x v="0"/>
    <x v="0"/>
    <x v="1"/>
    <m/>
    <m/>
    <s v="MAGDA GICELLA MOROY CIFUENTES"/>
    <n v="52697415"/>
    <s v="Bogotá, D.C."/>
    <n v="1995"/>
    <n v="32750000"/>
    <n v="0"/>
    <n v="0"/>
    <n v="32750000"/>
    <n v="6550000"/>
    <m/>
    <m/>
    <m/>
    <s v="Persona Natural"/>
    <x v="0"/>
    <m/>
    <s v="PRESTAR LOS SERVICIOS PROFESIONALES EN EL AREA DE GESTION DE DESARROLLO LOCAL EN LA ASISTENCIA TECNICA Y ESTRUCTURACION DE ACCIONES ENFOCADAS A FORTALECER EL TEJIDO SOCIAL APOYANDO EMPRENDIMIENTOS PRODUCTIVOS EN AGRICULTURA URBANA DE LA LOCALIDAD DE SUBA, DANDO CUMPLIMIENTO A LAS METAS DEL PROYECTO DE INVERSION 1995 - SEMBRANDO EMPRENDIMIENTO URBANO."/>
    <s v="https://community.secop.gov.co/Public/Tendering/OpportunityDetail/Index?noticeUID=CO1.NTC.3132357&amp;isFromPublicArea=True&amp;isModal=true&amp;asPopupView=true"/>
    <x v="12"/>
    <x v="340"/>
    <d v="2022-08-16T00:00:00"/>
    <d v="2022-12-31T00:00:00"/>
    <s v="4 meses 16 días."/>
    <d v="2023-01-15T00:00:00"/>
    <s v="15 días."/>
    <d v="2023-01-15T00:00:00"/>
    <s v="5 meses "/>
    <s v="Término Ok"/>
    <m/>
    <m/>
    <m/>
    <m/>
    <s v="CL 153 No 97b 30 int k casa 7"/>
    <n v="3003621407"/>
    <s v="L ambitotas11@gmail.com"/>
    <s v="Banco Davivienda"/>
    <s v="Ahorros"/>
    <s v="0570008670364952"/>
    <s v="Femenino"/>
    <s v="Colombia"/>
    <s v="Bogotá, D.C."/>
    <s v="Cundinamarca"/>
    <d v="1980-04-26T00:00:00"/>
    <n v="44"/>
    <s v="ESPECIALIZACIÓN TECNOLÓGICA EN GESTIÓN AMBIENTAL,TECNOLOGIA EN SANEAMIENTO_x000a_AMBIENTAL,ADMINISTRACION AMBIENTAL"/>
    <m/>
  </r>
  <r>
    <x v="2"/>
    <s v="420-2022"/>
    <m/>
    <s v="Secop II"/>
    <s v="420-2022CPS-AG(74137)"/>
    <s v="FDLSUBACD-402-2022(74137)"/>
    <x v="0"/>
    <x v="0"/>
    <x v="0"/>
    <m/>
    <m/>
    <s v="EDWIN MORENO FUENTES"/>
    <n v="79710852"/>
    <s v="Bogotá, D.C."/>
    <n v="1978"/>
    <n v="18250000"/>
    <n v="0"/>
    <n v="0"/>
    <n v="18250000"/>
    <n v="3650000"/>
    <m/>
    <m/>
    <m/>
    <s v="Persona Natural"/>
    <x v="0"/>
    <m/>
    <s v="PRESTAR SERVICIOS DE APOYO PARA LA ADMINISTRACION DEL PROGRAMA SUBATIC DE LA LOCALIDAD DE SUBA Y BRINDAR APOYO TIC EN TEMAS RELACIONADOS CON LOS RECURSOS TECNOLOGICOS LA ALCALDIA LOCAL DE SUBA."/>
    <s v="https://community.secop.gov.co/Public/Tendering/OpportunityDetail/Index?noticeUID=CO1.NTC.3138928&amp;isFromPublicArea=True&amp;isModal=true&amp;asPopupView=true"/>
    <x v="9"/>
    <x v="340"/>
    <d v="2022-08-17T00:00:00"/>
    <d v="2022-12-31T00:00:00"/>
    <s v="4 meses 15 días."/>
    <d v="2022-12-31T00:00:00"/>
    <s v=""/>
    <d v="2022-12-31T00:00:00"/>
    <s v="4 meses 15 días."/>
    <s v="Término Ok"/>
    <m/>
    <m/>
    <m/>
    <m/>
    <s v="Cr 87b #90-40 casa 7"/>
    <n v="3166091700"/>
    <s v="jedwinmf@gmail.com"/>
    <s v="Banco Caja Social (BCSC)"/>
    <s v="Ahorros"/>
    <n v="24102941560"/>
    <s v="Masculino"/>
    <s v="Colombia"/>
    <s v="Bogotá, D.C."/>
    <s v="Cundinamarca"/>
    <d v="1974-10-02T00:00:00"/>
    <n v="49"/>
    <s v="TÉCNICO EN MANTENIMIENTO DE_x000a_EQUIPOS DE COMPUTO,TECNOLOGÍA EN ANÁLISIS Y DESARROLLO_x000a_DE SISTEMAS DE INFORMACIÓN "/>
    <m/>
  </r>
  <r>
    <x v="2"/>
    <s v="421-2022"/>
    <m/>
    <s v="Secop II"/>
    <s v="421-2022PS (72705)"/>
    <s v="LICITACIoN PuBLICA FDLSLP-4-20212(72705)"/>
    <x v="5"/>
    <x v="2"/>
    <x v="2"/>
    <m/>
    <m/>
    <s v="ASOCIACIÓN HOGARES SÍ A LA VIDA"/>
    <s v="900175374-5"/>
    <m/>
    <s v="No es CPS P-AG"/>
    <n v="569318000"/>
    <n v="140158695"/>
    <n v="0"/>
    <n v="709476695"/>
    <m/>
    <m/>
    <m/>
    <m/>
    <s v="Persona Jurídica"/>
    <x v="2"/>
    <m/>
    <s v="PRESTAR LOS SERVICIOS LOGISTICOS PARA LA REALIZACION DE EVENTOS Y/O ACTIVIDADES MISIONALES Y DE APOYO, QUE REQUIERA LA ALCALDIA LOCAL DE SUBA EN EL MARCO DEL CUMPLIMIENTO DEL PLAN DE DESARROLLO LOCAL"/>
    <s v="https://community.secop.gov.co/Public/Tendering/OpportunityDetail/Index?noticeUID=CO1.NTC.3012653&amp;isFromPublicArea=True&amp;isModal=true&amp;asPopupView=true"/>
    <x v="3"/>
    <x v="339"/>
    <d v="2022-08-30T00:00:00"/>
    <d v="2023-06-29T00:00:00"/>
    <s v="10 meses "/>
    <d v="2023-09-13T00:00:00"/>
    <s v="2 meses 15 días."/>
    <d v="2023-09-13T00:00:00"/>
    <s v="1 años 15 días."/>
    <s v="Término Ok"/>
    <m/>
    <m/>
    <m/>
    <d v="2024-01-30T00:00:00"/>
    <m/>
    <m/>
    <m/>
    <m/>
    <m/>
    <m/>
    <s v="No aplica"/>
    <m/>
    <m/>
    <m/>
    <m/>
    <s v="-"/>
    <m/>
    <m/>
  </r>
  <r>
    <x v="2"/>
    <s v="422-2022"/>
    <m/>
    <s v="Secop II"/>
    <s v="422-2022CPS-AG(74283)"/>
    <s v="FDLSUBACD-403-2022(74283)"/>
    <x v="0"/>
    <x v="0"/>
    <x v="0"/>
    <m/>
    <m/>
    <s v="DAVID ERNESTO POSADA CESPEDES"/>
    <n v="80034892"/>
    <s v="Bogotá, D.C."/>
    <n v="1963"/>
    <n v="13900000"/>
    <n v="0"/>
    <n v="0"/>
    <n v="13900000"/>
    <n v="2780000"/>
    <m/>
    <m/>
    <m/>
    <s v="Persona Natural"/>
    <x v="0"/>
    <m/>
    <s v="PRESTAR SERVICIOS TECNICOS DE APOYO A LA GESTION PROMOVIENDO LA PARTICIPACION CIUDADANA EN LAS PRACTICAS DEPORTIVAS; MEDIANTE LA PROMOCION DE LAS HABILIDADES DE NIÑOS, JOVENES Y ADULTOS DE LA LOCALIDAD EN LAS DIFERENTES DISCIPLINAS DEPORTIVAS"/>
    <s v="https://community.secop.gov.co/Public/Tendering/OpportunityDetail/Index?noticeUID=CO1.NTC.3146440&amp;isFromPublicArea=True&amp;isModal=true&amp;asPopupView=true"/>
    <x v="34"/>
    <x v="339"/>
    <d v="2022-08-17T00:00:00"/>
    <d v="2022-12-31T00:00:00"/>
    <s v="4 meses 15 días."/>
    <d v="2022-12-31T00:00:00"/>
    <s v=""/>
    <d v="2022-12-31T00:00:00"/>
    <s v="4 meses 15 días."/>
    <s v="Término Ok"/>
    <m/>
    <m/>
    <m/>
    <m/>
    <s v="KR 123 131 80"/>
    <n v="3195577188"/>
    <s v=" condavid1@gmail.com"/>
    <s v="Banco Caja Social (BCSC)"/>
    <s v="Ahorros"/>
    <n v="24068268776"/>
    <s v="Masculino"/>
    <s v="Colombia"/>
    <s v="Bogotá, D.C."/>
    <s v="Cundinamarca"/>
    <d v="1982-08-23T00:00:00"/>
    <n v="41"/>
    <s v="LICENCIATURA EN EDUCACION BASICA CON ENFASIS EN EDUCACION FISICA,"/>
    <m/>
  </r>
  <r>
    <x v="2"/>
    <s v="423-2022"/>
    <m/>
    <s v="Secop II"/>
    <s v="423-2022CPS-AG(74966)"/>
    <s v="FDLSUBACD-404-2022(74277)"/>
    <x v="0"/>
    <x v="0"/>
    <x v="0"/>
    <m/>
    <m/>
    <s v="MISAEL LIZARAZO MANRIQUE"/>
    <n v="1019005984"/>
    <s v="Bogotá, D.C."/>
    <n v="1963"/>
    <n v="13900000"/>
    <n v="0"/>
    <n v="0"/>
    <n v="13900000"/>
    <n v="2780000"/>
    <m/>
    <m/>
    <m/>
    <s v="Persona Natural"/>
    <x v="0"/>
    <m/>
    <s v="PRESTAR SERVICIOS DE APOYO A LA GESTION PROMOVIENDO LA PARTICIPACION CIUDADANA EN LAS PRACTICAS DEPORTIVAS; MEDIANTE EL USO DE METODOLOGIAS, PROMOVIENDO UNA MEJOR CALIDAD DE VIDA Y APROVECHAMIENTO DEL TIEMPO LIBRE EN LOS HABITANTES DE LA LOCALIDAD DE SUBA"/>
    <s v="https://community.secop.gov.co/Public/Tendering/OpportunityDetail/Index?noticeUID=CO1.NTC.3146795&amp;isFromPublicArea=True&amp;isModal=true&amp;asPopupView=true"/>
    <x v="34"/>
    <x v="339"/>
    <d v="2022-08-22T00:00:00"/>
    <d v="2022-12-31T00:00:00"/>
    <s v="4 meses 10 días."/>
    <d v="2022-12-31T00:00:00"/>
    <s v=""/>
    <d v="2022-12-31T00:00:00"/>
    <s v="4 meses 10 días."/>
    <s v="Término Ok"/>
    <m/>
    <m/>
    <m/>
    <m/>
    <s v="Calle 140a #101d - 08"/>
    <n v="3112485823"/>
    <s v="misaellizarazo28@hotmail.com"/>
    <s v="Banco de Bogotá"/>
    <s v="Ahorros"/>
    <s v="005302559"/>
    <s v="Masculino"/>
    <s v="Colombia"/>
    <s v="Bogotá, D.C."/>
    <s v="Cundinamarca"/>
    <d v="1986-05-28T00:00:00"/>
    <n v="38"/>
    <s v="Lic. en educación básica con énfasis en Educación Física, Deporte y recreación."/>
    <m/>
  </r>
  <r>
    <x v="2"/>
    <s v="424-2022"/>
    <m/>
    <s v="Secop II"/>
    <s v="424-2022CPS-P(74138)"/>
    <s v="FDLSUBACD405-2022(74138)"/>
    <x v="0"/>
    <x v="0"/>
    <x v="1"/>
    <m/>
    <m/>
    <s v="GLORIA ASTRID RODRIGUEZ BAQUERO"/>
    <n v="52444244"/>
    <s v="Bogotá, D.C."/>
    <n v="1978"/>
    <n v="38500000"/>
    <n v="3850000"/>
    <n v="0"/>
    <n v="42350000"/>
    <n v="7700000"/>
    <m/>
    <m/>
    <m/>
    <s v="Persona Natural"/>
    <x v="0"/>
    <m/>
    <s v="PRESTAR SERVICIOS PROFESIONALES ESPECIALIZADOS AL DESPACHO, PARA APOYAR AL ALCALDE EN LA COORDINACION DE TEMAS PRIORITARIOS Y LA GESTION ANTE LAS ENTIDADES DEL DISTRITO CAPITAL PARA EL CUMPLIMIENTO DE LAS METAS DEL PLAN DE DESARROLLO LOCAL"/>
    <s v="https://community.secop.gov.co/Public/Tendering/OpportunityDetail/Index?noticeUID=CO1.NTC.3145080&amp;isFromPublicArea=True&amp;isModal=true&amp;asPopupView=true"/>
    <x v="14"/>
    <x v="339"/>
    <d v="2022-08-16T00:00:00"/>
    <d v="2022-12-31T00:00:00"/>
    <s v="4 meses 16 días."/>
    <d v="2023-01-30T00:00:00"/>
    <s v="30 días."/>
    <d v="2023-01-30T00:00:00"/>
    <s v="5 meses 15 días."/>
    <s v="Término Ok"/>
    <m/>
    <m/>
    <m/>
    <m/>
    <s v="Cra 54C No. 143A-90"/>
    <n v="3196374017"/>
    <s v="gloriaaz@yahoo.com"/>
    <s v="Banco Caja Social (BCSC)"/>
    <s v="Ahorros"/>
    <n v="24063441482"/>
    <s v="Femenino"/>
    <s v="Colombia"/>
    <s v="Bogotá, D.C."/>
    <s v="Cundinamarca"/>
    <d v="1979-06-25T00:00:00"/>
    <n v="44"/>
    <s v="ESPECIALIZACION EN GOBIERNO Y POLITICAS PUBLICAS,PSICOLOGIA "/>
    <m/>
  </r>
  <r>
    <x v="2"/>
    <s v="425-2022"/>
    <m/>
    <s v="Secop II"/>
    <s v="425-2022CPS-AG(74966)"/>
    <s v="FDLSUBACD-406-2022(74966)"/>
    <x v="0"/>
    <x v="0"/>
    <x v="0"/>
    <m/>
    <m/>
    <s v="ANDReS FELIPE RUEDA SaNCHEZ"/>
    <n v="1032453094"/>
    <s v="Bogotá, D.C."/>
    <n v="1978"/>
    <n v="10440000"/>
    <n v="0"/>
    <n v="0"/>
    <n v="10440000"/>
    <n v="2320000"/>
    <m/>
    <m/>
    <m/>
    <s v="Persona Natural"/>
    <x v="0"/>
    <m/>
    <s v="PRESTAR LOS SERVICIOS DE APOYO EN EL AREA DE GESTION DEL DESARROLLO LOCAL, REALIZANDO ACTIVIDADES ADMINISTRATIVAS QUE CONTRIBUYAN AL CUMPLIMIENTO DE LAS METAS DEL PLAN DE DESARROLLO LOCAL."/>
    <s v="https://community.secop.gov.co/Public/Tendering/OpportunityDetail/Index?noticeUID=CO1.NTC.3148436&amp;isFromPublicArea=True&amp;isModal=true&amp;asPopupView=true"/>
    <x v="3"/>
    <x v="339"/>
    <d v="2022-08-17T00:00:00"/>
    <d v="2022-12-31T00:00:00"/>
    <s v="4 meses 15 días."/>
    <d v="2022-12-31T00:00:00"/>
    <s v=""/>
    <d v="2022-12-31T00:00:00"/>
    <s v="4 meses 15 días."/>
    <s v="Término Ok"/>
    <m/>
    <m/>
    <m/>
    <m/>
    <s v="CALLE 162#55-40"/>
    <n v="3242806098"/>
    <s v="ARUEDACLICK@HOTMAIL.COM"/>
    <s v="Banco Scotiabank Colpatria"/>
    <s v="Ahorros"/>
    <n v="4392025841"/>
    <s v="Masculino"/>
    <s v="Colombia"/>
    <s v="Bogotá, D.C."/>
    <s v="Cundinamarca"/>
    <d v="1992-09-30T00:00:00"/>
    <n v="31"/>
    <s v="BACHILLER"/>
    <m/>
  </r>
  <r>
    <x v="2"/>
    <s v="426-2022"/>
    <m/>
    <s v="Secop II"/>
    <s v="426-2022CPS-AG-(74132)"/>
    <s v="FDLSUBACD-407-2022(74132)"/>
    <x v="0"/>
    <x v="0"/>
    <x v="0"/>
    <m/>
    <m/>
    <s v="ROCÍO LÓPEZ RAMÍREZ"/>
    <n v="52337641"/>
    <s v="Bogotá, D.C."/>
    <n v="1953"/>
    <n v="18250000"/>
    <n v="0"/>
    <n v="0"/>
    <n v="18250000"/>
    <n v="3650000"/>
    <m/>
    <m/>
    <m/>
    <s v="Persona Natural"/>
    <x v="0"/>
    <m/>
    <s v="PRESTAR LOS SERVICIOS TECNICOS PARA LA OPERACION, SEGUIMIENTO Y CUMPLIMIENTO DE LOS PROCESOS Y PROCEDIMIENTOS DEL SERVICIO APOYOS ECONOMICOS TIPO C, REQUERIDOS PARA EL OPORTUNO Y ADECUADO REGISTRO, CRUCE Y REPORTE DE LOS DATOS EN EL SISTEMA MISIONAL¿SIRBE, QUE CONTRIBUYAN A LA GARANTIA DE LOS DERECHOS DE LA POBLACION MAYOR EN EL MARCO DE LA POLITICA PUBLICA SOCIAL PARA EL ENVEJECIMIENTO Y LA VEJEZ EN EL DISTRITO CAPITAL A CARGO DE LA ALCALDIA LOCAL"/>
    <s v="https://community.secop.gov.co/Public/Tendering/OpportunityDetail/Index?noticeUID=CO1.NTC.3148371&amp;isFromPublicArea=True&amp;isModal=true&amp;asPopupView=true"/>
    <x v="2"/>
    <x v="339"/>
    <d v="2022-08-22T00:00:00"/>
    <d v="2022-12-31T00:00:00"/>
    <s v="4 meses 10 días."/>
    <d v="2023-01-15T00:00:00"/>
    <s v="15 días."/>
    <d v="2023-01-15T00:00:00"/>
    <s v="4 meses 25 días."/>
    <s v="Término Ok"/>
    <m/>
    <m/>
    <m/>
    <m/>
    <s v="CALLE 130 C BIS # 107 A - 38"/>
    <n v="3103148900"/>
    <s v="rocilopez52@gmail.com"/>
    <s v="Banco Caja Social (BCSC)"/>
    <s v="Ahorros"/>
    <n v="24041538083"/>
    <s v="Femenino"/>
    <s v="Colombia"/>
    <s v="Villavicencio"/>
    <s v="Meta"/>
    <d v="1972-11-03T00:00:00"/>
    <n v="51"/>
    <s v="TECNOLOGÍA EN GESTIÓN INTEGRADA DE_x000a_LA CALIDAD, MEDIO AMBIENTE,"/>
    <m/>
  </r>
  <r>
    <x v="2"/>
    <s v="427-2022"/>
    <m/>
    <s v="Secop II"/>
    <s v="427-2022CPS-P(74129)"/>
    <s v="FDLSUBACD-408-2022(74129)"/>
    <x v="0"/>
    <x v="0"/>
    <x v="1"/>
    <m/>
    <m/>
    <s v="LEIDY TATIANA GUTIeRREZ RAMiREZ"/>
    <n v="1014260794"/>
    <s v="Bogotá, D.C."/>
    <n v="1977"/>
    <n v="22900000"/>
    <n v="0"/>
    <n v="0"/>
    <n v="22900000"/>
    <n v="4580000"/>
    <m/>
    <m/>
    <m/>
    <s v="Persona Natural"/>
    <x v="0"/>
    <m/>
    <s v="PRESTAR LOS SERVICIOS PROFESIONALES AL AREA DE GESTION DEL DESARROLLO LOCAL PARA APOYAR AL ALCALDE LOCAL EN LA PROMOCION, ARTICULACION, ACOMPAÑAMIENTO Y SEGUIMIENTO EN MATERIA SOCIAL PARA IMPULSAR EL DESARROLLO DE LAS ACTIVIDADES RELACIONADAS CON LA POBLACION LGBTI, EN EL MARCO DEL CUMPLIMIENTO DE LAS METAS ESTABLECIDAS EN EL PROYECTO DE INVERSION 1977 - SUBA PARTICIPA, INCIDE Y RECONSTRUYE LA CONFIANZA CIUDADANA"/>
    <s v="https://community.secop.gov.co/Public/Tendering/OpportunityDetail/Index?noticeUID=CO1.NTC.3146328&amp;isFromPublicArea=True&amp;isModal=true&amp;asPopupView=true"/>
    <x v="4"/>
    <x v="339"/>
    <d v="2022-08-18T00:00:00"/>
    <d v="2022-12-31T00:00:00"/>
    <s v="4 meses 14 días."/>
    <d v="2022-12-31T00:00:00"/>
    <s v=""/>
    <d v="2022-12-31T00:00:00"/>
    <s v="4 meses 14 días."/>
    <s v="Término Ok"/>
    <m/>
    <m/>
    <m/>
    <m/>
    <s v="CARRERA 134#139-21"/>
    <n v="3197010316"/>
    <s v="ITTGUTIERREZR@GMAIL.COM"/>
    <s v="Bancolombia"/>
    <s v="Ahorros"/>
    <n v="54770053288"/>
    <s v="Femenino"/>
    <s v="Colombia"/>
    <s v="Bogotá, D.C."/>
    <s v="Cundinamarca"/>
    <d v="1994-05-06T00:00:00"/>
    <n v="30"/>
    <s v="TRABAJO SOCIAL"/>
    <m/>
  </r>
  <r>
    <x v="2"/>
    <s v="428-2022"/>
    <m/>
    <s v="Secop II"/>
    <s v="428-2022PS(73974)"/>
    <s v="FDLSSAMC-5-2022(73974)"/>
    <x v="2"/>
    <x v="2"/>
    <x v="2"/>
    <m/>
    <m/>
    <s v="AUDIO DAZ P.A. SYSTEM S.A.S."/>
    <s v="830017043-2"/>
    <m/>
    <s v="No es CPS P-AG"/>
    <n v="228000000"/>
    <n v="0"/>
    <n v="0"/>
    <n v="228000000"/>
    <m/>
    <m/>
    <m/>
    <m/>
    <s v="Persona Jurídica"/>
    <x v="2"/>
    <m/>
    <s v="PRESTACION DE SERVICIOS LOGISTICOS Y DE SUMINISTRO DE INSUMOS PARA EL DESARROLLO OPERATIVO DEL PROGRAMA &quot;RETO LOCAL JOVENES Y ENTORNOS SEGUROS&quot; DE LA LOCALIDAD 11 DE SUBA"/>
    <s v="https://community.secop.gov.co/Public/Tendering/OpportunityDetail/Index?noticeUID=CO1.NTC.3078111&amp;isFromPublicArea=True&amp;isModal=true&amp;asPopupView=true"/>
    <x v="20"/>
    <x v="345"/>
    <d v="2022-08-25T00:00:00"/>
    <d v="2022-12-24T00:00:00"/>
    <s v="4 meses "/>
    <d v="2022-12-24T00:00:00"/>
    <s v=""/>
    <d v="2022-12-24T00:00:00"/>
    <s v="4 meses "/>
    <s v="Término Ok"/>
    <m/>
    <m/>
    <m/>
    <d v="2023-06-23T00:00:00"/>
    <m/>
    <m/>
    <m/>
    <m/>
    <m/>
    <m/>
    <s v="No aplica"/>
    <m/>
    <m/>
    <m/>
    <m/>
    <s v="-"/>
    <m/>
    <m/>
  </r>
  <r>
    <x v="2"/>
    <s v="429-2022"/>
    <m/>
    <s v="Secop II"/>
    <s v="429-2022AG(74277)"/>
    <s v="FDLSSACD-409-2022(74277)"/>
    <x v="0"/>
    <x v="0"/>
    <x v="0"/>
    <m/>
    <m/>
    <s v="Michael Andrés Castro Guzmán"/>
    <n v="1030623911"/>
    <s v="Bogotá, D.C."/>
    <n v="1963"/>
    <n v="13900000"/>
    <n v="0"/>
    <n v="0"/>
    <n v="13900000"/>
    <n v="2780000"/>
    <m/>
    <m/>
    <m/>
    <s v="Persona Natural"/>
    <x v="0"/>
    <m/>
    <s v="PRESTAR SERVICIOS DE APOYO A LA GESTION PROMOVIENDO LA PARTICIPACION CIUDADANA EN LAS PRACTICAS DEPORTIVAS; MEDIANTE EL USO DE METODOLOGIAS, PROMOVIENDO UNA MEJOR CALIDAD DE VIDA Y APROVECHAMIENTO DEL TIEMPO LIBRE EN LOS HABITANTES DE LA LOCALIDAD DE SUBA"/>
    <s v="https://community.secop.gov.co/Public/Tendering/OpportunityDetail/Index?noticeUID=CO1.NTC.3166026&amp;isFromPublicArea=True&amp;isModal=true&amp;asPopupView=true"/>
    <x v="34"/>
    <x v="346"/>
    <d v="2022-08-23T00:00:00"/>
    <d v="2022-12-31T00:00:00"/>
    <s v="4 meses 9 días."/>
    <d v="2022-12-31T00:00:00"/>
    <s v=""/>
    <d v="2022-12-31T00:00:00"/>
    <s v="4 meses 9 días."/>
    <s v="Término Ok"/>
    <m/>
    <m/>
    <m/>
    <m/>
    <s v="Calle 52 A No. 78 G 09 Sur, Kennedy Catalina I."/>
    <n v="3143441063"/>
    <s v=" maicol25_@hotmail.com"/>
    <s v="Banco Scotiabank Colpatria"/>
    <s v="Ahorros"/>
    <n v="202013719"/>
    <s v="Masculino"/>
    <s v="Colombia"/>
    <s v="Bogotá, D.C."/>
    <s v="Cundinamarca"/>
    <d v="1993-04-25T00:00:00"/>
    <n v="31"/>
    <s v="CULTURA FISICA Y DEPORTE"/>
    <m/>
  </r>
  <r>
    <x v="2"/>
    <s v="430-2022"/>
    <m/>
    <s v="Secop II"/>
    <s v="430-2022CPS-AG(74277)"/>
    <s v="FDLSUBACD-410-2022(74277)"/>
    <x v="0"/>
    <x v="0"/>
    <x v="0"/>
    <m/>
    <m/>
    <s v="MICHEL JOHAN GONZALES CASILLAS"/>
    <n v="1026289966"/>
    <m/>
    <n v="1963"/>
    <n v="13900000"/>
    <n v="0"/>
    <n v="0"/>
    <n v="13900000"/>
    <n v="2780000"/>
    <m/>
    <m/>
    <m/>
    <s v="Persona Natural"/>
    <x v="0"/>
    <m/>
    <s v="PRESTAR SERVICIOS DE APOYO A LA GESTION PROMOVIENDO LA PARTICIPACION CIUDADANA EN LAS PRACTICAS DEPORTIVAS; MEDIANTE EL USO DE METODOLOGIAS, PROMOVIENDO UNA MEJOR CALIDAD DE VIDA Y APROVECHAMIENTO DEL TIEMPO LIBRE EN LOS HABITANTES DE LA LOCALIDAD DE SUBA."/>
    <s v="https://community.secop.gov.co/Public/Tendering/OpportunityDetail/Index?noticeUID=CO1.NTC.3163853&amp;isFromPublicArea=True&amp;isModal=true&amp;asPopupView=true"/>
    <x v="34"/>
    <x v="346"/>
    <d v="2022-08-24T00:00:00"/>
    <d v="2022-12-31T00:00:00"/>
    <s v="4 meses 8 días."/>
    <d v="2022-12-31T00:00:00"/>
    <s v=""/>
    <d v="2022-12-31T00:00:00"/>
    <s v="4 meses 8 días."/>
    <s v="Término Ok"/>
    <m/>
    <m/>
    <m/>
    <m/>
    <s v="-"/>
    <s v="-"/>
    <s v="-"/>
    <s v="-"/>
    <s v="-"/>
    <s v="-"/>
    <s v="Masculino"/>
    <s v="-"/>
    <s v="-"/>
    <s v="-"/>
    <s v="-"/>
    <s v="-"/>
    <s v="-"/>
    <m/>
  </r>
  <r>
    <x v="2"/>
    <s v="431-2022"/>
    <m/>
    <s v="Secop II"/>
    <s v="431-2022CPS-AG-(74283)"/>
    <s v="FDLSUBACD-411-2022(74283)"/>
    <x v="0"/>
    <x v="0"/>
    <x v="0"/>
    <m/>
    <m/>
    <s v="STEFANY LORENA HENAO JIMENEZ"/>
    <n v="1010213497"/>
    <s v="Bogotá, D.C."/>
    <n v="1963"/>
    <n v="13900000"/>
    <n v="0"/>
    <n v="0"/>
    <n v="13900000"/>
    <n v="2780000"/>
    <m/>
    <m/>
    <m/>
    <s v="Persona Natural"/>
    <x v="0"/>
    <m/>
    <s v="PRESTAR SERVICIOS TECNICOS DE APOYO A LA GESTION PROMOVIENDO LA PARTICIPACION CIUDADANA EN LAS PRACTICAS DEPORTIVAS; MEDIANTE LA PROMOCION DE LAS HABILIDADES DE NIÑOS, JOVENES Y ADULTOS DE LA LOCALIDAD EN LAS DIFERENTES DISCIPLINAS DEPORTIVAS"/>
    <s v="https://community.secop.gov.co/Public/Tendering/OpportunityDetail/Index?noticeUID=CO1.NTC.3167802&amp;isFromPublicArea=True&amp;isModal=true&amp;asPopupView=true"/>
    <x v="34"/>
    <x v="346"/>
    <d v="2022-08-23T00:00:00"/>
    <d v="2022-12-31T00:00:00"/>
    <s v="4 meses 9 días."/>
    <d v="2022-12-31T00:00:00"/>
    <s v=""/>
    <d v="2022-12-31T00:00:00"/>
    <s v="4 meses 9 días."/>
    <s v="Término Ok"/>
    <m/>
    <m/>
    <m/>
    <m/>
    <s v="KR 111A 151D 65"/>
    <n v="3013782647"/>
    <s v="stefit94@gmail.com"/>
    <s v="Bancolombia"/>
    <s v="Ahorros"/>
    <n v="91224102564"/>
    <s v="Femenino"/>
    <s v="Colombia"/>
    <s v="Bogotá, D.C."/>
    <s v="Cundinamarca"/>
    <d v="1994-03-01T00:00:00"/>
    <n v="30"/>
    <s v="PROFESIONAL EN ENTRENAMIENTO DEPORTIVO"/>
    <m/>
  </r>
  <r>
    <x v="2"/>
    <s v="432-2022"/>
    <m/>
    <s v="Secop II"/>
    <s v="432-2022CPS-AG(74283)"/>
    <s v="FDLSUBACD-412-2022(74283)"/>
    <x v="0"/>
    <x v="0"/>
    <x v="0"/>
    <m/>
    <m/>
    <s v="RAFAEL ANTONIO CASTAÑO RIAÑO"/>
    <n v="1015396858"/>
    <m/>
    <n v="1963"/>
    <n v="13900000"/>
    <n v="0"/>
    <n v="0"/>
    <n v="13900000"/>
    <n v="2780000"/>
    <m/>
    <m/>
    <m/>
    <s v="Persona Natural"/>
    <x v="2"/>
    <m/>
    <s v="PRESTAR SERVICIOS TECNICOS DE APOYO A LA GESTION PROMOVIENDO LA PARTICIPACION CIUDADANA EN LAS PRACTICAS DEPORTIVAS; MEDIANTE LA PROMOCION DE LAS HABILIDADES DE NIÑOS, JOVENES Y ADULTOS DE LA LOCALIDAD EN LAS DIFERENTES DISCIPLINAS DEPORTIVAS"/>
    <s v="https://community.secop.gov.co/Public/Tendering/OpportunityDetail/Index?noticeUID=CO1.NTC.3168076&amp;isFromPublicArea=True&amp;isModal=true&amp;asPopupView=true"/>
    <x v="34"/>
    <x v="346"/>
    <d v="2022-08-23T00:00:00"/>
    <d v="2022-12-31T00:00:00"/>
    <s v="4 meses 9 días."/>
    <d v="2022-12-31T00:00:00"/>
    <s v=""/>
    <d v="2022-09-16T00:00:00"/>
    <s v="25 días."/>
    <s v="Terminación Anticipada"/>
    <m/>
    <m/>
    <m/>
    <d v="2023-03-23T00:00:00"/>
    <s v="-"/>
    <s v="-"/>
    <s v="-"/>
    <s v="-"/>
    <s v="-"/>
    <s v="-"/>
    <s v="Masculino"/>
    <s v="-"/>
    <s v="-"/>
    <s v="-"/>
    <s v="-"/>
    <s v="-"/>
    <s v="-"/>
    <m/>
  </r>
  <r>
    <x v="2"/>
    <s v="433-2022"/>
    <m/>
    <s v="Secop II"/>
    <s v="433-2022CPS-AG(74293)"/>
    <s v="FSLSUBACD-413-2022(74293)"/>
    <x v="0"/>
    <x v="0"/>
    <x v="0"/>
    <m/>
    <m/>
    <s v="WILMAR HERNAN PEREZ SANCHEZ"/>
    <n v="1019077094"/>
    <s v="Bogotá, D.C."/>
    <n v="1963"/>
    <n v="13900000"/>
    <n v="0"/>
    <n v="0"/>
    <n v="13900000"/>
    <n v="2780000"/>
    <m/>
    <m/>
    <m/>
    <s v="Persona Natural"/>
    <x v="0"/>
    <m/>
    <s v="PRESTAR SERVICIOS TECNICOS DE APOYO A LA GESTION COMO GESTOR DE LA BICI, PROMOVIENDO LA PARTICIPACION CIUDADANA EN LAS PRACTICAS DEPORTIVAS; MEDIANTE EL USO DE METODOLOGIAS, PROMOVIENDO UNA MEJOR CALIDAD DE VIDA Y APROVECHAMIENTO DEL TIEMPO LIBRE EN LOS HABITANTES DE LA LOCALIDAD DE SUBA."/>
    <s v="https://community.secop.gov.co/Public/Tendering/OpportunityDetail/Index?noticeUID=CO1.NTC.3165367&amp;isFromPublicArea=True&amp;isModal=true&amp;asPopupView=true"/>
    <x v="34"/>
    <x v="346"/>
    <d v="2022-08-22T00:00:00"/>
    <d v="2022-12-31T00:00:00"/>
    <s v="4 meses 10 días."/>
    <d v="2022-12-31T00:00:00"/>
    <s v=""/>
    <d v="2022-12-31T00:00:00"/>
    <s v="4 meses 10 días."/>
    <s v="Término Ok"/>
    <m/>
    <m/>
    <m/>
    <m/>
    <s v="Cra 145 # 143 a 21"/>
    <n v="3208689930"/>
    <s v="p.wilmarhernan@gmail.com"/>
    <s v="Banco Caja Social (BCSC)"/>
    <s v="Ahorros"/>
    <s v="24093510947"/>
    <s v="Masculino"/>
    <s v="Colombia"/>
    <s v="Bogotá, D.C."/>
    <s v="Cundinamarca"/>
    <d v="1992-12-10T00:00:00"/>
    <n v="31"/>
    <s v="TECNOLOGIA EN ENTRENAMIENTO DEPORTIVO"/>
    <m/>
  </r>
  <r>
    <x v="2"/>
    <s v="434-2022"/>
    <m/>
    <s v="Secop II"/>
    <s v="434-2022CPS-P(74422)"/>
    <s v="FDLSUBACD-414-2022(74422)"/>
    <x v="0"/>
    <x v="0"/>
    <x v="1"/>
    <m/>
    <m/>
    <s v="MERCEDES ALEJANDRA MACAY CASTELLANOS"/>
    <n v="1014269767"/>
    <s v="Bogotá, D.C."/>
    <n v="1978"/>
    <n v="22900000"/>
    <n v="1365000"/>
    <n v="0"/>
    <n v="24265000"/>
    <n v="4580000"/>
    <m/>
    <m/>
    <m/>
    <s v="Persona Natural"/>
    <x v="0"/>
    <m/>
    <s v="PRESTAR SERVICIOS PROFESIONALES EN EL AREA DE GESTION DEL DESARROLLO LOCAL DE LA ALCALDIA LOCAL DE SUBA, PARA LOGRAR EL CUMPLIMIENTO DE LAS METAS DEL PLAN DE DESARROLLO LOCAL DE LA VIGENCIA"/>
    <s v="https://community.secop.gov.co/Public/Tendering/OpportunityDetail/Index?noticeUID=CO1.NTC.3168238&amp;isFromPublicArea=True&amp;isModal=true&amp;asPopupView=true"/>
    <x v="6"/>
    <x v="346"/>
    <d v="2022-08-22T00:00:00"/>
    <d v="2022-12-31T00:00:00"/>
    <s v="4 meses 10 días."/>
    <d v="2023-01-29T00:00:00"/>
    <s v="29 días."/>
    <d v="2023-01-29T00:00:00"/>
    <s v="5 meses 8 días."/>
    <s v="Término Ok"/>
    <m/>
    <m/>
    <m/>
    <m/>
    <s v="transversal 6 # 6 03 to frailejon apto 303"/>
    <n v="3197028864"/>
    <s v="ALEJAMACAYC@GMAIL.COM"/>
    <s v="Banco Caja Social (BCSC)"/>
    <s v="Ahorros"/>
    <n v="24070928778"/>
    <s v="Femenino"/>
    <s v="Colombia"/>
    <s v="Bogotá, D.C."/>
    <s v="Cundinamarca"/>
    <d v="1995-09-08T00:00:00"/>
    <n v="28"/>
    <s v="ADMINISTRACION DE EMPRESAS - ADMINISTRACION DE NEGOCIOS INTERNACIONALES"/>
    <m/>
  </r>
  <r>
    <x v="2"/>
    <s v="435-2022"/>
    <m/>
    <s v="Secop II"/>
    <s v="435-2022CPS-P(74603)"/>
    <s v="FDLSUBACD-415-2022(74603)"/>
    <x v="0"/>
    <x v="0"/>
    <x v="1"/>
    <m/>
    <m/>
    <s v="NORMAN PRIETO HERRERA"/>
    <n v="80815786"/>
    <s v="Bogotá, D.C."/>
    <n v="1999"/>
    <n v="32750000"/>
    <n v="0"/>
    <n v="0"/>
    <n v="32750000"/>
    <n v="6550000"/>
    <m/>
    <m/>
    <m/>
    <s v="Persona Natural"/>
    <x v="0"/>
    <m/>
    <s v="PRESTAR SERVICIOS PROFESIONALES EN EL AREA DE GESTION DEL DESARROLLO LOCAL DE LA ALCALDIA LOCAL DE SUBA, PARA APOYAR LAS REVISIONES PERIODICAS DE LAS OBRAS CONTRATADAS, EJECUTADAS Y TERMINADAS POR EL FONDO DE DESARROLLO LOCAL DE SUBA, A FIN DE VERIFICAR EL CUMPLIMIENTO A LA ESTABILIDAD Y GARANTIA DE LAS MISMAS EN LOS PROYECTOS DE MALLA VIAL, ESPACIO PUBLICO, PARQUES Y DEMAS"/>
    <s v="https://community.secop.gov.co/Public/Tendering/OpportunityDetail/Index?noticeUID=CO1.NTC.3163958&amp;isFromPublicArea=True&amp;isModal=true&amp;asPopupView=true"/>
    <x v="11"/>
    <x v="346"/>
    <d v="2022-08-22T00:00:00"/>
    <d v="2022-12-31T00:00:00"/>
    <s v="4 meses 10 días."/>
    <d v="2023-01-21T00:00:00"/>
    <s v="21 días."/>
    <d v="2023-01-21T00:00:00"/>
    <s v="5 meses "/>
    <s v="Término Ok"/>
    <m/>
    <m/>
    <m/>
    <m/>
    <s v="CL 66 59 31 T 10 Apto 1105 Bogotá."/>
    <n v="3186053860"/>
    <s v="nprietoherrera@gmail.com"/>
    <s v="Bancolombia"/>
    <s v="Ahorros"/>
    <n v="17494850869"/>
    <s v="Masculino"/>
    <s v="Colombia"/>
    <s v="Bogotá, D.C."/>
    <s v="Cundinamarca"/>
    <d v="1984-06-14T00:00:00"/>
    <n v="39"/>
    <s v="INGENIERIA CIVIL,ESPECIALIZACION EN GERENCIA"/>
    <m/>
  </r>
  <r>
    <x v="2"/>
    <s v="436-2022"/>
    <m/>
    <s v="Secop II"/>
    <s v="436-2022CPS-AG(74575)"/>
    <s v="FDLSUBACD-416-2022(74575)"/>
    <x v="0"/>
    <x v="0"/>
    <x v="0"/>
    <m/>
    <m/>
    <s v="MATEO CALDERDÓN CASAS"/>
    <n v="1022436937"/>
    <s v="Bogotá, D.C."/>
    <n v="1953"/>
    <n v="13900000"/>
    <n v="0"/>
    <n v="0"/>
    <n v="13900000"/>
    <n v="2780000"/>
    <m/>
    <m/>
    <m/>
    <s v="Persona Natural"/>
    <x v="5"/>
    <m/>
    <s v="PRESTAR SERVICIOS DE APOYO A LA GESTION PARA EL SEGUIMIENTO DEL CUMPLIMIENTO DE LOS PROCEDIMIENTOS ADMINISTRATIVOS, OPERATIVOS Y TECNICOS DEL PROYECTO - RETO LOCAL - Y LOS ASOCIADOS A LA INCLUSION SOCIAL Y SEGURIDAD ECONOMICA EN LA LOCALIDAD DE SUBA"/>
    <s v="https://community.secop.gov.co/Public/Tendering/OpportunityDetail/Index?noticeUID=CO1.NTC.3163508&amp;isFromPublicArea=True&amp;isModal=true&amp;asPopupView=true"/>
    <x v="20"/>
    <x v="346"/>
    <d v="2022-08-19T00:00:00"/>
    <d v="2022-12-31T00:00:00"/>
    <s v="4 meses 13 días."/>
    <d v="2022-12-31T00:00:00"/>
    <s v=""/>
    <d v="2022-09-09T00:00:00"/>
    <s v="22 días."/>
    <s v="Terminación Anticipada"/>
    <m/>
    <m/>
    <m/>
    <m/>
    <s v="Dirección: Carrera 92 # 162 - 40"/>
    <n v="3222344725"/>
    <s v="calderoncasasmateo@gmail.com"/>
    <s v="Banco Davivienda"/>
    <s v="Ahorros"/>
    <s v="0550488415356085"/>
    <s v="Masculino"/>
    <s v="Colombia"/>
    <s v="Bogotá, D.C."/>
    <s v="Cundinamarca"/>
    <d v="1998-07-08T00:00:00"/>
    <n v="25"/>
    <s v="LICENCIATURA EN CIENCIAS SOCIALES"/>
    <m/>
  </r>
  <r>
    <x v="2"/>
    <s v="437-2022"/>
    <m/>
    <s v="Secop II"/>
    <s v="437-2022CPS-P(74591)"/>
    <s v="FDLSUBACD-417-2022(74591)"/>
    <x v="0"/>
    <x v="0"/>
    <x v="1"/>
    <m/>
    <m/>
    <s v="JUAN ANDRÉS CITA GARCÍA"/>
    <n v="1015440006"/>
    <s v="Bogotá, D.C."/>
    <n v="1978"/>
    <n v="32750000"/>
    <n v="0"/>
    <n v="0"/>
    <n v="32750000"/>
    <n v="6550000"/>
    <m/>
    <m/>
    <m/>
    <s v="Persona Natural"/>
    <x v="0"/>
    <m/>
    <s v="APOYAR TECNICAMENTE LAS DISTINTAS ETAPAS DE LOS PROCESOS DE COMPETENCIA DE LA ALCALDIA LOCAL PARA LA DEPURACION DE ACTUACIONES ADMINISTRATIVAS"/>
    <s v="https://community.secop.gov.co/Public/Tendering/OpportunityDetail/Index?noticeUID=CO1.NTC.3168264&amp;isFromPublicArea=True&amp;isModal=true&amp;asPopupView=true"/>
    <x v="21"/>
    <x v="346"/>
    <d v="2022-08-24T00:00:00"/>
    <d v="2022-12-31T00:00:00"/>
    <s v="4 meses 8 días."/>
    <d v="2022-12-31T00:00:00"/>
    <s v=""/>
    <d v="2022-12-31T00:00:00"/>
    <s v="4 meses 8 días."/>
    <s v="Término Ok"/>
    <m/>
    <m/>
    <m/>
    <m/>
    <s v="CARRERA52#123B-25"/>
    <n v="3208156280"/>
    <s v="JUANANDRES.CITA@GMAIL.COM"/>
    <s v="Bancolombia"/>
    <s v="Ahorros"/>
    <n v="74300016786"/>
    <s v="Masculino"/>
    <s v="Colombia"/>
    <s v="Bogotá, D.C."/>
    <s v="Cundinamarca"/>
    <d v="1993-04-26T00:00:00"/>
    <n v="31"/>
    <s v="ARQUITECTURA "/>
    <m/>
  </r>
  <r>
    <x v="2"/>
    <s v="438-2022"/>
    <m/>
    <s v="Secop II"/>
    <s v="438-2022CPS-P(74232)"/>
    <s v="FDLSUBACD-418-2022(74232)"/>
    <x v="0"/>
    <x v="0"/>
    <x v="1"/>
    <m/>
    <m/>
    <s v="LUZ VIVIANA CARO CUERVO"/>
    <n v="52935897"/>
    <s v="Bogotá, D.C."/>
    <n v="1963"/>
    <n v="22900000"/>
    <n v="0"/>
    <n v="0"/>
    <n v="22900000"/>
    <n v="4580000"/>
    <m/>
    <m/>
    <m/>
    <s v="Persona Natural"/>
    <x v="0"/>
    <m/>
    <s v="PRESTAR SERVICIOS PROFESIONALES COMO APOYO A LA COORDINACION DEL SISTEMA DEPORTIVO INTEGRADO, PROMOVIENDO LA PARTICIPACION CIUDADANA EN LAS PRACTICAS DEPORTIVAS; MEDIANTE EL USO DE METODOLOGIAS, PROMOVIENDO UNA MEJOR CALIDAD DE VIDA Y APROVECHAMIENTO DEL TIEMPO LIBRE EN LOS HABITANTES DE LA LOCALIDAD DE SUBA"/>
    <s v="https://community.secop.gov.co/Public/Tendering/OpportunityDetail/Index?noticeUID=CO1.NTC.3164266&amp;isFromPublicArea=True&amp;isModal=true&amp;asPopupView=true"/>
    <x v="34"/>
    <x v="346"/>
    <d v="2022-08-23T00:00:00"/>
    <d v="2022-12-31T00:00:00"/>
    <s v="4 meses 9 días."/>
    <d v="2022-12-31T00:00:00"/>
    <s v=""/>
    <d v="2022-12-31T00:00:00"/>
    <s v="4 meses 9 días."/>
    <s v="Término Ok"/>
    <m/>
    <m/>
    <m/>
    <m/>
    <s v="KR 10269 -22"/>
    <n v="3112878797"/>
    <s v="viviana.caro83@hotmail.com"/>
    <s v="Banco Caja Social (BCSC)"/>
    <s v="Ahorros"/>
    <n v="24054739147"/>
    <s v="Femenino"/>
    <s v="Colombia"/>
    <s v="Bogotá, D.C."/>
    <s v="Cundinamarca"/>
    <d v="1983-12-26T00:00:00"/>
    <n v="40"/>
    <s v="ADMINISTRACION DEPORTIVA,CURSO ORGANIZACION DE EVENTOS EL SENA 2009 40_x000a_CURSO CONTRATACION ESTATAL SENA 2009 40_x000a_SIMPOSIO INTERNACIONAL DE POLITICAS"/>
    <m/>
  </r>
  <r>
    <x v="2"/>
    <s v="439-2022"/>
    <m/>
    <s v="Secop II"/>
    <s v="439-2022CPS-AG(74293)"/>
    <s v="FDLSUBACD-419-2022(74293)"/>
    <x v="0"/>
    <x v="0"/>
    <x v="0"/>
    <m/>
    <m/>
    <s v="HENRY GIANCARLO GUEVARA MILA"/>
    <n v="80932222"/>
    <m/>
    <n v="1963"/>
    <n v="13900000"/>
    <n v="0"/>
    <n v="0"/>
    <n v="13900000"/>
    <n v="2780000"/>
    <m/>
    <m/>
    <m/>
    <s v="Persona Natural"/>
    <x v="0"/>
    <m/>
    <s v="PRESTAR SERVICIOS TECNICOS DE APOYO A LA GESTION COMO GESTOR DE LA BICI, PROMOVIENDO LA PARTICIPACION CIUDADANA EN LAS PRACTICAS DEPORTIVAS; MEDIANTE EL USO DE METODOLOGIAS, PROMOVIENDO UNA MEJOR CALIDAD DE VIDA Y APROVECHAMIENTO DEL TIEMPO LIBRE EN LOS HABITANTES DE LA LOCALIDAD DE SUBA."/>
    <s v="https://community.secop.gov.co/Public/Tendering/OpportunityDetail/Index?noticeUID=CO1.NTC.3164128&amp;isFromPublicArea=True&amp;isModal=true&amp;asPopupView=true"/>
    <x v="34"/>
    <x v="346"/>
    <d v="2022-08-22T00:00:00"/>
    <d v="2022-12-31T00:00:00"/>
    <s v="4 meses 10 días."/>
    <d v="2022-12-31T00:00:00"/>
    <s v=""/>
    <d v="2022-12-31T00:00:00"/>
    <s v="4 meses 10 días."/>
    <s v="Término Ok"/>
    <m/>
    <m/>
    <m/>
    <m/>
    <s v="-"/>
    <s v="-"/>
    <s v="-"/>
    <s v="-"/>
    <s v="-"/>
    <s v="-"/>
    <s v="Masculino"/>
    <s v="-"/>
    <s v="-"/>
    <s v="-"/>
    <s v="-"/>
    <s v="-"/>
    <s v="-"/>
    <m/>
  </r>
  <r>
    <x v="2"/>
    <s v="440-2022"/>
    <m/>
    <s v="Secop II"/>
    <s v="440-2022CPS-AG(74277)"/>
    <s v="FDLSUBACD-420-2022(74277)"/>
    <x v="0"/>
    <x v="0"/>
    <x v="0"/>
    <m/>
    <m/>
    <s v="MANUEL ALEJANDRO GAVIRIA ARIAS"/>
    <n v="1019082340"/>
    <s v="Bogotá, D.C."/>
    <n v="1963"/>
    <n v="13900000"/>
    <n v="0"/>
    <n v="0"/>
    <n v="13900000"/>
    <n v="2780000"/>
    <m/>
    <m/>
    <m/>
    <s v="Persona Natural"/>
    <x v="0"/>
    <m/>
    <s v="PRESTAR SERVICIOS DE APOYO A LA GESTION PROMOVIENDO LA PARTICIPACION CIUDADANA EN LAS PRACTICAS DEPORTIVAS; MEDIANTE EL USO DE METODOLOGIAS, PROMOVIENDO UNA MEJOR CALIDAD DE VIDA Y APROVECHAMIENTO DEL TIEMPO LIBRE EN LOS HABITANTES DE LA LOCALIDAD DE SUBA"/>
    <s v="https://community.secop.gov.co/Public/Tendering/OpportunityDetail/Index?noticeUID=CO1.NTC.3165361&amp;isFromPublicArea=True&amp;isModal=true&amp;asPopupView=true"/>
    <x v="34"/>
    <x v="346"/>
    <d v="2022-08-23T00:00:00"/>
    <d v="2022-12-31T00:00:00"/>
    <s v="4 meses 9 días."/>
    <d v="2022-12-31T00:00:00"/>
    <s v=""/>
    <d v="2022-12-31T00:00:00"/>
    <s v="4 meses 9 días."/>
    <s v="Término Ok"/>
    <m/>
    <m/>
    <m/>
    <m/>
    <s v="CL 147 D 92 26"/>
    <n v="3244170695"/>
    <s v="MAGA_7700@HOTMAIL.COM"/>
    <s v="Banco Caja Social (BCSC)"/>
    <s v="Ahorros"/>
    <n v="24055276454"/>
    <s v="Masculino"/>
    <s v="Colombia"/>
    <s v="Bogotá, D.C."/>
    <s v="Cundinamarca"/>
    <d v="1993-05-12T00:00:00"/>
    <n v="31"/>
    <s v="maestria en biocinetica,ciencias del deporte"/>
    <m/>
  </r>
  <r>
    <x v="2"/>
    <s v="441-2022"/>
    <m/>
    <s v="Secop II"/>
    <s v="441-2022PS(72889)"/>
    <s v="FDLSUBACMA-3-2022(72889)"/>
    <x v="4"/>
    <x v="6"/>
    <x v="2"/>
    <m/>
    <m/>
    <s v="CONSORCIO ARQUITECTURA PARA LA CULTURA 2022"/>
    <n v="52896908"/>
    <m/>
    <s v="No es CPS P-AG"/>
    <n v="190138697"/>
    <n v="0"/>
    <n v="0"/>
    <n v="190138697"/>
    <m/>
    <s v="URIEL GUERRERO FARFAN (50.00%)- William Cardona Olmos (50.00%)"/>
    <m/>
    <m/>
    <s v="Consorcio"/>
    <x v="2"/>
    <s v="4. 12/12/2023 4:45:58 PM Se reactiva el contrato por vencimiento del plazo acordado por las partes para la suspensión._x000a_3. 30/08/2023 8:21:42 PM Mediante documento radicado en el fondo de desarrollo local de suba, por consorcio arquitectura para la cultura 2022, y la solicitud de modificación contractual suscrita por el supervisor y apoyo a la supervisión del contrato No. 441-2022CO(72889), se solicita suspensión del contrato suscrito con CONSORCIO ARQUITECTURA PARA LA CULTURA 2022, por el término de dos (02) meses, desde 30/08/2023 hasta el 29/10/2023. Teniendo en cuenta la justificación que se encuentra en el documento anexo, el cual hace parte integral del presente contrato. Teniendo en cuenta que la solicitud fue radicada el 28/08/2023, se procede a suspender la ejecución del contrato N° 441-2022CO(72889), desde el 30/08/2023 hasta el 29/10/2023, de conformidad con las consideraciones anteriormente expuestas. la fecha de reactivación del contrato será el 30 de octubre de 2023, día siguiente a la terminación de la suspensión. la nueva fecha de terminación del contrato será el 14 de diciembre de 2023. lo anterior, con fundamento además en el principio de la autonomía de la voluntad consagrado en el artículo 1602 del código civil, en concordancia con el artículo 40 de la ley 80 de 1993, inciso tercero._x000a_2. 30/08/2023 2:25:17 PM Se reactiva el contrato por vencimiento del plazo establecido por las partes para la suspensión No. 1._x0009_ _x000a_1. 31/05/2023 5:09:59 PM Mediante documento radicado en el fondo de desarrollo local de suba, por consorcio arquitectura para la cultura 2022, y la solicitud de modificación contractual suscrita por el supervisor y apoyo a la supervisión del contrato No. 441-2022CO(72889), se solicita suspensión del contrato suscrito con CONSORCIO ARQUITECTURA PARA LA CULTURA 2022, por el término de tres (03) meses, desde 30/05/2023 hasta el 29/08/2023. Teniendo en cuenta la justificación que se encuentra en el documento anexo, el cual hace parte integral del presente contrato. Teniendo en cuenta que la solicitud fue radicada el 28/05/2023, se procede a suspender la ejecución del contrato N° 441-2022CO(72889), desde el 30/05/2023 hasta el 29/08/2023, de conformidad con las consideraciones anteriormente expuestas. la fecha de reactivación del contrato será el 30 de agosto de 2023, día siguiente a la terminación de la suspensión. la nueva fecha de terminación del contrato será el 03 de octubre de 2023. lo anterior, con fundamento además en el principio de la autonomía de la voluntad consagrado en el artículo 1602 del código civil, en concordancia con el artículo 40 de la ley 80 de 1993, inciso tercero."/>
    <s v="PRESTAR LOS SERVICIOS PROFESIONALES ESPECIALIZADOS PARA LA ELABORACION DE LOS ESTUDIOS TECNICOS Y DISEÑOS, ASI COMO PARA REALIZAR EL TRAMITE Y OBTENCION DE LA LICENCIA DE CONSTRUCCION PARA LA CASA DE LA CULTURA DE LA LOCALIDAD DE SUBA"/>
    <s v="https://community.secop.gov.co/Public/Tendering/OpportunityDetail/Index?noticeUID=CO1.NTC.3076670&amp;isFromPublicArea=True&amp;isModal=true&amp;asPopupView=true"/>
    <x v="11"/>
    <x v="347"/>
    <d v="2022-12-05T00:00:00"/>
    <d v="2023-07-04T00:00:00"/>
    <s v="7 meses "/>
    <d v="2023-10-03T00:00:00"/>
    <s v=""/>
    <d v="2023-10-03T00:00:00"/>
    <s v="7 meses "/>
    <s v="Término Ok"/>
    <s v="Reactivado"/>
    <s v="2. Desde el 30 ago. 2023 hasta el 29 oct. 2023._x000a_1. Desde el 30 may. 2023 hasta el 29 ago. 2023."/>
    <n v="91"/>
    <d v="2024-02-02T00:00:00"/>
    <m/>
    <m/>
    <m/>
    <m/>
    <m/>
    <m/>
    <s v="No aplica"/>
    <m/>
    <m/>
    <m/>
    <m/>
    <s v="-"/>
    <m/>
    <m/>
  </r>
  <r>
    <x v="2"/>
    <s v="442-2022"/>
    <m/>
    <s v="Secop II"/>
    <s v="442-2022CPS-P(74426)"/>
    <s v="FDLSUBACD-421-2022(74426)"/>
    <x v="0"/>
    <x v="0"/>
    <x v="1"/>
    <m/>
    <m/>
    <s v="ANGÉLICA MARÍA CHICA CHARRY"/>
    <n v="1019104134"/>
    <s v="Bogotá, D.C."/>
    <n v="1978"/>
    <n v="22900000"/>
    <n v="0"/>
    <n v="0"/>
    <n v="22900000"/>
    <n v="4580000"/>
    <m/>
    <m/>
    <m/>
    <s v="Persona Natural"/>
    <x v="0"/>
    <m/>
    <s v="APOYAR AL EQUIPO DE PRENSA Y COMUNICACIONES DE LA ALCALDIA LOCAL EN LA REALIZACION Y PUBLICACION DE CONTENIDOS DE REDES SOCIALES Y CANALES DE DIVULGACION DIGITAL (SITIO WEB) DE LA ALCALDIA LOCAL"/>
    <s v="https://community.secop.gov.co/Public/Tendering/OpportunityDetail/Index?noticeUID=CO1.NTC.3189696&amp;isFromPublicArea=True&amp;isModal=true&amp;asPopupView=true"/>
    <x v="15"/>
    <x v="348"/>
    <d v="2022-08-29T00:00:00"/>
    <d v="2022-12-31T00:00:00"/>
    <s v="4 meses 3 días."/>
    <d v="2022-12-31T00:00:00"/>
    <s v=""/>
    <d v="2022-12-31T00:00:00"/>
    <s v="4 meses 3 días."/>
    <s v="Término Ok"/>
    <m/>
    <m/>
    <m/>
    <m/>
    <s v="calle 147c #101-53 casa 22"/>
    <n v="3163905258"/>
    <s v="L angelicachicac@gmail.com"/>
    <s v="Bancolombia"/>
    <s v="Ahorros"/>
    <n v="91200050334"/>
    <s v="Femenino"/>
    <s v="Colombia"/>
    <s v="Bogotá, D.C."/>
    <s v="Cundinamarca"/>
    <d v="1995-02-22T00:00:00"/>
    <n v="29"/>
    <s v="COMUNICACION SOCIALY PERIODISMO"/>
    <m/>
  </r>
  <r>
    <x v="2"/>
    <s v="443-2022"/>
    <m/>
    <s v="Secop II"/>
    <s v="443-2022CPS-P(75527)"/>
    <s v="FDLSUBACD-422-2022(75527)"/>
    <x v="0"/>
    <x v="0"/>
    <x v="1"/>
    <m/>
    <m/>
    <s v="ELVIA XIMENA RINCON LANCHEROS"/>
    <n v="52336841"/>
    <s v="Bogotá, D.C."/>
    <n v="1963"/>
    <n v="20610000"/>
    <n v="0"/>
    <n v="0"/>
    <n v="20610000"/>
    <n v="4580000"/>
    <m/>
    <m/>
    <m/>
    <s v="Persona Natural"/>
    <x v="0"/>
    <m/>
    <s v="PRESTAR SERVICIOS PROFESIONALES COMO APOYO A LA COORDINACION DEL SISTEMA DEPORTIVO INTEGRADO, PROMOVIENDO LA PARTICIPACION CIUDADANA EN LAS PRACTICAS DEPORTIVAS; MEDIANTE EL USO DE METODOLOGIAS, PROMOVIENDO UNA MEJOR CALIDAD DE VIDA Y APROVECHAMIENTO DEL TIEMPO LIBRE EN LOS HABITANTES DE LA LOCALIDAD DE SUBA"/>
    <s v="https://community.secop.gov.co/Public/Tendering/OpportunityDetail/Index?noticeUID=CO1.NTC.3186887&amp;isFromPublicArea=True&amp;isModal=true&amp;asPopupView=true"/>
    <x v="4"/>
    <x v="349"/>
    <d v="2022-09-05T00:00:00"/>
    <d v="2022-12-31T00:00:00"/>
    <s v="3 meses 27 días."/>
    <d v="2022-12-31T00:00:00"/>
    <s v=""/>
    <d v="2022-12-31T00:00:00"/>
    <s v="3 meses 27 días."/>
    <s v="Término Ok"/>
    <m/>
    <m/>
    <m/>
    <m/>
    <s v="CALLE 132 C 105C-05"/>
    <n v="3003550902"/>
    <s v="ximerincon18@gmail.com"/>
    <s v="Banco de Bogotá"/>
    <s v="Ahorros"/>
    <s v="237061189"/>
    <s v="Femenino"/>
    <s v="Colombia"/>
    <s v="Monguí"/>
    <s v="Boyacá"/>
    <d v="1976-06-18T00:00:00"/>
    <n v="47"/>
    <s v="INGENIERÍA INDUSTRIAL; TECNOLOGÍA EN MANTENIMIENTO DE EQUIPO BIOMÉDICO"/>
    <m/>
  </r>
  <r>
    <x v="2"/>
    <s v="444-2022"/>
    <m/>
    <s v="Secop II"/>
    <s v="444-2022CPS-P(75335)"/>
    <s v="FDLSUBACD-423-2022(75335)"/>
    <x v="0"/>
    <x v="0"/>
    <x v="1"/>
    <m/>
    <m/>
    <s v="LILIANA PARDO MONTENEGRO"/>
    <n v="1032366275"/>
    <m/>
    <n v="1978"/>
    <n v="20610000"/>
    <n v="0"/>
    <n v="0"/>
    <n v="20610000"/>
    <n v="4580000"/>
    <m/>
    <m/>
    <m/>
    <s v="Persona Natural"/>
    <x v="0"/>
    <m/>
    <s v="PRESTAR LOS SERVICIOS PROFESIONALES AL AREA DE GESTION DE DESARROLLO ADMINISTRATIVA Y FINANCIERA DEL FONDO DE DESARROLLO LOCAL DE SUBA, EN LA UNIDAD DE CUMPLIMIENTO, APOYANDO LOS PROCESOS Y ACTIVIDADES DE INVESTIGACION Y GESTION DE CONOCIMIENTO"/>
    <s v="https://community.secop.gov.co/Public/Tendering/OpportunityDetail/Index?noticeUID=CO1.NTC.3183265&amp;isFromPublicArea=True&amp;isModal=true&amp;asPopupView=true"/>
    <x v="14"/>
    <x v="349"/>
    <d v="2022-08-30T00:00:00"/>
    <d v="2022-12-31T00:00:00"/>
    <s v="4 meses 2 días."/>
    <d v="2022-12-31T00:00:00"/>
    <s v=""/>
    <d v="2022-12-31T00:00:00"/>
    <s v="4 meses 2 días."/>
    <s v="Término Ok"/>
    <m/>
    <m/>
    <m/>
    <m/>
    <s v="-"/>
    <s v="-"/>
    <s v="-"/>
    <s v="-"/>
    <s v="-"/>
    <s v="-"/>
    <s v="Femenino"/>
    <s v="-"/>
    <s v="-"/>
    <s v="-"/>
    <s v="-"/>
    <s v="-"/>
    <s v="-"/>
    <m/>
  </r>
  <r>
    <x v="2"/>
    <s v="445-2022"/>
    <m/>
    <s v="Secop II"/>
    <s v="445-2022CONVINT"/>
    <s v="FDLSUBACD-424-2022"/>
    <x v="0"/>
    <x v="1"/>
    <x v="2"/>
    <m/>
    <m/>
    <s v="GESTIoN CORPORATIVA DE LA AGENCIA DISTRITAL PARA LA EDUCACIoN SUPERIOR, LA CIENCIA Y LA TECNOLOGiA “ATENEA”"/>
    <s v="901508361-4"/>
    <m/>
    <s v="No es CPS P-AG"/>
    <n v="6612796000"/>
    <n v="593974633"/>
    <n v="0"/>
    <n v="7206770633"/>
    <m/>
    <m/>
    <m/>
    <m/>
    <s v="Entidad Distrital"/>
    <x v="6"/>
    <s v="1. 24/08/2022 9:25:41 PM Se procede a modificar por error de transcripción en la versión final del documento, el numeral 7.3. del Convenio Interadministrativo No. 445-2022CONVINT, suscrito con AGENCIA ATENEA, suprimiéndose los compromisos No. 3 y 4 de la AGENCIA, como quiera que se incluyeron por error de transcripción en la versión final del documento, que fue publicada en la plataforma SECOP II. La presente aclaración se justifica con fundamento en el artículo 45 del Código de Procedimiento Administrativo y de lo Contencioso Administrativo, respecto de corrección de errores formales._x000a_2. 12/12/2022 10:16:24 AM Mediante documento radicado en el Fondo de Desarrollo Local de Suba, por CAMILA ANDREA BARRIOS OVALLE, quien obra como apoyo a la supervisión del Contrato 445-2022CONVINT, se solicita ADICIÓN del contrato, suscrito con AGENCIA DISTRITAL PARA LA EDUCACIÓN SUPERIOR, LA CIENCIA Y LA TECNOLOGÍA ATENEA, por QUINIENTOS NOVENTA Y TRES MILLONES NOVECIENTOS SETENTA Y CUATRO MIL SEISCIENTOS TREINTA TRES PESOS M/Cte. ($593.974.633).. De conformidad con la justificación esgrimida en el documento anexo suscrito por el supervisor, que hace parte integral de la presente modificación contractual. La presente adición se encuentra respaldada con el Certificado de Disponibilidad Presupuestal No. 1212 de fecha 07 de DICIEMBRE de 2022. Lo anterior, con fundamento además en el principio de la autonomía de la voluntad consagrado en el artículo 1602 del Código Civil, en concordancia con el artículo 40 de la Ley 80 de 1993, inciso tercero._x000a_3. En edición en Secop II por el equipo de contratación"/>
    <s v="AUNAR ESFUERZOS TECNICOS, ADMINISTRATIVOS, JURIDICOS Y FINANCIEROS ENTRE LA AGENCIA DISTRITAL PARA LA EDUCACION SUPERIOR, LA CIENCIA Y LA TECNOLOGIA - ATENEA Y EL FONDO DE DESARROLLO LOCAL DE SUBA PARA LA IMPLEMENTACION DE UN NUEVO MODELO INCLUSIVO, EFICIENTE Y FLEXIBLE PARA EL ACCESO Y LA PERMANENCIA DE LAS Y LOS JOVENES EGRESADOS DE INSTITUCIONES DE EDUCACION MEDIA A PROGRAMAS DE EDUCACION SUPERIOR Y POSMEDIA."/>
    <s v="https://community.secop.gov.co/Public/Tendering/OpportunityDetail/Index?noticeUID=CO1.NTC.3181949&amp;isFromPublicArea=True&amp;isModal=true&amp;asPopupView=true"/>
    <x v="20"/>
    <x v="343"/>
    <d v="2022-08-24T00:00:00"/>
    <d v="2029-12-31T00:00:00"/>
    <s v="7 años 4 meses 8 días."/>
    <d v="2029-12-31T00:00:00"/>
    <s v=""/>
    <d v="2029-12-31T00:00:00"/>
    <s v="7 años 4 meses 8 días."/>
    <s v="Término Ok"/>
    <m/>
    <m/>
    <m/>
    <m/>
    <m/>
    <m/>
    <m/>
    <m/>
    <m/>
    <m/>
    <s v="No aplica"/>
    <m/>
    <m/>
    <m/>
    <m/>
    <s v="-"/>
    <m/>
    <m/>
  </r>
  <r>
    <x v="2"/>
    <s v="446-2022"/>
    <m/>
    <s v="Secop II"/>
    <s v="446-2022PS(74398)"/>
    <s v="FDLSSAMC-6-2022(74398) "/>
    <x v="2"/>
    <x v="2"/>
    <x v="2"/>
    <m/>
    <m/>
    <s v="PRECAR LTDA."/>
    <s v="860515236-2"/>
    <m/>
    <s v="No es CPS P-AG"/>
    <n v="80000000"/>
    <n v="40000000"/>
    <n v="0"/>
    <n v="120000000"/>
    <m/>
    <m/>
    <m/>
    <m/>
    <s v="Persona Jurídica"/>
    <x v="2"/>
    <m/>
    <s v="PRESTAR EL SERVICIO DE MANTENIMIENTO PREVENTIVO Y CORRECTIVO PARA LA MAQUINARIA AMARILLA Y VEHICULOS PESADOS DEL PARQUE AUTOMOTOR DE LA ALCALDIA LOCAL DE SUBA"/>
    <s v="https://community.secop.gov.co/Public/Tendering/OpportunityDetail/Index?noticeUID=CO1.NTC.3118048&amp;isFromPublicArea=True&amp;isModal=true&amp;asPopupView=true"/>
    <x v="11"/>
    <x v="349"/>
    <d v="2022-09-01T00:00:00"/>
    <d v="2023-02-28T00:00:00"/>
    <s v="6 meses "/>
    <d v="2023-05-31T00:00:00"/>
    <s v="3 meses 3 días."/>
    <d v="2023-05-31T00:00:00"/>
    <s v="9 meses "/>
    <s v="Término Ok"/>
    <m/>
    <m/>
    <m/>
    <d v="2023-10-03T00:00:00"/>
    <m/>
    <m/>
    <m/>
    <m/>
    <m/>
    <m/>
    <s v="No aplica"/>
    <m/>
    <m/>
    <m/>
    <m/>
    <s v="-"/>
    <m/>
    <m/>
  </r>
  <r>
    <x v="2"/>
    <s v="447-2022"/>
    <m/>
    <s v="Secop II"/>
    <s v="447-2022CO(73769)"/>
    <s v="FDLSSAMC-4-2022(73769)"/>
    <x v="2"/>
    <x v="8"/>
    <x v="2"/>
    <m/>
    <m/>
    <s v="SERVIARQUITECTURA Y CONSTRUCCIoN SAS"/>
    <s v="900592953-8"/>
    <m/>
    <s v="No es CPS P-AG"/>
    <n v="151049904"/>
    <n v="22600000"/>
    <n v="0"/>
    <n v="173649904"/>
    <m/>
    <m/>
    <s v="Sin Interventoría"/>
    <m/>
    <s v="Persona Jurídica"/>
    <x v="2"/>
    <m/>
    <s v="EJECUTAR LAS OBRAS DE REPARACIONES LOCATIVAS Y/O MANTENIMIENTO DE INFRAESTRUCTURA FISICA PARA LA CASA DE LA MEMORIA DE SUBA A PRECIOS UNITARIOS FIJOS Y A MONTO AGOTABLE"/>
    <s v="https://community.secop.gov.co/Public/Tendering/OpportunityDetail/Index?noticeUID=CO1.NTC.3077731&amp;isFromPublicArea=True&amp;isModal=true&amp;asPopupView=true"/>
    <x v="11"/>
    <x v="348"/>
    <d v="2022-09-07T00:00:00"/>
    <d v="2022-11-06T00:00:00"/>
    <s v="2 meses "/>
    <d v="2022-12-06T00:00:00"/>
    <s v="1 meses "/>
    <d v="2022-12-06T00:00:00"/>
    <s v="3 meses "/>
    <s v="Término Ok"/>
    <m/>
    <m/>
    <m/>
    <d v="2024-01-30T00:00:00"/>
    <m/>
    <m/>
    <m/>
    <m/>
    <m/>
    <m/>
    <s v="No aplica"/>
    <m/>
    <m/>
    <m/>
    <m/>
    <s v="-"/>
    <m/>
    <m/>
  </r>
  <r>
    <x v="2"/>
    <s v="448-2022"/>
    <m/>
    <s v="Secop II"/>
    <s v="448-2022CPS-P(75025)"/>
    <s v="FDLSUBACD-425-2022(75025)"/>
    <x v="0"/>
    <x v="0"/>
    <x v="1"/>
    <m/>
    <m/>
    <s v="EVELIN VANESSA MONTES TAMARA"/>
    <n v="1066176032"/>
    <m/>
    <n v="1978"/>
    <n v="20610000"/>
    <n v="0"/>
    <n v="0"/>
    <n v="20610000"/>
    <n v="4580000"/>
    <m/>
    <m/>
    <m/>
    <s v="Persona Natural"/>
    <x v="0"/>
    <m/>
    <s v="PRESTAR LOS SERVICIOS PROFESIONALES PARA PARA EL APOYO EN EL TRAMITE DE DESPACHOS COMISORIOS DE LA ALCALDIA LOCAL DE SUBA"/>
    <s v="https://community.secop.gov.co/Public/Tendering/OpportunityDetail/Index?noticeUID=CO1.NTC.3190622&amp;isFromPublicArea=True&amp;isModal=true&amp;asPopupView=true"/>
    <x v="14"/>
    <x v="350"/>
    <d v="2022-09-05T00:00:00"/>
    <d v="2022-12-31T00:00:00"/>
    <s v="3 meses 27 días."/>
    <d v="2022-12-31T00:00:00"/>
    <s v=""/>
    <d v="2022-12-31T00:00:00"/>
    <s v="3 meses 27 días."/>
    <s v="Término Ok"/>
    <m/>
    <m/>
    <m/>
    <m/>
    <s v="-"/>
    <s v="-"/>
    <s v="-"/>
    <s v="-"/>
    <s v="-"/>
    <s v="-"/>
    <s v="Femenino"/>
    <s v="-"/>
    <s v="-"/>
    <s v="-"/>
    <s v="-"/>
    <s v="-"/>
    <s v="-"/>
    <m/>
  </r>
  <r>
    <x v="2"/>
    <s v="449-2022"/>
    <m/>
    <s v="Secop II"/>
    <s v="449-2022CPS-P(74574)"/>
    <s v="FDLSUBACD-426-2022(74574)"/>
    <x v="0"/>
    <x v="0"/>
    <x v="1"/>
    <m/>
    <m/>
    <s v="CeSAR OSWALDO NIÑO RICO"/>
    <n v="79641733"/>
    <s v="Bogotá, D.C."/>
    <n v="1999"/>
    <n v="32750000"/>
    <n v="0"/>
    <n v="0"/>
    <n v="32750000"/>
    <n v="6550000"/>
    <m/>
    <m/>
    <m/>
    <s v="Persona Natural"/>
    <x v="0"/>
    <m/>
    <s v="PRESTAR LOS SERVICIOS PROFESIONALES COMO ABOGADO(A) PARA APOYAR LA GESTION CONTRACTUAL DEL AREA GESTION DEL DESARROLLO ADMINISTRATIVA Y FINANZAS EN TEMAS DE INFRAESTRUCTURA, EN LOS DIFERENTES PROCESOS DE SELECCION EN SUS ETAPAS PRECONTRACTUAL, CONTRACTUAL Y POSTCONTRACTUAL AL IGUAL REALIZAR TRAMITE Y SEGUIMIENTO A PETICIONES REALIZADAS POR LA CIUDADANIA, ORGANOS DE CONTROL Y DEMAS."/>
    <s v="https://community.secop.gov.co/Public/Tendering/OpportunityDetail/Index?noticeUID=CO1.NTC.3191770&amp;isFromPublicArea=True&amp;isModal=true&amp;asPopupView=true"/>
    <x v="11"/>
    <x v="348"/>
    <d v="2022-09-01T00:00:00"/>
    <d v="2022-12-31T00:00:00"/>
    <s v="4 meses "/>
    <d v="2023-01-30T00:00:00"/>
    <s v="30 días."/>
    <d v="2023-01-30T00:00:00"/>
    <s v="4 meses 30 días."/>
    <s v="Término Ok"/>
    <m/>
    <m/>
    <m/>
    <m/>
    <s v="CALLE 131A#103-04"/>
    <n v="3104786181"/>
    <s v="CEONINO2000@GMAIL.COM"/>
    <s v="Banco Caja Social (BCSC)"/>
    <s v="Ahorros"/>
    <n v="24041013685"/>
    <s v="Masculino"/>
    <s v="Colombia"/>
    <s v="Bogotá, D.C."/>
    <s v="Cundinamarca"/>
    <d v="1972-04-28T00:00:00"/>
    <n v="52"/>
    <s v="MAESTRIA EN DESARROLLO EDUCTIVO Y SOCIAL - ADMINISTRACION PUBLICA - DERECHO"/>
    <m/>
  </r>
  <r>
    <x v="2"/>
    <s v="450-2022"/>
    <m/>
    <s v="Secop II"/>
    <s v="450-2022CPS-P(74394)"/>
    <s v="FDLSUBACD-427-2022(74394)"/>
    <x v="0"/>
    <x v="0"/>
    <x v="1"/>
    <m/>
    <m/>
    <s v="LUZ MARITZA ACERO FORERO"/>
    <n v="52354964"/>
    <m/>
    <n v="1977"/>
    <n v="32750000"/>
    <n v="0"/>
    <n v="0"/>
    <n v="32750000"/>
    <n v="6550000"/>
    <m/>
    <m/>
    <m/>
    <s v="Persona Natural"/>
    <x v="0"/>
    <m/>
    <s v="PRESTAR SERVICIOS PROFESIONALES PARA LA GESTION DEL CONOCIMIENTO, PROMOVER LA EXPERIMENTACION, REALIZAR EL ACOMPAÑAMIENTO PEDAGOGICO REQUERIDO POR EL LABORATORIO DE INNOVACION DIGITAL DE SUBA, CONTRIBUYENDO AL FORTALECIMIENTO DE LAS COMPETENCIAS CIUDADANAS DE LA LOCALIDAD DE SUBA, SUBALAB, EN EL MARCO DEL USO Y APROPIACION TIC."/>
    <s v="https://community.secop.gov.co/Public/Tendering/OpportunityDetail/Index?noticeUID=CO1.NTC.3194318&amp;isFromPublicArea=True&amp;isModal=true&amp;asPopupView=true"/>
    <x v="9"/>
    <x v="348"/>
    <d v="2022-08-29T00:00:00"/>
    <d v="2022-12-31T00:00:00"/>
    <s v="4 meses 3 días."/>
    <d v="2022-12-31T00:00:00"/>
    <s v=""/>
    <d v="2022-12-31T00:00:00"/>
    <s v="4 meses 3 días."/>
    <s v="Término Ok"/>
    <m/>
    <m/>
    <m/>
    <m/>
    <s v="-"/>
    <s v="-"/>
    <s v="-"/>
    <s v="-"/>
    <s v="-"/>
    <s v="-"/>
    <s v="Femenino"/>
    <s v="-"/>
    <s v="-"/>
    <s v="-"/>
    <s v="-"/>
    <s v="-"/>
    <s v="-"/>
    <m/>
  </r>
  <r>
    <x v="2"/>
    <s v="451-2022"/>
    <m/>
    <s v="Secop II"/>
    <s v="451-2022CPS-P(74952)"/>
    <s v="FDLSUBACD-428-2022(74952)"/>
    <x v="0"/>
    <x v="0"/>
    <x v="1"/>
    <m/>
    <m/>
    <s v="DORA CECILIA BARRERA CUBIDES"/>
    <n v="51675892"/>
    <s v="Bogotá, D.C."/>
    <n v="2032"/>
    <n v="20610000"/>
    <n v="0"/>
    <n v="0"/>
    <n v="20610000"/>
    <n v="4580000"/>
    <m/>
    <m/>
    <m/>
    <s v="Persona Natural"/>
    <x v="0"/>
    <m/>
    <s v="PRESTAR SERVICIOS PROFESIONALES PARA EL ACOMPAÑAMIENTO, FORMACION Y GESTION DE INSTRUMENTOS JURIDICOS CON ENFOQUE DIFERENCIAL, QUE ORIENTEN A LA CIUDADANIA FRENTE A LAS RUTAS INSTITUCIONALES DE ATENCION Y PERMITAN FORTALECER LAS CAPACIDADES LOCALES PARA LA PREVENCION DE VIOLENCIAS Y CONFLICTOS EN SUBA"/>
    <s v="https://community.secop.gov.co/Public/Tendering/OpportunityDetail/Index?noticeUID=CO1.NTC.3195535&amp;isFromPublicArea=True&amp;isModal=true&amp;asPopupView=true"/>
    <x v="13"/>
    <x v="348"/>
    <d v="2022-10-31T00:00:00"/>
    <d v="2022-12-31T00:00:00"/>
    <s v="2 meses 1 días."/>
    <d v="2022-12-31T00:00:00"/>
    <s v=""/>
    <d v="2022-12-31T00:00:00"/>
    <s v="2 meses 1 días."/>
    <s v="Término Ok"/>
    <m/>
    <m/>
    <m/>
    <m/>
    <s v="CL 138 128 A 12"/>
    <n v="3123503177"/>
    <s v="dorabarrera39@gmail.com"/>
    <s v="Banco Falabella"/>
    <s v="Ahorros"/>
    <s v="111650005510"/>
    <s v="Femenino"/>
    <s v="Colombia"/>
    <s v="Iza"/>
    <s v="Boyacá"/>
    <d v="1963-02-06T00:00:00"/>
    <n v="61"/>
    <s v="DERECHO"/>
    <m/>
  </r>
  <r>
    <x v="2"/>
    <s v="452-2022"/>
    <m/>
    <s v="Secop II"/>
    <s v="452-2022CPS-AG(74366)"/>
    <s v="FDLSUBACD-429-2022(74366)"/>
    <x v="0"/>
    <x v="0"/>
    <x v="0"/>
    <m/>
    <m/>
    <s v="BLANCA YANETH BRICEÑO GoMEZ"/>
    <n v="52148707"/>
    <s v="Bogotá, D.C."/>
    <n v="2014"/>
    <n v="29200000"/>
    <n v="0"/>
    <n v="0"/>
    <n v="29200000"/>
    <n v="3650000"/>
    <m/>
    <m/>
    <m/>
    <s v="Persona Natural"/>
    <x v="0"/>
    <m/>
    <s v="PRESTAR LOS SERVICIOS DE ASISTENCIA TECNICA Y ACOMPAÑAMIENTO A ORGANIZACIONES RECICLADORAS DE OFICIO, FORTALECIMIENTO DEL RECICLAJE Y DEMAS TEMAS AFINES DE LA GESTION AMBIENTAL DE LA LOCALIDAD DE SUBA, PARA DAR CUMPLIMIENTO A LAS METAS DEL PROYECTO DE INVERSION LOCAL 2014"/>
    <s v="https://community.secop.gov.co/Public/Tendering/OpportunityDetail/Index?noticeUID=CO1.NTC.3194052&amp;isFromPublicArea=True&amp;isModal=true&amp;asPopupView=true"/>
    <x v="12"/>
    <x v="348"/>
    <d v="2022-08-30T00:00:00"/>
    <d v="2023-04-29T00:00:00"/>
    <s v="8 meses "/>
    <d v="2023-04-29T00:00:00"/>
    <s v=""/>
    <d v="2023-04-29T00:00:00"/>
    <s v="8 meses "/>
    <s v="Término Ok"/>
    <m/>
    <m/>
    <m/>
    <m/>
    <s v="Carrera 69j #64-17"/>
    <n v="3103290127"/>
    <s v="yanethbricenog@gmail.com"/>
    <s v="Banco Scotiabank Colpatria"/>
    <s v="Ahorros"/>
    <s v="1005234111 "/>
    <s v="Femenino"/>
    <s v="Colombia"/>
    <s v="Bogotá, D.C."/>
    <s v="Cundinamarca"/>
    <d v="1974-08-10T00:00:00"/>
    <n v="49"/>
    <s v="ESPECIALIZACION EN ORDENAMIENTO Y GESTION INTEGRAL DE CUENCAS; ADMINISTRACION AMBIENTAL Y DE LOS RECURSOS NATURALES; TECNOLOGIA EN SISTEMAS"/>
    <m/>
  </r>
  <r>
    <x v="2"/>
    <s v="453-2022"/>
    <m/>
    <s v="Secop II"/>
    <s v="453-2022CPS-AG(74366)"/>
    <s v="FDLSUBACD-430-2022(74366)"/>
    <x v="0"/>
    <x v="0"/>
    <x v="0"/>
    <m/>
    <m/>
    <s v="BRAYAN DAVID RICO AVILA"/>
    <n v="1070618894"/>
    <s v="Girardot (Cundinamarca)"/>
    <n v="2014"/>
    <n v="29200000"/>
    <n v="0"/>
    <n v="0"/>
    <n v="29200000"/>
    <n v="3650000"/>
    <m/>
    <m/>
    <m/>
    <s v="Persona Natural"/>
    <x v="0"/>
    <m/>
    <s v="PRESTAR LOS SERVICIOS DE ASISTENCIA TECNICA Y ACOMPAÑAMIENTO A ORGANIZACIONES RECICLADORAS DE OFICIO, FORTALECIMIENTO DEL RECICLAJE Y DEMAS TEMAS AFINES DE LA GESTION AMBIENTAL DE LA LOCALIDAD DE SUBA, PARA DAR CUMPLIMIENTO A LAS METAS DEL PROYECTO DE INVERSION LOCAL 2014"/>
    <s v="https://community.secop.gov.co/Public/Tendering/OpportunityDetail/Index?noticeUID=CO1.NTC.3193473&amp;isFromPublicArea=True&amp;isModal=true&amp;asPopupView=true"/>
    <x v="12"/>
    <x v="348"/>
    <d v="2022-09-01T00:00:00"/>
    <d v="2023-04-30T00:00:00"/>
    <s v="8 meses "/>
    <d v="2023-04-30T00:00:00"/>
    <s v=""/>
    <d v="2023-04-30T00:00:00"/>
    <s v="8 meses "/>
    <s v="Término Ok"/>
    <m/>
    <m/>
    <m/>
    <m/>
    <s v="Calle 137 # 88-76"/>
    <n v="3218667718"/>
    <s v="Ing.ricoa@hotmail.com_x000a_brajanroots@gmail.com"/>
    <s v="Banco Caja Social (BCSC)"/>
    <s v="Ahorros"/>
    <s v="24067956986"/>
    <s v="Masculino"/>
    <s v="Colombia"/>
    <s v="Bogotá, D.C."/>
    <s v="Cundinamarca"/>
    <d v="1996-05-17T00:00:00"/>
    <n v="28"/>
    <s v="INGENIERÍA AMBIENTAL"/>
    <m/>
  </r>
  <r>
    <x v="2"/>
    <s v="454-2022"/>
    <m/>
    <s v="Secop II"/>
    <s v="454-2022CPS-P(74608)"/>
    <s v="FDLSUBACD-431-2022(74366)"/>
    <x v="0"/>
    <x v="0"/>
    <x v="1"/>
    <m/>
    <m/>
    <s v="JUAN CARLOS BOHORQUEZ MARIN"/>
    <n v="1032400823"/>
    <s v="Bogotá, D.C."/>
    <n v="1999"/>
    <n v="32750000"/>
    <n v="0"/>
    <n v="0"/>
    <n v="32750000"/>
    <n v="6550000"/>
    <m/>
    <m/>
    <m/>
    <s v="Persona Natural"/>
    <x v="0"/>
    <m/>
    <s v="PRESTAR LOS SERVICIOS PROFESIONALES EN EL AREA GESTION DEL DESARROLLO LOCAL, REALIZANDO EL APOYO A LAS ACTIVIDADES RELACIONADAS CON LAS DIFERENTES ETAPAS CONTRACTUALES DE LOS PROYECTOS DE INVERSION DESTINADOS A LA INTERVENCION DE LA MALLA VIAL, ESPACIO PUBLICO, CICLO INFRAESTRUCTURA, INFRAESTRUCTURA CULTURAL, MEJORAMIENTO DE VIVIENDA RURAL Y PARQUES DE LA LOCALIDAD DE SUBA"/>
    <s v="https://community.secop.gov.co/Public/Tendering/OpportunityDetail/Index?noticeUID=CO1.NTC.3194434&amp;isFromPublicArea=True&amp;isModal=true&amp;asPopupView=true"/>
    <x v="11"/>
    <x v="348"/>
    <d v="2022-09-01T00:00:00"/>
    <d v="2022-12-31T00:00:00"/>
    <s v="4 meses "/>
    <d v="2023-01-30T00:00:00"/>
    <s v="30 días."/>
    <d v="2023-01-30T00:00:00"/>
    <s v="4 meses 30 días."/>
    <s v="Término Ok"/>
    <m/>
    <m/>
    <m/>
    <m/>
    <s v="CARRERA 91 #137-59"/>
    <n v="3102055390"/>
    <s v="JUANCARLOSBM1117@HOTMAIL.COM"/>
    <s v="Bancolombia"/>
    <s v="Ahorros"/>
    <n v="91237429066"/>
    <s v="Masculino"/>
    <s v="Colombia"/>
    <s v="Bogotá, D.C."/>
    <s v="Cundinamarca"/>
    <d v="1987-11-17T00:00:00"/>
    <n v="36"/>
    <s v="ING CIVIL"/>
    <m/>
  </r>
  <r>
    <x v="2"/>
    <s v="455-2022"/>
    <m/>
    <s v="Secop II"/>
    <s v="455-2022CPS-AG(74366)"/>
    <s v="FDLSUBACD-432-2022(74366)"/>
    <x v="0"/>
    <x v="0"/>
    <x v="0"/>
    <m/>
    <m/>
    <s v="GISETHS PAOLA RAMIREZ PINZON"/>
    <n v="1233888244"/>
    <s v="Bogotá, D.C."/>
    <n v="2014"/>
    <n v="29200000"/>
    <n v="0"/>
    <n v="0"/>
    <n v="29200000"/>
    <n v="3650000"/>
    <m/>
    <m/>
    <m/>
    <s v="Persona Natural"/>
    <x v="0"/>
    <m/>
    <s v="PRESTAR LOS SERVICIOS DE ASISTENCIA TECNICA Y ACOMPAÑAMIENTO A ORGANIZACIONES RECICLADORAS DE OFICIO, FORTALECIMIENTO DEL RECICLAJE Y DEMAS TEMAS AFINES DE LA GESTION AMBIENTAL DE LA LOCALIDAD DE SUBA, PARA DAR CUMPLIMIENTO A LAS METAS DEL PROYECTO DE INVERSION LOCAL 2014"/>
    <s v="https://community.secop.gov.co/Public/Tendering/OpportunityDetail/Index?noticeUID=CO1.NTC.3194255&amp;isFromPublicArea=True&amp;isModal=true&amp;asPopupView=true"/>
    <x v="12"/>
    <x v="348"/>
    <d v="2022-08-30T00:00:00"/>
    <d v="2023-04-29T00:00:00"/>
    <s v="8 meses "/>
    <d v="2023-04-29T00:00:00"/>
    <s v=""/>
    <d v="2023-04-29T00:00:00"/>
    <s v="8 meses "/>
    <s v="Término Ok"/>
    <m/>
    <m/>
    <m/>
    <m/>
    <s v="CL 131C 126 81"/>
    <n v="3132302739"/>
    <s v="gpramirez.2601@gmail.com"/>
    <s v="Banco Caja Social (BCSC)"/>
    <s v="Ahorros"/>
    <s v="24098313336"/>
    <s v="Femenino"/>
    <s v="Colombia"/>
    <s v="Bogotá, D.C."/>
    <s v="Cundinamarca"/>
    <d v="1996-12-23T00:00:00"/>
    <n v="27"/>
    <s v="INGENIERIA AMBIENTAL"/>
    <m/>
  </r>
  <r>
    <x v="2"/>
    <s v="456-2022"/>
    <m/>
    <s v="Secop II"/>
    <s v="456-2022CPS-P(75476)"/>
    <s v="FDLSUBACD-433-2022(75476)"/>
    <x v="0"/>
    <x v="0"/>
    <x v="1"/>
    <m/>
    <m/>
    <s v="HUGO FABIAN MUÑOZ TORRES"/>
    <n v="80237580"/>
    <s v="Bogotá, D.C."/>
    <n v="1978"/>
    <n v="34650000"/>
    <n v="0"/>
    <n v="0"/>
    <n v="34650000"/>
    <n v="7700000"/>
    <m/>
    <m/>
    <m/>
    <s v="Persona Natural"/>
    <x v="0"/>
    <m/>
    <s v="PRESTAR SERVICIOS PROFESIONALES ESPECIALIZADOS EN EL DESPACHO PARA ACOMPAÑAR LA EJECUCION DE LOS PROYECTOS ESTRATEGICOS DEL PLAN DE DESARROLLO LOCAL Y TEMAS AFINES DE PRIORIDAD DE LA ALCALDIA LOCAL DE SUBA."/>
    <s v="https://community.secop.gov.co/Public/Tendering/OpportunityDetail/Index?noticeUID=CO1.NTC.3210640&amp;isFromPublicArea=True&amp;isModal=true&amp;asPopupView=true"/>
    <x v="14"/>
    <x v="351"/>
    <d v="2022-09-07T00:00:00"/>
    <d v="2022-12-31T00:00:00"/>
    <s v="3 meses 25 días."/>
    <d v="2023-01-21T00:00:00"/>
    <s v="21 días."/>
    <d v="2023-01-21T00:00:00"/>
    <s v="4 meses 15 días."/>
    <s v="Término Ok"/>
    <m/>
    <m/>
    <m/>
    <m/>
    <s v="Kr 65 169 55 AP 1210"/>
    <n v="3134376942"/>
    <s v="arqcapovedavila@gmail.com"/>
    <s v="Bancolombia"/>
    <s v="Ahorros"/>
    <n v="70230283085"/>
    <s v="Masculino"/>
    <s v="Colombia"/>
    <s v="Bogotá, D.C."/>
    <s v="Cundinamarca"/>
    <d v="1981-05-04T00:00:00"/>
    <n v="43"/>
    <s v="ESPECIALIZACION EN DERECHO URBANO, PROPIEDAD Y POLITICAS DEL SUELO,ARQUITECTURA"/>
    <m/>
  </r>
  <r>
    <x v="2"/>
    <s v="457-2022"/>
    <m/>
    <s v="Secop II"/>
    <s v="457-2022CPS-P(75785)"/>
    <s v="FDLSUBACD-434-2022(75785)"/>
    <x v="0"/>
    <x v="0"/>
    <x v="1"/>
    <m/>
    <m/>
    <s v="JAIME JOSe VELASCO"/>
    <n v="12749599"/>
    <m/>
    <n v="1978"/>
    <n v="18320000"/>
    <n v="0"/>
    <n v="0"/>
    <n v="18320000"/>
    <n v="4580000"/>
    <m/>
    <m/>
    <m/>
    <s v="Persona Natural"/>
    <x v="5"/>
    <m/>
    <s v="PRESTAR LOS SERVICIOS PROFESIONALES PARA APOYAR TECNICAMENTE LA REALIZACION, PRODUCCION, LOGISTICA, TRANSMISION POR PLATAFORMAS DIGITALES Y SONIDO DE EVENTOS Y ACTIVIDADES EXTERNAS E INTERNAS, PRESENCIALES O VIRTUALES, QUE DE MANERA PERMANENTE REALIZA LA ALCALDIA LOCAL, PARA LA COMUNIDAD Y/O FUNCIONARIOS Y CONTRATISTAS"/>
    <s v="https://community.secop.gov.co/Public/Tendering/OpportunityDetail/Index?noticeUID=CO1.NTC.3216459&amp;isFromPublicArea=True&amp;isModal=true&amp;asPopupView=true"/>
    <x v="4"/>
    <x v="352"/>
    <d v="2022-09-07T00:00:00"/>
    <d v="2022-12-31T00:00:00"/>
    <s v="3 meses 25 días."/>
    <d v="2022-12-31T00:00:00"/>
    <s v=""/>
    <d v="2022-12-05T00:00:00"/>
    <s v="2 meses 29 días."/>
    <s v="Terminación Anticipada"/>
    <m/>
    <m/>
    <m/>
    <m/>
    <s v="-"/>
    <s v="-"/>
    <s v="-"/>
    <s v="-"/>
    <s v="-"/>
    <s v="-"/>
    <s v="Masculino"/>
    <s v="-"/>
    <s v="-"/>
    <s v="-"/>
    <s v="-"/>
    <s v="-"/>
    <s v="-"/>
    <m/>
  </r>
  <r>
    <x v="2"/>
    <s v="458-2022"/>
    <m/>
    <s v="Secop II"/>
    <s v="458-2022CPS-P(75808)"/>
    <s v="FDLSUBACD-435-2022(75808)"/>
    <x v="0"/>
    <x v="0"/>
    <x v="1"/>
    <m/>
    <m/>
    <s v="CARLOS ANDRÉS OTAIZA ORELLANO"/>
    <n v="1140861060"/>
    <s v="Barranquilla (Atlántico)"/>
    <n v="1978"/>
    <n v="18320000"/>
    <n v="3816667"/>
    <n v="0"/>
    <n v="22136667"/>
    <n v="4580000"/>
    <m/>
    <m/>
    <m/>
    <s v="Persona Natural"/>
    <x v="0"/>
    <m/>
    <s v="PRESTAR LOS SERVICIOS PROFESIONALES COMO ABOGADO (A) PARA APOYAR LA GESTION CONTRACTUAL DEL AREA GESTION DEL DESARROLLO LOCAL, EN LAS ETAPAS PRECONTRACTUAL Y CONTRACTUAL DE LOS PROCESOS DE SELECCION DE BIENES Y SERVICIOS DE LA ALCALDIA LOCAL DE SUBA."/>
    <s v="https://community.secop.gov.co/Public/Tendering/OpportunityDetail/Index?noticeUID=CO1.NTC.3225282&amp;isFromPublicArea=True&amp;isModal=true&amp;asPopupView=true"/>
    <x v="3"/>
    <x v="353"/>
    <d v="2022-09-06T00:00:00"/>
    <d v="2022-12-31T00:00:00"/>
    <s v="3 meses 26 días."/>
    <d v="2023-01-30T00:00:00"/>
    <s v="30 días."/>
    <d v="2023-01-30T00:00:00"/>
    <s v="4 meses 25 días."/>
    <s v="Término Ok"/>
    <m/>
    <m/>
    <m/>
    <m/>
    <s v="KR 52 44 45"/>
    <n v="3145429804"/>
    <s v="COTAIZA3006@GMAIL.COM"/>
    <s v="Banco Caja Social (BCSC)"/>
    <s v="Ahorros"/>
    <n v="24060079244"/>
    <s v="Masculino"/>
    <s v="Colombia"/>
    <s v="Barranquilla"/>
    <s v="Atlántico"/>
    <d v="1993-06-30T00:00:00"/>
    <n v="30"/>
    <s v="DERECHO - ESPECIALIZACION EN DERECHO PUBLICO"/>
    <m/>
  </r>
  <r>
    <x v="2"/>
    <s v="459-2022"/>
    <m/>
    <s v="Secop II"/>
    <s v="459-2022"/>
    <s v="FDLSUBACD-436-2022(74962)"/>
    <x v="0"/>
    <x v="0"/>
    <x v="1"/>
    <m/>
    <m/>
    <s v="MARITZA PEÑA PACHECO"/>
    <n v="37328580"/>
    <s v="Ocaña (Norte de Santander)"/>
    <n v="2032"/>
    <n v="20610000"/>
    <n v="0"/>
    <n v="0"/>
    <n v="20610000"/>
    <n v="4580000"/>
    <m/>
    <m/>
    <m/>
    <s v="Persona Natural"/>
    <x v="0"/>
    <m/>
    <s v="PRESTAR SERVICIOS PROFESIONALES PARA EL ACOMPAÑAMIENTO, FORMACION Y GESTION DE INSTRUMENTOS ADMINISTRATIVOS CON ENFOQUE DIFERENCIAL, QUE ORIENTEN A LA CIUDADANIA FRENTE A LAS RUTAS INSTITUCIONALES DE ATENCION Y PERMITAN FORTALECER LAS CAPACIDADES LOCALES PARA LA PREVENCION DE VIOLENCIAS Y CONFLICTOS EN SUBA"/>
    <s v="https://community.secop.gov.co/Public/Tendering/OpportunityDetail/Index?noticeUID=CO1.NTC.3229123&amp;isFromPublicArea=True&amp;isModal=true&amp;asPopupView=true"/>
    <x v="9"/>
    <x v="353"/>
    <d v="2022-09-06T00:00:00"/>
    <d v="2022-12-31T00:00:00"/>
    <s v="3 meses 26 días."/>
    <d v="2022-12-31T00:00:00"/>
    <s v=""/>
    <d v="2022-12-31T00:00:00"/>
    <s v="3 meses 26 días."/>
    <s v="Término Ok"/>
    <m/>
    <m/>
    <m/>
    <m/>
    <s v="CL 151 109a 83"/>
    <n v="3107467383"/>
    <s v="mapepa5@hotmail.com"/>
    <s v="Banco de Bogotá"/>
    <s v="Ahorros"/>
    <s v="205353816"/>
    <s v="Femenino"/>
    <s v="Colombia"/>
    <s v="Ocaña"/>
    <s v="Norte de Santander"/>
    <d v="1975-01-13T00:00:00"/>
    <n v="49"/>
    <s v="ADMINISTRACION Y DIRECCION DE EMPRESAS "/>
    <m/>
  </r>
  <r>
    <x v="2"/>
    <s v="460-2022"/>
    <m/>
    <s v="Secop II"/>
    <s v="460-2022-CONVINT(76073)"/>
    <s v="FDLSUBACD-437-2022(76073)"/>
    <x v="0"/>
    <x v="1"/>
    <x v="2"/>
    <m/>
    <m/>
    <s v="CORPORACIoN PARA EL DESARROLLO DE LAS MICROEMPRESAS - PROPAIS"/>
    <s v="800250713-7"/>
    <m/>
    <s v="No es CPS P-AG"/>
    <n v="6118694652"/>
    <n v="0"/>
    <n v="137122297"/>
    <n v="6255816949"/>
    <m/>
    <m/>
    <m/>
    <m/>
    <s v="ESAL"/>
    <x v="3"/>
    <s v="1. 17/02/2023 4:46:12 PM Que el día 14 de febrero del año, el supervisor y el apoyo a la supervisión, mediante documento que hace parte integral de la presente, solicitaron y avalaron realizar la modificación No.1 del contrato en mención, en lo corresponde la modificación parcial al cláusula SEXTA del Convenio Interadministrativo No. N°460-2022-CONVINT(76073), FORMA DE PAGO, con la justificación &quot;El Fondo de Desarrollo Local de Suba (FDLS), con el fin de garantizar el desarrollo del total de las actividades contempladas en el convenio, así como el prevenir nuevos retrasos en los tiempos establecidos para el cumplimiento de su objeto, evidenció la necesidad de ajustar el número y las condiciones inicialmente planteadas para los desembolsos pendientes del convenio, esto con el fin de permitir el financiamiento de las cohortes dos (2) y tres (3) de Microempresa Local 3.0 y que no se vea afectada su implementación. Así mismo, la solicitud se enmarca en la imprevisibilidad y causas externas que llevaron a que las actividades programadas para Impulso Local no se realizaran en los términos definidos por el cronograma del Plan Operativo Anual (POA)._x000a_2. 1/08/2023 2:43:37 PM La supervisión y el apoyo a la supervisión del CONVENIO INTERADMINISTRATIVO N°460-2022-CONVINT(76073), suscrito con , CORPORACIÓN PARA EL DESARROLLO DE LAS MICROEMPRESAS - PROPAIS NIT. 800.250.713-7, radicó en la Oficina de Contratación solicitud de MODIFICACION N° 2 Y PRÓRROGA No. (1) del referido contrato; prórroga hasta el (31) de octubre de 2023, teniendo en cuenta la justificación que se encuentra en los documentos anexos, que hacen parte integral del presente Contrato._x000a_3. 30/10/2023 4:45:56 PM MODIFICAR - PRORROGAR LA CLÁUSULA CUARTA - PLAZO de la Minuta del Convenio, la cual quedará de la siguiente manera: El plazo de ejecución del presente convenio interadministrativo será por trece (13) meses y dieciocho (18) días_x000a_4.  30/11/2023 5:32:43 PM De acuerdo a la solicitud efectuada por el apoyo a la supervisión y supervisor del convenio, dado que evidenció la necesidad de ampliar el plazo de ejecución inicial del convenio por un mes y 29 días , esto con el fin de poder completar la meta del programa Impulso Local 2.0/Bogotá Productiva Local, de manera que se brinde por parte de PROPAIS una adecuada atención y finalización de la ruta para los emprendedores que se encuentran activos en la ruta."/>
    <s v="AUNAR ESFUERZOS ADMINISTRATIVOS, TECNICOS Y FINANCIEROS ENTRE LA CORPORACION PARA EL DESARROLLO DE LAS MICROEMPRESAS - PROPAIS Y EL FONDO DE DESARROLLO LOCAL DE SUBA PARA LA CONSOLIDACION Y FORTALECIMIENTO ECONOMICO DE LAS MICROEMPRESAS Y EMPRENDIMEINTOS A TRAVES DE LA RUTA AL EXITO - PROGRAMA MICROEMPRESA LOCAL 3.0 Y EL PROGRAMA BOGOTA PRODUCTIVA LOCAL"/>
    <s v="https://community.secop.gov.co/Public/Tendering/OpportunityDetail/Index?noticeUID=CO1.NTC.3262636&amp;isFromPublicArea=True&amp;isModal=true&amp;asPopupView=true"/>
    <x v="22"/>
    <x v="354"/>
    <d v="2022-10-14T00:00:00"/>
    <d v="2023-11-30T00:00:00"/>
    <s v="1 años 1 meses 17 días."/>
    <d v="2024-01-30T00:00:00"/>
    <s v="2 meses "/>
    <d v="2024-01-30T00:00:00"/>
    <s v="1 años 3 meses 17 días."/>
    <s v="Término Ok"/>
    <m/>
    <m/>
    <m/>
    <m/>
    <m/>
    <m/>
    <m/>
    <m/>
    <m/>
    <m/>
    <s v="No aplica"/>
    <m/>
    <m/>
    <m/>
    <m/>
    <s v="-"/>
    <m/>
    <m/>
  </r>
  <r>
    <x v="2"/>
    <s v="461-2022"/>
    <m/>
    <s v="Secop II"/>
    <s v="461-2022PS(75873)"/>
    <s v="FDLSMC-8-2022(75873) "/>
    <x v="3"/>
    <x v="2"/>
    <x v="2"/>
    <m/>
    <m/>
    <s v="CORPORACIoN AVENTURA POR LA NATURALEZA DE LOS ANDES - CORPANANDES"/>
    <s v="900220836-9"/>
    <m/>
    <s v="No es CPS P-AG"/>
    <n v="14482955"/>
    <n v="0"/>
    <n v="0"/>
    <n v="14482955"/>
    <m/>
    <m/>
    <m/>
    <m/>
    <s v="ESAL"/>
    <x v="2"/>
    <m/>
    <s v="PRESTAR LOS SERVICIOS DE PRODUCCION Y LOGISTICA DE EVENTOS, PARA LA CONMEMORACION DE LA SEMANA POR LA PAZ DE LA LOCALIDAD DE SUBA 2022"/>
    <s v="https://community.secop.gov.co/Public/Tendering/OpportunityDetail/Index?noticeUID=CO1.NTC.3214153&amp;isFromPublicArea=True&amp;isModal=true&amp;asPopupView=true"/>
    <x v="4"/>
    <x v="354"/>
    <d v="2022-09-12T00:00:00"/>
    <d v="2022-09-26T00:00:00"/>
    <s v="15 días."/>
    <d v="2022-10-06T00:00:00"/>
    <s v="10 días."/>
    <d v="2022-10-06T00:00:00"/>
    <s v="25 días."/>
    <s v="Término Ok"/>
    <m/>
    <m/>
    <m/>
    <d v="2022-12-06T00:00:00"/>
    <m/>
    <m/>
    <m/>
    <m/>
    <m/>
    <m/>
    <s v="No aplica"/>
    <m/>
    <m/>
    <m/>
    <m/>
    <s v="-"/>
    <m/>
    <m/>
  </r>
  <r>
    <x v="2"/>
    <s v="462-2022"/>
    <m/>
    <s v="Secop II"/>
    <s v="462-2022-PS(73183)"/>
    <s v="FDLSLP-6-2022(73183)"/>
    <x v="5"/>
    <x v="5"/>
    <x v="2"/>
    <m/>
    <m/>
    <s v="DIDaCTICOS SiMBOLOS Y SIGNOS S EN C"/>
    <s v="830084135-7"/>
    <m/>
    <s v="No es CPS P-AG"/>
    <n v="347162932"/>
    <n v="0"/>
    <n v="0"/>
    <n v="347162932"/>
    <m/>
    <m/>
    <m/>
    <m/>
    <s v="Persona Jurídica"/>
    <x v="2"/>
    <m/>
    <s v="ADQUISICION POR LOTES DE ELEMENTOS PARA EL DESARROLLO ARTISTICO, DE OFICIOS, MATERIAL PEDAGOGICO Y MOBILIARIO PARA: INFRAESTRUCTURAS CULTURALES, CENTROS DE ACCESO COMUNITARIO, CENTRO AMAR Y JARDINES INFANTILES DE LAS LOCALIDADES DE SUBA DE CONFORMIDAD CON LAS ESPECIFICACIONES Y CANTIDADES ESTABLECIDAS EN LAS FICHAS TECNICAS"/>
    <s v="https://community.secop.gov.co/Public/Tendering/OpportunityDetail/Index?noticeUID=CO1.NTC.3136546&amp;isFromPublicArea=True&amp;isModal=true&amp;asPopupView=true"/>
    <x v="20"/>
    <x v="355"/>
    <d v="2022-10-31T00:00:00"/>
    <d v="2023-02-17T00:00:00"/>
    <s v="3 meses 18 días."/>
    <d v="2023-02-17T00:00:00"/>
    <s v=""/>
    <d v="2023-02-17T00:00:00"/>
    <s v="3 meses 18 días."/>
    <s v="Término Ok"/>
    <m/>
    <m/>
    <m/>
    <d v="2023-03-10T00:00:00"/>
    <m/>
    <m/>
    <m/>
    <m/>
    <m/>
    <m/>
    <s v="No aplica"/>
    <m/>
    <m/>
    <m/>
    <m/>
    <s v="-"/>
    <m/>
    <m/>
  </r>
  <r>
    <x v="2"/>
    <s v="463-2022"/>
    <m/>
    <s v="Secop II"/>
    <s v="463-2022-PS(73183)"/>
    <s v="FDLSLP-6-2022(73183)"/>
    <x v="5"/>
    <x v="5"/>
    <x v="2"/>
    <m/>
    <m/>
    <s v="Soluciones Integrales de Oficina S.A.S"/>
    <s v="830080652-5"/>
    <m/>
    <s v="No es CPS P-AG"/>
    <n v="87238900"/>
    <n v="0"/>
    <n v="0"/>
    <n v="87238900"/>
    <m/>
    <m/>
    <m/>
    <m/>
    <s v="Persona Jurídica"/>
    <x v="3"/>
    <m/>
    <s v="ADQUISICION POR LOTES DE ELEMENTOS PARA EL DESARROLLO ARTISTICO, DE OFICIOS, MATERIAL PEDAGOGICO Y MOBILIARIO PARA: INFRAESTRUCTURAS CULTURALES, CENTROS DE ACCESO COMUNITARIO, CENTRO AMAR Y JARDINES INFANTILES DE LAS LOCALIDADES DE SUBA DE CONFORMIDAD CON LAS ESPECIFICACIONES Y CANTIDADES ESTABLECIDAS EN LAS FICHAS TECNICAS"/>
    <s v="https://community.secop.gov.co/Public/Tendering/OpportunityDetail/Index?noticeUID=CO1.NTC.3136546&amp;isFromPublicArea=True&amp;isModal=true&amp;asPopupView=true"/>
    <x v="4"/>
    <x v="355"/>
    <d v="2022-11-18T00:00:00"/>
    <d v="2023-02-17T00:00:00"/>
    <s v="3 meses "/>
    <d v="2023-02-17T00:00:00"/>
    <s v=""/>
    <d v="2023-02-17T00:00:00"/>
    <s v="3 meses "/>
    <s v="Término Ok"/>
    <m/>
    <m/>
    <m/>
    <m/>
    <m/>
    <m/>
    <m/>
    <m/>
    <m/>
    <m/>
    <s v="No aplica"/>
    <m/>
    <m/>
    <m/>
    <m/>
    <s v="-"/>
    <m/>
    <m/>
  </r>
  <r>
    <x v="2"/>
    <s v="464-2022"/>
    <m/>
    <s v="Secop II"/>
    <s v="464-2022CPS-P(76434)"/>
    <s v="FDLSUBACD-438-2022(76434)"/>
    <x v="0"/>
    <x v="0"/>
    <x v="1"/>
    <m/>
    <m/>
    <s v="DIANA CAROLINA CARRILLO RAMiREZ"/>
    <n v="33377780"/>
    <s v="Bogotá, D.C."/>
    <n v="1972"/>
    <n v="18320000"/>
    <n v="0"/>
    <n v="0"/>
    <n v="18320000"/>
    <n v="4580000"/>
    <m/>
    <m/>
    <m/>
    <s v="Persona Natural"/>
    <x v="0"/>
    <m/>
    <s v="PRESTAR LOS SERVICIOS PROFESIONALES EN EL AREA DE GESTION DE DESARROLLO LOCAL EN LA ASISTENCIA TECNICA Y ESTRUCTURACION DE ACCIONES ENFOCADAS AL MEJORAMIENTO DE LAS CONDICIONES DE SANEAMIENTO BASICO EN LA ZONA RURAL DE LA LOCALIDAD DE SUBA, DANDO CUMPLIMIENTO A LAS METAS DEL PROYECTO DE INVERSION 1972 - MAS AGUA POTABLE PARA NUESTRAS VEREDAS"/>
    <s v="https://community.secop.gov.co/Public/Tendering/OpportunityDetail/Index?noticeUID=CO1.NTC.3283221&amp;isFromPublicArea=True&amp;isModal=true&amp;asPopupView=true"/>
    <x v="12"/>
    <x v="356"/>
    <d v="2022-09-22T00:00:00"/>
    <d v="2022-12-31T00:00:00"/>
    <s v="3 meses 10 días."/>
    <d v="2022-12-31T00:00:00"/>
    <s v=""/>
    <d v="2022-12-31T00:00:00"/>
    <s v="3 meses 10 días."/>
    <s v="Término Ok"/>
    <m/>
    <m/>
    <m/>
    <m/>
    <s v="Cara 103B # 152-51 Villa imperial apto 908 torre"/>
    <n v="3156512629"/>
    <s v="dianacarrillo14@yahoo.com"/>
    <s v="Banco Davivienda"/>
    <s v="Ahorros"/>
    <s v="007100829311"/>
    <s v="Femenino"/>
    <s v="Colombia"/>
    <s v="Tunja"/>
    <s v="Boyacá"/>
    <d v="1985-02-14T00:00:00"/>
    <n v="39"/>
    <s v="BIOLOGIA,MAESTRIA EN CIENCIAS - BIOLOGIA"/>
    <m/>
  </r>
  <r>
    <x v="2"/>
    <s v="465-2022"/>
    <m/>
    <s v="Secop II"/>
    <s v="465-2022CPS-AG (76429)"/>
    <s v="FDLSUBACD-439-2022(76429)"/>
    <x v="0"/>
    <x v="0"/>
    <x v="0"/>
    <m/>
    <m/>
    <s v="DIANA MARGARITA ESPITIA MUÑOZ"/>
    <n v="1022359230"/>
    <s v="Bogotá, D.C."/>
    <n v="1963"/>
    <n v="11120000"/>
    <n v="0"/>
    <n v="0"/>
    <n v="11120000"/>
    <n v="2780000"/>
    <m/>
    <m/>
    <m/>
    <s v="Persona Natural"/>
    <x v="0"/>
    <m/>
    <s v="PRESTAR SERVICIOS TECNICOS DE APOYO A LA GESTION PROMOVIENDO LA PARTICIPACION CIUDADANA EN LAS PRACTICAS DEPORTIVAS; MEDIANTE LA PROMOCION DE LAS HABILIDADES DE NIÑOS, JOVENES Y ADULTOS DE LA LOCALIDAD EN LAS DIFERENTES DISCIPLINAS DEPORTIVAS"/>
    <s v="https://community.secop.gov.co/Public/Tendering/OpportunityDetail/Index?noticeUID=CO1.NTC.3284846&amp;isFromPublicArea=True&amp;isModal=true&amp;asPopupView=true"/>
    <x v="34"/>
    <x v="356"/>
    <d v="2022-09-22T00:00:00"/>
    <d v="2022-12-31T00:00:00"/>
    <s v="3 meses 10 días."/>
    <d v="2022-12-31T00:00:00"/>
    <s v=""/>
    <d v="2022-12-31T00:00:00"/>
    <s v="3 meses 10 días."/>
    <s v="Término Ok"/>
    <m/>
    <m/>
    <m/>
    <m/>
    <s v="KR 130 129 B 33"/>
    <n v="3168207520"/>
    <s v=" thebikergirl@gmail.com"/>
    <s v="Banco Falabella"/>
    <s v="Ahorros"/>
    <s v="111140426116"/>
    <s v="Femenino"/>
    <s v="Colombia"/>
    <s v="Bogotá, D.C."/>
    <s v="Cundinamarca"/>
    <d v="1989-09-05T00:00:00"/>
    <n v="34"/>
    <s v="BACHILLER,Curso especial en legislación deportiva,Curso Fundamentos de administración deportiva"/>
    <m/>
  </r>
  <r>
    <x v="2"/>
    <s v="466-2022"/>
    <m/>
    <s v="Secop II"/>
    <s v="466-2022CPS-AG(76431)"/>
    <s v="FDLSUBACD-440-2022(76431)"/>
    <x v="0"/>
    <x v="0"/>
    <x v="0"/>
    <m/>
    <m/>
    <s v="JOHAN ANDReS OVALLE VARGAS"/>
    <n v="1019064413"/>
    <s v="Bogotá, D.C."/>
    <n v="1963"/>
    <n v="11120000"/>
    <n v="0"/>
    <n v="0"/>
    <n v="11120000"/>
    <n v="2780000"/>
    <m/>
    <m/>
    <m/>
    <s v="Persona Natural"/>
    <x v="0"/>
    <m/>
    <s v="PRESTAR SERVICIOS DE APOYO A LA GESTION PROMOVIENDO LA PARTICIPACION CIUDADANA EN LAS PRACTICAS DEPORTIVAS; MEDIANTE EL USO DE METODOLOGIAS, PROMOVIENDO UNA MEJOR CALIDAD DE VIDA Y APROVECHAMIENTO DEL TIEMPO LIBRE EN LOS HABITANTES DE LA LOCALIDAD DE SUBA"/>
    <s v="https://community.secop.gov.co/Public/Tendering/OpportunityDetail/Index?noticeUID=CO1.NTC.3285707&amp;isFromPublicArea=True&amp;isModal=true&amp;asPopupView=true"/>
    <x v="34"/>
    <x v="356"/>
    <d v="2022-09-22T00:00:00"/>
    <d v="2022-12-31T00:00:00"/>
    <s v="3 meses 10 días."/>
    <d v="2022-12-31T00:00:00"/>
    <s v=""/>
    <d v="2022-12-31T00:00:00"/>
    <s v="3 meses 10 días."/>
    <s v="Término Ok"/>
    <m/>
    <m/>
    <m/>
    <m/>
    <s v="CL 132 A BIS A 91 44 CA 2"/>
    <n v="3142464023"/>
    <s v="johanovalle91@gmail.com"/>
    <s v="Banco Davivienda"/>
    <s v="Ahorros"/>
    <s v="488406555141"/>
    <s v="Masculino"/>
    <s v="Colombia"/>
    <s v="Bogotá, D.C."/>
    <s v="Cundinamarca"/>
    <d v="1991-10-25T00:00:00"/>
    <n v="32"/>
    <s v="LICENCIATURA EN EDUCACION BASICA CON ENFASIS EN EDUCACION FISICA"/>
    <m/>
  </r>
  <r>
    <x v="2"/>
    <s v="467-2022"/>
    <m/>
    <s v="Secop II"/>
    <s v="467-2022CPS-P(76438)"/>
    <s v="FDLSUBACD-441-2022(76438)"/>
    <x v="0"/>
    <x v="0"/>
    <x v="1"/>
    <m/>
    <m/>
    <s v="FABIÁN RICARDO QUIRIFE GUTIÉRREZ"/>
    <n v="1014215482"/>
    <s v="Bogotá, D.C."/>
    <n v="1978"/>
    <n v="26200000"/>
    <n v="6550000"/>
    <n v="0"/>
    <n v="32750000"/>
    <n v="6550000"/>
    <m/>
    <m/>
    <m/>
    <s v="Persona Natural"/>
    <x v="0"/>
    <m/>
    <s v="PRESTAR SERVICIOS PROFESIONALES EN EL AREA DE GESTION DEL DESARROLLO LOCAL DE LA ALCALDIA LOCAL DE SUBA, EN EL PROCESO DE FORMULACION, EJECUCION, SEGUIMIENTO Y EVALUACION DE LAS POLITICAS, PLANES, PROGRAMAS Y PROYECTOS DE DESARROLLO LOCAL, PARA LOGRAR EL CUMPLIMIENTO DE LAS METAS DEL PLAN DE DESARROLLO LOCAL DE LA VIGENCIA."/>
    <s v="https://community.secop.gov.co/Public/Tendering/OpportunityDetail/Index?noticeUID=CO1.NTC.3284165&amp;isFromPublicArea=True&amp;isModal=true&amp;asPopupView=true"/>
    <x v="6"/>
    <x v="356"/>
    <d v="2022-09-20T00:00:00"/>
    <d v="2022-12-31T00:00:00"/>
    <s v="3 meses 12 días."/>
    <d v="2023-01-30T00:00:00"/>
    <s v="30 días."/>
    <d v="2023-01-30T00:00:00"/>
    <s v="4 meses 11 días."/>
    <s v="Término Ok"/>
    <m/>
    <m/>
    <m/>
    <m/>
    <s v="Cra 112 B 79 - 28"/>
    <n v="3016021743"/>
    <s v="quirife.fabian@gmail.com"/>
    <s v="Banco de Bogotá"/>
    <s v="Ahorros"/>
    <s v="033054719"/>
    <s v="Masculino"/>
    <s v="Colombia"/>
    <s v="Bogotá, D.C."/>
    <s v="Cundinamarca"/>
    <d v="1990-10-22T00:00:00"/>
    <n v="33"/>
    <s v="ADMINISTRACION DE EMPRESAS "/>
    <m/>
  </r>
  <r>
    <x v="2"/>
    <s v="468-2022"/>
    <m/>
    <s v="Secop II"/>
    <s v="468-2022CPS-SUM(74351)"/>
    <s v="FDLSSASI-4-2022(74351)"/>
    <x v="1"/>
    <x v="5"/>
    <x v="2"/>
    <m/>
    <m/>
    <s v="EFFORT COLOMBIA S.A.S"/>
    <s v="900163263-4"/>
    <m/>
    <s v="No es CPS P-AG"/>
    <n v="266091020"/>
    <n v="0"/>
    <n v="0"/>
    <n v="266091020"/>
    <m/>
    <m/>
    <m/>
    <m/>
    <s v="Persona Jurídica"/>
    <x v="3"/>
    <m/>
    <s v="ADQUISICION DE ELEMENTOS PARA LA DOTACION DE ARTICULOS DEPORTIVOS QUE FOMENTEN LA PRACTICA DE DIFERENTES MODALIDADES DEPORTIVAS, EN MARCO DEL PROYECTO 1963&quot;."/>
    <s v="https://community.secop.gov.co/Public/Tendering/OpportunityDetail/Index?noticeUID=CO1.NTC.3115946&amp;isFromPublicArea=True&amp;isModal=true&amp;asPopupView=true"/>
    <x v="4"/>
    <x v="355"/>
    <d v="2022-10-28T00:00:00"/>
    <d v="2022-12-27T00:00:00"/>
    <s v="2 meses "/>
    <d v="2022-12-27T00:00:00"/>
    <s v=""/>
    <d v="2022-12-27T00:00:00"/>
    <s v="2 meses "/>
    <s v="Término Ok"/>
    <m/>
    <m/>
    <m/>
    <m/>
    <m/>
    <m/>
    <m/>
    <m/>
    <m/>
    <m/>
    <s v="No aplica"/>
    <m/>
    <m/>
    <m/>
    <m/>
    <s v="-"/>
    <m/>
    <m/>
  </r>
  <r>
    <x v="2"/>
    <s v="469-2022"/>
    <m/>
    <s v="Secop II"/>
    <s v="469-2022-CARRENDAMIENTO(77584)"/>
    <s v="FDLSUBACD-442-2022(77584)"/>
    <x v="0"/>
    <x v="3"/>
    <x v="2"/>
    <m/>
    <m/>
    <s v="Inversiones y Construcciones Rodriguez Reyes y Cia S en C"/>
    <s v="860353174-8"/>
    <m/>
    <s v="No es CPS P-AG"/>
    <n v="331666667"/>
    <n v="165000000"/>
    <n v="0"/>
    <n v="496666667"/>
    <m/>
    <m/>
    <m/>
    <m/>
    <s v="Persona Jurídica"/>
    <x v="3"/>
    <s v="1.20/09/2023 7:08:41 PM Mediante documento radicado en el Fondo de Desarrollo Local de Suba, por ALEJANDRA JARAMILLO FERNANDEZ, quien obra como apoyo a la supervisión del Contrato. 469-2022-CARRENDAMIENTO(77584), se solicita PRORROGA y ADICIÓN del contrato, suscrito con INVERSIONES RODRIGUEZ REYES Y CIA S.A.S., por el término de SEIS (06) MESES, además adicionar CIENTO SESENTA Y CINCO MILLONES DE PESOS M/Cte. ($ 165.000.000). De conformidad con la justificación esgrimida en el documento anexo suscrito por el supervisor, que hace parte integral de la presente modificación contractual. La presente adición se encuentra respaldada con el Certificado de Disponibilidad Presupuestal No. 1044 de fecha 20 DE septiembre de 2023. La nueva fecha terminación del contrato es el 31 DE MARZO DE 2024. Lo anterior, con fundamento además en el principio de la autonomía de la voluntad consagrado en el artículo 1602 del Código Civil, en concordancia con el artículo 40 de la Ley 80 de 1993, inciso tercero."/>
    <s v="ARRENDAMIENTO DE UN BIEN INMUEBLE PARA EL ALMACENAMIENTO DE MATERIALES DE CONTRATOS O CONVENIOS DE SUMINISTRO SUSCRITOS POR EL FONDO, ACOPIO DE MATERIAL FRESADO, ALMACENAMIENTO DE MATERIAL INCAUTADO EN EL DESARROLLO DE OPERATIVOS DE INSPECCION VIGILANCIA Y CONTROL, PARQUEO DE MAQUINARIA, VEHICULOS PESADOS Y LIVIANOS Y DEMAS ELEMENTOS PROPIEDAD DEL FONDO DE DESARROLLO LOCAL DE SUBA"/>
    <s v="https://community.secop.gov.co/Public/Tendering/OpportunityDetail/Index?noticeUID=CO1.NTC.3289569&amp;isFromPublicArea=True&amp;isModal=true&amp;asPopupView=true"/>
    <x v="11"/>
    <x v="355"/>
    <d v="2022-09-20T00:00:00"/>
    <d v="2022-12-31T00:00:00"/>
    <s v="3 meses 12 días."/>
    <d v="2024-03-31T00:00:00"/>
    <s v="1 años 3 meses "/>
    <d v="2024-03-31T00:00:00"/>
    <s v="1 años 6 meses 12 días."/>
    <s v="Término Ok"/>
    <m/>
    <m/>
    <m/>
    <m/>
    <m/>
    <m/>
    <m/>
    <m/>
    <m/>
    <m/>
    <s v="No aplica"/>
    <m/>
    <m/>
    <m/>
    <m/>
    <s v="-"/>
    <m/>
    <m/>
  </r>
  <r>
    <x v="2"/>
    <s v="470-2022"/>
    <m/>
    <s v="Secop II"/>
    <s v="470-2022-COMODATO"/>
    <s v="FDLSUBACD-443-2022"/>
    <x v="0"/>
    <x v="10"/>
    <x v="2"/>
    <m/>
    <m/>
    <s v="COMODATO NUEVA ZELANDIA"/>
    <s v="800215690-8"/>
    <m/>
    <s v="No es CPS P-AG"/>
    <n v="0"/>
    <n v="0"/>
    <n v="0"/>
    <n v="0"/>
    <m/>
    <m/>
    <m/>
    <m/>
    <s v="ESAL"/>
    <x v="6"/>
    <m/>
    <s v="EL FDLSUBA-COMODANTE, HACE ENTREGA REAL Y MATERIAL A TITULO DE COMODATO A LA JAC &quot;NUEVA ZELANDIA&quot;-COMODATARIO, PARA SU USO A TITULO GRATUITO Y CON CARGO A RESTITUIR LOS BIENES MUEBLES DE PROPIEDAD UNICA Y EXCLUSIVA DEL FDLSUBA, SOBRE LOS CUALES NO PESA NINGUN GRAVAMEN O LIMITACION ALGUNA, MISMOS QUE SE DESCRIBEN CON LAS CARACTERISTICAS Y DEMAS ESPECIFICACIONES EN EL ALCANCE DEL OBJETO, PARA IDENTIFICARLOS EN FORMA CLARA Y PRECISA."/>
    <s v="https://community.secop.gov.co/Public/Tendering/OpportunityDetail/Index?noticeUID=CO1.NTC.3289130&amp;isFromPublicArea=True&amp;isModal=true&amp;asPopupView=true"/>
    <x v="16"/>
    <x v="355"/>
    <d v="2022-11-10T00:00:00"/>
    <d v="2026-11-10T00:00:00"/>
    <s v="4 años 1 días."/>
    <d v="2026-11-10T00:00:00"/>
    <s v=""/>
    <d v="2026-11-10T00:00:00"/>
    <s v="4 años 1 días."/>
    <s v="Término Ok"/>
    <m/>
    <m/>
    <m/>
    <m/>
    <m/>
    <m/>
    <m/>
    <m/>
    <m/>
    <m/>
    <s v="No aplica"/>
    <m/>
    <m/>
    <m/>
    <m/>
    <s v="-"/>
    <m/>
    <m/>
  </r>
  <r>
    <x v="2"/>
    <s v="471-2022"/>
    <m/>
    <s v="Secop II"/>
    <s v="471-2022-COMODATO"/>
    <s v="FDLSUBACD-444-2022"/>
    <x v="0"/>
    <x v="10"/>
    <x v="2"/>
    <m/>
    <m/>
    <s v="COMODATO VILLA HERMOSA"/>
    <s v="800116577-9"/>
    <m/>
    <s v="No es CPS P-AG"/>
    <n v="0"/>
    <n v="0"/>
    <n v="0"/>
    <n v="0"/>
    <m/>
    <m/>
    <m/>
    <m/>
    <s v="ESAL"/>
    <x v="6"/>
    <m/>
    <s v="EL FDLSUBA-COMODANTE, HACE ENTREGA REAL Y MATERIAL A TITULO DE COMODATO A LA JAC &quot;VILLA HERMOSA&quot;-COMODATARIO, PARA SU USO A TITULO GRATUITO Y CON CARGO A RESTITUIR LOS BIENES MUEBLES DE PROPIEDAD UNICA Y EXCLUSIVA DEL FDLSUBA, SOBRE LOS CUALES NO PESA NINGUN GRAVAMEN O LIMITACION ALGUNA, MISMOS QUE SE DESCRIBEN CON LAS CARACTERISTICAS Y DEMAS ESPECIFICACIONES EN EL ALCANCE DEL OBJETO, PARA IDENTIFICARLOS EN FORMA CLARA Y PRECISA."/>
    <s v="https://community.secop.gov.co/Public/Tendering/OpportunityDetail/Index?noticeUID=CO1.NTC.3289309&amp;isFromPublicArea=True&amp;isModal=true&amp;asPopupView=true"/>
    <x v="16"/>
    <x v="355"/>
    <d v="2022-12-26T00:00:00"/>
    <d v="2026-12-26T00:00:00"/>
    <s v="4 años 1 días."/>
    <d v="2026-12-26T00:00:00"/>
    <s v=""/>
    <d v="2026-12-26T00:00:00"/>
    <s v="4 años 1 días."/>
    <s v="Término Ok"/>
    <m/>
    <m/>
    <m/>
    <m/>
    <m/>
    <m/>
    <m/>
    <m/>
    <m/>
    <m/>
    <s v="No aplica"/>
    <m/>
    <m/>
    <m/>
    <m/>
    <s v="-"/>
    <m/>
    <m/>
  </r>
  <r>
    <x v="2"/>
    <s v="472-2022"/>
    <m/>
    <s v="Secop II"/>
    <s v="472-2022CPS-P(75738)"/>
    <s v="FDLSUBACD-445-2022(75738)"/>
    <x v="0"/>
    <x v="0"/>
    <x v="1"/>
    <m/>
    <m/>
    <s v="ANDREA DEL PILAR GUERRERO RODRIGUEZ"/>
    <n v="52814325"/>
    <m/>
    <n v="1978"/>
    <n v="30800000"/>
    <n v="0"/>
    <n v="0"/>
    <n v="30800000"/>
    <n v="7700000"/>
    <m/>
    <m/>
    <m/>
    <s v="Persona Natural"/>
    <x v="0"/>
    <m/>
    <s v="PRESTAR SERVICIOS PROFESIONALES ESPECIALIZADOS EN EL DESPACHO PARA ESTRUCTURAR Y GESTIONAR ESTRATEGIAS DE DIVULGACION DE CONTENIDOS COMUNICACIONALES INTERNOS Y EXTERNOS EN EL MARCO DEL ACOMPAÑAMIENTO A LA EJECUCION DE LOS PROYECTOS ESTRATEGICOS DEL PLAN DE DESARROLLO LOCAL Y TEMAS AFINES DE PRIORIDAD DE LA ALCALDIA LOCAL DE SUBA"/>
    <s v="https://community.secop.gov.co/Public/Tendering/OpportunityDetail/Index?noticeUID=CO1.NTC.3296430&amp;isFromPublicArea=True&amp;isModal=true&amp;asPopupView=true"/>
    <x v="14"/>
    <x v="357"/>
    <d v="2022-09-21T00:00:00"/>
    <d v="2022-12-31T00:00:00"/>
    <s v="3 meses 11 días."/>
    <d v="2022-12-31T00:00:00"/>
    <s v=""/>
    <d v="2022-12-31T00:00:00"/>
    <s v="3 meses 11 días."/>
    <s v="Término Ok"/>
    <m/>
    <m/>
    <m/>
    <m/>
    <s v="-"/>
    <s v="-"/>
    <s v="-"/>
    <s v="-"/>
    <s v="-"/>
    <s v="-"/>
    <s v="Femenino"/>
    <s v="-"/>
    <s v="-"/>
    <s v="-"/>
    <s v="-"/>
    <s v="-"/>
    <s v="-"/>
    <m/>
  </r>
  <r>
    <x v="2"/>
    <s v="473-2022"/>
    <m/>
    <s v="Secop II"/>
    <s v="473-2022CPS-P(77476)"/>
    <s v="FDLSUBACD-446-2022(77476)"/>
    <x v="0"/>
    <x v="0"/>
    <x v="1"/>
    <m/>
    <m/>
    <s v="VALENTINA ORBEGOZO DÍAZ"/>
    <n v="1000163101"/>
    <s v="Bogotá, D.C."/>
    <n v="1978"/>
    <n v="16030000"/>
    <n v="0"/>
    <n v="0"/>
    <n v="16030000"/>
    <n v="4580000"/>
    <m/>
    <m/>
    <m/>
    <s v="Persona Natural"/>
    <x v="0"/>
    <m/>
    <s v="PRESTAR SERVICIOS PROFESIONALES PARA PROMOVER LA EXPERIMENTACION Y ACOMPAÑAMIENTO DEL LABORATORIO DE INNOVACION DIGITAL DE SUBA Y REALIZAR EL ACOMPAÑAMIENTO PEDAGOGICO PARA DESARROLLAR LOS PROCESOS DE FORMACION Y DISEÑO DE PROTOTIPOS QUE CONTRIBUYAN AL FORTALECIMIENTO DE LAS COMPETENCIAS CIUDADANAS DE LA LOCALIDAD DE SUBA, SUBALAB, EN EL MARCO DEL USO Y APROPIACION TIC"/>
    <s v="https://community.secop.gov.co/Public/Tendering/OpportunityDetail/Index?noticeUID=CO1.NTC.3310994&amp;isFromPublicArea=True&amp;isModal=true&amp;asPopupView=true"/>
    <x v="9"/>
    <x v="358"/>
    <d v="2022-10-03T00:00:00"/>
    <d v="2022-12-31T00:00:00"/>
    <s v="2 meses 29 días."/>
    <d v="2022-12-31T00:00:00"/>
    <s v=""/>
    <d v="2022-12-31T00:00:00"/>
    <s v="2 meses 29 días."/>
    <s v="Término Ok"/>
    <m/>
    <m/>
    <m/>
    <m/>
    <s v="CL 46 #5 21"/>
    <n v="3012639706"/>
    <s v="valentinaodiaz23@gmail.com"/>
    <s v="Bancolombia"/>
    <s v="Ahorros"/>
    <s v="29923174832"/>
    <s v="Femenino"/>
    <s v="Colombia"/>
    <s v="Bogotá, D.C."/>
    <s v="Cundinamarca"/>
    <d v="2001-08-23T00:00:00"/>
    <n v="22"/>
    <s v="GOBIERNO Y RELACIONES INTERNACIONALES"/>
    <m/>
  </r>
  <r>
    <x v="2"/>
    <s v="474-2022"/>
    <m/>
    <s v="Secop II"/>
    <s v="474-2022CPS-P(76489)"/>
    <s v="FDLSUBACD-447-2022(76489)"/>
    <x v="0"/>
    <x v="0"/>
    <x v="1"/>
    <m/>
    <m/>
    <s v="KAREN JULIETH MENDEZ GONZALEZ"/>
    <n v="1023937459"/>
    <s v="Bogotá, D.C."/>
    <n v="1978"/>
    <n v="22925000"/>
    <n v="6550000"/>
    <n v="0"/>
    <n v="29475000"/>
    <n v="6550000"/>
    <m/>
    <m/>
    <m/>
    <s v="Persona Natural"/>
    <x v="0"/>
    <m/>
    <s v="PRESTAR SERVICIOS PROFESIONALES EN EL AREA DE GESTION DEL DESARROLLO LOCAL DE LA ALCALDIA LOCAL DE SUBA EN TEMAS DE PLANEACION, PARA LOGRAR EL CUMPLIMIENTO DE LAS METAS DEL PLAN DE DESARROLLO LOCAL DE LA VIGENCIA"/>
    <s v="https://community.secop.gov.co/Public/Tendering/OpportunityDetail/Index?noticeUID=CO1.NTC.3307051&amp;isFromPublicArea=True&amp;isModal=true&amp;asPopupView=true"/>
    <x v="6"/>
    <x v="359"/>
    <d v="2022-09-29T00:00:00"/>
    <d v="2022-12-31T00:00:00"/>
    <s v="3 meses 3 días."/>
    <d v="2023-01-30T00:00:00"/>
    <s v="30 días."/>
    <d v="2023-01-30T00:00:00"/>
    <s v="4 meses 2 días."/>
    <s v="Término Ok"/>
    <m/>
    <m/>
    <m/>
    <m/>
    <s v="calle 28#33-24 pl-3"/>
    <n v="3138071918"/>
    <s v="kjmendezgo@gmail.com"/>
    <s v="Banco Caja Social (BCSC)"/>
    <s v="Ahorros"/>
    <s v="24048784700"/>
    <s v="Femenino"/>
    <s v="Colombia"/>
    <s v="Bogotá, D.C."/>
    <s v="Cundinamarca"/>
    <d v="1994-09-04T00:00:00"/>
    <n v="29"/>
    <s v="MAESTRIA EN PERIODISMO-CIENCIA POLITICA"/>
    <m/>
  </r>
  <r>
    <x v="2"/>
    <s v="475-2022"/>
    <m/>
    <s v="Secop II"/>
    <s v="475-2022CPS-P (76429)"/>
    <s v="FDLSUBACD-448-2022(76429)"/>
    <x v="0"/>
    <x v="0"/>
    <x v="1"/>
    <m/>
    <m/>
    <s v="ROSA ANGeLICA CHANCI HIGUITA"/>
    <n v="45543786"/>
    <s v="Bogotá, D.C."/>
    <n v="1963"/>
    <n v="11120000"/>
    <n v="0"/>
    <n v="0"/>
    <n v="11120000"/>
    <n v="2780000"/>
    <m/>
    <m/>
    <m/>
    <s v="Persona Natural"/>
    <x v="0"/>
    <m/>
    <s v="PRESTAR SERVICIOS TECNICOS DE APOYO A LA GESTION PROMOVIENDO LA PARTICIPACION CIUDADANA EN LAS PRACTICAS DEPORTIVAS; MEDIANTE LA PROMOCION DE LAS HABILIDADES DE NIÑOS, JOVENES Y ADULTOS DE LA LOCALIDAD EN LAS DIFERENTES DISCIPLINAS DEPORTIVAS"/>
    <s v="https://community.secop.gov.co/Public/Tendering/OpportunityDetail/Index?noticeUID=CO1.NTC.3316869&amp;isFromPublicArea=True&amp;isModal=true&amp;asPopupView=true"/>
    <x v="34"/>
    <x v="360"/>
    <d v="2022-09-29T00:00:00"/>
    <d v="2022-12-31T00:00:00"/>
    <s v="3 meses 3 días."/>
    <d v="2022-12-31T00:00:00"/>
    <s v=""/>
    <d v="2022-12-31T00:00:00"/>
    <s v="3 meses 3 días."/>
    <s v="Término Ok"/>
    <m/>
    <m/>
    <m/>
    <m/>
    <s v="CL 137 A 151C 24"/>
    <n v="3045258694"/>
    <s v="ROCHI0614@GMAIL.COM"/>
    <s v="Bancolombia"/>
    <s v="Ahorros"/>
    <n v="67822002860"/>
    <s v="Femenino"/>
    <s v="Colombia"/>
    <s v="Bogotá, D.C."/>
    <s v="Cundinamarca"/>
    <d v="1982-11-01T00:00:00"/>
    <n v="41"/>
    <s v="BACHILLER"/>
    <m/>
  </r>
  <r>
    <x v="2"/>
    <s v="476-2022"/>
    <m/>
    <s v="Secop II"/>
    <s v="476-2022CPS-AG(75809)"/>
    <s v="FDLSUBACD-449-2022(75809)"/>
    <x v="0"/>
    <x v="0"/>
    <x v="0"/>
    <m/>
    <m/>
    <s v="DIANA PAOLA PARRA HURTADO"/>
    <n v="1019081121"/>
    <s v="Bogotá, D.C."/>
    <n v="1953"/>
    <n v="9730000"/>
    <n v="0"/>
    <n v="0"/>
    <n v="9730000"/>
    <n v="2780000"/>
    <m/>
    <m/>
    <m/>
    <s v="Persona Natural"/>
    <x v="0"/>
    <m/>
    <s v="PRESTAR SERVICIOS DE APOYO A LA GESTION PARA EL SEGUIMIENTO DEL CUMPLIMIENTO DE LOS PROCEDIMIENTOS ADMINISTRATIVOS, OPERATIVOS Y TECNICOS DEL PROYECTO - RETO LOCAL - Y LOS ASOCIADOS A LA INCLUSION SOCIAL Y SEGURIDAD ECONOMICA EN LA LOCALIDAD DE SUBA"/>
    <s v="https://community.secop.gov.co/Public/Tendering/OpportunityDetail/Index?noticeUID=CO1.NTC.3332311&amp;isFromPublicArea=True&amp;isModal=true&amp;asPopupView=true"/>
    <x v="20"/>
    <x v="361"/>
    <d v="2022-10-04T00:00:00"/>
    <d v="2022-12-31T00:00:00"/>
    <s v="2 meses 28 días."/>
    <d v="2022-12-31T00:00:00"/>
    <s v=""/>
    <d v="2022-12-31T00:00:00"/>
    <s v="2 meses 28 días."/>
    <s v="Término Ok"/>
    <m/>
    <m/>
    <m/>
    <m/>
    <s v="KR 103 C 152 39"/>
    <n v="3005876006"/>
    <s v=" dianapaola.parrahurtado@gmail.com"/>
    <s v="Bancolombia"/>
    <s v="Ahorros"/>
    <s v="04072236926"/>
    <s v="Femenino"/>
    <s v="Colombia"/>
    <s v="Bogotá, D.C."/>
    <s v="Cundinamarca"/>
    <d v="1993-03-21T00:00:00"/>
    <n v="31"/>
    <s v="PSICOLOGIA"/>
    <m/>
  </r>
  <r>
    <x v="2"/>
    <s v="477-2022"/>
    <m/>
    <s v="Secop II"/>
    <s v="477-2022CPS(75641)"/>
    <s v="FDLSSAMC-7-2022(75641"/>
    <x v="2"/>
    <x v="2"/>
    <x v="2"/>
    <m/>
    <m/>
    <s v="L&amp;Q AUDITORES EXTERNOS SAS"/>
    <n v="900354279"/>
    <m/>
    <s v="No es CPS P-AG"/>
    <n v="48810825"/>
    <n v="0"/>
    <n v="0"/>
    <n v="48810825"/>
    <m/>
    <m/>
    <m/>
    <m/>
    <s v="Persona Jurídica"/>
    <x v="2"/>
    <m/>
    <s v="PRESTAR EL SERVICIO PARA REALIZAR LA MEDICION POSTERIOR DE LOS BIENES CLASIFICADOS COMO PROPIEDAD, PLANTA Y EQUIPO MAYORES A 2 SMMLV, ASI COMO TAMBIEN REALIZAR EL DETERIORO DE LOS BIENES MAYORES A 35 SMMLV QUE ESTAN EN LA CUENTA 15 BODEGA DE NUEVOS, Y EL AVALUO DE SOBRANTES Y BIENES ENTREGADOS EN ADMINISTRACION"/>
    <s v="https://community.secop.gov.co/Public/Tendering/OpportunityDetail/Index?noticeUID=CO1.NTC.3257583&amp;isFromPublicArea=True&amp;isModal=true&amp;asPopupView=true"/>
    <x v="8"/>
    <x v="362"/>
    <d v="2022-10-05T00:00:00"/>
    <d v="2023-01-04T00:00:00"/>
    <s v="3 meses "/>
    <d v="2023-01-04T00:00:00"/>
    <s v=""/>
    <d v="2023-01-04T00:00:00"/>
    <s v="3 meses "/>
    <s v="Término Ok"/>
    <m/>
    <m/>
    <m/>
    <d v="2023-03-08T00:00:00"/>
    <m/>
    <m/>
    <m/>
    <m/>
    <m/>
    <m/>
    <s v="No aplica"/>
    <m/>
    <m/>
    <m/>
    <m/>
    <s v="-"/>
    <m/>
    <m/>
  </r>
  <r>
    <x v="2"/>
    <s v="478-2022"/>
    <m/>
    <s v="Secop II"/>
    <s v="478-2022CPS-AG(76429)"/>
    <s v="FDLSUBACD-450-2022(76429)"/>
    <x v="0"/>
    <x v="0"/>
    <x v="0"/>
    <m/>
    <m/>
    <s v="HELVERT ANTONY CRUZ ACOSTA"/>
    <n v="1014255659"/>
    <s v="Bogotá, D.C."/>
    <n v="1963"/>
    <n v="11120000"/>
    <n v="0"/>
    <n v="0"/>
    <n v="11120000"/>
    <n v="2780000"/>
    <m/>
    <m/>
    <m/>
    <s v="Persona Natural"/>
    <x v="0"/>
    <m/>
    <s v="PRESTAR SERVICIOS TECNICOS DE APOYO A LA GESTION PROMOVIENDO LA PARTICIPACION CIUDADANA EN LAS PRACTICAS DEPORTIVAS; MEDIANTE LA PROMOCION DE LAS HABILIDADES DE NIÑOS, JOVENES Y ADULTOS DE LA LOCALIDAD EN LAS DIFERENTES DISCIPLINAS DEPORTIVAS"/>
    <s v="https://community.secop.gov.co/Public/Tendering/OpportunityDetail/Index?noticeUID=CO1.NTC.3345913&amp;isFromPublicArea=True&amp;isModal=true&amp;asPopupView=true"/>
    <x v="34"/>
    <x v="363"/>
    <d v="2022-10-10T00:00:00"/>
    <d v="2022-12-31T00:00:00"/>
    <s v="2 meses 22 días."/>
    <d v="2022-12-31T00:00:00"/>
    <s v=""/>
    <d v="2022-12-31T00:00:00"/>
    <s v="2 meses 22 días."/>
    <s v="Término Ok"/>
    <m/>
    <m/>
    <m/>
    <m/>
    <s v="KR 69 I 70 63"/>
    <n v="3134278720"/>
    <s v=" antonycross.2894@gmail.com"/>
    <s v="Banco Davivienda"/>
    <s v="Ahorros"/>
    <s v="488411643155"/>
    <s v="Masculino"/>
    <s v="Colombia"/>
    <s v="Chaparral"/>
    <s v="Tolima"/>
    <d v="1994-06-28T00:00:00"/>
    <n v="29"/>
    <s v="TECNOLOGIA EN ENTRENAMIENTO DEPORTIVO"/>
    <m/>
  </r>
  <r>
    <x v="2"/>
    <s v="479-2022"/>
    <m/>
    <s v="Secop II"/>
    <s v="479-2022CPS-P(78070)"/>
    <s v="FDLSUBACD-451-2022(78070)"/>
    <x v="0"/>
    <x v="0"/>
    <x v="1"/>
    <m/>
    <m/>
    <s v="LUZ DARY BERNAL LOPEZ"/>
    <n v="52582380"/>
    <s v="Bogotá, D.C."/>
    <n v="1978"/>
    <n v="13740000"/>
    <n v="0"/>
    <n v="0"/>
    <n v="13740000"/>
    <n v="4580000"/>
    <m/>
    <m/>
    <m/>
    <s v="Persona Natural"/>
    <x v="0"/>
    <m/>
    <s v="PRESTAR SERVICIOS PROFESIONALES PARA EL ACOMPAÑAMIENTO DE ACCIONES E INSTRUMENTOS PSICOSOCIALES PARA GARANTIZAR EL FORTALECIMIENTO DE LA SALUD MENTAL EN LA LOCALIDAD DE SUBA"/>
    <s v="https://community.secop.gov.co/Public/Tendering/OpportunityDetail/Index?noticeUID=CO1.NTC.3345138&amp;isFromPublicArea=True&amp;isModal=true&amp;asPopupView=true"/>
    <x v="20"/>
    <x v="363"/>
    <d v="2022-10-13T00:00:00"/>
    <d v="2022-12-31T00:00:00"/>
    <s v="2 meses 19 días."/>
    <d v="2022-12-31T00:00:00"/>
    <s v=""/>
    <d v="2022-12-31T00:00:00"/>
    <s v="2 meses 19 días."/>
    <s v="Término Ok"/>
    <m/>
    <m/>
    <m/>
    <m/>
    <s v="Calle 138A No. 102 A 21"/>
    <n v="3224079541"/>
    <s v=" luzb.social1a@gmail.com"/>
    <s v="Banco Davivienda"/>
    <s v="Ahorros"/>
    <s v="0570004070226826"/>
    <s v="Femenino"/>
    <s v="Colombia"/>
    <s v="Bogotá, D.C."/>
    <s v="Cundinamarca"/>
    <d v="1971-02-28T00:00:00"/>
    <n v="53"/>
    <s v="SOCIOLOGIA,Construcción de Paz Territoria"/>
    <m/>
  </r>
  <r>
    <x v="2"/>
    <s v="480-2022"/>
    <m/>
    <s v="Secop II"/>
    <s v="480-2022CPS-P(77756)"/>
    <s v="FDLSUBACD-452-2022 (77756"/>
    <x v="0"/>
    <x v="0"/>
    <x v="1"/>
    <m/>
    <m/>
    <s v="ESTEBAN RESTREPO ARENAS"/>
    <n v="1152444282"/>
    <s v="Bogotá, D.C."/>
    <n v="1978"/>
    <n v="19650000"/>
    <n v="5895000"/>
    <n v="0"/>
    <n v="25545000"/>
    <n v="6550000"/>
    <m/>
    <m/>
    <m/>
    <s v="Persona Natural"/>
    <x v="0"/>
    <m/>
    <s v="PRESTAR SERVICIOS PROFESIONALES EN EL DESPACHO PARA ATENDER, TRAMITAR Y REALIZAR LOS REQUERIMIENTOS PRESENTADOS DENTRO DE LOS PROCESOS DE CARACTER DISCIPLINARIO Y FISCAL; ASI COMO, AL REQUERIMIENTO DE ENTES DE CONTROL Y DEMAS ASUNTOS DE INDOLE JURIDICO, DESIGNADOS POR EL ALCALDE LOCAL"/>
    <s v="https://community.secop.gov.co/Public/Tendering/OpportunityDetail/Index?noticeUID=CO1.NTC.3345491&amp;isFromPublicArea=True&amp;isModal=true&amp;asPopupView=true"/>
    <x v="14"/>
    <x v="363"/>
    <d v="2022-10-04T00:00:00"/>
    <d v="2022-12-31T00:00:00"/>
    <s v="2 meses 28 días."/>
    <d v="2023-01-30T00:00:00"/>
    <s v="30 días."/>
    <d v="2023-01-30T00:00:00"/>
    <s v="3 meses 27 días."/>
    <s v="Término Ok"/>
    <m/>
    <m/>
    <m/>
    <m/>
    <s v="CL 9472A 52"/>
    <n v="3012607009"/>
    <s v="estebanr217@gmail.com"/>
    <s v="Bancolombia"/>
    <s v="Ahorros"/>
    <n v="68979563489"/>
    <s v="Masculino"/>
    <s v="Colombia"/>
    <s v="Bogotá, D.C."/>
    <s v="Cundinamarca"/>
    <d v="1992-11-25T00:00:00"/>
    <n v="31"/>
    <s v="MAESTRIA EN CIENCIAS ECONOMICAS, DERECHO"/>
    <m/>
  </r>
  <r>
    <x v="2"/>
    <s v="481-2022"/>
    <m/>
    <s v="Secop II"/>
    <s v="481-2022CPS-P(76914)"/>
    <s v="FDLSUBACD-453-2022 (76914)"/>
    <x v="0"/>
    <x v="0"/>
    <x v="1"/>
    <m/>
    <m/>
    <s v="MARiA JANETH CaRDENAS GUERRERO"/>
    <n v="52018251"/>
    <m/>
    <n v="2032"/>
    <n v="16030000"/>
    <n v="0"/>
    <n v="0"/>
    <n v="16030000"/>
    <n v="4580000"/>
    <m/>
    <m/>
    <m/>
    <s v="Persona Natural"/>
    <x v="0"/>
    <m/>
    <s v="PRESTAR SERVICIOS PROFESIONALES PARA EL ACOMPAÑAMIENTO, FORMACION Y GESTION DE INSTRUMENTOS PSICOSOCIALES CON ENFOQUE DIFERENCIAL, QUE ORIENTEN A LA CIUDADANIA FRENTE A LAS RUTAS INSTITUCIONALES DE ATENCION Y PERMITAN FORTALECER LAS CAPACIDADES LOCALES PARA LA PREVENCION DE VIOLENCIAS Y CONFLICTOS EN SUBA"/>
    <s v="https://community.secop.gov.co/Public/Tendering/OpportunityDetail/Index?noticeUID=CO1.NTC.3362842&amp;isFromPublicArea=True&amp;isModal=true&amp;asPopupView=true"/>
    <x v="20"/>
    <x v="364"/>
    <d v="2022-10-18T00:00:00"/>
    <d v="2022-12-31T00:00:00"/>
    <s v="2 meses 14 días."/>
    <d v="2022-12-31T00:00:00"/>
    <s v=""/>
    <d v="2022-12-31T00:00:00"/>
    <s v="2 meses 14 días."/>
    <s v="Término Ok"/>
    <m/>
    <m/>
    <m/>
    <m/>
    <s v="-"/>
    <s v="-"/>
    <s v="-"/>
    <s v="-"/>
    <s v="-"/>
    <s v="-"/>
    <s v="Femenino"/>
    <s v="-"/>
    <s v="-"/>
    <s v="-"/>
    <s v="-"/>
    <s v="-"/>
    <s v="-"/>
    <m/>
  </r>
  <r>
    <x v="2"/>
    <s v="482-2022"/>
    <m/>
    <s v="Secop II"/>
    <s v="482-2022-COMODATO"/>
    <s v="FDLSUBACD-454-2022"/>
    <x v="0"/>
    <x v="10"/>
    <x v="2"/>
    <m/>
    <m/>
    <s v="JAC COMPARTIR ETAPA II"/>
    <s v="901092701-7"/>
    <m/>
    <s v="No es CPS P-AG"/>
    <n v="0"/>
    <n v="0"/>
    <n v="0"/>
    <n v="0"/>
    <m/>
    <m/>
    <m/>
    <m/>
    <s v="ESAL"/>
    <x v="6"/>
    <s v="1. 11/03/2024 12:31:14 PM SE PROCEDE A MODIFICAR EL CONTRATO RESPECTO DE LOS BIENES MUEBLES OBJETO DE COMODATO, LO ANTERIOR DE CONFORMIDAD A LO INDICADO POR LA OFICINA DE SEGURIDAD Y ALMACÉN DEL FONDO DE DESARROLLO LOCAL DE SUBA"/>
    <s v="EL FDLSUBA-COMODANTE, HACE ENTREGA REAL Y MATERIAL A TÍTULO DE COMODATO A LA JAC &quot;COMPARTIR ETAPA II&quot;-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3353542&amp;isFromPublicArea=True&amp;isModal=true&amp;asPopupView=true"/>
    <x v="16"/>
    <x v="365"/>
    <d v="2022-10-19T00:00:00"/>
    <d v="2026-10-18T00:00:00"/>
    <s v="4 años "/>
    <d v="2026-10-18T00:00:00"/>
    <s v=""/>
    <d v="2026-10-18T00:00:00"/>
    <s v="4 años "/>
    <s v="Término Ok"/>
    <m/>
    <m/>
    <m/>
    <m/>
    <m/>
    <m/>
    <m/>
    <m/>
    <m/>
    <m/>
    <s v="No aplica"/>
    <m/>
    <m/>
    <m/>
    <m/>
    <s v="-"/>
    <m/>
    <m/>
  </r>
  <r>
    <x v="2"/>
    <s v="483-2022"/>
    <m/>
    <s v="Secop II"/>
    <s v="483-2022-COMODATO"/>
    <s v="FDLSUBACD-455-2022"/>
    <x v="0"/>
    <x v="10"/>
    <x v="2"/>
    <m/>
    <m/>
    <s v="JAC SANTA CECILIA"/>
    <s v="800199609-1"/>
    <m/>
    <s v="No es CPS P-AG"/>
    <n v="0"/>
    <n v="0"/>
    <n v="0"/>
    <n v="0"/>
    <m/>
    <m/>
    <m/>
    <m/>
    <s v="ESAL"/>
    <x v="6"/>
    <m/>
    <s v="EL FDLSUBA-COMODANTE, HACE ENTREGA REAL Y MATERIAL A TÍTULO DE COMODATO A LA JAC &quot;JAC SANTA CECILIA&quot;-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3353546&amp;isFromPublicArea=True&amp;isModal=true&amp;asPopupView=true"/>
    <x v="16"/>
    <x v="365"/>
    <d v="2022-10-21T00:00:00"/>
    <d v="2026-10-21T00:00:00"/>
    <s v="4 años 1 días."/>
    <d v="2026-10-21T00:00:00"/>
    <s v=""/>
    <d v="2026-10-21T00:00:00"/>
    <s v="4 años 1 días."/>
    <s v="Término Ok"/>
    <m/>
    <m/>
    <m/>
    <m/>
    <m/>
    <m/>
    <m/>
    <m/>
    <m/>
    <m/>
    <s v="No aplica"/>
    <m/>
    <m/>
    <m/>
    <m/>
    <s v="-"/>
    <m/>
    <m/>
  </r>
  <r>
    <x v="2"/>
    <s v="484-2022"/>
    <m/>
    <s v="Secop II"/>
    <s v="484-2022-COMODATO"/>
    <s v="FDLSUBACD-456-2022"/>
    <x v="0"/>
    <x v="10"/>
    <x v="2"/>
    <m/>
    <m/>
    <s v="JAC TIBABUYES PRIMER SECTOR"/>
    <s v="800068409-3"/>
    <m/>
    <s v="No es CPS P-AG"/>
    <n v="0"/>
    <n v="0"/>
    <n v="0"/>
    <n v="0"/>
    <m/>
    <m/>
    <m/>
    <m/>
    <s v="ESAL"/>
    <x v="6"/>
    <s v="1. 11/03/2024 8:41:35 AM SE PROCEDE A MODIFICAR EL CONTRATO RESPECTO DE LOS BIENES MUEBLES OBJETO DE COMODATO, LO ANTERIOR DE CONFORMIDAD A LO INDICADO POR LA OFICINA DE SEGURIDAD Y ALMACÉN DEL FONDO DE DESARROLLO LOCAL DE SUBA"/>
    <s v="EL FDLSUBA-COMODANTE, HACE ENTREGA REAL Y MATERIAL A TÍTULO DE COMODATO A LA JAC &quot;TIBABUYES I SECTOR&quot;-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3353628&amp;isFromPublicArea=True&amp;isModal=true&amp;asPopupView=true"/>
    <x v="16"/>
    <x v="365"/>
    <d v="2022-11-17T00:00:00"/>
    <d v="2026-11-16T00:00:00"/>
    <s v="4 años "/>
    <d v="2026-11-16T00:00:00"/>
    <s v=""/>
    <d v="2026-11-16T00:00:00"/>
    <s v="4 años "/>
    <s v="Término Ok"/>
    <m/>
    <m/>
    <m/>
    <m/>
    <m/>
    <m/>
    <m/>
    <m/>
    <m/>
    <m/>
    <s v="No aplica"/>
    <m/>
    <m/>
    <m/>
    <m/>
    <s v="-"/>
    <m/>
    <m/>
  </r>
  <r>
    <x v="2"/>
    <s v="485-2022"/>
    <m/>
    <s v="Secop II"/>
    <s v="485-2022-COMODATO"/>
    <s v="FDLSUBACD-457-2022"/>
    <x v="0"/>
    <x v="10"/>
    <x v="2"/>
    <m/>
    <m/>
    <s v="JAC URBANIZACIoN CAÑIZA TIBABUYES"/>
    <s v="830047776-0"/>
    <m/>
    <s v="No es CPS P-AG"/>
    <n v="0"/>
    <n v="0"/>
    <n v="0"/>
    <n v="0"/>
    <m/>
    <m/>
    <m/>
    <m/>
    <s v="ESAL"/>
    <x v="6"/>
    <m/>
    <s v="EL FDLSUBA-COMODANTE, HACE ENTREGA REAL Y MATERIAL A TÍTULO DE COMODATO A LA JAC &quot;URBANIZACIÓN CAÑIZA TIBABUYES&quot;-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3353632&amp;isFromPublicArea=True&amp;isModal=true&amp;asPopupView=true"/>
    <x v="16"/>
    <x v="364"/>
    <d v="2022-10-20T00:00:00"/>
    <d v="2026-10-20T00:00:00"/>
    <s v="4 años 1 días."/>
    <d v="2026-10-20T00:00:00"/>
    <s v=""/>
    <d v="2026-10-20T00:00:00"/>
    <s v="4 años 1 días."/>
    <s v="Término Ok"/>
    <m/>
    <m/>
    <m/>
    <m/>
    <m/>
    <m/>
    <m/>
    <m/>
    <m/>
    <m/>
    <s v="No aplica"/>
    <m/>
    <m/>
    <m/>
    <m/>
    <s v="-"/>
    <m/>
    <m/>
  </r>
  <r>
    <x v="2"/>
    <s v="486-2022"/>
    <m/>
    <s v="Secop II"/>
    <s v="486-2022CPS-P(76914)"/>
    <s v="FDLSUBACD-458-2022 (74952)"/>
    <x v="0"/>
    <x v="0"/>
    <x v="1"/>
    <m/>
    <m/>
    <s v="DIANA CAROLINA GARAVITO AMAYA"/>
    <n v="1020750900"/>
    <s v="Bogotá, D.C."/>
    <n v="2032"/>
    <n v="16030000"/>
    <n v="0"/>
    <n v="0"/>
    <n v="16030000"/>
    <n v="4580000"/>
    <m/>
    <m/>
    <m/>
    <s v="Persona Natural"/>
    <x v="0"/>
    <m/>
    <s v="PRESTAR SERVICIOS PROFESIONALES PARA EL ACOMPAÑAMIENTO, FORMACION Y GESTION DE INSTRUMENTOS PSICOSOCIALES CON ENFOQUE DIFERENCIAL, QUE ORIENTEN A LA CIUDADANIA FRENTE A LAS RUTAS INSTITUCIONALES DE ATENCION Y PERMITAN FORTALECER LAS CAPACIDADES LOCALES PARA LA PREVENCION DE VIOLENCIAS Y CONFLICTOS EN SUBA"/>
    <s v="https://community.secop.gov.co/Public/Tendering/OpportunityDetail/Index?noticeUID=CO1.NTC.3390060&amp;isFromPublicArea=True&amp;isModal=true&amp;asPopupView=true"/>
    <x v="13"/>
    <x v="366"/>
    <d v="2022-10-25T00:00:00"/>
    <d v="2022-12-31T00:00:00"/>
    <s v="2 meses 7 días."/>
    <d v="2022-12-31T00:00:00"/>
    <s v=""/>
    <d v="2022-12-31T00:00:00"/>
    <s v="2 meses 7 días."/>
    <s v="Término Ok"/>
    <m/>
    <m/>
    <m/>
    <m/>
    <s v="Carrera 114 141 - 07"/>
    <n v="3143287504"/>
    <s v="diana.garavitoa@campusucc.edu.co"/>
    <s v="Bancolombia"/>
    <s v="Ahorros"/>
    <n v="58689560049"/>
    <s v="Femenino"/>
    <s v="Colombia"/>
    <s v="Bogotá, D.C."/>
    <s v="Cundinamarca"/>
    <d v="1990-02-27T00:00:00"/>
    <n v="34"/>
    <s v="SOCIOLOGIA"/>
    <m/>
  </r>
  <r>
    <x v="2"/>
    <s v="487-2022"/>
    <m/>
    <s v="Secop II"/>
    <s v="487-2022CPS-P(76929)"/>
    <s v="FDLSUBACD-459-2022(76929)"/>
    <x v="0"/>
    <x v="0"/>
    <x v="1"/>
    <m/>
    <m/>
    <s v="MARIA LUCIA BERNAL GOMEZ"/>
    <n v="38140443"/>
    <s v="Ibagué (Tolima)"/>
    <n v="1978"/>
    <n v="22925000"/>
    <n v="0"/>
    <n v="0"/>
    <n v="22925000"/>
    <n v="6550000"/>
    <m/>
    <m/>
    <m/>
    <s v="Persona Natural"/>
    <x v="0"/>
    <m/>
    <s v="PRESTAR LOS SERVICIOS PROFESIONALES COMO ABOGADO (A) PARA APOYAR LA GESTION CONTRACTUAL DEL AREA GESTION DEL DESARROLLO LOCAL DE LA ALCALDIA LOCAL DE SUBA, EN LOS DIFERENTES PROCESOS DE SELECCION EN SUS ETAPAS PRECONTRACTUAL, CONTRACTUAL Y POSTCONTRACTUAL"/>
    <s v="https://community.secop.gov.co/Public/Tendering/OpportunityDetail/Index?noticeUID=CO1.NTC.3387300&amp;isFromPublicArea=True&amp;isModal=true&amp;asPopupView=true"/>
    <x v="3"/>
    <x v="367"/>
    <d v="2022-10-18T00:00:00"/>
    <d v="2022-12-31T00:00:00"/>
    <s v="2 meses 14 días."/>
    <d v="2023-01-30T00:00:00"/>
    <s v="30 días."/>
    <d v="2023-01-30T00:00:00"/>
    <s v="3 meses 13 días."/>
    <s v="Término Ok"/>
    <m/>
    <m/>
    <m/>
    <m/>
    <s v="KR 52A 174B 08"/>
    <n v="3175159930"/>
    <s v=" maluber10_2@hotmail.com"/>
    <s v="Banco BBVA"/>
    <s v="Ahorros"/>
    <n v="636160376"/>
    <s v="Femenino"/>
    <s v="Colombia"/>
    <s v="Líbano"/>
    <s v="Tolima"/>
    <d v="1980-02-10T00:00:00"/>
    <n v="44"/>
    <s v="DERECHO,especializacion wen derecho administrativo"/>
    <m/>
  </r>
  <r>
    <x v="2"/>
    <s v="488-2022"/>
    <m/>
    <s v="Secop II"/>
    <s v="488-2022CPS-AG(78707)"/>
    <s v="FDLSUBACD-460-2022(78707)"/>
    <x v="0"/>
    <x v="0"/>
    <x v="0"/>
    <m/>
    <m/>
    <s v="BRAYAN SUAREZ BORJA"/>
    <n v="1233895755"/>
    <s v="Bogotá, D.C."/>
    <n v="1978"/>
    <n v="9125000"/>
    <n v="1338333"/>
    <n v="0"/>
    <n v="10463333"/>
    <n v="3650000"/>
    <m/>
    <m/>
    <m/>
    <s v="Persona Natural"/>
    <x v="0"/>
    <m/>
    <s v="PRESTAR SERVICIOS TECNICOS AL AREA DE GESTION DEL DESARROLLO LOCAL DE LA ALCALDIA LOCAL DE SUBA, COMO APOYO EN EL ALMACEN DEL FONDO DE DESARROLLO LOCAL."/>
    <s v="https://community.secop.gov.co/Public/Tendering/OpportunityDetail/Index?noticeUID=CO1.NTC.3405553&amp;isFromPublicArea=True&amp;isModal=true&amp;asPopupView=true"/>
    <x v="16"/>
    <x v="368"/>
    <d v="2022-10-20T00:00:00"/>
    <d v="2022-12-31T00:00:00"/>
    <s v="2 meses 12 días."/>
    <d v="2023-01-15T00:00:00"/>
    <s v="15 días."/>
    <d v="2023-01-15T00:00:00"/>
    <s v="2 meses 27 días."/>
    <s v="Término Ok"/>
    <m/>
    <m/>
    <m/>
    <m/>
    <s v="CALLE 128 D BIS # 87 B 79"/>
    <n v="3143891349"/>
    <s v="bssbborja@hotmail.com"/>
    <s v="Banco Davivienda"/>
    <s v="Ahorros"/>
    <s v="550488421726230"/>
    <s v="Masculino"/>
    <s v="Colombia"/>
    <s v="Bogotá, D.C."/>
    <s v="Cundinamarca"/>
    <d v="1998-01-28T00:00:00"/>
    <n v="26"/>
    <s v="TECNICO EN AUXILIAR ADMINISTRATIVO"/>
    <m/>
  </r>
  <r>
    <x v="2"/>
    <s v="489-2022"/>
    <m/>
    <s v="Secop II"/>
    <s v="489-2022CPS-P(78706)"/>
    <s v="FDLSUBACD-461-2022(78706)"/>
    <x v="0"/>
    <x v="0"/>
    <x v="1"/>
    <m/>
    <m/>
    <s v="JENNIFER CAÑAVERAL GUZMAN"/>
    <n v="41963139"/>
    <s v="Armenia (Quindío)"/>
    <n v="1978"/>
    <n v="16375000"/>
    <n v="0"/>
    <n v="0"/>
    <n v="16375000"/>
    <n v="6550000"/>
    <m/>
    <m/>
    <m/>
    <s v="Persona Natural"/>
    <x v="0"/>
    <m/>
    <s v="PRESTAR SERVICIOS PROFESIONALES EN EL AREA DE GESTION DEL DESARROLLO LOCAL DE LA ALCALDIA LOCAL DE SUBA, EN EL PROCESO DE TRANSVERSALIZACION DE LA POLITICA PUBLICA DE INCLUSION, PARA LOGRAR EL CUMPLIMIENTO DE LAS METAS DEL PLAN DE DESARROLLO LOCAL"/>
    <s v="https://community.secop.gov.co/Public/Tendering/OpportunityDetail/Index?noticeUID=CO1.NTC.3402323&amp;isFromPublicArea=True&amp;isModal=true&amp;asPopupView=true"/>
    <x v="20"/>
    <x v="368"/>
    <d v="2022-10-25T00:00:00"/>
    <d v="2022-12-31T00:00:00"/>
    <s v="2 meses 7 días."/>
    <d v="2022-12-31T00:00:00"/>
    <s v=""/>
    <d v="2022-12-31T00:00:00"/>
    <s v="2 meses 7 días."/>
    <s v="Término Ok"/>
    <m/>
    <m/>
    <m/>
    <m/>
    <s v="KR 89 130 d 80"/>
    <n v="3212932389"/>
    <s v="jenarq85@gmail.com"/>
    <s v="Banco Scotiabank Colpatria"/>
    <s v="Ahorros"/>
    <n v="1052017061"/>
    <s v="Femenino"/>
    <s v="Colombia"/>
    <s v="Cali "/>
    <s v="Valle del Cauca"/>
    <d v="1985-08-15T00:00:00"/>
    <n v="38"/>
    <s v="MAESTRIA URBANISMO, ARQUITECTURA "/>
    <m/>
  </r>
  <r>
    <x v="2"/>
    <s v="490-2022"/>
    <m/>
    <s v="Secop II"/>
    <s v="490-2022CPS(77954)"/>
    <s v="FDLSMC-10-2022(77954)"/>
    <x v="3"/>
    <x v="2"/>
    <x v="2"/>
    <m/>
    <m/>
    <s v="INDUSTRIAL DE EXTINCIoN SAS (INDUEXT SAS)"/>
    <s v="830018476-6"/>
    <m/>
    <s v="No es CPS P-AG"/>
    <n v="8000000"/>
    <n v="0"/>
    <n v="0"/>
    <n v="8000000"/>
    <m/>
    <m/>
    <m/>
    <m/>
    <s v="Persona Jurídica"/>
    <x v="3"/>
    <m/>
    <s v="MANTENIMIENTO PREVENTIVO Y/O CORRECTIVO, Y COMPRA DE EXTINTORES PARA LAS DIFERENTES SEDES DEL FONDO DE DESARROLLO LOCAL DE SUBA"/>
    <s v="https://community.secop.gov.co/Public/Tendering/OpportunityDetail/Index?noticeUID=CO1.NTC.3346424&amp;isFromPublicArea=True&amp;isModal=true&amp;asPopupView=true"/>
    <x v="8"/>
    <x v="368"/>
    <d v="2022-11-04T00:00:00"/>
    <d v="2023-03-03T00:00:00"/>
    <s v="4 meses "/>
    <d v="2023-03-03T00:00:00"/>
    <s v=""/>
    <d v="2023-03-03T00:00:00"/>
    <s v="4 meses "/>
    <s v="Término Ok"/>
    <m/>
    <m/>
    <m/>
    <m/>
    <m/>
    <m/>
    <m/>
    <m/>
    <m/>
    <m/>
    <s v="No aplica"/>
    <m/>
    <m/>
    <m/>
    <m/>
    <s v="-"/>
    <m/>
    <m/>
  </r>
  <r>
    <x v="2"/>
    <s v="491-2022"/>
    <m/>
    <s v="Secop II"/>
    <s v="491-2022CPS-P(78709)"/>
    <s v="FDLSUBACD-462-2022(78709)"/>
    <x v="0"/>
    <x v="0"/>
    <x v="1"/>
    <m/>
    <m/>
    <s v="HENRY BENAVIDES BECERRA"/>
    <n v="79236192"/>
    <s v="Bogotá, D.C."/>
    <n v="1973"/>
    <n v="16375000"/>
    <n v="0"/>
    <n v="0"/>
    <n v="16375000"/>
    <n v="6550000"/>
    <m/>
    <m/>
    <m/>
    <s v="Persona Natural"/>
    <x v="0"/>
    <m/>
    <s v="PRESTAR SERVICIOS PROFESIONALES PARA ESTRUCTURAR, ARTICULAR E IMPLEMENTAR ACCIONES QUE PROMUEVAN LA ASISTENCIA, ATENCION Y REPARACION DE LA POBLACION VICTIMA DEL CONFLICTO ARMADO RESIDENTE EN LA LOCALIDAD DE SUBA, DANDO CUMPLIMIENTO A LAS METAS DEL PLAN DE DESARROLLO LOCAL"/>
    <s v="https://community.secop.gov.co/Public/Tendering/OpportunityDetail/Index?noticeUID=CO1.NTC.3448794&amp;isFromPublicArea=True&amp;isModal=true&amp;asPopupView=true"/>
    <x v="4"/>
    <x v="369"/>
    <d v="2022-11-01T00:00:00"/>
    <d v="2022-12-31T00:00:00"/>
    <s v="2 meses "/>
    <d v="2022-12-31T00:00:00"/>
    <s v=""/>
    <d v="2022-12-31T00:00:00"/>
    <s v="2 meses "/>
    <s v="Término Ok"/>
    <m/>
    <m/>
    <m/>
    <m/>
    <s v="CARRERA95 B N° 130 A 19"/>
    <n v="3176980226"/>
    <s v="investigacion.seg.urb@gmail.com"/>
    <s v="Banco Davivienda"/>
    <s v="Ahorros"/>
    <n v="9170360169"/>
    <s v="Masculino"/>
    <s v="Colombia"/>
    <s v="Bogotá, D.C."/>
    <s v="Cundinamarca"/>
    <d v="1963-07-18T00:00:00"/>
    <n v="60"/>
    <s v="ESPECIALIZACION EN DERECHOS HUMANOS; LICENCIATURA EN PEDAGOGIA REEDUCATIVA"/>
    <m/>
  </r>
  <r>
    <x v="2"/>
    <s v="492-2022"/>
    <n v="79166"/>
    <s v="Secop II"/>
    <s v="492-2022CPS-P(79166)"/>
    <s v="FDLSUBACD-463-2022(79166)"/>
    <x v="0"/>
    <x v="0"/>
    <x v="1"/>
    <m/>
    <m/>
    <s v="WILSON FABIAN SANABRIA SIERRA"/>
    <n v="1024495989"/>
    <s v="Bogotá, D.C."/>
    <n v="1978"/>
    <n v="15400000"/>
    <n v="0"/>
    <n v="0"/>
    <n v="15400000"/>
    <n v="7700000"/>
    <m/>
    <m/>
    <m/>
    <s v="Persona Natural"/>
    <x v="0"/>
    <m/>
    <s v="PRESTAR SERVICIOS PROFESIONALES ESPECIALIZADOS EN EL DESPACHO PARA ACOMPAÑAR LA EJECUCION DE LOS PROYECTOS ESTRATEGICOS DEL PLAN DE DESARROLLO LOCAL Y TEMAS AFINES DE PRIORIDAD DE LA ALCALDIA LOCAL DE SUBA"/>
    <s v="https://community.secop.gov.co/Public/Tendering/OpportunityDetail/Index?noticeUID=CO1.NTC.3474275&amp;isFromPublicArea=True&amp;isModal=true&amp;asPopupView=true"/>
    <x v="14"/>
    <x v="370"/>
    <d v="2022-11-04T00:00:00"/>
    <d v="2022-12-31T00:00:00"/>
    <s v="1 meses 28 días."/>
    <d v="2022-12-31T00:00:00"/>
    <s v=""/>
    <d v="2022-12-31T00:00:00"/>
    <s v="1 meses 28 días."/>
    <s v="Término Ok"/>
    <m/>
    <m/>
    <m/>
    <m/>
    <s v="Carrera 34 # 4-92"/>
    <n v="3184933741"/>
    <s v="wilsonwf7@gmail.com"/>
    <s v="Banco Itaú"/>
    <s v="Ahorros"/>
    <n v="36004138"/>
    <s v="Masculino"/>
    <s v="Colombia"/>
    <s v="Bogotá, D.C."/>
    <s v="Cundinamarca"/>
    <d v="1989-10-12T00:00:00"/>
    <n v="34"/>
    <s v="MAESTRÍA EN DERECHOS HUMANOS Y CULTURA DE PAZ"/>
    <m/>
  </r>
  <r>
    <x v="2"/>
    <s v="493-2022"/>
    <s v="No aplica"/>
    <s v="Secop II"/>
    <s v="493-2022-COMODATO"/>
    <s v="FDLSUBACD-464-2022"/>
    <x v="0"/>
    <x v="10"/>
    <x v="2"/>
    <m/>
    <m/>
    <s v="JAC ALTOS DE LA TOMA"/>
    <s v="830063522-4"/>
    <m/>
    <s v="No es CPS P-AG"/>
    <n v="0"/>
    <n v="0"/>
    <n v="0"/>
    <n v="0"/>
    <m/>
    <m/>
    <m/>
    <m/>
    <s v="ESAL"/>
    <x v="7"/>
    <m/>
    <s v="EL FDLSUBA-COMODANTE, HACE ENTREGA REAL Y MATERIAL A TÍTULO DE COMODATO A LA JAC &quot;ALTOS DE LA TOMA&quot;-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3450677&amp;isFromPublicArea=True&amp;isModal=true&amp;asPopupView=true"/>
    <x v="16"/>
    <x v="371"/>
    <s v="Sin iniciar"/>
    <s v="Sin iniciar"/>
    <s v=""/>
    <s v="Sin iniciar"/>
    <s v=""/>
    <s v="Sin iniciar"/>
    <s v=""/>
    <s v="Sin iniciar"/>
    <m/>
    <m/>
    <m/>
    <m/>
    <m/>
    <m/>
    <m/>
    <m/>
    <m/>
    <m/>
    <s v="No aplica"/>
    <m/>
    <m/>
    <m/>
    <m/>
    <s v="-"/>
    <m/>
    <m/>
  </r>
  <r>
    <x v="2"/>
    <s v="494-2022"/>
    <s v="No aplica"/>
    <s v="Secop II"/>
    <s v="494-2022-COMODATO"/>
    <s v="FDLSUBACD-465-2022"/>
    <x v="0"/>
    <x v="10"/>
    <x v="2"/>
    <m/>
    <m/>
    <s v="JAC AURES II"/>
    <s v="800164370-6"/>
    <m/>
    <s v="No es CPS P-AG"/>
    <n v="0"/>
    <n v="0"/>
    <n v="0"/>
    <n v="0"/>
    <m/>
    <m/>
    <m/>
    <m/>
    <s v="ESAL"/>
    <x v="7"/>
    <m/>
    <s v="EL FDLSUBA-COMODANTE, HACE ENTREGA REAL Y MATERIAL A TÍTULO DE COMODATO A LA JAC &quot;AURES II&quot;-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3450074&amp;isFromPublicArea=True&amp;isModal=true&amp;asPopupView=true"/>
    <x v="16"/>
    <x v="372"/>
    <s v="Sin iniciar"/>
    <s v="Sin iniciar"/>
    <s v=""/>
    <s v="Sin iniciar"/>
    <s v=""/>
    <s v="Sin iniciar"/>
    <s v=""/>
    <s v="Sin iniciar"/>
    <m/>
    <m/>
    <m/>
    <m/>
    <m/>
    <m/>
    <m/>
    <m/>
    <m/>
    <m/>
    <s v="No aplica"/>
    <m/>
    <m/>
    <m/>
    <m/>
    <s v="-"/>
    <m/>
    <m/>
  </r>
  <r>
    <x v="2"/>
    <s v="495-2022"/>
    <m/>
    <s v="Secop II"/>
    <s v="495-2022-COMODATO"/>
    <s v="FDLSUBACD-466-2022"/>
    <x v="0"/>
    <x v="10"/>
    <x v="2"/>
    <m/>
    <m/>
    <s v="JAC BRITALIA LAS MARGARITAS"/>
    <s v="800040843-5"/>
    <m/>
    <s v="No es CPS P-AG"/>
    <n v="0"/>
    <n v="0"/>
    <n v="0"/>
    <n v="0"/>
    <m/>
    <m/>
    <m/>
    <m/>
    <s v="ESAL"/>
    <x v="6"/>
    <m/>
    <s v="EL FDLSUBA-COMODANTE, HACE ENTREGA REAL Y MATERIAL A TÍTULO DE COMODATO A LA JAC &quot;BRITALIA LAS MARGARITAS&quot;-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3450075&amp;isFromPublicArea=True&amp;isModal=true&amp;asPopupView=true"/>
    <x v="16"/>
    <x v="373"/>
    <d v="2022-11-10T00:00:00"/>
    <d v="2026-11-10T00:00:00"/>
    <s v="4 años 1 días."/>
    <d v="2026-11-10T00:00:00"/>
    <s v=""/>
    <d v="2026-11-10T00:00:00"/>
    <s v="4 años 1 días."/>
    <s v="Término Ok"/>
    <m/>
    <m/>
    <m/>
    <m/>
    <m/>
    <m/>
    <m/>
    <m/>
    <m/>
    <m/>
    <s v="No aplica"/>
    <m/>
    <m/>
    <m/>
    <m/>
    <s v="-"/>
    <m/>
    <m/>
  </r>
  <r>
    <x v="2"/>
    <s v="498-2022"/>
    <s v="No aplica"/>
    <s v="Secop II"/>
    <s v="498-2022-COMODATO"/>
    <s v="FDLSUBACD-469-2022"/>
    <x v="0"/>
    <x v="10"/>
    <x v="2"/>
    <m/>
    <m/>
    <s v="JAC LECH WALESA NUEVO CORINTO"/>
    <s v="830063785-4"/>
    <m/>
    <s v="No es CPS P-AG"/>
    <n v="0"/>
    <n v="0"/>
    <n v="0"/>
    <n v="0"/>
    <m/>
    <m/>
    <m/>
    <m/>
    <s v="ESAL"/>
    <x v="7"/>
    <m/>
    <s v="EL FDLSUBA-COMODANTE, HACE ENTREGA REAL Y MATERIAL A TÍTULO DE COMODATO A LA JAC &quot;LECH WALESA O NUEVO CORINTO&quot; 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3450410&amp;isFromPublicArea=True&amp;isModal=true&amp;asPopupView=true"/>
    <x v="16"/>
    <x v="373"/>
    <s v="Sin iniciar"/>
    <s v="Sin iniciar"/>
    <s v=""/>
    <s v="Sin iniciar"/>
    <s v=""/>
    <s v="Sin iniciar"/>
    <s v=""/>
    <s v="Sin iniciar"/>
    <m/>
    <m/>
    <m/>
    <m/>
    <m/>
    <m/>
    <m/>
    <m/>
    <m/>
    <m/>
    <s v="No aplica"/>
    <m/>
    <m/>
    <m/>
    <m/>
    <s v="-"/>
    <m/>
    <m/>
  </r>
  <r>
    <x v="2"/>
    <s v="499-2022"/>
    <m/>
    <s v="Secop II"/>
    <s v="499-2022-COMODATO"/>
    <s v="FDLSUBACD-470-2022"/>
    <x v="0"/>
    <x v="10"/>
    <x v="2"/>
    <m/>
    <m/>
    <s v="JAC COMPARTIR IV ETAPA"/>
    <s v="900239619-0"/>
    <m/>
    <s v="No es CPS P-AG"/>
    <n v="0"/>
    <n v="0"/>
    <n v="0"/>
    <n v="0"/>
    <m/>
    <m/>
    <m/>
    <m/>
    <s v="ESAL"/>
    <x v="3"/>
    <m/>
    <s v="EL FDLSUBA-COMODANTE, HACE ENTREGA REAL Y MATERIAL A TÍTULO DE COMODATO A LA JAC &quot;COMPARTIR IV ETAPA&quot;-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3450506&amp;isFromPublicArea=True&amp;isModal=true&amp;asPopupView=true"/>
    <x v="16"/>
    <x v="373"/>
    <d v="2023-03-07T00:00:00"/>
    <d v="2024-01-12T00:00:00"/>
    <s v="10 meses 6 días."/>
    <d v="2024-01-12T00:00:00"/>
    <s v=""/>
    <d v="2024-01-12T00:00:00"/>
    <s v="10 meses 6 días."/>
    <s v="Término Ok"/>
    <m/>
    <m/>
    <m/>
    <m/>
    <m/>
    <m/>
    <m/>
    <m/>
    <m/>
    <m/>
    <s v="No aplica"/>
    <m/>
    <m/>
    <m/>
    <m/>
    <s v="-"/>
    <m/>
    <m/>
  </r>
  <r>
    <x v="2"/>
    <s v="500-2022"/>
    <s v="No aplica"/>
    <s v="Secop II"/>
    <s v="500-2022-COMODATO"/>
    <s v="FDLSUBACD-471-2022"/>
    <x v="0"/>
    <x v="10"/>
    <x v="2"/>
    <m/>
    <m/>
    <s v="JAC COSTA RICA"/>
    <s v="860502345-0"/>
    <m/>
    <s v="No es CPS P-AG"/>
    <n v="0"/>
    <n v="0"/>
    <n v="0"/>
    <n v="0"/>
    <m/>
    <m/>
    <m/>
    <m/>
    <s v="ESAL"/>
    <x v="7"/>
    <m/>
    <s v="EL FDLSUBA-COMODANTE, HACE ENTREGA REAL Y MATERIAL A TÍTULO DE COMODATO A LA JAC &quot;COSTA RICA&quot;-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3450338&amp;isFromPublicArea=True&amp;isModal=true&amp;asPopupView=true"/>
    <x v="16"/>
    <x v="373"/>
    <s v="Sin iniciar"/>
    <s v="Sin iniciar"/>
    <s v=""/>
    <s v="Sin iniciar"/>
    <s v=""/>
    <s v="Sin iniciar"/>
    <s v=""/>
    <s v="Sin iniciar"/>
    <m/>
    <m/>
    <m/>
    <m/>
    <m/>
    <m/>
    <m/>
    <m/>
    <m/>
    <m/>
    <s v="No aplica"/>
    <m/>
    <m/>
    <m/>
    <m/>
    <s v="-"/>
    <m/>
    <m/>
  </r>
  <r>
    <x v="2"/>
    <s v="501-2022"/>
    <m/>
    <s v="Secop II"/>
    <s v="501-2022-COMODATO"/>
    <s v="FDLSUBACD-472-2022"/>
    <x v="0"/>
    <x v="10"/>
    <x v="2"/>
    <m/>
    <m/>
    <s v="JAC PASADENA"/>
    <s v="900059270-1"/>
    <m/>
    <s v="No es CPS P-AG"/>
    <n v="0"/>
    <n v="0"/>
    <n v="0"/>
    <n v="0"/>
    <m/>
    <m/>
    <m/>
    <m/>
    <s v="ESAL"/>
    <x v="6"/>
    <s v="1. 30/03/2023 3:55:56 PM SE PROCEDE A MODIFICAR EL CONTRATO RESPECTO DE LOS BIENES MUEBLES OBJETO DE COMODATO, LO ANTERIOR DE CONFORMIDAD A LO INDICADO POR LA OFICINA DE PARTICIPACIÓN Y ALMACÉN DEL FONDO DE DESARROLLO LOCAL DE SUBA."/>
    <s v="EL FDLSUBA-COMODANTE, HACE ENTREGA REAL Y MATERIAL A TÍTULO DE COMODATO A LA JAC &quot;PASADENA&quot;-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3450082&amp;isFromPublicArea=True&amp;isModal=true&amp;asPopupView=true"/>
    <x v="16"/>
    <x v="371"/>
    <d v="2022-11-10T00:00:00"/>
    <d v="2026-10-28T00:00:00"/>
    <s v="3 años 11 meses 19 días."/>
    <d v="2026-10-28T00:00:00"/>
    <s v=""/>
    <d v="2026-10-28T00:00:00"/>
    <s v="3 años 11 meses 19 días."/>
    <s v="Término Ok"/>
    <m/>
    <m/>
    <m/>
    <m/>
    <m/>
    <m/>
    <m/>
    <m/>
    <m/>
    <m/>
    <s v="No aplica"/>
    <m/>
    <m/>
    <m/>
    <m/>
    <s v="-"/>
    <m/>
    <m/>
  </r>
  <r>
    <x v="2"/>
    <s v="502-2022"/>
    <m/>
    <s v="Secop II"/>
    <s v="502-2022CPS (76265)"/>
    <s v="FDLSLP-9-2022(76265) "/>
    <x v="5"/>
    <x v="2"/>
    <x v="2"/>
    <m/>
    <m/>
    <s v="BANCA DE PROYECTOS SAS"/>
    <s v="900209622-5"/>
    <m/>
    <s v="No es CPS P-AG"/>
    <n v="723020340"/>
    <n v="0"/>
    <n v="0"/>
    <n v="723020340"/>
    <m/>
    <m/>
    <m/>
    <m/>
    <s v="Persona Jurídica"/>
    <x v="2"/>
    <s v="2. 27/01/2023 8:59:29 AM Se reactiva contrato 502-2022CPS (76265) de acuerdo a la suspensión realizada el día 26 de Diciembre del 2022._x000a_1. 26/12/2022 5:30:07 Mediante documento radicado en el Fondo de Desarrollo Local de Suba, quien obra como apoyo a la supervisión del Contrato 502-2022CPS (76265), se solicita SUSPENSIÓN del contrato suscrito con BANCA DE PROYECTOS S.A.S, por el término de Un (01) Mes a partir del 26 de diciembre del año 2022 hasta el 25 de enero de 2023. De conformidad con la justificación esgrimida en el documento anexo suscrito por el supervisor, que hace parte integral de la presente modificación contractual. TENIENDO EN CUENTA QUE LA SOLICITUD FUE RADICADA EL 26/12/2022, SE PROCEDE A SUSPENDER LA EJECUCIÓN DEL CONTRATO N° 502-2022CPS (76265), desde el 26 de diciembre del año 2022 hasta el 25 de enero del 2023, DE CONFORMIDAD CON LAS CONSIDERACIONES ANTERIORMENTE EXPUESTAS. La fecha de reactivación del contrato será el 26 de enero de 2023, día siguiente a la terminación de la suspensión. La nueva fecha de terminación del contrato será el 11 de septiembre de 2023. Lo anterior, con fundamento además en el principio de la autonomía de la voluntad consagrado en el artículo 1602 del Código Civil, en concordancia con el artículo 40 de la Ley 80 de 1993"/>
    <s v="PRESTAR LOS SERVICIOS TECNICOS, OPERATIVOS Y PROFESIONALES PARA VINCULAR Y BENEFICIAR ADOLESCENTES Y JOVENES DE 10 A 18 AÑOS CON ACCIONES Y ESTRATEGIAS PARA LA PREVENCION DEL EMBARAZO; Y ACCIONES PARA LA DISMINUCION DE LOS FACTORES DE RIESGO FRENTE AL CONSUMO DE SUSTANCIAS PSICOACTIVAS A LOS HABITANTES DE LA LOCALIDAD 11 DE SUBA -VIGENCIA 2022, EN EL MARCO DE LOS PROYECTOS NO. 1967 NO. 2013."/>
    <s v="https://community.secop.gov.co/Public/Tendering/OpportunityDetail/Index?noticeUID=CO1.NTC.3324310&amp;isFromPublicArea=True&amp;isModal=true&amp;asPopupView=true"/>
    <x v="20"/>
    <x v="371"/>
    <d v="2022-12-12T00:00:00"/>
    <d v="2023-08-11T00:00:00"/>
    <s v="8 meses "/>
    <d v="2023-12-11T00:00:00"/>
    <s v="3 meses "/>
    <d v="2023-12-11T00:00:00"/>
    <s v="11 meses "/>
    <s v="Término Ok"/>
    <s v="Reactivado"/>
    <s v="1. Desde el 26 dic. 2022 hasta el 25 ene. 2023."/>
    <n v="30"/>
    <d v="2024-01-30T00:00:00"/>
    <m/>
    <m/>
    <m/>
    <m/>
    <m/>
    <m/>
    <s v="No aplica"/>
    <m/>
    <m/>
    <m/>
    <m/>
    <s v="-"/>
    <m/>
    <m/>
  </r>
  <r>
    <x v="2"/>
    <s v="503-2022"/>
    <s v="No aplica"/>
    <s v="Secop II"/>
    <s v="503-2022-COMODATO"/>
    <s v="FDLSUBACD-473-2022"/>
    <x v="0"/>
    <x v="10"/>
    <x v="2"/>
    <m/>
    <m/>
    <s v="JUNTA DE ACCIoN COMUNAL DEL BARRIO RINCON SECTOR EL CONDOR DE LA LOCALIDAD SUBA"/>
    <s v="901167701-0"/>
    <m/>
    <s v="No es CPS P-AG"/>
    <n v="0"/>
    <n v="0"/>
    <n v="0"/>
    <n v="0"/>
    <m/>
    <m/>
    <m/>
    <m/>
    <s v="ESAL"/>
    <x v="7"/>
    <m/>
    <s v="EL FDLSUBA-COMODANTE, HACE ENTREGA REAL Y MATERIAL A TITULO DE COMODATO A LA JAC &quot;RINCON SECTOR EL CONDOR&quot;-COMODATARIO, PARA SU USO A TITULO GRATUITO Y CON CARGO A RESTITUIR LOS BIENES MUEBLES DE PROPIEDAD UNICA Y EXCLUSIVA DEL FDLSUBA, SOBRE LOS CUALES NO PESA NINGUN GRAVAMEN O LIMITACION ALGUNA, MISMOS QUE SE DESCRIBEN CON LAS CARACTERISTICAS Y DEMAS ESPECIFICACIONES EN EL ALCANCE DEL OBJETO, PARA IDENTIFICARLOS EN FORMA CLARA Y PRECISA."/>
    <s v="https://community.secop.gov.co/Public/Tendering/OpportunityDetail/Index?noticeUID=CO1.NTC.3475230&amp;isFromPublicArea=True&amp;isModal=true&amp;asPopupView=true"/>
    <x v="16"/>
    <x v="374"/>
    <s v="Sin iniciar"/>
    <s v="Sin iniciar"/>
    <s v=""/>
    <s v="Sin iniciar"/>
    <s v=""/>
    <s v="Sin iniciar"/>
    <s v=""/>
    <s v="Sin iniciar"/>
    <m/>
    <m/>
    <m/>
    <m/>
    <m/>
    <m/>
    <m/>
    <m/>
    <m/>
    <m/>
    <s v="No aplica"/>
    <m/>
    <m/>
    <m/>
    <m/>
    <s v="-"/>
    <m/>
    <m/>
  </r>
  <r>
    <x v="2"/>
    <s v="504-2022"/>
    <m/>
    <s v="Secop II"/>
    <s v="504-2022-COMODATO"/>
    <s v="FDLSUBACD-474-2022"/>
    <x v="0"/>
    <x v="10"/>
    <x v="2"/>
    <m/>
    <m/>
    <s v="JUNTA DE ACCIoN COMUNAL DEL BARRIO TELECOM ARRAYANES DE LA LOCALIDAD SUBA"/>
    <s v="830030901-0"/>
    <m/>
    <s v="No es CPS P-AG"/>
    <n v="0"/>
    <n v="0"/>
    <n v="0"/>
    <n v="0"/>
    <m/>
    <m/>
    <m/>
    <m/>
    <s v="ESAL"/>
    <x v="6"/>
    <s v="1. 11/03/2024 8:01:10 AM SE PROCEDE A MODIFICAR EL CONTRATO RESPECTO DE LOS BIENES MUEBLES OBJETO DE COMODATO, LO ANTERIOR DE CONFORMIDAD A LO INDICADO POR LA OFICINA DE SEGURIDAD Y ALMACÉN DEL FONDO DE DESARROLLO LOCAL DE SUBA"/>
    <s v="EL FDLSUBA-COMODANTE, HACE ENTREGA REAL Y MATERIAL A TITULO DE COMODATO A LA JAC &quot;TELECOM ARRAYANES&quot;-COMODATARIO, PARA SU USO A TITULO GRATUITO Y CON CARGO A RESTITUIR LOS BIENES MUEBLES DE PROPIEDAD UNICA Y EXCLUSIVA DEL FDLSUBA, SOBRE LOS CUALES NO PESA NINGUN GRAVAMEN O LIMITACION ALGUNA, MISMOS QUE SE DESCRIBEN CON LAS CARACTERISTICAS Y DEMAS ESPECIFICACIONES EN EL ALCANCE DEL OBJETO, PARA IDENTIFICARLOS EN FORMA CLARA Y PRECISA."/>
    <s v="https://community.secop.gov.co/Public/Tendering/OpportunityDetail/Index?noticeUID=CO1.NTC.3475095&amp;isFromPublicArea=True&amp;isModal=true&amp;asPopupView=true"/>
    <x v="16"/>
    <x v="375"/>
    <d v="2023-02-22T00:00:00"/>
    <d v="2027-02-22T00:00:00"/>
    <s v="4 años 1 días."/>
    <d v="2027-02-22T00:00:00"/>
    <s v=""/>
    <d v="2027-02-22T00:00:00"/>
    <s v="4 años 1 días."/>
    <s v="Término Ok"/>
    <m/>
    <m/>
    <m/>
    <m/>
    <m/>
    <m/>
    <m/>
    <m/>
    <m/>
    <m/>
    <s v="No aplica"/>
    <m/>
    <m/>
    <m/>
    <m/>
    <s v="-"/>
    <m/>
    <m/>
  </r>
  <r>
    <x v="2"/>
    <s v="505-2022"/>
    <m/>
    <s v="Secop II"/>
    <s v="505-2022PS(77045)"/>
    <s v="FDLSLP-10-2022(77045) "/>
    <x v="5"/>
    <x v="2"/>
    <x v="2"/>
    <m/>
    <m/>
    <s v="CARLOS ALBERTO PINZON MOLINA"/>
    <n v="79867234"/>
    <m/>
    <s v="No es CPS P-AG"/>
    <n v="1814475695"/>
    <n v="0"/>
    <n v="0"/>
    <n v="1814475695"/>
    <m/>
    <m/>
    <m/>
    <m/>
    <s v="Persona Jurídica"/>
    <x v="2"/>
    <m/>
    <s v="PRESTAR LOS SERVICIOS PARA REALIZAR LA ATENCION EN SALUD MENTAL INTEGRAL Y MEDIOS ALTERNATIVOS PARA LA SALUD DE LAS PERSONAS CON DISCAPACIDAD Y SUS CUIDADORES(AS) DE LA LOCALIDAD DE SUBA"/>
    <s v="https://community.secop.gov.co/Public/Tendering/OpportunityDetail/Index?noticeUID=CO1.NTC.3353437&amp;isFromPublicArea=True&amp;isModal=true&amp;asPopupView=true"/>
    <x v="20"/>
    <x v="376"/>
    <d v="2022-12-22T00:00:00"/>
    <d v="2023-12-21T00:00:00"/>
    <s v="1 años "/>
    <d v="2023-12-21T00:00:00"/>
    <s v=""/>
    <d v="2023-12-21T00:00:00"/>
    <s v="1 años "/>
    <s v="Término Ok"/>
    <m/>
    <m/>
    <m/>
    <d v="2024-01-30T00:00:00"/>
    <m/>
    <m/>
    <m/>
    <m/>
    <m/>
    <m/>
    <s v="No aplica"/>
    <m/>
    <m/>
    <m/>
    <m/>
    <s v="-"/>
    <m/>
    <m/>
  </r>
  <r>
    <x v="2"/>
    <s v="506-2022"/>
    <m/>
    <s v="Secop II"/>
    <s v="506-2022CONS(78024)"/>
    <s v="FDLSUBACMA-5-2022(78024)"/>
    <x v="4"/>
    <x v="6"/>
    <x v="2"/>
    <m/>
    <m/>
    <s v="CONSULTORIA ESTRUCTURAL Y DE CONSTRUCCION S A S - CEYCO INGENIERIA SAS"/>
    <s v="900160387-5"/>
    <m/>
    <s v="No es CPS P-AG"/>
    <n v="123488618"/>
    <n v="0"/>
    <n v="0"/>
    <n v="123488618"/>
    <m/>
    <m/>
    <m/>
    <m/>
    <s v="Persona Jurídica"/>
    <x v="2"/>
    <m/>
    <s v="CONTRATAR LA CONSULTORIA PARA LA ELABORACION DE LOS ANALISIS DE VULNERABILIDAD SISMICA Y REFORZAMIENTO ESTRUCTURAL DE LOS DIFERENTES SALONES COMUNALES DE LA LOCALIDAD DE SUBA EN LA CIUDAD DE BOGOTA D.C Y LAS DEMAS ACTIVIDADES QUE SE DETALLEN EN EL ANEXO TECNICO"/>
    <s v="https://community.secop.gov.co/Public/Tendering/OpportunityDetail/Index?noticeUID=CO1.NTC.3395929&amp;isFromPublicArea=True&amp;isModal=true&amp;asPopupView=true"/>
    <x v="11"/>
    <x v="377"/>
    <d v="2022-12-27T00:00:00"/>
    <d v="2023-07-26T00:00:00"/>
    <s v="7 meses "/>
    <d v="2023-07-26T00:00:00"/>
    <s v=""/>
    <d v="2023-07-26T00:00:00"/>
    <s v="7 meses "/>
    <s v="Término Ok"/>
    <m/>
    <m/>
    <m/>
    <d v="2023-12-20T00:00:00"/>
    <m/>
    <m/>
    <m/>
    <m/>
    <m/>
    <m/>
    <s v="No aplica"/>
    <m/>
    <m/>
    <m/>
    <m/>
    <s v="-"/>
    <m/>
    <m/>
  </r>
  <r>
    <x v="2"/>
    <s v="507-2022"/>
    <m/>
    <s v="Secop II"/>
    <s v="507-2022PS(77327)"/>
    <s v="FDLSSAMC-8-2022(77327) "/>
    <x v="2"/>
    <x v="2"/>
    <x v="2"/>
    <m/>
    <m/>
    <s v="INDUHOTEL SAS."/>
    <s v="900300970-1"/>
    <m/>
    <s v="No es CPS P-AG"/>
    <n v="130000000"/>
    <n v="65000000"/>
    <n v="0"/>
    <n v="195000000"/>
    <m/>
    <m/>
    <m/>
    <m/>
    <s v="Persona Jurídica"/>
    <x v="3"/>
    <s v="1. 31/05/2023 7:15:54 AM En el marco del Plan Distrital de Desarrollo de la Alcaldía Local de Suba y en correlación con las funciones de las diferentes actividades misionales y teniendo en cuenta que el contrato tiene como fecha de terminación el día 5 de junio de 2023 y que a 30 de abril de 2023 presenta un saldo pendiente por ejecutar de NOVENTA Y TRES MILLONES QUINIENTOS SESENTA Y SEIS MIL SETECIENTOS OCHO PESOS CON CATORCE CENTAVOS ($ 93.566.708,14) M/CTE. Por lo anterior, se considera pertinente y acorde con las necesidades de la entidad continuar con los servicios de caterig y refrigerios y se solicita realizar la siguiente modificación al Contrato 507-2022: PRORROGAR por SEIS (6) MESES. Con esto se permite que el contratista continúe prestando sus servicios cáterin y refrigerios y que se atiendan de forma adecuada para permitir la consecución de las actividades desarrolladas por las áreas y la ejecución de los compromisos misionales de la Entidad._x000a_2. 26/10/2023 9:11:31 AM La supervisión del Contrato de Prestación de Servicios No. 507-2022PS(77327), suscrito con INDUHOTEL SAS., IDENTIFICADA CON NIT NO. 900300970 1, REPRESENTADA LEGALMENTE POR EL SEÑOR CARLOS ANDRES SIERRA PAEZ, IDENTIFICADO CON CÉDULA DE CIUDADANÍA NO. 1.026.261.705 DE BOGOTÁ, radicó en la Oficina de Contratación solicitud de ADICIÓN NO. 1 Y PRÓRROGA NO. 2 del referido contrato así; a) Prórroga por UN (1) MES Y VEINTISEIS DIAS, y adición para un valor SESENTA Y CINCO MILLONES DE PESOS M/CTE. ($65.000.000) para un total de CIENTO NOVENTA Y CINCO MILLONES DE PESOS M/CTE. ($195.000.000), la cual se encuentra respaldada con el Certificado de Disponibilidad Presupuestal No. 1092 del 18 de octubre de 2023, teniendo en cuenta la justificación que se encuentra en los documentos anexos, que hacen parte integral del presente Contrato._x000a_3.  31/01/2024 9:33:53 AM En el marco del Plan Distrital de Desarrollo de la Alcaldía Local de Suba y en correlación con las funciones de las diferentes actividades misionales y teniendo en cuenta que el contrato tiene como fecha de terminación el día 31 de enero de 2024 y de acuerdo a la ultima factura presentada queda un saldo pendiente por ejecutar de $58.667.512 M/CTE. Por lo anterior, se considera pertinente y acorde con las necesidades de la entidad continuar con los servicios de caterig y refrigerios y se solicita realizar la siguiente modificación al Contrato 507-2022: PRORROGAR por DOS (2) MESES. Con esto se permite que el contratista continúe prestando sus servicios cáterin y refrigerios y que se atiendan de forma adecuada para permitir la consecución de las actividades desarrolladas por las áreas y la ejecución de los compromisos misionales de la Entidad._x000a_4. 26/03/2024 9:22:43 AM En el marco del Plan Distrital de Desarrollo de la Alcaldía Local de Suba y en correlación con las funciones de las diferentes actividades misionales y teniendo en cuenta que el contrato tiene como fecha de terminación el día 31 de marzo de 2024 y de acuerdo a la ultima factura presentada queda un saldo pendiente por ejecutar de $33.496.997 M/CTE. Por lo anterior, se considera pertinente y acorde con las necesidades de la entidad continuar con los servicios de caterig y refrigerios y se solicita realizar la siguiente modificación al Contrato 507-2022: PRORROGAR por DOS (2) MESES. Con esto se permite que el contratista continúe prestando sus servicios cáterin y refrigerios y que se atiendan de forma adecuada para permitir la consecución de las actividades desarrolladas por las áreas y la ejecución de los compromisos misionales de la Entidad."/>
    <s v="CONTRATAR EL SERVICIO DE CATERING Y REFRIGERIOS PARA LOS EVENTOS DE APOYO Y ACTIVIDADES MISIONALES QUE REQUIERA LA LOCALIDAD DE SUBA, DANDO CUMPLIMIENTO AL PLAN DE DESARROLLO LOCAL"/>
    <s v="https://community.secop.gov.co/Public/Tendering/OpportunityDetail/Index?noticeUID=CO1.NTC.3393516&amp;isFromPublicArea=True&amp;isModal=true&amp;asPopupView=true"/>
    <x v="4"/>
    <x v="378"/>
    <d v="2022-12-06T00:00:00"/>
    <d v="2023-06-05T00:00:00"/>
    <s v="6 meses "/>
    <d v="2024-03-31T00:00:00"/>
    <s v="9 meses 26 días."/>
    <d v="2024-03-31T00:00:00"/>
    <s v="1 años 3 meses 26 días."/>
    <s v="Término Ok"/>
    <m/>
    <m/>
    <m/>
    <m/>
    <m/>
    <m/>
    <m/>
    <m/>
    <m/>
    <m/>
    <s v="No aplica"/>
    <m/>
    <m/>
    <m/>
    <m/>
    <s v="-"/>
    <m/>
    <m/>
  </r>
  <r>
    <x v="2"/>
    <s v="508-2022"/>
    <m/>
    <s v="Secop II"/>
    <s v="508-2022CV(79569)"/>
    <s v="FDLSMC-11-2022(79569)"/>
    <x v="3"/>
    <x v="4"/>
    <x v="2"/>
    <m/>
    <m/>
    <s v="COMERCIALIZADORA CAFe BOTERO S.A.S"/>
    <s v="900334037-0"/>
    <m/>
    <s v="No es CPS P-AG"/>
    <n v="27964966"/>
    <n v="0"/>
    <n v="0"/>
    <n v="27964966"/>
    <m/>
    <m/>
    <m/>
    <m/>
    <s v="Persona Jurídica"/>
    <x v="2"/>
    <m/>
    <s v="COMPRAVENTA DE ELEMENTOS DEPORTIVOS, PEDAGOGICOS Y DE VISIBILIZACION PARA LA ENSEÑANZA, EDUCACION Y PREPARACION DE DEPORTISTAS QUE APORTAN EN LA FORMACION INTEGRAL DE LAS COMUNIDADES, A PARTIR DE PROCESOS PEDAGOGICOS PLANIFICADOS QUE HACEN PARTE DEL SISTEMA ENTORNO DEPORTIVO INTEGRAL - EDI DE LA LOCALIDAD DE SUBA"/>
    <s v="https://community.secop.gov.co/Public/Tendering/OpportunityDetail/Index?noticeUID=CO1.NTC.3472698&amp;isFromPublicArea=True&amp;isModal=true&amp;asPopupView=true"/>
    <x v="4"/>
    <x v="379"/>
    <d v="2022-12-29T00:00:00"/>
    <d v="2023-01-04T00:00:00"/>
    <s v="7 días."/>
    <d v="2023-02-12T00:00:00"/>
    <s v="1 meses 8 días."/>
    <d v="2023-02-12T00:00:00"/>
    <s v="1 meses 15 días."/>
    <s v="Término Ok"/>
    <m/>
    <m/>
    <m/>
    <d v="2023-10-18T00:00:00"/>
    <m/>
    <m/>
    <m/>
    <m/>
    <m/>
    <m/>
    <s v="No aplica"/>
    <m/>
    <m/>
    <m/>
    <m/>
    <s v="-"/>
    <m/>
    <m/>
  </r>
  <r>
    <x v="2"/>
    <s v="509-2022"/>
    <m/>
    <s v="Secop II"/>
    <s v="509-2022CPS(77767)"/>
    <s v="FDLSLP-11-2022(77767)"/>
    <x v="5"/>
    <x v="2"/>
    <x v="2"/>
    <m/>
    <m/>
    <s v="CONSORCIO INDES-MEDIO AMBIENTE"/>
    <s v="846000272-6"/>
    <m/>
    <s v="No es CPS P-AG"/>
    <n v="583200200"/>
    <n v="0"/>
    <n v="0"/>
    <n v="583200200"/>
    <m/>
    <s v="INGENIERIA PARA EL DESARROLLO ECONOMICO INDESCOM SAS (50.00%)- INGENIERIA Y MEDIO AMBIENTE SAS (50.00%)"/>
    <m/>
    <m/>
    <s v="Consorcio"/>
    <x v="2"/>
    <m/>
    <s v="PRESTAR LOS SERVICIOS PARA LA FORMULACION E IMPLEMENTACION DE DOCE (12) PROCESOS COMUNITARIOS DE EDUCACION AMBIENTAL Y EL DESARROLLO DE LA ESTRATEGIA LOCAL DE EDUCACION AMBIENTAL EN LA LOCALIDAD DE SUBA."/>
    <s v="https://community.secop.gov.co/Public/Tendering/OpportunityDetail/Index?noticeUID=CO1.NTC.3391170&amp;isFromPublicArea=True&amp;isModal=true&amp;asPopupView=true"/>
    <x v="12"/>
    <x v="380"/>
    <d v="2022-12-12T00:00:00"/>
    <d v="2023-07-31T00:00:00"/>
    <s v="7 meses 20 días."/>
    <d v="2023-08-11T00:00:00"/>
    <s v="11 días."/>
    <d v="2023-08-11T00:00:00"/>
    <s v="8 meses "/>
    <s v="Término Ok"/>
    <m/>
    <m/>
    <m/>
    <d v="2023-12-15T00:00:00"/>
    <m/>
    <m/>
    <m/>
    <m/>
    <m/>
    <m/>
    <s v="No aplica"/>
    <m/>
    <m/>
    <m/>
    <m/>
    <s v="-"/>
    <m/>
    <m/>
  </r>
  <r>
    <x v="2"/>
    <s v="510-2022"/>
    <m/>
    <s v="Secop II"/>
    <s v="510-2022PS(73772)"/>
    <s v="FDLSLP-7-2022(73772)"/>
    <x v="5"/>
    <x v="2"/>
    <x v="2"/>
    <m/>
    <m/>
    <s v="CONSORCIO VALLAS IA"/>
    <s v="901666067-1"/>
    <m/>
    <s v="No es CPS P-AG"/>
    <n v="738456977"/>
    <n v="0"/>
    <n v="0"/>
    <n v="738456977"/>
    <m/>
    <s v="CONSTRUCCIONES ARQUICONS ARQUITECTOS E INGENIEROS LTDA (5.00%)- INCIVILPRO SAS (95.00%)"/>
    <m/>
    <m/>
    <s v="Consorcio"/>
    <x v="2"/>
    <m/>
    <s v="PRESTAR LOS SERVICIOS DE LIMPIEZA DE FONDO A LOS VALLADOS Y TUBERÍA DE LA LOCALIDAD DE SUBA."/>
    <s v="https://community.secop.gov.co/Public/Tendering/OpportunityDetail/Index?noticeUID=CO1.NTC.3081262&amp;isFromPublicArea=True&amp;isModal=true&amp;asPopupView=true"/>
    <x v="11"/>
    <x v="381"/>
    <d v="2023-01-13T00:00:00"/>
    <d v="2023-07-12T00:00:00"/>
    <s v="6 meses "/>
    <d v="2023-07-12T00:00:00"/>
    <s v=""/>
    <d v="2023-07-12T00:00:00"/>
    <s v="6 meses "/>
    <s v="Término Ok"/>
    <m/>
    <m/>
    <m/>
    <d v="2023-09-28T00:00:00"/>
    <m/>
    <m/>
    <m/>
    <m/>
    <m/>
    <m/>
    <s v="No aplica"/>
    <m/>
    <m/>
    <m/>
    <m/>
    <s v="-"/>
    <m/>
    <m/>
  </r>
  <r>
    <x v="2"/>
    <s v="511-2022"/>
    <m/>
    <s v="Secop II"/>
    <s v="FDLSCI-511-2022(80184)"/>
    <s v="FDLSCI-475-2021(801842)"/>
    <x v="0"/>
    <x v="1"/>
    <x v="2"/>
    <m/>
    <m/>
    <s v="SUBRED INTEGRADA DE SERVICIOS DE SALUD NORTE ESE OFICIAL"/>
    <n v="900971006"/>
    <s v="Bogotá, D.C."/>
    <s v="No es CPS P-AG"/>
    <n v="1239240000"/>
    <n v="0"/>
    <n v="123924000"/>
    <n v="1363164000"/>
    <m/>
    <m/>
    <m/>
    <m/>
    <s v="Persona Jurídica"/>
    <x v="3"/>
    <s v="1.  19/01/2024 6:59:53 PM Mediante documento radicado en el Fondo de Desarrollo Local de Suba, por NEDI NATALIA MILLARES ABELLA, quien obra como apoyo a la supervisión del Convenio Interadministrativo FDLSCI-511-2022(80184), se solicita PRORROGA del convenio, suscrito con SUBRED INTEGRADA DE SERVICIOS DE SALUD NORTE E.S.E., por el término de CUATRO (4) MESES. De conformidad con la justificación esgrimida en el documento anexo suscrito por el supervisor, que hace parte integral de la presente modificación contractual. La nueva fecha terminación del contrato es el 19 DE MAYO DE 2024. Lo anterior, con fundamento además en el principio de la autonomía de la voluntad consagrado en el artículo 1602 del Código Civil, en concordancia con el artículo 40 de la Ley 80 de 1993, inciso tercero."/>
    <s v="AUNAR ESFUERZOS ENTRE LA SUBRED INTEGRADA DE SERVICIOS DE SALUD NORTE E.S.E Y EL FONDO DE DESARROLLO LOCAL DE SUBA PARA DESARROLLAR ACCIONES DE CUIDADO Y PROTECCIÓN PARA MADRES GESTANTES, NIÑOS Y NIÑAS MIGRANTES IRREGULARES Y, COINVERSIÓN EN LA ESTRATEGIA TERRITORIAL DE SALUD, EN EL MARCO DEL PROYECTO N° 1967 DE LA VIGENCIA 2022"/>
    <s v="https://community.secop.gov.co/Public/Tendering/OpportunityDetail/Index?noticeUID=CO1.NTC.3583649&amp;isFromPublicArea=True&amp;isModal=true&amp;asPopupView=true"/>
    <x v="20"/>
    <x v="382"/>
    <d v="2023-04-20T00:00:00"/>
    <d v="2024-01-19T00:00:00"/>
    <s v="9 meses "/>
    <d v="2024-05-19T00:00:00"/>
    <s v="4 meses "/>
    <d v="2024-05-19T00:00:00"/>
    <s v="1 años 1 meses "/>
    <s v="Término Ok"/>
    <m/>
    <m/>
    <m/>
    <m/>
    <m/>
    <m/>
    <m/>
    <m/>
    <m/>
    <m/>
    <s v="No aplica"/>
    <m/>
    <m/>
    <m/>
    <m/>
    <s v="-"/>
    <m/>
    <m/>
  </r>
  <r>
    <x v="2"/>
    <s v="512-2022"/>
    <m/>
    <s v="Secop II"/>
    <s v="512-2022CPS-AG(79974)"/>
    <s v="FDLSUBACD-476-2022(79974)"/>
    <x v="0"/>
    <x v="0"/>
    <x v="0"/>
    <m/>
    <m/>
    <s v="VICTOR LISANDRO BUITRAGO DAZA"/>
    <n v="79854716"/>
    <s v="Bogotá, D.C."/>
    <n v="1999"/>
    <n v="5475000"/>
    <n v="0"/>
    <n v="0"/>
    <n v="5475000"/>
    <n v="5475000"/>
    <m/>
    <m/>
    <m/>
    <s v="Persona Natural"/>
    <x v="0"/>
    <m/>
    <s v="PRESTAR LOS SERVICIOS DE APOYO TÉCNICO EN EL ÁREA DE GESTIÓN DEL DESARROLLO LOCAL REALIZANDO APOYO A LAS ACTIVIDADES RELACIONADAS CON LAS DIFERENTES ETAPAS CONTRACTUALES DE LOS PROYECTOS DE INVERSIÓN DESTINADOS A LA INTERVENCIÓN DE LA MALLA VIAL, ESPACIO PÚBLICO, CICLO INFRAESTRUCTURA, INFRAESTRUCTURA CULTURAL, MEJORAMIENTO DE VIVIENDA RURAL Y PARQUES DE LA LOCALIDAD DE SUBA"/>
    <s v="https://community.secop.gov.co/Public/Tendering/OpportunityDetail/Index?noticeUID=CO1.NTC.3574178&amp;isFromPublicArea=True&amp;isModal=true&amp;asPopupView=true"/>
    <x v="11"/>
    <x v="383"/>
    <d v="2022-12-05T00:00:00"/>
    <d v="2022-12-31T00:00:00"/>
    <s v="27 días."/>
    <d v="2023-01-20T00:00:00"/>
    <s v="20 días."/>
    <d v="2023-01-20T00:00:00"/>
    <s v="1 meses 16 días."/>
    <s v="Término Ok"/>
    <m/>
    <m/>
    <m/>
    <m/>
    <s v="Calle 20d # 96ª-35 Fontibón"/>
    <n v="3158295390"/>
    <s v="vicbuitre@yahoo.es"/>
    <s v="Banco Caja Social (BCSC)"/>
    <s v="Ahorros"/>
    <n v="24084558363"/>
    <s v="Masculino"/>
    <s v="Colombia"/>
    <s v="Bogotá, D.C."/>
    <s v="Cundinamarca"/>
    <d v="1978-06-26T00:00:00"/>
    <n v="45"/>
    <s v="CONSTRUCCIÓN Y GESTIÓN EN ARQUITECTURA"/>
    <m/>
  </r>
  <r>
    <x v="2"/>
    <s v="513-2022"/>
    <m/>
    <s v="Secop I"/>
    <s v="5132022ADCI"/>
    <s v="FDLSUBAADCI-477-2022"/>
    <x v="0"/>
    <x v="2"/>
    <x v="2"/>
    <m/>
    <m/>
    <s v="CANAL CAPITAL"/>
    <n v="830012587"/>
    <s v="Bogotá, D.C."/>
    <s v="No es CPS P-AG"/>
    <n v="227501109"/>
    <n v="0"/>
    <n v="0"/>
    <n v="227501109"/>
    <m/>
    <m/>
    <m/>
    <m/>
    <s v="Entidad Estatal"/>
    <x v="2"/>
    <m/>
    <s v="PRESTAR LOS SERVICIOS DE PLANEACIÓN, EJECUCIÓN Y DIVULGACIÓN DE LAS ACTIVIDADES A DESARROLLARSE EN EL MARCO DE LA ACCIÓN DE CIUDAD NAVIDAD 2022 RELACIONADAS CON LA GENERACIÓN DE LOS ENTORNOS LUMÍNICOS Y DIFUSIÓN DE LOS ACTOS PRINCIPALES QUE HARÁN PARTE DE LA ESTRATEGIA COMUNICACIONAL A CARGO DE LA OFICINA CONSEJERÍA DE COMUNICACIONES DE LA SECRETARÍA GENERAL DE LA ALCALDÍA MAYOR DE BOGOTÁ"/>
    <s v="https://www.contratos.gov.co/consultas/detalleProceso.do?numConstancia=22-22-50914"/>
    <x v="4"/>
    <x v="380"/>
    <d v="2022-11-25T00:00:00"/>
    <d v="2023-03-31T00:00:00"/>
    <s v="4 meses 7 días."/>
    <d v="2023-03-31T00:00:00"/>
    <s v=""/>
    <d v="2023-03-31T00:00:00"/>
    <s v="4 meses 7 días."/>
    <s v="Término Ok"/>
    <m/>
    <m/>
    <m/>
    <d v="2023-12-13T00:00:00"/>
    <m/>
    <m/>
    <m/>
    <m/>
    <m/>
    <m/>
    <s v="No aplica"/>
    <m/>
    <m/>
    <m/>
    <m/>
    <s v="-"/>
    <m/>
    <m/>
  </r>
  <r>
    <x v="2"/>
    <s v="514-2022"/>
    <m/>
    <s v="Secop II"/>
    <s v="514-2022CPS-P(80318)"/>
    <s v="FDLSUBACD-478-2022(80318)"/>
    <x v="0"/>
    <x v="0"/>
    <x v="1"/>
    <m/>
    <m/>
    <s v="NELSON JOSE MURCIA PEÑA"/>
    <n v="79233807"/>
    <s v="Bogotá, D.C."/>
    <n v="1978"/>
    <n v="6550000"/>
    <n v="0"/>
    <n v="0"/>
    <n v="6550000"/>
    <n v="6550000"/>
    <m/>
    <m/>
    <m/>
    <s v="Persona Natural"/>
    <x v="0"/>
    <m/>
    <s v="PRESTAR SERVICIOS PROFESIONALES EN EL ÁREA DE GESTIÓN DEL DESARROLLO LOCAL DE LA ALCALDÍA LOCAL DE SUBA, PARA IMPULSAR LOS PROCESOS DE PARTICIPACIÓN E INCIDENCIA CIUDADANA Y FOMENTAR LAS ACTIVIDADES INSTITUCIONALES DANDO CUMPLIMIENTO A LAS METAS DEL PLAN DE DESARROLLO LOCAL"/>
    <s v="https://community.secop.gov.co/Public/Tendering/OpportunityDetail/Index?noticeUID=CO1.NTC.3592955&amp;isFromPublicArea=True&amp;isModal=true&amp;asPopupView=true"/>
    <x v="4"/>
    <x v="384"/>
    <d v="2022-12-05T00:00:00"/>
    <d v="2022-12-31T00:00:00"/>
    <s v="27 días."/>
    <d v="2022-12-31T00:00:00"/>
    <s v=""/>
    <d v="2022-12-31T00:00:00"/>
    <s v="27 días."/>
    <s v="Término Ok"/>
    <m/>
    <m/>
    <m/>
    <m/>
    <s v="CL 129 D 121 C 51 BL 121 AP 502"/>
    <n v="3133947756"/>
    <s v="bogotanosuba@gmail.com"/>
    <s v="Banco Caja Social (BCSC)"/>
    <s v="Ahorros"/>
    <n v="24503572714"/>
    <s v="Masculino"/>
    <s v="Colombia"/>
    <s v="Bogotá, D.C."/>
    <s v="Cundinamarca"/>
    <d v="1961-06-04T00:00:00"/>
    <n v="63"/>
    <s v="MAESTRIA EN DESARROLLO EDUCATIVO Y SOCIAL-LICENCIATURA EN EDUCACION BASICA_x000a_CON ENFASIS EN EDUCACION ARTISTICA-TECNOLOGIA EN RECREACION DIRIGIDA"/>
    <m/>
  </r>
  <r>
    <x v="2"/>
    <s v="515-2022"/>
    <m/>
    <s v="Secop II"/>
    <s v="515-2022CPS-AG(80202)"/>
    <s v="FDLSUBACD-479-2022(80202)"/>
    <x v="0"/>
    <x v="0"/>
    <x v="0"/>
    <m/>
    <m/>
    <s v="ALDEMAR GARCIA RODRIGUEZ"/>
    <n v="80240908"/>
    <s v="Bogotá, D.C."/>
    <n v="1978"/>
    <n v="2320000"/>
    <n v="0"/>
    <n v="0"/>
    <n v="2320000"/>
    <n v="2320000"/>
    <m/>
    <m/>
    <m/>
    <s v="Persona Natural"/>
    <x v="0"/>
    <m/>
    <s v="PRESTAR LOS SERVICIOS DE APOYO AL ÁREA GESTIÓN DE DESARROLLO LOCAL EN EL CENTRO DE DOCUMENTACIÓN E INFORMACIÓN CDI DE LA ALCALDÍA LOCAL DE SUBA"/>
    <s v="https://community.secop.gov.co/Public/Tendering/OpportunityDetail/Index?noticeUID=CO1.NTC.3597325&amp;isFromPublicArea=True&amp;isModal=true&amp;asPopupView=true"/>
    <x v="4"/>
    <x v="385"/>
    <d v="2022-12-12T00:00:00"/>
    <d v="2022-12-31T00:00:00"/>
    <s v="20 días."/>
    <d v="2022-12-31T00:00:00"/>
    <s v=""/>
    <d v="2022-12-31T00:00:00"/>
    <s v="20 días."/>
    <s v="Término Ok"/>
    <m/>
    <m/>
    <m/>
    <m/>
    <s v="Diagonal 48 J sur # 5D90"/>
    <n v="3013174831"/>
    <s v="arjona1110@hotmail.com"/>
    <s v="Banco Av Villas"/>
    <s v="Ahorros"/>
    <s v="700741114"/>
    <s v="Masculino"/>
    <s v="Colombia"/>
    <s v="Bogotá, D.C."/>
    <s v="Cundinamarca"/>
    <d v="1981-10-10T00:00:00"/>
    <n v="42"/>
    <s v="ADMINISTRACION DE EMPRESAS; TECNOLOGÍA EN GESTIÓN DE MERCADOS"/>
    <m/>
  </r>
  <r>
    <x v="2"/>
    <s v="516-2022"/>
    <m/>
    <s v="Secop II"/>
    <s v="516-2022CPS-P(79952)"/>
    <s v="FDLSUBACD-480-2022(79952)"/>
    <x v="0"/>
    <x v="0"/>
    <x v="1"/>
    <m/>
    <m/>
    <s v="PATRICIA GALINDO ARIAS"/>
    <n v="1014192475"/>
    <s v="Bogotá, D.C."/>
    <n v="1978"/>
    <n v="9825000"/>
    <n v="0"/>
    <n v="0"/>
    <n v="9825000"/>
    <n v="6550000"/>
    <m/>
    <m/>
    <m/>
    <s v="Persona Natural"/>
    <x v="0"/>
    <m/>
    <s v="PRESTAR LOS SERVICIOS PROFESIONALES COMO ABOGADO PARA DEPURAR LAS OBLIGACIONES POR PAGAR A CARGO DEL FONDO DE DESARROLLO LOCAL DE SUBA"/>
    <s v="https://community.secop.gov.co/Public/Tendering/OpportunityDetail/Index?noticeUID=CO1.NTC.3589882&amp;isFromPublicArea=True&amp;isModal=true&amp;asPopupView=true"/>
    <x v="3"/>
    <x v="383"/>
    <d v="2022-12-05T00:00:00"/>
    <d v="2023-01-20T00:00:00"/>
    <s v="1 meses 16 días."/>
    <d v="2023-01-20T00:00:00"/>
    <s v=""/>
    <d v="2023-01-20T00:00:00"/>
    <s v="1 meses 16 días."/>
    <s v="Término Ok"/>
    <m/>
    <m/>
    <m/>
    <m/>
    <s v="CL 159 56 75"/>
    <n v="3594968519"/>
    <s v="patrik316@gmail.com"/>
    <s v="Banco Davivienda"/>
    <s v="Ahorros"/>
    <s v="0550488427574626"/>
    <s v="Femenino"/>
    <s v="Colombia"/>
    <s v="Bogotá, D.C."/>
    <s v="Cundinamarca"/>
    <d v="1988-05-26T00:00:00"/>
    <n v="36"/>
    <s v="JURISPRUDENCIA,DERECHO,Diplomado en Contratación Publica,Actualización en contratación estatal "/>
    <m/>
  </r>
  <r>
    <x v="2"/>
    <s v="517-2022"/>
    <m/>
    <s v="Secop II"/>
    <s v="517-2022CPS-P(80251)"/>
    <s v="FDLSUBACD-481-2022(80251)"/>
    <x v="0"/>
    <x v="0"/>
    <x v="1"/>
    <m/>
    <m/>
    <s v="MARTHA CECILIA VEGA MACIAS"/>
    <n v="63327033"/>
    <s v="Bucaramanga (Santander)"/>
    <n v="1973"/>
    <n v="4580000"/>
    <n v="0"/>
    <n v="0"/>
    <n v="4580000"/>
    <n v="4580000"/>
    <m/>
    <m/>
    <m/>
    <s v="Persona Natural"/>
    <x v="0"/>
    <m/>
    <s v="PRESTAR SERVICIOS PROFESIONALES EN MATERIA SOCIAL PARA IMPULSAR LOS PROCESOS DE PARTICIPACIÓN CIUDADANA Y FOMENTAR LAS ACTIVIDADES INSTITUCIONALES PARA EL CUMPLIMIENTO DE LAS METAS DE PLAN DE DESARROLLO LOCAL"/>
    <s v="https://community.secop.gov.co/Public/Tendering/OpportunityDetail/Index?noticeUID=CO1.NTC.3621904&amp;isFromPublicArea=True&amp;isModal=true&amp;asPopupView=true"/>
    <x v="4"/>
    <x v="386"/>
    <d v="2022-12-19T00:00:00"/>
    <d v="2022-12-31T00:00:00"/>
    <s v="13 días."/>
    <d v="2022-12-31T00:00:00"/>
    <s v=""/>
    <d v="2022-12-31T00:00:00"/>
    <s v="13 días."/>
    <s v="Término Ok"/>
    <m/>
    <m/>
    <m/>
    <m/>
    <s v="KR 113 B 151 D 39"/>
    <n v="3214921366"/>
    <s v="marthavegamacias@gmail.com"/>
    <s v="Banco Agrario de Colombia"/>
    <s v="Ahorros"/>
    <s v="460200081863"/>
    <s v="Femenino"/>
    <s v="Colombia"/>
    <s v="Barrancabermeja"/>
    <s v="Santander"/>
    <d v="1964-04-16T00:00:00"/>
    <n v="60"/>
    <s v="GESTION EMPRESARIAL"/>
    <m/>
  </r>
  <r>
    <x v="2"/>
    <s v="518-2022"/>
    <m/>
    <s v="Secop II"/>
    <s v="518-2022PS(78928)"/>
    <s v="FDLSSAMC-10-2022(78928)"/>
    <x v="2"/>
    <x v="2"/>
    <x v="2"/>
    <m/>
    <m/>
    <s v="MAGIN COMUNICACIONES S.A.S"/>
    <s v="830042365-4"/>
    <m/>
    <s v="No es CPS P-AG"/>
    <n v="218777634"/>
    <n v="0"/>
    <n v="0"/>
    <n v="218777634"/>
    <m/>
    <m/>
    <m/>
    <m/>
    <s v="Persona Jurídica"/>
    <x v="2"/>
    <m/>
    <s v="CONTRATAR UN PRESTADOR DE SERVICIOS PARA LA FABRICACIÓN Y ENTREGA DE KITS, LA REALIZACIÓN DE EVENTOS Y EL DISEÑO Y POSICIONAMIENTO DE MARCA A VENDEDORES INFORMALES DE LA LOCALIDAD DE SUBA"/>
    <s v="https://community.secop.gov.co/Public/Tendering/OpportunityDetail/Index?noticeUID=CO1.NTC.3496793&amp;isFromPublicArea=True&amp;isModal=true&amp;asPopupView=true"/>
    <x v="20"/>
    <x v="387"/>
    <d v="2023-01-10T00:00:00"/>
    <d v="2023-06-09T00:00:00"/>
    <s v="5 meses "/>
    <d v="2023-06-09T00:00:00"/>
    <s v=""/>
    <d v="2023-06-09T00:00:00"/>
    <s v="5 meses "/>
    <s v="Término Ok"/>
    <m/>
    <m/>
    <m/>
    <d v="2023-11-20T00:00:00"/>
    <m/>
    <m/>
    <m/>
    <m/>
    <m/>
    <m/>
    <s v="No aplica"/>
    <m/>
    <m/>
    <m/>
    <m/>
    <s v="-"/>
    <m/>
    <m/>
  </r>
  <r>
    <x v="2"/>
    <s v="519-2022"/>
    <m/>
    <s v="Secop II"/>
    <s v="519-2022CPS-SUM(79080)"/>
    <s v="FDLSSASI-6-2022(79080)"/>
    <x v="1"/>
    <x v="5"/>
    <x v="2"/>
    <m/>
    <m/>
    <s v="GRUPO INVERSIONES Y SOLUCIONES SAS"/>
    <s v="830140609-6"/>
    <m/>
    <s v="No es CPS P-AG"/>
    <n v="591808873"/>
    <n v="0"/>
    <n v="0"/>
    <n v="591808873"/>
    <m/>
    <m/>
    <m/>
    <m/>
    <s v="Persona Jurídica"/>
    <x v="2"/>
    <m/>
    <s v="ADQUISICIÓN DE ELEMENTOS MUSICALES, DEPORTIVOS, CULTURALES Y DE MOBILIARIO QUE PERMITAN PROMOVER EL DESARROLLO INTEGRAL DE LOS NIÑOS Y NIÑAS, DE LA LOCALIDAD DE SUBA, QUE SE ENCUENTRAN MATRICULADOS EN LOS GRADOS DE EDUCACIÓN INICIAL PROPORCIONÁNDOLES DINÁMICAS Y OPORTUNIDADES DE CONOCER, RECONOCER Y RECREAR SU TERRITORIO, ENTORNO, CULTURA Y PATRIMONIO NATURAL Y A TRAVÉS DEL FORTALECIMIENTO DE LA ALIANZA ESCUELA, FAMILIA, COMUNIDAD, EN EL MARCO DEL PROYECTO DE INVERSIÓN 1957 &quot;CONSTRUYENDO NUESTRA"/>
    <s v="https://community.secop.gov.co/Public/Tendering/OpportunityDetail/Index?noticeUID=CO1.NTC.3465385&amp;isFromPublicArea=True&amp;isModal=true&amp;asPopupView=true"/>
    <x v="4"/>
    <x v="388"/>
    <d v="2023-01-18T00:00:00"/>
    <d v="2023-06-01T00:00:00"/>
    <s v="4 meses 15 días."/>
    <d v="2023-06-01T00:00:00"/>
    <s v=""/>
    <d v="2023-06-01T00:00:00"/>
    <s v="4 meses 15 días."/>
    <s v="Término Ok"/>
    <m/>
    <m/>
    <m/>
    <d v="2023-07-18T00:00:00"/>
    <m/>
    <m/>
    <m/>
    <m/>
    <m/>
    <m/>
    <s v="No aplica"/>
    <m/>
    <m/>
    <m/>
    <m/>
    <s v="-"/>
    <m/>
    <m/>
  </r>
  <r>
    <x v="2"/>
    <s v="520-2022"/>
    <m/>
    <s v="Secop II"/>
    <s v="520-2022CPS-SUM(79080)"/>
    <s v="FDLSSASI-6-2022(79080)"/>
    <x v="1"/>
    <x v="5"/>
    <x v="2"/>
    <m/>
    <m/>
    <s v="COMERCIALIZADORA E&amp;T SAS"/>
    <s v="901142692-4"/>
    <m/>
    <s v="No es CPS P-AG"/>
    <n v="96450486"/>
    <n v="0"/>
    <n v="0"/>
    <n v="96450486"/>
    <m/>
    <m/>
    <m/>
    <m/>
    <s v="Persona Jurídica"/>
    <x v="2"/>
    <m/>
    <s v="ADQUISICIÓN DE ELEMENTOS MUSICALES, DEPORTIVOS, CULTURALES Y DE MOBILIARIO QUE PERMITAN PROMOVER EL DESARROLLO INTEGRAL DE LOS NIÑOS Y NIÑAS, DE LA LOCALIDAD DE SUBA, QUE SE ENCUENTRAN MATRICULADOS EN LOS GRADOS DE EDUCACIÓN INICIAL PROPORCIONÁNDOLES DINÁMICAS Y OPORTUNIDADES DE CONOCER, RECONOCER Y RECREAR SU TERRITORIO, ENTORNO, CULTURA Y PATRIMONIO NATURAL Y A TRAVÉS DEL FORTALECIMIENTO DE LA ALIANZA ESCUELA, FAMILIA, COMUNIDAD, EN EL MARCO DEL PROYECTO DE INVERSIÓN 1957 &quot;CONSTRUYENDO NUESTRA INFANCIA LOCAL, LOTE 2. LITERATURA"/>
    <s v="https://community.secop.gov.co/Public/Tendering/OpportunityDetail/Index?noticeUID=CO1.NTC.3465385&amp;isFromPublicArea=True&amp;isModal=true&amp;asPopupView=true"/>
    <x v="4"/>
    <x v="387"/>
    <d v="2023-01-17T00:00:00"/>
    <d v="2023-05-16T00:00:00"/>
    <s v="4 meses "/>
    <d v="2023-05-16T00:00:00"/>
    <s v=""/>
    <d v="2023-05-16T00:00:00"/>
    <s v="4 meses "/>
    <s v="Término Ok"/>
    <m/>
    <m/>
    <m/>
    <d v="2023-07-05T00:00:00"/>
    <m/>
    <m/>
    <m/>
    <m/>
    <m/>
    <m/>
    <s v="No aplica"/>
    <m/>
    <m/>
    <m/>
    <m/>
    <s v="-"/>
    <m/>
    <m/>
  </r>
  <r>
    <x v="2"/>
    <s v="521-2022"/>
    <m/>
    <s v="Secop II"/>
    <s v="521-2022CO(77953)"/>
    <s v="FDLSLP-12-2022(77953)"/>
    <x v="5"/>
    <x v="8"/>
    <x v="2"/>
    <m/>
    <m/>
    <s v="CONSORCIO OBRAS SUBA"/>
    <n v="901664148"/>
    <m/>
    <s v="No es CPS P-AG"/>
    <n v="7323413446"/>
    <n v="512637921"/>
    <n v="0"/>
    <n v="7836051367"/>
    <m/>
    <s v="PAVIOBRAS S.A.S. (50.00%)- PAVIMENTACIONES MORALES SL (50.00%)"/>
    <s v="Interventoría: CONSORCIO INTER-ALMA 2022 {556 de 2022}"/>
    <m/>
    <s v="Consorcio"/>
    <x v="2"/>
    <m/>
    <s v="EJECUTAR A PRECIOS UNITARIOS FIJOS LAS ACTIVIDADES PARA LA CONSERVACION DE LA MALLA VIAL LOCAL E INTERMEDIA, PUENTES Y ESPACIO PÚBLICO EN LA LOCALIDAD DE SUBA EN LA CIUDAD DE BOGOTA D.C Y LAS DEMÁS ACTIVIDADES QUE SE DETALLEN EN EL ANEXO TÉCNICO"/>
    <s v="https://community.secop.gov.co/Public/Tendering/OpportunityDetail/Index?noticeUID=CO1.NTC.3421607&amp;isFromPublicArea=True&amp;isModal=true&amp;asPopupView=true"/>
    <x v="11"/>
    <x v="382"/>
    <d v="2023-01-13T00:00:00"/>
    <d v="2023-09-12T00:00:00"/>
    <s v="8 meses "/>
    <d v="2023-10-12T00:00:00"/>
    <s v="1 meses "/>
    <d v="2023-10-12T00:00:00"/>
    <s v="9 meses "/>
    <s v="Término Ok"/>
    <m/>
    <m/>
    <m/>
    <d v="2024-02-02T00:00:00"/>
    <m/>
    <m/>
    <m/>
    <m/>
    <m/>
    <m/>
    <s v="No aplica"/>
    <m/>
    <m/>
    <m/>
    <m/>
    <s v="-"/>
    <m/>
    <m/>
  </r>
  <r>
    <x v="2"/>
    <s v="522-2022"/>
    <m/>
    <s v="Secop II"/>
    <s v="522-2022PS(78233)"/>
    <s v="FDLSLP-13-2022(78233)"/>
    <x v="5"/>
    <x v="2"/>
    <x v="2"/>
    <m/>
    <m/>
    <s v="CLINICA VETERINARIA VISION DE COLOMBIA SAS"/>
    <s v="900666980-6"/>
    <m/>
    <s v="No es CPS P-AG"/>
    <n v="840000000"/>
    <n v="0"/>
    <n v="0"/>
    <n v="840000000"/>
    <m/>
    <m/>
    <m/>
    <m/>
    <s v="Persona Jurídica"/>
    <x v="2"/>
    <m/>
    <s v="PRESTAR LOS SERVICIOS PARA EL DESARROLLO DE LOS COMPONENTES DEL PROYECTO DE INVERSIÓN 1971: SUBA PROTEGE LOS ANIMALES: URGENCIAS, BRIGADAS MÉDICO- VETERINARIAS, ACCIONES DE ESTERILIZACIÓN, EDUCACIÓN Y ADOPCIÓN."/>
    <s v="https://community.secop.gov.co/Public/Tendering/OpportunityDetail/Index?noticeUID=CO1.NTC.3438406&amp;isFromPublicArea=True&amp;isModal=true&amp;asPopupView=true"/>
    <x v="12"/>
    <x v="388"/>
    <d v="2022-12-15T00:00:00"/>
    <d v="2023-08-14T00:00:00"/>
    <s v="8 meses "/>
    <d v="2023-08-14T00:00:00"/>
    <s v=""/>
    <d v="2023-08-14T00:00:00"/>
    <s v="8 meses "/>
    <s v="Término Ok"/>
    <m/>
    <m/>
    <m/>
    <d v="2023-11-02T00:00:00"/>
    <m/>
    <m/>
    <m/>
    <m/>
    <m/>
    <m/>
    <s v="No aplica"/>
    <m/>
    <m/>
    <m/>
    <m/>
    <s v="-"/>
    <m/>
    <m/>
  </r>
  <r>
    <x v="2"/>
    <s v="523-2022"/>
    <m/>
    <s v="Secop II"/>
    <s v="523-2022CPS-SUM(76422)"/>
    <s v="FDLSSASI-8-2022(76422) "/>
    <x v="1"/>
    <x v="5"/>
    <x v="2"/>
    <m/>
    <m/>
    <s v="CONSORCIO P&amp;C "/>
    <s v="901208854-6"/>
    <m/>
    <s v="No es CPS P-AG"/>
    <n v="500000000"/>
    <n v="250000000"/>
    <n v="0"/>
    <n v="750000000"/>
    <m/>
    <s v="PLUSEL INGENIEROS SAS (50.00%) - plutarco landinez martinez (50.00%)"/>
    <m/>
    <m/>
    <s v="Consorcio"/>
    <x v="2"/>
    <m/>
    <s v="ONTRATAR A PRECIOS UNITARIOS SIN FÓRMULA DE REAJUSTE Y A MONTO AGOTABLE EL SUMINISTRO DE MATERIALES PARA LAS OBRAS QUE SE EJECUTAN DENTRO DEL PROGRAMA DE GESTIÓN COMPARTIDA Y GESTIÓN DIRECTA DE LA LOCALIDAD DE SUBA PARA LA CONSERVACIÓN DE LA MALLA VIAL LOCAL Y ESPACIO PÚBLICO"/>
    <s v="https://community.secop.gov.co/Public/Tendering/OpportunityDetail/Index?noticeUID=CO1.NTC.3540920&amp;isFromPublicArea=True&amp;isModal=true&amp;asPopupView=true"/>
    <x v="11"/>
    <x v="382"/>
    <d v="2022-12-13T00:00:00"/>
    <d v="2023-08-08T00:00:00"/>
    <s v="7 meses 27 días."/>
    <d v="2023-12-12T00:00:00"/>
    <s v="4 meses 4 días."/>
    <d v="2023-12-12T00:00:00"/>
    <s v="1 años "/>
    <s v="Término Ok"/>
    <m/>
    <m/>
    <m/>
    <d v="2023-12-14T00:00:00"/>
    <m/>
    <m/>
    <m/>
    <m/>
    <m/>
    <m/>
    <s v="No aplica"/>
    <m/>
    <m/>
    <m/>
    <m/>
    <s v="-"/>
    <m/>
    <m/>
  </r>
  <r>
    <x v="2"/>
    <s v="524-2022"/>
    <m/>
    <s v="Secop II"/>
    <s v="524-2022PS(78217)"/>
    <s v="FDLSSAMC-12-2022 (78217)"/>
    <x v="2"/>
    <x v="8"/>
    <x v="2"/>
    <m/>
    <m/>
    <s v="CONSORCIO DEMOLICIONES"/>
    <s v="901661773-9"/>
    <m/>
    <s v="No es CPS P-AG"/>
    <n v="136000000"/>
    <n v="0"/>
    <n v="0"/>
    <n v="136000000"/>
    <m/>
    <s v="CONSTRUARQU SAS (50.00%)- SOLUCIONES INSTRUMENTALES DE COLOMBIA - SICOL S.A.S. (50.00%)"/>
    <m/>
    <m/>
    <s v="Consorcio"/>
    <x v="2"/>
    <m/>
    <s v="CONTRATAR MEDIANTE EL SISTEMA DE PRECIOS FIJOS UNITARIOS Y SIN FORMULA DE REAJUSTE LAS OBRAS DE DEMOLICIÓN O RESTITUCIÓN ORDENADAS MEDIANTE ACTOS ADMINISTRATIVOS DEBIDAMENTE EJECUTORIADOS EN CUMPLIMIENTO DE LAS DECISIONES POLICIVAS EMITIDAS POR AUTORIDAD COMPETENTE POR CONTRAVENIR LAS NORMAS URBANÍSTICAS O POR OCUPAR INDEBIDAMENTE EL ESPACIO PUBLICO, ASÍ COMO LAS ORDENADAS EN LOS OPERATIVOS DE HECHOS NOTORIOS DE OCUPACIÓN INDEBIDA DEL ESPACIO PÚBLICO"/>
    <s v="https://community.secop.gov.co/Public/Tendering/OpportunityDetail/Index?noticeUID=CO1.NTC.3569750&amp;isFromPublicArea=True&amp;isModal=true&amp;asPopupView=true"/>
    <x v="21"/>
    <x v="382"/>
    <d v="2023-01-20T00:00:00"/>
    <d v="2023-07-31T00:00:00"/>
    <s v="6 meses 12 días."/>
    <d v="2023-07-31T00:00:00"/>
    <s v=""/>
    <d v="2023-07-31T00:00:00"/>
    <s v="6 meses 12 días."/>
    <s v="Término Ok"/>
    <m/>
    <m/>
    <m/>
    <d v="2023-09-14T00:00:00"/>
    <m/>
    <m/>
    <m/>
    <m/>
    <m/>
    <m/>
    <s v="No aplica"/>
    <m/>
    <m/>
    <m/>
    <m/>
    <s v="-"/>
    <m/>
    <m/>
  </r>
  <r>
    <x v="2"/>
    <s v="525-2022"/>
    <m/>
    <s v="Secop II"/>
    <s v="525-2022CPS-P(81467)"/>
    <s v="FDLSUBACD-482-2022(81467)"/>
    <x v="0"/>
    <x v="0"/>
    <x v="1"/>
    <m/>
    <m/>
    <s v="WILLIAM ALBERTO LOPEZ ALVAREZ"/>
    <n v="1032435447"/>
    <s v="Bogotá, D.C."/>
    <n v="1978"/>
    <n v="6870000"/>
    <n v="0"/>
    <n v="0"/>
    <n v="6870000"/>
    <n v="4580000"/>
    <m/>
    <m/>
    <m/>
    <s v="Persona Natural"/>
    <x v="0"/>
    <m/>
    <s v="PRESTAR LOS SERVICIOS PROFESIONALES COMO ABOGADO (A) PARA APOYAR LA GESTIÓN CONTRACTUAL DEL ÁREA GESTIÓN DEL DESARROLLO LOCAL, EN LAS ETAPAS PRECONTRACTUAL Y CONTRACTUAL DE LOS PROCESOS DE SELECCIÓN DE BIENES Y SERVICIOS DE LA ALCALDÍA LOCAL DE SUBA"/>
    <s v="https://community.secop.gov.co/Public/Tendering/OpportunityDetail/Index?noticeUID=CO1.NTC.3624459&amp;isFromPublicArea=True&amp;isModal=true&amp;asPopupView=true"/>
    <x v="3"/>
    <x v="382"/>
    <d v="2022-12-12T00:00:00"/>
    <d v="2023-01-26T00:00:00"/>
    <s v="1 meses 15 días."/>
    <d v="2023-01-26T00:00:00"/>
    <s v=""/>
    <d v="2023-01-26T00:00:00"/>
    <s v="1 meses 15 días."/>
    <s v="Término Ok"/>
    <m/>
    <m/>
    <m/>
    <m/>
    <s v="calle 128 A No 91 B - 51"/>
    <n v="3142153919"/>
    <s v="williamlopez841@gmail.com"/>
    <s v="Banco de Bogotá"/>
    <s v="Ahorros"/>
    <s v="034735183"/>
    <s v="Masculino"/>
    <s v="Colombia"/>
    <s v="Chaparral"/>
    <s v="Tolima"/>
    <d v="1990-02-06T00:00:00"/>
    <n v="34"/>
    <s v="ESPECIALIZACION EN DERECHO LABORAL Y RELACIONES INDUSTRIALES-DERECHO"/>
    <m/>
  </r>
  <r>
    <x v="2"/>
    <s v="526-2022"/>
    <m/>
    <s v="Secop II"/>
    <s v="526-2022PS(78984)"/>
    <s v="FDLSLP-18-2022(78984)"/>
    <x v="5"/>
    <x v="2"/>
    <x v="2"/>
    <m/>
    <m/>
    <s v="CORPORACION NACIONAL PARA EL DESARROLLO SOSTENIBLE CUYA SIGLA ES CONADES"/>
    <s v="832003656-3"/>
    <m/>
    <s v="No es CPS P-AG"/>
    <n v="341247900"/>
    <n v="0"/>
    <n v="0"/>
    <n v="341247900"/>
    <s v="-"/>
    <m/>
    <m/>
    <m/>
    <s v="ESAL"/>
    <x v="2"/>
    <m/>
    <s v="PRESTAR LOS SERVICIOS PARA LA EJECUCIÓN DE ACTIVIDADES RELACIONADAS CON FOMENTO Y FORTALECIMIENTO A LAS HUERTAS URBANAS, FOMENTO Y FORTALECIMIENTO DE LA RED DE AGRICULTORES URBANOS"/>
    <s v="https://community.secop.gov.co/Public/Tendering/OpportunityDetail/Index?noticeUID=CO1.NTC.3505082&amp;isFromPublicArea=True&amp;isModal=true&amp;asPopupView=true"/>
    <x v="12"/>
    <x v="387"/>
    <d v="2022-12-26T00:00:00"/>
    <d v="2023-08-25T00:00:00"/>
    <s v="8 meses "/>
    <d v="2023-09-25T00:00:00"/>
    <s v="1 meses "/>
    <d v="2023-09-25T00:00:00"/>
    <s v="9 meses "/>
    <s v="Término Ok"/>
    <m/>
    <m/>
    <m/>
    <d v="2023-12-05T00:00:00"/>
    <m/>
    <m/>
    <m/>
    <m/>
    <m/>
    <m/>
    <s v="No aplica"/>
    <m/>
    <m/>
    <m/>
    <m/>
    <s v="-"/>
    <m/>
    <m/>
  </r>
  <r>
    <x v="2"/>
    <s v="527-2022"/>
    <m/>
    <s v="Secop II"/>
    <s v="527-2022PS(78770)"/>
    <s v="FDLSLP-16-2022(78770)"/>
    <x v="5"/>
    <x v="2"/>
    <x v="2"/>
    <m/>
    <m/>
    <s v="ASOCIACIÓN HOGARES SÍ A LA VIDA"/>
    <s v="900175374-5"/>
    <m/>
    <s v="No es CPS P-AG"/>
    <n v="626688233"/>
    <n v="0"/>
    <n v="0"/>
    <n v="626688233"/>
    <s v="-"/>
    <m/>
    <m/>
    <m/>
    <s v="Persona Jurídica"/>
    <x v="2"/>
    <m/>
    <s v="PRESTAR LOS SERVICIOS TECNICOS, LOGÍSTICOS Y PROFESIONALES PARA REALIZAR ACCIONES QUE PROMUEVAN EL EMPODERAMIENTO Y DESARROLLO DE ESTRATEGIAS DE CUIDADO PARA LAS MUJERES CUIDADORAS EN TODAS SUS CONDICIONES Y DIVERSIDADES DE LA LOCALIDAD DE SUBA"/>
    <s v="https://community.secop.gov.co/Public/Tendering/OpportunityDetail/Index?noticeUID=CO1.NTC.3472355&amp;isFromPublicArea=True&amp;isModal=true&amp;asPopupView=true"/>
    <x v="4"/>
    <x v="386"/>
    <d v="2023-01-19T00:00:00"/>
    <d v="2023-10-18T00:00:00"/>
    <s v="9 meses "/>
    <d v="2023-10-18T00:00:00"/>
    <s v=""/>
    <d v="2023-10-18T00:00:00"/>
    <s v="9 meses "/>
    <s v="Término Ok"/>
    <m/>
    <m/>
    <m/>
    <d v="2023-12-12T00:00:00"/>
    <m/>
    <m/>
    <m/>
    <m/>
    <m/>
    <m/>
    <s v="No aplica"/>
    <m/>
    <m/>
    <m/>
    <m/>
    <s v="-"/>
    <m/>
    <m/>
  </r>
  <r>
    <x v="2"/>
    <s v="528-2022"/>
    <m/>
    <s v="Secop II"/>
    <s v="528-2022CV(79513)"/>
    <s v="FDLSSAMC-13-2022(79513)"/>
    <x v="2"/>
    <x v="4"/>
    <x v="2"/>
    <m/>
    <m/>
    <s v="NESTOR FABIAN TORRES RAMOS (SEMTOL ASESORIAS Y SUMINISTROS)"/>
    <s v="111006055-8"/>
    <m/>
    <s v="No es CPS P-AG"/>
    <n v="89402513"/>
    <n v="0"/>
    <n v="0"/>
    <n v="89402513"/>
    <s v="-"/>
    <m/>
    <m/>
    <m/>
    <s v="Persona Jurídica"/>
    <x v="2"/>
    <m/>
    <s v="ADQUIRIR MAQUINARIA Y EQUIPO PARA LA CONSOLIDACIÓN DE UN CENTRO DE RESERVA QUE PERMITA ATENDER SITUACIONES DE RIESGOS, EMERGENCIAS Y DESASTRES EN LA LOCALIDAD DE SUBA"/>
    <s v="https://community.secop.gov.co/Public/Tendering/OpportunityDetail/Index?noticeUID=CO1.NTC.3570132&amp;isFromPublicArea=True&amp;isModal=true&amp;asPopupView=true"/>
    <x v="13"/>
    <x v="389"/>
    <d v="2023-01-05T00:00:00"/>
    <d v="2023-03-14T00:00:00"/>
    <s v="2 meses 10 días."/>
    <d v="2023-03-14T00:00:00"/>
    <s v=""/>
    <d v="2023-03-14T00:00:00"/>
    <s v="2 meses 10 días."/>
    <s v="Término Ok"/>
    <m/>
    <m/>
    <m/>
    <d v="2023-10-02T00:00:00"/>
    <m/>
    <m/>
    <m/>
    <m/>
    <m/>
    <m/>
    <s v="No aplica"/>
    <m/>
    <m/>
    <m/>
    <m/>
    <s v="-"/>
    <m/>
    <m/>
  </r>
  <r>
    <x v="2"/>
    <s v="529-2022"/>
    <m/>
    <s v="Secop II"/>
    <s v="N° 529 -2022CO(79165)"/>
    <s v="FDLSLP-20-2022(79165)"/>
    <x v="5"/>
    <x v="8"/>
    <x v="2"/>
    <m/>
    <m/>
    <s v="EMPRESA INGENIERIA Y ARQUITECTURA HOSPITALARIA"/>
    <s v="822007412-5"/>
    <m/>
    <s v="No es CPS P-AG"/>
    <n v="728933763"/>
    <n v="0"/>
    <n v="0"/>
    <n v="728933763"/>
    <s v="-"/>
    <m/>
    <s v="Interventoría: R &amp; M CONSTRUCCIONES E InterventoríaS SAS [559 de 2022]"/>
    <m/>
    <s v="Persona Jurídica"/>
    <x v="2"/>
    <m/>
    <s v="EJECUTAR A PRECIOS UNITARIOS FIJOS Y A MONTO AGOTABLE LAS OBRAS DE REPARACIONES LOCATIVAS Y/O MANTENIMIENTO DE INFRAESTRUCTURA FISICA PARA SALONES COMUNALES DE LAS JUNTAS DE ACCIÓN COMUNAL DE LA LOCALIDAD DE SUBA."/>
    <s v="https://community.secop.gov.co/Public/Tendering/OpportunityDetail/Index?noticeUID=CO1.NTC.3500683&amp;isFromPublicArea=True&amp;isModal=true&amp;asPopupView=true"/>
    <x v="11"/>
    <x v="389"/>
    <d v="2023-01-19T00:00:00"/>
    <d v="2023-06-30T00:00:00"/>
    <s v="5 meses 12 días."/>
    <d v="2023-06-30T00:00:00"/>
    <s v=""/>
    <d v="2023-06-30T00:00:00"/>
    <s v="5 meses 12 días."/>
    <s v="Término Ok"/>
    <m/>
    <m/>
    <m/>
    <d v="2024-01-30T00:00:00"/>
    <m/>
    <m/>
    <m/>
    <m/>
    <m/>
    <m/>
    <s v="No aplica"/>
    <m/>
    <m/>
    <m/>
    <m/>
    <s v="-"/>
    <m/>
    <m/>
  </r>
  <r>
    <x v="2"/>
    <s v="530-2022"/>
    <m/>
    <s v="Secop II"/>
    <s v="530-2022PS(78847)"/>
    <s v="FDLSLP-17-2022(78847)"/>
    <x v="5"/>
    <x v="2"/>
    <x v="2"/>
    <m/>
    <m/>
    <s v="UNIoN TEMPORAL CONSTRUCCION CIUDADANA"/>
    <s v="900864269-6"/>
    <m/>
    <s v="No es CPS P-AG"/>
    <n v="1896208283"/>
    <n v="0"/>
    <n v="0"/>
    <n v="1896208283"/>
    <s v="-"/>
    <s v="Soluciones Empresariales &amp; logistikas Proyectar (30.00%) - AMERICANA CORP SAS (30.00%) - FUNDACION CONSTRUCCION LOCAL (40.00%)"/>
    <m/>
    <m/>
    <s v="Unión Temporal"/>
    <x v="2"/>
    <m/>
    <s v="PRESTAR LOS SERVICIOS PROFESIONALES TÉCNICOS Y OPERATIVOS PARA REALIZAR ACCIONES DE EMPODERAMIENTO Y DESARROLLO DE CAPACIDADES QUE FORTALEZCAN LA CONSTRUCCIÓN DE CIUDADANÍA LA PROMOCIÓN DE LOS DERECHOS DE LAS MUJERES LA PREVENCIÓN DEL FEMINICIDIO Y VIOLENCIAS EN CONTRA DE ELLAS TENIENDO EN CUENTA LA DIVERSIDAD QUE LAS CONSTITUYE LAS CONDICIONES EN LAS QUE VIVEN Y EL ENFOQUE DIFERENCIAL"/>
    <s v="https://community.secop.gov.co/Public/Tendering/OpportunityDetail/Index?noticeUID=CO1.NTC.3512316&amp;isFromPublicArea=True&amp;isModal=true&amp;asPopupView=true"/>
    <x v="4"/>
    <x v="390"/>
    <d v="2023-02-06T00:00:00"/>
    <d v="2023-11-30T00:00:00"/>
    <s v="9 meses 25 días."/>
    <d v="2023-11-30T00:00:00"/>
    <s v=""/>
    <d v="2023-11-30T00:00:00"/>
    <s v="9 meses 25 días."/>
    <s v="Término Ok"/>
    <m/>
    <m/>
    <m/>
    <d v="2024-02-02T00:00:00"/>
    <m/>
    <m/>
    <m/>
    <m/>
    <m/>
    <m/>
    <s v="No aplica"/>
    <m/>
    <m/>
    <m/>
    <m/>
    <s v="-"/>
    <m/>
    <m/>
  </r>
  <r>
    <x v="2"/>
    <s v="531-2022"/>
    <s v="No aplica"/>
    <s v="Secop II"/>
    <s v="531-2022-COMODATO"/>
    <s v="FDLSUBACD-482-2022"/>
    <x v="0"/>
    <x v="10"/>
    <x v="2"/>
    <m/>
    <m/>
    <s v="JAC ALTOS DE LA ESPERANZA "/>
    <s v="800240932-0"/>
    <m/>
    <s v="No es CPS P-AG"/>
    <n v="0"/>
    <n v="0"/>
    <n v="0"/>
    <n v="0"/>
    <s v="-"/>
    <m/>
    <m/>
    <m/>
    <s v="ESAL"/>
    <x v="7"/>
    <m/>
    <s v="EL FDLSUBA-COMODANTE, HACE ENTREGA REAL Y MATERIAL A TÍTULO DE COMODATO A LA JAC &quot;ALTOS DE LA ESPERANZA &quot;-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3642163&amp;isFromPublicArea=True&amp;isModal=true&amp;asPopupView=true"/>
    <x v="16"/>
    <x v="389"/>
    <s v="Sin iniciar"/>
    <s v="Sin iniciar"/>
    <s v=""/>
    <s v="Sin iniciar"/>
    <s v=""/>
    <s v="Sin iniciar"/>
    <s v=""/>
    <s v="Sin iniciar"/>
    <m/>
    <m/>
    <m/>
    <m/>
    <m/>
    <m/>
    <m/>
    <m/>
    <m/>
    <m/>
    <s v="No aplica"/>
    <m/>
    <m/>
    <m/>
    <m/>
    <s v="-"/>
    <m/>
    <m/>
  </r>
  <r>
    <x v="2"/>
    <s v="535-2022"/>
    <s v="No aplica"/>
    <s v="Secop II"/>
    <s v="535-2022-COMODATO"/>
    <s v="FDLSUBACD-486-2022"/>
    <x v="0"/>
    <x v="10"/>
    <x v="2"/>
    <m/>
    <m/>
    <s v="JAC VILLA DEL CAMPO"/>
    <s v="901047477-0"/>
    <m/>
    <s v="No es CPS P-AG"/>
    <n v="0"/>
    <n v="0"/>
    <n v="0"/>
    <n v="0"/>
    <s v="-"/>
    <m/>
    <m/>
    <m/>
    <s v="ESAL"/>
    <x v="7"/>
    <m/>
    <s v="EL FDLSUBA-COMODANTE, HACE ENTREGA REAL Y MATERIAL A TÍTULO DE COMODATO A LA JAC VILLA DEL CAMPO-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3643287&amp;isFromPublicArea=True&amp;isModal=true&amp;asPopupView=true"/>
    <x v="16"/>
    <x v="391"/>
    <s v="Sin iniciar"/>
    <s v="Sin iniciar"/>
    <s v=""/>
    <s v="Sin iniciar"/>
    <s v=""/>
    <s v="Sin iniciar"/>
    <s v=""/>
    <s v="Sin iniciar"/>
    <m/>
    <m/>
    <m/>
    <m/>
    <m/>
    <m/>
    <m/>
    <m/>
    <m/>
    <m/>
    <s v="No aplica"/>
    <m/>
    <m/>
    <m/>
    <m/>
    <s v="-"/>
    <m/>
    <m/>
  </r>
  <r>
    <x v="2"/>
    <s v="536-2022"/>
    <m/>
    <s v="Secop II"/>
    <s v="536-2022CPS(79045)"/>
    <s v="FDLSLP-19-2022(79045)"/>
    <x v="5"/>
    <x v="2"/>
    <x v="2"/>
    <m/>
    <m/>
    <s v="FUNDACION SOCIAL VIVE COLOMBIA. FUNVIVE 2.0"/>
    <s v="830095614-0"/>
    <m/>
    <s v="No es CPS P-AG"/>
    <n v="1300628278"/>
    <n v="0"/>
    <n v="0"/>
    <n v="1300628278"/>
    <s v="-"/>
    <m/>
    <m/>
    <m/>
    <s v="ESAL"/>
    <x v="2"/>
    <m/>
    <s v="CONTRATAR LOS SERVICIOS INTEGRALES Y ESPECIALIZADOS PARA LA FORMACIÓN DE PERSONAS EN ESTRATEGIAS PERSONALES Y COMUNITARIAS DE PREVENCIÓN DE LA VIOLENCIA INTRAFAMILIAR Y/O VIOLENCIA SEXUAL EN LA LOCALIDAD DE SUBA"/>
    <s v="https://community.secop.gov.co/Public/Tendering/OpportunityDetail/Index?noticeUID=CO1.NTC.3500842&amp;isFromPublicArea=True&amp;isModal=true&amp;asPopupView=true"/>
    <x v="20"/>
    <x v="392"/>
    <d v="2023-01-18T00:00:00"/>
    <d v="2023-11-17T00:00:00"/>
    <s v="10 meses "/>
    <d v="2023-11-17T00:00:00"/>
    <s v=""/>
    <d v="2023-11-17T00:00:00"/>
    <s v="10 meses "/>
    <s v="Término Ok"/>
    <m/>
    <m/>
    <m/>
    <d v="2023-12-13T00:00:00"/>
    <m/>
    <m/>
    <m/>
    <m/>
    <m/>
    <m/>
    <s v="No aplica"/>
    <m/>
    <m/>
    <m/>
    <m/>
    <s v="-"/>
    <m/>
    <m/>
  </r>
  <r>
    <x v="2"/>
    <s v="537-2022"/>
    <m/>
    <s v="Secop II"/>
    <s v="537-2022PS(78806)"/>
    <s v="FDLSLP-14-2022(78806)"/>
    <x v="5"/>
    <x v="2"/>
    <x v="2"/>
    <m/>
    <m/>
    <s v="CONSORCIO INDESMEDIO AMBIENTE"/>
    <n v="901657761"/>
    <m/>
    <s v="No es CPS P-AG"/>
    <n v="313181692"/>
    <n v="0"/>
    <n v="0"/>
    <n v="313181692"/>
    <s v="-"/>
    <s v="INGENIERIA PARA EL DESARROLLO ECONOMICO INDESCOM SAS (50.00%) - INGENIERIA Y MEDIO AMBIENTE SAS (50.00%)"/>
    <m/>
    <m/>
    <s v="Consorcio"/>
    <x v="2"/>
    <m/>
    <s v="CONTRATAR LA PRESTACIÓN DEL SERVICIO PARA EJECUTAR ACTIVIDADES DE PROMOCIÓN, FORTALECIMIENTO Y MANEJO DE COBERTURAS VEGETALES EN LA LOCALIDAD DE SUBA&quot;"/>
    <s v="https://community.secop.gov.co/Public/Tendering/OpportunityDetail/Index?noticeUID=CO1.NTC.3465605&amp;isFromPublicArea=True&amp;isModal=true&amp;asPopupView=true"/>
    <x v="12"/>
    <x v="393"/>
    <d v="2023-01-18T00:00:00"/>
    <d v="2023-09-18T00:00:00"/>
    <s v="8 meses 1 días."/>
    <d v="2023-09-18T00:00:00"/>
    <s v=""/>
    <d v="2023-09-18T00:00:00"/>
    <s v="8 meses 1 días."/>
    <s v="Término Ok"/>
    <m/>
    <m/>
    <m/>
    <d v="2023-10-10T00:00:00"/>
    <m/>
    <m/>
    <m/>
    <m/>
    <m/>
    <m/>
    <s v="No aplica"/>
    <m/>
    <m/>
    <m/>
    <m/>
    <s v="-"/>
    <m/>
    <m/>
  </r>
  <r>
    <x v="2"/>
    <s v="538-2022"/>
    <m/>
    <s v="Secop II"/>
    <s v="FDLSCI-538-2022( 84843)"/>
    <s v="FDLSCI-487-2022(84843)"/>
    <x v="0"/>
    <x v="1"/>
    <x v="2"/>
    <m/>
    <m/>
    <s v="CONVENIO UNIVERSIDAD NACIONAL"/>
    <s v="899999063-3"/>
    <m/>
    <s v="No es CPS P-AG"/>
    <n v="709359000"/>
    <n v="0"/>
    <n v="121000000"/>
    <n v="830359000"/>
    <s v="-"/>
    <m/>
    <m/>
    <m/>
    <s v="Entidad Estatal"/>
    <x v="2"/>
    <m/>
    <s v="AUNAR ESFUERZOS TÉCNICOS, ADMINISTRATIVOS Y FINANCIEROS CON EL FIN DE DESARROLLAR ACCIONES ARTICULADAS ENTRE FONDO DE DESARROLLO LOCAL DE SUBA Y LA UNIVERSIDAD NACIONAL DE COLOMBIA, ORIENTADAS A IDENTIFICAR, CARACTERIZAR, PROMOVER Y APOYAR LA ASISTENCIA TÉCNICA AGROPECUARIA Y AMBIENTAL DIRECTA PARA PEQUEÑOS Y MEDIANOS PRODUCTORES, ASÍ COMO LA COMERCIALIZACIÓN EN LA RURALIDAD DE SUBA&quot;"/>
    <s v="https://community.secop.gov.co/Public/Tendering/OpportunityDetail/Index?noticeUID=CO1.NTC.3665413&amp;isFromPublicArea=True&amp;isModal=true&amp;asPopupView=true"/>
    <x v="12"/>
    <x v="394"/>
    <d v="2023-02-09T00:00:00"/>
    <d v="2023-10-08T00:00:00"/>
    <s v="8 meses "/>
    <d v="2023-10-08T00:00:00"/>
    <s v=""/>
    <d v="2023-10-08T00:00:00"/>
    <s v="8 meses "/>
    <s v="Término Ok"/>
    <m/>
    <m/>
    <m/>
    <d v="2024-02-01T00:00:00"/>
    <m/>
    <m/>
    <m/>
    <m/>
    <m/>
    <m/>
    <s v="No aplica"/>
    <m/>
    <m/>
    <m/>
    <m/>
    <s v="-"/>
    <m/>
    <m/>
  </r>
  <r>
    <x v="2"/>
    <s v="539-2022"/>
    <m/>
    <s v="Secop II"/>
    <s v="539-2022PS(78809)"/>
    <s v="FDLSLP-15-2022(78809)"/>
    <x v="5"/>
    <x v="2"/>
    <x v="2"/>
    <m/>
    <m/>
    <s v="FUNDACION PARA EL DESARROLLO SOCIOCULTURAL, DEPORTIVO, COMUNITARIO, AGROPECUARIO Y/O AMBIENTAL - FUNDESCO"/>
    <s v="830133329-1"/>
    <m/>
    <s v="No es CPS P-AG"/>
    <n v="346315150"/>
    <n v="0"/>
    <n v="0"/>
    <n v="346315150"/>
    <s v="-"/>
    <m/>
    <m/>
    <m/>
    <s v="ESAL"/>
    <x v="2"/>
    <m/>
    <s v="REALIZAR PROCESOS DE FORMACIÓN TEÓRICO - PRÁCTICOS PARA PROMOVER LA CONSTRUCCIÓN DE REDES DE CUIDADO Y LA RESIGNIFICACIÓN DE ESPACIOS PÚBLICOS INSEGUROS Y VIOLENTOS DE LA LOCALIDAD DE SUBA A TRAVÉS DE LA VINCULACIÓN DE PERSONAS EN ESCUELAS DE SEGURIDAD Y ESTRATEGIAS DE FORTALECIMIENTO DE JUSTICIA COMUNITARIA"/>
    <s v="https://community.secop.gov.co/Public/Tendering/OpportunityDetail/Index?noticeUID=CO1.NTC.3512991&amp;isFromPublicArea=True&amp;isModal=true&amp;asPopupView=true"/>
    <x v="20"/>
    <x v="395"/>
    <d v="2023-01-23T00:00:00"/>
    <d v="2023-09-22T00:00:00"/>
    <s v="8 meses "/>
    <d v="2023-09-22T00:00:00"/>
    <s v=""/>
    <d v="2023-09-22T00:00:00"/>
    <s v="8 meses "/>
    <s v="Término Ok"/>
    <m/>
    <m/>
    <m/>
    <d v="2023-12-01T00:00:00"/>
    <m/>
    <m/>
    <m/>
    <m/>
    <m/>
    <m/>
    <s v="No aplica"/>
    <m/>
    <m/>
    <m/>
    <m/>
    <s v="-"/>
    <m/>
    <m/>
  </r>
  <r>
    <x v="2"/>
    <s v="540-2022"/>
    <m/>
    <s v="Secop II"/>
    <s v="540-2022SUM(79949)"/>
    <s v="FDLSSASI-9-2022(79949) "/>
    <x v="1"/>
    <x v="5"/>
    <x v="2"/>
    <m/>
    <m/>
    <s v="COMERCIALIZADORA SERLE.COM SAS"/>
    <s v="800089897-4"/>
    <m/>
    <s v="No es CPS P-AG"/>
    <n v="562276499"/>
    <n v="31919281"/>
    <n v="0"/>
    <n v="594195780"/>
    <s v="-"/>
    <m/>
    <m/>
    <m/>
    <s v="Persona Jurídica"/>
    <x v="2"/>
    <m/>
    <s v="ADQUISICIÓN DE ELEMENTOS TECNOLÓGICOS PARA EL CUMPLIMIENTO DE LA METAS DEL PLAN DE DESARROLLO LOCAL DE SUBA"/>
    <s v="https://community.secop.gov.co/Public/Tendering/OpportunityDetail/Index?noticeUID=CO1.NTC.3593020&amp;isFromPublicArea=True&amp;isModal=true&amp;asPopupView=true"/>
    <x v="9"/>
    <x v="393"/>
    <d v="2023-01-10T00:00:00"/>
    <d v="2023-07-09T00:00:00"/>
    <s v="6 meses "/>
    <d v="2023-07-09T00:00:00"/>
    <s v=""/>
    <d v="2023-07-09T00:00:00"/>
    <s v="6 meses "/>
    <s v="Término Ok"/>
    <m/>
    <m/>
    <m/>
    <d v="2023-09-01T00:00:00"/>
    <m/>
    <m/>
    <m/>
    <m/>
    <m/>
    <m/>
    <s v="No aplica"/>
    <m/>
    <m/>
    <m/>
    <m/>
    <s v="-"/>
    <m/>
    <m/>
  </r>
  <r>
    <x v="2"/>
    <s v="541-2022"/>
    <m/>
    <s v="Secop II"/>
    <s v="541-2022CPS-CV(80344)"/>
    <s v="FDLSSASI-10-2022(80344)"/>
    <x v="1"/>
    <x v="4"/>
    <x v="2"/>
    <m/>
    <m/>
    <s v="GRUPO INVERSIONES Y SOLUCIONES SAS"/>
    <s v="830140609-6"/>
    <m/>
    <s v="No es CPS P-AG"/>
    <n v="15223217"/>
    <n v="0"/>
    <n v="0"/>
    <n v="15223217"/>
    <s v="-"/>
    <m/>
    <m/>
    <m/>
    <s v="Persona Jurídica"/>
    <x v="2"/>
    <m/>
    <s v="ADQUISICIÓN POR LOTES DE ELEMENTOS MUSICALES Y DE MOBILIARIO QUE PROMUEVAN LA VINCULACIÓN DE PERSONAS A PROCESOS DE CONSTRUCCIÓN DE MEMORIA, VERDAD, REPARACIÓN INTEGRAL A VÍCTIMAS, PAZ Y RECONCILIACIÓN A TRAVÉS DE PRÁCTICAS ARTISTICAS O CULTURALES, EN EL MARCO DEL PROYECTO DE INVERSIÓN 1973 &quot;SUBA TERRITORIO DE PAZ Y RECONCILIACIÓN&quot;, LOTE 1: ADQUISICION DE ELEMENTOS DE MOBILIARIO"/>
    <s v="https://community.secop.gov.co/Public/Tendering/OpportunityDetail/Index?noticeUID=CO1.NTC.3600114&amp;isFromPublicArea=True&amp;isModal=true&amp;asPopupView=true"/>
    <x v="4"/>
    <x v="393"/>
    <d v="2023-01-20T00:00:00"/>
    <d v="2023-03-19T00:00:00"/>
    <s v="2 meses "/>
    <d v="2023-03-19T00:00:00"/>
    <s v=""/>
    <d v="2023-03-19T00:00:00"/>
    <s v="2 meses "/>
    <s v="Término Ok"/>
    <m/>
    <m/>
    <m/>
    <d v="2023-03-21T00:00:00"/>
    <m/>
    <m/>
    <m/>
    <m/>
    <m/>
    <m/>
    <s v="No aplica"/>
    <m/>
    <m/>
    <m/>
    <m/>
    <s v="-"/>
    <m/>
    <m/>
  </r>
  <r>
    <x v="2"/>
    <s v="542-2022"/>
    <m/>
    <s v="Secop II"/>
    <s v="542-2022CPS-CV(80344)"/>
    <s v="FDLSSASI-10-2022(80344)"/>
    <x v="1"/>
    <x v="4"/>
    <x v="2"/>
    <m/>
    <m/>
    <s v="Andres Ochoa Ojeda"/>
    <n v="79949302"/>
    <m/>
    <s v="No es CPS P-AG"/>
    <n v="37387413"/>
    <n v="0"/>
    <n v="0"/>
    <n v="37387413"/>
    <s v="-"/>
    <m/>
    <m/>
    <m/>
    <s v="Persona Jurídica"/>
    <x v="3"/>
    <m/>
    <s v="ADQUISICIÓN POR LOTES DE ELEMENTOS MUSICALES Y DE MOBILIARIO QUE PROMUEVAN LA INCULACIÓN DE PERSONAS A PROCESOS DE CONSTRUCCIÓN DE MEMORIA, VERDAD, REPARACIÓN INTEGRAL A VÍCTIMAS, PAZ Y RECONCILIACIÓN A TRAVÉS DE PRÁCTICAS ARTISTICAS O CULTURALES, EN EL MARCO DEL PROYECTO DE INVERSIÓN 1973 &quot;SUBA TERRITORIO DE PAZ Y RECONCILIACIÓN&quot;, LOTE 2: ADQUISICIÓN DE ELEMENTOS MUSICALES"/>
    <s v="https://community.secop.gov.co/Public/Tendering/OpportunityDetail/Index?noticeUID=CO1.NTC.3600114&amp;isFromPublicArea=True&amp;isModal=true&amp;asPopupView=true"/>
    <x v="4"/>
    <x v="393"/>
    <d v="2023-01-20T00:00:00"/>
    <d v="2023-03-19T00:00:00"/>
    <s v="2 meses "/>
    <d v="2023-03-19T00:00:00"/>
    <s v=""/>
    <d v="2023-03-19T00:00:00"/>
    <s v="2 meses "/>
    <s v="Término Ok"/>
    <m/>
    <m/>
    <m/>
    <m/>
    <m/>
    <m/>
    <m/>
    <m/>
    <m/>
    <m/>
    <s v="No aplica"/>
    <m/>
    <m/>
    <m/>
    <m/>
    <s v="-"/>
    <m/>
    <m/>
  </r>
  <r>
    <x v="2"/>
    <s v="543-2022"/>
    <m/>
    <s v="Secop II"/>
    <s v="543-2022CPS(79676)"/>
    <s v="FDLSLP-24-2022(79676)"/>
    <x v="5"/>
    <x v="2"/>
    <x v="2"/>
    <m/>
    <m/>
    <s v="FUNDACIoN OTRO ROLLO SOACIAL"/>
    <s v="900018217-5"/>
    <m/>
    <s v="No es CPS P-AG"/>
    <n v="586606838"/>
    <n v="0"/>
    <n v="0"/>
    <n v="586606838"/>
    <m/>
    <m/>
    <m/>
    <m/>
    <s v="ESAL"/>
    <x v="2"/>
    <m/>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3566880&amp;isFromPublicArea=True&amp;isModal=true&amp;asPopupView=true"/>
    <x v="8"/>
    <x v="395"/>
    <d v="2023-01-19T00:00:00"/>
    <d v="2023-10-18T00:00:00"/>
    <s v="9 meses "/>
    <d v="2023-10-18T00:00:00"/>
    <s v=""/>
    <d v="2023-10-18T00:00:00"/>
    <s v="9 meses "/>
    <s v="Término Ok"/>
    <m/>
    <m/>
    <m/>
    <d v="2023-11-14T00:00:00"/>
    <m/>
    <m/>
    <m/>
    <m/>
    <m/>
    <m/>
    <s v="No aplica"/>
    <m/>
    <m/>
    <m/>
    <m/>
    <s v="-"/>
    <m/>
    <m/>
  </r>
  <r>
    <x v="2"/>
    <s v="544-2022"/>
    <m/>
    <s v="Secop II"/>
    <s v="FDLSCI-544-2022 (84831)"/>
    <s v="FDLSCI-488-2022(84831)"/>
    <x v="0"/>
    <x v="1"/>
    <x v="2"/>
    <m/>
    <m/>
    <s v="CONVENIO UNIVERSIDAD PEDAGOGICA"/>
    <s v="899999124-4"/>
    <m/>
    <s v="No es CPS P-AG"/>
    <n v="1704986700"/>
    <n v="0"/>
    <n v="100880000"/>
    <n v="1805866700"/>
    <m/>
    <m/>
    <m/>
    <m/>
    <s v="Entidad Distrital"/>
    <x v="3"/>
    <s v="1. 20/11/2023 8:07:12 PM POR SOLICITUD DE LA UNIVERSIDAD PEDAGOGICA NACIONAL Y PROCURANDO DESARROLLAR LAS ACTIVIDADES PENDIENTES QUE POR CAUSAS AJENAS A LAS PARTES SE TUVIERON QUE REPROGRAMAR SE PRORROGA EL CONVENIO POR UN MES ADICIONAL"/>
    <s v="AUNAR ESFUERZOS TÉCNICOS, ADMINISTRATIVOS Y FINANCIEROS ENTRE FONDO DE DESARROLLO LOCAL DE SUBA Y LA UNIVERSIDAD PEDAGÓGICA NACIONAL PARA EL DESARROLLO DE EVENTOS DEPORTIVOS Y PROCESOS DE FORMACIÓN DEPORTIVA EN LA LOCALIDAD DE SUBA"/>
    <s v="https://community.secop.gov.co/Public/Tendering/OpportunityDetail/Index?noticeUID=CO1.NTC.3668055&amp;isFromPublicArea=True&amp;isModal=true&amp;asPopupView=true"/>
    <x v="4"/>
    <x v="396"/>
    <d v="2023-01-20T00:00:00"/>
    <d v="2023-11-20T00:00:00"/>
    <s v="10 meses 1 días."/>
    <d v="2023-12-20T00:00:00"/>
    <s v="1 meses "/>
    <d v="2023-12-20T00:00:00"/>
    <s v="11 meses 1 días."/>
    <s v="Término Ok"/>
    <m/>
    <m/>
    <m/>
    <m/>
    <m/>
    <m/>
    <m/>
    <m/>
    <m/>
    <m/>
    <s v="No aplica"/>
    <m/>
    <m/>
    <m/>
    <m/>
    <s v="-"/>
    <m/>
    <m/>
  </r>
  <r>
    <x v="2"/>
    <s v="545-2022"/>
    <m/>
    <s v="Secop II"/>
    <s v="545-2022PS (79367)"/>
    <s v="FDLSLP-21-2022(79367)"/>
    <x v="5"/>
    <x v="2"/>
    <x v="2"/>
    <m/>
    <m/>
    <s v="CIDOR CONSULTING ALLIANCE SAS"/>
    <s v="830144794-9"/>
    <m/>
    <s v="No es CPS P-AG"/>
    <n v="597199291"/>
    <n v="0"/>
    <n v="0"/>
    <n v="597199291"/>
    <m/>
    <m/>
    <m/>
    <m/>
    <s v="Persona Jurídica"/>
    <x v="3"/>
    <m/>
    <s v="PRESTAR LOS SERVICIOS PARA MANTENER EL ESPACIO LIMPIO EN SUBA, A TRAVÉS DE PROCESOS DE SENSIBILIZACIÓN SOBRE EL RECICLAJE Y SEPARACIÓN EN LA FUENTE, EN EL MARCO DEL PROYECTO 2014 DE LA LOCALIDAD DE SUBA"/>
    <s v="https://community.secop.gov.co/Public/Tendering/OpportunityDetail/Index?noticeUID=CO1.NTC.3553705&amp;isFromPublicArea=True&amp;isModal=true&amp;asPopupView=true"/>
    <x v="12"/>
    <x v="393"/>
    <d v="2023-01-13T00:00:00"/>
    <d v="2023-09-12T00:00:00"/>
    <s v="8 meses "/>
    <d v="2023-09-12T00:00:00"/>
    <s v=""/>
    <d v="2023-09-12T00:00:00"/>
    <s v="8 meses "/>
    <s v="Término Ok"/>
    <m/>
    <m/>
    <m/>
    <m/>
    <m/>
    <m/>
    <m/>
    <m/>
    <m/>
    <m/>
    <s v="No aplica"/>
    <m/>
    <m/>
    <m/>
    <m/>
    <s v="-"/>
    <m/>
    <m/>
  </r>
  <r>
    <x v="2"/>
    <s v="546-2022"/>
    <s v="No aplica"/>
    <s v="Secop II"/>
    <s v="546-2022-COMODATO"/>
    <s v="FDLSUBACD-489-2022"/>
    <x v="0"/>
    <x v="10"/>
    <x v="2"/>
    <m/>
    <m/>
    <s v="JAC PALMA ALDEA"/>
    <s v="860069641-9"/>
    <m/>
    <s v="No es CPS P-AG"/>
    <n v="0"/>
    <n v="0"/>
    <n v="0"/>
    <n v="0"/>
    <m/>
    <m/>
    <m/>
    <m/>
    <s v="ESAL"/>
    <x v="7"/>
    <m/>
    <s v="EL FDLSUBA-COMODANTE, HACE ENTREGA REAL Y MATERIAL A TÍTULO DE COMODATO A LA JAC PALMA ALDEA -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3667498&amp;isFromPublicArea=True&amp;isModal=true&amp;asPopupView=true"/>
    <x v="16"/>
    <x v="397"/>
    <s v="Sin iniciar"/>
    <s v="Sin iniciar"/>
    <s v=""/>
    <s v="Sin iniciar"/>
    <s v=""/>
    <s v="Sin iniciar"/>
    <s v=""/>
    <s v="Sin iniciar"/>
    <m/>
    <m/>
    <m/>
    <m/>
    <m/>
    <m/>
    <m/>
    <m/>
    <m/>
    <m/>
    <s v="No aplica"/>
    <m/>
    <m/>
    <m/>
    <m/>
    <s v="-"/>
    <m/>
    <m/>
  </r>
  <r>
    <x v="2"/>
    <s v="547-2022"/>
    <m/>
    <s v="Secop II"/>
    <s v="547-2022-COMODATO"/>
    <s v="FDLSUBACD-490-2022"/>
    <x v="0"/>
    <x v="10"/>
    <x v="2"/>
    <m/>
    <m/>
    <s v="JAC JULIO FLOREZ"/>
    <s v="900098333-3"/>
    <m/>
    <s v="No es CPS P-AG"/>
    <n v="0"/>
    <n v="0"/>
    <n v="0"/>
    <n v="0"/>
    <m/>
    <m/>
    <m/>
    <m/>
    <s v="ESAL"/>
    <x v="6"/>
    <m/>
    <s v="EL FDLSUBA-COMODANTE, HACE ENTREGA REAL Y MATERIAL A TÍTULO DE COMODATO A LA JAC JULIO FLOREZ -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3667499&amp;isFromPublicArea=True&amp;isModal=true&amp;asPopupView=true"/>
    <x v="16"/>
    <x v="397"/>
    <d v="2023-02-28T00:00:00"/>
    <d v="2027-02-28T00:00:00"/>
    <s v="4 años 1 días."/>
    <d v="2027-02-28T00:00:00"/>
    <s v=""/>
    <d v="2027-02-28T00:00:00"/>
    <s v="4 años 1 días."/>
    <s v="Término Ok"/>
    <m/>
    <m/>
    <m/>
    <m/>
    <m/>
    <m/>
    <m/>
    <m/>
    <m/>
    <m/>
    <s v="No aplica"/>
    <m/>
    <m/>
    <m/>
    <m/>
    <s v="-"/>
    <m/>
    <m/>
  </r>
  <r>
    <x v="2"/>
    <s v="548-2022"/>
    <s v="No aplica"/>
    <s v="Secop II"/>
    <s v="548-2022-COMODATO"/>
    <s v="FDLSUBACD-491-2022"/>
    <x v="0"/>
    <x v="10"/>
    <x v="2"/>
    <m/>
    <m/>
    <s v="JAC LAS FLORES"/>
    <s v="900305947-4"/>
    <m/>
    <s v="No es CPS P-AG"/>
    <n v="0"/>
    <n v="0"/>
    <n v="0"/>
    <n v="0"/>
    <m/>
    <m/>
    <m/>
    <m/>
    <s v="ESAL"/>
    <x v="7"/>
    <m/>
    <s v="EL FDLSUBA-COMODANTE, HACE ENTREGA REAL Y MATERIAL A TÍTULO DE COMODATO A LA JAC LAS FLORES -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3667819&amp;isFromPublicArea=True&amp;isModal=true&amp;asPopupView=true"/>
    <x v="16"/>
    <x v="397"/>
    <s v="Sin iniciar"/>
    <s v="Sin iniciar"/>
    <s v=""/>
    <s v="Sin iniciar"/>
    <s v=""/>
    <s v="Sin iniciar"/>
    <s v=""/>
    <s v="Sin iniciar"/>
    <m/>
    <m/>
    <m/>
    <m/>
    <m/>
    <m/>
    <m/>
    <m/>
    <m/>
    <m/>
    <s v="No aplica"/>
    <m/>
    <m/>
    <m/>
    <m/>
    <s v="-"/>
    <m/>
    <m/>
  </r>
  <r>
    <x v="2"/>
    <s v="549-2022"/>
    <m/>
    <s v="Secop II"/>
    <s v="549-2022-COMODATO"/>
    <s v="FDLSUBACD-492-2022"/>
    <x v="0"/>
    <x v="10"/>
    <x v="2"/>
    <m/>
    <m/>
    <s v="JAC TRINITARIA"/>
    <s v="800183561-7"/>
    <m/>
    <s v="No es CPS P-AG"/>
    <n v="0"/>
    <n v="0"/>
    <n v="0"/>
    <n v="0"/>
    <m/>
    <m/>
    <m/>
    <m/>
    <s v="ESAL"/>
    <x v="6"/>
    <s v="1. 29/01/2024 9:21:48 AM Con el fin de Incluir elementos tecnologicos de seguridad a los bienes entregados en comodato a la JAC BARRIO LA TRINITARIA se suscribe la ADICION No. 1 al contrato de comodato 549-2022."/>
    <s v="EL FDLSUBA-COMODANTE, HACE ENTREGA REAL Y MATERIAL A TÍTULO DE COMODATO A LA JAC TRINITARIA -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3667821&amp;isFromPublicArea=True&amp;isModal=true&amp;asPopupView=true"/>
    <x v="16"/>
    <x v="394"/>
    <d v="2023-03-21T00:00:00"/>
    <d v="2027-03-21T00:00:00"/>
    <s v="4 años 1 días."/>
    <d v="2027-03-21T00:00:00"/>
    <s v=""/>
    <d v="2027-03-21T00:00:00"/>
    <s v="4 años 1 días."/>
    <s v="Término Ok"/>
    <m/>
    <m/>
    <m/>
    <m/>
    <m/>
    <m/>
    <m/>
    <m/>
    <m/>
    <m/>
    <s v="No aplica"/>
    <m/>
    <m/>
    <m/>
    <m/>
    <s v="-"/>
    <m/>
    <m/>
  </r>
  <r>
    <x v="2"/>
    <s v="550-2022"/>
    <s v="No aplica"/>
    <s v="Secop II"/>
    <s v="550-2022-COMODATO"/>
    <s v="FDLSUBACD-493-2022"/>
    <x v="0"/>
    <x v="10"/>
    <x v="2"/>
    <m/>
    <m/>
    <s v="JAC GUICANI"/>
    <s v="800180845-1"/>
    <m/>
    <s v="No es CPS P-AG"/>
    <n v="0"/>
    <n v="0"/>
    <n v="0"/>
    <n v="0"/>
    <m/>
    <m/>
    <m/>
    <m/>
    <s v="ESAL"/>
    <x v="7"/>
    <m/>
    <s v="EL FDLSUBA-COMODANTE, HACE ENTREGA REAL Y MATERIAL A TÍTULO DE COMODATO A LA JAC GUICANI -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3667600&amp;isFromPublicArea=True&amp;isModal=true&amp;asPopupView=true"/>
    <x v="16"/>
    <x v="393"/>
    <s v="Sin iniciar"/>
    <s v="Sin iniciar"/>
    <s v=""/>
    <s v="Sin iniciar"/>
    <s v=""/>
    <s v="Sin iniciar"/>
    <s v=""/>
    <s v="Sin iniciar"/>
    <m/>
    <m/>
    <m/>
    <m/>
    <m/>
    <m/>
    <m/>
    <m/>
    <m/>
    <m/>
    <s v="No aplica"/>
    <m/>
    <m/>
    <m/>
    <m/>
    <s v="-"/>
    <m/>
    <m/>
  </r>
  <r>
    <x v="2"/>
    <s v="553-2022"/>
    <s v="No aplica"/>
    <s v="Secop II"/>
    <s v="553-2022-COMODATO"/>
    <s v="FDLSUBACD-496-2022"/>
    <x v="0"/>
    <x v="10"/>
    <x v="2"/>
    <m/>
    <m/>
    <s v="JAC URBANIZACIoN PUERTA DEL SOL"/>
    <s v="830047428-2"/>
    <m/>
    <s v="No es CPS P-AG"/>
    <n v="0"/>
    <n v="0"/>
    <n v="0"/>
    <n v="0"/>
    <m/>
    <m/>
    <m/>
    <m/>
    <s v="ESAL"/>
    <x v="7"/>
    <m/>
    <s v="EL FDLSUBA-COMODANTE, HACE ENTREGA REAL Y MATERIAL A TÍTULO DE COMODATO A LA JAC URBANIZACIÓN PUERTA DEL SOL,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3668103&amp;isFromPublicArea=True&amp;isModal=true&amp;asPopupView=true"/>
    <x v="16"/>
    <x v="393"/>
    <s v="Sin iniciar"/>
    <s v="Sin iniciar"/>
    <s v=""/>
    <s v="Sin iniciar"/>
    <s v=""/>
    <s v="Sin iniciar"/>
    <s v=""/>
    <s v="Sin iniciar"/>
    <m/>
    <m/>
    <m/>
    <m/>
    <m/>
    <m/>
    <m/>
    <m/>
    <m/>
    <m/>
    <s v="No aplica"/>
    <m/>
    <m/>
    <m/>
    <m/>
    <s v="-"/>
    <m/>
    <m/>
  </r>
  <r>
    <x v="2"/>
    <s v="554-2022"/>
    <m/>
    <s v="Secop II"/>
    <s v="554-2022-COMODATO"/>
    <s v="FDLSUBACD-497-2022"/>
    <x v="0"/>
    <x v="10"/>
    <x v="2"/>
    <m/>
    <m/>
    <s v="LA ASOCIACIÓN DE JUNTAS DE ACCIÓN COMUNAL DE LA LOCALIDAD 11- ASOJUNTAS"/>
    <s v="800018460-6"/>
    <m/>
    <s v="No es CPS P-AG"/>
    <n v="0"/>
    <n v="0"/>
    <n v="0"/>
    <n v="0"/>
    <m/>
    <m/>
    <m/>
    <m/>
    <s v="ESAL"/>
    <x v="6"/>
    <m/>
    <s v="EL FDLSUBA-COMODANTE, HACE ENTREGA REAL Y MATERIAL A TÍTULO DE COMODATO A ASOJUNTAS DE SUBA,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3668104&amp;isFromPublicArea=True&amp;isModal=true&amp;asPopupView=true"/>
    <x v="16"/>
    <x v="394"/>
    <d v="2023-02-28T00:00:00"/>
    <d v="2027-02-28T00:00:00"/>
    <s v="4 años 1 días."/>
    <d v="2027-02-28T00:00:00"/>
    <s v=""/>
    <d v="2027-02-28T00:00:00"/>
    <s v="4 años 1 días."/>
    <s v="Término Ok"/>
    <m/>
    <m/>
    <m/>
    <m/>
    <m/>
    <m/>
    <m/>
    <m/>
    <m/>
    <m/>
    <s v="No aplica"/>
    <m/>
    <m/>
    <m/>
    <m/>
    <s v="-"/>
    <m/>
    <m/>
  </r>
  <r>
    <x v="2"/>
    <s v="555-2022"/>
    <m/>
    <s v="Secop II"/>
    <s v="555-2022PS(79361)"/>
    <s v="FDLSSAMC-11-2022(79361)"/>
    <x v="2"/>
    <x v="2"/>
    <x v="2"/>
    <m/>
    <m/>
    <s v="FUNDACION PARA EL DESARROLLO SOCIOCULTURAL, DEPORTIVO, COMUNITARIO, AGROPECUARIO Y/O AMBIENTAL - FUNDESCO"/>
    <s v="830133329-1"/>
    <m/>
    <s v="No es CPS P-AG"/>
    <n v="252753243"/>
    <n v="0"/>
    <n v="0"/>
    <n v="252753243"/>
    <m/>
    <m/>
    <m/>
    <m/>
    <s v="ESAL"/>
    <x v="2"/>
    <m/>
    <s v="PRESTAR LOS SERVICIOS PARA LA IMPLEMENTACIÓN DE ESTRATEGIAS DE PREVENCIÓN DE CONFLICTOS EN COMUNIDADES ESCOLARES EN LA LOCALIDAD DE SUBA"/>
    <s v="https://community.secop.gov.co/Public/Tendering/OpportunityDetail/Index?noticeUID=CO1.NTC.3583373&amp;isFromPublicArea=True&amp;isModal=true&amp;asPopupView=true"/>
    <x v="20"/>
    <x v="394"/>
    <d v="2023-01-23T00:00:00"/>
    <d v="2023-07-22T00:00:00"/>
    <s v="6 meses "/>
    <d v="2023-07-22T00:00:00"/>
    <s v=""/>
    <d v="2023-07-22T00:00:00"/>
    <s v="6 meses "/>
    <s v="Término Ok"/>
    <m/>
    <m/>
    <m/>
    <d v="2023-12-12T00:00:00"/>
    <m/>
    <m/>
    <m/>
    <m/>
    <m/>
    <m/>
    <s v="No aplica"/>
    <m/>
    <m/>
    <m/>
    <m/>
    <s v="-"/>
    <m/>
    <m/>
  </r>
  <r>
    <x v="2"/>
    <s v="556-2022"/>
    <m/>
    <s v="Secop II"/>
    <s v="556-2022CINT(79283)"/>
    <s v="FDLSUBACMA-7-2022(79283) "/>
    <x v="4"/>
    <x v="7"/>
    <x v="2"/>
    <m/>
    <m/>
    <s v="CONSORCIO INTER-ALMA 2022"/>
    <s v="901573477-6"/>
    <m/>
    <s v="No es CPS P-AG"/>
    <n v="793550683"/>
    <n v="70000000"/>
    <n v="0"/>
    <n v="863550683"/>
    <m/>
    <s v="ALMA Interventoría &amp; Consultoría S.A.S (75.00%)- INTERPROYECT MY S.A.S. (25.00%)"/>
    <m/>
    <m/>
    <s v="Consorcio"/>
    <x v="2"/>
    <m/>
    <s v="INTERVENTORÍA INTEGRAL PARA LAS ACTIVIDADES DE CONSERVACIÓN DE LA MALLA VIAL LOCAL E INTERMEDIA PUENTES Y ESPACIO PÚBLICO EN LA LOCALIDAD DE SUBA EN LA CIUDAD DE BOGOTA DC"/>
    <s v="https://community.secop.gov.co/Public/Tendering/OpportunityDetail/Index?noticeUID=CO1.NTC.3572695&amp;isFromPublicArea=True&amp;isModal=true&amp;asPopupView=true"/>
    <x v="11"/>
    <x v="393"/>
    <d v="2023-01-13T00:00:00"/>
    <d v="2023-08-13T00:00:00"/>
    <s v="7 meses 1 días."/>
    <d v="2023-10-12T00:00:00"/>
    <s v="1 meses 29 días."/>
    <d v="2023-10-12T00:00:00"/>
    <s v="9 meses "/>
    <s v="Término Ok"/>
    <m/>
    <m/>
    <m/>
    <d v="2024-02-02T00:00:00"/>
    <m/>
    <m/>
    <m/>
    <m/>
    <m/>
    <m/>
    <s v="No aplica"/>
    <m/>
    <m/>
    <m/>
    <m/>
    <s v="-"/>
    <m/>
    <m/>
  </r>
  <r>
    <x v="2"/>
    <s v="557-2022"/>
    <m/>
    <s v="Secop II"/>
    <s v="557-2022PS(79680)"/>
    <s v="FDLSLP-25-2022(79491)"/>
    <x v="5"/>
    <x v="2"/>
    <x v="2"/>
    <m/>
    <m/>
    <s v="G&amp;D GERENCIA Y DIRECCIoN DE PROYECTOS SAS "/>
    <s v="900693739-1"/>
    <m/>
    <s v="No es CPS P-AG"/>
    <n v="394669450"/>
    <n v="0"/>
    <n v="0"/>
    <n v="394669450"/>
    <m/>
    <m/>
    <m/>
    <m/>
    <s v="Persona Jurídica"/>
    <x v="3"/>
    <m/>
    <s v="DESARROLLAR UN LABORATORIO CIUDADANO DE ARTE, DEPORTE Y CULTURA QUE PERMITA INCLUIR PERSONAS EN ACTIVIDADES DE EDUCACIÓN PARA LA RESILIENCIA Y LA PREVENCIÓN DE HECHOS DELICTIVOS, EN LA LOCALIDAD DE SUBA"/>
    <s v="https://community.secop.gov.co/Public/Tendering/OpportunityDetail/Index?noticeUID=CO1.NTC.3567226&amp;isFromPublicArea=True&amp;isModal=true&amp;asPopupView=true"/>
    <x v="4"/>
    <x v="393"/>
    <d v="2023-01-23T00:00:00"/>
    <d v="2023-07-23T00:00:00"/>
    <s v="6 meses 1 días."/>
    <d v="2023-07-23T00:00:00"/>
    <s v=""/>
    <d v="2023-07-23T00:00:00"/>
    <s v="6 meses 1 días."/>
    <s v="Término Ok"/>
    <m/>
    <m/>
    <m/>
    <m/>
    <m/>
    <m/>
    <m/>
    <m/>
    <m/>
    <m/>
    <s v="No aplica"/>
    <m/>
    <m/>
    <m/>
    <m/>
    <s v="-"/>
    <m/>
    <m/>
  </r>
  <r>
    <x v="2"/>
    <s v="558-2022"/>
    <m/>
    <s v="Secop II"/>
    <s v="558-2022PS (79491)"/>
    <s v="FDLSLP-23-2022 (79491)"/>
    <x v="5"/>
    <x v="2"/>
    <x v="2"/>
    <m/>
    <m/>
    <s v="AVANCE ORGANIZACIONAL CONSULTORES S.A.S. BIC"/>
    <s v="800131690-6"/>
    <m/>
    <s v="No es CPS P-AG"/>
    <n v="1009353438"/>
    <n v="0"/>
    <n v="0"/>
    <n v="1009353438"/>
    <m/>
    <m/>
    <m/>
    <m/>
    <s v="Persona Jurídica"/>
    <x v="2"/>
    <m/>
    <s v="PRESTAR LOS SERVICIOS PROFESIONALES TECNICOS Y LOGISTICOS PARA PROMOVER EL DESARROLLO INTEGRAL DE LOS NINOS Y NINAS DE LA LOCALIDAD DE SUBA QUE SE ENCUENTRAN MATRICULADOS EN LOS GRADOS DE EDUCACIÓN INICIAL PROPORCIONÁNDOLES DINÁMICAS Y OPORTUNIDADES DE CONOCER, RECONOCER Y RECREAR SU TERRITORIO, ENTORNO, CULTURA Y PATRIMONIO NATURAL Y A TRAVÉS DEL FORTALECIMIENTO DE LA ALIANZA ESCUELA, FAMILIA, COMUNIDAD, EN EL MARCO DEL PROYECTO DE INVERSIÓN 1957 CONSTRUYENDO NUESTRA INFANCIA LOCAL"/>
    <s v="https://community.secop.gov.co/Public/Tendering/OpportunityDetail/Index?noticeUID=CO1.NTC.3559170&amp;isFromPublicArea=True&amp;isModal=true&amp;asPopupView=true"/>
    <x v="20"/>
    <x v="394"/>
    <d v="2023-01-18T00:00:00"/>
    <d v="2023-07-17T00:00:00"/>
    <s v="6 meses "/>
    <d v="2023-07-17T00:00:00"/>
    <s v=""/>
    <d v="2023-07-17T00:00:00"/>
    <s v="6 meses "/>
    <s v="Término Ok"/>
    <m/>
    <m/>
    <m/>
    <d v="2023-10-06T00:00:00"/>
    <m/>
    <m/>
    <m/>
    <m/>
    <m/>
    <m/>
    <s v="No aplica"/>
    <m/>
    <m/>
    <m/>
    <m/>
    <s v="-"/>
    <m/>
    <m/>
  </r>
  <r>
    <x v="2"/>
    <s v="559-2022"/>
    <m/>
    <s v="Secop II"/>
    <s v="559-2022CINT(80546)"/>
    <s v="FDLSUBACMA-8-2022 (80546)"/>
    <x v="4"/>
    <x v="7"/>
    <x v="2"/>
    <m/>
    <m/>
    <s v="R &amp; M CONSTRUCCIONES E INTERVENTORIAS SAS "/>
    <s v="830028126-2"/>
    <m/>
    <s v="No es CPS P-AG"/>
    <n v="98069760"/>
    <n v="0"/>
    <n v="0"/>
    <n v="98069760"/>
    <m/>
    <m/>
    <m/>
    <m/>
    <s v="Persona Jurídica"/>
    <x v="2"/>
    <m/>
    <s v="REALIZAR LA INTERVENTORIA ADMINISTRATIVA, TECNICA, FINANCIERA, JURIDICA, SOCIAL, AMBIENTAL Y DE SEGURIDAD Y SALUD EN EL TRABAJO (SST) AL CONTRATO PARA &quot;EJECUTAR A PRECIOS UNITARIOS FIJOS Y A MONTO AGOTABLE LAS OBRAS DE REPARACIONES LOCATIVAS Y/O MANTENIMIENTO DE INFRAESTRUCTURA FISICA PARA SALONES COMUNALES DE LAS JUNTAS DE ACCIÓN COMUNAL DE LA LOCALIDAD DE SUBA&quot;"/>
    <s v="https://community.secop.gov.co/Public/Tendering/OpportunityDetail/Index?noticeUID=CO1.NTC.3615551&amp;isFromPublicArea=True&amp;isModal=true&amp;asPopupView=true"/>
    <x v="11"/>
    <x v="396"/>
    <d v="2023-01-19T00:00:00"/>
    <d v="2023-06-25T00:00:00"/>
    <s v="5 meses 7 días."/>
    <d v="2023-06-25T00:00:00"/>
    <s v=""/>
    <d v="2023-06-25T00:00:00"/>
    <s v="5 meses 7 días."/>
    <s v="Término Ok"/>
    <m/>
    <m/>
    <m/>
    <d v="2023-11-17T00:00:00"/>
    <m/>
    <m/>
    <m/>
    <m/>
    <m/>
    <m/>
    <s v="No aplica"/>
    <m/>
    <m/>
    <m/>
    <m/>
    <s v="-"/>
    <m/>
    <m/>
  </r>
  <r>
    <x v="2"/>
    <s v="560-2022"/>
    <m/>
    <s v="Secop II"/>
    <s v="560-2022PS(80135)"/>
    <s v="FDLSSAMC-14-2022(80135)"/>
    <x v="2"/>
    <x v="2"/>
    <x v="2"/>
    <m/>
    <m/>
    <s v="CORPORACIÓN_x000a_ESTRATÉGICA EN GESTIÓN E INTEGRACIÓN COLOMBIA - EGESCO"/>
    <s v="900175862-8"/>
    <m/>
    <s v="No es CPS P-AG"/>
    <n v="279229980"/>
    <n v="0"/>
    <n v="0"/>
    <n v="279229980"/>
    <m/>
    <m/>
    <m/>
    <m/>
    <s v="ESAL"/>
    <x v="2"/>
    <s v="1. Modificación en edición"/>
    <s v="PRESTAR SERVICIOS DE ASISTENCIA TÉCNICA Y EDUCACIÓN AMBIENTAL PARA FORTALECER LA GESTIÓN INTEGRAL DEL RECURSO HÍDRICO Y EL SANEAMIENTO BÁSICO EN LA RURALIDAD DE LA LOCALIDAD DE SUBA"/>
    <s v="https://community.secop.gov.co/Public/Tendering/OpportunityDetail/Index?noticeUID=CO1.NTC.3626925&amp;isFromPublicArea=True&amp;isModal=true&amp;asPopupView=true"/>
    <x v="12"/>
    <x v="396"/>
    <d v="2023-01-13T00:00:00"/>
    <d v="2023-08-12T00:00:00"/>
    <s v="7 meses "/>
    <d v="2023-08-12T00:00:00"/>
    <s v=""/>
    <d v="2023-08-12T00:00:00"/>
    <s v="7 meses "/>
    <s v="Término Ok"/>
    <m/>
    <m/>
    <m/>
    <d v="2023-09-01T00:00:00"/>
    <m/>
    <m/>
    <m/>
    <m/>
    <m/>
    <m/>
    <s v="No aplica"/>
    <m/>
    <m/>
    <m/>
    <m/>
    <s v="-"/>
    <m/>
    <m/>
  </r>
  <r>
    <x v="2"/>
    <s v="561-2022"/>
    <m/>
    <s v="Secop II"/>
    <s v="561-2022CPS-CV(78307)"/>
    <s v="FDLSSASI-11-2022(78307)"/>
    <x v="1"/>
    <x v="4"/>
    <x v="2"/>
    <m/>
    <m/>
    <s v="ESM SOLUTIONS SAS"/>
    <s v="900505401-3"/>
    <m/>
    <s v="No es CPS P-AG"/>
    <n v="39988375"/>
    <n v="0"/>
    <n v="0"/>
    <n v="39988375"/>
    <m/>
    <m/>
    <m/>
    <m/>
    <s v="Persona Jurídica"/>
    <x v="2"/>
    <m/>
    <s v="ADQUISICIÓN DE INSTRUMENTOS MUSICALES E INSUMOS PARA EL DESARROLLO DE LA FASE DE FORMACIÓN SINFÓNICA DEL CENTRO FILARMÓNICO LOCAL DE SUBA"/>
    <s v="https://community.secop.gov.co/Public/Tendering/OpportunityDetail/Index?noticeUID=CO1.NTC.3636208&amp;isFromPublicArea=True&amp;isModal=true&amp;asPopupView=true"/>
    <x v="4"/>
    <x v="396"/>
    <d v="2023-01-13T00:00:00"/>
    <d v="2023-05-13T00:00:00"/>
    <s v="4 meses 1 días."/>
    <d v="2023-05-13T00:00:00"/>
    <s v=""/>
    <d v="2023-05-13T00:00:00"/>
    <s v="4 meses 1 días."/>
    <s v="Término Ok"/>
    <m/>
    <m/>
    <m/>
    <d v="2023-12-30T00:00:00"/>
    <m/>
    <m/>
    <m/>
    <m/>
    <m/>
    <m/>
    <s v="No aplica"/>
    <m/>
    <m/>
    <m/>
    <m/>
    <s v="-"/>
    <m/>
    <m/>
  </r>
  <r>
    <x v="2"/>
    <s v="562-2022"/>
    <n v="80222"/>
    <s v="Secop II"/>
    <s v="562-2022CPS-AG(80222)"/>
    <s v="FDLSUBACD-498-2022(80222)"/>
    <x v="0"/>
    <x v="0"/>
    <x v="0"/>
    <m/>
    <m/>
    <s v="LUZ NELLYS SANTANA"/>
    <n v="39417432"/>
    <m/>
    <n v="1967"/>
    <n v="23725000"/>
    <n v="10828333"/>
    <n v="0"/>
    <n v="34553333"/>
    <n v="3650000"/>
    <m/>
    <m/>
    <m/>
    <s v="Persona Natural"/>
    <x v="0"/>
    <m/>
    <s v="PRESTAR LOS SERVICIOS DE APOYO EN EL ÁREA DE GESTIÓN DEL DESARROLLO LOCAL, REALIZANDO ACTIVIDADES PARA EL FORTALECIMIENTO E INCLUSIÓN DE LAS COMUNIDADES EN EL MARCO DE LA POLÍTICA PÚBLICA DISTRITAL PARA EL RECONOCIMIENTO DE SABERES ANCESTRALES EN MEDICINA EN LA LOCALIDAD DE SUBA, EN DESARROLLO DEL PROYECTO 1967."/>
    <s v="https://community.secop.gov.co/Public/Tendering/OpportunityDetail/Index?noticeUID=CO1.NTC.3683154&amp;isFromPublicArea=True&amp;isModal=true&amp;asPopupView=true"/>
    <x v="20"/>
    <x v="398"/>
    <d v="2023-01-03T00:00:00"/>
    <d v="2023-07-17T00:00:00"/>
    <s v="6 meses 15 días."/>
    <d v="2023-11-18T00:00:00"/>
    <s v="4 meses 1 días."/>
    <d v="2023-11-18T00:00:00"/>
    <s v="10 meses 16 días."/>
    <s v="Término Ok"/>
    <m/>
    <m/>
    <m/>
    <m/>
    <s v="CL 151 B 102 B 90"/>
    <n v="3123565755"/>
    <s v="-"/>
    <s v="Banco BBVA"/>
    <s v="Ahorros"/>
    <n v="850290172"/>
    <s v="Femenino"/>
    <s v="-"/>
    <s v="-"/>
    <s v="-"/>
    <s v="-"/>
    <s v="-"/>
    <s v="-"/>
    <m/>
  </r>
  <r>
    <x v="2"/>
    <s v="563-2022"/>
    <m/>
    <s v="Secop II"/>
    <s v="563-2022CPS-AG (80203)"/>
    <s v="FDLSUBACD-499-2022(80203)"/>
    <x v="0"/>
    <x v="0"/>
    <x v="0"/>
    <m/>
    <m/>
    <s v="ADRIANA ROSA LUNA SILGADO"/>
    <n v="52714649"/>
    <m/>
    <n v="1967"/>
    <n v="16362000"/>
    <n v="8090100"/>
    <n v="0"/>
    <n v="24452100"/>
    <n v="2727000"/>
    <m/>
    <m/>
    <m/>
    <s v="Persona Natural"/>
    <x v="0"/>
    <m/>
    <s v="APOYAR EN EL FORTALECIMIENTO E INCLUSIÓN DE LAS COMUNIDADES NEGRAS, AFROCOLOMBIANAS, AFRODESCENDIENTES, RAIZALES Y PALENQUERAS EN EL MARCO DE LA POLÍTICA PÚBLICA DISTRITAL PARA EL RECONOCIMIENTO DE SABERES ANCESTRALES EN MEDICINA EN LA LOCALIDAD DE SUBA, EN DESARROLLO DEL PROYECTO 1967"/>
    <s v="https://community.secop.gov.co/Public/Tendering/OpportunityDetail/Index?noticeUID=CO1.NTC.3682864&amp;isFromPublicArea=True&amp;isModal=true&amp;asPopupView=true"/>
    <x v="20"/>
    <x v="398"/>
    <d v="2023-01-17T00:00:00"/>
    <d v="2023-07-16T00:00:00"/>
    <s v="6 meses "/>
    <d v="2023-11-16T00:00:00"/>
    <s v="4 meses "/>
    <d v="2023-11-16T00:00:00"/>
    <s v="10 meses "/>
    <s v="Término Ok"/>
    <m/>
    <m/>
    <m/>
    <m/>
    <s v="-"/>
    <s v="-"/>
    <s v="-"/>
    <s v="-"/>
    <s v="-"/>
    <s v="-"/>
    <s v="Femenino"/>
    <s v="-"/>
    <s v="-"/>
    <s v="-"/>
    <s v="-"/>
    <s v="-"/>
    <s v="-"/>
    <m/>
  </r>
  <r>
    <x v="2"/>
    <s v="564-2022"/>
    <m/>
    <s v="Secop II"/>
    <s v="564-2022CPS-AG(80203)"/>
    <s v="FDLSUBACD-500-2022(80203)"/>
    <x v="0"/>
    <x v="0"/>
    <x v="0"/>
    <m/>
    <m/>
    <s v="GABRIEL ANTONIO MORENO DIAZ"/>
    <n v="12642843"/>
    <m/>
    <n v="1967"/>
    <n v="16362000"/>
    <n v="8181000"/>
    <n v="0"/>
    <n v="24543000"/>
    <n v="2727000"/>
    <m/>
    <m/>
    <m/>
    <s v="Persona Natural"/>
    <x v="0"/>
    <m/>
    <s v="APOYAR EN EL FORTALECIMIENTO E INCLUSIÓN DE LAS COMUNIDADES NEGRAS, AFROCOLOMBIANAS, AFRODESCENDIENTES, RAIZALES Y PALENQUERAS EN EL MARCO DE LA POLÍTICA PÚBLICA DISTRITAL PARA EL RECONOCIMIENTO DE SABERES ANCESTRALES EN MEDICINA EN LA LOCALIDAD DE SUBA, EN DESARROLLO DEL PROYECTO 1967."/>
    <s v="https://community.secop.gov.co/Public/Tendering/OpportunityDetail/Index?noticeUID=CO1.NTC.3683109&amp;isFromPublicArea=True&amp;isModal=true&amp;asPopupView=true"/>
    <x v="20"/>
    <x v="398"/>
    <d v="2023-01-03T00:00:00"/>
    <d v="2023-07-02T00:00:00"/>
    <s v="6 meses "/>
    <d v="2023-11-03T00:00:00"/>
    <s v="4 meses 1 días."/>
    <d v="2023-11-03T00:00:00"/>
    <s v="10 meses 1 días."/>
    <s v="Término Ok"/>
    <m/>
    <m/>
    <m/>
    <m/>
    <s v="-"/>
    <s v="-"/>
    <s v="-"/>
    <s v="-"/>
    <s v="-"/>
    <s v="-"/>
    <s v="Masculino"/>
    <s v="-"/>
    <s v="-"/>
    <s v="-"/>
    <s v="-"/>
    <s v="-"/>
    <s v="-"/>
    <m/>
  </r>
  <r>
    <x v="2"/>
    <s v="565-2022"/>
    <m/>
    <s v="Secop II"/>
    <s v="565-2022CPS-AG(80203)"/>
    <s v="FDLSUBACD-501-2022(80203)"/>
    <x v="0"/>
    <x v="0"/>
    <x v="0"/>
    <m/>
    <m/>
    <s v="IVAN RODOLFO FERNANDEZ FERNANDEZ"/>
    <n v="9530474"/>
    <m/>
    <n v="1967"/>
    <n v="16362000"/>
    <n v="8181000"/>
    <n v="0"/>
    <n v="24543000"/>
    <n v="2727000"/>
    <m/>
    <m/>
    <m/>
    <s v="Persona Natural"/>
    <x v="0"/>
    <m/>
    <s v="APOYAR EN EL FORTALECIMIENTO E INCLUSIÓN DE LAS COMUNIDADES NEGRAS, AFROCOLOMBIANAS, AFRODESCENDIENTES, RAIZALES Y PALENQUERAS EN EL MARCO DE LA POLÍTICA PÚBLICA DISTRITAL PARA EL RECONOCIMIENTO DE SABERES ANCESTRALES EN MEDICINA EN LA LOCALIDAD DE SUBA, EN DESARROLLO DEL PROYECTO 1967"/>
    <s v="https://community.secop.gov.co/Public/Tendering/OpportunityDetail/Index?noticeUID=CO1.NTC.3683547&amp;isFromPublicArea=True&amp;isModal=true&amp;asPopupView=true"/>
    <x v="20"/>
    <x v="398"/>
    <d v="2023-01-03T00:00:00"/>
    <d v="2023-07-02T00:00:00"/>
    <s v="6 meses "/>
    <d v="2023-11-03T00:00:00"/>
    <s v="4 meses 1 días."/>
    <d v="2023-11-03T00:00:00"/>
    <s v="10 meses 1 días."/>
    <s v="Término Ok"/>
    <m/>
    <m/>
    <m/>
    <m/>
    <s v="-"/>
    <s v="-"/>
    <s v="-"/>
    <s v="-"/>
    <s v="-"/>
    <s v="-"/>
    <s v="Masculino"/>
    <s v="-"/>
    <s v="-"/>
    <s v="-"/>
    <s v="-"/>
    <s v="-"/>
    <s v="-"/>
    <m/>
  </r>
  <r>
    <x v="2"/>
    <s v="566-2022"/>
    <m/>
    <s v="Secop II"/>
    <s v="566-2022-CPS-AG (80203)"/>
    <s v="FDLSUBACD-502-2022(80203)"/>
    <x v="0"/>
    <x v="0"/>
    <x v="0"/>
    <m/>
    <m/>
    <s v="YIBI SORANY RENGIFO ARACUT"/>
    <n v="1002889115"/>
    <m/>
    <n v="1967"/>
    <n v="16362000"/>
    <n v="8181000"/>
    <n v="0"/>
    <n v="24543000"/>
    <n v="2727000"/>
    <m/>
    <m/>
    <m/>
    <s v="Persona Natural"/>
    <x v="0"/>
    <m/>
    <s v="APOYAR EN EL FORTALECIMIENTO E INCLUSIÓN DE LAS COMUNIDADES NEGRAS, AFROCOLOMBIANAS, AFRODESCENDIENTES, RAIZALES Y PALENQUERAS EN EL MARCO DE LA POLÍTICA PÚBLICA DISTRITAL PARA EL RECONOCIMIENTO DE SABERES ANCESTRALES EN MEDICINA EN LA LOCALIDAD DE SUBA, EN DESARROLLO DEL PROYECTO 1967"/>
    <s v="https://community.secop.gov.co/Public/Tendering/OpportunityDetail/Index?noticeUID=CO1.NTC.3687063&amp;isFromPublicArea=True&amp;isModal=true&amp;asPopupView=true"/>
    <x v="20"/>
    <x v="397"/>
    <d v="2023-01-17T00:00:00"/>
    <d v="2023-07-16T00:00:00"/>
    <s v="6 meses "/>
    <d v="2023-11-17T00:00:00"/>
    <s v="4 meses 1 días."/>
    <d v="2023-11-17T00:00:00"/>
    <s v="10 meses 1 días."/>
    <s v="Término Ok"/>
    <m/>
    <m/>
    <m/>
    <m/>
    <s v="-"/>
    <s v="-"/>
    <s v="-"/>
    <s v="-"/>
    <s v="-"/>
    <s v="-"/>
    <s v="Femenino"/>
    <s v="-"/>
    <s v="-"/>
    <s v="-"/>
    <s v="-"/>
    <s v="-"/>
    <s v="-"/>
    <m/>
  </r>
  <r>
    <x v="2"/>
    <s v="567-2022"/>
    <m/>
    <s v="Secop II"/>
    <s v="567-2022-CPS-AG(80209)"/>
    <s v="FDLSUBACD-503-2022(80203)"/>
    <x v="0"/>
    <x v="0"/>
    <x v="0"/>
    <m/>
    <m/>
    <s v="LEONARDO TONCEL GONZALEZ"/>
    <n v="1045674632"/>
    <m/>
    <n v="1967"/>
    <n v="16362000"/>
    <n v="8090100"/>
    <n v="0"/>
    <n v="24452100"/>
    <n v="2727000"/>
    <m/>
    <m/>
    <m/>
    <s v="Persona Natural"/>
    <x v="0"/>
    <m/>
    <s v="APOYAR EN EL FORTALECIMIENTO E INCLUSIÓN DE LAS COMUNIDADES NEGRAS, AFROCOLOMBIANAS, FRODESCENDIENTES, RAIZALES Y PALENQUERAS EN EL MARCO DE LA POLÍTICA PÚBLICA DISTRITAL PARA EL RECONOCIMIENTO DE SABERES ANCESTRALES EN MEDICINA EN LA LOCALIDAD DE SUBA, EN DESARROLLO DEL PROYECTO 1967"/>
    <s v="https://community.secop.gov.co/Public/Tendering/OpportunityDetail/Index?noticeUID=CO1.NTC.3683701&amp;isFromPublicArea=True&amp;isModal=true&amp;asPopupView=true"/>
    <x v="20"/>
    <x v="397"/>
    <d v="2023-01-10T00:00:00"/>
    <d v="2023-07-09T00:00:00"/>
    <s v="6 meses "/>
    <d v="2023-11-10T00:00:00"/>
    <s v="4 meses 1 días."/>
    <d v="2023-11-10T00:00:00"/>
    <s v="10 meses 1 días."/>
    <s v="Término Ok"/>
    <m/>
    <m/>
    <m/>
    <m/>
    <s v="-"/>
    <s v="-"/>
    <s v="-"/>
    <s v="-"/>
    <s v="-"/>
    <s v="-"/>
    <s v="Masculino"/>
    <s v="-"/>
    <s v="-"/>
    <s v="-"/>
    <s v="-"/>
    <s v="-"/>
    <s v="-"/>
    <m/>
  </r>
  <r>
    <x v="2"/>
    <s v="568-2022"/>
    <m/>
    <s v="Secop II"/>
    <s v="568-2022-CPS-AG(80209)"/>
    <s v="FDLSUBACD-504-2022(80209)"/>
    <x v="0"/>
    <x v="0"/>
    <x v="0"/>
    <m/>
    <m/>
    <s v="LUZ MIRYAM MARTINEZ TRIVIÑO"/>
    <n v="52589323"/>
    <m/>
    <n v="1967"/>
    <n v="16362000"/>
    <n v="8090100"/>
    <n v="0"/>
    <n v="24452100"/>
    <n v="2727000"/>
    <m/>
    <m/>
    <m/>
    <s v="Persona Natural"/>
    <x v="0"/>
    <m/>
    <s v="APOYAR EN EL FORTALECIMIENTO E INCLUSIÓN DE LAS COMUNIDADES INDÍGENAS (MUISCA Y PASTOS) EN EL MARCO DE LA POLÍTICA PÚBLICA DISTRITAL PARA EL RECONOCIMIENTO DE SABERES ANCESTRALES EN MEDICINA EN LA LOCALIDAD DE SUBA, EN DESARROLLO DEL PROYECTO 1967"/>
    <s v="https://community.secop.gov.co/Public/Tendering/OpportunityDetail/Index?noticeUID=CO1.NTC.3683247&amp;isFromPublicArea=True&amp;isModal=true&amp;asPopupView=true"/>
    <x v="20"/>
    <x v="398"/>
    <d v="2023-01-03T00:00:00"/>
    <d v="2023-07-02T00:00:00"/>
    <s v="6 meses "/>
    <d v="2023-11-03T00:00:00"/>
    <s v="4 meses 1 días."/>
    <d v="2023-11-03T00:00:00"/>
    <s v="10 meses 1 días."/>
    <s v="Término Ok"/>
    <m/>
    <m/>
    <m/>
    <m/>
    <s v="-"/>
    <s v="-"/>
    <s v="-"/>
    <s v="-"/>
    <s v="-"/>
    <s v="-"/>
    <s v="Femenino"/>
    <s v="-"/>
    <s v="-"/>
    <s v="-"/>
    <s v="-"/>
    <s v="-"/>
    <s v="-"/>
    <m/>
  </r>
  <r>
    <x v="2"/>
    <s v="569-2022"/>
    <m/>
    <s v="Secop II"/>
    <s v="569-2022CPS-AG (80209)"/>
    <s v="FDLSUBACD-505-2022(80209)"/>
    <x v="0"/>
    <x v="0"/>
    <x v="0"/>
    <m/>
    <m/>
    <s v="CRISTIAN SANTIAGO TRIVIÑO CABIATIVA"/>
    <n v="1233896304"/>
    <m/>
    <n v="1967"/>
    <n v="16362000"/>
    <n v="8090100"/>
    <n v="0"/>
    <n v="24452100"/>
    <n v="2727000"/>
    <m/>
    <m/>
    <m/>
    <s v="Persona Natural"/>
    <x v="0"/>
    <m/>
    <s v="APOYAR EN EL FORTALECIMIENTO E INCLUSIÓN DE LAS COMUNIDADES INDÍGENAS (MUISCA Y PASTOS) EN EL MARCO DE LA POLÍTICA PÚBLICA DISTRITAL PARA EL RECONOCIMIENTO DE SABERES ANCESTRALES EN MEDICINA EN LA LOCALIDAD DE SUBA, EN DESARROLLO DEL PROYECTO 1967"/>
    <s v="https://community.secop.gov.co/Public/Tendering/OpportunityDetail/Index?noticeUID=CO1.NTC.3683713&amp;isFromPublicArea=True&amp;isModal=true&amp;asPopupView=true"/>
    <x v="20"/>
    <x v="398"/>
    <d v="2023-01-03T00:00:00"/>
    <d v="2023-07-02T00:00:00"/>
    <s v="6 meses "/>
    <d v="2023-11-03T00:00:00"/>
    <s v="4 meses 1 días."/>
    <d v="2023-11-03T00:00:00"/>
    <s v="10 meses 1 días."/>
    <s v="Término Ok"/>
    <m/>
    <m/>
    <m/>
    <m/>
    <s v="-"/>
    <s v="-"/>
    <s v="-"/>
    <s v="-"/>
    <s v="-"/>
    <s v="-"/>
    <s v="Masculino"/>
    <s v="-"/>
    <s v="-"/>
    <s v="-"/>
    <s v="-"/>
    <s v="-"/>
    <s v="-"/>
    <m/>
  </r>
  <r>
    <x v="2"/>
    <s v="570-2022"/>
    <m/>
    <s v="Secop II"/>
    <s v="570-2022CPS-AG (80209)"/>
    <s v="FDLSUBACD-506-2022(80209)"/>
    <x v="0"/>
    <x v="0"/>
    <x v="0"/>
    <m/>
    <m/>
    <s v="YOEL DAVID QUINTERO CASALLAS"/>
    <n v="1001096020"/>
    <s v="Bogotá, D.C."/>
    <n v="1967"/>
    <n v="16362000"/>
    <n v="8090100"/>
    <n v="0"/>
    <n v="24452100"/>
    <n v="2727000"/>
    <m/>
    <m/>
    <m/>
    <s v="Persona Natural"/>
    <x v="0"/>
    <m/>
    <s v="APOYAR EN EL FORTALECIMIENTO E INCLUSION DE LAS COMUNIDADES INDIGENAS MUISCA Y PASTOS EN EL MARCO DE LA POLITICA PUBLICA DISTRITAL PARA EL RECONOCIMIENTO DE SABERES ANCESTRALES EN MEDICINA EN LA LOCALIDAD DE SUBA, EN DESARROLLO DEL PROYECTO 1967"/>
    <s v="https://community.secop.gov.co/Public/Tendering/OpportunityDetail/Index?noticeUID=CO1.NTC.3684328&amp;isFromPublicArea=True&amp;isModal=true&amp;asPopupView=true"/>
    <x v="20"/>
    <x v="398"/>
    <d v="2023-01-10T00:00:00"/>
    <d v="2023-07-02T00:00:00"/>
    <s v="5 meses 23 días."/>
    <d v="2023-11-09T00:00:00"/>
    <s v="4 meses 7 días."/>
    <d v="2023-11-09T00:00:00"/>
    <s v="10 meses "/>
    <s v="Término Ok"/>
    <m/>
    <m/>
    <m/>
    <m/>
    <s v="Cr 111 a # 145 870"/>
    <n v="3008034713"/>
    <s v="joelqcasa@gmail.com"/>
    <s v="Banco Caja Social (BCSC)"/>
    <s v="Ahorros"/>
    <s v="24118042071"/>
    <s v="Masculino"/>
    <s v="Colombia"/>
    <s v="Bogotá, D.C."/>
    <s v="Cundinamarca"/>
    <d v="2003-09-16T00:00:00"/>
    <n v="20"/>
    <s v="ANTROPOLOGIA"/>
    <m/>
  </r>
  <r>
    <x v="2"/>
    <s v="571-2022"/>
    <m/>
    <s v="Secop II"/>
    <s v="571-2022CPS-AG (80203)"/>
    <s v="FDLSUBACD-507-2022(80209)"/>
    <x v="0"/>
    <x v="0"/>
    <x v="0"/>
    <m/>
    <m/>
    <s v="JONATHAN STEFF SANCHEZ RUBIANO"/>
    <n v="1019111720"/>
    <m/>
    <n v="1967"/>
    <n v="16362000"/>
    <n v="8090100"/>
    <n v="0"/>
    <n v="24452100"/>
    <n v="2727000"/>
    <m/>
    <m/>
    <m/>
    <s v="Persona Natural"/>
    <x v="0"/>
    <m/>
    <s v="APOYAR EN EL FORTALECIMIENTO E INCLUSIÓN DE LAS COMUNIDADES INDÍGENAS (MUISCA Y PASTOS) EN EL MARCO DE LA POLÍTICA PÚBLICA DISTRITAL PARA EL RECONOCIMIENTO DE SABERES ANCESTRALES EN MEDICINA EN LA LOCALIDAD DE SUBA, EN DESARROLLO DEL PROYECTO 1967"/>
    <s v="https://community.secop.gov.co/Public/Tendering/OpportunityDetail/Index?noticeUID=CO1.NTC.3683828&amp;isFromPublicArea=True&amp;isModal=true&amp;asPopupView=true"/>
    <x v="20"/>
    <x v="398"/>
    <d v="2023-01-03T00:00:00"/>
    <d v="2023-07-02T00:00:00"/>
    <s v="6 meses "/>
    <d v="2023-11-03T00:00:00"/>
    <s v="4 meses 1 días."/>
    <d v="2023-11-03T00:00:00"/>
    <s v="10 meses 1 días."/>
    <s v="Término Ok"/>
    <m/>
    <m/>
    <m/>
    <m/>
    <s v="-"/>
    <s v="-"/>
    <s v="-"/>
    <s v="-"/>
    <s v="-"/>
    <s v="-"/>
    <s v="Masculino"/>
    <s v="-"/>
    <s v="-"/>
    <s v="-"/>
    <s v="-"/>
    <s v="-"/>
    <s v="-"/>
    <m/>
  </r>
  <r>
    <x v="2"/>
    <s v="572-2022"/>
    <m/>
    <s v="Secop II"/>
    <s v="572-2022CPS-AG(80222)"/>
    <s v="FDLSUBACD-508-2022(80222)"/>
    <x v="0"/>
    <x v="0"/>
    <x v="0"/>
    <m/>
    <m/>
    <s v="LEONARDO FABIO QUINTERO LOPEZ"/>
    <n v="79873619"/>
    <m/>
    <n v="1967"/>
    <n v="23725000"/>
    <n v="10828333"/>
    <n v="0"/>
    <n v="34553333"/>
    <n v="3650000"/>
    <m/>
    <m/>
    <m/>
    <s v="Persona Natural"/>
    <x v="0"/>
    <m/>
    <s v="PRESTAR LOS SERVICIOS DE APOYO EN EL ÁREA DE GESTIÓN DEL DESARROLLO LOCAL, REALIZANDO ACTIVIDADES PARA EL FORTALECIMIENTO E INCLUSIÓN DE LAS COMUNIDADES EN EL MARCO DE LA POLÍTICA PÚBLICA DISTRITAL PARA EL RECONOCIMIENTO DE SABERES ANCESTRALES EN MEDICINA EN LA LOCALIDAD DE SUBA, EN DESARROLLO DEL PROYECTO 1967."/>
    <s v="https://community.secop.gov.co/Public/Tendering/OpportunityDetail/Index?noticeUID=CO1.NTC.3685594&amp;isFromPublicArea=True&amp;isModal=true&amp;asPopupView=true"/>
    <x v="20"/>
    <x v="397"/>
    <d v="2023-01-10T00:00:00"/>
    <d v="2023-07-24T00:00:00"/>
    <s v="6 meses 15 días."/>
    <d v="2023-11-25T00:00:00"/>
    <s v="4 meses 1 días."/>
    <d v="2023-11-25T00:00:00"/>
    <s v="10 meses 16 días."/>
    <s v="Término Ok"/>
    <m/>
    <m/>
    <m/>
    <m/>
    <s v="-"/>
    <s v="-"/>
    <s v="-"/>
    <s v="-"/>
    <s v="-"/>
    <s v="-"/>
    <s v="Masculino"/>
    <s v="-"/>
    <s v="-"/>
    <s v="-"/>
    <s v="-"/>
    <s v="-"/>
    <s v="-"/>
    <m/>
  </r>
  <r>
    <x v="2"/>
    <s v="573-2022"/>
    <m/>
    <s v="Secop II"/>
    <s v="573-2022-CPS-AG(80209)"/>
    <s v="FDLSUBACD-509-2022(80209)"/>
    <x v="0"/>
    <x v="0"/>
    <x v="0"/>
    <m/>
    <m/>
    <s v="LUIS ALBERTO YOPASÁ CRUZ"/>
    <n v="7185210"/>
    <m/>
    <n v="1967"/>
    <n v="16362000"/>
    <n v="8090100"/>
    <n v="0"/>
    <n v="24452100"/>
    <n v="2727000"/>
    <m/>
    <m/>
    <m/>
    <s v="Persona Natural"/>
    <x v="0"/>
    <m/>
    <s v="APOYAR EN EL FORTALECIMIENTO E INCLUSIÓN DE LAS COMUNIDADES INDÍGENAS (MUISCA Y PASTOS) EN EL MARCO DE LA POLÍTICA PÚBLICA DISTRITAL PARA EL RECONOCIMIENTO DE SABERES ANCESTRALES EN MEDICINA EN LA LOCALIDAD DE SUBA, EN DESARROLLO DEL PROYECTO 1967"/>
    <s v="https://community.secop.gov.co/Public/Tendering/OpportunityDetail/Index?noticeUID=CO1.NTC.3683166&amp;isFromPublicArea=True&amp;isModal=true&amp;asPopupView=true"/>
    <x v="20"/>
    <x v="398"/>
    <d v="2023-01-03T00:00:00"/>
    <d v="2023-07-02T00:00:00"/>
    <s v="6 meses "/>
    <d v="2023-11-03T00:00:00"/>
    <s v="4 meses 1 días."/>
    <d v="2023-11-03T00:00:00"/>
    <s v="10 meses 1 días."/>
    <s v="Término Ok"/>
    <m/>
    <m/>
    <m/>
    <m/>
    <s v="-"/>
    <s v="-"/>
    <s v="-"/>
    <s v="-"/>
    <s v="-"/>
    <s v="-"/>
    <s v="Masculino"/>
    <s v="-"/>
    <s v="-"/>
    <s v="-"/>
    <s v="-"/>
    <s v="-"/>
    <s v="-"/>
    <m/>
  </r>
  <r>
    <x v="2"/>
    <s v="574-2022"/>
    <m/>
    <s v="Secop II"/>
    <s v="574-2022CONS(81371)"/>
    <s v="FDLSUBACMA-10-2022(81371)"/>
    <x v="4"/>
    <x v="6"/>
    <x v="2"/>
    <m/>
    <m/>
    <s v="R &amp; M CONSTRUCCIONES E INTERVENTORIAS SAS "/>
    <s v="830028126-2"/>
    <m/>
    <s v="No es CPS P-AG"/>
    <n v="300832000"/>
    <n v="0"/>
    <n v="0"/>
    <n v="300832000"/>
    <s v="-"/>
    <m/>
    <m/>
    <m/>
    <s v="Persona Jurídica"/>
    <x v="2"/>
    <m/>
    <s v="REALIZAR EL LEVANTAMIENTO Y CONSOLIDACIÓN DE LA INFORMACIÓN DE LOS ANDENES QUE HACEN PARTE DEL ESPACIO PÚBLICO DE LA LOCALIDAD DE SUBA EN LA CIUDAD DE BOGOTÁ D.C. TENIENDO EN CUENTA LOS INDICADORES Y NORMATIVA VIGENTE PARA ACCESIBILIDAD AL MEDIO FÍSICO Y TRANSPORTE DE PERSONAS EN CONDICIÓN DE DISCAPACIDAD COMO INSUMO PARA EL CUMPLIMIENTO DE LA SENTENCIA T-192 DE 2014"/>
    <s v="https://community.secop.gov.co/Public/Tendering/OpportunityDetail/Index?noticeUID=CO1.NTC.3636530&amp;isFromPublicArea=True&amp;isModal=true&amp;asPopupView=true"/>
    <x v="11"/>
    <x v="399"/>
    <d v="2023-01-30T00:00:00"/>
    <d v="2023-06-29T00:00:00"/>
    <s v="5 meses "/>
    <d v="2023-06-29T00:00:00"/>
    <s v=""/>
    <d v="2023-06-29T00:00:00"/>
    <s v="5 meses "/>
    <s v="Término Ok"/>
    <m/>
    <m/>
    <m/>
    <d v="2023-11-06T00:00:00"/>
    <m/>
    <m/>
    <m/>
    <m/>
    <m/>
    <m/>
    <s v="No aplica"/>
    <m/>
    <m/>
    <m/>
    <m/>
    <s v="-"/>
    <m/>
    <m/>
  </r>
  <r>
    <x v="2"/>
    <s v="576-2022"/>
    <m/>
    <s v="Secop II"/>
    <s v="576-2022CO (80093)"/>
    <s v="FDLSLP-26-2022(80093)"/>
    <x v="5"/>
    <x v="8"/>
    <x v="2"/>
    <m/>
    <m/>
    <s v="HG INGENIERIA Y CONSTRUCCIONES SAS"/>
    <s v="900694164-1"/>
    <m/>
    <s v="No es CPS P-AG"/>
    <n v="420214781"/>
    <n v="0"/>
    <n v="0"/>
    <n v="420214781"/>
    <s v="-"/>
    <m/>
    <m/>
    <m/>
    <s v="Persona Jurídica"/>
    <x v="3"/>
    <s v="7. 22/04/2024 9:03:14 PM Justifica la conveniencia de prorrogar el plazo de ejecución contractual por el término de UN (01) MES contados a partir del vencimiento del plazo inicialmente pactado en el contrato de Obra No.576-2022CO(80093), Por cuanto es necesario garantizar la debida ejecución del contrato, de conformidad con lo establecido en el documento de justificación que aparecen adjuntos a la modificacion._x000a_6. 22/04/2024 10:26:50 AM Este reinicio se da por vencimiento del plazo pactado para la suspensión_x000a_5. 15/03/2024 8:49:55 PM Por solicitud del Contratista y con aval del supervisor, se mantiene suspendido el contrato 576-2022 por treinta (30) días adicionales, mientras se logra cumplir con los requisitos necesarios para la certificación RETIE y la conexión de los sistemas fotovoltaicos instalados a la red eléctrica, labores que no dependen de la voluntad de las partes._x000a_4. 15/03/2024 6:55:03 PM Las partes acordamos REINICIAR el CONTRATO DE OBRA PUBLICA No. 633-2023 CELEBRADO ENTRE EL FONDO DE DESARROLLO LOCAL DE SUBA Y CONSORCIO SUBA SOLAR I, a partir del 25 de febrero de 2024, por consiguiente, la fecha de terminación será el 18 de Junio de 2024._x000a_3. 16/01/2024 8:11:45 AM Si bien las instalaciones eléctricas se encuentran culminadas, quedan pendientes: culminar la expedición de las certificaciones RETIE por parte del organismo acreditado por la ONAC, instalación de medidores bidireccionales, por parte del operador de red, para posteriormente realizar el comisionamiento y puesta en marcha, bajo las consideraciones anteriores y la premisa de la buena fe contractual, se realiza solicitud formal de prorroga de la suspensión del contrato a partir del 16 de enero de 2024 condicionada a la resolución del ente certificador y del operador de red, ENEL, es decir por un término indefinido hasta el cumplimiento de lo anterior. Se estima, sin embargo, que ello se definirá en un plazo tentativo de sesenta (60) días calendario._x000a_2. 15/01/2024 7:55:27 PM  Al cumplirse los 45 días de suspensión se reactiva el contrato._x000a_1. 01/12/2023 6:07:02 PM Por solicitud del contratista se suspende el contrato por un lapso de 45 días prorrogables, a partir del día 1 de diciembre de 2023, a la espera de la culminación de las actividades de conexión a la Red por parte de ENEL. Esta Suspensión fue Avalada por el interventor a través del oficio con radicado no. 20236110250222."/>
    <s v="SUMINISTRO, INSTALACION Y PUESTA EN FUNCIONAMIENTO DE SOLUCIONES FOTOVOLTAICAS INDIVIDUALES DESMONTABLES, PARA VIVIENDAS DE LA ZONA RURAL DE LA LOCALIDAD DE SUBA"/>
    <s v="https://community.secop.gov.co/Public/Tendering/OpportunityDetail/Index?noticeUID=CO1.NTC.3600448&amp;isFromPublicArea=True&amp;isModal=true&amp;asPopupView=true"/>
    <x v="12"/>
    <x v="398"/>
    <d v="2023-06-09T00:00:00"/>
    <d v="2023-12-08T00:00:00"/>
    <s v="6 meses "/>
    <d v="2024-05-23T00:00:00"/>
    <s v="1 meses "/>
    <d v="2024-05-23T00:00:00"/>
    <s v="7 meses "/>
    <s v="Término Ok"/>
    <s v="Reactivado"/>
    <s v="3. Desde el 11 mar. 2024 hasta el 15 abr. 2024._x000a_2. Desde el 16 ene. 2024 hasta el 15 mar. 2024._x000a_1. Desde el 01 dic. 2023 hasta el 15 ene. 2024."/>
    <n v="136"/>
    <m/>
    <m/>
    <m/>
    <m/>
    <m/>
    <m/>
    <m/>
    <s v="No aplica"/>
    <m/>
    <m/>
    <m/>
    <m/>
    <s v="-"/>
    <m/>
    <m/>
  </r>
  <r>
    <x v="2"/>
    <s v="577-2022"/>
    <m/>
    <s v="Secop II"/>
    <s v="577-2022CONS(85082)"/>
    <s v="FDLSMC-12-2022(85082)"/>
    <x v="3"/>
    <x v="6"/>
    <x v="2"/>
    <m/>
    <m/>
    <s v="DICOMO Servicios Integrales de Ingenieria S.A.S"/>
    <s v="900302940-1"/>
    <m/>
    <s v="No es CPS P-AG"/>
    <n v="24959324"/>
    <n v="0"/>
    <n v="0"/>
    <n v="24959324"/>
    <s v="-"/>
    <m/>
    <m/>
    <m/>
    <s v="Persona Jurídica"/>
    <x v="2"/>
    <m/>
    <s v="CONTRATAR LA CONSULTORIA PARA ELABORAR LOS ESTUDIOS Y DISEÑOS PARA LA IMPLEMENTACION DE UN SISTEMA DE ENERGIA SOLAR FOTOVOLTAICA EN LAS INSTALACIONES DE LA ALCALDIA LOCAL DE SUBA"/>
    <s v="https://community.secop.gov.co/Public/Tendering/OpportunityDetail/Index?noticeUID=CO1.NTC.3669413&amp;isFromPublicArea=True&amp;isModal=true&amp;asPopupView=true"/>
    <x v="12"/>
    <x v="397"/>
    <d v="2023-01-30T00:00:00"/>
    <d v="2023-05-29T00:00:00"/>
    <s v="4 meses "/>
    <d v="2023-05-29T00:00:00"/>
    <s v=""/>
    <d v="2023-05-29T00:00:00"/>
    <s v="4 meses "/>
    <s v="Término Ok"/>
    <m/>
    <m/>
    <m/>
    <d v="2023-06-20T00:00:00"/>
    <m/>
    <m/>
    <m/>
    <m/>
    <m/>
    <m/>
    <s v="No aplica"/>
    <m/>
    <m/>
    <m/>
    <m/>
    <s v="-"/>
    <m/>
    <m/>
  </r>
  <r>
    <x v="2"/>
    <s v="578-2022"/>
    <m/>
    <s v="Secop II"/>
    <s v="578-2022SUM(85079)"/>
    <s v="FDLSMC-13-2022(85079)"/>
    <x v="1"/>
    <x v="5"/>
    <x v="2"/>
    <m/>
    <m/>
    <s v="COMERCIALIZADORA PADYF SAS"/>
    <s v="901118558-4"/>
    <m/>
    <s v="No es CPS P-AG"/>
    <n v="18343009"/>
    <n v="0"/>
    <n v="0"/>
    <n v="18343009"/>
    <s v="-"/>
    <m/>
    <m/>
    <m/>
    <s v="Persona Jurídica"/>
    <x v="2"/>
    <m/>
    <s v="SUMINISTRO DE LOS INSUMOS REQUERIDOS PARA APOYAR EL FORTALECIMIENTO E INCLUSION DE LAS COMUNIDADES ETNICAS INDIGENAS, NEGRAS, AFROCOLOMBIANAS, AFRODESCENDIENTES, RAIZALES Y PALENQUERAS EN EL MARCO DE LA POLITICA PUBLICA DISTRITAL PARA EL RECONOCIMIENTO DE SABERES ANCESTRALES EN MEDICINA EN LA LOCALIDAD DE SUBA, EN DESARROLLO DEL PROYECTO 1967 DE LA VIGENCIA 2022"/>
    <s v="https://community.secop.gov.co/Public/Tendering/OpportunityDetail/Index?noticeUID=CO1.NTC.3669291&amp;isFromPublicArea=True&amp;isModal=true&amp;asPopupView=true"/>
    <x v="20"/>
    <x v="397"/>
    <d v="2023-01-31T00:00:00"/>
    <d v="2023-08-30T00:00:00"/>
    <s v="7 meses "/>
    <d v="2023-08-30T00:00:00"/>
    <s v=""/>
    <d v="2023-08-30T00:00:00"/>
    <s v="7 meses "/>
    <s v="Término Ok"/>
    <m/>
    <m/>
    <m/>
    <d v="2023-10-23T00:00:00"/>
    <m/>
    <m/>
    <m/>
    <m/>
    <m/>
    <m/>
    <s v="No aplica"/>
    <m/>
    <m/>
    <m/>
    <m/>
    <s v="-"/>
    <m/>
    <m/>
  </r>
  <r>
    <x v="2"/>
    <s v="85093-2022"/>
    <m/>
    <s v="Tienda virtual"/>
    <s v="Orden de Compra 85093-2022"/>
    <s v="No aplica"/>
    <x v="6"/>
    <x v="9"/>
    <x v="3"/>
    <m/>
    <m/>
    <s v="DISTRACOM S.A."/>
    <s v="811009788-8"/>
    <m/>
    <s v="No es CPS P-AG"/>
    <n v="68701566"/>
    <n v="30500000"/>
    <n v="0"/>
    <n v="99201566"/>
    <s v="-"/>
    <m/>
    <m/>
    <m/>
    <s v="Persona Jurídica"/>
    <x v="4"/>
    <m/>
    <s v="SUMINISTRAR COMBUSTIBLE GASOLINA CORRIENTE Y ACPM PARA LOS VEHICULOS LIVIANOS, PESADOS Y MAQUINARIA MENOR DE PROPIEDAD DE LA ALCALDIA LOCAL DE SUBA"/>
    <s v="https://colombiacompra.gov.co/tienda-virtual-del-estado-colombiano/ordenes-compra/85093"/>
    <x v="11"/>
    <x v="400"/>
    <d v="2022-03-01T00:00:00"/>
    <d v="2022-12-31T00:00:00"/>
    <s v="10 meses "/>
    <d v="2023-05-31T00:00:00"/>
    <s v="5 meses "/>
    <d v="2023-05-31T00:00:00"/>
    <s v="1 años 3 meses "/>
    <s v="Término Ok"/>
    <m/>
    <m/>
    <m/>
    <m/>
    <m/>
    <m/>
    <m/>
    <m/>
    <m/>
    <m/>
    <s v="No aplica"/>
    <m/>
    <m/>
    <m/>
    <m/>
    <s v="-"/>
    <m/>
    <m/>
  </r>
  <r>
    <x v="2"/>
    <s v="86744-2022"/>
    <m/>
    <s v="Tienda virtual"/>
    <s v="Orden de Compra 86744-2022"/>
    <s v="No aplica"/>
    <x v="6"/>
    <x v="9"/>
    <x v="3"/>
    <m/>
    <m/>
    <s v="MUNDOLIMPIEZA LTDA."/>
    <n v="830068543"/>
    <m/>
    <s v="No es CPS P-AG"/>
    <n v="168256665"/>
    <n v="53843804"/>
    <n v="0"/>
    <n v="222100469"/>
    <s v="-"/>
    <m/>
    <m/>
    <m/>
    <s v="Persona Jurídica"/>
    <x v="2"/>
    <m/>
    <s v="PRESTAR EL SERVICIO INTEGRAL DE ASEO Y CAFETERIA, INCLUIDA LA MAQUINARIA Y MATERIALES NECESARIOS PARA EL DESARROLLO DE ESTE Y GARANTIZAR EL SUMINISTRO DE INSUMOS PARA LAS DIFERENTES SEDES DE LA ALCALDIA LOCAL DE SUBA"/>
    <s v="https://colombiacompra.gov.co/tienda-virtual-del-estado-colombiano/ordenes-compra/86744"/>
    <x v="8"/>
    <x v="401"/>
    <d v="2022-04-16T00:00:00"/>
    <d v="2022-09-14T00:00:00"/>
    <s v="4 meses 30 días."/>
    <d v="2022-11-15T00:00:00"/>
    <s v="2 meses 1 días."/>
    <d v="2022-11-15T00:00:00"/>
    <s v="7 meses "/>
    <s v="Término Ok"/>
    <m/>
    <m/>
    <m/>
    <d v="2022-12-12T00:00:00"/>
    <m/>
    <m/>
    <m/>
    <m/>
    <m/>
    <m/>
    <s v="No aplica"/>
    <m/>
    <m/>
    <m/>
    <m/>
    <s v="-"/>
    <m/>
    <m/>
  </r>
  <r>
    <x v="2"/>
    <s v="88882-2022"/>
    <m/>
    <s v="Tienda virtual"/>
    <s v="Orden de Compra 88882-2022"/>
    <s v="No aplica"/>
    <x v="6"/>
    <x v="9"/>
    <x v="3"/>
    <m/>
    <m/>
    <s v="CONTROLES EMPRESARIALES SAS"/>
    <s v="800058607-2"/>
    <m/>
    <s v="No es CPS P-AG"/>
    <n v="156366960"/>
    <n v="0"/>
    <n v="0"/>
    <n v="156366960"/>
    <s v="-"/>
    <m/>
    <m/>
    <m/>
    <s v="Persona Jurídica"/>
    <x v="4"/>
    <m/>
    <s v="CONTRATAR LA ADQUISICION DE LICENCIAS DE SOFTWARE MICROSOFT EN LA ULTIMA VERSION BAJO EL INSTRUMENTO DE AGREGACION DE DEMANDA CCE-139-IAD-2020 POR LA TIENDA VIRTUAL DEL ESTADO COLOMBIANO TVEC, PARA LA ALCALDIA LOCAL DE SUBA"/>
    <s v="https://colombiacompra.gov.co/tienda-virtual-del-estado-colombiano/ordenes-compra/88882"/>
    <x v="9"/>
    <x v="402"/>
    <d v="2022-05-02T00:00:00"/>
    <d v="2023-05-10T00:00:00"/>
    <s v="1 años 9 días."/>
    <d v="2023-05-10T00:00:00"/>
    <s v=""/>
    <d v="2023-05-10T00:00:00"/>
    <s v="1 años 9 días."/>
    <s v="Término Ok"/>
    <m/>
    <m/>
    <m/>
    <m/>
    <m/>
    <m/>
    <m/>
    <m/>
    <m/>
    <m/>
    <s v="No aplica"/>
    <m/>
    <m/>
    <m/>
    <m/>
    <s v="-"/>
    <m/>
    <m/>
  </r>
  <r>
    <x v="2"/>
    <s v="89562-2022"/>
    <m/>
    <s v="Tienda virtual"/>
    <s v="Orden de Compra 89562-2022"/>
    <s v="No aplica"/>
    <x v="6"/>
    <x v="9"/>
    <x v="3"/>
    <m/>
    <m/>
    <s v="GRUPO EMPRESARIAL JHS SAS"/>
    <s v="900205684-3"/>
    <m/>
    <s v="No es CPS P-AG"/>
    <n v="116652186"/>
    <n v="58326094"/>
    <n v="0"/>
    <n v="174978280"/>
    <s v="-"/>
    <m/>
    <m/>
    <m/>
    <s v="Persona Jurídica"/>
    <x v="2"/>
    <m/>
    <s v="PRESTAR EL SERVICIO DE TRANSPORTE, CON EL FIN DE APOYAR LAS ACTIVIDADES MISIONALES DEL FONDO DE DESARROLLO LOCAL DE SUBA"/>
    <s v="https://colombiacompra.gov.co/tienda-virtual-del-estado-colombiano/ordenes-compra/89562"/>
    <x v="8"/>
    <x v="316"/>
    <d v="2022-06-01T00:00:00"/>
    <d v="2022-11-01T00:00:00"/>
    <s v="5 meses 1 días."/>
    <d v="2023-01-15T00:00:00"/>
    <s v="2 meses 14 días."/>
    <d v="2023-01-15T00:00:00"/>
    <s v="7 meses 15 días."/>
    <s v="Término Ok"/>
    <m/>
    <m/>
    <m/>
    <d v="2023-02-08T00:00:00"/>
    <m/>
    <m/>
    <m/>
    <m/>
    <m/>
    <m/>
    <s v="No aplica"/>
    <m/>
    <m/>
    <m/>
    <m/>
    <s v="-"/>
    <m/>
    <m/>
  </r>
  <r>
    <x v="2"/>
    <s v="90602-2022"/>
    <m/>
    <s v="Tienda virtual"/>
    <s v="Orden de Compra 90602-2022"/>
    <s v="No aplica"/>
    <x v="6"/>
    <x v="9"/>
    <x v="3"/>
    <m/>
    <m/>
    <s v="ASIC"/>
    <s v="890317923-4"/>
    <m/>
    <s v="No es CPS P-AG"/>
    <n v="405552"/>
    <n v="0"/>
    <n v="0"/>
    <n v="405552"/>
    <s v="-"/>
    <m/>
    <m/>
    <m/>
    <s v="Persona Jurídica"/>
    <x v="4"/>
    <m/>
    <s v="ADQUISICION DE CERTIFICADO DE FIRMA DIGITAL DE SEGURIDAD BAJO EL INSTRUMENTO DE AGREGACION DE DEMANDA CCE-916-AMP2019 POR LA TIENDA VIRTUAL DEL ESTADO COLOMBIANO TVEC, PARA LA ALCALDIA LOCAL DE SUBA"/>
    <s v="https://colombiacompra.gov.co/tienda-virtual-del-estado-colombiano/ordenes-compra/90602"/>
    <x v="9"/>
    <x v="321"/>
    <d v="2022-05-27T00:00:00"/>
    <d v="2022-10-26T00:00:00"/>
    <s v="5 meses "/>
    <d v="2022-10-26T00:00:00"/>
    <s v=""/>
    <d v="2022-10-26T00:00:00"/>
    <s v="5 meses "/>
    <s v="Término Ok"/>
    <m/>
    <m/>
    <m/>
    <m/>
    <m/>
    <m/>
    <m/>
    <m/>
    <m/>
    <m/>
    <s v="No aplica"/>
    <m/>
    <m/>
    <m/>
    <m/>
    <s v="-"/>
    <m/>
    <m/>
  </r>
  <r>
    <x v="2"/>
    <s v="93794-2022"/>
    <m/>
    <s v="Tienda virtual"/>
    <s v="Orden de Compra 93794-2022"/>
    <s v="No aplica"/>
    <x v="6"/>
    <x v="9"/>
    <x v="3"/>
    <m/>
    <m/>
    <s v="ESRI COLOMBIA SAS"/>
    <s v="830122983-1"/>
    <m/>
    <s v="No es CPS P-AG"/>
    <n v="38246630"/>
    <n v="0"/>
    <n v="0"/>
    <n v="38246630"/>
    <s v="-"/>
    <m/>
    <m/>
    <m/>
    <s v="Persona Jurídica"/>
    <x v="4"/>
    <m/>
    <s v="ADQUISICION DE LICENCIA ARCGIS INCLUYENDO PAQUETE DE EXTENSIONES PARA EL FONDO DE DESARROLLO LOCAL DE SUBA"/>
    <s v="https://colombiacompra.gov.co/tienda-virtual-del-estado-colombiano/ordenes-compra/93794"/>
    <x v="9"/>
    <x v="403"/>
    <d v="2022-07-25T00:00:00"/>
    <d v="2022-08-26T00:00:00"/>
    <s v="1 meses 2 días."/>
    <d v="2022-08-26T00:00:00"/>
    <s v=""/>
    <d v="2022-08-26T00:00:00"/>
    <s v="1 meses 2 días."/>
    <s v="Término Ok"/>
    <m/>
    <m/>
    <m/>
    <m/>
    <m/>
    <m/>
    <m/>
    <m/>
    <m/>
    <m/>
    <s v="No aplica"/>
    <m/>
    <m/>
    <m/>
    <m/>
    <s v="-"/>
    <m/>
    <m/>
  </r>
  <r>
    <x v="2"/>
    <s v="94546-2022"/>
    <m/>
    <s v="Tienda virtual"/>
    <s v="Orden de Compra 94546-2022"/>
    <s v="No aplica"/>
    <x v="6"/>
    <x v="9"/>
    <x v="3"/>
    <m/>
    <m/>
    <s v="EMPRESA DE TELECOMUNICACIONES DE BOGOTA SA ESP"/>
    <s v="899999115-8"/>
    <m/>
    <s v="No es CPS P-AG"/>
    <n v="9614724"/>
    <n v="0"/>
    <n v="0"/>
    <n v="9614724"/>
    <s v="-"/>
    <m/>
    <m/>
    <m/>
    <s v="Persona Jurídica"/>
    <x v="4"/>
    <m/>
    <s v="ADQUISICION DEL SERVICIO DE INTERNET PARA EL CENTRO DE TECNOLOGIA INSTALADO EN EL COLEGIO NICOLAS BUENAVENTURA – SEDE CHORRILLOS DE LA ZONA RURAL DE SUBA"/>
    <s v="https://colombiacompra.gov.co/tienda-virtual-del-estado-colombiano/ordenes-compra/94546"/>
    <x v="9"/>
    <x v="340"/>
    <d v="2022-08-17T00:00:00"/>
    <d v="2023-08-16T00:00:00"/>
    <s v="1 años "/>
    <d v="2023-08-16T00:00:00"/>
    <s v=""/>
    <d v="2023-08-16T00:00:00"/>
    <s v="1 años "/>
    <s v="Término Ok"/>
    <m/>
    <m/>
    <m/>
    <m/>
    <m/>
    <m/>
    <m/>
    <m/>
    <m/>
    <m/>
    <s v="No aplica"/>
    <m/>
    <m/>
    <m/>
    <m/>
    <s v="-"/>
    <m/>
    <m/>
  </r>
  <r>
    <x v="2"/>
    <s v="97546-2022"/>
    <m/>
    <s v="Tienda virtual"/>
    <s v="Orden de Compra 97546-2022"/>
    <s v="No aplica"/>
    <x v="6"/>
    <x v="9"/>
    <x v="3"/>
    <m/>
    <m/>
    <s v="CLARYICON SAS"/>
    <n v="900442893"/>
    <s v="Bogotá, D.C."/>
    <s v="No es CPS P-AG"/>
    <n v="19027997"/>
    <n v="9513998"/>
    <n v="0"/>
    <n v="28541995"/>
    <s v="-"/>
    <m/>
    <m/>
    <m/>
    <s v="Persona Jurídica"/>
    <x v="4"/>
    <m/>
    <s v="ADQUIRIR TABLETS PARA DOTAR LAS INSTITUCIONES EDUCATIVAS OFICIALES DE LA LOCALIDAD DE SUBA."/>
    <s v="https://colombiacompra.gov.co/tienda-virtual-del-estado-colombiano/ordenes-compra/97546"/>
    <x v="20"/>
    <x v="368"/>
    <d v="2022-10-23T00:00:00"/>
    <d v="2023-01-24T00:00:00"/>
    <s v="3 meses 2 días."/>
    <d v="2023-01-24T00:00:00"/>
    <s v=""/>
    <d v="2023-01-24T00:00:00"/>
    <s v="3 meses 2 días."/>
    <s v="Término Ok"/>
    <m/>
    <m/>
    <m/>
    <m/>
    <m/>
    <m/>
    <m/>
    <m/>
    <m/>
    <m/>
    <s v="No aplica"/>
    <m/>
    <m/>
    <m/>
    <m/>
    <s v="-"/>
    <m/>
    <m/>
  </r>
  <r>
    <x v="2"/>
    <s v="98121-2022"/>
    <m/>
    <s v="Tienda virtual"/>
    <s v="Orden de Compra 98121-2022"/>
    <s v="No aplica"/>
    <x v="6"/>
    <x v="9"/>
    <x v="3"/>
    <m/>
    <m/>
    <s v="PROVEEDORES PARA SISTEMAS Y CIA SAS"/>
    <s v="860530386-1"/>
    <m/>
    <s v="No es CPS P-AG"/>
    <n v="352273406"/>
    <n v="0"/>
    <n v="0"/>
    <n v="352273406"/>
    <s v="-"/>
    <m/>
    <m/>
    <m/>
    <s v="Persona Jurídica"/>
    <x v="4"/>
    <m/>
    <s v="ADQUIRIR EQUIPOS DE COMPUTO DE ESCRITORIO PARA DOTAR LAS INSTITUCIONES EDUCATIVAS OFICIALES DE LA LOCALIDAD DE SUBA"/>
    <s v="https://colombiacompra.gov.co/tienda-virtual-del-estado-colombiano/ordenes-compra/98121"/>
    <x v="20"/>
    <x v="369"/>
    <d v="2022-11-01T00:00:00"/>
    <d v="2023-01-31T00:00:00"/>
    <s v="3 meses "/>
    <d v="2023-01-31T00:00:00"/>
    <s v=""/>
    <d v="2023-01-31T00:00:00"/>
    <s v="3 meses "/>
    <s v="Término Ok"/>
    <m/>
    <m/>
    <m/>
    <m/>
    <m/>
    <m/>
    <m/>
    <m/>
    <m/>
    <m/>
    <s v="No aplica"/>
    <m/>
    <m/>
    <m/>
    <m/>
    <s v="-"/>
    <m/>
    <m/>
  </r>
  <r>
    <x v="2"/>
    <s v="99012-2022"/>
    <m/>
    <s v="Tienda virtual"/>
    <s v="Orden de Compra 99012-2022"/>
    <s v="No aplica"/>
    <x v="6"/>
    <x v="9"/>
    <x v="3"/>
    <m/>
    <m/>
    <s v="EASYCLEAN G&amp;E S.A.S."/>
    <s v="860522931-2"/>
    <m/>
    <s v="No es CPS P-AG"/>
    <n v="137381677"/>
    <n v="51439570"/>
    <n v="0"/>
    <n v="188821247"/>
    <s v="-"/>
    <m/>
    <m/>
    <m/>
    <s v="Persona Jurídica"/>
    <x v="2"/>
    <m/>
    <s v="PRESTAR EL SERVICIO INTEGRAL DE ASEO Y CAFETERIA, INCLUIDA LA MAQUINARIA Y MATERIALES NECESARIOS PARA EL DESARROLLO DE ESTE Y GARANTIZAR EL SUMINISTRO DE INSUMOS PARA LAS DIFERENTES SEDES DE LA ALCALDIA LOCAL DE SUBA"/>
    <s v="https://colombiacompra.gov.co/tienda-virtual-del-estado-colombiano/ordenes-compra/99012"/>
    <x v="8"/>
    <x v="372"/>
    <d v="2022-11-16T00:00:00"/>
    <d v="2023-03-15T00:00:00"/>
    <s v="4 meses "/>
    <d v="2023-04-22T00:00:00"/>
    <s v="1 meses 7 días."/>
    <d v="2023-04-22T00:00:00"/>
    <s v="5 meses 7 días."/>
    <s v="Término Ok"/>
    <m/>
    <m/>
    <m/>
    <d v="2023-05-17T00:00:00"/>
    <m/>
    <m/>
    <m/>
    <m/>
    <m/>
    <m/>
    <s v="No aplica"/>
    <m/>
    <m/>
    <m/>
    <m/>
    <s v="-"/>
    <m/>
    <m/>
  </r>
  <r>
    <x v="2"/>
    <s v="99419-2022"/>
    <m/>
    <s v="Tienda virtual"/>
    <s v="Orden de Compra 99419-2022"/>
    <s v="No aplica"/>
    <x v="6"/>
    <x v="9"/>
    <x v="3"/>
    <m/>
    <m/>
    <s v="EMPRESA DE TELECOMUNICACIONES DE BOGOTA SA ESP"/>
    <s v="899999115-8"/>
    <m/>
    <s v="No es CPS P-AG"/>
    <n v="9174781"/>
    <n v="2502213"/>
    <n v="0"/>
    <n v="11676994"/>
    <s v="-"/>
    <m/>
    <m/>
    <m/>
    <s v="Persona Jurídica"/>
    <x v="4"/>
    <m/>
    <s v="PRESTAR EL SERVICIO DE CONECTIVIDAD E INTERNET PARA LAS SEDES DE LA ALCALDIA LOCAL DE SUBA"/>
    <s v="https://colombiacompra.gov.co/tienda-virtual-del-estado-colombiano/ordenes-compra/99419"/>
    <x v="9"/>
    <x v="379"/>
    <d v="2022-12-26T00:00:00"/>
    <d v="2023-11-25T00:00:00"/>
    <s v="11 meses "/>
    <d v="2024-02-25T00:00:00"/>
    <s v="3 meses "/>
    <d v="2024-02-25T00:00:00"/>
    <s v="1 años 2 meses "/>
    <s v="Término Ok"/>
    <m/>
    <m/>
    <m/>
    <m/>
    <m/>
    <m/>
    <m/>
    <m/>
    <m/>
    <m/>
    <s v="No aplica"/>
    <m/>
    <m/>
    <m/>
    <m/>
    <s v="-"/>
    <m/>
    <m/>
  </r>
  <r>
    <x v="2"/>
    <s v="99670-2022"/>
    <m/>
    <s v="Tienda virtual"/>
    <s v="Orden de Compra 99670-2022"/>
    <s v="No aplica"/>
    <x v="6"/>
    <x v="9"/>
    <x v="3"/>
    <m/>
    <m/>
    <s v="SISTETRONICS SAS"/>
    <s v="800230829-7"/>
    <m/>
    <s v="No es CPS P-AG"/>
    <n v="150857966"/>
    <n v="75428983"/>
    <n v="0"/>
    <n v="226286949"/>
    <s v="-"/>
    <m/>
    <m/>
    <m/>
    <s v="Persona Jurídica"/>
    <x v="4"/>
    <m/>
    <s v="ADQUIRIR EQUIPOS DE COMPUTO PORTATILES PARA DOTAR LAS INSTITUCIONES EDUCATIVAS OFICIALES DE LA LOCALIDAD DE SUBA"/>
    <s v="https://colombiacompra.gov.co/tienda-virtual-del-estado-colombiano/ordenes-compra/99670"/>
    <x v="9"/>
    <x v="377"/>
    <d v="2022-11-25T00:00:00"/>
    <d v="2023-02-22T00:00:00"/>
    <s v="2 meses 29 días."/>
    <d v="2023-02-22T00:00:00"/>
    <s v=""/>
    <d v="2023-02-22T00:00:00"/>
    <s v="2 meses 29 días."/>
    <s v="Término Ok"/>
    <m/>
    <m/>
    <m/>
    <m/>
    <m/>
    <m/>
    <m/>
    <m/>
    <m/>
    <m/>
    <s v="No aplica"/>
    <m/>
    <m/>
    <m/>
    <m/>
    <s v="-"/>
    <m/>
    <m/>
  </r>
  <r>
    <x v="2"/>
    <s v="101402-2022"/>
    <m/>
    <s v="Tienda virtual"/>
    <s v="Orden de Compra 101402-2022"/>
    <s v="No aplica"/>
    <x v="6"/>
    <x v="9"/>
    <x v="3"/>
    <m/>
    <m/>
    <s v="INVESAKK SAS"/>
    <s v="802014471-6"/>
    <m/>
    <s v="No es CPS P-AG"/>
    <n v="249999376"/>
    <n v="0"/>
    <n v="0"/>
    <n v="249999376"/>
    <s v="-"/>
    <m/>
    <m/>
    <m/>
    <s v="Persona Jurídica"/>
    <x v="4"/>
    <m/>
    <s v="SUMINISTRO DE INSUMOS PARA EL DESARROLLO DE ACCIONES DE LIMPIEZA Y MEJORA DE LOS ENTORNOS DE LA LOCALIDAD DE SUBA, EN EL MARCO DE LA ESTRATEGIA “JUNTOS CUIDAMOS BOGOTÁ”"/>
    <s v="https://colombiacompra.gov.co/tienda-virtual-del-estado-colombiano/ordenes-compra/101402"/>
    <x v="12"/>
    <x v="388"/>
    <d v="2022-12-12T00:00:00"/>
    <d v="2023-06-11T00:00:00"/>
    <s v="6 meses "/>
    <d v="2023-06-11T00:00:00"/>
    <s v=""/>
    <d v="2023-06-11T00:00:00"/>
    <s v="6 meses "/>
    <s v="Término Ok"/>
    <m/>
    <m/>
    <m/>
    <m/>
    <m/>
    <m/>
    <m/>
    <m/>
    <m/>
    <m/>
    <s v="No aplica"/>
    <m/>
    <m/>
    <m/>
    <m/>
    <s v="-"/>
    <m/>
    <m/>
  </r>
  <r>
    <x v="3"/>
    <s v="001-2023"/>
    <n v="85872"/>
    <s v="Secop II"/>
    <s v="001-2023CPS-P(85872)"/>
    <s v="FDLSUBACD-001-2023(85872)"/>
    <x v="0"/>
    <x v="0"/>
    <x v="1"/>
    <m/>
    <m/>
    <s v="CATALINA POSADA ESCOBAR"/>
    <n v="1020753504"/>
    <s v="Bogotá, D.C."/>
    <n v="1966"/>
    <n v="99000000"/>
    <n v="28800000"/>
    <n v="0"/>
    <n v="127800000"/>
    <n v="9000000"/>
    <m/>
    <m/>
    <n v="1"/>
    <s v="Persona Natural"/>
    <x v="5"/>
    <s v="1. 20/12/2023 1:13:35 PM Mediante documento radicado en el Fondo de Desarrollo Local de Suba, por JULIAN ANDRES MORENO BARON, quien obra como supervisor del Contrato de Prestación de Servicios 001-2023CPS-P(85872), suscrito con CATALINA POSADA ESCOBAR se determina prorrogar por NOVENTA Y SEIS (96) DÍAS contados a partir del vencimiento del plazo pactado y adicionar presupuestalmente al contrato la suma de VEINTIOCHO MILLONES OCHOCIENTOS MIL PESOS M/CTE ($ 28.800.000) incluido impuestos, (la justificación se encuentra anexa al presente, la cual hace parte integra del contrato). La nueva fecha terminación del contrato es el 31/03/2024. Para el efecto, se cuenta con el Certificado de Disponibilidad Presupuestal (CDP) No. 1336 del 14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_x000a_2. 3/02/2024 5:59:27 AM Terminar de manera anticipada Contrato de Prestación de Servicios No. 001-2023CPS-P(85872), a partir del día 02 de febrero del 2024, por solicitud del contratista CATALINA POSADA ESCOBAR del día 26 de enero de 2024. con radicado No. 2024611001310"/>
    <s v="PRESTAR LOS SERVICIOS PROFESIONALES ESPECIALIZADOS AL AREA DE GESTIDN DEL DESARROLLO LOCAL PARA APOYAR LA COORDINACIDN DE LOS TEMAS RELACIONADOS CON EL FORTALECIMIENTO DEL TEJIDO ECONOMICO LOCAL, PARA EL CUMPLIMIENTO DE LAS METAS DEL PLAN DE DESARROLLO LOCAL DE SUBA"/>
    <s v="https://community.secop.gov.co/Public/Tendering/OpportunityDetail/Index?noticeUID=CO1.NTC.3821132&amp;isFromPublicArea=True&amp;isModal=true&amp;asPopupView=true"/>
    <x v="22"/>
    <x v="404"/>
    <d v="2023-01-25T00:00:00"/>
    <d v="2023-12-24T00:00:00"/>
    <s v="11 meses "/>
    <d v="2024-04-01T00:00:00"/>
    <s v="3 meses 8 días."/>
    <d v="2024-02-02T00:00:00"/>
    <s v="1 años 9 días."/>
    <s v="Terminación Anticipada"/>
    <m/>
    <m/>
    <m/>
    <m/>
    <s v="CALLE 139 No.73-20 EL VELERO CASA 57"/>
    <n v="3117395385"/>
    <s v="ktaposada@hotmail.com"/>
    <s v="Banco Scotiabank Colpatria"/>
    <s v="Ahorros"/>
    <s v="4412009418"/>
    <s v="Femenino"/>
    <s v="Colombia"/>
    <s v="Medellín"/>
    <s v="Antioquia"/>
    <d v="1990-06-18T00:00:00"/>
    <n v="33"/>
    <s v="ADMINISTRACION DE EMPRESAS, ESPECIALIZACIÓN EN GESTIÓN DE LA_x000a_CALIDAD Y NORMALIZACIÓN TÉCNICA"/>
    <m/>
  </r>
  <r>
    <x v="3"/>
    <s v="002-2023"/>
    <n v="83727"/>
    <s v="Secop II"/>
    <s v="002-2023CPS-P(83727)"/>
    <s v="FDLSUBACD-002-2023(83727)"/>
    <x v="0"/>
    <x v="0"/>
    <x v="1"/>
    <m/>
    <m/>
    <s v="FRANCISCO JAVIER GRANADOS GUTIERREZ"/>
    <n v="79796420"/>
    <s v="Bogotá, D.C."/>
    <n v="1978"/>
    <n v="99000000"/>
    <n v="49500000"/>
    <n v="0"/>
    <n v="148500000"/>
    <n v="9000000"/>
    <m/>
    <m/>
    <n v="1"/>
    <s v="Persona Natural"/>
    <x v="5"/>
    <s v="3. 27/05/2024 7:15:54 PM Con radicado 2024-611-010317-2 dirigido a la Alcaldesa la Dra. ANA ISABEL HORTÚA SALCEDO del 21 de mayo de 2024, el contratista FRANCISCO JAVIER GRANADOS GUTIERREZ presento solicitud de terminación de contrato indicando: &quot;Con el presente le informo que por motivos personales no podré dar continuidad a la ejecución del contrato CPS 002 de 2023, el cual tiene por objeto: &quot;PRESTAR LOS SERVICIOS PROFESIONALES ESPECIALIZADOS AL ÁREA DE GESTIÓN DEL DESARROLLO LOCAL PARA APOYAR LA COORDINACIÓN DE LOS PROYECTOS RELACIONADOS CON LA INTERVENCIÓN DE LA INFRAETSRUCTURA LOCAL EN EL MARCO DEL CUMPLIMIENTO DE LAS METAS DEL PLAN DE DESARROLLO LOCAL DE SUBA.&quot; En consecuencia se realiza la terminación respectiva a partir del 27/05/2024._x000a_2. 22/03/2024 6:39:37 PM Mediante documento radicado el 20 de marzo de 2024, se solicita la PRÓRROGA y ADICIÓN del contrato No. 002-2023CPS-P(83727), suscrito con FRANCISCO JAVIER GRANADOS GUTIERREZ, por el término de en dos meses quince días, además de adicionar, VEINTIDOS MILLONES QUINIENTOS MIL PESOS ($22.500.000); atendiendo a la necesidad de garantizar la función de la administración local se requiere continuar con la ejecución del contrato de prestación de servicios objeto de adición y prórroga. LA NUEVA FECHA DE TERMINACIÓN DEL CONTRATO ES EL DÍA 09 DE JUNIO DE 2024. Las erogaciones correspondientes al pago del valor de la presente adición se harán con cargo al presupuesto del FDLS, según certificado de disponibilidad presupuestal No.1067 del 22/03/2024. Lo anterior, con fundamento además en el principio de la autonomía de la voluntad consagrado en el artículo 1602 del Código Civil, en concordancia con el artículo 40 de la Ley 80 de 1993, inciso tercero._x0009_ _x000a_1. 19/12/2023 5:40:57 PM Mediante documento radicado el 05 de diciembre de 2023, se solicita la PRÓRROGA y ADICIÓN del contrato No. 002-2023CPS-P(83727), en TRES (3) MESES, suscrito con FRANCISCO JAVIER GRANADOS GUTIERREZ, por el término de TRES (3) MESES, además de adicionar VEINTISIETE MILLONES DE PESOS M/CTE. ($27.000.000); atendiendo a la necesidad de garantizar la función de la administración local se requiere continuar con la ejecución del contrato de prestación de servicios objeto de adición y prórroga. LA NUEVA FECHA DE TERMINACIÓN DEL CONTRATO ES EL DÍA 24 DE MARZO DE 2024. Las erogaciones correspondientes al pago del valor de la presente adición se harán con cargo al presupuesto del FDLS, según certificado de disponibilidad presupuestal No. 1337 del 14-12-2023. Lo anterior, con fundamento además en el principio de la autonomía de la voluntad consagrado en el artículo 1602 del Código Civil, en concordancia con el artículo 40 de la Ley 80 de 1993, inciso tercero."/>
    <s v="PRESTAR LOS SERVICIOS PROFESIONALES ESPECIALIZADOS AL ÁREA DE GESTIÓN DEL DESARROLLO LOCAL PARA APOYAR LA COORDINACIÓN DE LOS PROYECTOS RELACIONADOS CON LA INTERVENCIÓN DE LA INFRAESTRUCTURA LOCAL EN EL MARCO DEL CUMPLIMIENTO DE LAS METAS DEL PLAN DE DESARROLLO LOCAL DE SUBA"/>
    <s v="https://community.secop.gov.co/Public/Tendering/OpportunityDetail/Index?noticeUID=CO1.NTC.3823298&amp;isFromPublicArea=True&amp;isModal=true&amp;asPopupView=true"/>
    <x v="11"/>
    <x v="404"/>
    <d v="2023-01-25T00:00:00"/>
    <d v="2023-12-24T00:00:00"/>
    <s v="11 meses "/>
    <d v="2024-06-09T00:00:00"/>
    <s v="5 meses 16 días."/>
    <d v="2024-05-27T00:00:00"/>
    <s v="1 años 4 meses 3 días."/>
    <s v="Terminación Anticipada"/>
    <m/>
    <m/>
    <m/>
    <m/>
    <s v="Calle 157C No 91-86 Torre 6 apto 122"/>
    <n v="3107855401"/>
    <s v="franjagran@gmail.com"/>
    <s v="Banco Caja Social (BCSC)"/>
    <s v="Ahorros"/>
    <s v="24103943879"/>
    <s v="Masculino"/>
    <s v="Colombia"/>
    <s v="Bogotá, D.C."/>
    <s v="Cundinamarca"/>
    <d v="1978-06-29T00:00:00"/>
    <n v="45"/>
    <s v="Especialista en Gestión de Proyectos - Ingeniero civil "/>
    <m/>
  </r>
  <r>
    <x v="3"/>
    <s v="003-2023 C1"/>
    <n v="83898"/>
    <s v="Secop II"/>
    <s v="003-2023CPS-P(83898)"/>
    <s v="FDLSUBACD-003-2023(83898)"/>
    <x v="0"/>
    <x v="0"/>
    <x v="1"/>
    <d v="2023-06-28T00:00:00"/>
    <n v="53100000"/>
    <s v="CAMILO ANDRÉS PRIETO CUARTAS"/>
    <n v="1032417924"/>
    <s v="Bogotá, D.C."/>
    <n v="1978"/>
    <n v="99000000"/>
    <n v="0"/>
    <n v="0"/>
    <n v="99000000"/>
    <n v="9000000"/>
    <m/>
    <m/>
    <n v="1"/>
    <s v="Persona Natural"/>
    <x v="1"/>
    <s v="1. 28/06/2023 5:10:28 PM Mediante documento radicado en el Fondo de Desarrollo Local de Suba, por quien obra como apoyo a la supervisión del Contrato 003-2023CPS-P(83898) se solicita CESIÓN del contrato suscrito con CAMILO ANDRÉS PRIETO CUARTAS IDENTIFICADO CON CÉDULA DE CIUDADANÍA No. 1.032.417.924 de BOGOTÁ D.C,. De conformidad con la justificación de documento anexo suscrito por el supervisor, que hace parte integral de la presente modificación contractual. Por lo anterior, se realiza la CESIÓN DEL CONTRATO 003-2023CPS-P(83898) A GUILLERMO FRANCISCO AMOROCHO BARRERA, IDENTIFICADA CON CÉDULA DE CIUDADANÍA NO. 1.026.555.099 DE BOGOTÁ, a partir del día veintiocho (28) de junio de 2023, teniendo en cuenta la idoneidad, previa verificación de los requisitos aportados por el (la) contratista. Lo anterior de conformidad con los documentos anexos, los cuales hacen parte integral de la presente modificación contractual."/>
    <s v="PRESTAR SERVICIOS PROFESIONALES ESPECIALIZADOS EN EL ÁREA DE GESTIÓN DEL DESARROLLO LOCAL, PARA BRINDAR LINEAMIENTOS CON EL FIN DE EVALUAR Y ORIENTAR TEMAS PRIORITARIOS EN LA ALCALDÍA LOCAL DE SUBA"/>
    <s v="https://community.secop.gov.co/Public/Tendering/OpportunityDetail/Index?noticeUID=CO1.NTC.3821061&amp;isFromPublicArea=True&amp;isModal=true&amp;asPopupView=true"/>
    <x v="12"/>
    <x v="404"/>
    <d v="2023-01-25T00:00:00"/>
    <d v="2023-12-24T00:00:00"/>
    <s v="11 meses "/>
    <d v="2024-03-24T00:00:00"/>
    <s v="3 meses "/>
    <d v="2024-03-24T00:00:00"/>
    <s v="1 años 2 meses "/>
    <s v="Término Ok"/>
    <m/>
    <m/>
    <m/>
    <m/>
    <s v="Calle 163B# 45 -32 int apto 204"/>
    <n v="3212425891"/>
    <s v="camiloanpri@hotmail.com"/>
    <s v="Banco de Bogotá"/>
    <s v="Ahorros"/>
    <s v="85212090"/>
    <s v="Masculino"/>
    <s v="Colombia"/>
    <s v="Bogotá, D.C."/>
    <s v="Cundinamarca"/>
    <d v="1988-07-24T00:00:00"/>
    <n v="35"/>
    <s v="ESPECIALIZACION EN GERENCIA DE PROYECTOS; _x000a_ESPECIALIZACION EN TECNOLOGIA DE LA_x000a_CONSTRUCCION EN EDIFICACIONES; INGENIERIA CIVIL; _x000a_Master en Direccion y administración de Proyectos"/>
    <m/>
  </r>
  <r>
    <x v="3"/>
    <s v="003-2023"/>
    <n v="83898"/>
    <s v="Secop II"/>
    <s v="003-2023CPS-P(83898)"/>
    <s v="FDLSUBACD-003-2023(83898)"/>
    <x v="0"/>
    <x v="0"/>
    <x v="1"/>
    <m/>
    <m/>
    <s v="MANUEL GUILLERMO FRANCISCO AMOROCHO BARRERA"/>
    <n v="1026555099"/>
    <s v="Bogotá, D.C."/>
    <n v="1978"/>
    <n v="99000000"/>
    <n v="49500000"/>
    <n v="0"/>
    <n v="148500000"/>
    <n v="9000000"/>
    <m/>
    <m/>
    <n v="1"/>
    <s v="Persona Natural"/>
    <x v="6"/>
    <s v="2. 22/03/2024 9:38:09 PM Desde la supervisión del contrato radicada en la Oficina de Contratación el día 19/03/2024 se solicita la PRÓRROGA y ADICIÓN del contrato No. 003- 2023CPS-P(83898), suscrito con Manuel Guillermo Francisco Amorocho Barrera, por el término de DOS (02) MESES Y QUINCE (15) DÍAS calendario, además de adicionar VEINTIDOS MILLONES QUINIENTOS MIL PESOS ($22.500.000) M/CTE; atendiendo a la necesidad de garantizar la función de la administración local se requiere continuar con la ejecución del contrato de prestación de servicios objeto de adición y prórroga. LA NUEVA FECHA DE TERMINACIÓN DEL CONTRATO ES EL DÍA NUEVE (09) DE JUNIO DE 2024. Las erogaciones correspondientes al pago del valor de la presente adición se harán con cargo al presupuesto del FDLS, según certificado de disponibilidad presupuestal N° 1104 del 22/03/2024. Lo anterior, con fundamento además en el principio de la autonomía de la voluntad consagrado en el artículo 1602 del Código Civil, en concordancia con el artículo 40 de la Ley 80 de 1993, inciso tercero._x000a_1. Mediante documento radicado en el Fondo de Desarrollo Local de Suba, por JULIAN ANDRES MORENO BARON, quien obra como supervisor del Contrato de Prestación de Servicios 0003-2023CPS-P(83898), suscrito con MANUEL GUILLERMO FRANCISCO AMOROCHO BARRERA se determina prorrogar por TRES (3) MESES contados a partir del vencimiento del plazo pactado y adicionar presupuestalmente al contrato la suma de VEINTISIETE MILLONES DE PESOS M/CTE ($ 27.000.000) incluido impuestos, (la justificación se encuentra anexa al presente, la cual hace parte integra del contrato). La nueva fecha terminación del contrato es el 24/03/2024. Para el efecto, se cuenta con el Certificado de Disponibilidad Presupuestal (CDP) No. 1295 del 13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SERVICIOS PROFESIONALES ESPECIALIZADOS EN EL ÁREA DE GESTIÓN DEL DESARROLLO LOCAL, PARA BRINDAR LINEAMIENTOS CON EL FIN DE EVALUAR Y ORIENTAR TEMAS PRIORITARIOS EN LA ALCALDÍA LOCAL DE SUBA"/>
    <s v="https://community.secop.gov.co/Public/Tendering/OpportunityDetail/Index?noticeUID=CO1.NTC.3821061&amp;isFromPublicArea=True&amp;isModal=true&amp;asPopupView=true"/>
    <x v="35"/>
    <x v="404"/>
    <d v="2023-01-25T00:00:00"/>
    <d v="2023-12-24T00:00:00"/>
    <s v="11 meses "/>
    <d v="2024-06-09T00:00:00"/>
    <s v="5 meses 16 días."/>
    <d v="2024-06-09T00:00:00"/>
    <s v="1 años 4 meses 16 días."/>
    <s v="Término Ok"/>
    <m/>
    <m/>
    <m/>
    <m/>
    <s v="Avenida calle 25 Nº 27 B - 87"/>
    <n v="3016967467"/>
    <s v="mfamorochob@unal.edu.co"/>
    <s v="Banco Davivienda"/>
    <s v="Ahorros"/>
    <s v="001670110426"/>
    <s v="Masculino"/>
    <s v="Colombia"/>
    <s v="Bogotá, D.C."/>
    <s v="Cundinamarca"/>
    <d v="1987-09-19T00:00:00"/>
    <n v="36"/>
    <s v="ESPECIALIZACION EN PROYECTOS DE DESARROLLO; ADMINISTRACION DE EMPRESAS"/>
    <m/>
  </r>
  <r>
    <x v="3"/>
    <s v="004-2023"/>
    <n v="84000"/>
    <s v="Secop II"/>
    <s v="004-2023CPS-P(84000)"/>
    <s v="FDLSUBACD-004-2023(84000)"/>
    <x v="0"/>
    <x v="0"/>
    <x v="1"/>
    <m/>
    <m/>
    <s v="JUAN SEBASTIAN PULECIO DOMINGUEZ"/>
    <n v="1019059866"/>
    <s v="Bogotá, D.C."/>
    <n v="1979"/>
    <n v="99000000"/>
    <n v="49500000"/>
    <n v="0"/>
    <n v="148500000"/>
    <n v="9000000"/>
    <m/>
    <m/>
    <n v="5"/>
    <s v="Persona Natural"/>
    <x v="6"/>
    <s v="2. 26/03/2024 3:58:50 PM Mediante documento radicado el 19 de marzo de 2024, se solicita la PRÓRROGA y ADICIÓN del contrato 004-2023CPS-P(84000) suscrito con JUAN SEBASTIAN PULECIO DOMINGUEZ, por el término de DOS (2) MESES Y NUEVE (9) DÍAS además de VEINTE MILLONES SETECIENTOS MIL PESOS ($20.700.000), atendiendo a la necesidad de garantizar la función de la administración local por lo que se requiere continuar con la ejecución del contrato de prestación de servicios objeto de adición y prórroga. LA NUEVA FECHA DE TERMINACIÓN DEL CONTRATO SERA HASTA EL 9 DE JUNIO DE 2024. Las erogaciones correspondientes al pago del valor de la presente adición se harán con cargo al presupuesto del FDLS, según certificado de disponibilidad presupuestal (CDP) No 1112 del 26 de marzo de 2024. Lo anterior, con fundamento además en el principio de la autonomía de la voluntad consagrado en el artículo 1602 del Código Civil, en concordancia con el artículo 40 de la Ley 80 de 1993, inciso tercero._x000a_1. 19/12/2023 9:14:20 AM Mediante documento del apoyo a la supervisión con Vo.Bo., del Alcalde, justifica la conveniencia de prorrogar el plazo de ejecución contractual por el término de TRES (3) MESES Y SEIS (6) DÍAS contado a partir del vencimiento del plazo inicialmente pactado y en consecuencia adicionar el valor establecido en el contrato 004- 2023CPS-P(84000), a nombre JUAN SEBASTIÁN PULECIO DOMÍNGUEZ, en la suma de VEINTIOCHO MILLONES OCHOCIENTOS MIL PESOS($28.800.000). Lo anterior de conformidad con los documentos anexos, los cuales hacen parte integral de la presente modificación contractual."/>
    <s v="PRESTAR SERVICIOS PROFESIONALES COMO ABOGADO(A) ESPECIALIZADO(A) PARA APOYAR JURDICA Y TECNICAMENTE EL DESARROLLO DE LAS ACTIVIDADES ENCAMINADAS AL CUMPLIMIENTO DE LAS METAS ESTABLECIDAS EN LOS PLANES DE TRABAJO SUSCRITOS PARA TODOS LOS ASUNTOS JURIDICOS DE INSPECCION VIGILANCIA Y CONTROL DE LA ALCALDIA LOCAL DE SUBA"/>
    <s v="https://community.secop.gov.co/Public/Tendering/OpportunityDetail/Index?noticeUID=CO1.NTC.3821339&amp;isFromPublicArea=True&amp;isModal=true&amp;asPopupView=true"/>
    <x v="21"/>
    <x v="404"/>
    <d v="2023-01-25T00:00:00"/>
    <d v="2023-12-24T00:00:00"/>
    <s v="11 meses "/>
    <d v="2024-06-09T00:00:00"/>
    <s v="5 meses 16 días."/>
    <d v="2024-06-09T00:00:00"/>
    <s v="1 años 4 meses 16 días."/>
    <s v="Término Ok"/>
    <m/>
    <m/>
    <m/>
    <m/>
    <s v="carrera 55 # 149-20"/>
    <n v="3147599494"/>
    <s v="puleciodjuan@gmail.com"/>
    <s v="Bancolombia"/>
    <s v="Ahorros"/>
    <s v="18331347325"/>
    <s v="Masculino"/>
    <s v="Colombia"/>
    <s v="Bogotá, D.C."/>
    <s v="Cundinamarca"/>
    <d v="1991-05-04T00:00:00"/>
    <n v="33"/>
    <s v="Especialización en gestión jurídica pública"/>
    <m/>
  </r>
  <r>
    <x v="3"/>
    <s v="005-2023 C1"/>
    <n v="84186"/>
    <s v="Secop II"/>
    <s v="005-2023CPS-P(84186)"/>
    <s v="FDLSUBACD-005-2023(84186)"/>
    <x v="0"/>
    <x v="0"/>
    <x v="1"/>
    <d v="2024-04-02T00:00:00"/>
    <n v="20400000"/>
    <s v="DIANA PATRICIA ARENAS BLANCO"/>
    <n v="1098648859"/>
    <s v="Bucaramanga (Santander)"/>
    <n v="1978"/>
    <n v="99000000"/>
    <n v="49500000"/>
    <n v="0"/>
    <n v="148500000"/>
    <n v="9000000"/>
    <m/>
    <m/>
    <n v="1"/>
    <s v="Persona Natural"/>
    <x v="1"/>
    <s v="2. 22/03/2024 6:50:55 PM Mediante documento radicado el 20 de marzo de 2024, se solicita la PRÓRROGA y ADICIÓN del contrato No. 005-2023CPS-P(84186), suscrito con DIANA PATRICIA ARENAS BLANCO, por el término de en dos meses quince días, además de adicionar, VEINTIDOS MILLONES QUINIENTOS MIL PESOS ($22.500.000); atendiendo a la necesidad de garantizar la función de la administración local se requiere continuar con la ejecución del contrato de prestación de servicios objeto de adición y prórroga. LA NUEVA FECHA DE TERMINACIÓN DEL CONTRATO ES EL DÍA 09 DE JUNIO DE 2024. Las erogaciones correspondientes al pago del valor de la presente adición se harán con cargo al presupuesto del FDLS, según certificado de disponibilidad presupuestal No.1068 del 22/03/2024. Lo anterior, con fundamento además en el principio de la autonomía de la voluntad consagrado en el artículo 1602 del Código Civil, en concordancia con el artículo 40 de la Ley 80 de 1993, inciso tercero._x000a_1. 20/12/2023 3:00:45 PM Para garantizar la continuidad del servicio y subsistiendo la inexistencia de personal se prorroga el contrato 005-2023 por 3 meses y en consecuencia se adiciona por $ 27.000.000._x0009_ "/>
    <s v="Prestar servicios profesionales especializados en la estructuracibn, formulacibn, evaluacibn y seguimiento a los proyectos de inversibn y gastos de funcionamiento de la entidad, relacionados con el componente de las tecnologias de la informacibn y la comunicacibn - TIC de la alcaldia Local de Suba."/>
    <s v="https://community.secop.gov.co/Public/Tendering/OpportunityDetail/Index?noticeUID=CO1.NTC.3821323&amp;isFromPublicArea=True&amp;isModal=true&amp;asPopupView=true"/>
    <x v="9"/>
    <x v="404"/>
    <d v="2023-01-25T00:00:00"/>
    <d v="2023-12-24T00:00:00"/>
    <s v="11 meses "/>
    <d v="2024-06-09T00:00:00"/>
    <s v="5 meses 16 días."/>
    <d v="2024-06-09T00:00:00"/>
    <s v="1 años 4 meses 16 días."/>
    <s v="Término Ok"/>
    <m/>
    <m/>
    <m/>
    <m/>
    <s v="CRA 90BIS # 73A - 57 APTO 304 TORRE 5A"/>
    <n v="3112003406"/>
    <s v="dianaarenasblanco@gmail.com"/>
    <s v="Bancolombia"/>
    <s v="Ahorros"/>
    <s v="60215346921"/>
    <s v="Femenino"/>
    <s v="Colombia"/>
    <s v="Bogotá, D.C."/>
    <s v="Cundinamarca"/>
    <d v="1987-12-23T00:00:00"/>
    <n v="36"/>
    <s v="MAESTRÍA EN GERENCIA DE LA_x000a_INNOVACIÓN "/>
    <m/>
  </r>
  <r>
    <x v="3"/>
    <s v="005-2023"/>
    <n v="84186"/>
    <s v="Secop II"/>
    <s v="005-2023CPS-P(84186)"/>
    <s v="FDLSUBACD-005-2023(84186)"/>
    <x v="0"/>
    <x v="0"/>
    <x v="1"/>
    <m/>
    <m/>
    <s v="VÍCTOR ALFONSO ARIAS GARCÍA"/>
    <n v="1032369948"/>
    <s v="Bogotá D.C."/>
    <n v="1978"/>
    <n v="99000000"/>
    <n v="49500000"/>
    <n v="0"/>
    <n v="148500000"/>
    <n v="9000000"/>
    <m/>
    <m/>
    <n v="1"/>
    <s v="Persona Natural"/>
    <x v="6"/>
    <s v="2. 22/03/2024 6:50:55 PM Mediante documento radicado el 20 de marzo de 2024, se solicita la PRÓRROGA y ADICIÓN del contrato No. 005-2023CPS-P(84186), suscrito con DIANA PATRICIA ARENAS BLANCO, por el término de en dos meses quince días, además de adicionar, VEINTIDOS MILLONES QUINIENTOS MIL PESOS ($22.500.000); atendiendo a la necesidad de garantizar la función de la administración local se requiere continuar con la ejecución del contrato de prestación de servicios objeto de adición y prórroga. LA NUEVA FECHA DE TERMINACIÓN DEL CONTRATO ES EL DÍA 09 DE JUNIO DE 2024. Las erogaciones correspondientes al pago del valor de la presente adición se harán con cargo al presupuesto del FDLS, según certificado de disponibilidad presupuestal No.1068 del 22/03/2024. Lo anterior, con fundamento además en el principio de la autonomía de la voluntad consagrado en el artículo 1602 del Código Civil, en concordancia con el artículo 40 de la Ley 80 de 1993, inciso tercero._x000a_1. 20/12/2023 3:00:45 PM Para garantizar la continuidad del servicio y subsistiendo la inexistencia de personal se prorroga el contrato 005-2023 por 3 meses y en consecuencia se adiciona por $ 27.000.000._x0009_ "/>
    <s v="Prestar servicios profesionales especializados en la estructuracibn, formulacibn, evaluacibn y seguimiento a los proyectos de inversibn y gastos de funcionamiento de la entidad, relacionados con el componente de las tecnologias de la informacibn y la comunicacibn - TIC de la alcaldia Local de Suba."/>
    <s v="https://community.secop.gov.co/Public/Tendering/OpportunityDetail/Index?noticeUID=CO1.NTC.3821323&amp;isFromPublicArea=True&amp;isModal=true&amp;asPopupView=true"/>
    <x v="9"/>
    <x v="404"/>
    <d v="2023-01-25T00:00:00"/>
    <d v="2023-12-24T00:00:00"/>
    <s v="11 meses "/>
    <d v="2024-06-09T00:00:00"/>
    <s v="5 meses 16 días."/>
    <d v="2024-06-09T00:00:00"/>
    <s v="1 años 4 meses 16 días."/>
    <s v="Término Ok"/>
    <m/>
    <m/>
    <m/>
    <m/>
    <s v="CL 24 SUR 51 F 28"/>
    <n v="3156667627"/>
    <s v="vaariasg@gmail.com"/>
    <s v="Banco Scotiabank Colpatria"/>
    <s v="Ahorros"/>
    <s v="1002088068"/>
    <s v="Masculino"/>
    <s v="Colombia"/>
    <s v="Bogotá, D.C."/>
    <s v="Cundinamarca"/>
    <d v="1986-09-09T00:00:00"/>
    <n v="37"/>
    <s v="MAESTRÍA EN GERENCIA DE SISTEMAS DE INFORMACIÓN Y PROYECTOS"/>
    <m/>
  </r>
  <r>
    <x v="3"/>
    <s v="006-2023 C1"/>
    <n v="86113"/>
    <s v="Secop II"/>
    <s v="006-2023CPS-P(86113)"/>
    <s v="FDLSUBACD-006-2023(86113)"/>
    <x v="0"/>
    <x v="0"/>
    <x v="1"/>
    <d v="2023-06-15T00:00:00"/>
    <n v="44566666"/>
    <s v="DEISY LORENA ALFONSO RODRIGUEZ"/>
    <n v="1019100002"/>
    <s v="Bogotá, D.C."/>
    <n v="1978"/>
    <n v="77000000"/>
    <n v="0"/>
    <n v="0"/>
    <n v="77000000"/>
    <n v="7000000"/>
    <m/>
    <m/>
    <n v="1"/>
    <s v="Persona Natural"/>
    <x v="1"/>
    <s v="1. 15/06/2023 6:32:31 PM Mediante documento remitido por el señor Alcalde Local quien obra como supervisor del Contrato de Prestación de Servicios Profesionales No.006-2023CPS-P(86113) suscrito con MARIA LORENA ALFONSO RODRIGUEZ identificado(a) con cédula de ciudadanía No. 1.019.100.002 de BOGOTA D.C, se solicita CESIÓN del mismo, de conformidad con la justificación contenida en el documento anexo, que hace parte integral de la presente modificación contractual. Por lo anterior, se realiza la CESIÓN del Contrato de Prestación de Servicios Profesionales No.006-2023CPS-P(86113) a ANGIEE NATHALIA TORRES TRIANA, identificado (a) con cedula de ciudadanía No. 1.014.236.662 de Bogotá, a partir del 15 de junio de 2023, teniendo en cuenta la idoneidad, previa verificación del cumplimiento de los requisitos aportados por el contratista. Lo anterior de conformidad con los documentos anexos, los cuales hacen parte integral de la presente modificación contractual._x0009_ "/>
    <s v="Prestar los servicios profesionales para apoyar al Alcalde Local en temas prioritarios y la gestión ante las entidades del Distrito Capital para el cumplimiento de las metas del Plan de Desarrollo Local"/>
    <s v="https://community.secop.gov.co/Public/Tendering/OpportunityDetail/Index?noticeUID=CO1.NTC.3821402&amp;isFromPublicArea=True&amp;isModal=true&amp;asPopupView=true"/>
    <x v="14"/>
    <x v="404"/>
    <d v="2023-01-26T00:00:00"/>
    <d v="2023-12-25T00:00:00"/>
    <s v="11 meses "/>
    <d v="2023-12-25T00:00:00"/>
    <s v=""/>
    <d v="2023-12-25T00:00:00"/>
    <s v="11 meses "/>
    <s v="Término Ok"/>
    <m/>
    <m/>
    <m/>
    <m/>
    <s v="Carrera 14 BIS 153 81"/>
    <n v="3168211759"/>
    <s v="lorenaarodriguez@outlook.com"/>
    <s v="Banco Davivienda"/>
    <s v="Ahorros"/>
    <s v="6100935540"/>
    <s v="Femenino"/>
    <s v="Colombia"/>
    <s v="Bogotá, D.C."/>
    <s v="Cundinamarca"/>
    <d v="1994-09-14T00:00:00"/>
    <n v="29"/>
    <s v="MAESTRIA EN CONSTRUCCION DE PAZ; MAESTRIA EN DERECHO INTERNACIONAL; RELACIONES INTERNACIONALES"/>
    <m/>
  </r>
  <r>
    <x v="3"/>
    <s v="006-2023"/>
    <n v="86113"/>
    <s v="Secop II"/>
    <s v="006-2023CPS-P(86113)"/>
    <s v="FDLSUBACD-006-2023(86113)"/>
    <x v="0"/>
    <x v="0"/>
    <x v="1"/>
    <m/>
    <m/>
    <s v="ANGIEE NATHALIA TORRES TRIANA"/>
    <n v="1014236662"/>
    <s v="Bogotá, D.C."/>
    <n v="1978"/>
    <n v="77000000"/>
    <n v="38500000"/>
    <n v="0"/>
    <n v="115500000"/>
    <n v="7000000"/>
    <m/>
    <m/>
    <n v="1"/>
    <s v="Persona Natural"/>
    <x v="6"/>
    <s v="3. 22/03/2024 8:38:25 PM Mediante documento radicado en el Fondo de Desarrollo Local de Suba, por CAMILA ANDREA BARRIOS, quien obra como apoyo a la supervisión del Contrato 006-2023CPS-P(86113), se solicita PRORROGA y ADICIÓN del contrato, suscrito con ANGIEE NATHALIA TORRES TRIANA, por el término de DOS (2) MESES Y QUINCE (15) DIAS, además adicionar la suma de DIECISIETE MILLONES QUINIENTOS MIL PESOS M/CTE. ($17.500.000). De conformidad con la justificación esgrimida en el documento anexo suscrito por el supervisor, que hace parte integral de la presente modificación contractual. La presente adición se encuentra respaldada con el Certificado de Disponibilidad Presupuestal No. XXXde fecha 22 de marzo de 2024. La nueva fecha terminación del contrato es el 9 de junio de 2024. Lo anterior, con fundamento además en el principio de la autonomía de la voluntad consagrado en el artículo 1602 del Código Civil, en concordancia con el artículo 40 de la Ley 80 de 1993, inciso tercero._x000a_2. 22/12/2023 9:07:08 AM ((UTC-05:00) La supervisión del Contrato de Prestación de Servicios No. 006-2023CPS-P(86113), suscrito con ANGIEE NATHALIA TORRES TRIANA, identificado con cédula de ciudadanía No. 1014236662 radicó en la Oficina de Contratación solicitud de ADICIÓN Y PRÓRROGA No. (1), del mismo; prórroga hasta el (25) de marzo de 2024, y adición por la suma de VEINTIÚN (21) MILLONES DE PESOS M/CTE. ($21.000.000) la cual se encuentra respaldada con el Certificado de Disponibilidad Presupuestal No. 1297 del 13 de diciembre de 2023, teniendo en cuenta la justificación que se encuentra en los documentos anexos, que hacen parte integral del presente Contrato"/>
    <s v="Prestar los servicios profesionales para apoyar al Alcalde Local en temas prioritarios y la gestión ante las entidades del Distrito Capital para el cumplimiento de las metas del Plan de Desarrollo Local"/>
    <s v="https://community.secop.gov.co/Public/Tendering/OpportunityDetail/Index?noticeUID=CO1.NTC.3821402&amp;isFromPublicArea=True&amp;isModal=true&amp;asPopupView=true"/>
    <x v="14"/>
    <x v="404"/>
    <d v="2023-01-26T00:00:00"/>
    <d v="2023-12-25T00:00:00"/>
    <s v="11 meses "/>
    <d v="2024-06-09T00:00:00"/>
    <s v="5 meses 15 días."/>
    <d v="2024-06-09T00:00:00"/>
    <s v="1 años 4 meses 15 días."/>
    <s v="Término Ok"/>
    <m/>
    <m/>
    <m/>
    <m/>
    <s v="CLL 130 D BIS # 99-84"/>
    <n v="3013838110"/>
    <s v="a.nathalia.t.t@gmail.com"/>
    <s v="Banco Davivienda"/>
    <s v="Ahorros"/>
    <s v="466900037816"/>
    <s v="Femenino"/>
    <s v="Colombia"/>
    <s v="Bogotá, D.C."/>
    <s v="Cundinamarca"/>
    <d v="1992-09-16T00:00:00"/>
    <n v="31"/>
    <s v="INGENIERÍA INDUSTRIAL; TECNOLOGÍA EN CONTROL AMBIENTAL"/>
    <m/>
  </r>
  <r>
    <x v="3"/>
    <s v="007-2023"/>
    <n v="86068"/>
    <s v="Secop II"/>
    <s v="007-2023CPS-P(86068)"/>
    <s v="FDLSUBACD-007-2023(86068)"/>
    <x v="0"/>
    <x v="0"/>
    <x v="1"/>
    <m/>
    <m/>
    <s v="MARIA CAMILA MUÑOZ REYES"/>
    <n v="1032466423"/>
    <s v="Bogotá, D.C."/>
    <n v="1998"/>
    <n v="77000000"/>
    <n v="38500000"/>
    <n v="0"/>
    <n v="115500000"/>
    <n v="7000000"/>
    <m/>
    <m/>
    <n v="5"/>
    <s v="Persona Natural"/>
    <x v="6"/>
    <s v="2. 26/03/2024 7:33:48 PM La supervisión del Contrato de Prestación de Servicios No. 007-2023CPS-P(86068),, suscrito con MARIA CAMILA MUÑOZ REYES Identificada con N° CC 1032466423., radicó en la Oficina de Contratación solicitud de ADICIÓN Y PRÓRROGA No. (2 ) del referido contrato; prórroga hasta el (09) de junio de 2024, y adición para un valor total de DIECISEIS MILLONES OCHOCIENTOS MIL PESOS M/CTE. ($ 16.800.000), teniendo en cuenta la justificación que se encuentra en los documentos anexos, que hacen parte integral del presente Contrato._x000a_1. 21/12/2023 4:35:54 PM Mediante documento radicado el 11 de diciembre de 2023, se solicita la PRÓRROGA y ADICIÓN del contrato No. 007-2023CPS-P(86068), en TRES (3) MESES y TRES (03) DIAS, suscrito con MARIA CAMILA MUÑOZ REYES, por el término de TRES (3) MESES y TRES (03) DIAS, además de adicionar VEINTIUN MILLONES SETECIENTOS MIL PESOS M/CTE. ($21.700.000) ; atendiendo a la necesidad de garantizar la función de la administración local se requiere continuar con la ejecución del contrato de prestación de servicios objeto de adición y prórroga. LA NUEVA FECHA DE TERMINACIÓN DEL CONTRATO ES EL DÍA 28 DE MARZO DE 2024. Las erogaciones correspondientes al pago del valor de la presente adición se harán con cargo al presupuesto del FDLS, según certificado de disponibilidad presupuestal No. 1364 DEL 20-12-2023. Lo anterior, con fundamento además en el principio de la autonomía de la voluntad consagrado en el artículo 1602 del Código Civil, en concordancia con el artículo 40 de la Ley 80 de 1993, inciso tercero."/>
    <s v="Prestar los servicios profesionales al Área de Gestión Desarrollo Local en la asistencia técnica y ejecución de acciones relacionadas con el aprovechamiento del espacio público en la Localidad en cumplimiento de las metas del plan de desarrollo local y demás temas afines de la gestión local, en el marco del proyecto de inversión 1998 Espacio Público un lugar de encuentro libre y democrático."/>
    <s v="https://community.secop.gov.co/Public/Tendering/OpportunityDetail/Index?noticeUID=CO1.NTC.3834968&amp;isFromPublicArea=True&amp;isModal=true&amp;asPopupView=true"/>
    <x v="20"/>
    <x v="405"/>
    <d v="2023-01-26T00:00:00"/>
    <d v="2023-12-25T00:00:00"/>
    <s v="11 meses "/>
    <d v="2024-06-09T00:00:00"/>
    <s v="5 meses 15 días."/>
    <d v="2024-06-09T00:00:00"/>
    <s v="1 años 4 meses 15 días."/>
    <s v="Término Ok"/>
    <m/>
    <m/>
    <m/>
    <m/>
    <s v="KR 70 B 24 D 22 TO 3 - 201"/>
    <n v="3118692323"/>
    <s v="mariacamilamz@hotmail.com"/>
    <s v="Bancolombia"/>
    <s v="Ahorros"/>
    <s v="56727774501"/>
    <s v="Femenino"/>
    <s v="Colombia"/>
    <s v="Bogotá, D.C."/>
    <s v="Cundinamarca"/>
    <d v="1994-09-20T00:00:00"/>
    <n v="29"/>
    <s v="MASTER UNIVERSITARIO EN ESTUDIOS AVANZADOS EN ARQUITECTURA;  ARQUITECTURA"/>
    <m/>
  </r>
  <r>
    <x v="3"/>
    <s v="008-2023"/>
    <n v="83633"/>
    <s v="Secop II"/>
    <s v="008-2023CPS-P(83633)"/>
    <s v="FDLSUBACD-008-2023(83633)"/>
    <x v="0"/>
    <x v="0"/>
    <x v="1"/>
    <m/>
    <m/>
    <s v="MARIA ESTELA AMAYA ARAGON"/>
    <n v="52336246"/>
    <s v="Bogotá, D.C."/>
    <n v="1978"/>
    <n v="55550000"/>
    <n v="7575000"/>
    <n v="0"/>
    <n v="63125000"/>
    <n v="5050000"/>
    <m/>
    <m/>
    <n v="1"/>
    <s v="Persona Natural"/>
    <x v="0"/>
    <s v="1. 19/12/2023 6:22:02 PM_x0009_Mediante documento radicado en el Fondo de Desarrollo Local de Suba, y firmado por JULIAN ANDRES MORENO BARON, quien obra como supervisor del Contrato de Prestación de Servicios 008-2023CPS-P(83633), suscrito con MARÍA ESTELA AMAYA ARAGÓN, se determina prorrogar por UN (1) MES Y QUINCE (15) DÍAS contado a partir del vencimiento del plazo pactado y adicionar presupuestalmente al contrato la suma de SIETE MILLONES QUINIENTOS SETENTA Y CINCO MIL PESOS ($7.575.000) incluido impuestos, (la justificación se encuentra anexa al presente, la cual hace parte integra del contrato). La nueva fecha terminación del contrato es el 11/02/2024. Para el efecto, se cuenta con el Certificado de Disponibilidad Presupuestal (CDP) No. 1298 del 13/12/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servicios profesionales al area de Gestión del Desarrollo Local para apoyar la gestión administrativa y financiera en la Alcaldía Local de Suba"/>
    <s v="https://community.secop.gov.co/Public/Tendering/OpportunityDetail/Index?noticeUID=CO1.NTC.3827179&amp;isFromPublicArea=True&amp;isModal=true&amp;asPopupView=true"/>
    <x v="8"/>
    <x v="406"/>
    <d v="2023-01-27T00:00:00"/>
    <d v="2023-12-26T00:00:00"/>
    <s v="11 meses "/>
    <d v="2024-02-11T00:00:00"/>
    <s v="1 meses 16 días."/>
    <d v="2024-02-11T00:00:00"/>
    <s v="1 años 16 días."/>
    <s v="Término Ok"/>
    <m/>
    <m/>
    <m/>
    <m/>
    <s v="CALLE 146 C BIS N 90-57"/>
    <n v="3142348301"/>
    <s v="aragonestela@gmail.com_x000d_"/>
    <s v="Banco Davivienda"/>
    <s v="Ahorros"/>
    <s v="488419696858"/>
    <s v="Femenino"/>
    <s v="Colombia"/>
    <s v="Bogotá, D.C."/>
    <s v="Cundinamarca"/>
    <d v="1976-08-17T00:00:00"/>
    <n v="47"/>
    <s v="CONTADURIA PUBLICA"/>
    <m/>
  </r>
  <r>
    <x v="3"/>
    <s v="009-2023"/>
    <n v="83828"/>
    <s v="Secop II"/>
    <s v="009-2023CPS-P(83828)"/>
    <s v="FDLSUBACD-009-2023(83828)"/>
    <x v="0"/>
    <x v="0"/>
    <x v="1"/>
    <m/>
    <m/>
    <s v="DANIEL ARIAS BONFANTE"/>
    <n v="1016043902"/>
    <s v="Bogotá, D.C."/>
    <n v="1978"/>
    <n v="99000000"/>
    <n v="49500000"/>
    <n v="0"/>
    <n v="148500000"/>
    <n v="9000000"/>
    <m/>
    <m/>
    <n v="1"/>
    <s v="Persona Natural"/>
    <x v="6"/>
    <s v="2. 22/03/2024 6:35:17 PM Desde la supervisión del contrato radicada en la Oficina de Contratación el día 22/03/2024 se solicita la PRÓRROGA y ADICIÓN del contrato No. FDLSUBACPS-P-009-2023, suscrito con DANIEL ARIAS BONFANTE, por el término de DOS (02) MESES Y QUINCE (15) DÍAS calendario, además de adicionar VEINTIDOS MILLONES QUINIENTOS MIL PESOS ($22.500.000) M/CTE; atendiendo a la necesidad de garantizar la función de la administración local y especialmente las labores operativas del que hacer de la Gestión local oficina de Prensa, se requiere continuar con la ejecución del contrato de prestación de servicios objeto de adición y prórroga. LA NUEVA FECHA DE TERMINACIÓN DEL CONTRATO ES EL DÍA NUEVE (09) DE JUNIO DE 2024. Las erogaciones correspondientes al pago del valor de la presente adición se harán con cargo al presupuesto del FDLS, según certificado de disponibilidad presupuestal N° 1069 del 22/03/2024. Lo anterior, con fundamento además en el principio de la autonomía de la voluntad consagrado en el artículo 1602 del Código Civil, en concordancia con el artículo 40 de la Ley 80 de 1993, inciso tercero._x000a_1. 19/12/2023 9:17:51 A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009-2023CPS-P(83828), a nombre DANIEL ARIAS BONFANTE, en la suma de VEINTISIETE MILLONES DE PESOS 27.000.000. Lo anterior de conformidad con los documentos anexos, los cuales hacen parte integral de la presente modificación contractual."/>
    <s v="Coordina, lidera y asesora los planes y estrategias_x000a_de comunicación interna y externa para la divulgación de los programas, proyectos y actividades de la_x000a_Alcaldía Local."/>
    <s v="https://community.secop.gov.co/Public/Tendering/OpportunityDetail/Index?noticeUID=CO1.NTC.3823566&amp;isFromPublicArea=True&amp;isModal=true&amp;asPopupView=true"/>
    <x v="15"/>
    <x v="404"/>
    <d v="2023-01-25T00:00:00"/>
    <d v="2023-12-24T00:00:00"/>
    <s v="11 meses "/>
    <d v="2024-06-09T00:00:00"/>
    <s v="5 meses 16 días."/>
    <d v="2024-06-09T00:00:00"/>
    <s v="1 años 4 meses 16 días."/>
    <s v="Término Ok"/>
    <m/>
    <m/>
    <m/>
    <m/>
    <s v="CL 23 F 81C 87"/>
    <n v="3015650279"/>
    <s v="dabariab@gmail.com"/>
    <s v="Banco Davivienda"/>
    <s v="Ahorros"/>
    <s v="8900764062"/>
    <s v="Masculino"/>
    <s v="Colombia"/>
    <s v="Bogotá, D.C."/>
    <s v="Cundinamarca"/>
    <d v="1992-04-09T00:00:00"/>
    <n v="32"/>
    <s v="COMUNICADOR SOCIAL "/>
    <m/>
  </r>
  <r>
    <x v="3"/>
    <s v="010-2023"/>
    <n v="83691"/>
    <s v="Secop II"/>
    <s v="010-2023CPS-P(83691)"/>
    <s v="FDLSUBACD-010-2023(83691)"/>
    <x v="0"/>
    <x v="0"/>
    <x v="1"/>
    <m/>
    <m/>
    <s v="NUBIA ESPERANZA SaNCHEZ CORREDOR"/>
    <n v="35479214"/>
    <s v="Chía (Cundinamarca)"/>
    <n v="1978"/>
    <n v="99000000"/>
    <n v="0"/>
    <n v="0"/>
    <n v="99000000"/>
    <n v="9000000"/>
    <m/>
    <m/>
    <n v="1"/>
    <s v="Persona Natural"/>
    <x v="5"/>
    <s v="1. 6/06/2023 5:36:42 PM La contratista NUBIA ESPERANZA SANCHEZ CORREDOR identificada con cédula de ciudadanía No. 35.479.214 DE CHIA., radica ante el fondo de desarrollo local de suba solicitud de terminación del contrato 010-2023CPS-P(83691), frente a la cual el supervisor genera su ratificación, a partir del siete (07) de junio de 2023, teniendo en cuenta la justificación que se encuentra en el documento anexo, el cual hace parte integral del presente contrato. Se procede a terminar anticipadamente el contrato 010-2023CPS-P(83691) a partir del siete de junio de 2023, es decir prestó sus servicios hasta el seis (6) de junio de 2023"/>
    <s v="Prestar los servicios profesionales especializados al Área de Gestión del Desarrollo Local para apoyar la coordinación de las competencias ambientales del Fondo de Desarrollo Local de Suba"/>
    <s v="https://community.secop.gov.co/Public/Tendering/OpportunityDetail/Index?noticeUID=CO1.NTC.3823100&amp;isFromPublicArea=True&amp;isModal=true&amp;asPopupView=true"/>
    <x v="12"/>
    <x v="404"/>
    <d v="2023-01-25T00:00:00"/>
    <d v="2023-12-24T00:00:00"/>
    <s v="11 meses "/>
    <d v="2023-12-24T00:00:00"/>
    <s v=""/>
    <d v="2023-06-06T00:00:00"/>
    <s v="4 meses 13 días."/>
    <s v="Terminación Anticipada"/>
    <m/>
    <m/>
    <m/>
    <m/>
    <s v="Kra 8 No. 15-73 Chía"/>
    <n v="3164016809"/>
    <s v="Nubiasanchezcorredor@gmail.com"/>
    <s v="Banco Davivienda"/>
    <s v="Ahorros"/>
    <s v="6500657934"/>
    <s v="Masculino"/>
    <s v="Colombia"/>
    <s v="Chía"/>
    <s v="Cundinamarca"/>
    <d v="1977-06-10T00:00:00"/>
    <n v="46"/>
    <s v="MAESTRIA EN GOBIERNO Y POLITICAS PUBLICAS"/>
    <m/>
  </r>
  <r>
    <x v="3"/>
    <s v="011-2023"/>
    <n v="83812"/>
    <s v="Secop II"/>
    <s v="011-2023CPS-AG(83812)"/>
    <s v="FDLSUBACD-011-2023(83812)"/>
    <x v="0"/>
    <x v="0"/>
    <x v="0"/>
    <m/>
    <m/>
    <s v="LILIANA GERLEIN CASTIBLANCO VARGAS"/>
    <n v="1019101384"/>
    <s v="Bogotá, D.C."/>
    <n v="1978"/>
    <n v="44000000"/>
    <n v="4000000"/>
    <n v="0"/>
    <n v="48000000"/>
    <n v="4000000"/>
    <m/>
    <m/>
    <n v="1"/>
    <s v="Persona Natural"/>
    <x v="0"/>
    <s v="1. 20/12/2023 3:19:52 PM Mediante documento radicado en el Fondo de Desarrollo Local de Suba, por JULIAN ANDRES MORENO BARON, quien obra como supervisor del Contrato de Prestación de Servicios 011-2023CPS-AG(83812), suscrito con Liliana Gerlein Castiblanco Vargas se determina prorrogar por UN (1) MES contados a partir del vencimiento del plazo pactado y adicionar presupuestalmente al contrato la suma de CUATRO MILLONES DE PESOS M/CTE ($ 4.000.000) incluido impuestos, (la justificación se encuentra anexa al presente, la cual hace parte integra del contrato). La nueva fecha terminación del contrato es el 24/01/2024. Para el efecto, se cuenta con el Certificado de Disponibilidad Presupuestal (CDP) No. 1352 del 15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de apoyo en el Área de Gestión del Desarrollo Local, realizando actividades administrativas en las diferentes etapas de los procesos de adquisición de bienes y servicios relacionados con procesos de participación y organización territorial en la Localidad de Suba”."/>
    <s v="https://community.secop.gov.co/Public/Tendering/OpportunityDetail/Index?noticeUID=CO1.NTC.3823533&amp;isFromPublicArea=True&amp;isModal=true&amp;asPopupView=true"/>
    <x v="4"/>
    <x v="404"/>
    <d v="2023-01-25T00:00:00"/>
    <d v="2023-12-24T00:00:00"/>
    <s v="11 meses "/>
    <d v="2024-01-24T00:00:00"/>
    <s v="1 meses "/>
    <d v="2024-01-24T00:00:00"/>
    <s v="1 años "/>
    <s v="Término Ok"/>
    <m/>
    <m/>
    <m/>
    <m/>
    <s v="Calle 136#91-46"/>
    <n v="3108611384"/>
    <s v="lilo.vargas27@gmail.com"/>
    <s v="Confiar Cooperativa Financiera"/>
    <s v="Ahorros"/>
    <s v="380079475"/>
    <s v="Femenino"/>
    <s v="Colombia"/>
    <s v="Bogotá, D.C."/>
    <s v="Cundinamarca"/>
    <d v="1994-10-27T00:00:00"/>
    <n v="29"/>
    <s v="CIENCIAS AMBIENTALES"/>
    <m/>
  </r>
  <r>
    <x v="3"/>
    <s v="012-2023"/>
    <n v="85388"/>
    <s v="Secop II"/>
    <s v="012-2023CPS-P(85388)"/>
    <s v="FDLSUBACD-012-2023(85388)"/>
    <x v="0"/>
    <x v="0"/>
    <x v="1"/>
    <m/>
    <m/>
    <s v="MATEO CALDERDÓN CASAS"/>
    <n v="1022436937"/>
    <s v="Bogotá, D.C."/>
    <n v="2034"/>
    <n v="55550000"/>
    <n v="27775000"/>
    <n v="0"/>
    <n v="83325000"/>
    <n v="5050000"/>
    <m/>
    <m/>
    <n v="1"/>
    <s v="Persona Natural"/>
    <x v="6"/>
    <s v="2. 26/03/2024 6:58:00 PM La supervisión del Contrato de Prestación de Servicios No. 012-2023CPS-P(85388),,, suscrito con MATEO CALDERON CASAS Identificada con N° CC 1.022.436.937 DE BOGOTA D.C., radicó en la Oficina de Contratación solicitud de ADICIÓN Y PRÓRROGA No. (2 ) del referido contrato; prórroga hasta el (8) de junio de 2024, y adición para un valor total de ONCE MILLONES SESICIENTOS QUINCE MIL PESOS M/CTE (11.615.000), teniendo en cuenta la justificación que se encuentra en los documentos anexos, que hacen parte integral del presente Contrato._x000a_1. 22/12/2023 2:14:28 PM Para garantizar la prestación del servicio y subsistiendo la inexistencia de personal se Prorroga el contrato 012-2023 por 3 meses y 6 dias con la respectiva adicion por $1.6160.000."/>
    <s v="Prestar servicios profesionales en el área de gestión del desarrollo local de la alcaldía local de suba, para apoyar la estructuración, formulación, evaluación y seguimiento a los proyectos de inversión enfocados en el fortalecimiento del tejido social de la localidad de suba, dando cumplimiento efectivo a los componentes del proyecto 2034-suba entorno protector"/>
    <s v="https://community.secop.gov.co/Public/Tendering/OpportunityDetail/Index?noticeUID=CO1.NTC.3823883&amp;isFromPublicArea=True&amp;isModal=true&amp;asPopupView=true"/>
    <x v="20"/>
    <x v="405"/>
    <d v="2023-01-25T00:00:00"/>
    <d v="2023-12-24T00:00:00"/>
    <s v="11 meses "/>
    <d v="2024-06-08T00:00:00"/>
    <s v="5 meses 15 días."/>
    <d v="2024-06-08T00:00:00"/>
    <s v="1 años 4 meses 15 días."/>
    <s v="Término Ok"/>
    <m/>
    <m/>
    <m/>
    <m/>
    <s v="Dirección: Carrera 92 # 162 - 40"/>
    <n v="3222344725"/>
    <s v="calderoncasasmateo@gmail.com"/>
    <s v="Banco Davivienda"/>
    <s v="Ahorros"/>
    <s v="550488415356085"/>
    <s v="Masculino"/>
    <s v="Colombia"/>
    <s v="Bogotá, D.C."/>
    <s v="Cundinamarca"/>
    <d v="1998-07-08T00:00:00"/>
    <n v="25"/>
    <s v="LICENCIATURA EN CIENCIAS SOCIALES"/>
    <m/>
  </r>
  <r>
    <x v="3"/>
    <s v="013-2023"/>
    <n v="83853"/>
    <s v="Secop II"/>
    <s v="013-2023CPS-P(83853)"/>
    <s v="FDLSUBACD-013-2023(83853)"/>
    <x v="0"/>
    <x v="0"/>
    <x v="1"/>
    <m/>
    <m/>
    <s v="SANTIAGO GIRALDO GRACIA"/>
    <n v="1018442355"/>
    <s v="Bogotá, D.C."/>
    <n v="1978"/>
    <n v="77000000"/>
    <n v="38500000"/>
    <n v="0"/>
    <n v="115500000"/>
    <n v="7000000"/>
    <m/>
    <m/>
    <n v="1"/>
    <s v="Persona Natural"/>
    <x v="6"/>
    <s v="2. 22/03/2024 6:34:26 PM Desde la supervisión del contrato radicada en la Oficina de Contratación el día 22/03/2024 se solicita la PRÓRROGA y ADICIÓN del contrato No. FDLSUBACPS-P-013-2023, suscrito con SANTIAGO GIRALDO GRACIA, por el término de DOS (02) MESES Y QUINCE (15) DÍAS calendario, además de adicionar DIECISIETE MILLONES QUINIENTOS MIL PESOS ($17.500.000) M/CTE; atendiendo a la necesidad de garantizar la función de la administración local y especialmente las labores operativas del que hacer de la Gestión local oficina de Prensa, se requiere continuar con la ejecución del contrato de prestación de servicios objeto de adición y prórroga. LA NUEVA FECHA DE TERMINACIÓN DEL CONTRATO ES EL DÍA NUEVE (09) DE JUNIO DE 2024. Las erogaciones correspondientes al pago del valor de la presente adición se harán con cargo al presupuesto del FDLS, según certificado de disponibilidad presupuestal N° 1070 del 22/03/2024. Lo anterior, con fundamento además en el principio de la autonomía de la voluntad consagrado en el artículo 1602 del Código Civil, en concordancia con el artículo 40 de la Ley 80 de 1993, inciso tercero._x000a_1. 20/12/2023 12:41:31 PM Mediante documento radicado el 6 de diciembre de 2023, se solicita la PRÓRROGA y ADICIÓN del contrato No. 013-2023CPS-P(83853), suscrito con Santiago Giraldo Gracia, por el término de tres (3) MESES y además de adicionar Veintiún millones M/CTE. ($21.000.000); atendiendo a la necesidad de garantizar la función de la administración local se requiere continuar con la ejecución del contrato de prestación de servicios objeto de adición y prórroga. LA NUEVA FECHA DE TERMINACIÓN DEL CONTRATO ES EL DÍA 24 DE MARZO DE 2024. Las erogaciones correspondientes al pago del valor de la presente reducirán se harán con cargo al presupuesto del FDLS, según certificado de disponibilidad presupuestal N° 1300 del 13 de DICIEMBRE de 2023. Lo anterior, con fundamento además en el principio de la autonomía de la voluntad consagrado en el artículo 1602 del Código Civil, en concordancia con el artículo 40 de la Ley 80 de 1993, inciso tercero."/>
    <s v="Apoyar al equipo de prensa y comunicaciones dela Alcaldía Local en la creación, realización, producción y edición de vídeos, así como el registro, edicióny la presentación de fotografías de los acontecimientos, hechos y eventos externos e internos de laAlcaldía Local, para ser utilizados como insumos de comunicación en los medios, especialmente escritos,digitales y audiovisuales."/>
    <s v="https://community.secop.gov.co/Public/Tendering/OpportunityDetail/Index?noticeUID=CO1.NTC.3821178&amp;isFromPublicArea=True&amp;isModal=true&amp;asPopupView=true"/>
    <x v="15"/>
    <x v="404"/>
    <d v="2023-01-25T00:00:00"/>
    <d v="2023-12-24T00:00:00"/>
    <s v="11 meses "/>
    <d v="2024-06-09T00:00:00"/>
    <s v="5 meses 16 días."/>
    <d v="2024-06-09T00:00:00"/>
    <s v="1 años 4 meses 16 días."/>
    <s v="Término Ok"/>
    <m/>
    <m/>
    <m/>
    <m/>
    <s v="n CL 54 10 36"/>
    <n v="3204122748"/>
    <s v="santiagogiral@gmail.com"/>
    <s v="Bancolombia"/>
    <s v="Ahorros"/>
    <s v="33349444718"/>
    <s v="Masculino"/>
    <s v="Colombia"/>
    <s v="Bogotá, D.C."/>
    <s v="Cundinamarca"/>
    <d v="1991-03-11T00:00:00"/>
    <n v="33"/>
    <s v="MAESTRÍA EN COMUNICACIÓN CREATIVA"/>
    <m/>
  </r>
  <r>
    <x v="3"/>
    <s v="014-2023"/>
    <n v="83853"/>
    <s v="Secop II"/>
    <s v="014-2023CPS-P(83853)"/>
    <s v="FDLSUBACD-014-2023(83853)"/>
    <x v="0"/>
    <x v="0"/>
    <x v="1"/>
    <m/>
    <m/>
    <s v="KAREM ANGELICA HERRERA SÁNCHEZ"/>
    <n v="1015443211"/>
    <s v="Bogotá, D.C."/>
    <n v="1978"/>
    <n v="77000000"/>
    <n v="38500000"/>
    <n v="0"/>
    <n v="115500000"/>
    <n v="7000000"/>
    <m/>
    <m/>
    <n v="1"/>
    <s v="Persona Natural"/>
    <x v="6"/>
    <s v="2. 22/03/2024 9:35:12 PM Mediante documento radicado en el Fondo de Desarrollo Local de Suba, por DANIEL ARIAS BONFATE, quien obra como apoyo a la supervisión del Contrato 014-2023CPS-P(83853), se solicita PRORROGA y ADICIÓN del contrato, suscrito con KAREM ANGÉLICA SÁNCHEZ, por el término de DOS (2) MESES Y QUINCE (15) DIAS, además adicionar la suma de DIECISIETE MILLONES QUINIENTOS MIL PESOS M/CTE. ($17.500.000). De conformidad con la justificación esgrimida en el documento anexo suscrito por el supervisor, que hace parte integral de la presente modificación contractual. La presente adición se encuentra respaldada con el Certificado de Disponibilidad Presupuestal No. 1072 de fecha 22 de marzo de 2024. La nueva fecha terminación del contrato es el 14 de junio de 2024. Lo anterior, con fundamento además en el principio de la autonomía de la voluntad consagrado en el artículo 1602 del Código Civil, en concordancia con el artículo 40 de la Ley 80 de 1993, inciso tercero_x000a_1. 21/12/2023 3:49:16 PM Mediante documento radicado en el Fondo de Desarrollo Local de Suba, y firmado por JULIAN ANDRES MORENO BARON, quien obra como supervisor del Contrato de Prestación de Servicios 014-2023CPS-P(83853), suscrito con KAREM ANGÉLICA HERRERA, se determina prorrogar por TRES (3) MESES contado a partir del vencimiento del plazo pactado y adicionar presupuestalmente al contrato la suma de VEINTIUN MILLONES DE PESOS ($21.000.000) incluido impuestos, (la justificación se encuentra anexa al presente, la cual hace parte integra del contrato). La nueva fecha terminación del contrato es el 29/03/2024. Para el efecto, se cuenta con el Certificado de Disponibilidad Presupuestal (CDP) No. 1320 del 13/12/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Apoyar al equipo de prensa y comunicaciones de_x000a_la Alcaldía Local en la creación, realización, producción y edición de vídeos, así como el registro, edición_x000a_y la presentación de fotografías de los acontecimientos, hechos y eventos externos e internos de la_x000a_Alcaldía Local, para ser utilizados como insumos de comunicación en los medios, especialmente escritos,_x000a_digitales y audiovisuales."/>
    <s v="https://community.secop.gov.co/Public/Tendering/OpportunityDetail/Index?noticeUID=CO1.NTC.3838107&amp;isFromPublicArea=True&amp;isModal=true&amp;asPopupView=true"/>
    <x v="15"/>
    <x v="406"/>
    <d v="2023-01-30T00:00:00"/>
    <d v="2023-12-29T00:00:00"/>
    <s v="11 meses "/>
    <d v="2024-06-14T00:00:00"/>
    <s v="5 meses 16 días."/>
    <d v="2024-06-14T00:00:00"/>
    <s v="1 años 4 meses 16 días."/>
    <s v="Término Ok"/>
    <m/>
    <m/>
    <m/>
    <m/>
    <s v="KR 2 22 16"/>
    <n v="3192985856"/>
    <s v="angelica.herrera.13@hotmail.com"/>
    <s v="Banco Davivienda"/>
    <s v="Ahorros"/>
    <s v="9470605784"/>
    <s v="Femenino"/>
    <s v="Colombia"/>
    <s v="Bogotá, D.C."/>
    <s v="Cundinamarca"/>
    <d v="1993-12-26T00:00:00"/>
    <n v="30"/>
    <s v="ESPECIALIZACION EN COMUNICACION"/>
    <m/>
  </r>
  <r>
    <x v="3"/>
    <s v="015-2023"/>
    <n v="85962"/>
    <s v="Secop II"/>
    <s v="015-2023CPS-P(85962)"/>
    <s v="FDLSUBACD-015-2023(85962)"/>
    <x v="0"/>
    <x v="0"/>
    <x v="1"/>
    <m/>
    <m/>
    <s v="OSCAR JAVIER MEDINA CARTAGENA"/>
    <n v="1019008344"/>
    <s v="Bogotá, D.C."/>
    <n v="2014"/>
    <n v="77000000"/>
    <n v="20766667"/>
    <n v="0"/>
    <n v="97766667"/>
    <n v="7000000"/>
    <m/>
    <m/>
    <n v="1"/>
    <s v="Persona Natural"/>
    <x v="0"/>
    <s v="1. 20/12/2023 9:46:04 AM Mediante documento radicado el 18 de diciembre de 2023, se solicita la PRÓRROGA y ADICIÓN del contrato 015-2023CPS-P(85962) suscrito con OSCAR JAVIER MEDINA CARTAGENA, por el término de DOS (2) MESES y VEINTINUEVE (29) DIAS además de ($20.766.667), atendiendo a la necesidad de garantizar la función de la administración local por lo que se requiere continuar con la ejecución del contrato de prestación de servicios objeto de adición y prórroga. LA NUEVA FECHA DE TERMINACIÓN DEL CONTRATO SERA HASTA EL 29 DE MARZO DE 2024. Las erogaciones correspondientes al pago del valor de la presente adición se harán con cargo al presupuesto del FDLS, según certificado de disponibilidad presupuestal (CDP) No 1321 del 15 de diciembre. Lo anterior, con fundamento además en el principio de la autonomía de la voluntad consagrado en el artículo 1602 del Código Civil, en concordancia con el artículo 40 de la Ley 80 de 1993, inciso tercero."/>
    <s v="Prestar los servicios profesionales al Área de Gestión de DesarrolloLocal en la formulación, seguimiento, asistencia técnica y ejecución de proyectos de energía alternativa y sostenible encumplimiento de las metas del Plan de Desarrollo Local y demás temas afines de la gestión ambiental de la Alcaldía Localde Suba, en el marco del proyecto 2014 - Suba promueve el reciclaje y las energías alternativas"/>
    <s v="https://community.secop.gov.co/Public/Tendering/OpportunityDetail/Index?noticeUID=CO1.NTC.3838857&amp;isFromPublicArea=True&amp;isModal=true&amp;asPopupView=true"/>
    <x v="12"/>
    <x v="406"/>
    <d v="2023-02-01T00:00:00"/>
    <d v="2023-12-31T00:00:00"/>
    <s v="11 meses "/>
    <d v="2024-03-29T00:00:00"/>
    <s v="2 meses 27 días."/>
    <d v="2024-03-29T00:00:00"/>
    <s v="1 años 1 meses 29 días."/>
    <s v="Término Ok"/>
    <m/>
    <m/>
    <m/>
    <m/>
    <s v="n AC 116 55 C 40"/>
    <n v="3178638477"/>
    <s v="ojmedinac@gmail.com"/>
    <s v="Bancolombia"/>
    <s v="Ahorros"/>
    <s v="18024571633"/>
    <s v="Masculino"/>
    <s v="Colombia"/>
    <s v="Bogotá, D.C."/>
    <s v="Cundinamarca"/>
    <d v="1986-07-26T00:00:00"/>
    <n v="37"/>
    <s v="MAESTRIA EN GERENCIA AMBIENTAL"/>
    <m/>
  </r>
  <r>
    <x v="3"/>
    <s v="016-2023"/>
    <n v="85914"/>
    <s v="Secop II"/>
    <s v="016-2023CPS-AG(85914)"/>
    <s v="FDLSUBACD-016-2023(85914)"/>
    <x v="0"/>
    <x v="0"/>
    <x v="0"/>
    <m/>
    <m/>
    <s v="PEDRO DANIEL ASTROS HERNANDEZ"/>
    <n v="1019099174"/>
    <s v="Bogotá, D.C."/>
    <n v="1978"/>
    <n v="44000000"/>
    <n v="4800000"/>
    <n v="0"/>
    <n v="48800000"/>
    <n v="4000000"/>
    <m/>
    <m/>
    <n v="3"/>
    <s v="Persona Natural"/>
    <x v="0"/>
    <s v="1. 21/12/2023 10:28:53 AM Mediante documento del apoyo a la supervisión con Vo.Bo., del Alcalde, justifica la conveniencia de prorrogar el plazo de ejecución contractual por el término de UN (1) MES Y SEIS (6) DÍAS contado a partir del vencimiento del plazo inicialmente pactado y en consecuencia adicionar el valor establecido en el contrato 016-2023CPS-AG(85914), a nombre PEDRO DANIEL ASTROS HERNÁNDEZ, en la suma de CUATRO MILLONES OCHOCIENTOS MIL PESOS M/CTE ($4.800.000). Lo anterior de conformidad con los documentos anexos, los cuales hacen parte integral de la presente modificación contractual."/>
    <s v="PRESTAR LOS SERVICIOS DE APOYO TÉCNICO PARA LA REALIZACIÓN, PRODUCCIÓN, LOGÍSTICA, TRANSMISIÓN POR PLATAFORMAS DIGITALES Y SONIDO DE EVENTOS Y ACTIVIDADES EXTERNAS E INTERNAS, PRESENCIALES O VIRTUALES, QUE DE MANERA PERMANENTE REALIZA LA ALCALDÍA LOCAL, PARA LA COMUNIDAD Y/O FUNCIONARIOS Y CONTRATISTAS"/>
    <s v="https://community.secop.gov.co/Public/Tendering/OpportunityDetail/Index?noticeUID=CO1.NTC.3821024&amp;isFromPublicArea=True&amp;isModal=true&amp;asPopupView=true"/>
    <x v="15"/>
    <x v="404"/>
    <d v="2023-01-25T00:00:00"/>
    <d v="2023-12-24T00:00:00"/>
    <s v="11 meses "/>
    <d v="2024-01-30T00:00:00"/>
    <s v="1 meses 6 días."/>
    <d v="2024-01-30T00:00:00"/>
    <s v="1 años 6 días."/>
    <s v="Término Ok"/>
    <m/>
    <m/>
    <m/>
    <m/>
    <s v="KR 101 B 14136"/>
    <n v="3196158763"/>
    <s v="Daniel.astros94@gmail.com"/>
    <s v="Bancolombia"/>
    <s v="Ahorros"/>
    <s v="54785929813"/>
    <s v="Masculino"/>
    <s v="Colombia"/>
    <s v="Bogotá, D.C."/>
    <s v="Cundinamarca"/>
    <d v="1994-08-29T00:00:00"/>
    <n v="29"/>
    <s v="ESTUDIOS Y GESTION CULTURAL"/>
    <m/>
  </r>
  <r>
    <x v="3"/>
    <s v="017-2023"/>
    <n v="83660"/>
    <s v="Secop II"/>
    <s v="017-2023CPS-P(83660)"/>
    <s v="FDLSUBACD-017-2023(83660)"/>
    <x v="0"/>
    <x v="0"/>
    <x v="1"/>
    <m/>
    <m/>
    <s v="EDGAR MAURICIO GOMEZ MEDINA"/>
    <n v="79713488"/>
    <s v="Bogotá, D.C."/>
    <n v="1978"/>
    <n v="77000000"/>
    <n v="38500000"/>
    <n v="0"/>
    <n v="115500000"/>
    <n v="7000000"/>
    <m/>
    <m/>
    <n v="1"/>
    <s v="Persona Natural"/>
    <x v="6"/>
    <s v="2. 22/03/2024 9:36:55 PM(UTC-05:00) Desde la supervisión del contrato radicada en la Oficina de Contratación el día 19/03/2024 se solicita la PRÓRROGA y ADICIÓN del contrato No. 017- 2023CPS-P(83660), suscrito con EDGAR MAURICIO GÓMEZ MEDINA, por el término de DOS (02) MESES Y QUINCE (15) DÍAS calendario, además de adicionar DIECISTE MILLONES QUINIENTOS MIL PESOS ($17.500.000) M/CTE; atendiendo a la necesidad de garantizar la función de la administración local se requiere continuar con la ejecución del contrato de prestación de servicios objeto de adición y prórroga. LA NUEVA FECHA DE TERMINACIÓN DEL CONTRATO ES EL DÍA NUEVE (09) DE JUNIO DE 2024. Las erogaciones correspondientes al pago del valor de la presente adición se harán con cargo al presupuesto del FDLS, según certificado de disponibilidad presupuestal N° 1103 del 22/03/2024. Lo anterior, con fundamento además en el principio de la autonomía de la voluntad consagrado en el artículo 1602 del Código Civil, en concordancia con el artículo 40 de la Ley 80 de 1993, inciso tercero_x000a_1. 21/12/2023 9:54:33 A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017-2023CPS-P(83660), a nombre EDGAR MAURICIO GOMEZ MEDINA, en la suma de VEINTIUN MILLONES DE PESOS M/CTE ($21.000.000) Lo anterior de conformidad con los documentos anexos, los cuales hacen parte integral de la presente modificación contractual"/>
    <s v="PRESTAR SUS SERVICIOS PROFESIONALES PARA LA IMPLEMENTACION DE LAS ACCIONES Y LINEAMIENTOS TECNICOS SURTIDOS DEL PROGRAMA DE GESTION DOCUMENTAL Y DEMAS INSTRUMENTOS TECNICOS ARCHIVISTICOS"/>
    <s v="https://community.secop.gov.co/Public/Tendering/OpportunityDetail/Index?noticeUID=CO1.NTC.3824116&amp;isFromPublicArea=True&amp;isModal=true&amp;asPopupView=true"/>
    <x v="19"/>
    <x v="404"/>
    <d v="2023-01-25T00:00:00"/>
    <d v="2023-12-24T00:00:00"/>
    <s v="11 meses "/>
    <d v="2024-06-09T00:00:00"/>
    <s v="5 meses 16 días."/>
    <d v="2024-06-09T00:00:00"/>
    <s v="1 años 4 meses 16 días."/>
    <s v="Término Ok"/>
    <m/>
    <m/>
    <m/>
    <m/>
    <s v="Calle 7 No 87 B – 53 torre 2 apt 507 "/>
    <n v="3124912694"/>
    <s v="adhotmao@hotmail.com"/>
    <s v="Banco Av Villas"/>
    <s v="Ahorros"/>
    <s v="677954880"/>
    <s v="Masculino"/>
    <s v="Colombia"/>
    <s v="Bogotá, D.C."/>
    <s v="Cundinamarca"/>
    <d v="1975-02-23T00:00:00"/>
    <n v="49"/>
    <s v="CIENCIA DE LA INFORMACION Y BIBLIOTECOLOGIA"/>
    <m/>
  </r>
  <r>
    <x v="3"/>
    <s v="018-2023"/>
    <n v="83918"/>
    <s v="Secop II"/>
    <s v="018-2023CPS-P(83918)"/>
    <s v="FDLSUBACD-018-2023(83918)"/>
    <x v="0"/>
    <x v="0"/>
    <x v="1"/>
    <m/>
    <m/>
    <s v="WILLIAM ALFONSO DIAZ SANCHEZ"/>
    <n v="80036683"/>
    <s v="Bogotá, D.C."/>
    <n v="1978"/>
    <n v="99000000"/>
    <n v="0"/>
    <n v="0"/>
    <n v="99000000"/>
    <n v="9000000"/>
    <m/>
    <m/>
    <n v="1"/>
    <s v="Persona Natural"/>
    <x v="5"/>
    <s v="1. 28/04/2023 1:17:01 PM Mediante documento radicado No. 2023-611-008114-2 en el Fondo de Desarrollo Local de Suba, dirigido a JULIÁN ANDRÉS MORENO BARÓN, quien obra como supervisor del Contrato 018-2023CPS-P(83918) se solicita TERMINACIÓN ANTICIPADA del contrato suscrito con WILLIAM ALFONSO DIAZ SANCHEZ, de conformidad con la justificación esgrimida en el documento anexo suscrito por el supervisor, que hace parte integral de la presente modificación contractual. Por lo anterior, se realiza la TERMINACIÓN DEL CONTRATO, a partir del 28 de abril de 2023. Lo anterior de conformidad con los documentos anexos, los cuales hacen parte integral de la presente modificación contractual"/>
    <s v="PRESTAR SERVICIOS PROFESIONALES ESPECIALIZADOS PARA ACOMPAÑAR LA EJECUCIÓN DE LOS PROYECTOS ESTRATEGICOS DEL PLAN DE DESARROLLO LOCAL Y TEMAS AFINES DE PRIORIDAD DE LA ALCALDIA LOCAL DE SUBA"/>
    <s v="https://community.secop.gov.co/Public/Tendering/OpportunityDetail/Index?noticeUID=CO1.NTC.3824318&amp;isFromPublicArea=True&amp;isModal=true&amp;asPopupView=true"/>
    <x v="14"/>
    <x v="407"/>
    <d v="2023-01-26T00:00:00"/>
    <d v="2023-12-25T00:00:00"/>
    <s v="11 meses "/>
    <d v="2023-12-25T00:00:00"/>
    <s v=""/>
    <d v="2023-04-28T00:00:00"/>
    <s v="3 meses 3 días."/>
    <s v="Terminación Anticipada"/>
    <m/>
    <m/>
    <m/>
    <m/>
    <s v="134bis No.89a-05 Casa 65"/>
    <n v="3007927313"/>
    <s v="williamdiazbgta@gmail.com"/>
    <s v="Banco Scotiabank Colpatria"/>
    <s v="Ahorros"/>
    <s v="1003375753"/>
    <s v="Masculino"/>
    <s v="Colombia"/>
    <s v="Bogotá, D.C."/>
    <s v="Cundinamarca"/>
    <d v="1980-08-05T00:00:00"/>
    <n v="43"/>
    <s v="ESPECIALIZACIÓN EN PAZ Y DESARROLLO_x000a_TERRITORIAL "/>
    <m/>
  </r>
  <r>
    <x v="3"/>
    <s v="019-2023"/>
    <n v="84005"/>
    <s v="Secop II"/>
    <s v="019-2023CPS-P(84005)"/>
    <s v="FDLSUBACD-019-2023(84005)"/>
    <x v="0"/>
    <x v="0"/>
    <x v="1"/>
    <m/>
    <m/>
    <s v="JASBLEIDY TATIANA CORTES AVILA"/>
    <n v="1019122768"/>
    <s v="Bogotá, D.C."/>
    <n v="1979"/>
    <n v="30300000"/>
    <n v="15150000"/>
    <n v="0"/>
    <n v="45450000"/>
    <n v="5050000"/>
    <m/>
    <m/>
    <n v="5"/>
    <s v="Persona Natural"/>
    <x v="0"/>
    <s v="1. 27/07/2023 7:16:27 PM Mediante documento radicado el 30 de junio de 2023, se solicita la PRÓRROGA y ADICIÓN del contrato No. 019-2023CPS-P(84005), suscrito con JASBLEIDY TATIANA CORTÉS ÁVILA en el termino de tres (03) meses , además QUINCE MILLONES CIENTO CINCUENTA MIL PESOS M/Cte.($ 15.150.000); atendiendo a la necesidad de garantizar la función de la administración local se requiere continuar con la ejecución del contrato de prestación de servicios objeto de adición y prórroga. LA NUEVA FECHA DE TERMINACIÓN DEL CONTRATO ES EL DÍA 29 DE OCTUBRE DE 2023. Las erogaciones correspondientes al pago del valor de la presente adición se harán con cargo al presupuesto del FDLS, según certificado de disponibilidad presupuestal N° 265 del 19/01/2022. Lo anterior, con fundamento además en el principio de la autonomía de la voluntad consagrado en el artículo 1602 del Código Civil, en concordancia con el artículo 40 de la Ley 80 de 1993, inciso tercero."/>
    <s v="APOYAR JURIDICAMENTE LA EJECUCION DE LAS ACCIONES REQUERIDAS PARA LA DEPURACION DE LAS ACTUACIONES ADMINISTRATIVAS QUE CURSAN EN LA ALCALDIA LOCAL."/>
    <s v="https://community.secop.gov.co/Public/Tendering/OpportunityDetail/Index?noticeUID=CO1.NTC.3823738&amp;isFromPublicArea=True&amp;isModal=true&amp;asPopupView=true"/>
    <x v="21"/>
    <x v="405"/>
    <d v="2023-01-30T00:00:00"/>
    <d v="2023-07-29T00:00:00"/>
    <s v="6 meses "/>
    <d v="2023-10-29T00:00:00"/>
    <s v="3 meses "/>
    <d v="2023-10-29T00:00:00"/>
    <s v="9 meses "/>
    <s v="Término Ok"/>
    <m/>
    <m/>
    <m/>
    <m/>
    <s v="Calle 140 # 112 D- 18 Suba- Puertas del Sol 1_x000d_"/>
    <n v="3132922144"/>
    <s v="Tatianacortes123@gmail.com"/>
    <s v="Banco Caja Social (BCSC)"/>
    <s v="Ahorros"/>
    <s v="24111136160"/>
    <s v="Femenino"/>
    <s v="Colombia"/>
    <s v="Bogotá, D.C."/>
    <s v="Cundinamarca"/>
    <d v="1996-08-29T00:00:00"/>
    <n v="27"/>
    <s v="DERECHO"/>
    <m/>
  </r>
  <r>
    <x v="3"/>
    <s v="020-2023 C1"/>
    <n v="83918"/>
    <s v="Secop II"/>
    <s v="020-2023CPS-P(83918)"/>
    <s v="FDLSUBACD-020-2023(83918)"/>
    <x v="0"/>
    <x v="0"/>
    <x v="1"/>
    <d v="2023-05-09T00:00:00"/>
    <n v="69300000"/>
    <s v="WILSON FABIAN SANABRIA SIERRA"/>
    <n v="1024495989"/>
    <s v="Bogotá, D.C."/>
    <n v="1978"/>
    <n v="99000000"/>
    <n v="0"/>
    <n v="0"/>
    <n v="99000000"/>
    <n v="9000000"/>
    <m/>
    <m/>
    <n v="1"/>
    <s v="Persona Natural"/>
    <x v="1"/>
    <s v="1. 09/05/2023 8:03:06 PM Mediante documento remitido por el señor Alcalde Local quien obra como supervisor del Contrato de Prestación de Servicios Profesionales 020-2023 CPS-P (83918) suscrito con WILSON FABIAN SANABRIA SIERRA IDENTIFICADO CON CÉDULA DE CIUDADANÍA No. 1.024.495.989 DE BOGOTA D.C, se solicita CESIÓN del mismo, de conformidad con la justificación contenida en el documento anexo, que hace parte integral de la presente modificación contractual. Por lo anterior, se realiza la CESIÓN del Contrato de Prestación de Servicios Profesionales No 020-2023 CPS-P (83918) a JOSE AUGUSTO PASTRANA TRUJILLO, IDENTIFICADO CON CÉDULA DE CIUDADANÍA No. 83.234.831 DE PALERMO (HUILA), a partir del 09 de mayo de 2023, teniendo en cuenta la idoneidad, previa verificación del cumplimiento de los requisitos aportados por el contratista. Lo anterior de conformidad con los documentos anexos, los cuales hacen parte integral de la presente modificación contractual."/>
    <s v="Prestar servicios profesionales especializadospara acompañar la ejecución de los proyectos estratégicos del Plan de Desarrollo Local y temas afines deprioridad de la Alcaldía Local de Suba."/>
    <s v="https://community.secop.gov.co/Public/Tendering/OpportunityDetail/Index?noticeUID=CO1.NTC.3838059&amp;isFromPublicArea=True&amp;isModal=true&amp;asPopupView=true"/>
    <x v="14"/>
    <x v="406"/>
    <d v="2023-01-30T00:00:00"/>
    <d v="2023-12-29T00:00:00"/>
    <s v="11 meses "/>
    <d v="2023-12-29T00:00:00"/>
    <s v=""/>
    <d v="2023-12-29T00:00:00"/>
    <s v="11 meses "/>
    <s v="Término Ok"/>
    <m/>
    <m/>
    <m/>
    <m/>
    <s v="Carrera 34 # 4-92"/>
    <n v="3184933741"/>
    <s v="wilsonwf7@gmail.com"/>
    <s v="Banco Caja Social (BCSC)"/>
    <s v="Ahorros"/>
    <s v="36004138"/>
    <s v="Masculino"/>
    <s v="Colombia"/>
    <s v="Bogotá, D.C."/>
    <s v="Cundinamarca"/>
    <d v="1989-10-12T00:00:00"/>
    <n v="34"/>
    <s v="MAESTRÍA EN DERECHOS HUMANOS Y CULTURA DE PAZ"/>
    <m/>
  </r>
  <r>
    <x v="3"/>
    <s v="020-2023"/>
    <n v="83918"/>
    <s v="Secop II"/>
    <s v="020-2023CPS-P(83918)"/>
    <s v="FDLSUBACD-020-2023(83918)"/>
    <x v="0"/>
    <x v="0"/>
    <x v="1"/>
    <m/>
    <m/>
    <s v="JOSE AUGUSTO PASTRANA TRUJILLO"/>
    <n v="83234831"/>
    <s v="Palermo (Huila)"/>
    <n v="1978"/>
    <n v="99000000"/>
    <n v="49500000"/>
    <n v="0"/>
    <n v="148500000"/>
    <n v="9000000"/>
    <m/>
    <m/>
    <n v="1"/>
    <s v="Persona Natural"/>
    <x v="6"/>
    <s v="2. 26/03/2024 4:30:04 PM Mediante documento radicado en el Fondo de Desarrollo Local de Suba, por ANA ISABEL HORTUA SALCEDO, quien obra como supervisora del Contrato 020-2023CPS-P(83918), se solicita PRORROGA y ADICIÓN del contrato, suscrito con JOSÉ AUGUSTO PASTRANA TRUJILLO, por el término de DOS (2) MESES Y QUINCE (15) DIAS, además adicionar la suma de VEINTIDOS MILLONES QUINIENTOS MIL PESOS M/CTE. ($22.500.000) De conformidad con la justificación esgrimida en el documento anexo suscrito por el supervisor, que hace parte integral de la presente modificación contractual. La presente adición se encuentra respaldada con el Certificado de Disponibilidad Presupuestal No. 1108 de fecha 26 de marzo de 2024. La nueva fecha terminación del contrato es el 13 de junio de 2024. Lo anterior, con fundamento además en el principio de la autonomía de la voluntad consagrado en el artículo 1602 del Código Civil, en concordancia con el artículo 40 de la Ley 80 de 1993, inciso tercero._x000a_1. 19/12/2023 6:34:03 PM Mediante documento radicado el 18 de diciembre de 2023, se solicita la PRÓRROGA y ADICIÓN del contrato 020-2023CPS-P(83918) suscrito con JOSÉ AUGUSTO PASTRANA TRUJILLO, por el término de TRES (3) MESES además de VEINTISIETE MILLONES DE PESOS ($27.000.000), atendiendo a la necesidad de garantizar la función de la administración local por lo que se requiere continuar con la ejecución del contrato de prestación de servicios objeto de adición y prórroga. LA NUEVA FECHA DE TERMINACIÓN DEL CONTRATO SERA HASTA EL 29 DE MARZO DE 2024. Las erogaciones correspondientes al pago del valor de la presente adición se harán con cargo al presupuesto del FDLS, según certificado de disponibilidad presupuestal (CDP) No 1325 del 13 de diciembre. Lo anterior, con fundamento además en el principio de la autonomía de la voluntad consagrado en el artículo 1602 del Código Civil, en concordancia con el artículo 40 de la Ley 80 de 1993, inciso tercero."/>
    <s v="Prestar servicios profesionales especializadospara acompañar la ejecución de los proyectos estratégicos del Plan de Desarrollo Local y temas afines deprioridad de la Alcaldía Local de Suba."/>
    <s v="https://community.secop.gov.co/Public/Tendering/OpportunityDetail/Index?noticeUID=CO1.NTC.3838059&amp;isFromPublicArea=True&amp;isModal=true&amp;asPopupView=true"/>
    <x v="14"/>
    <x v="406"/>
    <d v="2023-01-30T00:00:00"/>
    <d v="2023-12-29T00:00:00"/>
    <s v="11 meses "/>
    <d v="2024-06-13T00:00:00"/>
    <s v="5 meses 15 días."/>
    <d v="2024-06-13T00:00:00"/>
    <s v="1 años 4 meses 15 días."/>
    <s v="Término Ok"/>
    <m/>
    <m/>
    <m/>
    <m/>
    <s v="CALLE 150A N° 101 - 20 Torre 4 Ato 803"/>
    <n v="3124355917"/>
    <s v="augustopastrana@hotmail.com"/>
    <s v="Banco Caja Social (BCSC)"/>
    <s v="Ahorros"/>
    <n v="24080772547"/>
    <s v="Masculino"/>
    <s v="Colombia"/>
    <s v="Palermo"/>
    <s v="Huila"/>
    <d v="1973-12-21T00:00:00"/>
    <n v="50"/>
    <s v="ESPECIALIZACION EN DERECHO ADMINISTRATIVO; DERECHO"/>
    <m/>
  </r>
  <r>
    <x v="3"/>
    <s v="021-2023"/>
    <n v="85803"/>
    <s v="Secop II"/>
    <s v="021-2023CPS-P(85803)"/>
    <s v="FDLSUBACD-021-2023(85803)"/>
    <x v="0"/>
    <x v="0"/>
    <x v="1"/>
    <m/>
    <m/>
    <s v="MARIA CATALINA ORTIZ TORRES"/>
    <n v="1072706181"/>
    <s v="Chía (Cundinamarca)"/>
    <n v="1977"/>
    <n v="55550000"/>
    <n v="0"/>
    <n v="0"/>
    <n v="55550000"/>
    <n v="5050000"/>
    <m/>
    <m/>
    <n v="1"/>
    <s v="Persona Natural"/>
    <x v="0"/>
    <m/>
    <s v="Prestar los servicios profesionales al Área de Gestión del Desarrollo Local para apoyar al Alcalde Local en la promoción, articulación, acompañamiento y seguimiento en materia social para impulsar el desarrollo de las actividades relacionadas con la población joven, en el marco del cumplimiento de las metas establecidas en el proyecto de inversión 1977 Suba participa, incide y reconstruye la confianza ciudadana."/>
    <s v="https://community.secop.gov.co/Public/Tendering/OpportunityDetail/Index?noticeUID=CO1.NTC.3824151&amp;isFromPublicArea=True&amp;isModal=true&amp;asPopupView=true"/>
    <x v="4"/>
    <x v="404"/>
    <d v="2023-01-25T00:00:00"/>
    <d v="2023-12-24T00:00:00"/>
    <s v="11 meses "/>
    <d v="2023-12-24T00:00:00"/>
    <s v=""/>
    <d v="2023-12-24T00:00:00"/>
    <s v="11 meses "/>
    <s v="Término Ok"/>
    <m/>
    <m/>
    <m/>
    <m/>
    <s v="CL 191312"/>
    <n v="3059162497"/>
    <s v="catalinaort.t@gmail.com"/>
    <s v="Banco Caja Social (BCSC)"/>
    <s v="Ahorros"/>
    <s v="24099412229"/>
    <s v="Femenino"/>
    <s v="Colombia"/>
    <s v="Bogotá, D.C."/>
    <s v="Cundinamarca"/>
    <d v="1995-06-09T00:00:00"/>
    <n v="28"/>
    <s v="INTERNATIONAL COMMITTEE OF RED CROSS"/>
    <m/>
  </r>
  <r>
    <x v="3"/>
    <s v="022-2023"/>
    <n v="83638"/>
    <s v="Secop II"/>
    <s v="022-2023CPS-P(83638)"/>
    <s v="FDLSUBACD-022-2023(83638)"/>
    <x v="0"/>
    <x v="0"/>
    <x v="1"/>
    <m/>
    <m/>
    <s v="RUDDY ISABEL SOTO MARTiNEZ"/>
    <n v="1014240449"/>
    <s v="Bogotá, D.C."/>
    <n v="1978"/>
    <n v="30300000"/>
    <n v="15150000"/>
    <n v="0"/>
    <n v="45450000"/>
    <n v="5050000"/>
    <m/>
    <m/>
    <n v="1"/>
    <s v="Persona Natural"/>
    <x v="0"/>
    <s v="1. 27/06/2023 2:11:20 PM En el cumplimiento de las funciones de apoyo a la supervisión, se solicita realizar modificación No.1 del contrato de prestación de servicios No.022-2023CPS-P (83638) en lo referente al estudio previo y CLAUSULA PRIMERA. - OBLIGACIONES DEL CONTRATISTA, literal B ESPECIFICAS: al incorporar una nueva obligación Realizar actividades de apoyo en la revisión de cuentas naturales, como la verificación, seguimiento y control de para su respectiva reprogramación y pago _x000a_2. 24/07/2023 2:44:24 PM MODIFICACIÓN, ADICIÓN Y PRÓRROGA No. 2 La entidad requiere continuar con los servicios profesionales, en la necesidad de apoyar la formulación y ejecución de las actividades de fortalecimiento del clima, la cultura organizacional y el desarrollo de las acciones en materia de bienestar, capacitación y seguridad en el trabajo de la Alcaldía Local de Suba, y las demás contempladas de acuerdo a las obligaciones del contrato."/>
    <s v="Prestar los servicios profesionales al Área de Gestión de Desarrollo Local de la Alcaldía Local de Suba, con el fin de apoyar la formulación y ejecución de las actividades de fortalecimiento del clima, la cultura organizacional y el desarrollo de las acciones en materia de bienestar, capacitación y seguridad en el trabajo"/>
    <s v="https://community.secop.gov.co/Public/Tendering/OpportunityDetail/Index?noticeUID=CO1.NTC.3825078&amp;isFromPublicArea=True&amp;isModal=true&amp;asPopupView=true"/>
    <x v="8"/>
    <x v="405"/>
    <d v="2023-01-26T00:00:00"/>
    <d v="2023-07-25T00:00:00"/>
    <s v="6 meses "/>
    <d v="2023-10-25T00:00:00"/>
    <s v="3 meses "/>
    <d v="2023-10-25T00:00:00"/>
    <s v="9 meses "/>
    <s v="Término Ok"/>
    <m/>
    <m/>
    <m/>
    <m/>
    <s v="KR 47 No. 143 - 25"/>
    <n v="3046500887"/>
    <s v="ruddysoto_93@hotmail.com"/>
    <s v="Banco de Occidente"/>
    <s v="Ahorros"/>
    <s v="265835926"/>
    <s v="Femenino"/>
    <s v="Colombia"/>
    <s v="Bogotá, D.C."/>
    <s v="Cundinamarca"/>
    <d v="1993-01-31T00:00:00"/>
    <n v="31"/>
    <s v="Psicóloga"/>
    <m/>
  </r>
  <r>
    <x v="3"/>
    <s v="023-2023"/>
    <n v="83652"/>
    <s v="Secop II"/>
    <s v="023-2023CPS-P(83652)"/>
    <s v="FDLSUBACD-023-2023(83652)"/>
    <x v="0"/>
    <x v="0"/>
    <x v="1"/>
    <m/>
    <m/>
    <s v="fabian ricardo herrera rincon"/>
    <n v="1015426758"/>
    <s v="Bogotá, D.C."/>
    <n v="1978"/>
    <n v="42000000"/>
    <n v="21000000"/>
    <n v="0"/>
    <n v="63000000"/>
    <n v="7000000"/>
    <m/>
    <m/>
    <n v="1"/>
    <s v="Persona Natural"/>
    <x v="0"/>
    <s v="1. 24/07/2023 12:32:38 PM Mediante documento radicado el 05 de julio de 2023, se solicita la PRÓRROGA y ADICIÓN del contrato No. 023-2023CPS-P(83652), suscrito con FABIAN RICARDO HERRERA RINCÓN, por el término de TRES (3) MESES, además de adicionar VEINTIUN MILLONES DE PESOS M/CTE. ($21.000.000) M/CTE; atendiendo a la necesidad de garantizar la función de la administración local se requiere continuar con la ejecución del contrato de prestación de servicios objeto de adición y prórroga. LA NUEVA FECHA DE TERMINACIÓN DEL CONTRATO ES EL DÍA 24 DE OCTUBRE DE 2023. Las erogaciones correspondientes al pago del valor de la presente adición se harán con cargo al presupuesto del FDLS, según certificado de disponibilidad presupuestal N° 257 del 19/01/2023. Lo anterior, con fundamento además en el principio de la autonomía de la voluntad consagrado en el artículo 1602 del Código Civil, en concordancia con el artículo 40 de la Ley 80 de 1993, inciso tercero"/>
    <s v="Apoyar la formulación, ejecución, seguimiento y mejora continua de las herramientas nque conforman la gestión ambiental, institucional de la Alcaldía Local."/>
    <s v="https://community.secop.gov.co/Public/Tendering/OpportunityDetail/Index?noticeUID=CO1.NTC.3823502&amp;isFromPublicArea=True&amp;isModal=true&amp;asPopupView=true"/>
    <x v="8"/>
    <x v="404"/>
    <d v="2023-01-25T00:00:00"/>
    <d v="2023-07-24T00:00:00"/>
    <s v="6 meses "/>
    <d v="2023-10-24T00:00:00"/>
    <s v="3 meses "/>
    <d v="2023-10-24T00:00:00"/>
    <s v="9 meses "/>
    <s v="Término Ok"/>
    <m/>
    <m/>
    <m/>
    <m/>
    <s v="CR 95H 90A 18"/>
    <n v="3118946142"/>
    <s v="fabian13k@hotmail.com"/>
    <s v="Banco Caja Social (BCSC)"/>
    <s v="Ahorros"/>
    <s v="24042120670"/>
    <s v="Masculino"/>
    <s v="Colombia"/>
    <s v="Bogotá, D.C."/>
    <s v="Cundinamarca"/>
    <d v="1991-09-23T00:00:00"/>
    <n v="32"/>
    <s v="INVESTIGACION DE INCIDENTES Y TRABAJO SEGURO EN ALTURAS, SISTEMA DE GESTION DE LA SEGURIDAD Y AUDITOR INTERNO HSEQ"/>
    <m/>
  </r>
  <r>
    <x v="3"/>
    <s v="024-2023"/>
    <n v="83695"/>
    <s v="Secop II"/>
    <s v="024-2023CPS-P(83695)"/>
    <s v="FDLSUBACD-024-2023(83695)"/>
    <x v="0"/>
    <x v="0"/>
    <x v="1"/>
    <m/>
    <m/>
    <s v="PAOLA ANDREA QUIROGA PALACIO"/>
    <n v="1030608911"/>
    <s v="Bogotá, D.C."/>
    <n v="1978"/>
    <n v="24000000"/>
    <n v="0"/>
    <n v="0"/>
    <n v="24000000"/>
    <n v="4000000"/>
    <m/>
    <m/>
    <n v="1"/>
    <s v="Persona Natural"/>
    <x v="5"/>
    <s v="1.  2/03/2023 2:12:56 PM Que la entidad evidencia de oficio, que se presentó un error en el momento de la creación del valor del contrato en la plataforma transaccional del SECOPII DONDE SE ENUNCIA QUE LA OFERTA DEBERA SER POR UN VALOR DE $ 44.000.000 (CUARENTA Y CUATRO MILLONES DE PESOS), el cual no es correcto ya que valor determinado para dicho contrato es por la suma de $ 24.000.000 (VEINTICUATRO MILLONES DE PESOS) como lo indica el Estudio previo CDP y contrato._x000a_2. 18/04/2023 5:41:56 PM Terminar de manera anticipada Contrato de Prestación de Servicios No.024-2023CPS-P (83695) a partir del día 18 de abril del 2023, por solicitud de la contratista PAOLA ANDREA QUIROGA PALACIO del día 14 de abril de 2023, con radicado No. 2023-611-007271-2"/>
    <s v="Prestar los servicios de apoyo en el Área de Gestión del Desarrollo Local, realizando actividades administrativas que contribuyan al cumplimiento de las metas del Plan de Desarrollo Local del componente ambiental"/>
    <s v="https://community.secop.gov.co/Public/Tendering/OpportunityDetail/Index?noticeUID=CO1.NTC.3836571&amp;isFromPublicArea=True&amp;isModal=true&amp;asPopupView=true"/>
    <x v="12"/>
    <x v="406"/>
    <d v="2023-01-30T00:00:00"/>
    <d v="2023-07-29T00:00:00"/>
    <s v="6 meses "/>
    <d v="2023-07-29T00:00:00"/>
    <s v=""/>
    <d v="2023-04-14T00:00:00"/>
    <s v="2 meses 16 días."/>
    <s v="Terminación Anticipada"/>
    <m/>
    <m/>
    <m/>
    <m/>
    <s v="Carrera 18 A # 56 -15"/>
    <n v="3507927150"/>
    <s v="pquirogapalacio@gmail.com"/>
    <s v="Banco Davivienda"/>
    <s v="Ahorros"/>
    <s v="550488407374450"/>
    <s v="Femenino"/>
    <s v="Colombia"/>
    <s v="Bogotá, D.C."/>
    <s v="Cundinamarca"/>
    <d v="1992-05-02T00:00:00"/>
    <n v="32"/>
    <s v="Supervisión y Gestión de Residuos Peligrosos,Administración y Gestión Documental del Sistema,Sistema de gestión de la Seguridad y Salud, *Técnicas para manejos de cultivos urbanos."/>
    <m/>
  </r>
  <r>
    <x v="3"/>
    <s v="025-2023"/>
    <n v="84005"/>
    <s v="Secop II"/>
    <s v="025-2023CPS-P(84005)"/>
    <s v="FDLSUBACD-025-2023(84005)"/>
    <x v="0"/>
    <x v="0"/>
    <x v="1"/>
    <m/>
    <m/>
    <s v="LOLA ELVIRA FRANCO SAAVEDRA"/>
    <n v="52063333"/>
    <s v="Bogotá, D.C."/>
    <n v="1979"/>
    <n v="30300000"/>
    <n v="15150000"/>
    <n v="0"/>
    <n v="45450000"/>
    <n v="5050000"/>
    <m/>
    <m/>
    <n v="5"/>
    <s v="Persona Natural"/>
    <x v="0"/>
    <s v="1. 27/07/2023 8:40:56 PM Mediante documento radicado el 05 de julio de 2023, se solicita la PRÓRROGA y ADICIÓN del contrato No. 025-2023CPS-P(84005), suscrito con LOLA ELVIRA FRANCO SAAVEDRA, por el término de TRES (3) MESES, además de adicionar QUINCE MILLONES CIENTO CINCUENTA MIL PESOS M/CTE. ($15.150.000) M/CTE; atendiendo a la necesidad de garantizar la función de la administración local se requiere continuar con la ejecución del contrato de prestación de servicios objeto de adición y prórroga. LA NUEVA FECHA DE TERMINACIÓN DEL CONTRATO ES EL DÍA 31 DE OCTUBRE DE 2023. Las erogaciones correspondientes al pago del valor de la presente adición se harán con cargo al presupuesto del FDLS, según certificado de disponibilidad presupuestal N° 265 del 19/01/2023. Lo anterior, con fundamento además en el principio de la autonomía de la voluntad consagrado en el artículo 1602 del Código Civil, en concordancia con el artículo 40 de la Ley 80 de 1993, inciso tercero"/>
    <s v="APOYAR JURÍDICAMENTE LA EJECUCIÓN DE LAS ACCIONES REQUERIDAS PARA LA DEPURACIÓN DE LAS ACTUACIONES ADMINISTRATIVAS QUE CURSAN EN LA ALCALDÍA LOCAL"/>
    <s v="https://community.secop.gov.co/Public/Tendering/OpportunityDetail/Index?noticeUID=CO1.NTC.3838688&amp;isFromPublicArea=True&amp;isModal=true&amp;asPopupView=true"/>
    <x v="21"/>
    <x v="406"/>
    <d v="2023-02-01T00:00:00"/>
    <d v="2023-07-31T00:00:00"/>
    <s v="6 meses "/>
    <d v="2023-10-31T00:00:00"/>
    <s v="3 meses "/>
    <d v="2023-10-31T00:00:00"/>
    <s v="9 meses "/>
    <s v="Término Ok"/>
    <m/>
    <m/>
    <m/>
    <m/>
    <s v="Calle 89 B # 116 A 10 T.39 Apto 204"/>
    <n v="3104145354"/>
    <s v="lolisfras@hotmaiul.com"/>
    <s v="Banco Av Villas"/>
    <s v="Ahorros"/>
    <s v="73858347"/>
    <s v="Femenino"/>
    <s v="Colombia"/>
    <s v="Bogotá, D.C."/>
    <s v="Cundinamarca"/>
    <d v="1972-02-04T00:00:00"/>
    <n v="52"/>
    <s v="DERECHO"/>
    <m/>
  </r>
  <r>
    <x v="3"/>
    <s v="026-2023"/>
    <n v="84005"/>
    <s v="Secop II"/>
    <s v="026-2023CPS-P(84005)"/>
    <s v="FDLSUBACD-026-2023(84005)"/>
    <x v="0"/>
    <x v="0"/>
    <x v="1"/>
    <m/>
    <m/>
    <s v="ALEXANDRA PAVA HERNANDEZ"/>
    <n v="45501344"/>
    <s v="Cartagena (Bolívar)"/>
    <n v="1979"/>
    <n v="30300000"/>
    <n v="15150000"/>
    <n v="0"/>
    <n v="45450000"/>
    <n v="5050000"/>
    <m/>
    <m/>
    <n v="5"/>
    <s v="Persona Natural"/>
    <x v="0"/>
    <s v="1. 28/07/2023 8:44:58 AM La supervisión del Contrato de Prestación de Servicios No. 026-2023CPS-AG(84005), suscrito con ALEXANDRA PABA HERNANDEZ, radicó en la Oficina de Contratación solicitud de ADICIÓN Y PRÓRROGA No. (1 ) del referido contrato; prórroga hasta el (29) de octubre de 2023, y adición para un valor total de QUINCE MILLONES CIENTO CINCUENTA MIL PESOS M/CTE. ($15.150.000), teniendo en cuenta la justificación que se encuentra en los documentos anexos, que hacen parte integral del presente Contrato."/>
    <s v="APOYAR JURIDICAMENTE LA EJECUCION DE LAS ACCIONES REQUERIDAS PARA LA DEPURACION DE LAS ACTUACIONES ADMINISTRATIVAS QUE CURSAN EN LA ALCALDIA LOCAL."/>
    <s v="https://community.secop.gov.co/Public/Tendering/OpportunityDetail/Index?noticeUID=CO1.NTC.3838132&amp;isFromPublicArea=True&amp;isModal=true&amp;asPopupView=true"/>
    <x v="21"/>
    <x v="406"/>
    <d v="2023-01-30T00:00:00"/>
    <d v="2023-07-29T00:00:00"/>
    <s v="6 meses "/>
    <d v="2023-10-29T00:00:00"/>
    <s v="3 meses "/>
    <d v="2023-10-29T00:00:00"/>
    <s v="9 meses "/>
    <s v="Término Ok"/>
    <m/>
    <m/>
    <m/>
    <m/>
    <s v="Calle 152 No. 94ª 67 interior 4 apto 401Pinar de Suba"/>
    <n v="3135628075"/>
    <s v="fuego0621@gmail.com"/>
    <s v="Banco BBVA"/>
    <s v="Ahorros"/>
    <s v="986079572"/>
    <s v="Femenino"/>
    <s v="Colombia"/>
    <s v="Bogotá, D.C."/>
    <s v="Cundinamarca"/>
    <d v="1972-06-21T00:00:00"/>
    <n v="51"/>
    <s v="ALTOS ESTUDIOS EN GERENCIA POLITICA_x000a_Y GOBERNABILIDAD , DERECHO"/>
    <m/>
  </r>
  <r>
    <x v="3"/>
    <s v="027-2023"/>
    <n v="84005"/>
    <s v="Secop II"/>
    <s v="027-2023CPS-P(84005)"/>
    <s v="FDLSUBACD-027-2023(84005)"/>
    <x v="0"/>
    <x v="0"/>
    <x v="1"/>
    <m/>
    <m/>
    <s v="CARLOS ARTURO SEPULVEDA SANCHEZ"/>
    <n v="91242443"/>
    <s v="Bucaramanga (Santander)"/>
    <n v="1979"/>
    <n v="30300000"/>
    <n v="15150000"/>
    <n v="0"/>
    <n v="45450000"/>
    <n v="5050000"/>
    <m/>
    <m/>
    <n v="5"/>
    <s v="Persona Natural"/>
    <x v="0"/>
    <s v="1. 01/08/2023 2:22:17 PM Mediante documento radicado el 14 de julio de 2023, se solicita la PRÓRROGA y ADICIÓN del contrato No. 027-2023CPS-P(84005), suscrito con CARLOS ARTURO SEPULVEDA SANCHEZ, por el término de TRES (3) MESES, además de adicionar QUINCE MILLONES CIENTO CINCUENTA MIL PESOS M/CTE. ($15.150.000) M/CET; atendiendo a la necesidad de garantizar la función de la administración local se requiere continuar con la ejecución del contrato de prestación de servicios objeto de adición y prórroga. LA NUEVA FECHA DE TERMINACIÓN DEL CONTRATO ES EL DÍA 02 DE NOVIEMBRE DE 2023. Las erogaciones correspondientes al pago del valor de la presente reducirán se harán con cargo al presupuesto del FDLS, según certificado de disponibilidad presupuestal N° 265 del 19/01/2023."/>
    <s v="APOYAR JURIDICAMENTE LA EJECUCION DE LAS ACCIONES REQUERIDAS PARA LA DEPURACION DE LAS ACTUACIONES ADMINISTRATIVAS QUE CURSAN EN LA ALCALDIA LOCAL."/>
    <s v="https://community.secop.gov.co/Public/Tendering/OpportunityDetail/Index?noticeUID=CO1.NTC.3832882&amp;isFromPublicArea=True&amp;isModal=true&amp;asPopupView=true"/>
    <x v="21"/>
    <x v="406"/>
    <d v="2023-02-03T00:00:00"/>
    <d v="2023-08-02T00:00:00"/>
    <s v="6 meses "/>
    <d v="2023-11-02T00:00:00"/>
    <s v="3 meses "/>
    <d v="2023-11-02T00:00:00"/>
    <s v="9 meses "/>
    <s v="Término Ok"/>
    <m/>
    <m/>
    <m/>
    <m/>
    <s v="Carrera 63 No. 100 – 09 Apto 303 "/>
    <n v="3102639242"/>
    <s v="libertadjuridica@hotmail.com"/>
    <s v="Bancolombia"/>
    <s v="Ahorros"/>
    <s v="5378434906"/>
    <s v="Masculino"/>
    <s v="Colombia"/>
    <s v="Bogotá, D.C."/>
    <s v="Cundinamarca"/>
    <d v="1964-10-31T00:00:00"/>
    <n v="59"/>
    <s v="ESPECIALIZACION EN ADMINISTRACION DE_x000a_RECURSOS MILITARES, DERECHO"/>
    <m/>
  </r>
  <r>
    <x v="3"/>
    <s v="028-2023 C1"/>
    <n v="85806"/>
    <s v="Secop II"/>
    <s v="028-2023CPS-P(85806)"/>
    <s v="FDLSUBACD-028-2023(85806)"/>
    <x v="0"/>
    <x v="0"/>
    <x v="1"/>
    <d v="2023-03-11T00:00:00"/>
    <n v="18348334"/>
    <s v="ANA MARÍA ROZO"/>
    <n v="1010231979"/>
    <s v="Bogotá, D.C."/>
    <n v="1977"/>
    <n v="30300000"/>
    <n v="0"/>
    <n v="0"/>
    <n v="30300000"/>
    <n v="5050000"/>
    <m/>
    <m/>
    <n v="1"/>
    <s v="Persona Natural"/>
    <x v="1"/>
    <s v="1. 11/04/2023 5:50:45 PM Mediante documento radicado en el Fondo de Desarrollo Local de Suba, por quien obra como apoyo a la supervisión del Contrato No. 028-2023 CPS-P (85806) se solicita CESIÓN del contrato suscrito con ANA MARIA ROZO MORENO IDENTIFICADA CON CÉDULA DE CIUDADANÍA No. 1.010.231.979 DE Bogotá. De conformidad con la justificación de documento anexo suscrito por el supervisor, que hace parte integral de la presente modificación contractual. Por lo anterior, se realiza la CESIÓN DEL CONTRATO No. 028-2023 CPS-P(85806) A ANGIE BIBIANA SERRANO POVEDA, IDENTIFICADA CON CÉDULA DE CIUDADANÍA NO. 1.033.766.618 de Bogotá, a partir del día once (11) de abril de 2023, teniendo en cuenta la idoneidad, previa verificación de los requisitos aportados por el (la) contratista. Lo anterior de conformidad con los documentos anexos, los cuales hacen parte integral de la presente modificación contractual."/>
    <s v="PRESTAR SERVICIOS PROFESIONALES_x000a_PARA PROMOVER LA EXPERIMENTACIÓN Y ACOMPAÑAMIENTO DEL LABORATORIO DE INNOVACIÓN DIGITAL DE SUBA"/>
    <s v="https://community.secop.gov.co/Public/Tendering/OpportunityDetail/Index?noticeUID=CO1.NTC.3844546&amp;isFromPublicArea=True&amp;isModal=true&amp;asPopupView=true"/>
    <x v="9"/>
    <x v="406"/>
    <d v="2023-01-30T00:00:00"/>
    <d v="2023-07-29T00:00:00"/>
    <s v="6 meses "/>
    <d v="2023-07-29T00:00:00"/>
    <s v=""/>
    <d v="2023-07-29T00:00:00"/>
    <s v="6 meses "/>
    <s v="Término Ok"/>
    <m/>
    <m/>
    <m/>
    <m/>
    <s v="KR 12B 14061"/>
    <n v="3223611592"/>
    <s v="anamrozo96@gmail.com"/>
    <s v="Bancolombia"/>
    <s v="Ahorros"/>
    <s v="238012198"/>
    <s v="Femenino"/>
    <s v="Colombia"/>
    <s v="Bogotá, D.C."/>
    <s v="Cundinamarca"/>
    <d v="1996-09-21T00:00:00"/>
    <n v="27"/>
    <s v="DISEÑO"/>
    <m/>
  </r>
  <r>
    <x v="3"/>
    <s v="028-2023"/>
    <n v="85806"/>
    <s v="Secop II"/>
    <s v="028-2023CPS-P(85806)"/>
    <s v="FDLSUBACD-028-2023(85806)"/>
    <x v="0"/>
    <x v="0"/>
    <x v="1"/>
    <m/>
    <m/>
    <s v="ANGIE SERRANO POVEDA"/>
    <n v="1033766618"/>
    <s v="Bogotá, D.C."/>
    <n v="1977"/>
    <n v="30300000"/>
    <n v="15150000"/>
    <n v="0"/>
    <n v="45450000"/>
    <n v="5050000"/>
    <m/>
    <m/>
    <n v="1"/>
    <s v="Persona Natural"/>
    <x v="0"/>
    <s v="2. 28/07/2023 10:19:14 A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028-2023CPS-P(85806), en la suma de QUINCE MILLONES CIENTO CINCUENTA MIL PESOS M/CTE. ($15.150.000). Lo anterior de conformidad con los documentos anexos, los cuales hacen parte integral de la presente modificación contractual. "/>
    <s v="PRESTAR SERVICIOS PROFESIONALES_x000a_PARA PROMOVER LA EXPERIMENTACIÓN Y ACOMPAÑAMIENTO DEL LABORATORIO DE INNOVACIÓN DIGITAL DE SUBA"/>
    <s v="https://community.secop.gov.co/Public/Tendering/OpportunityDetail/Index?noticeUID=CO1.NTC.3844546&amp;isFromPublicArea=True&amp;isModal=true&amp;asPopupView=true"/>
    <x v="9"/>
    <x v="406"/>
    <d v="2023-01-30T00:00:00"/>
    <d v="2023-07-29T00:00:00"/>
    <s v="6 meses "/>
    <d v="2023-10-29T00:00:00"/>
    <s v="3 meses "/>
    <d v="2023-10-29T00:00:00"/>
    <s v="9 meses "/>
    <s v="Término Ok"/>
    <m/>
    <m/>
    <m/>
    <m/>
    <s v="Cra 10 Sur #14 -24"/>
    <n v="3118343927"/>
    <s v="angiebibianaserranopoveda@gmail.com"/>
    <s v="Bancolombia"/>
    <s v="Ahorros"/>
    <s v="24695971008"/>
    <s v="Femenino"/>
    <s v="Colombia"/>
    <s v="Bogotá, D.C."/>
    <s v="Cundinamarca"/>
    <d v="1994-07-29T00:00:00"/>
    <n v="29"/>
    <s v="ESPECIALIZACION EN ALTA DIRRECION DEL ESTADO; ADMINISTRACION PUBLICA"/>
    <m/>
  </r>
  <r>
    <x v="3"/>
    <s v="029-2023"/>
    <n v="83729"/>
    <s v="Secop II"/>
    <s v="029-2023CPS-P(83729)"/>
    <s v="FDLSUBACD-029-2023(83729)"/>
    <x v="0"/>
    <x v="0"/>
    <x v="1"/>
    <m/>
    <m/>
    <s v="INGRID MARCELA GOMEZ GOMEZ"/>
    <n v="52351485"/>
    <s v="Bogotá, D.C."/>
    <n v="1978"/>
    <n v="42000000"/>
    <n v="21000000"/>
    <n v="0"/>
    <n v="63000000"/>
    <n v="7000000"/>
    <m/>
    <m/>
    <n v="1"/>
    <s v="Persona Natural"/>
    <x v="0"/>
    <s v="1. 27/07/2023 6:23:54 PM La supervisión del Contrato de Prestación de Servicios No. 029-2023CPS-P(83907), suscrito con INGRID MARCELA GOMEZ GOMEZ identificada con cédula de ciudadanía No. 52351485, radicó en la Oficina de Contratación solicitud de ADICIÓN Y PRÓRROGA No. (1 ) del referido contrato; prórroga hasta el treinta (30) de octubre de 2023, y adición para un valor total de SESENTA Y TRES MILLONES DE PESOS M/CTE. ($63.000.000) la cual se encuentra respaldada con el Certificado de Disponibilidad Presupuestal No. 329 del 23 de enero de 2023, teniendo en cuenta la justificación que se encuentra en los documentos anexos, que hacen parte integral del presente Contrato."/>
    <s v="Prestar los servicios profesionales como abogado(a) para apoyar la gestión contractual del Área Gestión del Desarrollo Local de la Alcaldía Local de Suba en los diferentes procesos de selección en sus etapas precontractual, contractual y postcontractual al igual realizar trámite y seguimiento a peticiones realizadas por la ciudadanía, órganos de control y demás, relacionados con temas de infraestructura"/>
    <s v="https://community.secop.gov.co/Public/Tendering/OpportunityDetail/Index?noticeUID=CO1.NTC.3843728&amp;isFromPublicArea=True&amp;isModal=true&amp;asPopupView=true"/>
    <x v="11"/>
    <x v="406"/>
    <d v="2023-01-30T00:00:00"/>
    <d v="2023-07-30T00:00:00"/>
    <s v="6 meses 1 días."/>
    <d v="2023-10-30T00:00:00"/>
    <s v="3 meses "/>
    <d v="2023-10-30T00:00:00"/>
    <s v="9 meses 1 días."/>
    <s v="Término Ok"/>
    <m/>
    <m/>
    <m/>
    <m/>
    <s v="CL 135A 10438"/>
    <n v="3108673251"/>
    <s v="ingridgomez0112@gmail.com"/>
    <s v="Bancolombia"/>
    <s v="Ahorros"/>
    <s v="19822301544"/>
    <s v="Femenino"/>
    <s v="Colombia"/>
    <s v="Bogotá, D.C."/>
    <s v="Cundinamarca"/>
    <d v="1978-08-09T00:00:00"/>
    <n v="45"/>
    <s v="ESPECIALIZACION EN DERECHO EN_x000a_FAMILIA, DERECHO"/>
    <m/>
  </r>
  <r>
    <x v="3"/>
    <s v="030-2023"/>
    <n v="83730"/>
    <s v="Secop II"/>
    <s v="030-2023CPS-AG(83730)"/>
    <s v="FDLSUBACD-030-2023(83730)"/>
    <x v="0"/>
    <x v="0"/>
    <x v="0"/>
    <m/>
    <m/>
    <s v="SANDRA PATRICIA CRISTANCHO MEJIA"/>
    <n v="52157561"/>
    <s v="Bogotá, D.C."/>
    <n v="1978"/>
    <n v="24000000"/>
    <n v="12000000"/>
    <n v="0"/>
    <n v="36000000"/>
    <n v="4000000"/>
    <m/>
    <m/>
    <n v="1"/>
    <s v="Persona Natural"/>
    <x v="0"/>
    <s v="1. 28/07/2023 9:14:46 AM Mediante documento radicado el 04 de julio de 2023, se solicita la PRÓRROGA y ADICIÓN del contrato No. 030-2023CPS-AG(83730), suscrito con SANDRA PATRICIA CRISTANCHO MEJIA, por el término de TRES (3) MESES, además de adicionar DOCE MILLONES PESOS M/CTE. ($12.000.000) M/CET; atendiendo a la necesidad de garantizar la función de la administración local se requiere continuar con la ejecución del contrato de prestación de servicios objeto de adición y prórroga. LA NUEVA FECHA DE TERMINACIÓN DEL CONTRATO ES EL DÍA 31 DE OCTUBRE DE 2023. Las erogaciones correspondientes al pago del valor de la presente reducirán se harán con cargo al presupuesto del FDLS, según certificado de disponibilidad presupuestal N° 330 del 31/10/2023."/>
    <s v="PRESTAR SERVICIOS DE APOYO TÉCNICO EN EL ÁREA DE GESTIÓN DEL DESARROLLO LOCAL REALIZANDO LAS LABORES ASISTENCIALES PARA LAS ACTIVIDADES DE TEMAS DE INFRAESTRUCTURA LOCAL EN CUMPLIMIENTO DE LAS METAS DEL PLAN DE GESTIÓN DE LA VIGENCIA"/>
    <s v="https://community.secop.gov.co/Public/Tendering/OpportunityDetail/Index?noticeUID=CO1.NTC.3840546&amp;isFromPublicArea=True&amp;isModal=true&amp;asPopupView=true"/>
    <x v="11"/>
    <x v="406"/>
    <d v="2023-02-01T00:00:00"/>
    <d v="2023-07-31T00:00:00"/>
    <s v="6 meses "/>
    <d v="2023-10-31T00:00:00"/>
    <s v="3 meses "/>
    <d v="2023-10-31T00:00:00"/>
    <s v="9 meses "/>
    <s v="Término Ok"/>
    <m/>
    <m/>
    <m/>
    <m/>
    <s v="Calle 83ª #112F-15 int 32 apto 103"/>
    <n v="3182804081"/>
    <s v="sandrap1202@yahoo.es"/>
    <s v="Banco Davivienda"/>
    <s v="Ahorros"/>
    <s v="8970287101"/>
    <s v="Femenino"/>
    <s v="Colombia"/>
    <s v="Bogotá, D.C."/>
    <s v="Cundinamarca"/>
    <d v="1974-12-02T00:00:00"/>
    <n v="49"/>
    <s v="TÉCNICA PROFESIONAL EN_x000a_SECRETARIADO BILINGÜE, TECNOLOGIA EN DISEÑO GRAFICO"/>
    <m/>
  </r>
  <r>
    <x v="3"/>
    <s v="031-2023"/>
    <n v="83676"/>
    <s v="Secop II"/>
    <s v="031-2023CPS-P(83676)"/>
    <s v="FDLSUBACD-031-2023(83676)"/>
    <x v="0"/>
    <x v="0"/>
    <x v="1"/>
    <m/>
    <m/>
    <s v="JOSE JESUS AGUDELO MELO"/>
    <n v="79053216"/>
    <s v="Bogotá, D.C."/>
    <n v="1978"/>
    <n v="30300000"/>
    <n v="15150000"/>
    <n v="0"/>
    <n v="45450000"/>
    <n v="5050000"/>
    <m/>
    <m/>
    <n v="1"/>
    <s v="Persona Natural"/>
    <x v="0"/>
    <s v="1. 01/08/2023 8:47:30 A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031-2023CPS-P(83676), a nombre JOSÉ JESÚS AGUDELO MELO, en la suma de QUINCE MILLONES CIENTO CINCUENTA MIL PESOS M/CTE. ($15.150.000). Lo anterior de conformidad con los documentos anexos, los cuales hacen parte integral de la presente modificación contractual."/>
    <s v="Prestar los servicios profesionales para apoyar el área de Gestión del Desarrollo Local en el control, seguimiento, legalización de ingreso, permanencia y egreso de elementos de consumo, bienes de propiedad, planta y equipo del Fondo de Desarrollo Local."/>
    <s v="https://community.secop.gov.co/Public/Tendering/OpportunityDetail/Index?noticeUID=CO1.NTC.3842152&amp;isFromPublicArea=True&amp;isModal=true&amp;asPopupView=true"/>
    <x v="16"/>
    <x v="406"/>
    <d v="2023-02-07T00:00:00"/>
    <d v="2023-08-06T00:00:00"/>
    <s v="6 meses "/>
    <d v="2023-11-06T00:00:00"/>
    <s v="3 meses "/>
    <d v="2023-11-06T00:00:00"/>
    <s v="9 meses "/>
    <s v="Término Ok"/>
    <m/>
    <m/>
    <m/>
    <m/>
    <s v="Calle 87 No. 96 - 90 Int. 17 Apto 301"/>
    <n v="3125902463"/>
    <s v="jjagudelo3@hotmail.com"/>
    <s v="Banco Davivienda"/>
    <s v="Ahorros"/>
    <s v="550488413351880"/>
    <s v="Masculino"/>
    <s v="Colombia"/>
    <s v="Bogotá, D.C."/>
    <s v="Cundinamarca"/>
    <d v="1969-01-01T00:00:00"/>
    <n v="55"/>
    <s v="ADMINISTRACION DE EMPRESAS, TECNOLOGÍA EN GESTION INTEGRAL DEL_x000a_RIESGO EN SEGUROS"/>
    <m/>
  </r>
  <r>
    <x v="3"/>
    <s v="033-2023"/>
    <n v="83716"/>
    <s v="Secop II"/>
    <s v="033-2023-CPS-AG(83716)"/>
    <s v="FDLSUBACD-033-2023(83716)"/>
    <x v="0"/>
    <x v="0"/>
    <x v="0"/>
    <m/>
    <m/>
    <s v="FRANCY EVELYN LARA LADINO"/>
    <n v="52195269"/>
    <s v="Bogotá, D.C."/>
    <n v="1978"/>
    <n v="24000000"/>
    <n v="12000000"/>
    <n v="0"/>
    <n v="36000000"/>
    <n v="4000000"/>
    <m/>
    <m/>
    <n v="1"/>
    <s v="Persona Natural"/>
    <x v="5"/>
    <s v="1. 28/07/2023 3:08:46 PM Mediante documento radicado el 25 de junio de 2023, se solicita la PRÓRROGA y ADICIÓN del contrato No. 033-2023-CPS-AG(83716) , suscrito con FRANCY EVELYN LARA LADINO, por el término de TRES (3) MESES, además de adicionar DOCE MILLONES PESOS M/CTE. ($12.000.000) M/CET; atendiendo a la necesidad de garantizar la función de la administración local se requiere continuar con la ejecución del contrato de prestación de servicios objeto de adición y prórroga. LA NUEVA FECHA DE TERMINACIÓN DEL CONTRATO ES EL DÍA 30 DE OCTUBRE DE 2023. Las erogaciones correspondientes al pago del valor de la presente reducirán se harán con cargo al presupuesto del FDLS, según certificado de disponibilidad presupuestal N° 328 del 23/01/2023._x000a_2. 10/10/2023 8:28:12 PM Mediante documento radicado en el Fondo de Desarrollo Local de Suba, por JULIAN ANDRES MORENO BARON, en su calidad de Alcalde Local de Suba, quien obra como supervisor del Contrato 033-2023CPS-AG(83716), solicita la TERMINACIÓN ANTICIPADA del contrato suscrito con FRANCY EVELYN LARA LADINO, toda vez que la contratista solicitó la terminación de contrato 033 de 2023, por motivos personales. Por lo anterior, se realiza la TERMINACIÓN DEL CONTRATO suscrito por FRANCY EVELYN LARA LADINO, identificada con Cédula de Ciudadanía No. 52.195.269 DE BOGOTÁ D.C., a partir del diez (10) de octubre de 2023. Lo anterior de conformidad con los documentos anexos, los cuales hacen parte integral del presente contrato."/>
    <s v="APOYAR EN LAS TAREAS OPERATIVAS DE CARACTER ARCHIVISTICO DESARROLLADAS EN LA ALCALDIA LOCAL PARA GARANTIZAR LA APLICACION CORRECTA DE LOS PROCEDIMIENTOS TECNICOS"/>
    <s v="https://community.secop.gov.co/Public/Tendering/OpportunityDetail/Index?noticeUID=CO1.NTC.3835314&amp;isFromPublicArea=True&amp;isModal=true&amp;asPopupView=true"/>
    <x v="19"/>
    <x v="405"/>
    <d v="2023-01-30T00:00:00"/>
    <d v="2023-07-29T00:00:00"/>
    <s v="6 meses "/>
    <d v="2023-10-29T00:00:00"/>
    <s v="3 meses "/>
    <d v="2023-10-10T00:00:00"/>
    <s v="8 meses 11 días."/>
    <s v="Terminación Anticipada"/>
    <m/>
    <m/>
    <m/>
    <m/>
    <s v="Calle 57ª # 57ª-60 Blq 66 Apto 202"/>
    <n v="3213461079"/>
    <s v="flara1975@hotmail.com"/>
    <s v="Banco de Bogotá"/>
    <s v="Ahorros"/>
    <s v="73333924"/>
    <s v="Femenino"/>
    <s v="Colombia"/>
    <s v="Bogotá, D.C."/>
    <s v="Cundinamarca"/>
    <d v="1975-09-12T00:00:00"/>
    <n v="48"/>
    <s v="TÉCNICO PROFESIONAL EN ARCHIVÍSTICA"/>
    <m/>
  </r>
  <r>
    <x v="3"/>
    <s v="034-2023"/>
    <n v="83716"/>
    <s v="Secop II"/>
    <s v="034-2023CPS-AG(83716)"/>
    <s v="FDLSUBACD-034-2023(83716)"/>
    <x v="0"/>
    <x v="0"/>
    <x v="0"/>
    <m/>
    <m/>
    <s v="JEICER DISNEY GUTIÉRREZ ÁLVAREZ"/>
    <n v="1069739546"/>
    <s v="Fusagasuga (Cundinamarca)"/>
    <n v="1978"/>
    <n v="24000000"/>
    <n v="12000000"/>
    <n v="0"/>
    <n v="36000000"/>
    <n v="4000000"/>
    <m/>
    <m/>
    <n v="1"/>
    <s v="Persona Natural"/>
    <x v="0"/>
    <s v="1. 01/08/2023 3:14:12 PM La supervisión del Contrato de Prestación de Servicios No. 034-2023CPS-AG(83716), suscrito con JEICER DISNEY GUTIÉRREZ ÁLVAREZ identificado con cédula de ciudadanía No. 1.069.739.546 radicó en la Oficina de Contratación solicitud de ADICIÓN Y PRÓRROGA No. (1), del mismo; prórroga hasta el cinco (5) de noviembre de 2023, y adición por la suma de DOCE MILLONES DE PESOS M/CTE. ($12.000.000) la cual se encuentra respaldada con el Certificado de Disponibilidad Presupuestal No. 328 del 23 de enero de 2023, teniendo en cuenta la justificación que se encuentra en los documentos anexos, que hacen parte integral del presente Contrato."/>
    <s v="APOYAR EN LAS TAREAS OPERATIVAS DE CARÁCTER ARCHIVÍSTICO DESARROLLADAS EN LA ALCALDÍA LOCAL PARA GARANTIZAR LA APLICACIÓN CORRECTA DE LOS PROCEDIMIENTOS TÉCNICOS"/>
    <s v="https://community.secop.gov.co/Public/Tendering/OpportunityDetail/Index?noticeUID=CO1.NTC.3826817&amp;isFromPublicArea=True&amp;isModal=true&amp;asPopupView=true"/>
    <x v="19"/>
    <x v="406"/>
    <d v="2023-02-06T00:00:00"/>
    <d v="2023-08-05T00:00:00"/>
    <s v="6 meses "/>
    <d v="2023-11-05T00:00:00"/>
    <s v="3 meses "/>
    <d v="2023-11-05T00:00:00"/>
    <s v="9 meses "/>
    <s v="Término Ok"/>
    <m/>
    <m/>
    <m/>
    <m/>
    <s v="Kr 90 Bis 75-77 IN 37 Ap. 301"/>
    <n v="3142241613"/>
    <s v="alvarezdisney.j@gmail.com"/>
    <s v="Banco Caja Social (BCSC)"/>
    <s v="Ahorros"/>
    <s v="24089709445"/>
    <s v="Femenino"/>
    <s v="Colombia"/>
    <s v="Viotá"/>
    <s v="Cundinamarca"/>
    <d v="1992-05-29T00:00:00"/>
    <n v="32"/>
    <s v="CIENCIA DE LA INFORMACION Y_x000a_BIBLIOTECOLOGIA"/>
    <m/>
  </r>
  <r>
    <x v="3"/>
    <s v="035-2023"/>
    <n v="83736"/>
    <s v="Secop II"/>
    <s v="035-2023CPS-P(83736)"/>
    <s v="FDLSUBACD-035-2023(83736)"/>
    <x v="0"/>
    <x v="0"/>
    <x v="1"/>
    <m/>
    <m/>
    <s v="MARIA CRISTINA PACHECO PEREZ"/>
    <n v="63542794"/>
    <s v="Bucaramanga (Santander)"/>
    <n v="1978"/>
    <n v="42000000"/>
    <n v="21000000"/>
    <n v="0"/>
    <n v="63000000"/>
    <n v="7000000"/>
    <m/>
    <m/>
    <n v="1"/>
    <s v="Persona Natural"/>
    <x v="0"/>
    <s v="1. 28/07/2023 2:18:36 PM Mediante documento radicado en el Fondo de Desarrollo Local de Suba, por JULIAN ANDRES MORENO BARON, quien obra como supervisor del Contrato de Prestación de Servicios 035-2023CPS-P(83736), suscrito con MARÍA CRISTINA PACHECO PÉREZ se determina prorrogar por TRES (3) MESES contado a partir del vencimiento del plazo pactado y adicionar presupuestalmente al contrato la suma de VEINTIUN MILLONES PESOS M/CTE. ($21.000.000) incluido impuestos, (la justificación se encuentra anexa al presente, la cual hace parte integra del contrato). La nueva fecha terminación del contrato es el 31/10/2023. Para el efecto, se cuenta con el Certificado de Disponibilidad Presupuestal (CDP) No. 331 del 23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SERVICIOS PROFESIONALES PARA APOYAR AL ALCALDE LOCAL Y AL REFERENTE DE PARTICIPACIÓN EN LA PROMOCIÓN, ACOMPAÑAMIENTO Y ATENCIÓN DE LAS INSTANCIAS DE COORDINACIÓN INTERINSTITUCIONALES Y LAS INSTANCIAS DE PARTICIPACIÓN LOCALES, ASÍ COMO LOS PROCESOS COMUNITARIOS EN LA LOCALIDAD"/>
    <s v="https://community.secop.gov.co/Public/Tendering/OpportunityDetail/Index?noticeUID=CO1.NTC.3845349&amp;isFromPublicArea=True&amp;isModal=true&amp;asPopupView=true"/>
    <x v="4"/>
    <x v="407"/>
    <d v="2023-02-01T00:00:00"/>
    <d v="2023-07-31T00:00:00"/>
    <s v="6 meses "/>
    <d v="2023-10-31T00:00:00"/>
    <s v="3 meses "/>
    <d v="2023-10-31T00:00:00"/>
    <s v="9 meses "/>
    <s v="Término Ok"/>
    <m/>
    <m/>
    <m/>
    <m/>
    <s v="Cra 69b # 24a-51 Torre 1 Apto 604"/>
    <n v="3133913081"/>
    <s v="pacheco.mcristina@gmail.com"/>
    <s v="Bancolombia"/>
    <s v="Ahorros"/>
    <s v="69441677073"/>
    <s v="Femenino"/>
    <s v="Colombia"/>
    <s v="Barrancabermeja"/>
    <s v="Santander"/>
    <d v="1983-09-04T00:00:00"/>
    <n v="40"/>
    <s v="ADMINISTRACION DE EMPRESAS,ESPECIALIZACION EN GERENCIA DE MERCADEO"/>
    <m/>
  </r>
  <r>
    <x v="3"/>
    <s v="036-2023"/>
    <n v="83907"/>
    <s v="Secop II"/>
    <s v="036-2023CPS-P(83907)"/>
    <s v="FDLSUBACD-036-2023(83907)"/>
    <x v="0"/>
    <x v="0"/>
    <x v="1"/>
    <m/>
    <m/>
    <s v="JUAN SEBASTIaN ACEVEDO SaNCHEZ"/>
    <n v="1018490421"/>
    <s v="Bogotá, D.C."/>
    <n v="1978"/>
    <n v="30300000"/>
    <n v="15150000"/>
    <n v="0"/>
    <n v="45450000"/>
    <n v="5050000"/>
    <m/>
    <m/>
    <n v="1"/>
    <s v="Persona Natural"/>
    <x v="0"/>
    <s v="1. 27/07/2023 7:02:06 PM La supervisión del Contrato de Prestación de Servicios No. 036-2023CPS-P(83907), suscrito con JUAN SEBASTIÁN ACEVEDO SÁNCHEZ identificado con cédula de ciudadanía No. 1.018.490.421 radicó en la Oficina de Contratación solicitud de ADICIÓN Y PRÓRROGA No. (1), del mismo; prórroga hasta el treinta y uno (31) de octubre de 2023, y adición por la suma de QUINCE MILLONES CIENTO CINCUENTA MIL PESOS M/CTE. ($15.150.000) la cual se encuentra respaldada con el Certificado de Disponibilidad Presupuestal No. 337 del 23 de enero de 2023, teniendo en cuenta la justificación que se encuentra en los documentos anexos, que hacen parte integral del presente Contrato."/>
    <s v="Prestar los servicios profesionales en el Área de Gestión del Desarrollo Local en el Fondo de Desarrollo Local de Suba, para el procesamiento de datos de los componentes de información del ciclo de la inversión pública, que permitan mejorar el análisis de información, la toma de decisiones y el cumplimiento de las metas del plan de desarrollo local"/>
    <s v="https://community.secop.gov.co/Public/Tendering/OpportunityDetail/Index?noticeUID=CO1.NTC.3838982&amp;isFromPublicArea=True&amp;isModal=true&amp;asPopupView=true"/>
    <x v="35"/>
    <x v="406"/>
    <d v="2023-02-01T00:00:00"/>
    <d v="2023-07-31T00:00:00"/>
    <s v="6 meses "/>
    <d v="2023-10-31T00:00:00"/>
    <s v="3 meses "/>
    <d v="2023-10-31T00:00:00"/>
    <s v="9 meses "/>
    <s v="Término Ok"/>
    <m/>
    <m/>
    <m/>
    <m/>
    <s v="CL 27 A SUR 1 84"/>
    <n v="3015433755"/>
    <s v="Juansebasace96@gmail.com"/>
    <s v="Banco Caja Social (BCSC)"/>
    <s v="Ahorros"/>
    <s v="24080170691"/>
    <s v="Masculino"/>
    <s v="Colombia"/>
    <s v="Bogotá, D.C."/>
    <s v="Cundinamarca"/>
    <d v="1996-08-04T00:00:00"/>
    <n v="27"/>
    <s v="INGENIERIA CATASTRAL Y GEODESIA"/>
    <m/>
  </r>
  <r>
    <x v="3"/>
    <s v="037-2023 C1"/>
    <n v="83902"/>
    <s v="Secop II"/>
    <s v="037-2023CPS-P(83902)"/>
    <s v="FDLSUBACD-037-2023(83902)"/>
    <x v="0"/>
    <x v="0"/>
    <x v="1"/>
    <d v="2023-07-25T00:00:00"/>
    <n v="3366667"/>
    <s v="WILSON ANDRÉS PINZÓN CORTES"/>
    <n v="1026592567"/>
    <s v="Bogotá, D.C."/>
    <n v="1978"/>
    <n v="30300000"/>
    <n v="0"/>
    <n v="0"/>
    <n v="30300000"/>
    <n v="5050000"/>
    <m/>
    <m/>
    <n v="1"/>
    <s v="Persona Natural"/>
    <x v="1"/>
    <s v="1. 14/08/2023 4:56:46 PM La supervisión del Contrato de Prestación de Servicios No. 037-2023CPS-P(83902), suscrito con JOELINE SIMONE MONTERROSA BARAJAS identificada con cédula de ciudadanía No. 1.015.431.162, radicó en la Oficina de Contratación solicitud de ADICIÓN Y PRÓRROGA No. (1 ) del referido contrato así; a) Prórroga por (3) meses hasta el quince (15) de noviembre de 2023, y adición para un valor QUINCE MILLONES CIENTO CINCUENTA MIL PESOS M/CTE. ($15.150.000) para un total de CUARENTA Y CINCO MILLONES CUATROCIENTOS CINCUENTA MIL PESOS M/CTE. ($45.450.000), la cual se encuentra respaldada con el Certificado de Disponibilidad Presupuestal No. 336 del 23 de enero de 2023, teniendo en cuenta la justificación que se encuentra en los documentos anexos, que hacen parte integral del presente Contrato."/>
    <s v="PRESTAR LOS SERVICIOS PROFESIONALES EN EL ÁREA DE GESTIÓN DEL DESARROLLO LOCAL DEL FONDO DE DESARROLLO LOCAL DE SUBA, PARA EL ANÁLISIS DE INFORMACIÓN A PARTIR DEL CRUCE DE VARIABLES Y LA CONSTRUCCIÓN DE MODELOS DESCRIPTIVOS, TEMPORALES Y PREDICTIVOS QUE MEJOREN LA TOMA DE DECISIONES Y EL CUMPLIMIENTO DE LAS METAS DEL PLAN DE DESARROLLO LOCAL"/>
    <s v="https://community.secop.gov.co/Public/Tendering/OpportunityDetail/Index?noticeUID=CO1.NTC.3826690&amp;isFromPublicArea=True&amp;isModal=true&amp;asPopupView=true"/>
    <x v="35"/>
    <x v="406"/>
    <d v="2023-02-01T00:00:00"/>
    <d v="2023-07-31T00:00:00"/>
    <s v="6 meses "/>
    <d v="2023-11-14T00:00:00"/>
    <s v="3 meses 14 días."/>
    <d v="2023-11-14T00:00:00"/>
    <s v="9 meses 14 días."/>
    <s v="Término Ok"/>
    <m/>
    <m/>
    <m/>
    <m/>
    <s v="KR 79 C 13 A 27"/>
    <n v="3202838393"/>
    <s v="pinnzonandres@gmail.com"/>
    <s v="Banco Caja Social (BCSC)"/>
    <s v="Ahorros"/>
    <n v="24085558537"/>
    <s v="Masculino"/>
    <s v="Colombia"/>
    <s v="Bogotá, D.C."/>
    <s v="Cundinamarca"/>
    <d v="1997-11-10T00:00:00"/>
    <n v="26"/>
    <s v="MATEMATICAS"/>
    <m/>
  </r>
  <r>
    <x v="3"/>
    <s v="037-2023 C2"/>
    <n v="83902"/>
    <s v="Secop II"/>
    <s v="037-2023CPS-P(83902)"/>
    <s v="FDLSUBACD-037-2023(83902)"/>
    <x v="0"/>
    <x v="0"/>
    <x v="1"/>
    <d v="2023-09-01T00:00:00"/>
    <s v="$ 14.140.000"/>
    <s v="JOELINE SIMONE MONTERROSA BARAJAS"/>
    <n v="1015431162"/>
    <s v="Bogotá, D.C."/>
    <n v="1978"/>
    <n v="30300000"/>
    <n v="15150000"/>
    <n v="0"/>
    <n v="45450000"/>
    <n v="5050000"/>
    <m/>
    <m/>
    <n v="1"/>
    <s v="Persona Natural"/>
    <x v="1"/>
    <s v="1. 14/08/2023 4:56:46 PM La supervisión del Contrato de Prestación de Servicios No. 037-2023CPS-P(83902), suscrito con JOELINE SIMONE MONTERROSA BARAJAS identificada con cédula de ciudadanía No. 1.015.431.162, radicó en la Oficina de Contratación solicitud de ADICIÓN Y PRÓRROGA No. (1 ) del referido contrato así; a) Prórroga por (3) meses hasta el quince (15) de noviembre de 2023, y adición para un valor QUINCE MILLONES CIENTO CINCUENTA MIL PESOS M/CTE. ($15.150.000) para un total de CUARENTA Y CINCO MILLONES CUATROCIENTOS CINCUENTA MIL PESOS M/CTE. ($45.450.000), la cual se encuentra respaldada con el Certificado de Disponibilidad Presupuestal No. 336 del 23 de enero de 2023, teniendo en cuenta la justificación que se encuentra en los documentos anexos, que hacen parte integral del presente Contrato."/>
    <s v="PRESTAR LOS SERVICIOS PROFESIONALES EN EL ÁREA DE GESTIÓN DEL DESARROLLO LOCAL DEL FONDO DE DESARROLLO LOCAL DE SUBA, PARA EL ANÁLISIS DE INFORMACIÓN A PARTIR DEL CRUCE DE VARIABLES Y LA CONSTRUCCIÓN DE MODELOS DESCRIPTIVOS, TEMPORALES Y PREDICTIVOS QUE MEJOREN LA TOMA DE DECISIONES Y EL CUMPLIMIENTO DE LAS METAS DEL PLAN DE DESARROLLO LOCAL"/>
    <s v="https://community.secop.gov.co/Public/Tendering/OpportunityDetail/Index?noticeUID=CO1.NTC.3826690&amp;isFromPublicArea=True&amp;isModal=true&amp;asPopupView=true"/>
    <x v="35"/>
    <x v="406"/>
    <d v="2023-02-01T00:00:00"/>
    <d v="2023-07-31T00:00:00"/>
    <s v="6 meses "/>
    <d v="2023-11-25T00:00:00"/>
    <s v="3 meses 14 días."/>
    <d v="2023-11-25T00:00:00"/>
    <s v="9 meses 25 días."/>
    <s v="Término Ok"/>
    <m/>
    <m/>
    <m/>
    <m/>
    <s v="Carrera 69 C # 65-30 – Bogotá-Colombia"/>
    <n v="3164941638"/>
    <s v="jsmonterrosab@gmail.com"/>
    <s v="Bancolombia"/>
    <s v="Ahorros"/>
    <s v="04077290767"/>
    <s v="Femenino"/>
    <s v="Colombia"/>
    <s v="Bogotá, D.C."/>
    <s v="Cundinamarca"/>
    <d v="1992-03-26T00:00:00"/>
    <n v="32"/>
    <s v="MAESTRÍA EN ADMINISTRACIÓN; ECONOMÍA; MATEMATICAS"/>
    <m/>
  </r>
  <r>
    <x v="3"/>
    <s v="037-2023"/>
    <n v="83902"/>
    <s v="Secop II"/>
    <s v="037-2023CPS-P(83902)"/>
    <s v="FDLSUBACD-037-2023(83902)"/>
    <x v="0"/>
    <x v="0"/>
    <x v="1"/>
    <m/>
    <m/>
    <s v="NUBIA SUAREZ TORRES"/>
    <n v="1032404898"/>
    <s v="Bogotá, D.C."/>
    <n v="1978"/>
    <n v="30300000"/>
    <n v="15150000"/>
    <n v="0"/>
    <n v="45450000"/>
    <n v="5050000"/>
    <m/>
    <m/>
    <n v="1"/>
    <s v="Persona Natural"/>
    <x v="0"/>
    <m/>
    <s v="PRESTAR LOS SERVICIOS PROFESIONALES EN EL ÁREA DE GESTIÓN DEL DESARROLLO LOCAL DEL FONDO DE DESARROLLO LOCAL DE SUBA, PARA EL ANÁLISIS DE INFORMACIÓN A PARTIR DEL CRUCE DE VARIABLES Y LA CONSTRUCCIÓN DE MODELOS DESCRIPTIVOS, TEMPORALES Y PREDICTIVOS QUE MEJOREN LA TOMA DE DECISIONES Y EL CUMPLIMIENTO DE LAS METAS DEL PLAN DE DESARROLLO LOCAL"/>
    <s v="https://community.secop.gov.co/Public/Tendering/OpportunityDetail/Index?noticeUID=CO1.NTC.3826690&amp;isFromPublicArea=True&amp;isModal=true&amp;asPopupView=true"/>
    <x v="35"/>
    <x v="406"/>
    <d v="2023-02-01T00:00:00"/>
    <d v="2023-07-31T00:00:00"/>
    <s v="6 meses "/>
    <d v="2023-11-25T00:00:00"/>
    <s v="3 meses 25 días."/>
    <d v="2023-11-25T00:00:00"/>
    <s v="9 meses 25 días."/>
    <s v="Término Ok"/>
    <m/>
    <m/>
    <m/>
    <m/>
    <s v="CL 128 B 87 C 11 CA 4 Piso"/>
    <n v="3212431092"/>
    <s v="nubsuarez@gmail.com"/>
    <s v="Banco Caja Social (BCSC)"/>
    <s v="Ahorros"/>
    <s v="24111657263"/>
    <s v="Femenino"/>
    <s v="Colombia"/>
    <s v="Bogotá, D.C."/>
    <s v="Cundinamarca"/>
    <d v="1988-01-03T00:00:00"/>
    <n v="36"/>
    <s v="MAESTRÍA EN ANALÍTICA DE DATOS; ESTADISTICA"/>
    <m/>
  </r>
  <r>
    <x v="3"/>
    <s v="038-2023"/>
    <n v="83841"/>
    <s v="Secop II"/>
    <s v="038-2023CPS-P(83841)"/>
    <s v="FDLSUBACD-038-2023(83841)"/>
    <x v="0"/>
    <x v="0"/>
    <x v="1"/>
    <m/>
    <m/>
    <s v="mileidis karina quintero franco"/>
    <n v="1091675669"/>
    <s v="Ocaña (Norte de Santander)"/>
    <n v="1978"/>
    <n v="42000000"/>
    <n v="21000000"/>
    <n v="0"/>
    <n v="63000000"/>
    <n v="7000000"/>
    <m/>
    <m/>
    <n v="1"/>
    <s v="Persona Natural"/>
    <x v="0"/>
    <s v="1. 31/07/2023 9:14:36 AM Mediante documento radicado el 17 de julio de 2023, se solicita la PRÓRROGA y ADICIÓN del contrato No. 038-2023CPS-P(83841), suscrito con MILEIDIS KARINA QUINTERO FRANCO, por el término de TRES (3) MESES, además de adicionar VEINTIUN MILLONES PESOS M/CTE. ($21.000.000) ; atendiendo a la necesidad de garantizar la función de la administración local se requiere continuar con la ejecución del contrato de prestación de servicios objeto de adición y prórroga. LA NUEVA FECHA DE TERMINACIÓN DEL CONTRATO ES EL DÍA 1 DE NOVIEMBRE DE 2023. Las erogaciones correspondientes al pago del valor de la presente adición se harán con cargo al presupuesto del FDLS, según certificado de disponibilidad presupuestal N° 333 del 23/01/2023. Lo anterior, con fundamento además en el principio de la autonomía de la voluntad consagrado en el artículo 1602 del Código Civil, en concordancia con el artículo 40 de la Ley 80 de 1993, inciso tercero"/>
    <s v="APOYAR AL EQUIPO DE PRENSA Y COMUNICACIONES DE LA ALCALDÍA LOCAL EN LA REALIZACIÓN Y PUBLICACIÓN DE CONTENIDOS DE REDES SOCIALES Y CANALES DE DIVULGACIÓN DIGITAL (SITIO WEB) DE LA ALCALDÍA LOCAL."/>
    <s v="https://community.secop.gov.co/Public/Tendering/OpportunityDetail/Index?noticeUID=CO1.NTC.3863344&amp;isFromPublicArea=True&amp;isModal=true&amp;asPopupView=true"/>
    <x v="15"/>
    <x v="408"/>
    <d v="2023-02-02T00:00:00"/>
    <d v="2023-08-01T00:00:00"/>
    <s v="6 meses "/>
    <d v="2023-11-01T00:00:00"/>
    <s v="3 meses "/>
    <d v="2023-11-01T00:00:00"/>
    <s v="9 meses "/>
    <s v="Término Ok"/>
    <m/>
    <m/>
    <m/>
    <m/>
    <s v="Kra 96F # 23A-60"/>
    <n v="3167556940"/>
    <s v="mileidisquintero_10@hotmail.com"/>
    <s v="Banco BBVA"/>
    <s v="Ahorros"/>
    <s v="486217300"/>
    <s v="Femenino"/>
    <s v="Colombia"/>
    <s v="Valledupar "/>
    <s v="Cesar"/>
    <d v="1996-03-11T00:00:00"/>
    <n v="28"/>
    <s v="COMUNICACION SOCIAL"/>
    <m/>
  </r>
  <r>
    <x v="3"/>
    <s v="039-2023"/>
    <n v="85793"/>
    <s v="Secop II"/>
    <s v="039-2023CPS-AG(85793)"/>
    <s v="FDLSUBACD-039-2023(85793)"/>
    <x v="0"/>
    <x v="0"/>
    <x v="0"/>
    <m/>
    <m/>
    <s v="ALIX ANDREA RUIZ CORTES"/>
    <n v="1015441584"/>
    <s v="Bogotá, D.C."/>
    <n v="2032"/>
    <n v="28050000"/>
    <n v="0"/>
    <n v="0"/>
    <n v="28050000"/>
    <n v="2550000"/>
    <m/>
    <m/>
    <n v="5"/>
    <s v="Persona Natural"/>
    <x v="0"/>
    <m/>
    <s v="PRESTAR SERVICIOS DE APOYO EN LAS ACTIVIDADES DE SEGURIDAD, CONVIVENCIA CIUDADANA Y RECUPERACIÒN DEL ESPACIO PÙBLICO PARA EL CUMPLIMIENTO EFECTIVO DE LAS METAS DEL PROYECTO DE INVERSIÒN 2032- SUBA CONVIVE CON SEGURIDAD Y TRANQUILIDAD"/>
    <s v="https://community.secop.gov.co/Public/Tendering/OpportunityDetail/Index?noticeUID=CO1.NTC.3844867&amp;isFromPublicArea=True&amp;isModal=true&amp;asPopupView=true"/>
    <x v="13"/>
    <x v="406"/>
    <d v="2023-01-30T00:00:00"/>
    <d v="2023-12-29T00:00:00"/>
    <s v="11 meses "/>
    <d v="2023-12-29T00:00:00"/>
    <s v=""/>
    <d v="2023-12-29T00:00:00"/>
    <s v="11 meses "/>
    <s v="Término Ok"/>
    <m/>
    <m/>
    <m/>
    <m/>
    <s v="Carrera 103C # 139 - 84 APT 303"/>
    <n v="3227949691"/>
    <s v="andreruiz572@gmail.com"/>
    <s v="Bancolombia"/>
    <s v="Ahorros"/>
    <s v="69966451301"/>
    <s v="Femenino"/>
    <s v="Colombia"/>
    <s v="Bogotá, D.C."/>
    <s v="Cundinamarca"/>
    <d v="1993-10-16T00:00:00"/>
    <n v="30"/>
    <s v="BACHILLER"/>
    <m/>
  </r>
  <r>
    <x v="3"/>
    <s v="040-2023"/>
    <n v="85793"/>
    <s v="Secop II"/>
    <s v="040-2023CPS-AG (85793)"/>
    <s v="FDLSUBACD-040-2023(85793)"/>
    <x v="0"/>
    <x v="0"/>
    <x v="0"/>
    <m/>
    <m/>
    <s v="CONSTANZA MARCELA TORRES"/>
    <n v="35197187"/>
    <s v="Chía (Cundinamarca)"/>
    <n v="2032"/>
    <n v="28050000"/>
    <n v="5100000"/>
    <n v="0"/>
    <n v="33150000"/>
    <n v="2550000"/>
    <m/>
    <m/>
    <n v="5"/>
    <s v="Persona Natural"/>
    <x v="0"/>
    <s v="1. 21/12/2023 12:26:27 PM Mediante documento radicado el 8 de noviembre de 2023, se solicita la PRÓRROGA y ADICIÓN del contrato Servicios 040-2023CPS-AG (85793) suscrito con CONSTANZA MARCELA TORRES, por el término de DOS (2) MESES y adición de CINCO MILLONES CIEN MIL PESOS ($5.100.000) M/CTE, atendiendo a la necesidad de garantizar la función de la administración local por lo que se requiere continuar con la ejecución del contrato de prestación de servicios objeto de adición y prórroga. LA NUEVA FECHA DE TERMINACIÓN DEL CONTRATO SERA HASTA EL 29 DE FEBRERO DE 2024. Las erogaciones correspondientes al pago del valor de la presente adición se harán con cargo al presupuesto del FDLS, según certificado de disponibilidad presupuestal (CDP) No 1326 del 13 de diciembre 2023. Lo anterior, con fundamento además en el principio de la autonomía de la voluntad consagrado en el artículo 1602 del Código Civil, en concordancia con el artículo 40 de la Ley 80 de 1993, inciso tercero."/>
    <s v="Prestar servicios de apoyo en las actividades de seguridad, convivencia ciudadana y recuperación del espacio público para el cumplimiento efectivo de las metas del proyecto de inversión 2032 - Suba convive con seguridad y tranquilidad"/>
    <s v="https://community.secop.gov.co/Public/Tendering/OpportunityDetail/Index?noticeUID=CO1.NTC.3853873&amp;isFromPublicArea=True&amp;isModal=true&amp;asPopupView=true"/>
    <x v="13"/>
    <x v="407"/>
    <d v="2023-02-01T00:00:00"/>
    <d v="2023-12-31T00:00:00"/>
    <s v="11 meses "/>
    <d v="2024-02-29T00:00:00"/>
    <s v="1 meses 29 días."/>
    <d v="2024-02-29T00:00:00"/>
    <s v="1 años 1 meses "/>
    <s v="Término Ok"/>
    <m/>
    <m/>
    <m/>
    <m/>
    <s v="CL 74 BIS 84 38"/>
    <n v="3172891645"/>
    <s v="cony1333@hotmail.com"/>
    <s v="Banco de Bogotá"/>
    <s v="Ahorros"/>
    <s v="796071892"/>
    <s v="Femenino"/>
    <s v="Colombia"/>
    <s v="Bogotá, D.C."/>
    <s v="Cundinamarca"/>
    <d v="1980-08-13T00:00:00"/>
    <n v="43"/>
    <s v="TRANAJO SOCIAL "/>
    <m/>
  </r>
  <r>
    <x v="3"/>
    <s v="041-2023"/>
    <n v="85793"/>
    <s v="Secop II"/>
    <s v="041-2023CPS-AG(85793)"/>
    <s v="FDLSUBACD-041-2023(85793)"/>
    <x v="0"/>
    <x v="0"/>
    <x v="0"/>
    <m/>
    <m/>
    <s v="cristian mateo martinez pinilla"/>
    <n v="1026583168"/>
    <s v="Bogotá, D.C."/>
    <n v="2032"/>
    <n v="28050000"/>
    <n v="0"/>
    <n v="0"/>
    <n v="28050000"/>
    <n v="2550000"/>
    <m/>
    <m/>
    <n v="5"/>
    <s v="Persona Natural"/>
    <x v="0"/>
    <m/>
    <s v="Prestar servicios de apoyo en las actividades de seguridad, convivencia ciudadana y recuperación del espacio público para el cumplimiento efectivo de las metas del proyecto de inversión 2032 - Suba convive con seguridad y tranquilidad"/>
    <s v="https://community.secop.gov.co/Public/Tendering/OpportunityDetail/Index?noticeUID=CO1.NTC.3876158&amp;isFromPublicArea=True&amp;isModal=true&amp;asPopupView=true"/>
    <x v="13"/>
    <x v="408"/>
    <d v="2023-02-15T00:00:00"/>
    <d v="2023-12-30T00:00:00"/>
    <s v="10 meses 16 días."/>
    <d v="2023-12-30T00:00:00"/>
    <s v=""/>
    <d v="2023-12-30T00:00:00"/>
    <s v="10 meses 16 días."/>
    <s v="Término Ok"/>
    <m/>
    <m/>
    <m/>
    <m/>
    <s v="calle 134 a # 101 b 16"/>
    <n v="3134687909"/>
    <s v="mateomartinez7j@gmail.com"/>
    <s v="Banco Davivienda"/>
    <s v="Ahorros"/>
    <s v="570007770333214"/>
    <s v="Masculino"/>
    <s v="Colombia"/>
    <s v="Bogotá, D.C."/>
    <s v="Cundinamarca"/>
    <d v="1995-06-12T00:00:00"/>
    <n v="28"/>
    <s v="LICENCIATURA EN EDUCACION BASICA_x000a_CON ENFASIS EN CIENCIAS SOCIALES"/>
    <m/>
  </r>
  <r>
    <x v="3"/>
    <s v="042-2023"/>
    <n v="85793"/>
    <s v="Secop II"/>
    <s v="042-2023CPS-AG(85793)"/>
    <s v="FDLSUBACD-042-2023(85793)"/>
    <x v="0"/>
    <x v="0"/>
    <x v="0"/>
    <m/>
    <m/>
    <s v="DAMARIS VIVIANA GONZaLEZ MERCHaN"/>
    <n v="1032359488"/>
    <s v="Bogotá, D.C."/>
    <n v="2032"/>
    <n v="28050000"/>
    <n v="0"/>
    <n v="0"/>
    <n v="28050000"/>
    <n v="2550000"/>
    <m/>
    <m/>
    <n v="5"/>
    <s v="Persona Natural"/>
    <x v="0"/>
    <m/>
    <s v="Prestar servicios de apoyo en las actividades de seguridad, convivencia ciudadana y recuperacibn del espacio publico para el cumplimiento efectivo de las metas del proyecto de inversibn 2032 - Suba convive con seguridad y tranquilidad"/>
    <s v="https://community.secop.gov.co/Public/Tendering/OpportunityDetail/Index?noticeUID=CO1.NTC.3894126&amp;isFromPublicArea=True&amp;isModal=true&amp;asPopupView=true"/>
    <x v="13"/>
    <x v="409"/>
    <d v="2023-02-07T00:00:00"/>
    <d v="2023-12-31T00:00:00"/>
    <s v="10 meses 25 días."/>
    <d v="2023-12-31T00:00:00"/>
    <s v=""/>
    <d v="2023-12-31T00:00:00"/>
    <s v="10 meses 25 días."/>
    <s v="Término Ok"/>
    <m/>
    <m/>
    <m/>
    <m/>
    <s v="CARRERA 103B # 82-48"/>
    <n v="3154607545"/>
    <s v="DAMARYSCREATIVA@GMAIL.COM"/>
    <s v="Banco Davivienda"/>
    <s v="Ahorros"/>
    <s v="8670496390"/>
    <s v="Femenino"/>
    <s v="Colombia"/>
    <s v="Bogotá, D.C."/>
    <s v="Cundinamarca"/>
    <d v="1986-01-23T00:00:00"/>
    <n v="38"/>
    <s v="BACHILLER"/>
    <m/>
  </r>
  <r>
    <x v="3"/>
    <s v="043-2023"/>
    <n v="85793"/>
    <s v="Secop II"/>
    <s v="043-2023CPS-AG(85793)"/>
    <s v="FDLSUBACD-043-2023(85793)"/>
    <x v="0"/>
    <x v="0"/>
    <x v="0"/>
    <m/>
    <m/>
    <s v="FABER ANDRES RENGIFO ARACUT"/>
    <n v="1060417462"/>
    <s v="Padilla (Cauca)"/>
    <n v="2032"/>
    <n v="28050000"/>
    <n v="2550000"/>
    <n v="0"/>
    <n v="30600000"/>
    <n v="2550000"/>
    <m/>
    <m/>
    <n v="5"/>
    <s v="Persona Natural"/>
    <x v="0"/>
    <s v="1. 19/12/2023 5:18:27 PM Mediante documento radicado el 05 de Diciembre de 2023, se solicita la PRÓRROGA y ADICIÓN del contrato No. 043-2023CPS-AG(85793)suscrito con FABER ANDRÉS RENGIFO ARACUT en el termino de UN (01) MES, además QUINIENTOS CINCUENTA MIL PESOS ($2.550.000); atendiendo a la necesidad de garantizar la función de la administración local se requiere continuar con la ejecución del contrato de prestación de servicios objeto de adición y prórroga. LA NUEVA FECHA DE TERMINACIÓN DEL CONTRATO ES EL DÍA 31 DE ENERO DE 2024. Las erogaciones correspondientes al pago del valor de la presente adición se harán con cargo al presupuesto del FDLS, según certificado de disponibilidad presupuestal N° 1327 del 13/12/2023. Lo anterior, con fundamento además en el principio de la autonomía de la voluntad consagrado en el artículo 1602 del Código Civil, en concordancia con el artículo 40 de la Ley 80 de 1993, inciso tercero."/>
    <s v="Prestar servicios de apoyo en las actividades de_x000a_seguridad, convivencia ciudadana y recuperacibn del espacio publico para el cumplimiento efectivo de las_x000a_metas del proyecto de inversibn 2032 - Suba convive con seguridad y tranquilidad"/>
    <s v="https://community.secop.gov.co/Public/Tendering/OpportunityDetail/Index?noticeUID=CO1.NTC.3847254&amp;isFromPublicArea=True&amp;isModal=true&amp;asPopupView=true"/>
    <x v="13"/>
    <x v="407"/>
    <d v="2023-02-01T00:00:00"/>
    <d v="2023-12-31T00:00:00"/>
    <s v="11 meses "/>
    <d v="2024-01-31T00:00:00"/>
    <s v="1 meses "/>
    <d v="2024-01-31T00:00:00"/>
    <s v="1 años "/>
    <s v="Término Ok"/>
    <m/>
    <m/>
    <m/>
    <m/>
    <s v="CALLE 144 146A-30 MZ 5 CASA 48"/>
    <n v="3118119730"/>
    <s v="faberandres1807@live.com"/>
    <s v="Banco Falabella"/>
    <s v="Ahorros"/>
    <s v="111130092316"/>
    <s v="Masculino"/>
    <s v="Colombia"/>
    <s v="Padilla"/>
    <s v="Cauca"/>
    <d v="1991-07-18T00:00:00"/>
    <n v="32"/>
    <s v="BACHILLER"/>
    <m/>
  </r>
  <r>
    <x v="3"/>
    <s v="044-2023"/>
    <n v="85793"/>
    <s v="Secop II"/>
    <s v="044-2023CPS-AG(85793)"/>
    <s v="FDLSUBACD-044-2023(85793)"/>
    <x v="0"/>
    <x v="0"/>
    <x v="0"/>
    <m/>
    <m/>
    <s v="FRANCI LILIANA LIMAS RODRIGUEZ"/>
    <n v="52691154"/>
    <s v="Bogotá, D.C."/>
    <n v="2032"/>
    <n v="28050000"/>
    <n v="0"/>
    <n v="0"/>
    <n v="28050000"/>
    <n v="2550000"/>
    <m/>
    <m/>
    <n v="5"/>
    <s v="Persona Natural"/>
    <x v="0"/>
    <m/>
    <s v="PRESTAR SERVICIOS DE APOYO EN LAS ACTIVIDADES DE SEGURIDAD, CONVIVENCIA CIUDADANA Y RECUPERACION DEL ESPACIO PUBLICO PARA EL CUMPLIMIENTO EFECTIVO DE LAS METAS DEL PROYECTO DE INVERSION 2032 SUBA CONVIVE CON SEGURIDAD Y TRANQUILIDAD"/>
    <s v="https://community.secop.gov.co/Public/Tendering/OpportunityDetail/Index?noticeUID=CO1.NTC.3850361&amp;isFromPublicArea=True&amp;isModal=true&amp;asPopupView=true"/>
    <x v="13"/>
    <x v="407"/>
    <d v="2023-02-06T00:00:00"/>
    <d v="2023-12-31T00:00:00"/>
    <s v="10 meses 26 días."/>
    <d v="2023-12-31T00:00:00"/>
    <s v=""/>
    <d v="2023-12-31T00:00:00"/>
    <s v="10 meses 26 días."/>
    <s v="Término Ok"/>
    <m/>
    <m/>
    <m/>
    <m/>
    <s v="KR 141- 142 F 41"/>
    <n v="3112465470"/>
    <s v="flimasrodriguez@gmail.com"/>
    <s v="Bancolombia"/>
    <s v="Ahorros"/>
    <s v="3112465470"/>
    <s v="Femenino"/>
    <s v="Colombia"/>
    <s v="Bogotá, D.C."/>
    <s v="Cundinamarca"/>
    <d v="1979-04-22T00:00:00"/>
    <n v="45"/>
    <s v="ADMINISTRACION DE EMPRESAS COMERCIALES"/>
    <m/>
  </r>
  <r>
    <x v="3"/>
    <s v="045-2023"/>
    <n v="85793"/>
    <s v="Secop II"/>
    <s v="045-2023CPS-AG(85793)"/>
    <s v="FDLSUBACD-045-2023(85793)"/>
    <x v="0"/>
    <x v="0"/>
    <x v="0"/>
    <m/>
    <m/>
    <s v="JOSE RICARDO BECERRA CONDE"/>
    <n v="79602587"/>
    <s v="Bogotá, D.C."/>
    <n v="2032"/>
    <n v="28050000"/>
    <n v="0"/>
    <n v="0"/>
    <n v="28050000"/>
    <n v="2550000"/>
    <m/>
    <m/>
    <n v="5"/>
    <s v="Persona Natural"/>
    <x v="0"/>
    <m/>
    <s v="PRESTAR SERVICIOS DE APOYO EN LAS ACTIVIDADES DE SEGURIDAD, CONVIVENCIA CIUDADANA Y RECUPERACIÒN DEL ESPACIO PÙBLICO PARA EL CUMPLIMIENTO EFECTIVO DE LAS METAS DEL PROYECTO DE INVERSIÒN 2032- SUBA CONVIVE CON SEGURIDAD Y TRANQUILIDAD"/>
    <s v="https://community.secop.gov.co/Public/Tendering/OpportunityDetail/Index?noticeUID=CO1.NTC.3852454&amp;isFromPublicArea=True&amp;isModal=true&amp;asPopupView=true"/>
    <x v="13"/>
    <x v="410"/>
    <d v="2023-01-31T00:00:00"/>
    <d v="2023-12-30T00:00:00"/>
    <s v="11 meses "/>
    <d v="2023-12-30T00:00:00"/>
    <s v=""/>
    <d v="2023-12-30T00:00:00"/>
    <s v="11 meses "/>
    <s v="Término Ok"/>
    <m/>
    <m/>
    <m/>
    <m/>
    <s v="Calle 142D #127ª59"/>
    <n v="3107588566"/>
    <s v="Ricardo-becerra1707@hotmail.com"/>
    <s v="Banco Davivienda"/>
    <s v="Ahorros"/>
    <s v="570473870001236"/>
    <s v="Masculino"/>
    <s v="Colombia"/>
    <s v="Bogotá, D.C."/>
    <s v="Cundinamarca"/>
    <d v="1974-02-12T00:00:00"/>
    <n v="50"/>
    <s v="BACHILLER"/>
    <m/>
  </r>
  <r>
    <x v="3"/>
    <s v="046-2023"/>
    <n v="85793"/>
    <s v="Secop II"/>
    <s v="046-2023CPS-AG(85793)"/>
    <s v="FDLSUBACD-046-2023(85793)"/>
    <x v="0"/>
    <x v="0"/>
    <x v="0"/>
    <m/>
    <m/>
    <s v="JUAN DAVID BELLO GRANADOS"/>
    <n v="1032378107"/>
    <s v="Bogotá, D.C."/>
    <n v="2032"/>
    <n v="28050000"/>
    <n v="0"/>
    <n v="0"/>
    <n v="28050000"/>
    <n v="2550000"/>
    <m/>
    <m/>
    <n v="5"/>
    <s v="Persona Natural"/>
    <x v="0"/>
    <m/>
    <s v="Prestar servicios de apoyo en las actividades de seguridad, convivencia ciudadana y recuperación del espacio público para el cumplimiento efectivo de las metas del proyecto de inversión 2032 Suba convive con seguridad y tranquilidad"/>
    <s v="https://community.secop.gov.co/Public/Tendering/OpportunityDetail/Index?noticeUID=CO1.NTC.3852471&amp;isFromPublicArea=True&amp;isModal=true&amp;asPopupView=true"/>
    <x v="13"/>
    <x v="410"/>
    <d v="2023-02-01T00:00:00"/>
    <d v="2023-12-31T00:00:00"/>
    <s v="11 meses "/>
    <d v="2023-12-31T00:00:00"/>
    <s v=""/>
    <d v="2023-12-31T00:00:00"/>
    <s v="11 meses "/>
    <s v="Término Ok"/>
    <m/>
    <m/>
    <m/>
    <m/>
    <s v="KR 87C 154A 49"/>
    <n v="3204375221"/>
    <s v="juandavbg@gmail.com"/>
    <s v="Banco Caja Social (BCSC)"/>
    <s v="Ahorros"/>
    <s v="24044428938"/>
    <s v="Masculino"/>
    <s v="Colombia"/>
    <s v="Bogotá, D.C."/>
    <s v="Cundinamarca"/>
    <d v="1986-12-23T00:00:00"/>
    <n v="37"/>
    <s v="Técnico en operador de procesos manuales de Servicio de aprendizaje SENA"/>
    <m/>
  </r>
  <r>
    <x v="3"/>
    <s v="047-2023 C1"/>
    <n v="85793"/>
    <s v="Secop II"/>
    <s v="047-2023CPS-AG(85793)"/>
    <s v="FDLSUBACD-047-2023(85793)"/>
    <x v="0"/>
    <x v="0"/>
    <x v="0"/>
    <d v="2023-06-30T00:00:00"/>
    <s v="$15.300.000"/>
    <s v="LAURA JIMENA RAMIREZ CABRALES"/>
    <n v="1010227991"/>
    <s v="Bogotá, D.C."/>
    <n v="2032"/>
    <n v="28050000"/>
    <n v="0"/>
    <n v="0"/>
    <n v="28050000"/>
    <n v="2550000"/>
    <m/>
    <m/>
    <n v="5"/>
    <s v="Persona Natural"/>
    <x v="1"/>
    <s v="1. 30/06/2023 3:05:58 PM Mediante documento radicado en el Fondo de Desarrollo Local de Suba, se solicita CESIÓN del contrato 047-2023CPS-AG(85793), suscrito con LAURA JIMENA RAMIREZ CABRALES, teniendo en cuenta que la contratista cita cuestiones personales. Por lo anterior, se realiza la CESIÓN DEL CONTRATO A LUISA FERNANDA TRIANA REYES, identificado (a) con cedula de ciudadanía No. 1019036315, a partir del 30/06/2023, teniendo en cuenta la idoneidad, previa verificación de los requisitos aportados por el (la) contratista. Lo anterior de conformidad con los documentos anexos, los cuales hacen parte integral del presente contrato."/>
    <s v="PRESTAR SERVICIOS DE APOYO EN LAS ACTIVIDADES DE SEGURIDAD, CONVIVENCIA CIUDADANA Y RECUPERACIÒN DEL ESPACIO PÙBLICO PARA EL CUMPLIMIENTO EFECTIVO DE LAS METAS DEL PROYECTO DE INVERSIÒN 2032- SUBA CONVIVE CON SEGURIDAD Y TRANQUILIDAD"/>
    <s v="https://community.secop.gov.co/Public/Tendering/OpportunityDetail/Index?noticeUID=CO1.NTC.3844799&amp;isFromPublicArea=True&amp;isModal=true&amp;asPopupView=true"/>
    <x v="13"/>
    <x v="406"/>
    <d v="2023-01-30T00:00:00"/>
    <d v="2023-12-29T00:00:00"/>
    <s v="11 meses "/>
    <d v="2023-12-29T00:00:00"/>
    <s v=""/>
    <d v="2023-12-29T00:00:00"/>
    <s v="11 meses "/>
    <s v="Término Ok"/>
    <m/>
    <m/>
    <m/>
    <m/>
    <s v="CL 152 A 54 68"/>
    <n v="3123878398"/>
    <s v="laurajimena12@yahoo.com.co"/>
    <s v="Bancolombia"/>
    <s v="Ahorros"/>
    <s v="21734749262"/>
    <s v="Femenino"/>
    <s v="Colombia"/>
    <s v="Bogotá, D.C."/>
    <s v="Cundinamarca"/>
    <d v="1996-04-25T00:00:00"/>
    <n v="28"/>
    <s v="ANTROPOLOGIA"/>
    <m/>
  </r>
  <r>
    <x v="3"/>
    <s v="047-2023"/>
    <n v="85793"/>
    <s v="Secop II"/>
    <s v="047-2023CPS-AG(85793)"/>
    <s v="FDLSUBACD-047-2023(85793)"/>
    <x v="0"/>
    <x v="0"/>
    <x v="0"/>
    <m/>
    <m/>
    <s v="LUISA FERNANDA TRIANA REYES"/>
    <n v="1019036315"/>
    <s v="Bogotá, D.C."/>
    <n v="2032"/>
    <n v="28050000"/>
    <n v="0"/>
    <n v="0"/>
    <n v="28050000"/>
    <n v="2550000"/>
    <m/>
    <m/>
    <n v="5"/>
    <s v="Persona Natural"/>
    <x v="0"/>
    <m/>
    <s v="PRESTAR SERVICIOS DE APOYO EN LAS ACTIVIDADES DE SEGURIDAD, CONVIVENCIA CIUDADANA Y RECUPERACIÒN DEL ESPACIO PÙBLICO PARA EL CUMPLIMIENTO EFECTIVO DE LAS METAS DEL PROYECTO DE INVERSIÒN 2032- SUBA CONVIVE CON SEGURIDAD Y TRANQUILIDAD"/>
    <s v="https://community.secop.gov.co/Public/Tendering/OpportunityDetail/Index?noticeUID=CO1.NTC.3844799&amp;isFromPublicArea=True&amp;isModal=true&amp;asPopupView=true"/>
    <x v="13"/>
    <x v="406"/>
    <d v="2023-01-30T00:00:00"/>
    <d v="2023-12-29T00:00:00"/>
    <s v="11 meses "/>
    <d v="2023-12-29T00:00:00"/>
    <s v=""/>
    <d v="2023-12-29T00:00:00"/>
    <s v="11 meses "/>
    <s v="Término Ok"/>
    <m/>
    <m/>
    <m/>
    <m/>
    <s v="CL 130 D BIS 99 84"/>
    <n v="3125686439"/>
    <s v="fer_triana89@hotmail.com"/>
    <s v="Bancolombia"/>
    <s v="Ahorros"/>
    <s v="03163440929"/>
    <s v="Femenino"/>
    <s v="Colombia"/>
    <s v="Bogotá, D.C."/>
    <s v="Cundinamarca"/>
    <d v="1989-08-24T00:00:00"/>
    <n v="34"/>
    <s v="ESPECIALIZACIÓN EN GESTIÓN HUMANA; PSICOLOGÍA"/>
    <m/>
  </r>
  <r>
    <x v="3"/>
    <s v="048-2023"/>
    <n v="85793"/>
    <s v="Secop II"/>
    <s v="048-2023CPS-AG(85793)"/>
    <s v="FDLSUBACD-048-2023(85793)"/>
    <x v="0"/>
    <x v="0"/>
    <x v="0"/>
    <m/>
    <m/>
    <s v="LUIS ALFREDO QUIÑONES CANO"/>
    <n v="1030556385"/>
    <s v="Bogotá, D.C."/>
    <n v="2032"/>
    <n v="28050000"/>
    <n v="2550000"/>
    <n v="0"/>
    <n v="30600000"/>
    <n v="2550000"/>
    <m/>
    <m/>
    <n v="5"/>
    <s v="Persona Natural"/>
    <x v="0"/>
    <s v="1. 19/12/2023 4:07:40 PM La supervisión del Contrato de Prestación de Servicios No. 048-2023CPS-AG(85793), suscrito con LUIS ALFREDO QUIÑONES CANO identificado con cédula de ciudadanía No. 1.030.556.385 radicó en la Oficina de Contratación solicitud de ADICIÓN Y PRÓRROGA No. (1), del mismo; prórroga hasta el treinta y uno (31) de enero de 2023, y adición por la suma de DOS MILLONES QUINIENTOS CINCUENTA MIL PESOS M/CTE. ($2.550.000) la cual se encuentra respaldada con el Certificado de Disponibilidad Presupuestal No. 1338 del 14 de diciembre de 2023, teniendo en cuenta la justificación que se encuentra en los documentos anexos, que hacen parte integral del presente Contrato."/>
    <s v="PRESTAR SERVICIOS DE APOYO EN LAS ACTIVIDADES DE SEGURIDAD, CONVIVENCIA CIUDADANA Y RECUPERACIÒN DEL ESPACIO PÙBLICO PARA EL CUMPLIMIENTO EFECTIVO DE LAS METAS DEL PROYECTO DE INVERSIÒN 2032- SUBA CONVIVE CON SEGURIDAD Y TRANQUILIDAD"/>
    <s v="https://community.secop.gov.co/Public/Tendering/OpportunityDetail/Index?noticeUID=CO1.NTC.3852367&amp;isFromPublicArea=True&amp;isModal=true&amp;asPopupView=true"/>
    <x v="13"/>
    <x v="408"/>
    <d v="2023-02-06T00:00:00"/>
    <d v="2023-12-31T00:00:00"/>
    <s v="10 meses 26 días."/>
    <d v="2024-01-31T00:00:00"/>
    <s v="1 meses "/>
    <d v="2024-01-31T00:00:00"/>
    <s v="11 meses 26 días."/>
    <s v="Término Ok"/>
    <m/>
    <m/>
    <m/>
    <m/>
    <s v="KR 10313950 IN 10"/>
    <n v="3229030010"/>
    <s v="alfredo.cano0428@gmail.com"/>
    <s v="Banco de Bogotá"/>
    <s v="Ahorros"/>
    <s v="380739755"/>
    <s v="Masculino"/>
    <s v="Colombia"/>
    <s v="Bogotá, D.C."/>
    <s v="Cundinamarca"/>
    <d v="1989-04-28T00:00:00"/>
    <n v="35"/>
    <s v="BACHILLER"/>
    <m/>
  </r>
  <r>
    <x v="3"/>
    <s v="049-2023"/>
    <n v="85793"/>
    <s v="Secop II"/>
    <s v="049-2023CPS-AG(85793)"/>
    <s v="FDLSUBACD-049-2023(85793)"/>
    <x v="0"/>
    <x v="0"/>
    <x v="0"/>
    <m/>
    <m/>
    <s v="MIRYAM JANNETH AREVALO MARTINEZ"/>
    <n v="52188567"/>
    <s v="Bogotá, D.C."/>
    <n v="2032"/>
    <n v="28050000"/>
    <n v="0"/>
    <n v="0"/>
    <n v="28050000"/>
    <n v="2550000"/>
    <m/>
    <m/>
    <n v="5"/>
    <s v="Persona Natural"/>
    <x v="0"/>
    <m/>
    <s v="PRESTAR SERVICIOS DE APOYO EN LAS ACTIVIDADES DE SEGURIDAD, CONVIVENCIA CIUDADANA Y RECUPERACIÒN DEL ESPACIO PÙBLICO PARA EL CUMPLIMIENTO EFECTIVO DE LAS METAS DEL PROYECTO DE INVERSIÒN 2032- SUBA CONVIVE CON SEGURIDAD Y TRANQUILIDAD"/>
    <s v="https://community.secop.gov.co/Public/Tendering/OpportunityDetail/Index?noticeUID=CO1.NTC.3861256&amp;isFromPublicArea=True&amp;isModal=true&amp;asPopupView=true"/>
    <x v="13"/>
    <x v="408"/>
    <d v="2023-02-06T00:00:00"/>
    <d v="2023-12-31T00:00:00"/>
    <s v="10 meses 26 días."/>
    <d v="2023-12-31T00:00:00"/>
    <s v=""/>
    <d v="2023-12-31T00:00:00"/>
    <s v="10 meses 26 días."/>
    <s v="Término Ok"/>
    <m/>
    <m/>
    <m/>
    <m/>
    <s v="CARRERA 14B BIS # 77-56 SUR INT 1_x000d_"/>
    <n v="3204953988"/>
    <s v="Janneth.are@hotmail.com"/>
    <s v="Bancolombia"/>
    <s v="Ahorros"/>
    <s v="91216901300"/>
    <s v="Femenino"/>
    <s v="Colombia"/>
    <s v="Bogotá, D.C."/>
    <s v="Cundinamarca"/>
    <d v="1975-06-01T00:00:00"/>
    <n v="49"/>
    <s v="ÉCNICO PROFESIONAL EN GESTIÓN_x000a_CONTABLE Y FINANCIERA"/>
    <m/>
  </r>
  <r>
    <x v="3"/>
    <s v="050-2023"/>
    <n v="85793"/>
    <s v="Secop II"/>
    <s v="050-2023CPS-AG(85793)"/>
    <s v="FDLSUBACD-050-2023(85793)"/>
    <x v="0"/>
    <x v="0"/>
    <x v="0"/>
    <m/>
    <m/>
    <s v="NICOLAS GONZALO JIMENEZ CELIS"/>
    <n v="1020805780"/>
    <s v="Bogotá, D.C."/>
    <n v="2032"/>
    <n v="28050000"/>
    <n v="2550000"/>
    <n v="0"/>
    <n v="30600000"/>
    <n v="2550000"/>
    <m/>
    <m/>
    <n v="5"/>
    <s v="Persona Natural"/>
    <x v="0"/>
    <s v="1. 28/12/2023 5:25:38 PM Lo anterior, con fundamento además en el principio de la autonomía de la voluntad consagrado en el artículo 1602 del Código Civil, en concordancia con el artículo 40 de la Ley 80 de 1993, inciso tercero. Mediante documento radicado en el Fondo de Desarrollo Local de Suba, por JORGE ANDRÉS VARGAS LOPEZ, quien obra como apoyo a la supervisión del Contrato. 050-2023CPS-AG(85793), se solicita PRORROGA y ADICIÓN del contrato, suscrito con NICOLAS GONZALO JIMENEZ CELIS, por el término de UN (1) MES, además adicionar DOS MILLONES QUINIENTOS CINCUENTA MIL PESOS M/CTE. ($2.550.000). De conformidad con la justificación esgrimida en el documento anexo suscrito por el supervisor, que hace parte integral de la presente modificación contractual. La presente adición se encuentra respaldada con el Certificado de Disponibilidad Presupuestal No. 1401 de fecha 27 de diciembre de 2023. La nueva fecha terminación del contrato es el 31 de enero de 2024. Lo anterior, con fundamento además en el principio de la autonomía de la voluntad consagrado en el artículo 1602 del Código Civil, en concordancia con el artículo 40 de la Ley 80 de 1993, inciso tercero."/>
    <s v="Prestar servicios de apoyo en las actividades de seguridad, convivencia ciudadana y recuperación del espacio público para el cumplimiento efectivo de las metas del proyecto de inversión 2032 - Suba convive con seguridad y tranquilidad"/>
    <s v="https://community.secop.gov.co/Public/Tendering/OpportunityDetail/Index?noticeUID=CO1.NTC.3875178&amp;isFromPublicArea=True&amp;isModal=true&amp;asPopupView=true"/>
    <x v="13"/>
    <x v="411"/>
    <d v="2023-02-07T00:00:00"/>
    <d v="2023-12-31T00:00:00"/>
    <s v="10 meses 25 días."/>
    <d v="2024-01-31T00:00:00"/>
    <s v="1 meses "/>
    <d v="2024-01-31T00:00:00"/>
    <s v="11 meses 25 días."/>
    <s v="Término Ok"/>
    <m/>
    <m/>
    <m/>
    <m/>
    <s v="CRA 54a # 149-29"/>
    <n v="3204631196"/>
    <s v="jimenez.c.nicolas@gmail.com"/>
    <s v="Bancolombia"/>
    <s v="Ahorros"/>
    <s v="91210803039"/>
    <s v="Masculino"/>
    <s v="Colombia"/>
    <s v="Bogotá, D.C."/>
    <s v="Cundinamarca"/>
    <d v="1995-06-03T00:00:00"/>
    <n v="29"/>
    <s v="ZOOTECNIA"/>
    <m/>
  </r>
  <r>
    <x v="3"/>
    <s v="051-2023"/>
    <n v="85832"/>
    <s v="Secop II"/>
    <s v="051-2023CPS-P(85832)"/>
    <s v="FDLSUBACD-51-2023(85832)"/>
    <x v="0"/>
    <x v="0"/>
    <x v="1"/>
    <m/>
    <m/>
    <s v="JAIME ALBERTO ROJAS PATERNINA"/>
    <n v="1110474945"/>
    <s v="Ibagué (Tolima)"/>
    <n v="1963"/>
    <n v="30300000"/>
    <n v="0"/>
    <n v="0"/>
    <n v="30300000"/>
    <n v="5050000"/>
    <m/>
    <m/>
    <n v="1"/>
    <s v="Persona Natural"/>
    <x v="5"/>
    <s v="1. 5/07/2023 1:56:43 PM Terminar de manera anticipada Contrato de Prestación de Servicios No. 051-2023CPS-P(85832), a partir del día 05 de julio del 2023, por solicitud del contratista JAIME ALBERTO ROJAS PATERNINA del día 04 de julio de 2023, con radicado No. 20236110129432 Con alcance del radicado No. 20236110130872"/>
    <s v="PRESTAR LOS SERVICIOS PROFESIONALES AL ÁREA DE GESTIÓN DEL DESARROLLO LOCAL PARA APOYAR AL ALCALDE LOCAL EN LA PROMOCIÓN, ARTICULACIÓN, ACOMPAÑAMIENTO Y SEGUIMIENTO EN MATERIA SOCIAL PARA IMPULSAR LOS PROCESOS DE PARTICIPACIÓN CIUDADANA EN LAS ACTIVIDADES FÍSICAS, DEPORTIVAS Y RECREATIVAS, FOMENTANDO LAS ACTIVIDADES INSTITUCIONALES, EN EL MARCO DEL CUMPLIMIENTO DE LAS METAS ESTABLECIDAS EN EL PROYECTO DE INVERSIÓN 1963 - SUBA, UNA COMUNIDAD QUE SE MUEVE."/>
    <s v="https://community.secop.gov.co/Public/Tendering/OpportunityDetail/Index?noticeUID=CO1.NTC.3853401&amp;isFromPublicArea=True&amp;isModal=true&amp;asPopupView=true"/>
    <x v="4"/>
    <x v="408"/>
    <d v="2023-02-02T00:00:00"/>
    <d v="2023-07-31T00:00:00"/>
    <s v="5 meses 30 días."/>
    <d v="2023-07-31T00:00:00"/>
    <s v=""/>
    <d v="2023-07-05T00:00:00"/>
    <s v="5 meses 4 días."/>
    <s v="Terminación Anticipada"/>
    <m/>
    <m/>
    <m/>
    <m/>
    <s v="Carrera 2 No. 44-32"/>
    <n v="3222189412"/>
    <s v="betout2006@gmail.com"/>
    <s v="Banco Falabella"/>
    <s v="Ahorros"/>
    <s v="111180383534"/>
    <s v="Masculino"/>
    <s v="Colombia"/>
    <s v="Bogotá, D.C."/>
    <s v="Cundinamarca"/>
    <d v="1988-05-15T00:00:00"/>
    <n v="36"/>
    <s v="NEGOCIOS INTERNACIONALES"/>
    <m/>
  </r>
  <r>
    <x v="3"/>
    <s v="052-2023"/>
    <n v="86110"/>
    <s v="Secop II"/>
    <s v="052-2023CPS-P(86110)"/>
    <s v="FDLSUBACD-052-2023(86110)"/>
    <x v="0"/>
    <x v="0"/>
    <x v="1"/>
    <m/>
    <m/>
    <s v="CAMILA ANDREA BARRIOS OVALLE"/>
    <n v="1110530826"/>
    <s v="Ibagué (Tolima)"/>
    <n v="1978"/>
    <n v="99000000"/>
    <n v="49500000"/>
    <n v="0"/>
    <n v="148500000"/>
    <n v="9000000"/>
    <m/>
    <m/>
    <n v="1"/>
    <s v="Persona Natural"/>
    <x v="6"/>
    <s v="2. 26/03/2024 3:49:42 PM Mediante documento radicado en el Fondo de Desarrollo Local de Suba, y firmado por ANA ISABEL HURTADO SALCEDO, en su calidad de Alcaldesa Local de Suba (E), quien obra como supervisora del Contrato de Prestación de Servicios 052-2023CPS-P(86110), suscrito con CAMILA ANDREA BARRIOS OVALLE, se determina prorrogar por DOS (2) MESES Y QUINCE (15) DÍAS contado a partir del vencimiento del plazo pactado y adicionar presupuestalmente al contrato la suma de VEINTIDÓS MILLONES QUINIENTOS MIL PESOS (22.500.000) incluido impuestos, (la justificación se encuentra anexa al presente, la cual hace parte integra del contrato). La nueva fecha terminación del contrato es el 15/06/2024. Para el efecto, se cuenta con el Certificado de Disponibilidad Presupuestal (CDP) No. 1107 del 26/03/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_x000a_1. 20/12/2023 6:56:52 PM Mediante documento radicado el 5 de noviembre de 2023, se solicita la PRÓRROGA y ADICIÓN del contrato 052-2023CPS-P(86110) suscrito con Camila Andrea Barrios Ovalle, por el término de TRES (3) MESES además de VEINTISIETE MILLONES DE PESOS ($27.000.000), atendiendo a la necesidad de garantizar la función de la administración local por lo que se requiere continuar con la ejecución del contrato de prestación de servicios objeto de adición y prórroga. LA NUEVA FECHA DE TERMINACIÓN DEL CONTRATO SERA HASTA EL 31 DE MARZO DE 2024. Las erogaciones correspondientes al pago del valor de la presente adición se harán con cargo al presupuesto del FDLS, según certificado de disponibilidad presupuestal (CDP) No 1328 del 13 de diciembre. Lo anterior, con fundamento además en el principio de la autonomía de la voluntad consagrado en el artículo 1602 del Código Civil, en concordancia con el artículo 40 de la Ley 80 de 1993, inciso tercero."/>
    <s v="PRESTAR SERVICIOS PROFESIONALES ESPECIALIZADOS, PARA APOYAR AL ALCALDE(SA) LOCAL EN LA COORDINACIÓN DE TEMAS PRIORITARIOS Y LA GESTIÓN ANTE LAS ENTIDADES DEL DISTRITO CAPITAL PARA EL CUMPLIMIENTO DE LAS METAS DEL PLAN DE DESARROLLO LOCAL"/>
    <s v="https://community.secop.gov.co/Public/Tendering/OpportunityDetail/Index?noticeUID=CO1.NTC.3842317&amp;isFromPublicArea=True&amp;isModal=true&amp;asPopupView=true"/>
    <x v="14"/>
    <x v="406"/>
    <d v="2023-02-01T00:00:00"/>
    <d v="2023-12-31T00:00:00"/>
    <s v="11 meses "/>
    <d v="2024-06-15T00:00:00"/>
    <s v="5 meses 15 días."/>
    <d v="2024-06-15T00:00:00"/>
    <s v="1 años 4 meses 15 días."/>
    <s v="Término Ok"/>
    <m/>
    <m/>
    <m/>
    <m/>
    <s v="Carrera 21 # 102 - 15"/>
    <n v="3017287956"/>
    <s v="Camilabarrios9@gmail.com"/>
    <s v="Bancolombia"/>
    <s v="Ahorros"/>
    <s v="3141409891"/>
    <s v="Femenino"/>
    <s v="Brasil"/>
    <s v="Brasilia"/>
    <s v="Brasil"/>
    <d v="1992-09-20T00:00:00"/>
    <n v="31"/>
    <s v="RELACIONES INTERNACIONALES,GESTION Y DESARROLLO URBANOS, Programa de especialización en Pensamiento_x000a_Estratégico Urbano "/>
    <m/>
  </r>
  <r>
    <x v="3"/>
    <s v="053-2023"/>
    <n v="84245"/>
    <s v="Secop II"/>
    <s v="053-2023CPS-P(86110)"/>
    <s v="FDLSUBACD-053-2023(84245)"/>
    <x v="0"/>
    <x v="0"/>
    <x v="1"/>
    <m/>
    <m/>
    <s v="DAVID ALEJANDRO HURTADO PALMA"/>
    <n v="1018449224"/>
    <s v="Bogotá, D.C."/>
    <n v="1999"/>
    <n v="42000000"/>
    <n v="21000000"/>
    <n v="0"/>
    <n v="63000000"/>
    <n v="7000000"/>
    <m/>
    <m/>
    <n v="3"/>
    <s v="Persona Natural"/>
    <x v="0"/>
    <s v="1. 31/07/2023 9:13:02 AM Mediante documento radicado en el Fondo de Desarrollo Local de Suba, por JULIAN ANDRES MORENO BARON, quien obra como supervisor del Contrato de Prestación de Servicios 053-2023CPS-P(86110), suscrito con DAVID ALEJANDRO HURTADO PALMA se determina prorrogar por TRES (3) MESES contado a partir del vencimiento del plazo pactado y adicionar presupuestalmente al contrato la suma de VEINTIUN MILLONES PESOS M/CTE. ($21.000.000) incluido impuestos, (la justificación se encuentra anexa al presente, la cual hace parte integra del contrato). La nueva fecha terminación del contrato es el 01/11/2023. Para el efecto, se cuenta con el Certificado de Disponibilidad Presupuestal (CDP) No. 356 del 24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PROFESIONALES EN EL ÁREA DE DESTIÓN DEL DESARROLLO, PARA EL APOYO A LA EJECUCIÓN INTEGRAL DE LOS DIFERENTES PROYECTOS DE INVERSIÓN DESTINADOS A LA INTERVENCIÓN DE LA MALLA VIAL, ESPACIO PÚBLICO, CICLO INFRAESTRUCTURA CULTURAL, MEJORAMIENTO DE VIVIENDA RURAL Y PARQUES DE LA LOCALDIAD DE SUBA"/>
    <s v="https://community.secop.gov.co/Public/Tendering/OpportunityDetail/Index?noticeUID=CO1.NTC.3881494&amp;isFromPublicArea=True&amp;isModal=true&amp;asPopupView=true"/>
    <x v="11"/>
    <x v="411"/>
    <d v="2023-02-02T00:00:00"/>
    <d v="2023-08-01T00:00:00"/>
    <s v="6 meses "/>
    <d v="2023-11-01T00:00:00"/>
    <s v="3 meses "/>
    <d v="2023-11-01T00:00:00"/>
    <s v="9 meses "/>
    <s v="Término Ok"/>
    <m/>
    <m/>
    <m/>
    <m/>
    <s v="Diagonal 48 J sur No. 1-96 interior 11 casa 26"/>
    <n v="3002049473"/>
    <s v="dalejandrohurtadop@gmail.com"/>
    <s v="Banco Davivienda"/>
    <s v="Ahorros"/>
    <s v="7970413261"/>
    <s v="Masculino"/>
    <s v="Colombia"/>
    <s v="Bogotá, D.C."/>
    <s v="Cundinamarca"/>
    <d v="1991-12-24T00:00:00"/>
    <n v="32"/>
    <s v="INGENIERIA CIVIL,ESPECIALIZACION EN GERENCIA DE_x000a_PROYECTOS"/>
    <m/>
  </r>
  <r>
    <x v="3"/>
    <s v="054-2023"/>
    <n v="84241"/>
    <s v="Secop II"/>
    <s v="054-2023CPS-AG(84241)"/>
    <s v="FDLSUBACD-054-2023(84241)"/>
    <x v="0"/>
    <x v="0"/>
    <x v="0"/>
    <m/>
    <m/>
    <s v="EDWIN ANDRÉS MAYORGA TIBAQUIRÁ"/>
    <n v="80179342"/>
    <s v="Bogotá, D.C."/>
    <n v="1999"/>
    <n v="15300000"/>
    <n v="7650000"/>
    <n v="0"/>
    <n v="22950000"/>
    <n v="2550000"/>
    <m/>
    <m/>
    <n v="5"/>
    <s v="Persona Natural"/>
    <x v="0"/>
    <s v="1. 04/08/2023 11:46:09 AM Mediante documento radicado el 18 de julio de 2023, se solicita la PRÓRROGA y ADICIÓN del contrato No. 054-2023CPS-AG(84241), suscrito con EDWIN ANDRÉS MAYORGA TIBAQUIRÁ, por el término de TRES (3) MESES, además de adicionar SIETE MILLONES SEISCIENTOS CINCUENTA MIL PESOS M/CTE. ($7.650.000) M/CTE; atendiendo a la necesidad de garantizar la función de la administración local se requiere continuar con la ejecución del contrato de prestación de servicios objeto de adición y prórroga. LA NUEVA FECHA DE TERMINACIÓN DEL CONTRATO ES EL DÍA 5 DE NOVIEMBRE DE 2023. Las erogaciones correspondientes al pago del valor de la presente adición se harán con cargo al presupuesto del FDLS, según certificado de disponibilidad presupuestal N° 353 del 24/01/2023. Lo anterior, con fundamento además en el principio de la autonomía de la voluntad consagrado en el artículo 1602 del Código Civil, en concordancia con el artículo 40 de la Ley 80 de 1993, inciso tercero."/>
    <s v="PRESTAR LOS SERVICIOS COMO OPERARIO DE TRACTO CAMIÓN CON ADECUACIÓN DE SEMI REMOLQUE - CAMA BAJA, EN EL ÁREA GESTIÓN DEL DESARROLLO DE SUBA."/>
    <s v="https://community.secop.gov.co/Public/Tendering/OpportunityDetail/Index?noticeUID=CO1.NTC.3846922&amp;isFromPublicArea=True&amp;isModal=true&amp;asPopupView=true"/>
    <x v="11"/>
    <x v="407"/>
    <d v="2023-02-06T00:00:00"/>
    <d v="2023-08-05T00:00:00"/>
    <s v="6 meses "/>
    <d v="2023-11-05T00:00:00"/>
    <s v="3 meses "/>
    <d v="2023-11-05T00:00:00"/>
    <s v="9 meses "/>
    <s v="Término Ok"/>
    <m/>
    <m/>
    <m/>
    <m/>
    <s v="Cra 114 #139-18 "/>
    <n v="3108090953"/>
    <s v="andresmayorga37@hotmail.com"/>
    <s v="Banco Falabella"/>
    <s v="Ahorros"/>
    <s v="111140285626"/>
    <s v="Masculino"/>
    <s v="Colombia"/>
    <s v="Bogotá, D.C."/>
    <s v="Cundinamarca"/>
    <d v="1981-02-14T00:00:00"/>
    <n v="43"/>
    <s v="BACHILLER"/>
    <m/>
  </r>
  <r>
    <x v="3"/>
    <s v="055-2023"/>
    <n v="84233"/>
    <s v="Secop II"/>
    <s v="055-2023CPS-AG(84433)"/>
    <s v="FDLSUBACD-055-2023(84233)"/>
    <x v="0"/>
    <x v="0"/>
    <x v="0"/>
    <m/>
    <m/>
    <s v="LUIS ZAMBRANO CASTELLANOS"/>
    <n v="4228947"/>
    <s v="Saboyá (Boyacá)"/>
    <n v="1999"/>
    <n v="15300000"/>
    <n v="7650000"/>
    <n v="0"/>
    <n v="22950000"/>
    <n v="2550000"/>
    <m/>
    <m/>
    <n v="5"/>
    <s v="Persona Natural"/>
    <x v="0"/>
    <s v="1. 04/08/2023 4:25:07 PM Mediante documento radicado el 31 de julio de 2023, se solicita la PRÓRROGA y ADICIÓN del contrato No. 055-2023CPS-AG(84433), suscrito con LUIS ALBERTO ZAMBRANO CASTELLANOS por el término de TRES (3) MESES, además de adicionar SIETE MILLONES SEISCIENTOS CINCUENTA MIL PESOS M/CTE. ($ 7.650.000) M/CTE; atendiendo a la necesidad de garantizar la función de la administración local se requiere continuar con la ejecución del contrato de prestación de servicios objeto de adición y prórroga. LA NUEVA FECHA DE TERMINACIÓN DEL CONTRATO ES EL DÍA 5 DE NOVIEMBRE DE 2023. Las erogaciones correspondientes al pago del valor de la presente adición se harán con cargo al presupuesto del FDLS, según certificado de disponibilidad presupuestal N° 351 del 24/01/2023. Lo anterior, con fundamento además en el principio de la autonomía de la voluntad consagrado en el artículo 1602 del Código Civil, en concordancia con el artículo 40 de la Ley 80 de 1993, inciso tercero."/>
    <s v="PRESTAR LOS SERVICIOS COMO OPERARIO DE MAQUINARIA AMARILLA DEL AREA GESTION DEL DESARROLLO DE LA ALCALDIA LOCAL DE SUBA"/>
    <s v="https://community.secop.gov.co/Public/Tendering/OpportunityDetail/Index?noticeUID=CO1.NTC.3852313&amp;isFromPublicArea=True&amp;isModal=true&amp;asPopupView=true"/>
    <x v="11"/>
    <x v="407"/>
    <d v="2023-02-06T00:00:00"/>
    <d v="2023-08-05T00:00:00"/>
    <s v="6 meses "/>
    <d v="2023-11-05T00:00:00"/>
    <s v="3 meses "/>
    <d v="2023-11-05T00:00:00"/>
    <s v="9 meses "/>
    <s v="Término Ok"/>
    <m/>
    <m/>
    <m/>
    <m/>
    <s v="Calle 153 # 99-43 Casa 213"/>
    <n v="3114713297"/>
    <s v="luiszambrano4228947@gmail.com"/>
    <s v="Banco Davivienda"/>
    <s v="Ahorros"/>
    <s v="570000770068906"/>
    <s v="Masculino"/>
    <s v="Colombia"/>
    <s v="Saboyá"/>
    <s v="Boyacá"/>
    <d v="1967-09-02T00:00:00"/>
    <n v="56"/>
    <s v="BACHILLER"/>
    <m/>
  </r>
  <r>
    <x v="3"/>
    <s v="056-2023"/>
    <n v="84233"/>
    <s v="Secop II"/>
    <s v="56-2023CPS-AG(84233)"/>
    <s v="FDLSUBACD-056-2023(84233)"/>
    <x v="0"/>
    <x v="0"/>
    <x v="0"/>
    <m/>
    <m/>
    <s v="GERMAN SANCHEZ SANCHEZ"/>
    <n v="80265981"/>
    <s v="Bogotá, D.C."/>
    <n v="1999"/>
    <n v="15300000"/>
    <n v="0"/>
    <n v="0"/>
    <n v="15300000"/>
    <n v="2550000"/>
    <m/>
    <m/>
    <n v="5"/>
    <s v="Persona Natural"/>
    <x v="0"/>
    <m/>
    <s v="PRESTAR LOS SERVICIOS COMO OPERARIO DE MAQUINARIA AMARILLA DEL ÁREA GESTIÓN DEL DESARROLLO DE LA ALCALDÍA LOCAL DE SUBA"/>
    <s v="https://community.secop.gov.co/Public/Tendering/OpportunityDetail/Index?noticeUID=CO1.NTC.3851976&amp;isFromPublicArea=True&amp;isModal=true&amp;asPopupView=true"/>
    <x v="11"/>
    <x v="407"/>
    <d v="2023-02-06T00:00:00"/>
    <d v="2023-08-05T00:00:00"/>
    <s v="6 meses "/>
    <d v="2023-08-05T00:00:00"/>
    <s v=""/>
    <d v="2023-08-05T00:00:00"/>
    <s v="6 meses "/>
    <s v="Término Ok"/>
    <m/>
    <m/>
    <m/>
    <m/>
    <s v="Transversal 12b # 43ª-07 –Olivos 3 Soacha"/>
    <n v="3115582822"/>
    <s v="sanchez13german@gmail.com"/>
    <s v="Banco Davivienda"/>
    <s v="Ahorros"/>
    <s v="7500918607"/>
    <s v="Masculino"/>
    <s v="Colombia"/>
    <s v="Guavatá"/>
    <s v="Santander"/>
    <d v="1964-05-13T00:00:00"/>
    <n v="60"/>
    <s v="BACHILLER"/>
    <m/>
  </r>
  <r>
    <x v="3"/>
    <s v="057-2023"/>
    <n v="86017"/>
    <s v="Secop II"/>
    <s v="057-2023-CPS-AG(86017)"/>
    <s v="FDLSUBACD-057-2023(86017)"/>
    <x v="0"/>
    <x v="0"/>
    <x v="0"/>
    <m/>
    <m/>
    <s v="NUBIA YANETH SANCHEZ SANABRIA"/>
    <n v="52076673"/>
    <s v="Bogotá, D.C."/>
    <n v="1979"/>
    <n v="15300000"/>
    <n v="7650000"/>
    <n v="0"/>
    <n v="22950000"/>
    <n v="2550000"/>
    <m/>
    <m/>
    <n v="1"/>
    <s v="Persona Natural"/>
    <x v="0"/>
    <s v="1. 01/08/2023 2:54:42 PM La supervisión del Contrato de Prestación de Servicios No. 057-2023-CPS-AG(86017), suscrito con NUBIA YANETH SÁNCHEZ SANABRIA identificado con cédula de ciudadanía No. 52.076.673, radicó en la Oficina de Contratación solicitud de ADICIÓN Y PRÓRROGA No. (1 ) del referido contrato así; a) Prórroga por (3) meses hasta el primero (01) de noviembre de 2023, y adición para un valor SIETE MILLONES SEISCIENTOS CINCUENTA MIL PESOS M/CTE. ($ 7.650.000) para un total de VEINTIDOS MILLONES NOVECIENTOS CINCUENTA MIL PESOS M/CTE. ($22.950.000), la cual se encuentra respaldada con el Certificado de Disponibilidad Presupuestal No. 357 del 24 de enero de 2023, teniendo en cuenta la justificación que se encuentra en los documentos anexos, que hacen parte integral del presente Contrato._x0009_ "/>
    <s v="APOYAR LA GESTIÓN DOCUMENTAL DE LA ALCALDÍA LOCAL ACOMPAÑANDO AL EQUIPO JURÍDICO Y POLICIVO EN LAS LABORES OPERATIVAS QUE GENERA EL PROCESO DE IMPULSO Y DEPURACIÓN DE LAS ACTUACIONES ADMINISTRATIVAS EXISTENTES EN LA ALCALDÍA LOCAL"/>
    <s v="https://community.secop.gov.co/Public/Tendering/OpportunityDetail/Index?noticeUID=CO1.NTC.3845792&amp;isFromPublicArea=True&amp;isModal=true&amp;asPopupView=true"/>
    <x v="21"/>
    <x v="410"/>
    <d v="2023-02-02T00:00:00"/>
    <d v="2023-08-01T00:00:00"/>
    <s v="6 meses "/>
    <d v="2023-11-01T00:00:00"/>
    <s v="3 meses "/>
    <d v="2023-11-01T00:00:00"/>
    <s v="9 meses "/>
    <s v="Término Ok"/>
    <m/>
    <m/>
    <m/>
    <m/>
    <s v="Avenida Boyacá No.38-20 sur"/>
    <n v="3144696133"/>
    <s v="nubiajanneth@hotmail.com"/>
    <s v="Banco Davivienda"/>
    <s v="Ahorros"/>
    <s v="488404103282"/>
    <s v="Femenino"/>
    <s v="Colombia"/>
    <s v="Bogotá, D.C."/>
    <s v="Cundinamarca"/>
    <d v="1972-02-08T00:00:00"/>
    <n v="52"/>
    <s v="Administración Documental en el Entorno Laboral"/>
    <m/>
  </r>
  <r>
    <x v="3"/>
    <s v="058-2023"/>
    <n v="84235"/>
    <s v="Secop II"/>
    <s v="58-2023CPS-AG(84235)"/>
    <s v="FDLSUBACD-058-2023(84235)"/>
    <x v="0"/>
    <x v="0"/>
    <x v="0"/>
    <m/>
    <m/>
    <s v="FELIPE OTERO"/>
    <n v="79512321"/>
    <s v="Bogotá, D.C."/>
    <n v="1999"/>
    <n v="15300000"/>
    <n v="7650000"/>
    <n v="0"/>
    <n v="22950000"/>
    <n v="2550000"/>
    <m/>
    <m/>
    <n v="5"/>
    <s v="Persona Natural"/>
    <x v="0"/>
    <s v="1. 03/08/2023 5:28:29 PM La supervisión del Contrato de Prestación de Servicios No. FDLSUBA- 58-2023CPS-AG(84235), suscrito con FELIPE ARMANDO OTERO RUEDA identificado con cédula de ciudadanía No. 79.512.321, radicó en la Oficina de Contratación solicitud de ADICIÓN Y PRÓRROGA No. (1 ) del referido contrato así; a) Prórroga por (3) meses hasta el cinco (05) de noviembre de 2023, y adición para un valor SIETE MILLONES SEISCIENTOS CINCUENTA MIL PESOS M/CTE. ($ 7.650.000) para un total de VEINTIDOS MILLONES NOVECIENTOS CINCUENTA MIL PESOS M/CTE. ($22.950.000), la cual se encuentra respaldada con el Certificado de Disponibilidad Presupuestal No. 352 del 24 de enero de 2023, teniendo en cuenta la justificación que se encuentra en los documentos anexos, que hacen parte integral del presente Contrato."/>
    <s v="Prestar los servicios como operario de volqueta en el Área Gestión del Desarrollo Local de Suba"/>
    <s v="https://community.secop.gov.co/Public/Tendering/OpportunityDetail/Index?noticeUID=CO1.NTC.3867398&amp;isFromPublicArea=True&amp;isModal=true&amp;asPopupView=true"/>
    <x v="11"/>
    <x v="408"/>
    <d v="2023-02-06T00:00:00"/>
    <d v="2023-08-05T00:00:00"/>
    <s v="6 meses "/>
    <d v="2023-11-05T00:00:00"/>
    <s v="3 meses "/>
    <d v="2023-11-05T00:00:00"/>
    <s v="9 meses "/>
    <s v="Término Ok"/>
    <m/>
    <m/>
    <m/>
    <m/>
    <s v="Cr 136 A Nº 144-58 Bl 1 Cs 18 "/>
    <n v="3102959225"/>
    <s v="felipeotero01@hotmail.com"/>
    <s v="Banco Av Villas"/>
    <s v="Ahorros"/>
    <s v="656824765"/>
    <s v="Masculino"/>
    <s v="Colombia"/>
    <s v="Bogotá, D.C."/>
    <s v="Cundinamarca"/>
    <d v="1970-03-01T00:00:00"/>
    <n v="54"/>
    <s v="BACHILLER"/>
    <m/>
  </r>
  <r>
    <x v="3"/>
    <s v="059-2023"/>
    <n v="84235"/>
    <s v="Secop II"/>
    <s v="059-2023CPS-AG(84235)"/>
    <s v="FDLSUBACD-059-2023(84235)"/>
    <x v="0"/>
    <x v="0"/>
    <x v="0"/>
    <m/>
    <m/>
    <s v="LEONEL GONZALEZ MORENO"/>
    <n v="79870166"/>
    <s v="Bogotá, D.C."/>
    <n v="1999"/>
    <n v="15300000"/>
    <n v="7650000"/>
    <n v="0"/>
    <n v="22950000"/>
    <n v="2550000"/>
    <m/>
    <m/>
    <n v="5"/>
    <s v="Persona Natural"/>
    <x v="0"/>
    <s v="1. 01/08/2023 5:50:10 PM La supervisión del Contrato de Prestación de Servicios No.059-2023CPS-AG(84235), suscrito con LEONEL GONZÁLEZ MORENO identificado con cédula de ciudadanía No. 79.870.166 de Bogotá, D.C, radicó en la Oficina de Contratación solicitud de ADICIÓN Y PRÓRROGA No. (1 ) del referido contrato así; a) Prórroga por (3) meses hasta el seis (06) de noviembre de 2023, y b) Adición en un valor de ($7.650.000) para un total VEINTIDOS MILLONES NOVECIENTOS CINCUENTA MIL PESOS ($22.950.000) M/CTE, la cual se encuentra respaldada con el Certificado de Disponibilidad Presupuestal No.352 del 24 de enero de 2023, teniendo en cuenta la justificación que se encuentra en los documentos anexos, que hacen parte integral del presente Contrato."/>
    <s v="PRESTAR LOS SERVICIOS COMO OPERARIO DE VOLQUETA EN EL AREA DE GESTION DEL DESARROLLO LOCAL DE SUBA"/>
    <s v="https://community.secop.gov.co/Public/Tendering/OpportunityDetail/Index?noticeUID=CO1.NTC.3892051&amp;isFromPublicArea=True&amp;isModal=true&amp;asPopupView=true"/>
    <x v="11"/>
    <x v="409"/>
    <d v="2023-02-07T00:00:00"/>
    <d v="2023-08-06T00:00:00"/>
    <s v="6 meses "/>
    <d v="2023-11-06T00:00:00"/>
    <s v="3 meses "/>
    <d v="2023-11-06T00:00:00"/>
    <s v="9 meses "/>
    <s v="Término Ok"/>
    <m/>
    <m/>
    <m/>
    <m/>
    <s v="Calle 133 N°95-21"/>
    <n v="3103109216"/>
    <s v="lio.leon1946@gmail.com"/>
    <s v="Banco de Bogotá"/>
    <s v="Ahorros"/>
    <s v="237207048"/>
    <s v="Masculino"/>
    <s v="Colombia"/>
    <s v="Bogotá, D.C."/>
    <s v="Cundinamarca"/>
    <d v="1975-02-26T00:00:00"/>
    <n v="49"/>
    <s v="BACHILLER"/>
    <m/>
  </r>
  <r>
    <x v="3"/>
    <s v="060-2023"/>
    <n v="84005"/>
    <s v="Secop II"/>
    <s v="060-2023CPS-P(84005)"/>
    <s v="FDLSUBACD-060-2023(84005)"/>
    <x v="0"/>
    <x v="0"/>
    <x v="1"/>
    <m/>
    <m/>
    <s v="HENRY DE JESÚS BERMUDEZ CARDENAS"/>
    <n v="75038784"/>
    <s v="Bogotá, D.C."/>
    <n v="1979"/>
    <n v="30300000"/>
    <n v="15150000"/>
    <n v="0"/>
    <n v="45450000"/>
    <n v="5050000"/>
    <m/>
    <m/>
    <n v="5"/>
    <s v="Persona Natural"/>
    <x v="0"/>
    <s v="1. 01/08/2023 5:08:29 PM La supervisión del Contrato de Prestación de Servicios No.060-2023CPS-P(84005), suscrito con HENRY DE JESÚS BERMUDEZ CÁRDENAS identificado con cédula de ciudadanía No. 75.038.784 de Bogotá, D.C, radicó en la Oficina de Contratación solicitud de ADICIÓN Y PRÓRROGA No. (1 ) del referido contrato así; a) Prórroga por (3) meses hasta el primero (01) de noviembre de 2023, y a) Adición en un valor de ($15.150.000) para un total de CUARENTA Y CINCO MILLONES CUATROCIENTOS CINCUENTA MIL PESOS ($45.450.000) M/CTE, la cual se encuentra respaldada con el Certificado de Disponibilidad Presupuestal No.265 del 19 de enero de 2023, teniendo en cuenta la justificación que se encuentra en los documentos anexos, que hacen parte integral del presente Contrato."/>
    <s v="Apoyar jurídicamente la ejecución de las acciones requeridas para la depuración de las actuaciones administrativas que cursan en la Alcaldía Local"/>
    <s v="https://community.secop.gov.co/Public/Tendering/OpportunityDetail/Index?noticeUID=CO1.NTC.3867048&amp;isFromPublicArea=True&amp;isModal=true&amp;asPopupView=true"/>
    <x v="21"/>
    <x v="408"/>
    <d v="2023-02-06T00:00:00"/>
    <d v="2023-08-05T00:00:00"/>
    <s v="6 meses "/>
    <d v="2023-11-05T00:00:00"/>
    <s v="3 meses "/>
    <d v="2023-11-05T00:00:00"/>
    <s v="9 meses "/>
    <s v="Término Ok"/>
    <m/>
    <m/>
    <m/>
    <m/>
    <s v="KR 55 149 20"/>
    <n v="3205786960"/>
    <s v="henrybeca2022@gmail.com"/>
    <s v="Bancolombia"/>
    <s v="Ahorros"/>
    <s v="91200723525"/>
    <s v="Masculino"/>
    <s v="Colombia"/>
    <s v="Anserma"/>
    <s v="Caldas"/>
    <d v="1970-06-27T00:00:00"/>
    <n v="53"/>
    <s v="DERECHO Y CIENCIAS POLITICAS"/>
    <m/>
  </r>
  <r>
    <x v="3"/>
    <s v="061-2023"/>
    <n v="83700"/>
    <s v="Secop II"/>
    <s v="061-2023CPS-AG(83700)"/>
    <s v="FDLSUBACD-061-2023(83700)"/>
    <x v="0"/>
    <x v="0"/>
    <x v="0"/>
    <m/>
    <m/>
    <s v="ALEXEI ZAMORA BENITEZ"/>
    <n v="79573265"/>
    <s v="Bogotá, D.C."/>
    <n v="1978"/>
    <n v="15300000"/>
    <n v="7650000"/>
    <n v="0"/>
    <n v="22950000"/>
    <n v="2550000"/>
    <m/>
    <m/>
    <n v="1"/>
    <s v="Persona Natural"/>
    <x v="0"/>
    <s v="1. 28/07/2023 1:57:11 PM Mediante documento radicado en el Fondo de Desarrollo Local de Suba, por JULIAN ANDRES MORENO BARON, quien obra como supervisor del Contrato de Prestación de Servicios 061-2023CPS-AG(83700), suscrito con ALEXEI ZAMORA BENITEZ se determina prorrogar por TRES (3) MESES contado a partir del vencimiento del plazo pactado y adicionar presupuestalmente al contrato la suma de SIETE MILLONES SEISCIENTOS CINCUENTA MIL PESOS M/CTE. ($ 7.650.000) incluido impuestos, (la justificación se encuentra anexa al presente, la cual hace parte integra del contrato). La nueva fecha terminación del contrato es el 05/11/2023. Para el efecto, se cuenta con el Certificado de Disponibilidad Presupuestal (CDP) No. 262 del 19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APOYAR LA GESTIÓN DOCUMENTAL DE LA ALCALDI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3852128&amp;isFromPublicArea=True&amp;isModal=true&amp;asPopupView=true"/>
    <x v="19"/>
    <x v="410"/>
    <d v="2023-02-06T00:00:00"/>
    <d v="2023-08-05T00:00:00"/>
    <s v="6 meses "/>
    <d v="2023-11-05T00:00:00"/>
    <s v="3 meses "/>
    <d v="2023-11-05T00:00:00"/>
    <s v="9 meses "/>
    <s v="Término Ok"/>
    <m/>
    <m/>
    <m/>
    <m/>
    <s v="Cra 111ª # 151c-25 casa-180"/>
    <n v="3003125863"/>
    <s v="zamorabenitezalexei@gmail.com"/>
    <s v="Banco Davivienda"/>
    <s v="Ahorros"/>
    <s v="9100728378"/>
    <s v="Masculino"/>
    <s v="Colombia"/>
    <s v="Bogotá, D.C."/>
    <s v="Cundinamarca"/>
    <d v="1970-08-17T00:00:00"/>
    <n v="53"/>
    <s v="TECNOLOGIA EN SISTEMAS"/>
    <m/>
  </r>
  <r>
    <x v="3"/>
    <s v="062-2023"/>
    <n v="83700"/>
    <s v="Secop II"/>
    <s v="062-2023CPS-AG(83700)"/>
    <s v="FDLSUBACD-062-2023(83700)"/>
    <x v="0"/>
    <x v="0"/>
    <x v="0"/>
    <m/>
    <m/>
    <s v="Sandra Marixa Barajas García"/>
    <n v="52585237"/>
    <s v="Bogotá, D.C."/>
    <n v="1978"/>
    <n v="15300000"/>
    <n v="7650000"/>
    <n v="0"/>
    <n v="22950000"/>
    <n v="2550000"/>
    <m/>
    <m/>
    <n v="1"/>
    <s v="Persona Natural"/>
    <x v="0"/>
    <s v="1. 31/07/2023 9:19:18 AM Mediante documento radicado en el Fondo de Desarrollo Local de Suba, por JULIAN ANDRES MORENO BARON, quien obra como supervisor del Contrato de Prestación de Servicios 062-2023CPS-AG(83700), suscrito con SANDRA MARIXA BARAJAS GARCÍA se determina prorrogar por TRES (3) MESES contado a partir del vencimiento del plazo pactado y adicionar presupuestalmente al contrato la suma de SIETE MILLONES SEISCIENTOS CINCUENTA MIL PESOS M/CTE. ($ 7.650.000) incluido impuestos, (la justificación se encuentra anexa al presente, la cual hace parte integra del contrato). La nueva fecha terminación del contrato es el 01/11/2023. Para el efecto, se cuenta con el Certificado de Disponibilidad Presupuestal (CDP) No. 262 del 19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APOYAR LA GESTIÓN DOCUMENTAL DE LA ALCALDÍA LOCAL EN LA IMPLEMENTACIÓN DE LOS PROCESOS DE CLASIFICACIÓN, ORDENACIÓN, SELECCIÓN NATURAL, FOLIACIÓN, IDENTIFICACIÓN, LEVANTAMIENTO DE INVENTARIOS, ALMACENAMIENTO Y APLICACIÓN DE PROTOCOLOS DE ELIMINACIÓN Y TRASFERENCIAS DOCUMENTALES"/>
    <s v="https://community.secop.gov.co/Public/Tendering/OpportunityDetail/Index?noticeUID=CO1.NTC.3891618&amp;isFromPublicArea=True&amp;isModal=true&amp;asPopupView=true"/>
    <x v="19"/>
    <x v="411"/>
    <d v="2023-02-02T00:00:00"/>
    <d v="2023-08-01T00:00:00"/>
    <s v="6 meses "/>
    <d v="2023-11-01T00:00:00"/>
    <s v="3 meses "/>
    <d v="2023-11-01T00:00:00"/>
    <s v="9 meses "/>
    <s v="Término Ok"/>
    <m/>
    <m/>
    <m/>
    <m/>
    <s v="cra 102b # 151-15"/>
    <n v="3214495737"/>
    <s v="smbg1971@hotmail.es"/>
    <s v="Banco Davivienda"/>
    <s v="Ahorros"/>
    <s v="488427527129"/>
    <s v="Femenino"/>
    <s v="Colombia"/>
    <s v="Bogotá, D.C."/>
    <s v="Cundinamarca"/>
    <d v="1971-12-17T00:00:00"/>
    <n v="52"/>
    <s v="BACHILLER"/>
    <m/>
  </r>
  <r>
    <x v="3"/>
    <s v="063-2023"/>
    <n v="83700"/>
    <s v="Secop II"/>
    <s v="063-2023CPS-AG(83700)"/>
    <s v="FDLSUBACD-063-2023(83700)"/>
    <x v="0"/>
    <x v="0"/>
    <x v="0"/>
    <m/>
    <m/>
    <s v="JAKELINE BERMEO OSORIO"/>
    <n v="51847460"/>
    <s v="Bogotá, D.C."/>
    <n v="1978"/>
    <n v="15300000"/>
    <n v="7650000"/>
    <n v="0"/>
    <n v="22950000"/>
    <n v="2550000"/>
    <m/>
    <m/>
    <n v="1"/>
    <s v="Persona Natural"/>
    <x v="0"/>
    <s v="1. 27/07/2023 6:59:47 PM La supervisión del Contrato de Prestación de Servicios No. 063-2023CPS-AG(83700, suscrito con JACKELINE BERMEO OSORIO, mayor de edad, vecino(a) de esta ciudad, identificado(a) con cédula de ciudadanía No. 51.847.460 de Bogotá, D.C, radicó en la Oficina de Contratación solicitud de ADICIÓN Y PRÓRROGA No. (1 ) del referido contrato; prórroga hasta el primero (31) de octubre de 2023, y adición para un valor total de SIETE MILLONES SEISCIENTOS CINCUENTA MIL PESOS M/CTE. ($7.650.000), teniendo en cuenta la justificación que se encuentra en los documentos anexos, que hacen parte integral del presente Contrato."/>
    <s v="APOYAR LA GESTION DOCUMENTAL DE LA ALCALDIA LOCAL EN LA IMPLEMENTACION DE LOS PROCESOS DE CLASIFICACION, ORDENACION SELECCIÓN NATURAL, FOLIACION, IDENTIFICACION, LEVANATAMIENTO DE INVENTARIOS ALMACENAMIENTO Y APLICACIÓN DE PROTOCOLOS DE ELIMINACION Y TRANSFERENCIAS DOCUMENTALES”"/>
    <s v="https://community.secop.gov.co/Public/Tendering/OpportunityDetail/Index?noticeUID=CO1.NTC.3849548&amp;isFromPublicArea=True&amp;isModal=true&amp;asPopupView=true"/>
    <x v="19"/>
    <x v="410"/>
    <d v="2023-02-01T00:00:00"/>
    <d v="2023-07-31T00:00:00"/>
    <s v="6 meses "/>
    <d v="2023-10-31T00:00:00"/>
    <s v="3 meses "/>
    <d v="2023-10-31T00:00:00"/>
    <s v="9 meses "/>
    <s v="Término Ok"/>
    <m/>
    <m/>
    <m/>
    <m/>
    <s v="Carrera 100 No. 140 A 88 AP 301"/>
    <n v="3134700121"/>
    <s v="jakelinebermeo@hotmail.com"/>
    <s v="Banco Davivienda"/>
    <s v="Ahorros"/>
    <s v="9970425683"/>
    <s v="Femenino"/>
    <s v="Colombia"/>
    <s v="Pitalito"/>
    <s v="Huila"/>
    <d v="1963-11-04T00:00:00"/>
    <n v="60"/>
    <s v="BACHILLER"/>
    <m/>
  </r>
  <r>
    <x v="3"/>
    <s v="064-2023"/>
    <n v="83700"/>
    <s v="Secop II"/>
    <s v="064-2023CPS-AG(83700)"/>
    <s v="FDLSUBACD-064-2023(83700)"/>
    <x v="0"/>
    <x v="0"/>
    <x v="0"/>
    <m/>
    <m/>
    <s v="LUZ AMPARO BOHORQUEZ RODRIGUEZ"/>
    <n v="52342891"/>
    <s v="Bogotá, D.C."/>
    <n v="1978"/>
    <n v="15300000"/>
    <n v="7650000"/>
    <n v="0"/>
    <n v="22950000"/>
    <n v="2550000"/>
    <m/>
    <m/>
    <n v="1"/>
    <s v="Persona Natural"/>
    <x v="0"/>
    <s v="1. 28/07/2023 10:26:55 A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064-2023CPS-AG(83700), en la suma de SIETE MILLONES SEISCIENTOS CINCUENTA MIL PESOS M/CTE. ($ 7.650.000) . Lo anterior de conformidad con los documentos anexos, los cuales hacen parte integral de la presente modificación contractual."/>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3845076&amp;isFromPublicArea=True&amp;isModal=true&amp;asPopupView=true"/>
    <x v="19"/>
    <x v="407"/>
    <d v="2023-01-30T00:00:00"/>
    <d v="2023-07-29T00:00:00"/>
    <s v="6 meses "/>
    <d v="2023-10-29T00:00:00"/>
    <s v="3 meses "/>
    <d v="2023-10-29T00:00:00"/>
    <s v="9 meses "/>
    <s v="Término Ok"/>
    <m/>
    <m/>
    <m/>
    <m/>
    <s v="calle 128f # 88-13"/>
    <n v="3125950092"/>
    <s v="luzamparobr@gmail.com"/>
    <s v="Bancolombia"/>
    <s v="Ahorros"/>
    <s v="21986494721"/>
    <s v="Femenino"/>
    <s v="Colombia"/>
    <s v="Bogotá, D.C."/>
    <s v="Cundinamarca"/>
    <d v="1975-06-24T00:00:00"/>
    <n v="48"/>
    <s v="INGENIERIA INDUSTRIAL"/>
    <m/>
  </r>
  <r>
    <x v="3"/>
    <s v="065-2023"/>
    <n v="83700"/>
    <s v="Secop II"/>
    <s v="065-2023CPS-AG(83700)"/>
    <s v="FDLSUBACD-065-2023(83700)"/>
    <x v="0"/>
    <x v="0"/>
    <x v="0"/>
    <m/>
    <m/>
    <s v="NEIDER FARID CASTILLO BORJA"/>
    <n v="1019131782"/>
    <s v="Bogotá, D.C."/>
    <n v="1978"/>
    <n v="15300000"/>
    <n v="7650000"/>
    <n v="0"/>
    <n v="22950000"/>
    <n v="2550000"/>
    <m/>
    <m/>
    <n v="1"/>
    <s v="Persona Natural"/>
    <x v="0"/>
    <s v="1. 04/08/2023 11:13:25 AM Mediante documento radicado el 18 de julio de 2023, se solicita la PRÓRROGA y ADICIÓN del contrato No. 065-2023CPS-AG(83700), suscrito con NEIDER FARID CASTILLO BORJA, por el término de TRES (3) MESES, además de adicionar SIETE MILLONES SEISCIENTOS CINCUENTA MIL PESOS M/CTE. ($7.650.000) M/CTE; atendiendo a la necesidad de garantizar la función de la administración local se requiere continuar con la ejecución del contrato de prestación de servicios objeto de adición y prórroga. LA NUEVA FECHA DE TERMINACIÓN DEL CONTRATO ES EL DÍA 5 DE NOVIEMBRE DE 2023. Las erogaciones correspondientes al pago del valor de la presente adición se harán con cargo al presupuesto del FDLS, según certificado de disponibilidad presupuestal N° 262 del 19/01/2023. Lo anterior, con fundamento además en el principio de la autonomía de la voluntad consagrado en el artículo 1602 del Código Civil, en concordancia con el artículo 40 de la Ley 80 de 1993, inciso tercero."/>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3852479&amp;isFromPublicArea=True&amp;isModal=true&amp;asPopupView=true"/>
    <x v="19"/>
    <x v="408"/>
    <d v="2023-02-06T00:00:00"/>
    <d v="2023-08-05T00:00:00"/>
    <s v="6 meses "/>
    <d v="2023-11-05T00:00:00"/>
    <s v="3 meses "/>
    <d v="2023-11-05T00:00:00"/>
    <s v="9 meses "/>
    <s v="Término Ok"/>
    <m/>
    <m/>
    <m/>
    <m/>
    <s v=" Calle 128 d bis #87 b 79"/>
    <n v="3143962448"/>
    <s v="faricast@hotmail.com"/>
    <s v="Banco Caja Social (BCSC)"/>
    <s v="Ahorros"/>
    <s v="24077497376"/>
    <s v="Masculino"/>
    <s v="Colombia"/>
    <s v="Bogotá, D.C."/>
    <s v="Cundinamarca"/>
    <d v="1997-07-08T00:00:00"/>
    <n v="26"/>
    <s v="BACHILLER"/>
    <m/>
  </r>
  <r>
    <x v="3"/>
    <s v="066-2023"/>
    <n v="83700"/>
    <s v="Secop II"/>
    <s v="066-2023CPS-AG(83700)"/>
    <s v="FDLSUBACD-066-2023(83700)"/>
    <x v="0"/>
    <x v="0"/>
    <x v="0"/>
    <m/>
    <m/>
    <s v="ANDRES GILBERTO CRISTANCHO"/>
    <n v="79967535"/>
    <s v="Bogotá, D.C."/>
    <n v="1978"/>
    <n v="15300000"/>
    <n v="7650000"/>
    <n v="0"/>
    <n v="22950000"/>
    <n v="2550000"/>
    <m/>
    <m/>
    <n v="1"/>
    <s v="Persona Natural"/>
    <x v="0"/>
    <s v="1. 28/07/2023 3:20:56 PM Mediante documento radicado el 17 de julio de 2023, se solicita la PRÓRROGA y ADICIÓN del contrato No. 066-2023CPS-AG(83700), en TRES (3) MESES, suscrito con ANDRÉS GILBERTO CRISTANCHO, por el término de TRES (3) MESES, además de adicionar SIETE MILLONES SEISCIENTOS CINCUENTA MIL PESOS M/CTE. ($7.650.000) ; atendiendo a la necesidad de garantizar la función de la administración local se requiere continuar con la ejecución del contrato de prestación de servicios objeto de adición y prórroga. LA NUEVA FECHA DE TERMINACIÓN DEL CONTRATO ES EL DÍA 2 DE NOVIEMBRE DE 2023. Las erogaciones correspondientes al pago del valor de la presente adición se harán con cargo al presupuesto del FDLS, según certificado de disponibilidad presupuestal N° 262 del 19/01/2023. Lo anterior, con fundamento además en el principio de la autonomía de la voluntad consagrado en el artículo 1602 del Código Civil, en concordancia con el artículo 40 de la Ley 80 de 1993, inciso tercero"/>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3855819&amp;isFromPublicArea=True&amp;isModal=true&amp;asPopupView=true"/>
    <x v="19"/>
    <x v="410"/>
    <d v="2023-02-03T00:00:00"/>
    <d v="2023-08-02T00:00:00"/>
    <s v="6 meses "/>
    <d v="2023-11-02T00:00:00"/>
    <s v="3 meses "/>
    <d v="2023-11-02T00:00:00"/>
    <s v="9 meses "/>
    <s v="Término Ok"/>
    <m/>
    <m/>
    <m/>
    <m/>
    <s v="CALLE 68A BIS # 97-29"/>
    <n v="3002845373"/>
    <s v="agcristancho23@outlook.com"/>
    <s v="Banco Scotiabank Colpatria"/>
    <s v="Ahorros"/>
    <s v="4932009696"/>
    <s v="Masculino"/>
    <s v="Colombia"/>
    <s v="Bogotá, D.C."/>
    <s v="Cundinamarca"/>
    <d v="1978-04-13T00:00:00"/>
    <n v="46"/>
    <s v="BACHILLER"/>
    <m/>
  </r>
  <r>
    <x v="3"/>
    <s v="067-2023"/>
    <n v="83700"/>
    <s v="Secop II"/>
    <s v="067-2023CPS-AG(83700)"/>
    <s v="FDLSUBACD-067-2023(83700)"/>
    <x v="0"/>
    <x v="0"/>
    <x v="0"/>
    <m/>
    <m/>
    <s v="DIEGO ALEJANDRO PATARROYO PINILLA"/>
    <n v="1019050045"/>
    <s v="Bogotá, D.C."/>
    <n v="1978"/>
    <n v="15300000"/>
    <n v="7650000"/>
    <n v="0"/>
    <n v="22950000"/>
    <n v="2550000"/>
    <m/>
    <m/>
    <n v="1"/>
    <s v="Persona Natural"/>
    <x v="5"/>
    <s v="1.  3/08/2023 3:22:14 PM La supervisión del Contrato de Prestación de Servicios No. FDLSUBA- 067-2023CPS-AG(83700), suscrito con DIEGO ALEJANDRO PATARROYO PINILLA identificado con cédula de ciudadanía No. 1.019.050.045, radicó en la Oficina de Contratación solicitud de ADICIÓN Y PRÓRROGA No. (1 ) del referido contrato así; a) Prórroga por (3) meses hasta el seis (06) de noviembre de 2023, y adición para un valor SIETE MILLONES SEISCIENTOS CINCUENTA MIL PESOS M/CTE. ($ 7.650.000) para un total de VEINTIDOS MILLONES NOVECIENTOS CINCUENTA MIL PESOS M/CTE. ($22.950.000), la cual se encuentra respaldada con el Certificado de Disponibilidad Presupuestal No. 262 del 19 de enero de 2023, teniendo en cuenta la justificación que se encuentra en los documentos anexos, que hacen parte integral del presente Contrato._x000a_2. 24/10/2023 7:02:05 PM Mediante documento radicado en el Fondo de Desarrollo Local de Suba, por JULIAN ANDRES MORENO BARON, en su calidad de Alcalde Local de Suba, quien obra como supervisor del Contrato 067-2023CPS-AG(83700), solicita la TERMINACIÓN ANTICIPADA del contrato suscrito con DIEGO ALEJANDRO PATARROYO PINILLA, toda vez que el contratista solicitó la terminación de contrato 067 de 2023, por motivos personales. Por lo anterior, se realiza la TERMINACIÓN DEL CONTRATO suscrito por DIEGO ALEJANDRO PATARROYO PINILLA, identificado con Cédula de Ciudadanía No1.019.050.045 DE BOGOTÁ D.C., a partir del veinticuatro (24) de octubre de 2023. Lo anterior de conformidad con los documentos anexos, los cuales hacen parte integral del presente contrato"/>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3852340&amp;isFromPublicArea=True&amp;isModal=true&amp;asPopupView=true"/>
    <x v="19"/>
    <x v="410"/>
    <d v="2023-02-07T00:00:00"/>
    <d v="2023-08-06T00:00:00"/>
    <s v="6 meses "/>
    <d v="2023-11-06T00:00:00"/>
    <s v="3 meses "/>
    <d v="2023-10-24T00:00:00"/>
    <s v="8 meses 18 días."/>
    <s v="Terminación Anticipada"/>
    <m/>
    <m/>
    <m/>
    <m/>
    <s v="calle 6 c # 82 a -38"/>
    <n v="3228540222"/>
    <s v="DIEGO.PP.1990@HOTMAIL.COM"/>
    <s v="Banco Scotiabank Colpatria"/>
    <s v="Ahorros"/>
    <s v="6342011403"/>
    <s v="Masculino"/>
    <s v="Colombia"/>
    <s v="Bogotá, D.C."/>
    <s v="Cundinamarca"/>
    <d v="1990-08-17T00:00:00"/>
    <n v="33"/>
    <s v="PSICOLOGIA"/>
    <m/>
  </r>
  <r>
    <x v="3"/>
    <s v="068-2023"/>
    <n v="84005"/>
    <s v="Secop II"/>
    <s v="068-2023CPS-P(84005)"/>
    <s v="FDLSUBACD-068-2023(84005)"/>
    <x v="0"/>
    <x v="0"/>
    <x v="1"/>
    <m/>
    <m/>
    <s v="IVONNE ALEXANDRA LÓPEZ GUEVARA"/>
    <n v="1022375414"/>
    <s v="Bogotá, D.C."/>
    <n v="1979"/>
    <n v="30300000"/>
    <n v="15150000"/>
    <n v="0"/>
    <n v="45450000"/>
    <n v="5050000"/>
    <m/>
    <m/>
    <n v="5"/>
    <s v="Persona Natural"/>
    <x v="0"/>
    <s v="1. 03/08/2023 9:40:22 AM La supervisión del Contrato de Prestación de Servicios No. 068-2023CPS-P(84005), suscrito con IVONNE ALEXANDRA LÓPEZ GUEVARA, radicó en la Oficina de Contratación solicitud de ADICIÓN Y PRÓRROGA No. (1) del referido contrato; prórroga hasta el (5) de noviembre de 2023, y adición para un valor total QUINCE MILLONES CIENTO CINCUENTA MIL PESOS M/CTE. ($15.150.000), teniendo en cuenta la justificación que se encuentra en los documentos anexos, que hacen parte integral del presente Contrato."/>
    <s v="APOYAR JURLDICAMENTE LA EJECUCIBN DE LAS ACCIONES REQUERIDAS PARA LA DEPURACIBN DE LAS ACTUACIONES ADMINISTRATIVAS QUE CURSAN EN LA ALCALDLA LOCAL."/>
    <s v="https://community.secop.gov.co/Public/Tendering/OpportunityDetail/Index?noticeUID=CO1.NTC.3855323&amp;isFromPublicArea=True&amp;isModal=true&amp;asPopupView=true"/>
    <x v="21"/>
    <x v="408"/>
    <d v="2023-02-06T00:00:00"/>
    <d v="2023-08-05T00:00:00"/>
    <s v="6 meses "/>
    <d v="2023-11-05T00:00:00"/>
    <s v="3 meses "/>
    <d v="2023-11-05T00:00:00"/>
    <s v="9 meses "/>
    <s v="Término Ok"/>
    <m/>
    <m/>
    <m/>
    <m/>
    <s v="CALLE 12 A No. 71c - 20"/>
    <n v="3218478344"/>
    <s v="ivonnel.guevara@hotmail.com"/>
    <s v="Bancolombia"/>
    <s v="Ahorros"/>
    <s v="91215589027"/>
    <s v="Femenino"/>
    <s v="Colombia"/>
    <s v="Bogotá, D.C."/>
    <s v="Cundinamarca"/>
    <d v="1992-04-26T00:00:00"/>
    <n v="32"/>
    <s v="DERECHO, ESPECIALIZACION EN DERECHO_x000a_ADMINISTRATIVO"/>
    <m/>
  </r>
  <r>
    <x v="3"/>
    <s v="069-2023"/>
    <n v="84005"/>
    <s v="Secop II"/>
    <s v="069-2023CPS-P(84005)"/>
    <s v="FDLSUBACD-069-2023(84005)"/>
    <x v="0"/>
    <x v="0"/>
    <x v="1"/>
    <m/>
    <m/>
    <s v="MAYRA YINETH HENAO CONDE"/>
    <n v="1018461014"/>
    <s v="Bogotá, D.C."/>
    <n v="1979"/>
    <n v="30300000"/>
    <n v="15150000"/>
    <n v="0"/>
    <n v="45450000"/>
    <n v="5050000"/>
    <m/>
    <m/>
    <n v="5"/>
    <s v="Persona Natural"/>
    <x v="0"/>
    <s v="1. 04/08/2023 5:16:44 PM Mediante documento radicado el 31 de julio de 2023, se solicita la PRÓRROGA y ADICIÓN del contrato No. 069-2023CPS-P(84005), suscrito con MAYRA YINETH HENAO CONDE, por el término de TRES (3) MESES, además de adicionar QUINCE MILLONES CIENTO CINCUENTA MIL PESOS M/CTE. ($15.150.000); atendiendo a la necesidad de garantizar la función de la administración local se requiere continuar con la ejecución del contrato de prestación de servicios objeto de adición y prórroga. LA NUEVA FECHA DE TERMINACIÓN DEL CONTRATO ES EL DÍA 05 DE NOVIEMBRE DE 2023. Las erogaciones correspondientes al pago del valor de la presente reducirán se harán con cargo al presupuesto del FDLS, según certificado de disponibilidad presupuestal N° 265 del 19 de enero de 2023."/>
    <s v="APOYAR JURIDICAMENTE LA EJECUCION DE LAS ACCIONES REQUERIDAS PARA LA DEPURACION DE LAS ACTUACIONES ADMINISTRATIVAS QUE CURSAN EN LA ALCALDIA LOCAL"/>
    <s v="https://community.secop.gov.co/Public/Tendering/OpportunityDetail/Index?noticeUID=CO1.NTC.3852329&amp;isFromPublicArea=True&amp;isModal=true&amp;asPopupView=true"/>
    <x v="21"/>
    <x v="407"/>
    <d v="2023-02-06T00:00:00"/>
    <d v="2023-08-05T00:00:00"/>
    <s v="6 meses "/>
    <d v="2023-11-05T00:00:00"/>
    <s v="3 meses "/>
    <d v="2023-11-05T00:00:00"/>
    <s v="9 meses "/>
    <s v="Término Ok"/>
    <m/>
    <m/>
    <m/>
    <m/>
    <s v="CLL 66 # 70ª- 30"/>
    <n v="3226818736"/>
    <s v="mairayhc@hotmail.com"/>
    <s v="Confiar Cooperativa Financiera"/>
    <s v="Ahorros"/>
    <s v="380078782"/>
    <s v="Femenino"/>
    <s v="Colombia"/>
    <s v="Ibagué"/>
    <s v="Tolima"/>
    <d v="1993-07-07T00:00:00"/>
    <n v="30"/>
    <s v="DERECHO"/>
    <m/>
  </r>
  <r>
    <x v="3"/>
    <s v="070-2023 C1"/>
    <n v="83924"/>
    <s v="Secop II"/>
    <s v="070-2023CPS-P(83924)"/>
    <s v="FDLSUBACD-070-2023(83924)"/>
    <x v="0"/>
    <x v="0"/>
    <x v="1"/>
    <d v="2023-03-07T00:00:00"/>
    <s v="$ 69.066.667"/>
    <s v="JORGE LUIS NOVOA RODRIGUEZ"/>
    <n v="11413462"/>
    <s v="Bogotá, D.C."/>
    <n v="1978"/>
    <n v="77000000"/>
    <n v="0"/>
    <n v="0"/>
    <n v="77000000"/>
    <n v="7000000"/>
    <m/>
    <m/>
    <n v="5"/>
    <s v="Persona Natural"/>
    <x v="1"/>
    <s v="1. 7/03/2023 6:37:24 PM La supervisión del Contrato de Prestación de Servicios Profesionales N° 070-2023CPS-P(83924) suscrito con JORGE LUIS NOVOA RODRÍGUEZ, IDENTIFICADO CON CÉDULA DE CIUDADANÍA No. 11.413.462 DE CÁQUEZA solicita CESIÓN del mismo, de conformidad con la justificación contenida en el documento adjunto. Por lo anterior, se realiza la CESIÓN del referido contrato a JENNY PAOLA ARIZA AMAYA, IDENTIFICADA CON CÉDULA DE CIUDADANÍA No. 53.121.137 DE BOGOTÁ D.C., a partir del 7 de marzo de 2023, teniendo en cuenta la idoneidad, previa verificación del cumplimiento de los requisitos aportados por la contratista. Lo anterior de conformidad con los documentos anexos, los cuales hacen parte integral de la presente modificación contractual."/>
    <s v="PRESTAR LOS SERVICIOS PROFESIONALES PARA APOYAR COORDINACIÓN Y TRÁMITE DE DESAPACHOS COMISORIOS DE LA ALCALDÍA LOCAL DE SUBA."/>
    <s v="https://community.secop.gov.co/Public/Tendering/OpportunityDetail/Index?noticeUID=CO1.NTC.3846006&amp;isFromPublicArea=True&amp;isModal=true&amp;asPopupView=true"/>
    <x v="1"/>
    <x v="410"/>
    <d v="2023-02-03T00:00:00"/>
    <d v="2023-12-31T00:00:00"/>
    <s v="10 meses 29 días."/>
    <d v="2023-12-31T00:00:00"/>
    <s v=""/>
    <d v="2023-12-31T00:00:00"/>
    <s v="10 meses 29 días."/>
    <s v="Término Ok"/>
    <m/>
    <m/>
    <m/>
    <m/>
    <s v="CARERA 57 # 23A - 70"/>
    <n v="3158875115"/>
    <s v="jorgenovoa.abogado@gmail.com"/>
    <s v="Bancolombia"/>
    <s v="Ahorros"/>
    <s v="550475700070323"/>
    <s v="Masculino"/>
    <s v="Colombia"/>
    <s v="Cáqueza"/>
    <s v="Cundinamarca"/>
    <d v="1983-12-22T00:00:00"/>
    <n v="40"/>
    <s v="MAESTRIA EN DERECHO ADMINISTRATIVO"/>
    <m/>
  </r>
  <r>
    <x v="3"/>
    <s v="070-2023"/>
    <n v="83924"/>
    <s v="Secop II"/>
    <s v="070-2023CPS-P(83924)"/>
    <s v="FDLSUBACD-070-2023(83924)"/>
    <x v="0"/>
    <x v="0"/>
    <x v="1"/>
    <m/>
    <m/>
    <s v="JENNY PAOLA ARIZA AMAYA"/>
    <n v="53121137"/>
    <s v="Bogotá, D.C."/>
    <n v="1978"/>
    <n v="77000000"/>
    <n v="21000000"/>
    <n v="0"/>
    <n v="98000000"/>
    <n v="7000000"/>
    <m/>
    <m/>
    <n v="5"/>
    <s v="Persona Natural"/>
    <x v="0"/>
    <s v="1.  29/12/2023 3:31:55 PM Mediante documento radicado el 28 de Diciembre de 2023, se solicita la PRÓRROGA y ADICIÓN del contrato No. 070-2023CPS-P(83924) suscrito con JENNY PAOLA ARIZA AMAYA en el termino de TRES (03) MESES, además VEINTIUN MILLONES PESOS ($21.000.000); atendiendo a la necesidad de garantizar la función de la administración local se requiere continuar con la ejecución del contrato de prestación de servicios objeto de adición y prórroga. LA NUEVA FECHA DE TERMINACIÓN DEL CONTRATO ES EL DÍA 31 DE MARZO DE 2024. Las erogaciones correspondientes al pago del valor de la presente adición se harán con cargo al presupuesto del FDLS, según certificado de disponibilidad presupuestal N° 1454 del 29/12/2023. Lo anterior, con fundamento además en el principio de la autonomía de la voluntad consagrado en el artículo 1602 del Código Civil, en concordancia con el artículo 40 de la Ley 80 de 1993, inciso tercero."/>
    <s v="PRESTAR LOS SERVICIOS PROFESIONALES PARA APOYAR COORDINACIÓN Y TRÁMITE DE DESAPACHOS COMISORIOS DE LA ALCALDÍA LOCAL DE SUBA."/>
    <s v="https://community.secop.gov.co/Public/Tendering/OpportunityDetail/Index?noticeUID=CO1.NTC.3846006&amp;isFromPublicArea=True&amp;isModal=true&amp;asPopupView=true"/>
    <x v="1"/>
    <x v="410"/>
    <d v="2023-02-03T00:00:00"/>
    <d v="2023-12-31T00:00:00"/>
    <s v="10 meses 29 días."/>
    <d v="2024-03-31T00:00:00"/>
    <s v="3 meses "/>
    <d v="2024-03-31T00:00:00"/>
    <s v="1 años 1 meses 29 días."/>
    <s v="Término Ok"/>
    <m/>
    <m/>
    <m/>
    <m/>
    <s v="Carrera 110 No. 141 A - 09 Bl 20 Apto 101"/>
    <n v="3158443177"/>
    <s v="nacha_ar@hotmail.com"/>
    <s v="Bancolombia"/>
    <s v="Ahorros"/>
    <s v="68351127957"/>
    <s v="Femenino"/>
    <s v="Colombia"/>
    <s v="Bogotá, D.C."/>
    <s v="Cundinamarca"/>
    <d v="1984-11-17T00:00:00"/>
    <n v="39"/>
    <s v="ESPECIALIZACIÓN EN DERECHO URBANÍSTICO; DERECHO"/>
    <m/>
  </r>
  <r>
    <x v="3"/>
    <s v="071-2023"/>
    <n v="86070"/>
    <s v="Secop II"/>
    <s v="071-2023CPS-P(86070)"/>
    <s v="FDLSUBACD-071-2023(86070)"/>
    <x v="0"/>
    <x v="0"/>
    <x v="1"/>
    <m/>
    <m/>
    <s v="EXMELIN HAMID LEMUS FRANCO"/>
    <n v="79724176"/>
    <s v="Bogotá, D.C."/>
    <n v="1999"/>
    <n v="48000000"/>
    <n v="24000000"/>
    <n v="0"/>
    <n v="72000000"/>
    <n v="8000000"/>
    <m/>
    <m/>
    <n v="1"/>
    <s v="Persona Natural"/>
    <x v="0"/>
    <s v="1. 01/08/2023 5:15:39 PM La supervisión del Contrato de Prestación de Servicios No. 071-2023 (86070), suscrito con EXMELIN HAMID LEMUS FRANCO, radicó en la Oficina de Contratación solicitud de ADICIÓN Y PRÓRROGA No. (1) del referido contrato; prórroga hasta el (2) de noviembre de 2023, y adición para un valor total de VEINTICUATRO MILLONES DE PESOS M/CTE. ($24.000.000), teniendo en cuenta la justificación que se encuentra en los documentos anexos, que hacen parte integral del presente Contrato."/>
    <s v="PRESTAR SERVICIOS PROFESIONALES ESPECIALIZADOS EN EL ÁREA DE GESTIÓN DEL DESARROLLO LOCAL DE LA ALCALDÍA LOCAL DE SUBA, PARA EL APOYO A LA EJECUCIÓN INTEGRAL DE LOS DIFERENTES PROYECTOS DE INVERSIÓN DESTINADOS A LA INTERVENCIÓN DE LA MALLA VIAL, ESPACIO PÚBLICO Y PARQUES DE LA LOCALIDAD DE SUBA, EN CUMPLIMIENTO DE LAS METAS DEL PLAN DE DESARROLLO LOCAL Y DEMÁS TEMAS AFINES DEL PROYECTO DE INVERSIÓN 1999 MEJOR INFRAESTRUCTURA PARA LA MOVILIDAD EN SUBA"/>
    <s v="https://community.secop.gov.co/Public/Tendering/OpportunityDetail/Index?noticeUID=CO1.NTC.3850050&amp;isFromPublicArea=True&amp;isModal=true&amp;asPopupView=true"/>
    <x v="11"/>
    <x v="407"/>
    <d v="2023-02-03T00:00:00"/>
    <d v="2023-08-02T00:00:00"/>
    <s v="6 meses "/>
    <d v="2023-11-02T00:00:00"/>
    <s v="3 meses "/>
    <d v="2023-11-02T00:00:00"/>
    <s v="9 meses "/>
    <s v="Término Ok"/>
    <m/>
    <m/>
    <m/>
    <m/>
    <s v="Calle 150 A #92-20 casa 39"/>
    <n v="3103142837"/>
    <s v="ing.lemusfranco@gmail.com"/>
    <s v="Banco Scotiabank Colpatria"/>
    <s v="Ahorros"/>
    <s v="4382004867"/>
    <s v="Masculino"/>
    <s v="Colombia"/>
    <s v="Bogotá, D.C."/>
    <s v="Cundinamarca"/>
    <d v="1979-04-07T00:00:00"/>
    <n v="45"/>
    <s v="INGENIERIA CIVIL,ESPECIALIZACION EN DISEÑO Y_x000a_CONSTRUCCION DE VIAS Y AEROPISTAS,MAESTRÍA EN INFRAESTRUCTURA VIAL"/>
    <m/>
  </r>
  <r>
    <x v="3"/>
    <s v="072-2023"/>
    <n v="83911"/>
    <s v="Secop II"/>
    <s v="072-2023CPS-P(83911)"/>
    <s v="FDLSUBACD-072-2023(83911)"/>
    <x v="0"/>
    <x v="0"/>
    <x v="1"/>
    <m/>
    <m/>
    <s v="CLAUDIA MARCELA GARCIA"/>
    <n v="31422496"/>
    <s v="Cartago (Valle del Cauca)"/>
    <n v="1978"/>
    <n v="42000000"/>
    <n v="21000000"/>
    <n v="0"/>
    <n v="63000000"/>
    <n v="7000000"/>
    <m/>
    <m/>
    <n v="1"/>
    <s v="Persona Natural"/>
    <x v="0"/>
    <s v="1. 27/07/2023 7:15:21 PM Mediante documento radicado el 26 de junio de 2023, se solicita la PRÓRROGA y ADICIÓN del contrato No. 072-2023CPS-P(83911), suscrito con CLAUDIA MARCELA GARCIA en el termino de tres (03) meses , además VEINTIUN MILLONES DE PESOS M/Cte.($ 21.000.000); atendiendo a la necesidad de garantizar la función de la administración local se requiere continuar con la ejecución del contrato de prestación de servicios objeto de adición y prórroga. LA NUEVA FECHA DE TERMINACIÓN DEL CONTRATO ES EL DÍA 31 DE OCTUBRE DE 2023. Las erogaciones correspondientes al pago del valor de la presente adición se harán con cargo al presupuesto del FDLS, según certificado de disponibilidad presupuestal N° 338 del 23/01/2022. Lo anterior, con fundamento además en el principio de la autonomía de la voluntad consagrado en el artículo 1602 del Código Civil, en concordancia con el artículo 40 de la Ley 80 de 1993, inciso tercero."/>
    <s v="APOYAR TECNICAMENTE A LOS RESPONSABLES E INTEGRANTES DE LOS PROCESOS EN LA IMPLEMENTACION DE HERRAMIENTAS DE GESTION SIGUIENDO LOS LINEAMIENTOS METODOLOGICOS ESTABLECIDOS POR LA OFICINA ASESORA DE PLANEACION DE LA SECRETARIA DISTRITAL DE GOBIERNO"/>
    <s v="https://community.secop.gov.co/Public/Tendering/OpportunityDetail/Index?noticeUID=CO1.NTC.3845351&amp;isFromPublicArea=True&amp;isModal=true&amp;asPopupView=true"/>
    <x v="8"/>
    <x v="406"/>
    <d v="2023-02-01T00:00:00"/>
    <d v="2023-07-31T00:00:00"/>
    <s v="6 meses "/>
    <d v="2023-10-31T00:00:00"/>
    <s v="3 meses "/>
    <d v="2023-10-31T00:00:00"/>
    <s v="9 meses "/>
    <s v="Término Ok"/>
    <m/>
    <m/>
    <m/>
    <m/>
    <s v="Calle 150 #15-26"/>
    <n v="3166231174"/>
    <s v="claumarc76@gmail.com"/>
    <s v="Bancolombia"/>
    <s v="Ahorros"/>
    <s v="30375476646"/>
    <s v="Femenino"/>
    <s v="Colombia"/>
    <s v="Duitama"/>
    <s v="Boyacá"/>
    <d v="1975-04-30T00:00:00"/>
    <n v="49"/>
    <s v="COMERCIO INTERNACIONAL"/>
    <m/>
  </r>
  <r>
    <x v="3"/>
    <s v="073-2023 C1"/>
    <n v="85793"/>
    <s v="Secop II"/>
    <s v="73-2023CPS-AG-(85793)"/>
    <s v="FDLSUBACD-73-2023(85793)"/>
    <x v="0"/>
    <x v="0"/>
    <x v="0"/>
    <d v="2023-03-12T00:00:00"/>
    <s v="$22.185.000"/>
    <s v="MARITZA PEÑA PACHECO"/>
    <n v="37328580"/>
    <s v="Ocaña (Norte de Santander)"/>
    <n v="2032"/>
    <n v="28050000"/>
    <n v="0"/>
    <n v="0"/>
    <n v="28050000"/>
    <n v="2550000"/>
    <m/>
    <m/>
    <n v="5"/>
    <s v="Persona Natural"/>
    <x v="1"/>
    <s v="1. 12/04/2023 5:14:09 PM Mediante documento radicado en el Fondo de Desarrollo Local de Suba, por quien obra como apoyo a la supervisión del Contrato No. 073-2023 CPS-AG (85793) se solicita CESIÓN del contrato suscrito con MARITZA PEÑA PACHECO IDENTIFICADA CON CÉDULA DE CIUDADANÍA No. 37.328.580 DE OCAÑA. De conformidad con la justificación de documento anexo suscrito por el supervisor, que hace parte integral de la presente modificación contractual. Por lo anterior, se realiza la CESIÓN DEL CONTRATO No. 073-2023 CPS-AG (85793) A FANNY LEGUIZAMON GOMEZ, IDENTIFICADA CON CÉDULA DE CIUDADANÍA No.35.467.656 BOGOTA D.C., a partir del día once (12) de abril de 2023, teniendo en cuenta la idoneidad, previa verificación de los requisitos aportados por la contratista. Lo anterior de conformidad con los documentos anexos, los cuales hacen parte integral de la presente modificación contractual."/>
    <s v="PRESTAR SERVICIOS DE APOYO EN LAS ACTIVIDADES DE SEGURIDAD, CONVIVENCIA CIUDADANA Y RECUPERACION DEL ESPACIO PUBLICO"/>
    <s v="https://community.secop.gov.co/Public/Tendering/OpportunityDetail/Index?noticeUID=CO1.NTC.3852218&amp;isFromPublicArea=True&amp;isModal=true&amp;asPopupView=true"/>
    <x v="13"/>
    <x v="407"/>
    <d v="2023-02-03T00:00:00"/>
    <d v="2023-12-31T00:00:00"/>
    <s v="10 meses 29 días."/>
    <d v="2023-12-31T00:00:00"/>
    <s v=""/>
    <d v="2023-12-31T00:00:00"/>
    <s v="10 meses 29 días."/>
    <s v="Término Ok"/>
    <m/>
    <m/>
    <m/>
    <m/>
    <s v="CLL 151 109a 83"/>
    <n v="3057725341"/>
    <s v="mapepa5@hotmail.com"/>
    <s v="Banco de Bogotá"/>
    <s v="Ahorros"/>
    <s v="205353816"/>
    <s v="Femenino"/>
    <s v="Colombia"/>
    <s v="Ocaña"/>
    <s v="Norte de Santander"/>
    <d v="1975-01-13T00:00:00"/>
    <n v="49"/>
    <s v="ADMINISTRACION Y DIRECCION DE EMPRESAS "/>
    <m/>
  </r>
  <r>
    <x v="3"/>
    <s v="073-2023"/>
    <n v="85793"/>
    <s v="Secop II"/>
    <s v="73-2023CPS-AG-(85793)"/>
    <s v="FDLSUBACD-73-2023(85793)"/>
    <x v="0"/>
    <x v="0"/>
    <x v="0"/>
    <m/>
    <m/>
    <s v="FANNY LEGUIZAMON GOMEZ"/>
    <n v="35467656"/>
    <s v="Bogotá, D.C."/>
    <n v="2032"/>
    <n v="28050000"/>
    <n v="0"/>
    <n v="0"/>
    <n v="28050000"/>
    <n v="2550000"/>
    <m/>
    <m/>
    <n v="5"/>
    <s v="Persona Natural"/>
    <x v="0"/>
    <m/>
    <s v="PRESTAR SERVICIOS DE APOYO EN LAS ACTIVIDADES DE SEGURIDAD, CONVIVENCIA CIUDADANA Y RECUPERACION DEL ESPACIO PUBLICO"/>
    <s v="https://community.secop.gov.co/Public/Tendering/OpportunityDetail/Index?noticeUID=CO1.NTC.3852218&amp;isFromPublicArea=True&amp;isModal=true&amp;asPopupView=true"/>
    <x v="13"/>
    <x v="407"/>
    <d v="2023-02-03T00:00:00"/>
    <d v="2023-12-31T00:00:00"/>
    <s v="10 meses 29 días."/>
    <d v="2023-12-31T00:00:00"/>
    <s v=""/>
    <d v="2023-12-31T00:00:00"/>
    <s v="10 meses 29 días."/>
    <s v="Término Ok"/>
    <m/>
    <m/>
    <m/>
    <m/>
    <s v="Carrera 54 No. 127 D- 64 Prado Veraniego"/>
    <n v="3112765348"/>
    <s v="fannylg888@gmail.com"/>
    <s v="Banco Scotiabank Colpatria"/>
    <s v="Ahorros"/>
    <s v="4342028716"/>
    <s v="Femenino"/>
    <s v="Colombia"/>
    <s v="Bogotá, D.C."/>
    <s v="Cundinamarca"/>
    <d v="1960-11-01T00:00:00"/>
    <n v="63"/>
    <s v="BACHILLER"/>
    <m/>
  </r>
  <r>
    <x v="3"/>
    <s v="074-2023"/>
    <n v="83732"/>
    <s v="Secop II"/>
    <s v="074-2023CPS-P(83732)"/>
    <s v="FDLSUBACD-074-2023(83732)"/>
    <x v="0"/>
    <x v="0"/>
    <x v="1"/>
    <m/>
    <m/>
    <s v="CATALINA FONSECA VELANDIA"/>
    <n v="1010193889"/>
    <s v="Bogotá, D.C."/>
    <n v="1978"/>
    <n v="99000000"/>
    <n v="0"/>
    <n v="0"/>
    <n v="99000000"/>
    <n v="9000000"/>
    <m/>
    <m/>
    <n v="1"/>
    <s v="Persona Natural"/>
    <x v="5"/>
    <s v="1. 20/11/2023 4:31:14 PM Mediante documento radicado en el Fondo de Desarrollo Local de Suba, por JULIAN ANDRES MORENO BARON, en su calidad de Alcalde Local de Suba, quien obra como supervisor del Contrato 074-2023CPS-P(83732), solicita la TERMINACIÓN ANTICIPADA del contrato suscrito con CATALINA FONSECA VELANDIA, toda vez que el contratista solicitó la terminación del mismo, por motivos personales. Por lo anterior, se realiza la TERMINACIÓN DEL CONTRATO suscrito con CATALINA FONSECA VELANDIA, identificado con Cédula de Ciudadanía No. 1.010.193.889 de BOGOTÁ D.C., a partir del veinte (20) de noviembre de 2023. Lo anterior de conformidad con los documentos anexos, los cuales hacen parte integral del presente contrato"/>
    <s v="Apoyar al Alcalde(sa) Local en la promoción, acompañamiento, coordinación y atención de las instancias de coordinación interinstitucionales y las instancias de participación locales, así como los procesos comunitarios en la localidad."/>
    <s v="https://community.secop.gov.co/Public/Tendering/OpportunityDetail/Index?noticeUID=CO1.NTC.3844999&amp;isFromPublicArea=True&amp;isModal=true&amp;asPopupView=true"/>
    <x v="4"/>
    <x v="406"/>
    <d v="2023-02-01T00:00:00"/>
    <d v="2023-12-31T00:00:00"/>
    <s v="11 meses "/>
    <d v="2023-12-31T00:00:00"/>
    <s v=""/>
    <d v="2023-11-20T00:00:00"/>
    <s v="9 meses 20 días."/>
    <s v="Terminación Anticipada"/>
    <m/>
    <m/>
    <m/>
    <m/>
    <s v="Carrera 7b # 124 - 20"/>
    <n v="3115507117"/>
    <s v="catafon007@gmail.com"/>
    <s v="Bancolombia"/>
    <s v="Ahorros"/>
    <s v="58993244005"/>
    <s v="Femenino"/>
    <s v="Colombia"/>
    <s v="Bogotá, D.C."/>
    <s v="Cundinamarca"/>
    <d v="1990-10-04T00:00:00"/>
    <n v="33"/>
    <s v="GOBIERNO Y RELACIONES INTERNACIONALES , ESPECIALIZACION EN GERENCIA FINANCIERA"/>
    <m/>
  </r>
  <r>
    <x v="3"/>
    <s v="075-2023"/>
    <n v="84188"/>
    <s v="Secop II"/>
    <s v="075-2023CPS-P(84188)"/>
    <s v="FDLSUBACD-75-2023(84188)"/>
    <x v="0"/>
    <x v="0"/>
    <x v="1"/>
    <m/>
    <m/>
    <s v="ALAM JAHIR GONZALEZ JARAMILLO"/>
    <n v="1020752293"/>
    <s v="Bogotá, D.C."/>
    <n v="1978"/>
    <n v="30300000"/>
    <n v="15150000"/>
    <n v="0"/>
    <n v="45450000"/>
    <n v="5050000"/>
    <m/>
    <m/>
    <n v="1"/>
    <s v="Persona Natural"/>
    <x v="0"/>
    <s v="1. 04/08/2023 1:56:48 PM Mediante documento radicado el 31 de julio de 2023, se solicita la PRÓRROGA y ADICIÓN del contrato No. 075-2023CPS-P(84188) suscrito con ALAM JAHIR GONZÁLEZ JARAMILLO, por el término de TRES (3) MESES, además de adicionar QUINCE MILLONES CIENTO CINCUENTA MIL PESOS M/CTE ($15.150.000)M/CTE; atendiendo a la necesidad de garantizar la función de la administración local se requiere continuar con la ejecución del contrato de prestación de servicios objeto de adición y prórroga. LA NUEVA FECHA DE TERMINACIÓN DEL CONTRATO ES EL DÍA 8 DE NOVIEMBRE DE 2023. Las erogaciones correspondientes al pago del valor de la presente adición se harán con cargo al presupuesto del FDLS, según certificado de disponibilidad presupuestal N° 346 del 24/01/2023. Lo anterior, con fundamento además en el principio de la autonomía de la voluntad consagrado en el artículo 1602 del Código Civil, en concordancia con el artículo 40 de la Ley 80 de 1993, inciso tercero."/>
    <s v="Prestar servicios profesionales en temas de tecnología y/o sistemas en el levantamiento y análisis de requisitos, desarrollo, documentación, pruebas y puesta en marcha de los sistemas de información y la gestión de la información de la alcaldía local de suba"/>
    <s v="https://community.secop.gov.co/Public/Tendering/OpportunityDetail/Index?noticeUID=CO1.NTC.3882293&amp;isFromPublicArea=True&amp;isModal=true&amp;asPopupView=true"/>
    <x v="9"/>
    <x v="411"/>
    <d v="2023-02-09T00:00:00"/>
    <d v="2023-08-08T00:00:00"/>
    <s v="6 meses "/>
    <d v="2023-11-08T00:00:00"/>
    <s v="3 meses "/>
    <d v="2023-11-08T00:00:00"/>
    <s v="9 meses "/>
    <s v="Término Ok"/>
    <m/>
    <m/>
    <m/>
    <m/>
    <s v="Calle 173 Bogotá, 110141,"/>
    <n v="3138601330"/>
    <s v="alam4gonza@gmail.com"/>
    <s v="Bancolombia"/>
    <s v="Ahorros"/>
    <s v="62775327061"/>
    <s v="Masculino"/>
    <s v="Colombia"/>
    <s v="Bogotá, D.C."/>
    <s v="Cundinamarca"/>
    <d v="1990-05-19T00:00:00"/>
    <n v="34"/>
    <s v="Aspectos básicos de la planificación y la gestión de proyectos"/>
    <m/>
  </r>
  <r>
    <x v="3"/>
    <s v="076-2023"/>
    <n v="84188"/>
    <s v="Secop II"/>
    <s v="076-2023CPS-P-(84188)"/>
    <s v="FDLSUBACD-076-2023(84188)"/>
    <x v="0"/>
    <x v="0"/>
    <x v="1"/>
    <m/>
    <m/>
    <s v="ANNY MONROY FAJARDO"/>
    <n v="33376813"/>
    <s v="Tunja (Boyacá)"/>
    <n v="1978"/>
    <n v="30300000"/>
    <n v="15150000"/>
    <n v="0"/>
    <n v="45450000"/>
    <n v="5050000"/>
    <m/>
    <m/>
    <n v="1"/>
    <s v="Persona Natural"/>
    <x v="0"/>
    <s v="1. 04/08/2023 4:38:17 PM Mediante documento radicado el 4 de agosto de 2023, se solicita la PRÓRROGA y ADICIÓN del contrato No. 076-2023CPS-P-(84188), suscrito con ANNY MONROY FAJARDO, por el término de TRES (3) MESES, además de adicionar QUINCE MILLONES CIENTO CINCUENTA MIL PESOS M/CTE. ($15.150.000) M/CTE; atendiendo a la necesidad de garantizar la función de la administración local se requiere continuar con la ejecución del contrato de prestación de servicios objeto de adición y prórroga. LA NUEVA FECHA DE TERMINACIÓN DEL CONTRATO ES EL DÍA 6 DE NOVIEMBRE DE 2023. Las erogaciones correspondientes al pago del valor de la presente adición se harán con cargo al presupuesto del FDLS, según certificado de disponibilidad presupuestal N° 346 del 24/01/2023. Lo anterior, con fundamento además en el principio de la autonomía de la voluntad consagrado en el artículo 1602 del Código Civil, en concordancia con el artículo 40 de la Ley 80 de 1993, inciso tercero"/>
    <s v="Prestar servicios profesionales en temas de tecnología y/o sistemas en el levantamiento y análisis de requisitos, desarrollo, documentación, pruebas y puesta en marcha de los sistemas de información y la gestión de la información de la alcaldía local de suba"/>
    <s v="https://community.secop.gov.co/Public/Tendering/OpportunityDetail/Index?noticeUID=CO1.NTC.3884419&amp;isFromPublicArea=True&amp;isModal=true&amp;asPopupView=true"/>
    <x v="9"/>
    <x v="411"/>
    <d v="2023-02-07T00:00:00"/>
    <d v="2023-08-06T00:00:00"/>
    <s v="6 meses "/>
    <d v="2023-11-06T00:00:00"/>
    <s v="3 meses "/>
    <d v="2023-11-06T00:00:00"/>
    <s v="9 meses "/>
    <s v="Término Ok"/>
    <m/>
    <m/>
    <m/>
    <m/>
    <s v="Calle 4 No 32B – 13"/>
    <n v="3125550987"/>
    <s v="annym2006@hotmail.com"/>
    <s v="Banco Av Villas"/>
    <s v="Ahorros"/>
    <s v="639795025"/>
    <s v="Femenino"/>
    <s v="Colombia"/>
    <s v="Bogotá, D.C."/>
    <s v="Cundinamarca"/>
    <d v="1984-04-21T00:00:00"/>
    <n v="40"/>
    <s v="INGENIERIA ELECTRONICA"/>
    <m/>
  </r>
  <r>
    <x v="3"/>
    <s v="077-2023"/>
    <n v="84188"/>
    <s v="Secop II"/>
    <s v="077-2023CPS-P(84188)"/>
    <s v="FDLSUBACD-077-2023(84188)"/>
    <x v="0"/>
    <x v="0"/>
    <x v="1"/>
    <m/>
    <m/>
    <s v="CARLOS ALFONSO ACOSTA GARZON"/>
    <n v="80853316"/>
    <s v="Bogotá, D.C."/>
    <n v="1978"/>
    <n v="30300000"/>
    <n v="15150000"/>
    <n v="0"/>
    <n v="45450000"/>
    <n v="5050000"/>
    <m/>
    <m/>
    <n v="1"/>
    <s v="Persona Natural"/>
    <x v="0"/>
    <s v="1. 01/08/2023 4:29:05 PM La supervisión del Contrato de Prestación de Servicios No. FDLSUBA-077-2023CPS-P(84188), suscrito con CARLOS ALFONSO ACOSTA GARZÓN identificado con cédula de ciudadanía No. 80.853.316, radicó en la Oficina de Contratación solicitud de ADICIÓN Y PRÓRROGA No. (1 ) del referido contrato así; a) Prórroga por (3) meses hasta el primero (01) de noviembre de 2023, y adición para un valor QUINCE MILLONES CIENTO CINCUENTA MIL PESOS M/CTE. ($15.150.000) para un total de CUARENTA Y CINCO MILLONES CUATROCIENTOS CINCUENTA MIL PESOS M/CTE. ($45.450.000), la cual se encuentra respaldada con el Certificado de Disponibilidad Presupuestal No. 346 del 24 de enero de 2023, teniendo en cuenta la justificación que se encuentra en los documentos anexos, que hacen parte integral del presente Contrato."/>
    <s v="PRESTAR SERVICIOS PROFESIONALES EN _x000a_TEMAS DE TECNOLOGÍA Y/O SISTEMAS EN EL LEVANTAMIENTO Y ANÁLISIS DE REQUISITOS, DESARROLLO, DOCUMENTACIÓN, PRUEBAS Y _x000a_PUESTA EN MARCHA DE LOS SISTEMAS DE INFORMACIÓN Y LA GESTIÓN DE LA INFORMACIÓN DE LA ALCALDÍA LOCAL DE SUBA"/>
    <s v="https://community.secop.gov.co/Public/Tendering/OpportunityDetail/Index?noticeUID=CO1.NTC.3856265&amp;isFromPublicArea=True&amp;isModal=true&amp;asPopupView=true"/>
    <x v="9"/>
    <x v="407"/>
    <d v="2023-02-03T00:00:00"/>
    <d v="2023-08-02T00:00:00"/>
    <s v="6 meses "/>
    <d v="2023-11-02T00:00:00"/>
    <s v="3 meses "/>
    <d v="2023-11-02T00:00:00"/>
    <s v="9 meses "/>
    <s v="Término Ok"/>
    <m/>
    <m/>
    <m/>
    <m/>
    <s v="Calle 167B No. 54D - 03"/>
    <n v="3107629116"/>
    <s v="ingcarlosacosta057@gmail.com"/>
    <s v="Banco de Bogotá"/>
    <s v="Ahorros"/>
    <s v="611583394"/>
    <s v="Masculino"/>
    <s v="Colombia"/>
    <s v="Lenguazaque"/>
    <s v="Cundinamarca"/>
    <d v="1984-12-08T00:00:00"/>
    <n v="39"/>
    <s v="INGENIERIA DE SISTEMAS"/>
    <m/>
  </r>
  <r>
    <x v="3"/>
    <s v="078-2023"/>
    <n v="84216"/>
    <s v="Secop II"/>
    <s v="078-2023CPS-AG(84216)"/>
    <s v="FDLSUBACD-078-2023(84216)"/>
    <x v="0"/>
    <x v="0"/>
    <x v="0"/>
    <m/>
    <m/>
    <s v="FELIPE MANCHOLA BARACALDO"/>
    <n v="1070921121"/>
    <s v="Cota (Cundinamarca)"/>
    <n v="1979"/>
    <n v="24000000"/>
    <n v="12000000"/>
    <n v="0"/>
    <n v="36000000"/>
    <n v="4000000"/>
    <m/>
    <m/>
    <n v="1"/>
    <s v="Persona Natural"/>
    <x v="0"/>
    <s v="1. 03/08/2023 9:33:12 AM La supervisión del Contrato de Prestación de Servicios No. 078-2023CPS-AG(84216), suscrito con ANDRÉS FELIPE MANCHOLA BARACALDO, radicó en la Oficina de Contratación solicitud de ADICIÓN Y PRÓRROGA No. (1) del referido contrato; prórroga hasta el (5) de noviembre de 2023, y adición para un valor total DOCE MILLONES PESOS M/CTE. ($12.000.000), teniendo en cuenta la justificación que se encuentra en los documentos anexos, que hacen parte integral del presente Contrato."/>
    <s v="APOYAR LAS TAREAS OPERATIVAS DE CARÁCTER ARCHIVÍSTICO PARA GARANTIZAR LA CORRECTA APLICACIÓN DE LOS PROCEDIMIENTOS TÉCNICOS EN EL MARCO DEL PROCESO DE DEPURACIÓN E IMPULSO DE LAS ACTUACIONES ADMINISTRATIVAS EXISTENTES QUE CURSAN EN LA ALCALDÍA LOCAL"/>
    <s v="https://community.secop.gov.co/Public/Tendering/OpportunityDetail/Index?noticeUID=CO1.NTC.3850754&amp;isFromPublicArea=True&amp;isModal=true&amp;asPopupView=true"/>
    <x v="31"/>
    <x v="410"/>
    <d v="2023-02-06T00:00:00"/>
    <d v="2023-08-05T00:00:00"/>
    <s v="6 meses "/>
    <d v="2023-11-05T00:00:00"/>
    <s v="3 meses "/>
    <d v="2023-11-05T00:00:00"/>
    <s v="9 meses "/>
    <s v="Término Ok"/>
    <m/>
    <m/>
    <m/>
    <m/>
    <s v="CL 136 46 55 AP 401_x000d_"/>
    <n v="3133250223"/>
    <s v="manchola.felipe@gmail.com"/>
    <s v="Bancolombia"/>
    <s v="Ahorros"/>
    <s v="82700000137"/>
    <s v="Masculino"/>
    <s v="Colombia"/>
    <s v="Bogotá, D.C."/>
    <s v="Cundinamarca"/>
    <d v="1992-08-16T00:00:00"/>
    <n v="31"/>
    <s v="Auxiliar Administrativo"/>
    <m/>
  </r>
  <r>
    <x v="3"/>
    <s v="079-2023"/>
    <n v="84216"/>
    <s v="Secop II"/>
    <s v="079-2023CPS-AG(84216)"/>
    <s v="FDLSUBACD-079-2023(84216)"/>
    <x v="0"/>
    <x v="0"/>
    <x v="0"/>
    <m/>
    <m/>
    <s v="DIEGO FERNANDO OCHOA MONTERO"/>
    <n v="80222951"/>
    <s v="Bogotá, D.C."/>
    <n v="1979"/>
    <n v="24000000"/>
    <n v="12000000"/>
    <n v="0"/>
    <n v="36000000"/>
    <n v="4000000"/>
    <m/>
    <m/>
    <n v="1"/>
    <s v="Persona Natural"/>
    <x v="0"/>
    <s v="1. 28/07/2023 8:32:50 AM La supervisión del Contrato de Prestación de Servicios No. 079-2023CPS-AG(84216), suscrito con DIEGO FERNANDO OCHOA MONTERO, radicó en la Oficina de Contratación solicitud de ADICIÓN Y PRÓRROGA No. (1 ) del referido contrato; prórroga hasta el (31) de octubre de 2023, y adición para un valor total de DOCE MILLONES DE PESOS M/CTE. ($12.000.000), teniendo en cuenta la justificación que se encuentra en los documentos anexos, que hacen parte integral del presente Contrato."/>
    <s v="Apoyar las tareas operativas de carácter archivístico para garantizar la correcta aplicación de los procedimientos técnicos en el marco del proceso de depuración e impulso de las actuaciones administrativas existentes que cursan en la Alcaldía Local"/>
    <s v="https://community.secop.gov.co/Public/Tendering/OpportunityDetail/Index?noticeUID=CO1.NTC.3852902&amp;isFromPublicArea=True&amp;isModal=true&amp;asPopupView=true"/>
    <x v="31"/>
    <x v="407"/>
    <d v="2023-02-01T00:00:00"/>
    <d v="2023-07-31T00:00:00"/>
    <s v="6 meses "/>
    <d v="2023-10-31T00:00:00"/>
    <s v="3 meses "/>
    <d v="2023-10-31T00:00:00"/>
    <s v="9 meses "/>
    <s v="Término Ok"/>
    <m/>
    <m/>
    <m/>
    <m/>
    <s v="CARRERA 51 # 167 -50 Int 10 Apto 101"/>
    <n v="3182102856"/>
    <s v="atreyuo@hotmail.com"/>
    <s v="Banco Scotiabank Colpatria"/>
    <s v="Ahorros"/>
    <s v="1001161438"/>
    <s v="Masculino"/>
    <s v="Colombia"/>
    <s v="Bogotá, D.C."/>
    <s v="Cundinamarca"/>
    <d v="1983-01-16T00:00:00"/>
    <n v="41"/>
    <s v="TECNOLOGIA EN MERCADEO PUBLICIDAD_x000a_Y VENTAS "/>
    <m/>
  </r>
  <r>
    <x v="3"/>
    <s v="080-2023"/>
    <n v="84219"/>
    <s v="Secop II"/>
    <s v="080-2023CPS-P(84219)"/>
    <s v="FDLSUBACD-080-2023(84219)"/>
    <x v="0"/>
    <x v="0"/>
    <x v="1"/>
    <m/>
    <m/>
    <s v="BLANCARLIS GUILLEN VILLALOBOS"/>
    <n v="1063481921"/>
    <s v="Chimichagua (Cesar)"/>
    <n v="1974"/>
    <n v="42000000"/>
    <n v="21000000"/>
    <n v="0"/>
    <n v="63000000"/>
    <n v="7000000"/>
    <m/>
    <m/>
    <n v="1"/>
    <s v="Persona Natural"/>
    <x v="0"/>
    <s v="1. 27/07/2023 6:59:06 PM La supervisión del Contrato de Prestación de Servicios No. 080-2023CPS-P(84219, suscrito con BLANCARLIS GUILLEN VILLALOBOS, mayor de edad, vecino(a) de esta ciudad, identificado(a) con cédula de ciudadanía No. 1.063.481.921 de Chimichagua (Cesar), radicó en la Oficina de Contratación solicitud de ADICIÓN Y PRÓRROGA No. (1 ) del referido contrato; prórroga hasta el primero (01) de noviembre de 2023, y adición para un valor total de VEINTIUNO MILLONES PESOS M/CTE. ($21.000.000) la cual se encuentra respaldada con el Certificado de Disponibilidad Presupuestal No.175 del 17 de enero de 2023, teniendo en cuenta la justificación que se encuentra en los documentos anexos, que hacen parte integral del presente Contrato."/>
    <s v="COORDINAR LA ARTICULACION, ASISTENCIA Y ACOMPAÑAMIENTO DE LOS PROCESOS DE PLANEACION LOCAL, PARA LA PROMOCION DE LA PARTICIPACION DE LAS MUJERES Y DE LA EQUIDAD DE GENERO, PARA MATERIALIZAR EN LA LOCALIDAD LAS ESTRATEGIAS DE TERRITORIALIZACION Y TRANSVERSALIZACION DE LA POLITICA PUBLICA DE MUJERES Y EQUIDAD DE GENERO, PPMYEG."/>
    <s v="https://community.secop.gov.co/Public/Tendering/OpportunityDetail/Index?noticeUID=CO1.NTC.3852764&amp;isFromPublicArea=True&amp;isModal=true&amp;asPopupView=true"/>
    <x v="4"/>
    <x v="410"/>
    <d v="2023-02-01T00:00:00"/>
    <d v="2023-07-31T00:00:00"/>
    <s v="6 meses "/>
    <d v="2023-10-31T00:00:00"/>
    <s v="3 meses "/>
    <d v="2023-10-31T00:00:00"/>
    <s v="9 meses "/>
    <s v="Término Ok"/>
    <m/>
    <m/>
    <m/>
    <m/>
    <s v="Cl 135 N° 118-30"/>
    <n v="3144939768"/>
    <s v="blancarlis12@hotmail.com"/>
    <s v="Banco Davivienda"/>
    <s v="Ahorros"/>
    <s v="451800157377"/>
    <s v="Femenino"/>
    <s v="Colombia"/>
    <s v="Chimichagua"/>
    <s v="Cesar"/>
    <d v="1986-06-27T00:00:00"/>
    <n v="37"/>
    <s v="ESPECIALIZACION EN FINANZAS PUBLICAS, DERECHO"/>
    <m/>
  </r>
  <r>
    <x v="3"/>
    <s v="081-2023"/>
    <n v="84243"/>
    <s v="Secop II"/>
    <s v="081-2023CPS-P(84243)"/>
    <s v="FDLSUBACD-081-2023(84243)"/>
    <x v="0"/>
    <x v="0"/>
    <x v="1"/>
    <m/>
    <m/>
    <s v="NORMAN PRIETO HERRERA"/>
    <n v="80815786"/>
    <s v="Bogotá, D.C."/>
    <n v="1999"/>
    <n v="42000000"/>
    <n v="21000000"/>
    <n v="0"/>
    <n v="63000000"/>
    <n v="7000000"/>
    <m/>
    <m/>
    <n v="3"/>
    <s v="Persona Natural"/>
    <x v="0"/>
    <s v="1. 04/08/2023 11:34:59 AM La supervisión del Contrato de Prestación de Servicios No. 081-2023 (84243) , suscrito con NORMAN DAVID PRIETO HERRERA, radicó en la Oficina de Contratación solicitud de ADICIÓN Y PRÓRROGA No. (1 ) del referido contrato; prórroga hasta el 05) de noviembre de 2023, y adición para un valor total de VEINTIUN MILLONES DE PESOS M/CTE. ($21.000.000), teniendo en cuenta la justificación que se encuentra en los documentos anexos, que hacen parte integral del presente Contrato."/>
    <s v="PRESTAR SERVICIOS PROFESIONALES EN EL ÀREA DE GESTIÒN DEL DESARROLLO LOCAL DE LA ALCALDIA LOCAL DE SUBA, PARA APOYAR LAS REVISIONES PERIODICAS DE LAS OBRAS CONTRATADAS, EJECUTADAS Y TERMINADAS POR EL FONDO DE DESARROLLO LOCAL DE SUBA, A FIN DE VERIFICAR EL CUMPLIMIENTO A LA ESTABILIDAD Y GARANTIA DE LAS MISMAS EN LOS PROYECTOS DE MALLA VIAL, ESPACIO PÙBLICO, PARQUES Y/O RELACIONADOS CON INFRAESTRUCTURA"/>
    <s v="https://community.secop.gov.co/Public/Tendering/OpportunityDetail/Index?noticeUID=CO1.NTC.3852437&amp;isFromPublicArea=True&amp;isModal=true&amp;asPopupView=true"/>
    <x v="11"/>
    <x v="410"/>
    <d v="2023-02-06T00:00:00"/>
    <d v="2023-08-05T00:00:00"/>
    <s v="6 meses "/>
    <d v="2023-11-05T00:00:00"/>
    <s v="3 meses "/>
    <d v="2023-11-05T00:00:00"/>
    <s v="9 meses "/>
    <s v="Término Ok"/>
    <m/>
    <m/>
    <m/>
    <m/>
    <s v="CL 66 59 31 T 10 Apto 1105 Bogotá."/>
    <n v="3186053860"/>
    <s v="nprietoherrera@gmail.com"/>
    <s v="Bancolombia"/>
    <s v="Ahorros"/>
    <s v="17494850869"/>
    <s v="Masculino"/>
    <s v="Colombia"/>
    <s v="Bogotá, D.C."/>
    <s v="Cundinamarca"/>
    <d v="1984-06-14T00:00:00"/>
    <n v="39"/>
    <s v="INGENIERIA CIVIL,ESPECIALIZACION EN GERENCIA"/>
    <m/>
  </r>
  <r>
    <x v="3"/>
    <s v="082-2023"/>
    <n v="84243"/>
    <s v="Secop II"/>
    <s v="082-2023CPS-P(84243)"/>
    <s v="FDLSUBACD-082-2023(84243)"/>
    <x v="0"/>
    <x v="0"/>
    <x v="1"/>
    <m/>
    <m/>
    <s v="EDWIN DARIO SANCHEZ GONZALEZ"/>
    <n v="79169164"/>
    <s v="Ubaté (Cundinamarca)"/>
    <n v="1999"/>
    <n v="42000000"/>
    <n v="21000000"/>
    <n v="0"/>
    <n v="63000000"/>
    <n v="7000000"/>
    <m/>
    <m/>
    <n v="3"/>
    <s v="Persona Natural"/>
    <x v="0"/>
    <s v="1. 02/08/2023 3:42:44 PM La supervisión del Contrato de Prestación de Servicios No. 082-2023CPS-P(84243), suscrito con EDWIN DARIO SÁNCHEZ GONZÁLEZ, radicó en la Oficina de Contratación solicitud de MODIFICACION, ADICIÓN Y PRÓRROGA No. 1 del referido contrato; prórroga hasta el (5) de noviembre de 2023, y adición para un valor total de VEINTIUNO MILLONES PESOS M/CTE. ($21.000.000), teniendo en cuenta la justificación que se encuentra en los documentos anexos, que hacen parte integral del presente Contrato._x000a_"/>
    <s v="Prestar servicios profesionales en el Área de Gestión del Desarrollo Local de la Alcaldía LOcal de Suba, para apoyar las revisiones periódicas de las obras contratadas, ejecutadas y terminadas por el Fondo de Desarrollo Local de Suba, a fin de verificar el cumplimiento a la estabilidad y garantía de 1Js mismas en los proyectos de malla vial, espacio público, parques y/o relacionados con infraestructura."/>
    <s v="https://community.secop.gov.co/Public/Tendering/OpportunityDetail/Index?noticeUID=CO1.NTC.3852723&amp;isFromPublicArea=True&amp;isModal=true&amp;asPopupView=true"/>
    <x v="11"/>
    <x v="407"/>
    <d v="2023-02-06T00:00:00"/>
    <d v="2023-08-05T00:00:00"/>
    <s v="6 meses "/>
    <d v="2023-11-05T00:00:00"/>
    <s v="3 meses "/>
    <d v="2023-11-05T00:00:00"/>
    <s v="9 meses "/>
    <s v="Término Ok"/>
    <m/>
    <m/>
    <m/>
    <m/>
    <s v="Cra 92 No 151 B - 86_x000a_Torre 1 Apto 202"/>
    <n v="3115583797"/>
    <s v="ingsanchezedwin@gmail.com"/>
    <s v="Bancolombia"/>
    <s v="Ahorros"/>
    <s v="4247652448"/>
    <s v="Masculino"/>
    <s v="Colombia"/>
    <s v="Ubaté"/>
    <s v="Cundinamarca"/>
    <d v="1980-06-21T00:00:00"/>
    <n v="43"/>
    <s v="ESPECIALIZACION EN PATOLOGIA DE LA_x000a_CONSTRUCCION,INGENIERIA CIVIL"/>
    <m/>
  </r>
  <r>
    <x v="3"/>
    <s v="083-2023"/>
    <n v="84245"/>
    <s v="Secop II"/>
    <s v="083-2023CPS-P(84245)"/>
    <s v="FDLSUBACD-083-2023(84245)"/>
    <x v="0"/>
    <x v="0"/>
    <x v="1"/>
    <m/>
    <m/>
    <s v="JOHANNA ECHEVERRY"/>
    <n v="1015410893"/>
    <s v="Bogotá, D.C."/>
    <n v="1999"/>
    <n v="42000000"/>
    <n v="21000000"/>
    <n v="0"/>
    <n v="63000000"/>
    <n v="7000000"/>
    <m/>
    <m/>
    <n v="3"/>
    <s v="Persona Natural"/>
    <x v="0"/>
    <s v="1. 28/07/2023 2:38:31 PM Mediante documento radicado el 18 de JULIO de 2023, se solicita la PRÓRROGA y ADICIÓN del contrato No. 083-2023CPS-AG(84245), suscrito con JOHANA ALEXANDRA ECHEVERRI ROJAS en el termino de TRES (03) MESES , además VEINTIUN MILLONES DE PESOS M/Cte.($ 21.000.000); atendiendo a la necesidad de garantizar la función de la administración local se requiere continuar con la ejecución del contrato de prestación de servicios objeto de adición y prórroga. LA NUEVA FECHA DE TERMINACIÓN DEL CONTRATO ES EL DÍA 1 DE NOVIEMBRE DE 2023. Las erogaciones correspondientes al pago del valor de la presente adición se harán con cargo al presupuesto del FDLS, según certificado de disponibilidad presupuestal N° 356 del 24/01/2023. Lo anterior, con fundamento además en el principio de la autonomía de la voluntad consagrado en el artículo 1602 del Código Civil, en concordancia con el artículo 40 de la Ley 80 de 1993, inciso tercero."/>
    <s v="PRESTAR LOS SERVICIOS PROFESIONALES EN EL ÁREA GESTIÓN DEL DESARROLLO, PARA EL APOYO A LA EJECUCIÓN INTEGRAL DE LOS DIFERENTES PROYECTOS DE INVERSIÓN DESTINADOS A LA INTERVENCIÓN DE LA MALLA VIAL, ESPACIO PÚBLICO, CICLO INFRAESTRUCTURA, INFRAESTRUCTURA CULTURAL, MEJORAMIENTO DE VIVIENDA RURAL Y PARQUES DE LA LOCALIDAD DE SUBA"/>
    <s v="https://community.secop.gov.co/Public/Tendering/OpportunityDetail/Index?noticeUID=CO1.NTC.3880456&amp;isFromPublicArea=True&amp;isModal=true&amp;asPopupView=true"/>
    <x v="11"/>
    <x v="411"/>
    <d v="2023-02-02T00:00:00"/>
    <d v="2023-08-01T00:00:00"/>
    <s v="6 meses "/>
    <d v="2023-11-01T00:00:00"/>
    <s v="3 meses "/>
    <d v="2023-11-01T00:00:00"/>
    <s v="9 meses "/>
    <s v="Término Ok"/>
    <m/>
    <m/>
    <m/>
    <m/>
    <s v="Calle 158 Nº 93A-37"/>
    <n v="3014854403"/>
    <s v="echeverrjohana@gmail.com"/>
    <s v="Bancolombia"/>
    <s v="Ahorros"/>
    <s v="8410884632"/>
    <s v="Femenino"/>
    <s v="Colombia"/>
    <s v="Bogotá, D.C."/>
    <s v="Cundinamarca"/>
    <d v="1989-01-29T00:00:00"/>
    <n v="35"/>
    <s v="ESPECIALIZACION EN GERENCIA DE OBRAS - ARQUITECTURA"/>
    <m/>
  </r>
  <r>
    <x v="3"/>
    <s v="084-2023"/>
    <n v="86017"/>
    <s v="Secop II"/>
    <s v="084-2023CPS-AG(86017)"/>
    <s v="FDLSUBACD-084-2023(86017)"/>
    <x v="0"/>
    <x v="0"/>
    <x v="0"/>
    <m/>
    <m/>
    <s v="GERMAN JESUS AMAYA FERNANDEZ"/>
    <n v="79402044"/>
    <s v="Bogotá, D.C."/>
    <n v="1979"/>
    <n v="15300000"/>
    <n v="7650000"/>
    <n v="0"/>
    <n v="22950000"/>
    <n v="2550000"/>
    <m/>
    <m/>
    <n v="1"/>
    <s v="Persona Natural"/>
    <x v="0"/>
    <s v="1. 03/08/2023 8:51:19 PM La supervisión del Contrato de Prestación de Servicios No. 084-2023CPS-AG(86017) , suscrito con GERMÁN JESÚS AMAYA FERNÁNDEZ, radicó en la Oficina de Contratación solicitud de ADICIÓN Y PRÓRROGA No. (1 ) del referido contrato; prórroga hasta el 06) de noviembre de 2023, y adición para un valor total de SIETE MILLONES SEISCIENTOS CINCUENTA MIL PESOS M/CTE. ($ 7.650.000), teniendo en cuenta la justificación que se encuentra en los documentos anexos, que hacen parte integral del presente Contrato."/>
    <s v="Apoyar la gestión documental de la Alcaldía Local, acompañando al equipo jurídico y policivo en las labores operativas que genera el proceso de impulso y depuración de las actuaciones administrativas existentes en la alcaldía local”"/>
    <s v="https://community.secop.gov.co/Public/Tendering/OpportunityDetail/Index?noticeUID=CO1.NTC.3860069&amp;isFromPublicArea=True&amp;isModal=true&amp;asPopupView=true"/>
    <x v="31"/>
    <x v="411"/>
    <d v="2023-02-07T00:00:00"/>
    <d v="2023-08-06T00:00:00"/>
    <s v="6 meses "/>
    <d v="2023-11-06T00:00:00"/>
    <s v="3 meses "/>
    <d v="2023-11-06T00:00:00"/>
    <s v="9 meses "/>
    <s v="Término Ok"/>
    <m/>
    <m/>
    <m/>
    <m/>
    <s v="Calle 188 # 55 A – 61 Int 07 Apto 503"/>
    <n v="3014644914"/>
    <s v="amayafgermanj@gmail.com"/>
    <s v="Bancolombia"/>
    <s v="Ahorros"/>
    <s v="22329313836"/>
    <s v="Masculino"/>
    <s v="Colombia"/>
    <s v="Bogotá, D.C."/>
    <s v="Cundinamarca"/>
    <d v="1965-12-24T00:00:00"/>
    <n v="58"/>
    <s v="BACHILLER"/>
    <m/>
  </r>
  <r>
    <x v="3"/>
    <s v="085-2023"/>
    <n v="86017"/>
    <s v="Secop II"/>
    <s v="085-2023CPS-AG(86017)"/>
    <s v="FDLSUBA-085-2023(86017)"/>
    <x v="0"/>
    <x v="0"/>
    <x v="0"/>
    <m/>
    <m/>
    <s v="LUIS DANIEL VALBUENA BLANCO"/>
    <n v="1019119765"/>
    <s v="Bogotá, D.C."/>
    <n v="1979"/>
    <n v="15300000"/>
    <n v="7650000"/>
    <n v="0"/>
    <n v="22950000"/>
    <n v="2550000"/>
    <m/>
    <m/>
    <n v="1"/>
    <s v="Persona Natural"/>
    <x v="0"/>
    <s v="1. 4/08/2023 11:24:25 AM La supervisión del Contrato de Prestación de Servicios No. 085-2023CPS-AG(86017), , suscrito con LUIS DANIEL VALBUENA BLANCO, radicó en la Oficina de Contratación solicitud de ADICIÓN Y PRÓRROGA No. (1 ) del referido contrato; prórroga hasta el (05) de noviembre de 2023, y adición para un valor total de SIETE MILLONES SEISCIENTOS CINCUENTA MIL PESOS M/CTE. ($ 7.650.000), teniendo en cuenta la justificación que se encuentra en los documentos anexos, que hacen parte integral del presente Contrato."/>
    <s v="APOYAR LA GESTIÓN DOCUMENTAL DE LA ALCALDÍA LOCAL, ACOMPAÑANDO AL EQUIPO JURÍDICO Y POLICIVO EN LAS LABORES OPERATIVAS QUE GENERA EL PROCESO DE IMPULSO Y DEPURACIÓN DE LAS ACTUACIONES ADMINISTRATIVAS EXISTENTES EN LA ALCALDÍA LOCAL"/>
    <s v="https://community.secop.gov.co/Public/Tendering/OpportunityDetail/Index?noticeUID=CO1.NTC.3860911&amp;isFromPublicArea=True&amp;isModal=true&amp;asPopupView=true"/>
    <x v="21"/>
    <x v="408"/>
    <d v="2023-02-06T00:00:00"/>
    <d v="2023-08-05T00:00:00"/>
    <s v="6 meses "/>
    <d v="2023-11-05T00:00:00"/>
    <s v="3 meses "/>
    <d v="2023-11-05T00:00:00"/>
    <s v="9 meses "/>
    <s v="Término Ok"/>
    <m/>
    <m/>
    <m/>
    <m/>
    <s v="Carrera 136ª #151-02"/>
    <n v="3112925188"/>
    <s v="ldanielv@hotmail.com"/>
    <s v="Banco Davivienda"/>
    <s v="Ahorros"/>
    <s v="550488425758932"/>
    <s v="Masculino"/>
    <s v="Colombia"/>
    <s v="Bogotá, D.C."/>
    <s v="Cundinamarca"/>
    <d v="1996-06-07T00:00:00"/>
    <n v="28"/>
    <s v="TECNOLOGÍA EN GESTIÓN DEL TALENTO_x000a_HUMANO "/>
    <m/>
  </r>
  <r>
    <x v="3"/>
    <s v="086-2023"/>
    <n v="83969"/>
    <s v="Secop II"/>
    <s v="086-2023CPS-P(83969)"/>
    <s v="FDLSUBACD-086-2023(83969)"/>
    <x v="0"/>
    <x v="0"/>
    <x v="1"/>
    <m/>
    <m/>
    <s v="JOSE VICENTE VELASQUEZ BELTRAN"/>
    <n v="19111762"/>
    <s v="Bogotá, D.C."/>
    <n v="1953"/>
    <n v="56000000"/>
    <n v="19833333"/>
    <n v="0"/>
    <n v="75833333"/>
    <n v="7000000"/>
    <m/>
    <m/>
    <n v="1"/>
    <s v="Persona Natural"/>
    <x v="0"/>
    <s v="1. 4/10/2023 8:40:50 AM Mediante documento radicado el 1 de septiembre de 2023, se solicita la PRÓRROGA y ADICIÓN del contrato No. 086-2023CPS-P(83969), suscrito con JOSE VICENTE VELASQUEZ BELTRAN, por el término de DOS (2) MESES Y VEINTICINCO (3) DIAS, además de adicionar DIECINUEVE MILLONES OCHOCIENTOS TREINTA Y TRES MIL TRESCIENTOS TREINTA Y TRES M/CTE. ($19.833.333); atendiendo a la necesidad de garantizar la función de la administración local se requiere continuar con la ejecución del contrato de prestación de servicios objeto de adición y prórroga. LA NUEVA FECHA DE TERMINACIÓN DEL CONTRATO ES EL DÍA 30 DE DICIEMBRE DE 2023. Las erogaciones correspondientes al pago del valor de la presente reducirán se harán con cargo al presupuesto del FDLS, según certificado de disponibilidad presupuestal N° 1057 del 26 de septiembre de 2023."/>
    <s v="Prestar servicios profesionales al área de Gestión del Desarrollo Local de la Alcaldía Local de Suba, para apoyar las acciones orientadas a garantizar la entrega de transferencias, dando cumplimiento efectivo a los componentes del proyecto 1953-Suba Solidaria y equitativa."/>
    <s v="https://community.secop.gov.co/Public/Tendering/OpportunityDetail/Index?noticeUID=CO1.NTC.3879469&amp;isFromPublicArea=True&amp;isModal=true&amp;asPopupView=true"/>
    <x v="2"/>
    <x v="408"/>
    <d v="2023-02-06T00:00:00"/>
    <d v="2023-10-05T00:00:00"/>
    <s v="8 meses "/>
    <d v="2023-12-30T00:00:00"/>
    <s v="2 meses 25 días."/>
    <d v="2023-12-30T00:00:00"/>
    <s v="10 meses 25 días."/>
    <s v="Término Ok"/>
    <m/>
    <m/>
    <m/>
    <m/>
    <s v="Carrera 59D No. 131-01"/>
    <n v="3143781201"/>
    <s v="josevicente86@yahoo.es"/>
    <s v="Banco Av Villas"/>
    <s v="Ahorros"/>
    <s v="22816602"/>
    <s v="Masculino"/>
    <s v="Colombia"/>
    <s v="Bogotá, D.C."/>
    <s v="Cundinamarca"/>
    <d v="1950-03-02T00:00:00"/>
    <n v="74"/>
    <s v="INGENIERIA INDUSTRIAL,ESPECIALIZACION EN GESTION PUBLICA"/>
    <m/>
  </r>
  <r>
    <x v="3"/>
    <s v="087-2023"/>
    <n v="83972"/>
    <s v="Secop II"/>
    <s v="087-2023CPS-AG(83972)"/>
    <s v="FDLSUBACD-087-2023(83972)"/>
    <x v="0"/>
    <x v="0"/>
    <x v="0"/>
    <m/>
    <m/>
    <s v="CRISTIAN DAVID ROMERO"/>
    <n v="1015464163"/>
    <s v="Bogotá, D.C."/>
    <n v="1953"/>
    <n v="32000000"/>
    <n v="16000000"/>
    <n v="0"/>
    <n v="48000000"/>
    <n v="4000000"/>
    <m/>
    <m/>
    <n v="1"/>
    <s v="Persona Natural"/>
    <x v="0"/>
    <s v="1. 28/12/2023 11:51:55 AM Mediante documento del apoyo a la supervisión con Vo.Bo., del Alcalde, justifica la conveniencia de prorrogar el plazo de ejecución contractual por el término de UN (1) MES Y CINCO (5) DÍAS contado a partir del vencimiento del plazo inicialmente pactado y en consecuencia adicionar el valor establecido en el contrato 087-2023CPS-AG(83972), a nombre CHRISTIAN DAVID ROMERO BAQUERO, en la suma de CUATRO MILLONES SEISCIENTOS SESENTA Y SEIS MIL SEISCIENTOS SESENTA Y SIETE M/CTE ($4.666.667). Lo anterior de conformidad con los documentos anexos, los cuales hacen parte integral de la presente modificación contractual._x0009_ _x000a_"/>
    <s v="PRESTAR LOS SERVICIOS TECNICOS PARA LA OPERACION, SEGUIMIENTO Y CUMPLIMIENTO DE LOS PROCESOS Y PROCEDIMIENTOS DEL SERVICIO APOYOS ECONOMICOS TIPO C, REQUERIDOS PARA EL OPORTUNO Y ADECUADO REGISTRO, CRUCE Y REPORTE DE LOS DATOS EN EL SISTEMA MISIONAL SIRBE, QUE CONTRIBUYA A LA GARANTIA DE LOS DERECHOS DE LA POBLACION MAYOR EN EL MARCO DE LA POLITICA PUBLICA SOCIAL PARA EL ENVEJECIMIENTO Y LA VEJEZ EN EL DISTRITO CAPITAL A CARGO DE LA ALCALDIA LOCAL"/>
    <s v="https://community.secop.gov.co/Public/Tendering/OpportunityDetail/Index?noticeUID=CO1.NTC.3887122&amp;isFromPublicArea=True&amp;isModal=true&amp;asPopupView=true"/>
    <x v="2"/>
    <x v="411"/>
    <d v="2023-02-06T00:00:00"/>
    <d v="2023-10-05T00:00:00"/>
    <s v="8 meses "/>
    <d v="2024-02-05T00:00:00"/>
    <s v="4 meses "/>
    <d v="2024-02-05T00:00:00"/>
    <s v="1 años "/>
    <s v="Término Ok"/>
    <m/>
    <m/>
    <m/>
    <m/>
    <s v="KR 90A 145A 22"/>
    <n v="3146671345"/>
    <s v="christianromerobaquero15@hotmail.com"/>
    <s v="Bancolombia"/>
    <s v="Ahorros"/>
    <s v="21772407553"/>
    <s v="Masculino"/>
    <s v="Colombia"/>
    <s v="Bogotá, D.C."/>
    <s v="Cundinamarca"/>
    <d v="1996-08-15T00:00:00"/>
    <n v="27"/>
    <s v="TECNOLOGÍA EN LOGÍSTICA DE_x000a_TRANSPORTE "/>
    <m/>
  </r>
  <r>
    <x v="3"/>
    <s v="088-2023"/>
    <n v="83972"/>
    <s v="Secop II"/>
    <s v="088-2023CPS-AG(83972)"/>
    <s v="FDLSUBACD-088-2023(83972)"/>
    <x v="0"/>
    <x v="0"/>
    <x v="0"/>
    <m/>
    <m/>
    <s v="ROCÍO LÓPEZ RAMÍREZ"/>
    <n v="52337641"/>
    <s v="Bogotá, D.C."/>
    <n v="1953"/>
    <n v="32000000"/>
    <n v="15999999"/>
    <n v="0"/>
    <n v="47999999"/>
    <n v="4000000"/>
    <m/>
    <m/>
    <n v="1"/>
    <s v="Persona Natural"/>
    <x v="0"/>
    <s v="1. 27/12/2023 3:00:21 PM Mediante documento radicado en el Fondo de Desarrollo Local de Suba, por JULIAN ANDRES MORENO BARON, quien obra como supervisor del Contrato de Prestación de Servicios 088-2023CPS-AG(83972), suscrito con ROCIO LÓPEZ RÁMIREZ se determina prorrogar por (1) MES Y UN (1) DÍA contado a partir del vencimiento del plazo pactado y adicionar presupuestalmente al contrato la suma de CUATRO MILLONES CIENTO TRECE MIL TRESCIENTOS TREINTA Y TRES PESOS ($4.113.333) incluido impuestos, (la justificación se encuentra anexa al presente, la cual hace parte integra del contrato). La nueva fecha terminación del contrato es el 01 de febrero de 2024 Para el efecto, se cuenta con el Certificado de Disponibilidad Presupuestal (CDP) No. 1384 del 22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TECNICOS PARA LA OPERACION SEGUIMIENTO Y CUMPLIMIENTO DE LOS PROCESOS Y PROCEDIMIENTOS DEL SERVICIO APOYOS ECONOMICOS TIPO C REQUERIDOS PARA EL OPORTUNO Y ADECUADO REGISTRO CRUCE Y REPORTE DE LOS DATOS EN EL SISTEMA MISIONAL SIRBE QUE CONTRIBUYA A LA GARANTIA DE LOS DERECHOS DE LA POBLACION MAYOR EN EL MARCO DE LA POLITICA PUBLICA SOCIAL PARA EL ENVEJECIMIENTO Y LA VEJEZ EN EL DISTRITO CAPITAL A CARGO DE LA ALCALDIA LOCAL"/>
    <s v="https://community.secop.gov.co/Public/Tendering/OpportunityDetail/Index?noticeUID=CO1.NTC.3879539&amp;isFromPublicArea=True&amp;isModal=true&amp;asPopupView=true"/>
    <x v="2"/>
    <x v="408"/>
    <d v="2023-02-02T00:00:00"/>
    <d v="2023-10-01T00:00:00"/>
    <s v="8 meses "/>
    <d v="2024-02-01T00:00:00"/>
    <s v="4 meses "/>
    <d v="2024-02-01T00:00:00"/>
    <s v="1 años "/>
    <s v="Término Ok"/>
    <m/>
    <m/>
    <m/>
    <m/>
    <s v="CALLE 130 C BIS # 107 A - 38"/>
    <n v="3103148900"/>
    <s v="rocilopez52@gmail.com"/>
    <s v="Banco Caja Social (BCSC)"/>
    <s v="Ahorros"/>
    <s v="24041538083"/>
    <s v="Femenino"/>
    <s v="Colombia"/>
    <s v="Villavicencio"/>
    <s v="Meta"/>
    <d v="1972-11-03T00:00:00"/>
    <n v="51"/>
    <s v="TECNOLOGÍA EN GESTIÓN INTEGRADA DE_x000a_LA CALIDAD, MEDIO AMBIENTE,"/>
    <m/>
  </r>
  <r>
    <x v="3"/>
    <s v="089-2023"/>
    <n v="83972"/>
    <s v="Secop II"/>
    <s v="089-2023CPS-AG(83972)"/>
    <s v="FDLSUBACD-089-2023(83972)"/>
    <x v="0"/>
    <x v="0"/>
    <x v="0"/>
    <m/>
    <m/>
    <s v="JULY VANESA MEZA SANCHEZ"/>
    <n v="1016037910"/>
    <s v="Bogotá, D.C."/>
    <n v="1953"/>
    <n v="32000000"/>
    <n v="16000000"/>
    <n v="0"/>
    <n v="48000000"/>
    <n v="4000000"/>
    <m/>
    <m/>
    <n v="1"/>
    <s v="Persona Natural"/>
    <x v="0"/>
    <s v="1. 28/12/2023 5:40:53 PM Mediante documento radicado en el Fondo de Desarrollo Local de Suba, por ANDRES SANTOS PRETEL, quien obra como apoyo a la supervisión del Contrato. 089-2023CPS-AG(83972), se solicita PRORROGA y ADICIÓN del contrato, suscrito con . 089-2023CPS-AG(83972, por el término de UN (1) MES Y VEINTICINCO (25) DÍAS, además adicionar CUATRO MILLONES SEISCIENTOS SESENTA Y SEIS MIL SEISCIENTOS SESENTA Y SIETE PESOS M/CTE. ($4.666.667). De conformidad con la justificación esgrimida en el documento anexo suscrito por el supervisor, que hace parte integral de la presente modificación contractual. La presente adición se encuentra respaldada con el Certificado de Disponibilidad Presupuestal No. 1428 de fecha 28 de diciembre de 2023. La nueva fecha terminación del contrato es el 5 de febrero de 2024. Lo anterior, con fundamento además en el principio de la autonomía de la voluntad consagrado en el artículo 1602 del Código Civil, en concordancia con el artículo 40 de la Ley 80 de 1993, inciso tercero."/>
    <s v="PRESTAR LOS SERVICIOS TÉCNICOS PARA LA OPERACIÓN, SEGUIMIENTO Y_x000a_CUMPLIMIENTO DE LOS PROCESOS Y PROCEDIMIENTOS DEL SERVICIO APOYOS ECONÓMICOS TIPO C"/>
    <s v="https://community.secop.gov.co/Public/Tendering/OpportunityDetail/Index?noticeUID=CO1.NTC.3876477&amp;isFromPublicArea=True&amp;isModal=true&amp;asPopupView=true"/>
    <x v="2"/>
    <x v="408"/>
    <d v="2023-02-06T00:00:00"/>
    <d v="2023-10-05T00:00:00"/>
    <s v="8 meses "/>
    <d v="2024-02-05T00:00:00"/>
    <s v="4 meses "/>
    <d v="2024-02-05T00:00:00"/>
    <s v="1 años "/>
    <s v="Término Ok"/>
    <m/>
    <m/>
    <m/>
    <m/>
    <s v="Carrera 145 C No. 83-14 CASA 24"/>
    <n v="3136555915"/>
    <s v="vanesams0209@gmail.com"/>
    <s v="Banco Falabella"/>
    <s v="Ahorros"/>
    <s v="116060056078"/>
    <s v="Femenino"/>
    <s v="Colombia"/>
    <s v="Bogotá, D.C."/>
    <s v="Cundinamarca"/>
    <d v="1991-09-02T00:00:00"/>
    <n v="32"/>
    <s v="TECNOLOGÍA EN GESTIÓN_x000a_ADMINISTRATIVA, ADMINISTRACION DE EMPRESAS"/>
    <m/>
  </r>
  <r>
    <x v="3"/>
    <s v="090-2023"/>
    <n v="85952"/>
    <s v="Secop II"/>
    <s v="090-2023CPS-P(85952)"/>
    <s v="FDLSUBACD-090-2023(85952)"/>
    <x v="0"/>
    <x v="0"/>
    <x v="1"/>
    <m/>
    <m/>
    <s v="GUSTAVO EDUARDO GAONA GARCÍA"/>
    <n v="80180782"/>
    <s v="Bogotá, D.C."/>
    <n v="1973"/>
    <n v="42000000"/>
    <n v="21000000"/>
    <n v="0"/>
    <n v="63000000"/>
    <n v="7000000"/>
    <m/>
    <m/>
    <n v="1"/>
    <s v="Persona Natural"/>
    <x v="0"/>
    <s v="1. 3/08/2023 10:33:58 AM La supervisión del Contrato de Prestación de Servicios No. 090-2023CPS-P(85952), suscrito con ELIA GUSTAVO EDUARDO GAONA GARCÍA, radicó en la Oficina de Contratación solicitud de ADICIÓN Y PRÓRROGA No. (1) del referido contrato; prórroga hasta el (5) de noviembre de 2023, y adición para un valor total de VEINTIUN MILLONES PESOS M/CTE. ($21.000.000), teniendo en cuenta la justificación que se encuentra en los documentos anexos, que hacen parte integral del presente Contrato._x0009_ _x000a_"/>
    <s v="PRESTAR SERVICIOS PROFESIONALES PARA ESTRUCTURAR, ARTICULAR E IMPLEMENTAR ACCIONES QUE PROMUEVAN LA ASISTENCIA, ATENCIÓN Y REPARACIÓN DE LA POBLACIÓN VÍCTIMA DEL CONFLICTO ARMADO RESIDENTE EN LA LOCALIDAD DE SUBA, DANDO CUMPLIMIENTO A LAS METAS DEL PLAN DE DESARROLLO LOCAL, EN EL MARCO DEL PROYECTO DE INVERSIÓN 1973 SUBA TERRITORIO DE PAZ Y RECONCILIACIÓN"/>
    <s v="https://community.secop.gov.co/Public/Tendering/OpportunityDetail/Index?noticeUID=CO1.NTC.3881398&amp;isFromPublicArea=True&amp;isModal=true&amp;asPopupView=true"/>
    <x v="4"/>
    <x v="408"/>
    <d v="2023-02-06T00:00:00"/>
    <d v="2023-08-05T00:00:00"/>
    <s v="6 meses "/>
    <d v="2023-11-05T00:00:00"/>
    <s v="3 meses "/>
    <d v="2023-11-05T00:00:00"/>
    <s v="9 meses "/>
    <s v="Término Ok"/>
    <m/>
    <m/>
    <m/>
    <m/>
    <s v="Carrera 100 No 148 – 58 int. 5 apto 301"/>
    <n v="3102934726"/>
    <s v="gustavoegg@gmail.com"/>
    <s v="Banco Caja Social (BCSC)"/>
    <s v="Ahorros"/>
    <s v="24079287405"/>
    <s v="Masculino"/>
    <s v="Colombia"/>
    <s v="Bogotá, D.C."/>
    <s v="Cundinamarca"/>
    <d v="1980-01-28T00:00:00"/>
    <n v="44"/>
    <s v="LICENCIATURA EN HUMANIDADES Y LENGUA CASTELLANA"/>
    <m/>
  </r>
  <r>
    <x v="3"/>
    <s v="091-2023"/>
    <n v="83632"/>
    <s v="Secop II"/>
    <s v="091-2023CPS-AG(83632)"/>
    <s v="FDLSUBA-091-2023(83632)"/>
    <x v="0"/>
    <x v="0"/>
    <x v="0"/>
    <m/>
    <m/>
    <s v="WILSON PATIÑO ORTIZ"/>
    <n v="79368209"/>
    <s v="Bogotá, D.C."/>
    <n v="1978"/>
    <n v="15300000"/>
    <n v="7650000"/>
    <n v="0"/>
    <n v="22950000"/>
    <n v="2550000"/>
    <m/>
    <m/>
    <n v="4"/>
    <s v="Persona Natural"/>
    <x v="0"/>
    <s v="1. 28/07/2023 10:55:54 A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s v="PRESTAR EL SERVICIO COMO CONDUCTOR DE LOS VEHICULOS LIVIANOS QUE INTEGRAN EL PARQUE AUTOMOTOR DE LA ALCADIA LOCAL DE SUBA"/>
    <s v="https://community.secop.gov.co/Public/Tendering/OpportunityDetail/Index?noticeUID=CO1.NTC.3886648&amp;isFromPublicArea=True&amp;isModal=true&amp;asPopupView=true"/>
    <x v="8"/>
    <x v="411"/>
    <d v="2023-02-01T00:00:00"/>
    <d v="2023-07-31T00:00:00"/>
    <s v="6 meses "/>
    <d v="2023-10-31T00:00:00"/>
    <s v="3 meses "/>
    <d v="2023-10-31T00:00:00"/>
    <s v="9 meses "/>
    <s v="Término Ok"/>
    <m/>
    <m/>
    <m/>
    <m/>
    <s v="Calle 149a # 117- 36 Apto:302"/>
    <n v="3134494877"/>
    <s v="wpatino1 ®hotmail.com"/>
    <s v="Banco Caja Social (BCSC)"/>
    <s v="Ahorros"/>
    <s v="24048154222"/>
    <s v="Masculino"/>
    <s v="Colombia"/>
    <s v="Bogotá, D.C."/>
    <s v="Cundinamarca"/>
    <d v="1965-11-22T00:00:00"/>
    <n v="58"/>
    <s v="BACHILLER"/>
    <m/>
  </r>
  <r>
    <x v="3"/>
    <s v="092-2023"/>
    <n v="83632"/>
    <s v="Secop II"/>
    <s v="092-2023CPS-AG(83632)"/>
    <s v="FDLSUBACD-092-2023(83632)"/>
    <x v="0"/>
    <x v="0"/>
    <x v="0"/>
    <m/>
    <m/>
    <s v="WILSON ALEXANDER RINCÓN NIVIA"/>
    <n v="9398950"/>
    <s v="Sogamoso (Boyacá)"/>
    <n v="1978"/>
    <n v="15300000"/>
    <n v="7650000"/>
    <n v="0"/>
    <n v="22950000"/>
    <n v="2550000"/>
    <m/>
    <m/>
    <n v="4"/>
    <s v="Persona Natural"/>
    <x v="0"/>
    <s v="1. 31/07/2023 4:16:38 PM Mediante documento radicado en el Fondo de Desarrollo Local de Suba, por JULIAN ANDRES MORENO BARON, quien obra como supervisor del Contrato de Prestación de Servicios 092-2023CPS-AG(83632), suscrito con WILSON ALEXANDER RINCÓN NIVIA, se determina prorrogar por TRES (3) MESES contado a partir del vencimiento del plazo pactado y adicionar presupuestalmente al contrato la suma de SIETE MILLONES SEISCIENTOS CINCUENTA MIL PESOS M/CTE. ($ 7.650.000) incluido impuestos, (la justificación se encuentra anexa al presente, la cual hace parte integra del contrato). La nueva fecha terminación del contrato es el 01/11/2023. Para el efecto, se cuenta con el Certificado de Disponibilidad Presupuestal (CDP) No. 429 del 26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EL SERVICIO COMO CONDUCTOR DE LOS VEHICULOS LIVIANOS QUE INTEGRAN EL PARQUE AUTOMOTOR DE LA ALCALDIA LOCAL DE SUBA"/>
    <s v="https://community.secop.gov.co/Public/Tendering/OpportunityDetail/Index?noticeUID=CO1.NTC.3881448&amp;isFromPublicArea=True&amp;isModal=true&amp;asPopupView=true"/>
    <x v="8"/>
    <x v="411"/>
    <d v="2023-02-02T00:00:00"/>
    <d v="2023-08-01T00:00:00"/>
    <s v="6 meses "/>
    <d v="2023-11-01T00:00:00"/>
    <s v="3 meses "/>
    <d v="2023-11-01T00:00:00"/>
    <s v="9 meses "/>
    <s v="Término Ok"/>
    <m/>
    <m/>
    <m/>
    <m/>
    <s v="Carrera 940 N° 86 A 08"/>
    <n v="3132533409"/>
    <s v="wilson.rincon11@hotmail.com"/>
    <s v="Banco Davivienda"/>
    <s v="Ahorros"/>
    <s v="456200015646"/>
    <s v="Masculino"/>
    <s v="Colombia"/>
    <s v="Bogotá, D.C."/>
    <s v="Cundinamarca"/>
    <d v="1972-09-11T00:00:00"/>
    <n v="51"/>
    <s v="BACHILLER"/>
    <m/>
  </r>
  <r>
    <x v="3"/>
    <s v="093-2023"/>
    <n v="83632"/>
    <s v="Secop II"/>
    <s v="093-2023CPS-AG(83632)"/>
    <s v="FDLSUBACD-093-2023(83632)"/>
    <x v="0"/>
    <x v="0"/>
    <x v="0"/>
    <m/>
    <m/>
    <s v="ISIDRO TELLEZ BECERRA"/>
    <n v="19301839"/>
    <s v="Bogotá, D.C."/>
    <n v="1978"/>
    <n v="15300000"/>
    <n v="7650000"/>
    <n v="0"/>
    <n v="22950000"/>
    <n v="2550000"/>
    <m/>
    <m/>
    <n v="4"/>
    <s v="Persona Natural"/>
    <x v="0"/>
    <s v="1.  28/07/2023 2:14:12 PM Mediante documento radicado en el Fondo de Desarrollo Local de Suba, por JULIAN ANDRES MORENO BARON, quien obra como supervisor del Contrato de Prestación de Servicios 093-2023CPS-AG(83632), suscrito con ISIDRO TELLEZ BECERRA se determina prorrogar por TRES (3) MESES contado a partir del vencimiento del plazo pactado y adicionar presupuestalmente al contrato la suma de SIETE MILLONES SEISCIENTOS CINCUENTA MIL PESOS M/CTE. ($ 7.650.000) incluido impuestos, (la justificación se encuentra anexa al presente, la cual hace parte integra del contrato). La nueva fecha terminación del contrato es el 01/11/2023. Para el efecto, se cuenta con el Certificado de Disponibilidad Presupuestal (CDP) No. 429 del 26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EL SERVICIO COMO CONDUCTOR DE LOS VEHICULOS LIVIANOS QUE INTEGRAN EL PARQUE AUTOMOTOR DE LA ALCADIA LOCAL DE SUBA"/>
    <s v="https://community.secop.gov.co/Public/Tendering/OpportunityDetail/Index?noticeUID=CO1.NTC.3882705&amp;isFromPublicArea=True&amp;isModal=true&amp;asPopupView=true"/>
    <x v="8"/>
    <x v="408"/>
    <d v="2023-02-02T00:00:00"/>
    <d v="2023-08-01T00:00:00"/>
    <s v="6 meses "/>
    <d v="2023-11-01T00:00:00"/>
    <s v="3 meses "/>
    <d v="2023-11-01T00:00:00"/>
    <s v="9 meses "/>
    <s v="Término Ok"/>
    <m/>
    <m/>
    <m/>
    <m/>
    <s v="Carrera 95 J N° 90 A 70"/>
    <n v="3104794506"/>
    <s v="isitellez@hotmail.com"/>
    <s v="Banco Davivienda"/>
    <s v="Ahorros"/>
    <s v="7270624948"/>
    <s v="Masculino"/>
    <s v="Colombia"/>
    <s v="Bogotá, D.C."/>
    <s v="Cundinamarca"/>
    <d v="1957-07-11T00:00:00"/>
    <n v="66"/>
    <s v="BACHILLER"/>
    <m/>
  </r>
  <r>
    <x v="3"/>
    <s v="094-2023"/>
    <n v="84008"/>
    <s v="Secop II"/>
    <s v="94-2023CPS-P(84008)"/>
    <s v="FDLSUBACD-94-2023(84008)"/>
    <x v="0"/>
    <x v="0"/>
    <x v="1"/>
    <m/>
    <m/>
    <s v="ESTEBAN RESTREPO ARENAS"/>
    <n v="1152444282"/>
    <s v="Bogotá, D.C."/>
    <n v="1979"/>
    <n v="30300000"/>
    <n v="15150000"/>
    <n v="0"/>
    <n v="45450000"/>
    <n v="5050000"/>
    <m/>
    <m/>
    <n v="5"/>
    <s v="Persona Natural"/>
    <x v="0"/>
    <s v="1. 4/08/2023 6:12:18 PM La supervisión del Contrato de Prestación de Servicios No. 94-2023CPS-P (84008) suscrito con ESTEBAN RESTREPO ARENAS, radicó en la Oficina de Contratación solicitud de ADICIÓN Y PRÓRROGA No. (1) del referido contrato; prórroga hasta el OCHO (08) de NOVIEMBRE de 2023, y adición para un valor total de QUINCE MILLONES CIENTO CINCUENTA MIL PESOS M/CTE. ($15.150.000), teniendo en cuenta la justificación que se encuentra en los documentos anexos, que hacen parte integral del presente Contrato."/>
    <s v="PRESTAR SERVICIOS PROFESIONALES PARA APOYAR JURIDICAMENTE LA ALCALDIA DE SUBA EN PROCESO DE COBRO PERSUASIVO."/>
    <s v="https://community.secop.gov.co/Public/Tendering/OpportunityDetail/Index?noticeUID=CO1.NTC.3883131&amp;isFromPublicArea=True&amp;isModal=true&amp;asPopupView=true"/>
    <x v="21"/>
    <x v="408"/>
    <d v="2023-02-09T00:00:00"/>
    <d v="2023-08-08T00:00:00"/>
    <s v="6 meses "/>
    <d v="2023-11-08T00:00:00"/>
    <s v="3 meses "/>
    <d v="2023-11-08T00:00:00"/>
    <s v="9 meses "/>
    <s v="Término Ok"/>
    <m/>
    <m/>
    <m/>
    <m/>
    <s v="CL 9472A 52"/>
    <n v="3012607009"/>
    <s v="estebanr217@gmail.com"/>
    <s v="Bancolombia"/>
    <s v="Ahorros"/>
    <s v="68979563489"/>
    <s v="Masculino"/>
    <s v="Colombia"/>
    <s v="Bogotá, D.C."/>
    <s v="Cundinamarca"/>
    <d v="1992-11-25T00:00:00"/>
    <n v="31"/>
    <s v="MAESTRIA EN CIENCIAS ECONOMICAS, DERECHO"/>
    <m/>
  </r>
  <r>
    <x v="3"/>
    <s v="095-2023"/>
    <n v="83684"/>
    <s v="Secop II"/>
    <s v="095-2023CPS-AG(83684)"/>
    <s v="FDLSUBACD-095-2023(83684)"/>
    <x v="0"/>
    <x v="0"/>
    <x v="0"/>
    <m/>
    <m/>
    <s v="JOHN JAIRO TORO RESTREPO"/>
    <n v="71674865"/>
    <s v="Bogotá, D.C."/>
    <n v="1978"/>
    <n v="44000000"/>
    <n v="6000000"/>
    <n v="0"/>
    <n v="50000000"/>
    <n v="4000000"/>
    <m/>
    <m/>
    <n v="1"/>
    <s v="Persona Natural"/>
    <x v="0"/>
    <s v="1.  28/12/2023 4:05:54 PM Mediante documento radicado en el Fondo de Desarrollo Local de Suba, por JULIAN ANDRES MORENO BARON, quien obra como supervisor del Contrato de Prestación de Servicios 095-2023CPS-AG(83684), suscrito con JHON JAIRO TORO RESTREPO se determina prorrogar por UN (1) MES Y VEINTE (20) DÍAS contados a partir del vencimiento del plazo pactado y adicionar presupuestalmente al contrato la suma de SEIS MILLONES DE PESOS M/CTE ($ 6.000.000) incluido impuestos, (la justificación se encuentra anexa al presente, la cual hace parte integra del contrato). La nueva fecha terminación del contrato es el 20/02/2024. Para el efecto, se cuenta con el Certificado de Disponibilidad Presupuestal (CDP) No. 1392 del del 26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servicios técnicos al Área de Gestión del Desarrollo Local de la Alcaldía Local de Suba, como apoyo en el almacén del Fondo de Desarrollo Local"/>
    <s v="https://community.secop.gov.co/Public/Tendering/OpportunityDetail/Index?noticeUID=CO1.NTC.3882976&amp;isFromPublicArea=True&amp;isModal=true&amp;asPopupView=true"/>
    <x v="16"/>
    <x v="411"/>
    <d v="2023-02-06T00:00:00"/>
    <d v="2023-12-31T00:00:00"/>
    <s v="10 meses 26 días."/>
    <d v="2024-02-20T00:00:00"/>
    <s v="1 meses 20 días."/>
    <d v="2024-02-20T00:00:00"/>
    <s v="1 años 15 días."/>
    <s v="Término Ok"/>
    <m/>
    <m/>
    <m/>
    <m/>
    <s v="CALLE 127 # 53A - 68 BLOQUE 5 APTO 102"/>
    <n v="3004503210"/>
    <s v="JHONJAIROTORORESTREPO05@GMAIL.COM"/>
    <s v="Bancolombia"/>
    <s v="Ahorros"/>
    <s v="10125195675"/>
    <s v="Masculino"/>
    <s v="Colombia"/>
    <s v="Medellín"/>
    <s v="Antioquia"/>
    <d v="1966-06-08T00:00:00"/>
    <n v="57"/>
    <s v="TECNOLOGIA EN ADMINISTRACION FINANCIERA "/>
    <m/>
  </r>
  <r>
    <x v="3"/>
    <s v="096-2023"/>
    <n v="83684"/>
    <s v="Secop II"/>
    <s v="096-2023CPS-AG(83684)"/>
    <s v="FDLSUBACD-096-2023(83684)"/>
    <x v="0"/>
    <x v="0"/>
    <x v="0"/>
    <m/>
    <m/>
    <s v="ANGEL CUSTODIO PEÑA VALERO"/>
    <n v="79244658"/>
    <s v="Bogotá, D.C."/>
    <n v="1978"/>
    <n v="24000000"/>
    <n v="12000000"/>
    <n v="0"/>
    <n v="36000000"/>
    <n v="4000000"/>
    <m/>
    <m/>
    <n v="1"/>
    <s v="Persona Natural"/>
    <x v="0"/>
    <s v="1.  2/08/2023 3:20:25 PM_x0009_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ÁNGEL CUSTODIO PEÑA VALERO, Valor $12.000.000"/>
    <s v="PRESTAR SERVICIOS TÉCNICOS AL ÁREA DE GESTIÓN DEL DESARROLLO LOCAL DE LA ALCALDÍA LOCAL DE SUBA, COMO APOYO EN EL ALMACÉN DEL FONDO DE DESARROLLO LOCAL"/>
    <s v="https://community.secop.gov.co/Public/Tendering/OpportunityDetail/Index?noticeUID=CO1.NTC.3885290&amp;isFromPublicArea=True&amp;isModal=true&amp;asPopupView=true"/>
    <x v="16"/>
    <x v="411"/>
    <d v="2023-02-09T00:00:00"/>
    <d v="2023-08-08T00:00:00"/>
    <s v="6 meses "/>
    <d v="2023-11-08T00:00:00"/>
    <s v="3 meses "/>
    <d v="2023-11-08T00:00:00"/>
    <s v="9 meses "/>
    <s v="Término Ok"/>
    <m/>
    <m/>
    <m/>
    <m/>
    <s v="Calle 147 n 90 82"/>
    <n v="3115654175"/>
    <s v="ange11969pena@gmail.com"/>
    <s v="Bancolombia"/>
    <s v="Ahorros"/>
    <s v="20085885759"/>
    <s v="Masculino"/>
    <s v="Colombia"/>
    <s v="Saboyá"/>
    <s v="Boyacá"/>
    <d v="1969-01-01T00:00:00"/>
    <n v="55"/>
    <s v="ADMINISTRACION DE EMPRESAS"/>
    <m/>
  </r>
  <r>
    <x v="3"/>
    <s v="097-2023"/>
    <n v="83698"/>
    <s v="Secop II"/>
    <s v="097-2023CPS-AG(83698)"/>
    <s v="FDLSUBACD-097-2023(83698)"/>
    <x v="0"/>
    <x v="0"/>
    <x v="0"/>
    <m/>
    <m/>
    <s v="ANGELA VIVIANA PINEDA LAGOS"/>
    <n v="52345761"/>
    <s v="Bogotá, D.C."/>
    <n v="1978"/>
    <n v="28050000"/>
    <n v="3825000"/>
    <n v="0"/>
    <n v="31875000"/>
    <n v="2550000"/>
    <m/>
    <m/>
    <n v="1"/>
    <s v="Persona Natural"/>
    <x v="0"/>
    <s v="1. 28/12/2023 1:52:11 PM Mediante documento radicado el 22 de diciembre de 2023, se solicita la PRÓRROGA y ADICIÓN del contrato No. 097-2023CPS-AG(83698), en UN (1) MES Y QUINCE (15) DÍAS, suscrito con ÁNGELA VIVIANA PINEDA LAGOS, por el término en UN (1) MES Y QUINCE (15) DÍAS, además de adicionar TRES MILLONES OCHOCIENTOS VEINTICINCO MIL PESOS ($3.825.000); atendiendo a la necesidad de garantizar la función de la administración local se requiere continuar con la ejecución del contrato de prestación de servicios objeto de adición y prórroga. LA NUEVA FECHA DE TERMINACIÓN DEL CONTRATO ES EL DÍA 14 DE FEBRERO DE 2024. Las erogaciones correspondientes al pago del valor de la presente adición se harán con cargo al presupuesto del FDLS, según certificado de disponibilidad presupuestal No. 1402 del 27 de diciembre de 2023. Lo anterior, con fundamento además en el principio de la autonomía de la voluntad consagrado en el artículo 1602 del Código Civil, en concordancia con el artículo 40 de la Ley 80 de 1993, inciso tercero."/>
    <s v="PRESTAR LOS SERVICIOS DE APOYO AL ÁREA GESTIÓN DE DESARROLLO LOCAL EN EL ENTRO DE DOCUMENTACIÓN E INFORMACIÓN CDI DE LA ALCALDÍA LOCAL DE SUBA"/>
    <s v="https://community.secop.gov.co/Public/Tendering/OpportunityDetail/Index?noticeUID=CO1.NTC.3886763&amp;isFromPublicArea=True&amp;isModal=true&amp;asPopupView=true"/>
    <x v="7"/>
    <x v="411"/>
    <d v="2023-02-02T00:00:00"/>
    <d v="2023-12-30T00:00:00"/>
    <s v="10 meses 29 días."/>
    <d v="2024-02-14T00:00:00"/>
    <s v="1 meses 15 días."/>
    <d v="2024-02-14T00:00:00"/>
    <s v="1 años 13 días."/>
    <s v="Término Ok"/>
    <m/>
    <m/>
    <m/>
    <m/>
    <s v="CALLE 126  104- 79"/>
    <n v="3008136426"/>
    <s v="VIVIANA868@GMAIL.COM"/>
    <s v="Banco Caja Social (BCSC)"/>
    <s v="Ahorros"/>
    <s v="24095230230"/>
    <s v="Femenino"/>
    <s v="Colombia"/>
    <s v="Bogotá, D.C."/>
    <s v="Cundinamarca"/>
    <d v="1977-01-10T00:00:00"/>
    <n v="47"/>
    <s v="BACHILLER"/>
    <m/>
  </r>
  <r>
    <x v="3"/>
    <s v="098-2023"/>
    <n v="83698"/>
    <s v="Secop II"/>
    <s v="098-2023CPS-AG(83698)"/>
    <s v="FDLSUBACD-098-2023(83698)"/>
    <x v="0"/>
    <x v="0"/>
    <x v="0"/>
    <m/>
    <m/>
    <s v="DELLY ALEXANDRA HERNÁNDEZ HERNÁNDEZ"/>
    <n v="1019099233"/>
    <s v="Bogotá, D.C."/>
    <n v="1978"/>
    <n v="15300000"/>
    <n v="7650000"/>
    <n v="0"/>
    <n v="22950000"/>
    <n v="2550000"/>
    <m/>
    <m/>
    <n v="1"/>
    <s v="Persona Natural"/>
    <x v="0"/>
    <s v="1. 28/07/2023 11:50:12 AM La supervisión del Contrato de Prestación de Servicios No. 098-2023CPS-AG(83698), suscrito con DELLY ALEXANDRA HERNANDEZ HERNANDEZ, radicó en la Oficina de Contratación solicitud de ADICIÓN Y PRÓRROGA No. (1 ) del referido contrato; prórroga hasta el primero (1) de NOVIEMBRE de 2023, y adición para un valor total de SIETE MILLONES SEISCIENTOS CINCUENTA MIL PESOS M/CTE. ($7.650.000), teniendo en cuenta la justificación que se encuentra en los documentos anexos, que hacen parte integral del presente Contrato."/>
    <s v="ÁREA GESTIÓN DE DESARROLLO LOCAL EN EL CENTRO DE DOCUMENTACIÓN E INFORMACIÓN CDI DE LA ALCALDÍA LOCAL DE SUBA"/>
    <s v="https://community.secop.gov.co/Public/Tendering/OpportunityDetail/Index?noticeUID=CO1.NTC.3882482&amp;isFromPublicArea=True&amp;isModal=true&amp;asPopupView=true"/>
    <x v="7"/>
    <x v="408"/>
    <d v="2023-02-02T00:00:00"/>
    <d v="2023-08-01T00:00:00"/>
    <s v="6 meses "/>
    <d v="2023-11-01T00:00:00"/>
    <s v="3 meses "/>
    <d v="2023-11-01T00:00:00"/>
    <s v="9 meses "/>
    <s v="Término Ok"/>
    <m/>
    <m/>
    <m/>
    <m/>
    <s v="calle 38 no 32 a 72 (frailejón 2 –ciudad verde)_x000d_"/>
    <n v="3117187135"/>
    <s v="alesandrah94@gmail.com"/>
    <s v="Banco Caja Social (BCSC)"/>
    <s v="Ahorros"/>
    <s v="24039877963"/>
    <s v="Femenino"/>
    <s v="Colombia"/>
    <s v="Bogotá, D.C."/>
    <s v="Cundinamarca"/>
    <d v="1994-08-14T00:00:00"/>
    <n v="29"/>
    <s v="tecnico laboral auxiliar administrativo"/>
    <m/>
  </r>
  <r>
    <x v="3"/>
    <s v="099-2023"/>
    <n v="83698"/>
    <s v="Secop II"/>
    <s v="099-2023CPS-AG(83698)"/>
    <s v="FDLSUBACD-099-2023(83698)"/>
    <x v="0"/>
    <x v="0"/>
    <x v="0"/>
    <m/>
    <m/>
    <s v="LISBETH GONZALEZ ARAGON"/>
    <n v="1026274587"/>
    <s v="Bogotá, D.C."/>
    <n v="1978"/>
    <n v="15300000"/>
    <n v="7650000"/>
    <n v="0"/>
    <n v="22950000"/>
    <n v="2550000"/>
    <m/>
    <m/>
    <n v="1"/>
    <s v="Persona Natural"/>
    <x v="0"/>
    <s v="1. 27/07/2023 7:00:28 PM La supervisión del Contrato de Prestación de Servicios No. 099-2023CPS-AG(83698), suscrito con LISBETH GONZÁLEZ ARAGON, mayor de edad, vecino(a) de esta ciudad, identificado(a) con cédula de ciudadanía No. 1.026.274.587 de Bogotá, D.C, radicó en la Oficina de Contratación solicitud de ADICIÓN Y PRÓRROGA No. (1 ) del referido contrato; prórroga hasta el primero (01) de noviembre de 2023, y adición para un valor total de SIETE MILLONES SEISCIENTOS CINCUENTA MIL PESOS M/CTE. ($ 7.650.000) la cual se encuentra respaldada con el Certificado de Disponibilidad Presupuestal No.432 del 26 de enero de 2023, teniendo en cuenta la justificación que se encuentra en los documentos anexos, que hacen parte integral del presente Contrato."/>
    <s v="PRESTAR LOS SERVICIOS DE APOYO AL ÁREA GESTIÓN DE DESARROLLO LOCAL EN EL CENTRO DE DOCUMENTACIÓN E INFORMACIÓN DE CDI DE LA ALCADIA LOCAL DE SUBA"/>
    <s v="https://community.secop.gov.co/Public/Tendering/OpportunityDetail/Index?noticeUID=CO1.NTC.3887543&amp;isFromPublicArea=True&amp;isModal=true&amp;asPopupView=true"/>
    <x v="7"/>
    <x v="411"/>
    <d v="2023-02-02T00:00:00"/>
    <d v="2023-08-01T00:00:00"/>
    <s v="6 meses "/>
    <d v="2023-11-01T00:00:00"/>
    <s v="3 meses "/>
    <d v="2023-11-01T00:00:00"/>
    <s v="9 meses "/>
    <s v="Término Ok"/>
    <m/>
    <m/>
    <m/>
    <m/>
    <s v="Transversal 126f # 133-27_x000d_"/>
    <n v="3228340653"/>
    <s v="lis-alejo2012@hotmail.es"/>
    <s v="Banco Scotiabank Colpatria"/>
    <s v="Ahorros"/>
    <s v="6342043015"/>
    <s v="Femenino"/>
    <s v="Colombia"/>
    <s v="Bogotá, D.C."/>
    <s v="Cundinamarca"/>
    <d v="1991-04-29T00:00:00"/>
    <n v="33"/>
    <s v="EL PAPEL DEL BTL EN EL MARKETING"/>
    <m/>
  </r>
  <r>
    <x v="3"/>
    <s v="100-2023"/>
    <n v="85793"/>
    <s v="Secop II"/>
    <s v="100-2023CPS-AG(85793)"/>
    <s v="FDLSUBACD-100-2023(85793)"/>
    <x v="0"/>
    <x v="0"/>
    <x v="0"/>
    <m/>
    <m/>
    <s v="REINALDO RODRIGUEZ MENDEZ"/>
    <n v="5882595"/>
    <s v="Chaparral (Tolima)"/>
    <n v="2032"/>
    <n v="28050000"/>
    <n v="2550000"/>
    <n v="0"/>
    <n v="30600000"/>
    <n v="2550000"/>
    <m/>
    <m/>
    <n v="5"/>
    <s v="Persona Natural"/>
    <x v="0"/>
    <s v="1. 28/12/2023 5:30:43 PM Mediante documento radicado el 22 de diciembre de 2023, se solicita la PRÓRROGA y ADICIÓN del contrato No. 100-2023CPS-AG(85793), suscrito con REINALDO RODRIGUEZ MENDEZ por el término de UN MES, además de adicionar DOS MILLONES QUINIENTOS CINCUENTA MIL PESOS M/CTE. ($2.550.000); atendiendo a la necesidad de garantizar la función de la administración local se requiere continuar con la ejecución del contrato de prestación de servicios objeto de adición y prórroga. LA NUEVA FECHA DE TERMINACIÓN DEL CONTRATO ES EL DÍA 30 DE ENERO DE 2024. Las erogaciones correspondientes al pago del valor de la presente adición se harán con cargo al presupuesto del FDLS, según certificado de disponibilidad presupuestal No. 1421 del 28 de diciembre de 2023. Lo anterior, con fundamento además en el principio de la autonomía de la voluntad consagrado en el artículo 1602 del Código Civil, en concordancia con el artículo 40 de la Ley 80 de 1993, inciso tercero."/>
    <s v="PRESTAR SERVICIOS DE APOYO EN LAS ACTIVIDADES DE SEGURIDAD, CONVIVENCIA CIUDADANA Y RECUPERACIÓN DEL ESPACIO PÚBLICO PARA EL CUMPLIMIENTO EFECTIVO DE LAS METAS DEL PROYECTO DE INVERSIÓN 2032 SUBA CONVIVE CON SEGURIDAD Y TRANQUILIDAD"/>
    <s v="https://community.secop.gov.co/Public/Tendering/OpportunityDetail/Index?noticeUID=CO1.NTC.3882851&amp;isFromPublicArea=True&amp;isModal=true&amp;asPopupView=true"/>
    <x v="13"/>
    <x v="408"/>
    <d v="2023-02-06T00:00:00"/>
    <d v="2023-12-31T00:00:00"/>
    <s v="10 meses 26 días."/>
    <d v="2024-01-30T00:00:00"/>
    <s v="30 días."/>
    <d v="2024-01-30T00:00:00"/>
    <s v="11 meses 25 días."/>
    <s v="Término Ok"/>
    <m/>
    <m/>
    <m/>
    <m/>
    <s v="Calle 129 D No 158 A – 21 Sta. Cecilia Suba"/>
    <n v="3118892002"/>
    <s v="rey59latino@gmail.com"/>
    <s v="Banco Caja Social (BCSC)"/>
    <s v="Ahorros"/>
    <s v="24049733091"/>
    <s v="Masculino"/>
    <s v="Colombia"/>
    <s v="Chaparral"/>
    <s v="Tolima"/>
    <d v="1959-06-20T00:00:00"/>
    <n v="64"/>
    <s v="BACHILLER"/>
    <m/>
  </r>
  <r>
    <x v="3"/>
    <s v="101-2023"/>
    <n v="83783"/>
    <s v="Secop II"/>
    <s v="101-2023CPS-P(83783)"/>
    <s v="FDLSUBACD-101-2023(83783)"/>
    <x v="0"/>
    <x v="0"/>
    <x v="1"/>
    <m/>
    <m/>
    <s v="YURY ANDRES SANTOS PETREL"/>
    <n v="80257080"/>
    <s v="Bogotá, D.C."/>
    <n v="1953"/>
    <n v="99000000"/>
    <n v="49200000"/>
    <n v="0"/>
    <n v="148200000"/>
    <n v="9000000"/>
    <m/>
    <m/>
    <n v="1"/>
    <s v="Persona Natural"/>
    <x v="6"/>
    <s v="2. 04/03/2024 3:27:26 PM Desde la supervisión del contrato radicada en la Oficina de Contratación el día 27/02/2024 se solicita la PRÓRROGA y ADICIÓN del contrato No. FDLSUBACPS-P-101- 2023, suscrito con YURY ANDRES SANTOS PETREL, por el término de TRES (03) MESES Y ONCE (11) DÍAS calendario, además de adicionar TREINTA MILLONES TRESCIENTOS MIL PESOS ($30.300.000) M/CTE; atendiendo a la necesidad de garantizar la función de la administración local y especialmente las labores operativas del que hacer de la Gestión local oficina de Subsidio C, se requiere continuar con la ejecución del contrato de prestación de servicios objeto de adición y prórroga. LA NUEVA FECHA DE TERMINACIÓN DEL CONTRATO ES EL DÍA QUINCE (15) DE JUNIO DE 2024. Las erogaciones correspondientes al pago del valor de la presente adición se harán con cargo al presupuesto del FDLS, según certificado de disponibilidad presupuestal N° 910 del 04/03/2024. Lo anterior, con fundamento además en el principio de la autonomía de la voluntad consagrado en el artículo 1602 del Código Civil, en concordancia con el artículo 40 de la Ley 80 de 1993, inciso tercero_x000a_1. 28/12/2023 5:51:43 PM  Mediante documento radicado en el Fondo de Desarrollo Local de Suba, y firmado por JULIAN ANDRES MORENO BARON, quien obra como supervisor del Contrato de Prestación de Servicios 101-2023CPS-P(83783), suscrito con YURY ANDRÉS SANTOS PETREL, se determina prorrogar por TRECE (13) MESES Y CUATRO (4) DÍAS contado a partir del vencimiento del plazo pactado y adicionar presupuestalmente al contrato la suma de DIECIOCHO MILLONES NOVECIENTOS MIL PESOS M/CTE ($18.900.000) incluido impuestos, (la justificación se encuentra anexa al presente, la cual hace parte integra del contrato). La nueva fecha terminación del contrato es el 04/03/2024. Para el efecto, se cuenta con el Certificado de Disponibilidad Presupuestal (CDP) No. 1426 del 28/12/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PROFESIONALES ESPECIALIZADOS PARA LA COORDINACIÓN GENERAL ADMINISTRATIVA, TÉCNICA Y FINANCIERA DE LOS DIFERENTES COMPONENTES DEL PROYECTO DE INVERSIÓN 1953 -SUBA SOLIDARIA Y EQUITATIVA, GARANTIZANDO LA OPERACIÓN, PRESTACIÓN DEL SERVICIO, SEGUIMIENTO Y CUMPLIMIENTO DE LOS PROCESOS ADMINISTRATIVOS, OPERATIVOS Y PROGRAMÁTICOS DEL APOYO ECONÓMICO TIPO C, INGRESO MÍNIMO GARANTIZADO Y JÓVENES RETO LOCAL EN LA ALCALDÍA LOCAL DE SUBA"/>
    <s v="https://community.secop.gov.co/Public/Tendering/OpportunityDetail/Index?noticeUID=CO1.NTC.3881943&amp;isFromPublicArea=True&amp;isModal=true&amp;asPopupView=true"/>
    <x v="2"/>
    <x v="408"/>
    <d v="2023-02-02T00:00:00"/>
    <d v="2023-12-31T00:00:00"/>
    <s v="10 meses 30 días."/>
    <d v="2024-06-15T00:00:00"/>
    <s v="5 meses 15 días."/>
    <d v="2024-06-15T00:00:00"/>
    <s v="1 años 4 meses 14 días."/>
    <s v="Término Ok"/>
    <m/>
    <m/>
    <m/>
    <m/>
    <s v="Carrera 72 a # No 137 a -35"/>
    <n v="3006595498"/>
    <s v="andressantosp967@gmail.com"/>
    <s v="Bancolombia"/>
    <s v="Ahorros"/>
    <s v="15485059650"/>
    <s v="Masculino"/>
    <s v="Colombia"/>
    <s v="Bogotá, D.C."/>
    <s v="Cundinamarca"/>
    <d v="1983-01-13T00:00:00"/>
    <n v="41"/>
    <s v="MAESTRÍA EN PLANEACIÓN PARA EL_x000a_DESARROLLO , ECONOMIA"/>
    <m/>
  </r>
  <r>
    <x v="3"/>
    <s v="102-2023 C1"/>
    <n v="83803"/>
    <s v="Secop II"/>
    <s v="102-2023CPS-P(83803)"/>
    <s v="FDLSUBACD-102-2023(83803)"/>
    <x v="0"/>
    <x v="0"/>
    <x v="1"/>
    <d v="2023-06-28T00:00:00"/>
    <s v="$ 42.933.333"/>
    <s v="MANUEL GUILLERMO FRANCISCO AMOROCHO BARRERA"/>
    <n v="1026555099"/>
    <s v="Bogotá, D.C."/>
    <n v="1978"/>
    <n v="77000000"/>
    <n v="0"/>
    <n v="0"/>
    <n v="77000000"/>
    <n v="7000000"/>
    <m/>
    <m/>
    <n v="1"/>
    <s v="Persona Natural"/>
    <x v="1"/>
    <s v="1. 28/06/2023 6:57:19 PM Mediante documento radicado en el Fondo de Desarrollo Local de Suba, por quien obra como apoyo a la supervisión del Contrato No.102-2023CPS-P(83803) se solicita CESIÓN del contrato suscrito con MANUEL GUILLERMO FRANCISCO AMOROCHO BARRERA identificado(a) con cédula de ciudadanía No. 1.026.555.099 de Bogotá D.C. De conformidad con la justificación de documento anexo suscrito por el supervisor, que hace parte integral de la presente modificación contractual. Por lo anterior, se realiza la CESIÓN DEL CONTRATO No. .102-2023CPS-P(83803) a FABIAN RICARDO QUIRIFE GUTIERREZ, identificado (a) con cedula de ciudadanía No. 1.014.215.482 de Bogotá, a partir del día VEINTIOCHO (28) de junio de 2023, teniendo en cuenta la idoneidad, previa verificación de los requisitos aportados por el (la) contratista. Lo anterior de conformidad con los documentos anexos, los cuales hacen parte integral de la presente modificación contractual."/>
    <s v="Prestar servicios profesionales en el"/>
    <s v="https://community.secop.gov.co/Public/Tendering/OpportunityDetail/Index?noticeUID=CO1.NTC.3883168&amp;isFromPublicArea=True&amp;isModal=true&amp;asPopupView=true"/>
    <x v="35"/>
    <x v="411"/>
    <d v="2023-02-02T00:00:00"/>
    <d v="2023-12-31T00:00:00"/>
    <s v="10 meses 30 días."/>
    <d v="2024-03-30T00:00:00"/>
    <s v="2 meses 28 días."/>
    <d v="2024-03-30T00:00:00"/>
    <s v="1 años 1 meses 29 días."/>
    <s v="Término Ok"/>
    <m/>
    <m/>
    <m/>
    <m/>
    <s v="Avenida calle 25 Nº 27 B - 87"/>
    <n v="3016967467"/>
    <s v="mfamorochob@unal.edu.co"/>
    <s v="Banco Davivienda"/>
    <s v="Ahorros"/>
    <s v="001670110426"/>
    <s v="Masculino"/>
    <s v="Colombia"/>
    <s v="Bogotá, D.C."/>
    <s v="Cundinamarca"/>
    <d v="1987-09-19T00:00:00"/>
    <n v="36"/>
    <s v="ADMINISTRACION DE EMPRESAS, ESPECIALIZACION EN PROYECTOS DE_x000a_DESARROLLO"/>
    <m/>
  </r>
  <r>
    <x v="3"/>
    <s v="102-2023"/>
    <n v="83803"/>
    <s v="Secop II"/>
    <s v="102-2023CPS-P(83803)"/>
    <s v="FDLSUBACD-102-2023(83803)"/>
    <x v="0"/>
    <x v="0"/>
    <x v="1"/>
    <m/>
    <m/>
    <s v="FABIÁN RICARDO QUIRIFE GUTIÉRREZ"/>
    <n v="1014215482"/>
    <s v="Bogotá, D.C."/>
    <n v="1978"/>
    <n v="77000000"/>
    <n v="38500000"/>
    <n v="0"/>
    <n v="115500000"/>
    <n v="7000000"/>
    <m/>
    <m/>
    <n v="1"/>
    <s v="Persona Natural"/>
    <x v="6"/>
    <s v="2. 26/03/2024 9:39:44 AM La supervisión del Contrato de Prestación de Servicios No. 102-2023CPS-P(83803), suscrito con FABIÁN RICARDO QUIRIFE GUTIÉRREZ, identificado con cédula de ciudadanía No. 1014215482 radicó en la Oficina de Contratación solicitud de ADICIÓN Y PRÓRROGA No. (2), del mismo; prórroga hasta el catorce (14) de junio de 2024, y adición por la suma de DIECISIETE MILLONES QUINIENTOS MIL PESOS M/CTE. ($ 17.500.000) la cual se encuentra respaldada con el Certificado de Disponibilidad Presupuestal No. 1109 del 22 de marzo de 2024, teniendo en cuenta la justificación que se encuentra en los documentos anexos, que hacen parte integral del presente Contrato._x000a_1. 20/12/2023 7:11:09 PM La supervisión del Contrato de Prestación de Servicios No. 102-2023CPS-P(83803), suscrito con FABIÁN RICARDO QUIRIFE GUTIÉRREZ, identificado con cédula de ciudadanía No. 1014215482 radicó en la Oficina de Contratación solicitud de ADICIÓN Y PRÓRROGA No. (1), del mismo; prórroga hasta el treinta y uno (30) de marzo de 2024, y adición por la suma de VEINTIÚN MILLONES DE PESOS M/CTE. ($21.000.000) la cual se encuentra respaldada con el Certificado de Disponibilidad Presupuestal No. 1301 del 13 de diciembre de 2023, teniendo en cuenta la justificación que se encuentra en los documentos anexos, que hacen parte integral del presente Contrato"/>
    <s v="Prestar servicios profesionales en el"/>
    <s v="https://community.secop.gov.co/Public/Tendering/OpportunityDetail/Index?noticeUID=CO1.NTC.3883168&amp;isFromPublicArea=True&amp;isModal=true&amp;asPopupView=true"/>
    <x v="6"/>
    <x v="411"/>
    <d v="2023-02-02T00:00:00"/>
    <d v="2023-12-31T00:00:00"/>
    <s v="10 meses 30 días."/>
    <d v="2024-06-14T00:00:00"/>
    <s v="5 meses 14 días."/>
    <d v="2024-06-14T00:00:00"/>
    <s v="1 años 4 meses 13 días."/>
    <s v="Término Ok"/>
    <m/>
    <m/>
    <m/>
    <m/>
    <s v="Cra 112 B 79 - 28"/>
    <n v="3016021743"/>
    <s v="quirife.fabian@gmail.com"/>
    <s v="Banco de Bogotá"/>
    <s v="Ahorros"/>
    <s v="033054719"/>
    <s v="Masculino"/>
    <s v="Colombia"/>
    <s v="Bogotá, D.C."/>
    <s v="Cundinamarca"/>
    <d v="1990-10-22T00:00:00"/>
    <n v="33"/>
    <s v="ADMINISTRACION DE EMPRESAS "/>
    <m/>
  </r>
  <r>
    <x v="3"/>
    <s v="103-2023"/>
    <n v="83823"/>
    <s v="Secop II"/>
    <s v="103-2023CPS-AG(83823)"/>
    <s v="FDLSUBACD-103-2023(83823)"/>
    <x v="0"/>
    <x v="0"/>
    <x v="0"/>
    <m/>
    <m/>
    <s v="DIRONN MAURICIO TRINIDAD AMADO"/>
    <n v="1010244911"/>
    <s v="Bogotá, D.C."/>
    <n v="1978"/>
    <n v="28050000"/>
    <s v="$2.550.000"/>
    <n v="0"/>
    <n v="28050000"/>
    <n v="2550000"/>
    <m/>
    <m/>
    <n v="3"/>
    <s v="Persona Natural"/>
    <x v="0"/>
    <s v="1. 20/12/2023 2:45:33 PM Mediante documento radicado en el Fondo de Desarrollo Local de Suba, por JULIAN ANDRES MORENO BARON, quien obra como supervisor del Contrato de Prestación de Servicios 103-2023CPS-AG(83823), suscrito con DIRONN MAURICIO TRINIDAD AMADO se determina prorrogar por UN (1) MES contado a partir del vencimiento del plazo pactado y adicionar presupuestalmente al contrato la suma de DOS MILLONES QUINIENTOS CINCUENTA MIL PESOS ($2.550.000) incluido impuestos, (la justificación se encuentra anexa al presente, la cual hace parte integra del contrato). La nueva fecha terminación del contrato es el 31/01/2024. Para el efecto, se cuenta con el Certificado de Disponibilidad Presupuestal (CDP) No. 1339 del 14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SUS SERVICIOS DE APOYO LOGÍSTICO ASISTENCIAL PARA EL DESARROLLO DE ACTIVIDADES Y EVENTOS LOCALES DE LA ALCALDÍA LOCAL DE SUBA"/>
    <s v="https://community.secop.gov.co/Public/Tendering/OpportunityDetail/Index?noticeUID=CO1.NTC.3907223&amp;isFromPublicArea=True&amp;isModal=true&amp;asPopupView=true"/>
    <x v="15"/>
    <x v="412"/>
    <d v="2023-02-06T00:00:00"/>
    <d v="2023-12-31T00:00:00"/>
    <s v="10 meses 26 días."/>
    <d v="2024-01-31T00:00:00"/>
    <s v="1 meses "/>
    <d v="2024-01-31T00:00:00"/>
    <s v="11 meses 26 días."/>
    <s v="Término Ok"/>
    <m/>
    <m/>
    <m/>
    <m/>
    <s v="KR 87128A 35"/>
    <n v="3022820975"/>
    <s v="dironntrinidad@gmail.com"/>
    <s v="Banco Davivienda"/>
    <s v="Ahorros"/>
    <s v="8200799636"/>
    <s v="Masculino"/>
    <s v="Colombia"/>
    <s v="Bogotá, D.C."/>
    <s v="Cundinamarca"/>
    <d v="1999-03-22T00:00:00"/>
    <n v="25"/>
    <s v="TÉCNICO EN ASISTENCIA ADMINISTRATIVA"/>
    <m/>
  </r>
  <r>
    <x v="3"/>
    <s v="104-2023 C1"/>
    <n v="83927"/>
    <s v="Secop II"/>
    <s v="104-2023CPS-P(83927)"/>
    <s v="FDLSUBACD-104-2023(83927)"/>
    <x v="0"/>
    <x v="0"/>
    <x v="1"/>
    <d v="2023-02-16T00:00:00"/>
    <s v="$74.900.000"/>
    <s v="LUIS HERNANDO NIVIA PINZON"/>
    <n v="1014193169"/>
    <s v="Bogotá, D.C."/>
    <n v="1978"/>
    <n v="77000000"/>
    <n v="0"/>
    <n v="0"/>
    <n v="77000000"/>
    <n v="7000000"/>
    <m/>
    <m/>
    <n v="3"/>
    <s v="Persona Natural"/>
    <x v="1"/>
    <s v="1. 16/02/2023 7:07:26 PM Mediante documento remitido por el señor Alcalde Local quien obra como supervisor del Contrato de Prestación de Servicios Profesionales No 104- 2023CPS-P (83927) suscrito con LUIS HERNANDO NIVIA PINZON identificado con CÉDULA DE CIUDADANÍA No. 1.014.193.169 DE BOGOTA D.C, se solicita CESIÓN del mismo, de conformidad con la justificación contenida en el documento anexo, que hace parte integral de la presente modificación contractual. Por lo anterior, se realiza la CESIÓN del Contrato de Prestación de Servicios Profesionales No 104- 2023CPS-P(83927) a JOSE AUGUSTO PASTRANA TRUJILLO, identificado con cédula de ciudadanía No. 83.234.831 DE PALERMO (HUILA), a partir del 16 DE FEBRERO DE 2023, teniendo en cuenta la idoneidad, previa verificación del cumplimiento de los requisitos aportados por el contratista. Lo anterior de conformidad con los documentos anexos, los cuales hacen parte integral de la presente modificación contractual."/>
    <s v="Ejecución, seguimiento y evaluación de las políticas, planes, programas y proyectos de desarrollo"/>
    <s v="https://community.secop.gov.co/Public/Tendering/OpportunityDetail/Index?noticeUID=CO1.NTC.3883228&amp;isFromPublicArea=True&amp;isModal=true&amp;asPopupView=true"/>
    <x v="14"/>
    <x v="411"/>
    <d v="2023-02-07T00:00:00"/>
    <d v="2023-12-31T00:00:00"/>
    <s v="10 meses 25 días."/>
    <d v="2023-12-31T00:00:00"/>
    <s v=""/>
    <d v="2023-12-31T00:00:00"/>
    <s v="10 meses 25 días."/>
    <s v="Término Ok"/>
    <m/>
    <m/>
    <m/>
    <m/>
    <s v="Calle 144 145a 50"/>
    <n v="3213540492"/>
    <s v="luisniviapinzon@hotmail.com"/>
    <s v="Confiar Cooperativa Financiera"/>
    <s v="Ahorros"/>
    <s v="380040683"/>
    <s v="Masculino"/>
    <s v="Colombia"/>
    <s v="Bogotá, D.C."/>
    <s v="Cundinamarca"/>
    <d v="1988-01-21T00:00:00"/>
    <n v="36"/>
    <s v="ESPECIALIZACION EN DERECHO ADMINISTRATIVO, DERECHO"/>
    <m/>
  </r>
  <r>
    <x v="3"/>
    <s v="104-2023 C2"/>
    <n v="83927"/>
    <s v="Secop II"/>
    <s v="104-2023CPS-P(83927)"/>
    <s v="FDLSUBACD-104-2023(83927)"/>
    <x v="0"/>
    <x v="0"/>
    <x v="1"/>
    <d v="2023-05-09T00:00:00"/>
    <s v="$55.533.333"/>
    <s v="JOSE AUGUSTO PASTRANA TRUJILLO"/>
    <n v="83234831"/>
    <s v="Palermo (Huila)"/>
    <n v="1978"/>
    <n v="77000000"/>
    <n v="0"/>
    <n v="0"/>
    <n v="77000000"/>
    <n v="7000000"/>
    <m/>
    <m/>
    <n v="3"/>
    <s v="Persona Natural"/>
    <x v="1"/>
    <s v="2. 12/05/2023 12:01:17 PM Mediante documento remitido por el señor Alcalde Local quien obra como supervisor del Contrato de Prestación de Servicios Profesionales 104-2023 CPS-P (83927) suscrito con JOSE AUGUSTO PASTRANA TRUJILLO identificado con cédula de ciudadanía No. 83.234.831, se solicita CESIÓN del mismo, de conformidad con la justificación contenida en el documento anexo, que hace parte integral de la presente modificación contractual. Por lo anterior, se realiza la CESIÓN del Contrato de Prestación de Servicios Profesionales No 104-2023 CPS-P(83927) a SONIA GONZALEZ LARA, IDENTIFICADA CON CÉDULA DE CIUDADANÍA No. 36.275.793, a partir del 09 de mayo de 2023, teniendo en cuenta la idoneidad, previa verificación del cumplimiento de los requisitos aportados por el contratista. Lo anterior de conformidad con los documentos anexos, los cuales hacen parte integral de la presente modificación contractual"/>
    <s v="Ejecución, seguimiento y evaluación de las políticas, planes, programas y proyectos de desarrollo"/>
    <s v="https://community.secop.gov.co/Public/Tendering/OpportunityDetail/Index?noticeUID=CO1.NTC.3883228&amp;isFromPublicArea=True&amp;isModal=true&amp;asPopupView=true"/>
    <x v="14"/>
    <x v="411"/>
    <d v="2023-02-07T00:00:00"/>
    <d v="2023-12-31T00:00:00"/>
    <s v="10 meses 25 días."/>
    <d v="2023-12-31T00:00:00"/>
    <s v=""/>
    <d v="2023-12-31T00:00:00"/>
    <s v="10 meses 25 días."/>
    <s v="Término Ok"/>
    <m/>
    <m/>
    <m/>
    <m/>
    <s v="Calle 150A No. 101-20 Torre. 4 Apto 803"/>
    <n v="3124355917"/>
    <s v="augustopastrana@hotmail.com"/>
    <s v="Banco Caja Social (BCSC)"/>
    <s v="Ahorros"/>
    <s v="24080772547"/>
    <s v="Masculino"/>
    <s v="Colombia"/>
    <s v="Palermo"/>
    <s v="Huila"/>
    <d v="1973-12-21T00:00:00"/>
    <n v="50"/>
    <s v="ESPECIALIZACION EN DERECHO ADMINISTRATIVO, DERECHO"/>
    <m/>
  </r>
  <r>
    <x v="3"/>
    <s v="104-2023"/>
    <n v="83927"/>
    <s v="Secop II"/>
    <s v="104-2023CPS-P(83927)"/>
    <s v="FDLSUBACD-104-2023(83927)"/>
    <x v="0"/>
    <x v="0"/>
    <x v="1"/>
    <m/>
    <m/>
    <s v="SONIA GONZALEZ LARA"/>
    <n v="36275793"/>
    <s v="Pitalito (Huila)"/>
    <n v="1978"/>
    <n v="77000000"/>
    <n v="0"/>
    <n v="0"/>
    <n v="77000000"/>
    <n v="7000000"/>
    <m/>
    <m/>
    <n v="3"/>
    <s v="Persona Natural"/>
    <x v="0"/>
    <m/>
    <s v="Ejecución, seguimiento y evaluación de las políticas, planes, programas y proyectos de desarrollo"/>
    <s v="https://community.secop.gov.co/Public/Tendering/OpportunityDetail/Index?noticeUID=CO1.NTC.3883228&amp;isFromPublicArea=True&amp;isModal=true&amp;asPopupView=true"/>
    <x v="14"/>
    <x v="411"/>
    <d v="2023-02-07T00:00:00"/>
    <d v="2023-12-31T00:00:00"/>
    <s v="10 meses 25 días."/>
    <d v="2023-12-31T00:00:00"/>
    <s v=""/>
    <d v="2023-12-31T00:00:00"/>
    <s v="10 meses 25 días."/>
    <s v="Término Ok"/>
    <m/>
    <m/>
    <m/>
    <m/>
    <s v="CARRERA 46 No. 60 - 20 APTO 401"/>
    <n v="3112656062"/>
    <s v="soniaglm13z@gmail.com"/>
    <s v="Banco Davivienda"/>
    <s v="Ahorros"/>
    <s v="0550009500702007"/>
    <s v="Femenino"/>
    <s v="Colombia"/>
    <s v="Garzon"/>
    <s v="Huila"/>
    <d v="1965-07-22T00:00:00"/>
    <n v="58"/>
    <s v="ESPECIALIZACION EN DERECHO PENAL"/>
    <m/>
  </r>
  <r>
    <x v="3"/>
    <s v="105-2023"/>
    <n v="83927"/>
    <s v="Secop II"/>
    <s v="105-2023CPS-P(83927)"/>
    <s v="FDLSUBACD-105-2023(83927)"/>
    <x v="0"/>
    <x v="0"/>
    <x v="1"/>
    <m/>
    <m/>
    <s v="JUAN CARLOS BETANCOURT CARVAJAL"/>
    <n v="80136968"/>
    <s v="Bogotá, D.C."/>
    <n v="1978"/>
    <n v="42000000"/>
    <n v="21000000"/>
    <n v="0"/>
    <n v="63000000"/>
    <n v="7000000"/>
    <m/>
    <m/>
    <n v="1"/>
    <s v="Persona Natural"/>
    <x v="0"/>
    <s v="1. 4/08/2023 4:02:36 PM La supervisión del Contrato de Prestación de Servicios No. 105-2023 CPS-P (83927) suscrito con JUAN CARLOS BETANCOURT CARVAJAL, radicó en la Oficina de Contratación solicitud de ADICIÓN Y PRÓRROGA No. (1) del referido contrato; prórroga hasta el CINCO (05) de NOVIEMBRE de 2023, y adición para un valor total de VEINTIUN MILLONES DE PESOS M/CTE. ($ 21.000.000), teniendo en cuenta la justificación que se encuentra en los documentos anexos, que hacen parte integral del presente Contrato."/>
    <s v="PRESTAR SERVICIOS PROFESIONALES, PARA ATENDER, TRAMITAR Y REALIZAR EL SEGUIMIENTO A TUTELAS, ACCIONES POPULARES, INCIDENTES DE DESACATO, PROPOSICIONES, REQUERIMIENTO DE ENTES DE CONTROL Y DEMÁS ASUNTOS DE ÍNDOLE JURÍDICO, FINANCIERO, Y ADMINISTRATIVO QUE SEAN DESIGNADOS POR EL ALCALDE(SA) LOCAL."/>
    <s v="https://community.secop.gov.co/Public/Tendering/OpportunityDetail/Index?noticeUID=CO1.NTC.3893443&amp;isFromPublicArea=True&amp;isModal=true&amp;asPopupView=true"/>
    <x v="1"/>
    <x v="409"/>
    <d v="2023-02-06T00:00:00"/>
    <d v="2023-08-05T00:00:00"/>
    <s v="6 meses "/>
    <d v="2023-11-05T00:00:00"/>
    <s v="3 meses "/>
    <d v="2023-11-05T00:00:00"/>
    <s v="9 meses "/>
    <s v="Término Ok"/>
    <m/>
    <m/>
    <m/>
    <m/>
    <s v="Calle 110 No. 14b-73 Apto 201"/>
    <n v="3203616874"/>
    <s v="juank821227@hotmail.com"/>
    <s v="Banco Davivienda"/>
    <s v="Ahorros"/>
    <s v="570007170497759"/>
    <s v="Masculino"/>
    <s v="Colombia"/>
    <s v="Bogotá, D.C."/>
    <s v="Cundinamarca"/>
    <d v="1982-12-27T00:00:00"/>
    <n v="41"/>
    <s v="ESPECIALIZACION EN DERECHO DE LA SEGURIDAD SOCIAL, DERECHO"/>
    <m/>
  </r>
  <r>
    <x v="3"/>
    <s v="106-2023"/>
    <n v="84195"/>
    <s v="Secop II"/>
    <s v="106-2023CPS-AG(84195)"/>
    <s v="FDLSUBACD-106-2023(84195)"/>
    <x v="0"/>
    <x v="0"/>
    <x v="0"/>
    <m/>
    <m/>
    <s v="JAVIER CAMILO MESA NOVOA"/>
    <n v="1015438810"/>
    <s v="Bogotá, D.C."/>
    <n v="1978"/>
    <n v="24000000"/>
    <n v="12000000"/>
    <n v="0"/>
    <n v="36000000"/>
    <n v="4000000"/>
    <m/>
    <m/>
    <n v="1"/>
    <s v="Persona Natural"/>
    <x v="0"/>
    <s v="1. 4/08/2023 3:26:08 PM Mediante documento radicado el 4 de julio de 2023, se solicita la PRÓRROGA y ADICIÓN del contrato No. 106-2023CPS-(84195), suscrito con JAVIER CAMILO MESA NOVOA, por el término de TRES (3) MESES, además de adicionar la suma de DOCE MILLONES DE PESOS M/CTE. ($12.000.000) incluidos impuestos.; atendiendo a la necesidad de garantizar la función de la administración local se requiere continuar con la ejecución del contrato de prestación de servicios objeto de adición y prórroga. La nueva fecha de terminación del contrato es el día 5 de noviembre de 2023. Las erogaciones correspondientes al pago del valor de la presente adición se harán con cargo al presupuesto del FDLS, según certificado de disponibilidad presupuestal N° 444 del 26/01/2023. Lo anterior, con fundamento además en el principio de la autonomía de la voluntad consagrado en el artículo 1602 del Código Civil, en concordancia con el artículo 40 de la Ley 80 de 1993, inciso tercero"/>
    <s v="APOYAR Y DAR SOPORTE TÉCNICO AL ADMINISTRADOR Y USUARIO FINAL DE LA RED DE SISTEMAS Y TECNOLOGÍA E INFORMACIÓN DE LA ALCALDÍA LOCAL"/>
    <s v="https://community.secop.gov.co/Public/Tendering/OpportunityDetail/Index?noticeUID=CO1.NTC.3881976&amp;isFromPublicArea=True&amp;isModal=true&amp;asPopupView=true"/>
    <x v="9"/>
    <x v="411"/>
    <d v="2023-02-06T00:00:00"/>
    <d v="2023-08-05T00:00:00"/>
    <s v="6 meses "/>
    <d v="2023-11-05T00:00:00"/>
    <s v="3 meses "/>
    <d v="2023-11-05T00:00:00"/>
    <s v="9 meses "/>
    <s v="Término Ok"/>
    <m/>
    <m/>
    <m/>
    <m/>
    <s v="CL 141 A 107 07"/>
    <n v="3186946007"/>
    <s v="kmomesa@gmail.com"/>
    <s v="Banco BBVA"/>
    <s v="Ahorros"/>
    <s v="268314978"/>
    <s v="Masculino"/>
    <s v="Colombia"/>
    <s v="Bogotá, D.C."/>
    <s v="Cundinamarca"/>
    <d v="1993-05-29T00:00:00"/>
    <n v="31"/>
    <s v="TECNOLOGÍA EN DISEÑO,_x000a_IMPLEMENTACIÓN Y MANTENIMIENTO, INGENIERÍA EN TELECOMUNICACIONES"/>
    <m/>
  </r>
  <r>
    <x v="3"/>
    <s v="107-2023"/>
    <n v="84195"/>
    <s v="Secop II"/>
    <s v="107-2023 CPS-AG(84195)"/>
    <s v="FDLSUBACD-107-2023(84195)"/>
    <x v="0"/>
    <x v="0"/>
    <x v="0"/>
    <m/>
    <m/>
    <s v="EDWIN MORENO FUENTES"/>
    <n v="79710852"/>
    <s v="Bogotá, D.C."/>
    <n v="1978"/>
    <n v="24000000"/>
    <n v="12000000"/>
    <n v="0"/>
    <n v="36000000"/>
    <n v="4000000"/>
    <m/>
    <m/>
    <n v="1"/>
    <s v="Persona Natural"/>
    <x v="0"/>
    <s v="1. 4/08/2023 3:07:50 PM La supervisión del Contrato de Prestación de Servicios No. 107-2023CPS-P(84195),suscrito con EDWIN MORENO FUENTES, radicó solicitud de ADICIÓN Y PRÓRROGA No. (1) del referido contrato por el término de TRES (3) MESES contado a partir del vencimiento del plazo inicialmente pactado y en consecuencia adicionar el valor por la suma de DOCE MILLONES DE PESOS M/CTE ($12.000.000) incluidos impuestos, teniendo en cuenta la justificación que se encuentra en los documentos anexos, que hacen parte integral del presente Contrato."/>
    <s v="APOYAR Y DAR SOPORTE TÉCNICO AL ADMINISTRADOR Y USUARIO FINAL DE LA RED DE SISTEMAS Y TECNOLOGÍA E INFORMACIÓN DE LA ALCALDÍA LOCAL"/>
    <s v="https://community.secop.gov.co/Public/Tendering/OpportunityDetail/Index?noticeUID=CO1.NTC.3892245&amp;isFromPublicArea=True&amp;isModal=true&amp;asPopupView=true"/>
    <x v="9"/>
    <x v="409"/>
    <d v="2023-02-06T00:00:00"/>
    <d v="2023-08-05T00:00:00"/>
    <s v="6 meses "/>
    <d v="2023-11-05T00:00:00"/>
    <s v="3 meses "/>
    <d v="2023-11-05T00:00:00"/>
    <s v="9 meses "/>
    <s v="Término Ok"/>
    <m/>
    <m/>
    <m/>
    <m/>
    <s v="Cr 87b #90-40 casa 7"/>
    <n v="3166091700"/>
    <s v="jedwinmf@gmail.com"/>
    <s v="Banco Caja Social (BCSC)"/>
    <s v="Ahorros"/>
    <s v="24102941560"/>
    <s v="Masculino"/>
    <s v="Colombia"/>
    <s v="Bogotá, D.C."/>
    <s v="Cundinamarca"/>
    <d v="1974-10-02T00:00:00"/>
    <n v="49"/>
    <s v="TÉCNICO EN MANTENIMIENTO DE_x000a_EQUIPOS DE COMPUTO,TECNOLOGÍA EN ANÁLISIS Y DESARROLLO_x000a_DE SISTEMAS DE INFORMACIÓN "/>
    <m/>
  </r>
  <r>
    <x v="3"/>
    <s v="108-2023"/>
    <n v="84204"/>
    <s v="Secop II"/>
    <s v="108-2023CPS-P(84204)"/>
    <s v="FDLSUBACD-108-2023(84204)"/>
    <x v="0"/>
    <x v="0"/>
    <x v="1"/>
    <m/>
    <m/>
    <s v="TULLY MILENA GONZALEZ TORRES"/>
    <n v="64589205"/>
    <s v="Bogotá, D.C."/>
    <n v="1979"/>
    <n v="42000000"/>
    <n v="21000000"/>
    <n v="0"/>
    <n v="63000000"/>
    <n v="7000000"/>
    <m/>
    <m/>
    <n v="5"/>
    <s v="Persona Natural"/>
    <x v="0"/>
    <s v="1. 31/07/2023 10:00:47 AM La supervisión del Contrato de Prestación de Servicios No. 108-2023CPS-P(84204), suscrito con TULLY MILENA GONZÁLEZ TORRES,, radicó en la Oficina de Contratación solicitud de ADICIÓN Y PRÓRROGA No. (1 ) del referido contrato; prórroga hasta el primero (01) de noviembre de 2023, y adición para un valor total de VEINTIUN MILLONES DE PESOS M/CTE. ($21.000.000), teniendo en cuenta la justificación que se encuentra en los documentos anexos, que hacen parte integral del presente Contrato."/>
    <s v="APOYAR TÉCNICAMENTE LAS DISTINTAS ETAPAS DE_x000a_LOS PROCESOS DE COMPETENCIA DE LAS INSPECCIONES DE POLICÍA DE LA LOCALIDAD"/>
    <s v="https://community.secop.gov.co/Public/Tendering/OpportunityDetail/Index?noticeUID=CO1.NTC.3882607&amp;isFromPublicArea=True&amp;isModal=true&amp;asPopupView=true"/>
    <x v="31"/>
    <x v="408"/>
    <d v="2023-02-02T00:00:00"/>
    <d v="2023-08-01T00:00:00"/>
    <s v="6 meses "/>
    <d v="2023-11-01T00:00:00"/>
    <s v="3 meses "/>
    <d v="2023-11-01T00:00:00"/>
    <s v="9 meses "/>
    <s v="Término Ok"/>
    <m/>
    <m/>
    <m/>
    <m/>
    <s v="Calle 160 # 64 - 11 Apto 403 To 6"/>
    <n v="3008377632"/>
    <s v="tmg80@hotmail.com"/>
    <s v="Bancolombia"/>
    <s v="Ahorros"/>
    <s v="69813208202"/>
    <s v="Femenino"/>
    <s v="Colombia"/>
    <s v="Bogotá, D.C."/>
    <s v="Cundinamarca"/>
    <d v="1980-11-03T00:00:00"/>
    <n v="43"/>
    <s v="ARQUITECTURA, ESPECIALIZACION EN DERECHO URBANISTICO"/>
    <m/>
  </r>
  <r>
    <x v="3"/>
    <s v="109-2023"/>
    <n v="83697"/>
    <s v="Secop II"/>
    <s v="109-2023CPS-AG(83697)"/>
    <s v="FDLSUBACD-109-2023(83697)"/>
    <x v="0"/>
    <x v="0"/>
    <x v="0"/>
    <m/>
    <m/>
    <s v="JUAN SEBASTIÁN GONZÁLEZ ESPINOSA"/>
    <n v="1019070888"/>
    <s v="Bogotá, D.C."/>
    <n v="1978"/>
    <n v="24000000"/>
    <n v="12000000"/>
    <n v="0"/>
    <n v="36000000"/>
    <n v="4000000"/>
    <m/>
    <m/>
    <n v="5"/>
    <s v="Persona Natural"/>
    <x v="0"/>
    <s v="1. 28/07/2023 5:10:10 PM Mediante documento radicado en el Fondo de Desarrollo Local de Suba, por JULIAN ANDRES MORENO BARON, quien obra como supervisor del Contrato de Prestación de Servicios 109-2023CPS-AG(83697), suscrito con JUAN SEBASTIÁN GONZÁLEZ ESPINOSA, se determina prorrogar por TRES (3) MESES contado a partir del vencimiento del plazo pactado y adicionar presupuestalmente al contrato la suma de DOCE MILLONES PESOS M/CTE. ($12.000.000) incluido impuestos, (la justificación se encuentra anexa al presente, la cual hace parte integra del contrato). La nueva fecha terminación del contrato es el 5/11/2023. Para el efecto, se cuenta con el Certificado de Disponibilidad Presupuestal (CDP) No. 260 del 19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_x0009_ "/>
    <s v="Prestar los servicios de apoyo en el Área Gestión de Desarrollo Local en el acompañamiento de acciones enfocadas a fortalecer el tejido social dentro de las acciones ambientales de la localidad de Suba"/>
    <s v="https://community.secop.gov.co/Public/Tendering/OpportunityDetail/Index?noticeUID=CO1.NTC.3883180&amp;isFromPublicArea=True&amp;isModal=true&amp;asPopupView=true"/>
    <x v="12"/>
    <x v="408"/>
    <d v="2023-02-06T00:00:00"/>
    <d v="2023-08-05T00:00:00"/>
    <s v="6 meses "/>
    <d v="2023-11-05T00:00:00"/>
    <s v="3 meses "/>
    <d v="2023-11-05T00:00:00"/>
    <s v="9 meses "/>
    <s v="Término Ok"/>
    <m/>
    <m/>
    <m/>
    <m/>
    <s v=" calle 141 b # 102 a 10"/>
    <n v="3193875581"/>
    <s v="mounsterlie@gmail.com"/>
    <s v="Banco Caja Social (BCSC)"/>
    <s v="Ahorros"/>
    <s v="24120074855"/>
    <s v="Masculino"/>
    <s v="Colombia"/>
    <s v="Bogotá, D.C."/>
    <s v="Cundinamarca"/>
    <d v="1992-05-12T00:00:00"/>
    <n v="32"/>
    <s v="INGENIERIA AMBIENTAL"/>
    <m/>
  </r>
  <r>
    <x v="3"/>
    <s v="110-2023"/>
    <n v="83694"/>
    <s v="Secop II"/>
    <s v="110-2023CPS-P(83694)"/>
    <s v="FDLSUBACD-110-2023(83694)"/>
    <x v="0"/>
    <x v="0"/>
    <x v="1"/>
    <m/>
    <m/>
    <s v="JUAN CARLOS BEJARANO ECHEVERRY"/>
    <n v="5819766"/>
    <s v="Bogotá, D.C."/>
    <n v="1978"/>
    <n v="42000000"/>
    <n v="21000000"/>
    <n v="0"/>
    <n v="63000000"/>
    <n v="7000000"/>
    <m/>
    <m/>
    <n v="1"/>
    <s v="Persona Natural"/>
    <x v="0"/>
    <s v="1. 31/07/2023 9:10:58 AM Mediante documento radicado en el Fondo de Desarrollo Local de Suba, por JULIAN ANDRES MORENO BARON, quien obra como supervisor del Contrato de Prestación de Servicios 110-2023CPS-P(83694), suscrito con JUAN CARLOS VEJARANO ECHEVERRY se determina prorrogar por TRES (3) MESES contado a partir del vencimiento del plazo pactado y adicionar presupuestalmente al contrato la suma de VEINTIUN MILLONES PESOS M/CTE. ($21.000.000) incluido impuestos, (la justificación se encuentra anexa al presente, la cual hace parte integra del contrato). La nueva fecha terminación del contrato es el 01/11/2023. Para el efecto, se cuenta con el Certificado de Disponibilidad Presupuestal (CDP) No. 431 del 26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APOYAR JURÍDICAMENTE EN LA SUSTANCIACIÓN Y REVISIÓN DE LAS DISTINTAS ACTUACIONES DEL ÁREA DE GESTIÓN DEL DESARROLLO LOCAL DE LA ALCALDÍA LOCAL DE SUBA, PARA LA REALIZACIÓN DE ACCIONES PARA EL DESARROLLO AMBIENTAL SOSTENIBLE, DANDO CUMPLIMIENTO A LAS METAS DEL PLAN DE DESARROLLO LOCAL DE LA VIGENCIA"/>
    <s v="https://community.secop.gov.co/Public/Tendering/OpportunityDetail/Index?noticeUID=CO1.NTC.3883702&amp;isFromPublicArea=True&amp;isModal=true&amp;asPopupView=true"/>
    <x v="12"/>
    <x v="411"/>
    <d v="2023-02-02T00:00:00"/>
    <d v="2023-08-01T00:00:00"/>
    <s v="6 meses "/>
    <d v="2023-11-01T00:00:00"/>
    <s v="3 meses "/>
    <d v="2023-11-01T00:00:00"/>
    <s v="9 meses "/>
    <s v="Término Ok"/>
    <m/>
    <m/>
    <m/>
    <m/>
    <s v="Carrera 57 # 175 – 57 "/>
    <n v="3105500365"/>
    <s v="jucaverry@gmail.com"/>
    <s v="Bancolombia"/>
    <s v="Ahorros"/>
    <s v="15368400464"/>
    <s v="Masculino"/>
    <s v="Colombia"/>
    <s v="Bogotá, D.C."/>
    <s v="Cundinamarca"/>
    <d v="1980-02-26T00:00:00"/>
    <n v="44"/>
    <s v="ESPECIALIZACION EN DERECHO_x000a_ADMINISTRATIVO, DERECHO"/>
    <m/>
  </r>
  <r>
    <x v="3"/>
    <s v="111-2023"/>
    <n v="85823"/>
    <s v="Secop II"/>
    <s v="111-2023CPS-P(85823)"/>
    <s v="FDLSUBACD-111-2023(85823)"/>
    <x v="0"/>
    <x v="0"/>
    <x v="1"/>
    <m/>
    <m/>
    <s v="Erika Paola Cepeda Gutierrez"/>
    <n v="1015456486"/>
    <s v="Bogotá, D.C."/>
    <n v="1957"/>
    <n v="30300000"/>
    <n v="15150000"/>
    <n v="0"/>
    <n v="45450000"/>
    <n v="5050000"/>
    <m/>
    <m/>
    <n v="1"/>
    <s v="Persona Natural"/>
    <x v="0"/>
    <s v="1. 2/08/2023 4:00:16 PM_x0009_La supervisión del Contrato de Prestación de Servicios No. 111-2023CPS-P(85823), suscrito con ERIKA PAOLA CEPEDA GUTIÉRREZ, radicó en la Oficina de Contratación solicitud de MODIFICACION, ADICIÓN Y PRÓRROGA No. 1 del referido contrato; prórroga hasta el (5) de noviembre de 2023, y adición para un valor total de QUINCE MILLONES CIENTO CINCUENTA MIL PESOS M/CTE. ($15.150.000), teniendo en cuenta la justificación que se encuentra en los documentos anexos, que hacen parte integral del presente Contrato."/>
    <s v="PRESTAR SERVICIOS PROFESIONALES EN EL ÁREA DE GESTIÓN DEL DESARROLLO LOCAL DE LA ALCALDÍA LOCAL DE SUBA, PARA APOYAR EN EL PROCESO DE FORMULACIÓN, EJECUCIÓN, SEGUIMIENTO Y EVALUACIÓN DE LAS ACCIONES ENCAMINADAS A PROMOVER Y GARANTIZAR OPORTUNIDADES DE EDUCACIÓN SUPERIOR PARA LA CIUDADANÍA DE LA LOCALIDAD DE SUBA, EN EL MARCO DEL CUMPLIMIENTO DEL PROYECTO DE INVERSIÓN 1957 CONSTRUYENDO NUESTRA INFANCIA LOCAL"/>
    <s v="https://community.secop.gov.co/Public/Tendering/OpportunityDetail/Index?noticeUID=CO1.NTC.3885840&amp;isFromPublicArea=True&amp;isModal=true&amp;asPopupView=true"/>
    <x v="20"/>
    <x v="411"/>
    <d v="2023-02-06T00:00:00"/>
    <d v="2023-08-05T00:00:00"/>
    <s v="6 meses "/>
    <d v="2023-11-05T00:00:00"/>
    <s v="3 meses "/>
    <d v="2023-11-05T00:00:00"/>
    <s v="9 meses "/>
    <s v="Término Ok"/>
    <m/>
    <m/>
    <m/>
    <m/>
    <s v="Av. Calle 26 # 43 81"/>
    <n v="3124624942"/>
    <s v="erika.p.cepeda.g@gmail.com"/>
    <s v="Banco Davivienda"/>
    <s v="Ahorros"/>
    <s v="488402711847"/>
    <s v="Femenino"/>
    <s v="Colombia"/>
    <s v="Bogotá, D.C."/>
    <s v="Cundinamarca"/>
    <d v="1995-08-13T00:00:00"/>
    <n v="28"/>
    <s v="LENGUAJES Y ESTUDIOS_x000a_SOCIOCULTURALES"/>
    <m/>
  </r>
  <r>
    <x v="3"/>
    <s v="112-2023"/>
    <n v="85885"/>
    <s v="Secop II"/>
    <s v="112-2023CPS-P(85885)"/>
    <s v="FDLSUBACD-112-2023(85885)"/>
    <x v="0"/>
    <x v="0"/>
    <x v="1"/>
    <m/>
    <m/>
    <s v="BYRON SEBASTIAN DAVILA FANDIÑO"/>
    <n v="1022393019"/>
    <s v="Bogotá, D.C."/>
    <n v="1966"/>
    <n v="42000000"/>
    <n v="21000000"/>
    <n v="0"/>
    <n v="63000000"/>
    <n v="7000000"/>
    <m/>
    <m/>
    <n v="1"/>
    <s v="Persona Natural"/>
    <x v="0"/>
    <s v="1. 28/07/2023 2:23:06 PM Mediante documento radicado en el Fondo de Desarrollo Local de Suba, por JULIAN ANDRES MORENO BARON, quien obra como supervisor del Contrato de Prestación de Servicios 112-2023CPS-P(85885), suscrito con BYRON SEBASTIÁN DAVILA FANDIÑO se determina prorrogar por TRES (3) MESES contado a partir del vencimiento del plazo pactado y adicionar presupuestalmente al contrato la suma de VEINTIUN MILLONES PESOS M/CTE. ($21.000.000) incluido impuestos, (la justificación se encuentra anexa al presente, la cual hace parte integra del contrato). La nueva fecha terminación del contrato es el 01/11/2023. Para el efecto, se cuenta con el Certificado de Disponibilidad Presupuestal (CDP) No. 425 del 26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profesionales al área de Gestión del Desarrollo Local en la asistencia técnica y ejecución de acciones relacionadas con la reactivación y desarrollo económico en la Localidad, en cumplimiento de las metas del Plan de Desarrollo Local y demás temas afines del proyecto de inversión 1966 Fortalecimiento el tejido económico local"/>
    <s v="https://community.secop.gov.co/Public/Tendering/OpportunityDetail/Index?noticeUID=CO1.NTC.3882512&amp;isFromPublicArea=True&amp;isModal=true&amp;asPopupView=true"/>
    <x v="22"/>
    <x v="408"/>
    <d v="2023-02-02T00:00:00"/>
    <d v="2023-08-01T00:00:00"/>
    <s v="6 meses "/>
    <d v="2023-11-01T00:00:00"/>
    <s v="3 meses "/>
    <d v="2023-11-01T00:00:00"/>
    <s v="9 meses "/>
    <s v="Término Ok"/>
    <m/>
    <m/>
    <m/>
    <m/>
    <s v="CL 54SUR 3443"/>
    <n v="3155577814"/>
    <s v="bsdavilaf@gmail.com"/>
    <s v="Banco Davivienda"/>
    <s v="Ahorros"/>
    <s v="7700747251"/>
    <s v="Masculino"/>
    <s v="Colombia"/>
    <s v="Bogotá, D.C."/>
    <s v="Cundinamarca"/>
    <d v="1994-05-20T00:00:00"/>
    <n v="30"/>
    <s v="CIENCIA POLÍTICA,MAESTRIA EN FILOSOFIA"/>
    <m/>
  </r>
  <r>
    <x v="3"/>
    <s v="113-2023"/>
    <n v="85885"/>
    <s v="Secop II"/>
    <s v="113-2023CPS-P(85885)"/>
    <s v="FDLSUBACD-113-2023(85885)"/>
    <x v="0"/>
    <x v="0"/>
    <x v="1"/>
    <m/>
    <m/>
    <s v="DIEGO ERNESTO BAQUERO ALBARRACiN"/>
    <n v="1016021359"/>
    <s v="Bogotá, D.C."/>
    <n v="1966"/>
    <n v="42000000"/>
    <n v="21000000"/>
    <n v="0"/>
    <n v="63000000"/>
    <n v="7000000"/>
    <m/>
    <m/>
    <n v="1"/>
    <s v="Persona Natural"/>
    <x v="0"/>
    <s v="1. 31/07/2023 9:12:09 AM Mediante documento radicado en el Fondo de Desarrollo Local de Suba, por JULIAN ANDRES MORENO BARON, quien obra como supervisor del Contrato de Prestación de Servicios 113-2023CPS-P(85885), suscrito con DIEGO ERNESTO BAQUERO ALBARRACIN se determina prorrogar por TRES (3) MESES contado a partir del vencimiento del plazo pactado y adicionar presupuestalmente al contrato la suma de VEINTIUN MILLONES PESOS M/CTE. ($21.000.000) incluido impuestos, (la justificación se encuentra anexa al presente, la cual hace parte integra del contrato). La nueva fecha terminación del contrato es el 01/11/2023. Para el efecto, se cuenta con el Certificado de Disponibilidad Presupuestal (CDP) No. 425 del 26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profesionales al área de Gestión del Desarrollo Local en la asistencia técnica y ejecución de acciones relacionadas con la reactivación y desarrollo económico en la Localidad, en cumplimiento de las metas del Plan de Desarrollo Local y demás temas afines del proyecto de inversión 1966 Fortalecimiento el tejido económico local"/>
    <s v="https://community.secop.gov.co/Public/Tendering/OpportunityDetail/Index?noticeUID=CO1.NTC.3882704&amp;isFromPublicArea=True&amp;isModal=true&amp;asPopupView=true"/>
    <x v="22"/>
    <x v="408"/>
    <d v="2023-02-02T00:00:00"/>
    <d v="2023-08-01T00:00:00"/>
    <s v="6 meses "/>
    <d v="2023-11-01T00:00:00"/>
    <s v="3 meses "/>
    <d v="2023-11-01T00:00:00"/>
    <s v="9 meses "/>
    <s v="Término Ok"/>
    <m/>
    <m/>
    <m/>
    <m/>
    <s v="Calle 48sur #89b-44"/>
    <n v="3123340324"/>
    <s v="Diegobaquero10@hotmail.com"/>
    <s v="Bancolombia"/>
    <s v="Ahorros"/>
    <s v="89082304097"/>
    <s v="Masculino"/>
    <s v="Colombia"/>
    <s v="Bogotá, D.C."/>
    <s v="Cundinamarca"/>
    <d v="1989-09-28T00:00:00"/>
    <n v="34"/>
    <s v="ADMINISTRACION DE EMPRESAS"/>
    <m/>
  </r>
  <r>
    <x v="3"/>
    <s v="114-2023 C1"/>
    <n v="85403"/>
    <s v="Secop II"/>
    <s v="114-2023CPS-AG(85403)"/>
    <s v="FDLSUBACD-114-2023(85403)"/>
    <x v="0"/>
    <x v="0"/>
    <x v="0"/>
    <d v="2023-03-01T00:00:00"/>
    <s v="$20.266.667"/>
    <s v="INGRID PAOLA MARQUEZ SIERRA"/>
    <n v="1073671698"/>
    <s v="Bogotá, D.C."/>
    <n v="1973"/>
    <n v="24000000"/>
    <n v="0"/>
    <n v="0"/>
    <n v="24000000"/>
    <n v="4000000"/>
    <m/>
    <m/>
    <n v="1"/>
    <s v="Persona Natural"/>
    <x v="1"/>
    <s v="1. 1/03/2023 5:58:57 PM En atención a la solicitud efectuada por el apoyo a la supervisión y el supervisor , se realiza la cesión de las obligaciones del Contrato de Prestación de Servicios Profesionales N°114-2023CPS-AG (85403) , suscrito entre EL FONDO y INGRY PAOLA MARQUEZ SIERRA, IDENTIFICADA (O) CON CEDULA DE CIUDADANÍA NO. 1.073.671.698 DE SOACHA a MARTHA CECILIA VEGA MACIAS, identificada (o) con cedula de ciudadanía No. 63.327.033 Bucaramanga; donde en el mismo se adjuntan los documentos para tal fin"/>
    <s v="Prestar servicios de apoyo para articular e implementar acciones que promueven la asistencia, atención y reparación de la población víctima del conflicto armado residente en la localidad de suba, dando cumplimiento a las metas del plan de desarrollo local”"/>
    <s v="https://community.secop.gov.co/Public/Tendering/OpportunityDetail/Index?noticeUID=CO1.NTC.3883036&amp;isFromPublicArea=True&amp;isModal=true&amp;asPopupView=true"/>
    <x v="4"/>
    <x v="408"/>
    <d v="2023-02-03T00:00:00"/>
    <d v="2023-08-02T00:00:00"/>
    <s v="6 meses "/>
    <d v="2023-08-02T00:00:00"/>
    <s v=""/>
    <d v="2023-11-02T00:00:00"/>
    <s v="9 meses "/>
    <s v="Término Ok"/>
    <m/>
    <m/>
    <m/>
    <m/>
    <s v="Calle 1ª #4j-04 apto 401 torre 4"/>
    <n v="3015686525"/>
    <s v="ipms11@hotmail.com"/>
    <s v="Banco Caja Social (BCSC)"/>
    <s v="Ahorros"/>
    <n v="24045500910"/>
    <s v="Femenino"/>
    <s v="Colombia"/>
    <s v="Bogotá, D.C."/>
    <s v="Cundinamarca"/>
    <d v="1986-11-19T00:00:00"/>
    <n v="37"/>
    <s v="PSICOLOGIA"/>
    <m/>
  </r>
  <r>
    <x v="3"/>
    <s v="114-2023"/>
    <n v="85403"/>
    <s v="Secop II"/>
    <s v="114-2023CPS-AG(85403)"/>
    <s v="FDLSUBACD-114-2023(85403)"/>
    <x v="0"/>
    <x v="0"/>
    <x v="0"/>
    <m/>
    <m/>
    <s v="MARTHA VEGA MACÍAS"/>
    <n v="63327033"/>
    <s v="Bucaramanga (Santander)"/>
    <n v="1973"/>
    <n v="24000000"/>
    <n v="12000000"/>
    <n v="0"/>
    <n v="36000000"/>
    <n v="4000000"/>
    <m/>
    <m/>
    <n v="1"/>
    <s v="Persona Natural"/>
    <x v="0"/>
    <s v="1. 1/08/2023 3:20:32 PM La supervisión del Contrato de Prestación de Servicios No. 114-2023CPS-AG(85403), suscrito con MARTHA CECILIA VEGA MACÍAS, mayor de edad, vecino(a) de esta ciudad, identificado(a) con cédula de ciudadanía No. 63.327.033 de Bucaramanga (Santander),, radicó en la Oficina de Contratación solicitud de ADICIÓN Y PRÓRROGA No. (1 ) del referido contrato; prórroga hasta el (02) de noviembre de 2023, y adición para un valor total de DOCE MILLONES DE PESOS M/CTE. ($$12.000.000), teniendo en cuenta la justificación que se encuentra en los documentos anexos, que hacen parte integral del presente Contrato."/>
    <s v="Prestar servicios de apoyo para articular e implementar acciones que promueven la asistencia, atención y reparación de la población víctima del conflicto armado residente en la localidad de suba, dando cumplimiento a las metas del plan de desarrollo local”"/>
    <s v="https://community.secop.gov.co/Public/Tendering/OpportunityDetail/Index?noticeUID=CO1.NTC.3883036&amp;isFromPublicArea=True&amp;isModal=true&amp;asPopupView=true"/>
    <x v="4"/>
    <x v="408"/>
    <d v="2023-02-03T00:00:00"/>
    <d v="2023-08-02T00:00:00"/>
    <s v="6 meses "/>
    <d v="2023-11-02T00:00:00"/>
    <s v="3 meses "/>
    <d v="2023-11-02T00:00:00"/>
    <s v="9 meses "/>
    <s v="Término Ok"/>
    <m/>
    <m/>
    <m/>
    <m/>
    <s v="KR 113 B 151 D 39"/>
    <n v="3214921366"/>
    <s v="marthavegamacias@gmail.com"/>
    <s v="Banco Agrario de Colombia"/>
    <s v="Ahorros"/>
    <s v="63327033"/>
    <s v="Femenino"/>
    <s v="Colombia"/>
    <s v="Barrancabermeja"/>
    <s v="Santander"/>
    <d v="1964-04-16T00:00:00"/>
    <n v="60"/>
    <s v="GESTION EMPRESARIAL"/>
    <m/>
  </r>
  <r>
    <x v="3"/>
    <s v="115-2023"/>
    <n v="85949"/>
    <s v="Secop II"/>
    <s v="115-2023CPS-P(85949)"/>
    <s v="FDLSUBACD-115-2023(85949)"/>
    <x v="0"/>
    <x v="0"/>
    <x v="1"/>
    <m/>
    <m/>
    <s v="DANIEL ENRIQUE DIAZ INFANTE"/>
    <n v="80491356"/>
    <s v="Bogotá, D.C."/>
    <n v="1970"/>
    <n v="48000000"/>
    <n v="24000000"/>
    <n v="0"/>
    <n v="72000000"/>
    <n v="8000000"/>
    <m/>
    <m/>
    <n v="1"/>
    <s v="Persona Natural"/>
    <x v="0"/>
    <s v="1. 1/08/2023 9:43:15 A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115-2023CPS-P(85949), a nombre, DANIEL ENRIQUE DÍAZ INFANTE, en la suma de VEINTICUATRO MILLONES PESOS M/CTE. ($24.000.000). Lo anterior de conformidad con los documentos anexos, los cuales hacen parte integral de la presente modificación contractual."/>
    <s v="PRESTAR LOS SERVICIOS PROFESIONALES ESPECIALIZADOS EN EL ÁREA DE GESTIÓN DEL DESARROLLO LOCAL DE LA ALCALDIA LOCAL DE SUBA, PARA EL APOYO A LA EJECUCIÓN INTEGRAL DE LOS DIFERENTES PROYECTOS DE INVERSIÓN DESTINADOS A LA INTERVENCIÓN DE LA MALLA VIAL, ESPACIO PÚBLICO Y PARQUES DE LA LOCALIDAD DE SUBA, EN CUMPLIMIENTO DE LAS METAS DEL PLAN DE DESARROLLO LOCAL Y DEMÁS TEMÁS AFINES DEL PROYECTO DE INVERSIÓN 1970-SUBA RECUPERA Y MANTIENE SUS PARQUES"/>
    <s v="https://community.secop.gov.co/Public/Tendering/OpportunityDetail/Index?noticeUID=CO1.NTC.3882425&amp;isFromPublicArea=True&amp;isModal=true&amp;asPopupView=true"/>
    <x v="11"/>
    <x v="408"/>
    <d v="2023-02-02T00:00:00"/>
    <d v="2023-08-01T00:00:00"/>
    <s v="6 meses "/>
    <d v="2023-11-01T00:00:00"/>
    <s v="3 meses "/>
    <d v="2023-11-01T00:00:00"/>
    <s v="9 meses "/>
    <s v="Término Ok"/>
    <m/>
    <m/>
    <m/>
    <m/>
    <s v="KRA 17A # 175 82 TORRE 5 APTO 502"/>
    <n v="3106668492"/>
    <s v="dediaz99@gmail.com"/>
    <s v="Banco de Bogotá"/>
    <s v="Ahorros"/>
    <s v="52308632"/>
    <s v="Masculino"/>
    <s v="Colombia"/>
    <s v="Bogotá, D.C."/>
    <s v="Cundinamarca"/>
    <d v="1973-01-14T00:00:00"/>
    <n v="51"/>
    <s v="ESPECIALIZACION EN CONSERVACION Y RESTAURACION DEL PATRIMONIO - ARQUITECTURA"/>
    <m/>
  </r>
  <r>
    <x v="3"/>
    <s v="116-2023"/>
    <n v="83698"/>
    <s v="Secop II"/>
    <s v="116-2023CPS-AG(83698)"/>
    <s v="FDLSUBACD-116-2023(83698)"/>
    <x v="0"/>
    <x v="0"/>
    <x v="0"/>
    <m/>
    <m/>
    <s v="Angel David Hernandez Casallas"/>
    <n v="1233898090"/>
    <s v="Bogotá, D.C."/>
    <n v="1978"/>
    <n v="15300000"/>
    <n v="7650000"/>
    <n v="0"/>
    <n v="22950000"/>
    <n v="2550000"/>
    <m/>
    <m/>
    <n v="1"/>
    <s v="Persona Natural"/>
    <x v="0"/>
    <s v="1. 3/08/2023 11:00:39 AM La supervisión del Contrato de Prestación de Servicios No. 116-2023CPS-AG(83698), suscrito con ÁNGEL DAVID HERNÁNDEZ CASALLAS, radicó en la Oficina de Contratación solicitud de MODIFICACION, ADICIÓN Y PRÓRROGA No. 1 del referido contrato; prórroga hasta el (5) de noviembre de 2023, y adición para un valor total de SIETE MILLONES SEISCIENTOS CINCUENTA MIL PESOS M/CTE. ($ 7.650.000), teniendo en cuenta la justificación que se encuentra en los documentos anexos, que hacen parte integral del presente Contrato."/>
    <s v="PRESTAR LOS SERVICIOS DE APOYO AL ÁREA GESTIÓN DE DESARROLLO LOCAL EN EL CENTRO DE DOCUMENTACIÓN E INFORMACIÓN DE CDI DE LA ALCADIA LOCAL DE SUBA"/>
    <s v="https://community.secop.gov.co/Public/Tendering/OpportunityDetail/Index?noticeUID=CO1.NTC.3896220&amp;isFromPublicArea=True&amp;isModal=true&amp;asPopupView=true"/>
    <x v="7"/>
    <x v="412"/>
    <d v="2023-02-06T00:00:00"/>
    <d v="2023-08-05T00:00:00"/>
    <s v="6 meses "/>
    <d v="2023-11-05T00:00:00"/>
    <s v="3 meses "/>
    <d v="2023-11-05T00:00:00"/>
    <s v="9 meses "/>
    <s v="Término Ok"/>
    <m/>
    <m/>
    <m/>
    <m/>
    <s v="TV TV 126D N 137 - 42"/>
    <n v="3042702971"/>
    <s v="angel-0428@outlook.com"/>
    <s v="Banco de Bogotá"/>
    <s v="Ahorros"/>
    <s v="30297741"/>
    <s v="Masculino"/>
    <s v="Colombia"/>
    <s v="Bogotá, D.C."/>
    <s v="Cundinamarca"/>
    <d v="1998-04-28T00:00:00"/>
    <n v="26"/>
    <s v="Administacion de Empresas"/>
    <m/>
  </r>
  <r>
    <x v="3"/>
    <s v="117-2023"/>
    <n v="85567"/>
    <s v="Secop II"/>
    <s v="117-2023CPS-P(85567)"/>
    <s v="FDLSUBACD-117-2023(85567)"/>
    <x v="0"/>
    <x v="0"/>
    <x v="1"/>
    <m/>
    <m/>
    <s v="ANDREA CAROLINA PADILLA URBINA"/>
    <n v="1233889957"/>
    <s v="Bogotá, D.C."/>
    <n v="1979"/>
    <n v="30300000"/>
    <n v="15150000"/>
    <n v="0"/>
    <n v="45450000"/>
    <n v="5050000"/>
    <m/>
    <m/>
    <n v="5"/>
    <s v="Persona Natural"/>
    <x v="0"/>
    <s v="1. 2/08/2023 12:45:29 PM Mediante documento radicado el 15 de JULIO de 2023, se solicita la PRÓRROGA y ADICIÓN del contrato No. 117-2023CPS-P(85567), suscrito con ANDREA CAROLINA PADILLA URBINA en el termino de TRES (03) MESES , además QUINCE MILLONES CIENTO CINCUENTA MIL PESOS M/CTE. ($15.150.000); atendiendo a la necesidad de garantizar la función de la administración local se requiere continuar con la ejecución del contrato de prestación de servicios objeto de adición y prórroga. LA NUEVA FECHA DE TERMINACIÓN DEL CONTRATO ES EL DÍA 6 DE NOVIEMBRE DE 2023. Las erogaciones correspondientes al pago del valor de la presente adición se harán con cargo al presupuesto del FDLS, según certificado de disponibilidad presupuestal N° 447 del 26/01/2023. Lo anterior, con fundamento además en el principio de la autonomía de la voluntad consagrado en el artículo 1602 del Código Civil, en concordancia con el artículo 40 de la Ley 80 de 1993, inciso tercero"/>
    <s v="Prestar los servicios profesionales en la Alcaldía Local de Suba, realizando acciones pedagógicas preventivas y de sensibilización para el acatamiento voluntario de las normas en la localidad"/>
    <s v="https://community.secop.gov.co/Public/Tendering/OpportunityDetail/Index?noticeUID=CO1.NTC.3891045&amp;isFromPublicArea=True&amp;isModal=true&amp;asPopupView=true"/>
    <x v="21"/>
    <x v="411"/>
    <d v="2023-02-07T00:00:00"/>
    <d v="2023-08-06T00:00:00"/>
    <s v="6 meses "/>
    <d v="2023-11-06T00:00:00"/>
    <s v="3 meses "/>
    <d v="2023-11-06T00:00:00"/>
    <s v="9 meses "/>
    <s v="Término Ok"/>
    <m/>
    <m/>
    <m/>
    <m/>
    <s v="CL 132D 12932"/>
    <n v="3208021579"/>
    <s v="carolinapadilla9703@gmail.com"/>
    <s v="Banco Scotiabank Colpatria"/>
    <s v="Ahorros"/>
    <s v="122056436"/>
    <s v="Femenino"/>
    <s v="Colombia"/>
    <s v="Bogotá, D.C."/>
    <s v="Cundinamarca"/>
    <d v="1997-03-27T00:00:00"/>
    <n v="27"/>
    <s v="derecho "/>
    <m/>
  </r>
  <r>
    <x v="3"/>
    <s v="118-2023"/>
    <n v="85867"/>
    <s v="Secop II"/>
    <s v="118-2023CPS-P(85867)"/>
    <s v="FDLSUBACD-118-2023(85867)"/>
    <x v="0"/>
    <x v="0"/>
    <x v="1"/>
    <m/>
    <m/>
    <s v="LAURA CAROLINA aLVAREZ GoMEZ"/>
    <n v="1032393608"/>
    <s v="Bogotá, D.C."/>
    <n v="1965"/>
    <n v="30300000"/>
    <n v="15150000"/>
    <n v="0"/>
    <n v="45450000"/>
    <n v="5050000"/>
    <m/>
    <m/>
    <n v="1"/>
    <s v="Persona Natural"/>
    <x v="0"/>
    <s v="1.  2/08/2023 5:21:34 PM La supervisión del Contrato de Prestación de Servicios No. 118-2023CPS-P(85867), suscrito con LAURA CAROLINA ÁLVAREZ GÓMEZ, radicó en la Oficina de Contratación solicitud de MODIFICACION, ADICIÓN Y PRÓRROGA No. 1 del referido contrato; prórroga hasta el (5) de noviembre de 2023, y adición para un valor total de QUINCE MILLONES CIENTO CINCUENTA MIL PESOS M/CTE. ($15.150.000), teniendo en cuenta la justificación que se encuentra en los documentos anexos, que hacen parte integral del presente Contrato."/>
    <s v="PRESTAR SUS SERVICIOS PROFESIONALES PARA APOYAR LAS DINÁMICAS DE CREACIÓN, ACCESO Y CONSUMO DE BIENES Y SERVICIOS CULTURALES Y CREATIVOS EN LA LOCALIDAD Y PROMOVER LOS PROCESOS DE PARTICIPACIÓN, INFORMACIÓN Y ORGANIZACIÓN TERRITORIAL ENFOCADAS EN LAS PRÁCTICAS ARTÍSTICAS, CULTURALES Y PATRIMONIALES EN LA LOCALIDAD DE SUBA PARA DAR CUMPLIMIENTO A LAS METAS DEL PROYECTO DE INVERSIÓN 1965 - SUBA TERRITORIO CULTURAL"/>
    <s v="https://community.secop.gov.co/Public/Tendering/OpportunityDetail/Index?noticeUID=CO1.NTC.3892996&amp;isFromPublicArea=True&amp;isModal=true&amp;asPopupView=true"/>
    <x v="4"/>
    <x v="412"/>
    <d v="2023-02-06T00:00:00"/>
    <d v="2023-08-05T00:00:00"/>
    <s v="6 meses "/>
    <d v="2023-11-05T00:00:00"/>
    <s v="3 meses "/>
    <d v="2023-11-05T00:00:00"/>
    <s v="9 meses "/>
    <s v="Término Ok"/>
    <m/>
    <m/>
    <m/>
    <m/>
    <s v="Carrera 105B N°137B-35"/>
    <n v="3174685479"/>
    <s v="L prisshoc@hotmail.com"/>
    <s v="Banco Caja Social (BCSC)"/>
    <s v="Ahorros"/>
    <s v="24094415230"/>
    <s v="Femenino"/>
    <s v="Colombia"/>
    <s v="Barichara"/>
    <s v="Santander"/>
    <d v="1987-08-09T00:00:00"/>
    <n v="36"/>
    <s v="MAESTRIA EN EDUCACION PARA LA PAZ,ARTES MUSICALES"/>
    <m/>
  </r>
  <r>
    <x v="3"/>
    <s v="119-2023"/>
    <n v="85873"/>
    <s v="Secop II"/>
    <s v="119-2023CPS-P(85873)"/>
    <s v="FDLSUBACD-119-2023(85873)"/>
    <x v="0"/>
    <x v="0"/>
    <x v="1"/>
    <m/>
    <m/>
    <s v="Santiago Martínez Valencia"/>
    <n v="1013675334"/>
    <s v="Bogotá, D.C."/>
    <n v="1966"/>
    <n v="30300000"/>
    <n v="15150000"/>
    <n v="0"/>
    <n v="45450000"/>
    <n v="5050000"/>
    <m/>
    <m/>
    <n v="1"/>
    <s v="Persona Natural"/>
    <x v="0"/>
    <s v="1. 4/08/2023 2:02:32 PM La supervisión del Contrato de Prestación de Servicios No. 119-2023CPS-P(85873), suscrito con SANTIAGO MARTÍNEZ VALENCIA, radicó en la Oficina de Contratación solicitud de ADICIÓN Y PRÓRROGA No. (1 ) del referido contrato; prórroga hasta el (06) de noviembre de 2023, y adición para un valor total de QUINCE MILLONES CIENTO CINCUENTA MIL PESOS M/CTE. ($15.150.000) , teniendo en cuenta la justificación que se encuentra en los documentos anexos, que hacen parte integral del presente Contrato."/>
    <s v="PRESTAR LOS SERVICIOS PROFESIONALES AL ÁREA DE GESTIÓN DEL DESARROLLO LOCAL EN LA FORMULACIÓN, SEGUIMIENTO, ASISTENCIA TÉCNICA Y EJECUCIÓN DE ACCIONES RELACIONADAS CON LA REACTIVACIÓN Y DESARROLLO ECONÓMICO EN LA LOCALIDAD, EN CUMPLIMIENTO DE LAS METAS DEL PLAN DE DESARROLLO LOCAL Y DEMÁS TEMAS AFINES DEL PROYECTO DE INVERSIÓN 1966 FORTALECIENDO EL TEJIDO ECONÓMICO LOCAL"/>
    <s v="https://community.secop.gov.co/Public/Tendering/OpportunityDetail/Index?noticeUID=CO1.NTC.3882186&amp;isFromPublicArea=True&amp;isModal=true&amp;asPopupView=true"/>
    <x v="22"/>
    <x v="411"/>
    <d v="2023-02-07T00:00:00"/>
    <d v="2023-08-06T00:00:00"/>
    <s v="6 meses "/>
    <d v="2023-11-06T00:00:00"/>
    <s v="3 meses "/>
    <d v="2023-11-06T00:00:00"/>
    <s v="9 meses "/>
    <s v="Término Ok"/>
    <m/>
    <m/>
    <m/>
    <m/>
    <s v="CL 6 7 B 09 SUR"/>
    <n v="3162733641"/>
    <s v="L santicisf1997@gmail.com"/>
    <s v="Banco Scotiabank Colpatria"/>
    <s v="Ahorros"/>
    <s v="112012182"/>
    <s v="Masculino"/>
    <s v="Colombia"/>
    <s v="Bogotá, D.C."/>
    <s v="Cundinamarca"/>
    <d v="1997-08-05T00:00:00"/>
    <n v="26"/>
    <s v="ADMINISTRACIÓN DE EMPRESAS TURÍSTICAS Y HOTELERAS,Diplomado en gerencia estrategica"/>
    <m/>
  </r>
  <r>
    <x v="3"/>
    <s v="120-2023"/>
    <n v="85399"/>
    <s v="Secop II"/>
    <s v="120-2023 CPS-P(85399)"/>
    <s v="FDLSUBA-120-2023(85399)"/>
    <x v="0"/>
    <x v="0"/>
    <x v="1"/>
    <m/>
    <m/>
    <s v="JOSe MOISeS CETINA TALADICHE"/>
    <n v="79923325"/>
    <s v="Bogotá, D.C."/>
    <n v="1976"/>
    <n v="30300000"/>
    <n v="15150000"/>
    <n v="0"/>
    <n v="45450000"/>
    <n v="5050000"/>
    <m/>
    <m/>
    <n v="1"/>
    <s v="Persona Natural"/>
    <x v="0"/>
    <s v="1. 4/08/2023 3:26:58 PM Mediante documento radicado el 4 de julio de 2023, se solicita la PRÓRROGA y ADICIÓN del contrato No. 20-2023(85399), suscrito con JOSE MOISES CETINA TALADICHE, por el término de TRES (3) MESES, además de adicionar la suma de QUINCE MILLONES CIENTO CINCUENTA MIL PESOS MCTE ($15.150.000) incluidos impuestos.; atendiendo a la necesidad de garantizar la función de la administración local se requiere continuar con la ejecución del contrato de prestación de servicios objeto de adición y prórroga. La nueva fecha de terminación del contrato es el día 5 de noviembre de 2023. Las erogaciones correspondientes al pago del valor de la presente adición se harán con cargo al presupuesto del FDLS, según certificado de disponibilidad presupuestal N° 455 del 26/01/2023. Lo anterior, con fundamento además en el principio de la autonomía de la voluntad consagrado en el artículo 1602 del Código Civil, en concordancia con el artículo 40 de la Ley 80 de 1993, inciso tercero"/>
    <s v="PRESTAR SERVICIOS PROFESIONALES PARA APOYAR LA ADMINISTRACIÓN DEL PROGRAMA CONECTIVIDAD RURAL DE ACUERDO AL PROYECTO 1976.”."/>
    <s v="https://community.secop.gov.co/Public/Tendering/OpportunityDetail/Index?noticeUID=CO1.NTC.3885284&amp;isFromPublicArea=True&amp;isModal=true&amp;asPopupView=true"/>
    <x v="9"/>
    <x v="411"/>
    <d v="2023-02-06T00:00:00"/>
    <d v="2023-08-05T00:00:00"/>
    <s v="6 meses "/>
    <d v="2023-11-05T00:00:00"/>
    <s v="3 meses "/>
    <d v="2023-11-05T00:00:00"/>
    <s v="9 meses "/>
    <s v="Término Ok"/>
    <m/>
    <m/>
    <m/>
    <m/>
    <s v="KR 16 C # 72 50 SUR"/>
    <n v="3192975840"/>
    <s v="jcetina25@yahoo.e"/>
    <s v="Banco Caja Social (BCSC)"/>
    <s v="Ahorros"/>
    <s v="24047913194"/>
    <s v="Masculino"/>
    <s v="Colombia"/>
    <s v="Chita"/>
    <s v="Boyacá"/>
    <d v="1981-02-27T00:00:00"/>
    <n v="43"/>
    <s v="INGENIERIA DE SISTEMAS,FORMACION SOCIAL Y PARTICIPACION "/>
    <m/>
  </r>
  <r>
    <x v="3"/>
    <s v="121-2023"/>
    <n v="83833"/>
    <s v="Secop II"/>
    <s v="121-2023-CPS-P(83833)"/>
    <s v="FDLSUBACD-121-2023(83833)"/>
    <x v="0"/>
    <x v="0"/>
    <x v="1"/>
    <m/>
    <m/>
    <s v="ANGÉLICA MARÍA CHICA CHARRY"/>
    <n v="1019104134"/>
    <s v="Bogotá, D.C."/>
    <n v="1978"/>
    <n v="42000000"/>
    <n v="0"/>
    <n v="0"/>
    <n v="42000000"/>
    <n v="7000000"/>
    <m/>
    <m/>
    <n v="1"/>
    <s v="Persona Natural"/>
    <x v="5"/>
    <s v="1. 4/05/2023 2:15:02 PM En atención al documento de&quot; Acta de terminación contrato de prestación de servicios 121-2023-CPS-P(83833)&quot; suscrito por las partes el segundo (2) día del mes de mayo de 2023 y cuya terminación anticipada suscito a partir de la fecha antes citada por la justificación esgrimida en el documento, la entidad procede a dar publicidad de la presente modificación y/o terminación al contrato a traves de la plataforma secop II, Lo anterior de conformidad con los documentos anexos, los cuales hacen parte integral de la presente modificación contractual."/>
    <s v="APOYAR EL CUBRIMIENTO DE LAS ACTIVIDADES, CRONOGRAMAS Y AGENDA DE LA ALCALDIA LOCAL A NIVEL INTERNO Y EXTERNO ASI COMO LA GENERACIÓN DE CONTENIDOS PERIODISTICOS"/>
    <s v="https://community.secop.gov.co/Public/Tendering/OpportunityDetail/Index?noticeUID=CO1.NTC.3891568&amp;isFromPublicArea=True&amp;isModal=true&amp;asPopupView=true"/>
    <x v="15"/>
    <x v="411"/>
    <d v="2023-02-07T00:00:00"/>
    <d v="2023-08-06T00:00:00"/>
    <s v="6 meses "/>
    <d v="2023-08-06T00:00:00"/>
    <s v=""/>
    <d v="2023-05-02T00:00:00"/>
    <s v="2 meses 26 días."/>
    <s v="Terminación Anticipada"/>
    <m/>
    <m/>
    <m/>
    <m/>
    <s v="calle 147c #101-53 casa 22"/>
    <n v="3163905258"/>
    <s v="L angelicachicac@gmail.com"/>
    <s v="Bancolombia"/>
    <s v="Ahorros"/>
    <s v="91200050334"/>
    <s v="Femenino"/>
    <s v="Colombia"/>
    <s v="Bogotá, D.C."/>
    <s v="Cundinamarca"/>
    <d v="1995-02-22T00:00:00"/>
    <n v="29"/>
    <s v="COMUNICACION SOCIALY PERIODISMO"/>
    <m/>
  </r>
  <r>
    <x v="3"/>
    <s v="122-2023"/>
    <n v="85813"/>
    <s v="Secop II"/>
    <s v="122-2023CPS-P(85813)"/>
    <s v="FDLSUBACD-122-2023(85813)"/>
    <x v="0"/>
    <x v="0"/>
    <x v="1"/>
    <m/>
    <m/>
    <s v="JUAN NICOLAS RODRIGUEZ DUERO"/>
    <n v="11449155"/>
    <s v="Bogotá, D.C."/>
    <n v="1977"/>
    <n v="30300000"/>
    <n v="15150000"/>
    <n v="0"/>
    <n v="45450000"/>
    <n v="5050000"/>
    <m/>
    <m/>
    <n v="1"/>
    <s v="Persona Natural"/>
    <x v="0"/>
    <s v="1. 4/08/2023 3:37:39 PM Mediante documento radicado el 4 de julio de 2023, se solicita la PRÓRROGA y ADICIÓN del contrato No. 122-2023(85813)), suscrito con JUAN NICOLAS RODRIGUEZ DUERO, por el término de TRES (3) MESES, además de adicionar la suma de QUINCE MILLONES CIENTO CINCUENTA MIL PESOS MCTE ($15.150.000) incluidos impuestos.; atendiendo a la necesidad de garantizar la función de la administración local se requiere continuar con la ejecución del contrato de prestación de servicios objeto de adición y prórroga. La nueva fecha de terminación del contrato es el día 5 de noviembre de 2023. Las erogaciones correspondientes al pago del valor de la presente adición se harán con cargo al presupuesto del FDLS, según certificado de disponibilidad presupuestal N° 457 del 26/01/2023. Lo anterior, con fundamento además en el principio de la autonomía de la voluntad consagrado en el artículo 1602 del Código Civil, en concordancia con el artículo 40 de la Ley 80 de 1993, inciso tercero"/>
    <s v="PRESTAR SERVICIOS PROFESIONALES PARA PROMOVER LA INVESTIGACIÓN Y GESTIONAR EL OBSERVATORIO DE OPORTUNIDADES DEL LABORATORIO DE INNOVACIÓN DIGITAL DE SUBA Y REALIZAR EL ACOMPAÑAMIENTO PEDAGÓGICO PARA DESARROLLAR LOS PROCESOS DE FORMACIÓN Y DISEÑO DE PROTOTIPOS QUE CONTRIBUYAN AL FORTALECIMIENTO DE LAS COMPETENCIAS CIUDADANAS DE LA LOCALIDAD DE SUBA SUBALAP EN EL MARCO DEL USO Y APROPIACIÓN TIC"/>
    <s v="https://community.secop.gov.co/Public/Tendering/OpportunityDetail/Index?noticeUID=CO1.NTC.3882292&amp;isFromPublicArea=True&amp;isModal=true&amp;asPopupView=true"/>
    <x v="9"/>
    <x v="408"/>
    <d v="2023-02-06T00:00:00"/>
    <d v="2023-08-05T00:00:00"/>
    <s v="6 meses "/>
    <d v="2023-11-05T00:00:00"/>
    <s v="3 meses "/>
    <d v="2023-11-05T00:00:00"/>
    <s v="9 meses "/>
    <s v="Término Ok"/>
    <m/>
    <m/>
    <m/>
    <m/>
    <s v="Cl. 147 #90-74"/>
    <n v="3203880773"/>
    <s v="peperaton@gmail.com"/>
    <s v="Bancolombia"/>
    <s v="Ahorros"/>
    <s v="69848513989"/>
    <s v="Masculino"/>
    <s v="Colombia"/>
    <s v="Madrid"/>
    <s v="Cundinamarca"/>
    <d v="1984-07-17T00:00:00"/>
    <n v="39"/>
    <s v="PUBLICIDAD,Monitor capacitación Digital"/>
    <m/>
  </r>
  <r>
    <x v="3"/>
    <s v="123-2023"/>
    <n v="85911"/>
    <s v="Secop II"/>
    <s v="123-2023CPS-P(85911)"/>
    <s v="FDLSUBACD-123-2023(85911)"/>
    <x v="0"/>
    <x v="0"/>
    <x v="1"/>
    <m/>
    <m/>
    <s v="DIEGO EDUARDO RAMIREZ SUAREZ"/>
    <n v="80033627"/>
    <s v="Bogotá, D.C."/>
    <n v="1978"/>
    <n v="30300000"/>
    <n v="15150000"/>
    <n v="0"/>
    <n v="45450000"/>
    <n v="5050000"/>
    <m/>
    <m/>
    <n v="3"/>
    <s v="Persona Natural"/>
    <x v="0"/>
    <s v="1. 3/08/2023 10:49:54 AM La supervisión del Contrato de Prestación de Servicios No. FDLSUBA- 123-2023CPS-P(85911), suscrito con DIEGO EDUARDO RAMIREZ SUAREZ identificado con cédula de ciudadanía No. 80.033.627, radicó en la Oficina de Contratación solicitud de ADICIÓN Y PRÓRROGA No. (1 ) del referido contrato así; a) Prórroga por (3) meses hasta el cinco (05) de noviembre de 2023, y adición para un valor QUINCE MILLONES CIENTO CINCUENTA MIL PESOS M/CTE. ($15.150.000) para un total de CUARENTA Y CINCO MILLONES CUATROCIENTOS CINCUENTA MIL PESOS M/CTE. ($45.450.000), la cual se encuentra respaldada con el Certificado de Disponibilidad Presupuestal No. 459 del 26 de enero de 2023, teniendo en cuenta la justificación que se encuentra en los documentos anexos, que hacen parte integral del presente Contrato."/>
    <s v="PRESTAR LOS SERVICIOS PORFESIONALES PARA APOYAR TÉCNICAMENTE"/>
    <s v="https://community.secop.gov.co/Public/Tendering/OpportunityDetail/Index?noticeUID=CO1.NTC.3892347&amp;isFromPublicArea=True&amp;isModal=true&amp;asPopupView=true"/>
    <x v="15"/>
    <x v="411"/>
    <d v="2023-02-06T00:00:00"/>
    <d v="2023-08-05T00:00:00"/>
    <s v="6 meses "/>
    <d v="2023-11-05T00:00:00"/>
    <s v="3 meses "/>
    <d v="2023-11-05T00:00:00"/>
    <s v="9 meses "/>
    <s v="Término Ok"/>
    <m/>
    <m/>
    <m/>
    <m/>
    <s v="CL 131 C 126 80"/>
    <n v="3112929739"/>
    <s v="vokkeo@gmail.com"/>
    <s v="Banco Davivienda"/>
    <s v="Ahorros"/>
    <s v="550009100312504"/>
    <s v="Masculino"/>
    <s v="Colombia"/>
    <s v="Bogotá, D.C."/>
    <s v="Cundinamarca"/>
    <d v="1982-04-09T00:00:00"/>
    <n v="42"/>
    <s v="ESPECIALIZACION EN ORGANIZACION INTEGRAL DE EVENTOS,COMUNICACION SOCIAL,TECNICA PROFESIONAL EN CINE T.V. Y_x000a_VIDEO "/>
    <m/>
  </r>
  <r>
    <x v="3"/>
    <s v="124-2023"/>
    <n v="83698"/>
    <s v="Secop II"/>
    <s v="124-2023CPS-AG(83698)"/>
    <s v="FDLSUBACD-124-2023(83698)"/>
    <x v="0"/>
    <x v="0"/>
    <x v="0"/>
    <m/>
    <m/>
    <s v="GLADYS ESTHER GÓMEZ CARO"/>
    <n v="39722807"/>
    <s v="Bogotá, D.C."/>
    <n v="1978"/>
    <n v="15300000"/>
    <n v="7650000"/>
    <n v="0"/>
    <n v="22950000"/>
    <n v="2550000"/>
    <m/>
    <m/>
    <n v="1"/>
    <s v="Persona Natural"/>
    <x v="0"/>
    <s v="1. 28/07/2023 12:19:33 PM Mediante documento radicado el 27 de JULIO de 2023, se solicita la PRÓRROGA y ADICIÓN del contrato No. 124- 2023CPS-AG(83698), suscrito con GLADIS ESTHER GOMEZ CARO en el termino de TRES (03) MESES , además SIETE MILLONES SEISCIENTOS CINCUENTA MIL PESOS M/Cte.($ 7.650.000); atendiendo a la necesidad de garantizar la función de la administración local se requiere continuar con la ejecución del contrato de prestación de servicios objeto de adición y prórroga. LA NUEVA FECHA DE TERMINACIÓN DEL CONTRATO ES EL DÍA 1 DE NOVIEMBRE DE 2023. Las erogaciones correspondientes al pago del valor de la presente adición se harán con cargo al presupuesto del FDLS, según certificado de disponibilidad presupuestal N° 432 del 26/01/2023. Lo anterior, con fundamento además en el principio de la autonomía de la voluntad consagrado en el artículo 1602 del Código Civil, en concordancia con el artículo 40 de la Ley 80 de 1993, inciso tercero."/>
    <s v="PRESTAR LOS SERVICIOS PROFESIONALES EN EL ÁREA GESTIÓN DEL DESARROLLO, PARA EL APOYO A LA EJECUCIÓN INTEGRAL DE LOS DIFERENTES PROYECTOS DE INVERSIÓN DESTINADOS A LA INTERVENCIÓN DE LA MALLA VIAL, ESPACIO PÚBLICO, CICLO INFRAESTRUCTURA, INFRAESTRUCTURA CULTURAL, MEJORAMIENTO DE VIVIENDA RURAL Y PARQUES DE LA LOCALIDAD DE SUBA"/>
    <s v="https://community.secop.gov.co/Public/Tendering/OpportunityDetail/Index?noticeUID=CO1.NTC.3882050&amp;isFromPublicArea=True&amp;isModal=true&amp;asPopupView=true"/>
    <x v="7"/>
    <x v="408"/>
    <d v="2023-02-02T00:00:00"/>
    <d v="2023-08-01T00:00:00"/>
    <s v="6 meses "/>
    <d v="2023-11-01T00:00:00"/>
    <s v="3 meses "/>
    <d v="2023-11-01T00:00:00"/>
    <s v="9 meses "/>
    <s v="Término Ok"/>
    <m/>
    <m/>
    <m/>
    <m/>
    <s v="Carrera 145 #145-46 Etapa 2 Casa 108"/>
    <n v="3102109348"/>
    <s v="gladysgc68@gmail.com"/>
    <s v="Banco Davivienda"/>
    <s v="Ahorros"/>
    <s v="488419320343"/>
    <s v="Femenino"/>
    <s v="Colombia"/>
    <s v="Bogotá, D.C."/>
    <s v="Cundinamarca"/>
    <d v="1968-09-03T00:00:00"/>
    <n v="55"/>
    <s v="SISTEMA DE GESTIÓN DE SEGURIDAD Y ORGANIZACIÓN DE ARCHIVOS DE GESTIÓN"/>
    <m/>
  </r>
  <r>
    <x v="3"/>
    <s v="125-2023"/>
    <n v="83698"/>
    <s v="Secop II"/>
    <s v="125-2023CPS-AG(83698)"/>
    <s v="FDLSUBACD-125-2023(83698)"/>
    <x v="0"/>
    <x v="0"/>
    <x v="0"/>
    <m/>
    <m/>
    <s v="JUAN CAMILO RAMIREZ ZAMBRANO"/>
    <n v="80845381"/>
    <s v="Bogotá, D.C."/>
    <n v="1978"/>
    <n v="15300000"/>
    <n v="7650000"/>
    <n v="0"/>
    <n v="22950000"/>
    <n v="2550000"/>
    <m/>
    <m/>
    <n v="1"/>
    <s v="Persona Natural"/>
    <x v="0"/>
    <s v="1. 4/08/2023 11:06:56 AM Mediante documento radicado el 17 de JULIO de 2023, se solicita la PRÓRROGA y ADICIÓN del contrato No. 125-2023CPS-AG(83698), suscrito JUAN CAMILO RAMIREZ ZAMBRANO en el termino de TRES (03) MESES , además SIETE MILLONES SEISCIENTOS CINCUENTA MIL PESOS M/CTE. ($7.650.000); atendiendo a la necesidad de garantizar la función de la administración local se requiere continuar con la ejecución del contrato de prestación de servicios objeto de adición y prórroga. LA NUEVA FECHA DE TERMINACIÓN DEL CONTRATO ES EL DÍA 7 DE NOVIEMBRE DE 2023. Las erogaciones correspondientes al pago del valor de la presente adición se harán con cargo al presupuesto del FDLS, según certificado de disponibilidad presupuestal N° 432 del 26/01/2023. Lo anterior, con fundamento además en el principio de la autonomía de la voluntad consagrado en el artículo 1602 del Código Civil, en concordancia con el artículo 40 de la Ley 80 de 1993, inciso tercero_x0009_ _x000a_"/>
    <s v="PRESTAR LOS SERVICIOS DE APOYO AL ÁREA GESTIÓN DE DESARROLLO LOCAL EN EL CENTRO DE DOCUMENTACIÓN E INFORMACIÓN DE CDI DE LA ALCADIA LOCAL DE SUBA"/>
    <s v="https://community.secop.gov.co/Public/Tendering/OpportunityDetail/Index?noticeUID=CO1.NTC.3890832&amp;isFromPublicArea=True&amp;isModal=true&amp;asPopupView=true"/>
    <x v="7"/>
    <x v="409"/>
    <d v="2023-02-08T00:00:00"/>
    <d v="2023-08-07T00:00:00"/>
    <s v="6 meses "/>
    <d v="2023-11-07T00:00:00"/>
    <s v="3 meses "/>
    <d v="2023-11-07T00:00:00"/>
    <s v="9 meses "/>
    <s v="Término Ok"/>
    <m/>
    <m/>
    <m/>
    <m/>
    <s v="CL 6 A 82 A 41 TORRE 14 APTO 203"/>
    <n v="3108606950"/>
    <s v=" juan.kmilo1946@gmail.com"/>
    <s v="Banco Davivienda"/>
    <s v="Ahorros"/>
    <s v="6200734140"/>
    <s v="Masculino"/>
    <s v="Colombia"/>
    <s v="Bogotá, D.C."/>
    <s v="Cundinamarca"/>
    <d v="1985-11-07T00:00:00"/>
    <n v="38"/>
    <s v="TECNOLOGIA EN ADMINISTRACION Y EJECUCION DE CONSTRUCCIONES,TECNOLOGÍA PRODUCCIÓN DE_x000a_MULTIMEDIA"/>
    <m/>
  </r>
  <r>
    <x v="3"/>
    <s v="126-2023"/>
    <n v="84245"/>
    <s v="Secop II"/>
    <s v="126-2023CPS -P(84245)"/>
    <s v="FDLSUBACD-126-2023(84245)"/>
    <x v="0"/>
    <x v="0"/>
    <x v="1"/>
    <m/>
    <m/>
    <s v="LUIS FERNANDO HIDALGO ORTIZ"/>
    <n v="80419122"/>
    <s v="Bogotá, D.C."/>
    <n v="1999"/>
    <n v="42000000"/>
    <n v="21000000"/>
    <n v="0"/>
    <n v="63000000"/>
    <n v="7000000"/>
    <m/>
    <m/>
    <n v="3"/>
    <s v="Persona Natural"/>
    <x v="0"/>
    <s v="1. 31/07/2023 5:30:10 P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LUIS FERNANDO HIDALGO ORTIZ Valor 21.000.000"/>
    <s v="PRESTAR LOS SERVICIOS PROFESIONALES EN EL ÁREA GESTIÓN DEL DESARROLLO, PARA EL APOYO A LA EJECUCIÓN INTEGRAL DE LOS DIFERENTES PROYECTOS DE INVERSIÓN DESTINADOS A LA INTERVENCIÓN DE LA MALLA VIAL, ESPACIO PÚBLICO, CICLO INFRAESTRUCTURA, INFRAESTRUCTURA CULTURAL, MEJORAMIENTO DE VIVIENDA RURAL Y PARQUES DE LA LOCALIDAD DE SUBA"/>
    <s v="https://community.secop.gov.co/Public/Tendering/OpportunityDetail/Index?noticeUID=CO1.NTC.3882790&amp;isFromPublicArea=True&amp;isModal=true&amp;asPopupView=true"/>
    <x v="11"/>
    <x v="411"/>
    <d v="2023-02-02T00:00:00"/>
    <d v="2023-08-01T00:00:00"/>
    <s v="6 meses "/>
    <d v="2023-11-01T00:00:00"/>
    <s v="3 meses "/>
    <d v="2023-11-01T00:00:00"/>
    <s v="9 meses "/>
    <s v="Término Ok"/>
    <m/>
    <m/>
    <m/>
    <m/>
    <s v="CALLE 131 C 100 47"/>
    <n v="3108754042"/>
    <s v="ferhidalgo10@hotmail.com"/>
    <s v="Bancolombia"/>
    <s v="Ahorros"/>
    <s v="2308953168"/>
    <s v="Masculino"/>
    <s v="Colombia"/>
    <s v="Bogotá, D.C."/>
    <s v="Cundinamarca"/>
    <d v="1970-04-04T00:00:00"/>
    <n v="54"/>
    <s v="ESPECIALIZACION EN GERENCIA DE OBRAS,INGENIERIA CIVIL"/>
    <m/>
  </r>
  <r>
    <x v="3"/>
    <s v="127-2023"/>
    <n v="83777"/>
    <s v="Secop II"/>
    <s v="127-2023CPS-P(83777)"/>
    <s v="FDLSUBACD-127-2023(83777)"/>
    <x v="0"/>
    <x v="0"/>
    <x v="1"/>
    <m/>
    <m/>
    <s v="NATHALIA MOSQUERA PEDREROS"/>
    <n v="1015447619"/>
    <s v="Bogotá, D.C."/>
    <n v="1978"/>
    <n v="99000000"/>
    <n v="49500000"/>
    <n v="0"/>
    <n v="148500000"/>
    <n v="9000000"/>
    <m/>
    <m/>
    <n v="1"/>
    <s v="Persona Natural"/>
    <x v="6"/>
    <s v="2. 26/03/2024 10:19:53 AM Mediante documento radicado el 12 de marzo de 2024, se solicita la PRÓRROGA y ADICIÓN del contrato 127-2023CPS-P(83777) suscrito con NATALIA MOSQUERA PEDREROS, por el término de DOS (2) MESES QUINCE (15) DIAS además de VEINTIDOS MILLONES QUINIENTOS MIL PESOS ($22.500.000), atendiendo a la necesidad de garantizar la función de la administración local por lo que se requiere continuar con la ejecución del contrato de prestación de servicios objeto de adición y prórroga. LA NUEVA FECHA DE TERMINACIÓN DEL CONTRATO SERA HASTA EL 15 DE JUNIO DE 2024. Las erogaciones correspondientes al pago del valor de la presente adición se harán con cargo al presupuesto del FDLS, según certificado de disponibilidad presupuestal (CDP) No 1074 del 22 de marzo de 2024. Lo anterior, con fundamento además en el principio de la autonomía de la voluntad consagrado en el artículo 1602 del Código Civil, en concordancia con el artículo 40 de la Ley 80 de 1993, inciso tercero._x000a_1. 19/12/2023 11:32:23 AM Mediante documento radicado el 18 de diciembre de 2023, se solicita la PRÓRROGA y ADICIÓN del contrato 127-2023CPS-P(83777) suscrito con NATALIA MOSQUERA PEDREROS, por el término de TRES (3) MESES además de VEINTISIETE MILLONES DE PESOS ($27.000.000), atendiendo a la necesidad de garantizar la función de la administración local por lo que se requiere continuar con la ejecución del contrato de prestación de servicios objeto de adición y prórroga. LA NUEVA FECHA DE TERMINACIÓN DEL CONTRATO SERA HASTA EL 31 DE MARZO DE 2024. Las erogaciones correspondientes al pago del valor de la presente adición se harán con cargo al presupuesto del FDLS, según certificado de disponibilidad presupuestal (CDP) No 1348 del 15 de diciembre. Lo anterior, con fundamento además en el principio de la autonomía de la voluntad consagrado en el artículo 1602 del Código Civil, en concordancia con el artículo 40 de la Ley 80 de 1993, inciso tercero."/>
    <s v="Prestar servicios profesionales especializado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vigencia"/>
    <s v="https://community.secop.gov.co/Public/Tendering/OpportunityDetail/Index?noticeUID=CO1.NTC.3879261&amp;isFromPublicArea=True&amp;isModal=true&amp;asPopupView=true"/>
    <x v="6"/>
    <x v="408"/>
    <d v="2023-02-02T00:00:00"/>
    <d v="2023-12-31T00:00:00"/>
    <s v="10 meses 30 días."/>
    <d v="2024-06-15T00:00:00"/>
    <s v="5 meses 15 días."/>
    <d v="2024-06-15T00:00:00"/>
    <s v="1 años 4 meses 14 días."/>
    <s v="Término Ok"/>
    <m/>
    <m/>
    <m/>
    <m/>
    <s v="Calle 63 b No. 68 f 07"/>
    <n v="3123467495"/>
    <s v=" natimp37@gmail.com"/>
    <s v="Banco Davivienda"/>
    <s v="Ahorros"/>
    <s v="450270136762"/>
    <s v="Femenino"/>
    <s v="Colombia"/>
    <s v="Bogotá, D.C."/>
    <s v="Cundinamarca"/>
    <d v="1994-07-30T00:00:00"/>
    <n v="29"/>
    <s v="MAESTRÍA EN ADMINISTRACIÓN,CIENCIA POLÍTICA,TECNICO EN CONTABILIZACION DE OPERACIONES COMERCIALES"/>
    <m/>
  </r>
  <r>
    <x v="3"/>
    <s v="128-2023"/>
    <n v="83823"/>
    <s v="Secop II"/>
    <s v="128-2023 CPS-AG(83823)"/>
    <s v="FDLSUBACD-128-2023(83823)"/>
    <x v="0"/>
    <x v="0"/>
    <x v="0"/>
    <m/>
    <m/>
    <s v="MICHAEL ALFONSO GARZÓN CIFUENTES"/>
    <n v="80818424"/>
    <s v="Bogotá, D.C."/>
    <n v="1978"/>
    <n v="28050000"/>
    <n v="2550000"/>
    <n v="0"/>
    <n v="30600000"/>
    <n v="2550000"/>
    <m/>
    <m/>
    <n v="3"/>
    <s v="Persona Natural"/>
    <x v="0"/>
    <s v="1. 27/12/2023 6:14:45 PM Mediante documento radicado en el Fondo de Desarrollo Local de Suba, por JULIAN ANDRES MORENO BARON, quien obra como supervisor del Contrato de Prestación de Servicios 128-2023 CPS-AG(83823), suscrito con MICHAEL ALFONSO GARZON CIFUENTES se determina prorrogar por UN (1) MES contados a partir del vencimiento del plazo pactado y adicionar presupuestalmente al contrato la suma de DOS MILLONES QUINIENTOS CINCUENTA MIL PESOS M/CTE. ($2.550.000) incluido impuestos, la justificación se encuentra anexa al presente, la cual hace parte integra del contrato). La nueva fecha terminación del contrato es el 31/01/2024. Para el efecto, se cuenta con el Certificado de Disponibilidad Presupuestal (CDP) No. 1358 del 20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DE APOYO LOGÍSTICO ASISTENCIAL PARA EL DESARROLLO DE ACTIVIDADES Y EVENTOS LOCALES DE LA ALCALDÍA LOCAL DE SUBA"/>
    <s v="https://community.secop.gov.co/Public/Tendering/OpportunityDetail/Index?noticeUID=CO1.NTC.3885411&amp;isFromPublicArea=True&amp;isModal=true&amp;asPopupView=true"/>
    <x v="15"/>
    <x v="411"/>
    <d v="2023-02-02T00:00:00"/>
    <d v="2023-12-31T00:00:00"/>
    <s v="10 meses 30 días."/>
    <d v="2024-01-31T00:00:00"/>
    <s v="1 meses "/>
    <d v="2024-01-31T00:00:00"/>
    <s v="11 meses 30 días."/>
    <s v="Término Ok"/>
    <m/>
    <m/>
    <m/>
    <m/>
    <s v="cl 127 119A 17"/>
    <n v="3137475353"/>
    <s v="mikegarzon84@gmail.com"/>
    <s v="Banco Scotiabank Colpatria"/>
    <s v="Ahorros"/>
    <s v="6342039363"/>
    <s v="Masculino"/>
    <s v="Colombia"/>
    <s v="Bogotá, D.C."/>
    <s v="Cundinamarca"/>
    <d v="1984-08-26T00:00:00"/>
    <n v="39"/>
    <s v="bachiller"/>
    <m/>
  </r>
  <r>
    <x v="3"/>
    <s v="129-2023"/>
    <n v="83859"/>
    <s v="Secop II"/>
    <s v="129-2023CPS-P(83859)"/>
    <s v="FDLSUBACD-129-2023(83859)"/>
    <x v="0"/>
    <x v="0"/>
    <x v="1"/>
    <m/>
    <m/>
    <s v="MIGUEL ALEXANDER CHIAPPE PULIDO"/>
    <n v="79913908"/>
    <s v="Bogotá, D.C."/>
    <n v="1978"/>
    <n v="77000000"/>
    <n v="38500000"/>
    <n v="0"/>
    <n v="115500000"/>
    <n v="7000000"/>
    <m/>
    <m/>
    <n v="1"/>
    <s v="Persona Natural"/>
    <x v="6"/>
    <s v="2. 22/03/2024 9:42:55 PM Mediante documento radicado en el Fondo de Desarrollo Local de Suba, por DANIEL ARIAS BONFATE, quien obra como apoyo a la supervisión del Contrato 129-2023CPS-P(83859), se solicita PRORROGA y ADICIÓN del contrato, suscrito con MIGUEL ALEXANDER CHIAPPE PULIDO, por el término de DOS (2) MESES Y QUINCE (15) DIAS, además adicionar la suma de DIECISIETE MILLONES QUINIENTOS MIL PESOS M/CTE. ($17.500.000). De conformidad con la justificación esgrimida en el documento anexo suscrito por el supervisor, que hace parte integral de la presente modificación contractual. La presente adición se encuentra respaldada con el Certificado de Disponibilidad Presupuestal No. 1075 de fecha 22 de marzo de 2024. La nueva fecha terminación del contrato es el 15 de junio de 2024. Lo anterior, con fundamento además en el principio de la autonomía de la voluntad consagrado en el artículo 1602 del Código Civil, en concordancia con el artículo 40 de la Ley 80 de 1993, inciso tercero._x000a_1. 27/12/2023 9:35:15 AM Mediante documento radicado en el Fondo de Desarrollo Local de Suba, por JULIAN ANDRES MORENO BARON, quien obra como supervisor del Contrato de Prestación de Servicios 129-2023CPS-P(83859), suscrito con Miguel Alexander Chiappe Pulido se determina prorrogar por tres (3) meses contados a partir del vencimiento del plazo pactado y adicionar presupuestalmente al contrato la suma de VEINTIUN MILLONES DE PESOS M/CTE ($ 21.000.000) incluido impuestos, (la justificación se encuentra anexa al presente, la cual hace parte integra del contrato). La nueva fecha terminación del contrato es el 31/03/2024. Para el efecto, se cuenta con el Certificado de Disponibilidad Presupuestal (CDP) No. 1329 del del 13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SERVICIOS PROFESIONALES AL ÁREA DE GESTIÓN PARA EL DESARROLLO LOCAL CON EL PROPÓSITO DE DINAMIZAR Y PROMOVER LOS PROCESOS DE PARTICIPACIÓN, INFORMACIÓN Y ORGANIZACIÓN TERRITORIAL EN LA LOCALIDAD DE SUBA PARA DAR CUMPLIMIENTO A LAS METAS DEL PLAN DE DESARROLLO LOCAL"/>
    <s v="https://community.secop.gov.co/Public/Tendering/OpportunityDetail/Index?noticeUID=CO1.NTC.3883022&amp;isFromPublicArea=True&amp;isModal=true&amp;asPopupView=true"/>
    <x v="15"/>
    <x v="408"/>
    <d v="2023-02-03T00:00:00"/>
    <d v="2023-12-31T00:00:00"/>
    <s v="10 meses 29 días."/>
    <d v="2024-06-15T00:00:00"/>
    <s v="5 meses 15 días."/>
    <d v="2024-06-15T00:00:00"/>
    <s v="1 años 4 meses 13 días."/>
    <s v="Término Ok"/>
    <m/>
    <m/>
    <m/>
    <m/>
    <s v="KR 111 135B 57"/>
    <n v="3045643837"/>
    <s v=" miguelchiappe@gmail.com"/>
    <s v="Banco Davivienda"/>
    <s v="Ahorros"/>
    <s v="550009100718072"/>
    <s v="Masculino"/>
    <s v="Colombia"/>
    <s v="Bogotá, D.C."/>
    <s v="Cundinamarca"/>
    <d v="1979-05-07T00:00:00"/>
    <n v="45"/>
    <s v="MAESTRIA EN PERIODISMO,COMUNICACION SOCIAL,Diplomado en introducción a la edición de audio"/>
    <m/>
  </r>
  <r>
    <x v="3"/>
    <s v="130-2023 C1"/>
    <n v="84182"/>
    <s v="Secop II"/>
    <s v="130-2023CPS-P(84182)"/>
    <s v="FDLSUBACD-130-2023(84182)"/>
    <x v="0"/>
    <x v="0"/>
    <x v="1"/>
    <d v="2024-04-15T00:00:00"/>
    <n v="18000000"/>
    <s v="JORGE ANDRÉS VARGAS LÓPEZ"/>
    <n v="14296118"/>
    <s v="Ibagué (Tolima)"/>
    <n v="1978"/>
    <n v="99000000"/>
    <n v="49500000"/>
    <n v="0"/>
    <n v="148500000"/>
    <n v="9000000"/>
    <m/>
    <m/>
    <n v="5"/>
    <s v="Persona Natural"/>
    <x v="1"/>
    <s v="2. 26/03/2024 7:41:06 PM Mediante documento radicado en el Fondo de Desarrollo Local de Suba, por ANA ISABEL ORTUA, quien obra como la supervisión del Contrato 130-2023CPS-P(84182), se solicita PRORROGA y ADICIÓN del contrato, suscrito con JORGE ANDRES VARGAS LOPEZ, por el término de dos meses 15 dias, además adicionar VEINTIDOS MILLONES QUINIENTOS MIL PESOS ($22.500.000). De conformidad con la justificación esgrimida en el documento anexo suscrito por el supervisor, que hace parte integral de la presente modificación contractual. La presente adición se encuentra respaldada con el Certificado de Disponibilidad Presupuestal No. 1110 de fecha 26/03/2024._x000a_1. 20/12/2023 6:49:28 PM Mediante documento radicado el 5 de noviembre de 2023, se solicita la PRÓRROGA y ADICIÓN del contrato 130-2023CPS-P(84182) suscrito con Jorge Andrés Vargas López, por el término de TRES (3) MESES además de VEINTISIETE MILLONES DE PESOS ($27.000.000), atendiendo a la necesidad de garantizar la función de la administración local por lo que se requiere continuar con la ejecución del contrato de prestación de servicios objeto de adición y prórroga. LA NUEVA FECHA DE TERMINACIÓN DEL CONTRATO SERA HASTA EL 31 DE MARZO DE 2024. Las erogaciones correspondientes al pago del valor de la presente adición se harán con cargo al presupuesto del FDLS, según certificado de disponibilidad presupuestal (CDP) No 1330 del 13 de diciembre. Lo anterior, con fundamento además en el principio de la autonomía de la voluntad consagrado en el artículo 1602 del Código Civil, en concordancia con el artículo 40 de la Ley 80 de 1993, inciso tercero."/>
    <s v="APOYAR EL (LA) ALCALDE (SA) LOCAL EN LA GESTIÓN DE LOS ASUNTOS RELACIONADOS CON SEGURIDAD CIUDADANA, CONVIVENCIA Y PREVENCIÓN DE CONFLICTIVIDADES, VIOLENCIAS Y DELITOS EN LA LOCALIDAD, DE CONFORMIDAD CON EL MARCO NORMATIVO APLICABLE EN LA METERIA"/>
    <s v="https://community.secop.gov.co/Public/Tendering/OpportunityDetail/Index?noticeUID=CO1.NTC.3881989&amp;isFromPublicArea=True&amp;isModal=true&amp;asPopupView=true"/>
    <x v="13"/>
    <x v="408"/>
    <d v="2023-02-02T00:00:00"/>
    <d v="2023-12-31T00:00:00"/>
    <s v="10 meses 30 días."/>
    <d v="2024-06-15T00:00:00"/>
    <s v="5 meses 15 días."/>
    <d v="2024-06-15T00:00:00"/>
    <s v="1 años 4 meses 14 días."/>
    <s v="Término Ok"/>
    <m/>
    <m/>
    <m/>
    <m/>
    <s v="Cra 65 # 98-28"/>
    <n v="3125387531"/>
    <s v=" andresvargaslop@gmail.com"/>
    <s v="Banco Davivienda"/>
    <s v="Ahorros"/>
    <s v="455000066098"/>
    <s v="Masculino"/>
    <s v="Colombia"/>
    <s v="Bucaramanga "/>
    <s v="Santander"/>
    <d v="1985-09-06T00:00:00"/>
    <n v="38"/>
    <s v="ECONOMIA"/>
    <m/>
  </r>
  <r>
    <x v="3"/>
    <s v="130-2023"/>
    <n v="84182"/>
    <s v="Secop II"/>
    <s v="130-2023CPS-P(84182)"/>
    <s v="FDLSUBACD-130-2023(84182)"/>
    <x v="0"/>
    <x v="0"/>
    <x v="1"/>
    <m/>
    <m/>
    <s v="ZULLY ALEJANDRA CARDOZO TRIANA"/>
    <n v="52198868"/>
    <s v="Bogotá, D.C."/>
    <n v="1978"/>
    <n v="99000000"/>
    <n v="49500000"/>
    <n v="0"/>
    <n v="148500000"/>
    <n v="9000000"/>
    <m/>
    <m/>
    <n v="5"/>
    <s v="Persona Natural"/>
    <x v="6"/>
    <s v="3. 15/04/2024 8:33:07 PM CEDER las obligaciones del Contrato de Prestación de Servicios No. 130 de 2023 CPS- P (84182), suscrito entre EL FONDO y JORGE ANDRES VARGAS LOPEZ a ZULLY ALEJANDRA CARDOZO TRIANA, identificada (o) con cédula de ciudadanía N° 52.198.868, a partir del quince (15) de abril de 2024, la cual deberá aprobarse y publicarse en la plataforma del SECOP II_x000a_2. 26/03/2024 7:41:06 PM Mediante documento radicado en el Fondo de Desarrollo Local de Suba, por ANA ISABEL ORTUA, quien obra como la supervisión del Contrato 130-2023CPS-P(84182), se solicita PRORROGA y ADICIÓN del contrato, suscrito con JORGE ANDRES VARGAS LOPEZ, por el término de dos meses 15 dias, además adicionar VEINTIDOS MILLONES QUINIENTOS MIL PESOS ($22.500.000). De conformidad con la justificación esgrimida en el documento anexo suscrito por el supervisor, que hace parte integral de la presente modificación contractual. La presente adición se encuentra respaldada con el Certificado de Disponibilidad Presupuestal No. 1110 de fecha 26/03/2024._x000a_1. 20/12/2023 6:49:28 PM Mediante documento radicado el 5 de noviembre de 2023, se solicita la PRÓRROGA y ADICIÓN del contrato 130-2023CPS-P(84182) suscrito con Jorge Andrés Vargas López, por el término de TRES (3) MESES además de VEINTISIETE MILLONES DE PESOS ($27.000.000), atendiendo a la necesidad de garantizar la función de la administración local por lo que se requiere continuar con la ejecución del contrato de prestación de servicios objeto de adición y prórroga. LA NUEVA FECHA DE TERMINACIÓN DEL CONTRATO SERA HASTA EL 31 DE MARZO DE 2024. Las erogaciones correspondientes al pago del valor de la presente adición se harán con cargo al presupuesto del FDLS, según certificado de disponibilidad presupuestal (CDP) No 1330 del 13 de diciembre. Lo anterior, con fundamento además en el principio de la autonomía de la voluntad consagrado en el artículo 1602 del Código Civil, en concordancia con el artículo 40 de la Ley 80 de 1993, inciso tercero."/>
    <s v="APOYAR EL (LA) ALCALDE (SA) LOCAL EN LA GESTIÓN DE LOS ASUNTOS RELACIONADOS CON SEGURIDAD CIUDADANA, CONVIVENCIA Y PREVENCIÓN DE CONFLICTIVIDADES, VIOLENCIAS Y DELITOS EN LA LOCALIDAD, DE CONFORMIDAD CON EL MARCO NORMATIVO APLICABLE EN LA METERIA"/>
    <s v="https://community.secop.gov.co/Public/Tendering/OpportunityDetail/Index?noticeUID=CO1.NTC.3881989&amp;isFromPublicArea=True&amp;isModal=true&amp;asPopupView=true"/>
    <x v="13"/>
    <x v="408"/>
    <d v="2023-02-02T00:00:00"/>
    <d v="2023-12-31T00:00:00"/>
    <s v="10 meses 30 días."/>
    <d v="2024-06-15T00:00:00"/>
    <s v="5 meses 15 días."/>
    <d v="2024-06-15T00:00:00"/>
    <s v="1 años 4 meses 14 días."/>
    <s v="Término Ok"/>
    <m/>
    <m/>
    <m/>
    <m/>
    <s v="Av Cra 36 N° 23 - 76 Edificio B5 Ap 408"/>
    <n v="3015738531"/>
    <s v="alejandracardozo2020@gmail.com"/>
    <s v="Banco Davivienda"/>
    <s v="Ahorros"/>
    <s v="0550488444237033"/>
    <s v="Femenino"/>
    <s v="Colombia"/>
    <s v="Bogotá, D.C."/>
    <s v="Cundinamarca"/>
    <d v="1978-11-02T00:00:00"/>
    <n v="45"/>
    <s v="ESPECIALIZACION EN NEGOCIACION Y RESOLUCION DE CONFLICTOS"/>
    <m/>
  </r>
  <r>
    <x v="3"/>
    <s v="131-2023"/>
    <n v="84195"/>
    <s v="Secop II"/>
    <s v="131-2023CPS-AG(84195)"/>
    <s v="FDLSUBACD-131-2023 (84195)"/>
    <x v="0"/>
    <x v="0"/>
    <x v="0"/>
    <s v=" "/>
    <m/>
    <s v="DARWIN ALBERTO MORENO CASTRO"/>
    <n v="80818086"/>
    <s v="Bogotá, D.C."/>
    <n v="1978"/>
    <n v="24000000"/>
    <n v="12000000"/>
    <n v="0"/>
    <n v="36000000"/>
    <n v="4000000"/>
    <m/>
    <m/>
    <n v="1"/>
    <s v="Persona Natural"/>
    <x v="0"/>
    <s v="1. 1/08/2023 8:33:28 AM La supervisión del Contrato de Prestación de Servicios No. 131-2023CPS-AG(84195), suscrito con DARWIN ALBERTO MORENO CASTRO identificado con cédula de ciudadanía No. 80.818.086, radicó en la Oficina de Contratación solicitud de ADICIÓN Y PRÓRROGA No. (1 ) del referido contrato así; a) Prórroga por (3) meses hasta el primero (01) de noviembre de 2023, y a) Adición para un valor de ($12.000.000) para un total de TREINTA Y SEIS MILLONES DE PESOS M/CTE. ($36.000.000), la cual se encuentra respaldada con el Certificado de Disponibilidad Presupuestal No.444 del 26 de enero de 2023, teniendo en cuenta la justificación que se encuentra en los documentos anexos, que hacen parte integral del presente Contrato."/>
    <s v="Apoyar y dar soporte técnico al administrador y usuario final de la red de sistemas y tecnología e información de la Alcaldía Local."/>
    <s v="https://community.secop.gov.co/Public/Tendering/OpportunityDetail/Index?noticeUID=CO1.NTC.3883249&amp;isFromPublicArea=True&amp;isModal=true&amp;asPopupView=true"/>
    <x v="9"/>
    <x v="411"/>
    <d v="2023-02-02T00:00:00"/>
    <d v="2023-08-01T00:00:00"/>
    <s v="6 meses "/>
    <d v="2023-11-01T00:00:00"/>
    <s v="3 meses "/>
    <d v="2023-11-01T00:00:00"/>
    <s v="9 meses "/>
    <s v="Término Ok"/>
    <m/>
    <m/>
    <m/>
    <m/>
    <s v="KR 108 70F 66"/>
    <n v="3143219845"/>
    <s v="moreno.darwin@gmail.com"/>
    <s v="Banco Davivienda"/>
    <s v="Ahorros"/>
    <s v="570458270015142"/>
    <s v="Masculino"/>
    <s v="Colombia"/>
    <s v="Guayata"/>
    <s v="Boyacá"/>
    <d v="1984-11-22T00:00:00"/>
    <n v="39"/>
    <s v="INGENIERIA MECANICA"/>
    <m/>
  </r>
  <r>
    <x v="3"/>
    <s v="132-2023"/>
    <n v="83697"/>
    <s v="Secop II"/>
    <s v="132-2023CPS-AG(83697)"/>
    <s v="FDLSUBACD-132-2023(83697)"/>
    <x v="0"/>
    <x v="0"/>
    <x v="0"/>
    <m/>
    <m/>
    <s v="SANDRA ROCIO SUAREZ ESPITIA"/>
    <n v="23497387"/>
    <s v="Chiquinquira (Boyacá)"/>
    <n v="1978"/>
    <n v="24000000"/>
    <n v="12000000"/>
    <n v="0"/>
    <n v="36000000"/>
    <n v="4000000"/>
    <m/>
    <m/>
    <n v="5"/>
    <s v="Persona Natural"/>
    <x v="0"/>
    <s v="1. 4/08/2023 1:36:56 PM Mediante documento radicado el 27 de julio de 2023, se solicita la PRÓRROGA y ADICIÓN del contrato No. 132-2023CPS-AG(83697), suscrito con SANDRA ROCIO SUREZ ESPITIA, por el término de TRES (3) MESES, además de adicionar DOCE MILLONES DE PESOS M/Cte. ($ 12.000.000). M/CTE; atendiendo a la necesidad de garantizar la función de la administración local se requiere continuar con la ejecución del contrato de prestación de servicios objeto de adición y prórroga. LA NUEVA FECHA DE TERMINACIÓN DEL CONTRATO ES EL DÍA 7 DE NOVIEMBRE DE 2023. Las erogaciones correspondientes al pago del valor de la presente adición se harán con cargo al presupuesto del FDLS, según certificado de disponibilidad presupuestal N° 260 del 19/01/2023. Lo anterior, con fundamento además en el principio de la autonomía de la voluntad consagrado en el artículo 1602 del Código Civil, en concordancia con el artículo 40 de la Ley 80 de 1993, inciso tercero"/>
    <s v="Prestar los servicios de apoyo en el Área Gestión de Desarrollo Local en el acompañamiento de acciones enfocadas a fortalecer el tejido social dentro de las acciones ambientales de la localidad de Suba"/>
    <s v="https://community.secop.gov.co/Public/Tendering/OpportunityDetail/Index?noticeUID=CO1.NTC.3888046&amp;isFromPublicArea=True&amp;isModal=true&amp;asPopupView=true"/>
    <x v="12"/>
    <x v="411"/>
    <d v="2023-02-08T00:00:00"/>
    <d v="2023-08-07T00:00:00"/>
    <s v="6 meses "/>
    <d v="2023-11-07T00:00:00"/>
    <s v="3 meses "/>
    <d v="2023-11-07T00:00:00"/>
    <s v="9 meses "/>
    <s v="Término Ok"/>
    <m/>
    <m/>
    <m/>
    <m/>
    <s v="KR 100B 75A20"/>
    <n v="3208831625"/>
    <s v="ssandrassuarez@yahoo.com"/>
    <s v="Bancolombia"/>
    <s v="Ahorros"/>
    <s v="60298689386"/>
    <s v="Femenino"/>
    <s v="Colombia"/>
    <s v="Chiquinquirá"/>
    <s v="Boyacá"/>
    <d v="1969-10-20T00:00:00"/>
    <n v="54"/>
    <s v="primeros auxilios, microbiologia de los abonos educacion ambiental para desarrollo salud mental "/>
    <m/>
  </r>
  <r>
    <x v="3"/>
    <s v="133-2023"/>
    <n v="84204"/>
    <s v="Secop II"/>
    <s v="133-2023CPS-P(84204)"/>
    <s v="FDLSUBACD-133-2023(84204)"/>
    <x v="0"/>
    <x v="0"/>
    <x v="1"/>
    <m/>
    <m/>
    <s v="ADRIANA TANGARIFE CARVAJAL"/>
    <n v="52842671"/>
    <s v="Bogotá, D.C."/>
    <n v="1979"/>
    <n v="42000000"/>
    <n v="21000000"/>
    <n v="0"/>
    <n v="63000000"/>
    <n v="7000000"/>
    <m/>
    <m/>
    <n v="5"/>
    <s v="Persona Natural"/>
    <x v="0"/>
    <s v="1. 3/08/2023 9:30:49 AM La supervisión del Contrato de Prestación de Servicios No. 133-2023CPS-P(84204), suscrito con ADRIANA TANGARIFE CARVAJAL, radicó en la Oficina de Contratación solicitud de ADICIÓN Y PRÓRROGA No. (1) del referido contrato; prórroga hasta el (6) de noviembre de 2023, y adición para un valor total VEINTIÚN MILLONES PESOS M/CTE. ($21.000.000), teniendo en cuenta la justificación que se encuentra en los documentos anexos, que hacen parte integral del presente Contrato."/>
    <s v="Apoyar técnicamente las distintas etapas de los procesos de competencia de las Inspecciones de Policía de la Localidad, según reparto"/>
    <s v="https://community.secop.gov.co/Public/Tendering/OpportunityDetail/Index?noticeUID=CO1.NTC.3887474&amp;isFromPublicArea=True&amp;isModal=true&amp;asPopupView=true"/>
    <x v="24"/>
    <x v="411"/>
    <d v="2023-02-07T00:00:00"/>
    <d v="2023-08-06T00:00:00"/>
    <s v="6 meses "/>
    <d v="2023-11-06T00:00:00"/>
    <s v="3 meses "/>
    <d v="2023-11-06T00:00:00"/>
    <s v="9 meses "/>
    <s v="Término Ok"/>
    <m/>
    <m/>
    <m/>
    <m/>
    <s v="CARRERA 66 # 79 A 82 UNIDAD 1 INTERIOR 2 APTO 302"/>
    <n v="3205619237"/>
    <s v=" akiedis27@gmail.com"/>
    <s v="Banco Caja Social (BCSC)"/>
    <s v="Ahorros"/>
    <s v="24525075600"/>
    <s v="Femenino"/>
    <s v="Colombia"/>
    <s v="Bogotá, D.C."/>
    <s v="Cundinamarca"/>
    <d v="1981-10-27T00:00:00"/>
    <n v="42"/>
    <s v="ARQUITECTURA"/>
    <m/>
  </r>
  <r>
    <x v="3"/>
    <s v="134-2023 C1"/>
    <n v="84204"/>
    <s v="Secop II"/>
    <s v="134-2023CPS-P(84204)"/>
    <s v="FDLSUBACD-134-2023(84204)"/>
    <x v="0"/>
    <x v="0"/>
    <x v="1"/>
    <d v="2023-09-04T00:00:00"/>
    <s v="$16.800.000"/>
    <s v="LILIANA ROCIO FORERO RAMIREZ"/>
    <n v="1013647157"/>
    <s v="Bogotá, D.C."/>
    <n v="1979"/>
    <n v="42000000"/>
    <n v="21000000"/>
    <n v="0"/>
    <n v="63000000"/>
    <n v="7000000"/>
    <m/>
    <m/>
    <n v="5"/>
    <s v="Persona Natural"/>
    <x v="1"/>
    <s v="1.  8/08/2023 4:44:53 PM Mediante documento radicado en el Fondo de Desarrollo Local de Suba, por JULIAN ANDRES MORENO BARON, quien obra como supervisor del Contrato de Prestación de Servicios 134-2023CPS-P(84204), suscrito con LILIANA ROCÍO FORERO RAMÍREZ se determina prorrogar por TRES (3) MESES contado a partir del vencimiento del plazo pactado y adicionar presupuestalmente al contrato la suma de VEINTIUN MILLONES PESOS M/CTE. ($21.000.000) incluido impuestos, (la justificación se encuentra anexa al presente, la cual hace parte integra del contrato). La nueva fecha terminación del contrato es el 12/11/2023. Para el efecto, se cuenta con el Certificado de Disponibilidad Presupuestal (CDP) No. . 446 del 26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_x000a_2. 1/09/2023 6:17:58 PM Mediante documento presentado en el Fondo de Desarrollo Local de Suba, por el apoyo a la supervisión del Contrato No. 134-2023CPS-P(84204), se solicita SUSPENSIÓN del contrato suscrito con LILIANA ROCIO FORERO RAMIREZ, por el término de tres (03) días calendario., Desde el 01 de septiembre de 2023 hasta el 03 de septiembre de 2023 inclusive. Teniendo en cuenta la justificación del documento anexo, el cual hace parte integral del presente contrato. La fecha de reactivación del contrato será el 04 de septiembre de 2023, día siguiente a la terminación de la suspensión. La nueva fecha de terminación del contrato será el quince (15) de noviembre de 2023. Lo anterior, con fundamento además en el principio de la autonomía de la voluntad consagrado en el artículo 1602 del Código Civil, en concordancia con el artículo 40 de la Ley 80 de 1993, inciso tercero._x000a_3. 5/09/2023 4:45:03 PM Se reactiva para cesionar_x000a_4.  5/09/2023 9:21:20 PM Mediante documento remitido por el señor Alcalde Local quien obra como supervisor del Contrato de Prestación de Servicios No. 134-2023CPS-P(84204) suscrito con LILIANA ROCIO FORERO, identificada con cédula de ciudadanía No. 1.013.647.157 DE BOGOTA D.C, se solicita CESIÓN del mismo, de conformidad con la justificación contenida en el documento anexo, que hace parte integral de la presente modificación contractual. Por lo anterior, se realiza la CESIÓN del Contrato de Prestación de Servicios No. 134-2023CPS-P(84204), a NELSON RAUL RAMOS LEAL, identificado con cédula de ciudadanía No. 1.032.417.087 de Bogotá D.C, a partir del 04 de septiembre de 2023, teniendo en cuenta la idoneidad, previa verificación del cumplimiento de los requisitos aportados por el contratista. Lo anterior de conformidad con los documentos anexos, los cuales hacen parte integral de la presente modificación contractual. Se registra la presente cesión el 05 de septiembre 2023 teniendo en cuenta la indisponibilidad general presentada por el sistema SECOP 2 el día 04 de setiembre de 2023"/>
    <s v="Apoyar técnicamente las distintas etapas de los procesos de competencia de las inspecciones de Policía de la Localidad, según reparto"/>
    <s v="https://community.secop.gov.co/Public/Tendering/OpportunityDetail/Index?noticeUID=CO1.NTC.3887743&amp;isFromPublicArea=True&amp;isModal=true&amp;asPopupView=true"/>
    <x v="30"/>
    <x v="411"/>
    <d v="2023-02-13T00:00:00"/>
    <d v="2023-08-12T00:00:00"/>
    <s v="6 meses "/>
    <d v="2023-11-12T00:00:00"/>
    <s v="3 meses "/>
    <d v="2023-11-12T00:00:00"/>
    <s v="9 meses "/>
    <s v="Término Ok"/>
    <m/>
    <m/>
    <m/>
    <m/>
    <s v="CARRERA 66 # 79 A 82 UNIDAD 1 INTERIOR 2 APTO 302"/>
    <n v="3205619237"/>
    <s v="lilianaforero8@hotmail.com"/>
    <s v="Bancolombia"/>
    <s v="Ahorros"/>
    <n v="74373394959"/>
    <s v="Femenino"/>
    <s v="Colombia"/>
    <s v="Bogotá, D.C."/>
    <s v="Cundinamarca"/>
    <d v="1994-01-24T00:00:00"/>
    <n v="30"/>
    <s v="ARQUITECTURA"/>
    <m/>
  </r>
  <r>
    <x v="3"/>
    <s v="134-2023"/>
    <n v="84204"/>
    <s v="Secop II"/>
    <s v="134-2023CPS-P(84204)"/>
    <s v="FDLSUBACD-134-2023(84204)"/>
    <x v="0"/>
    <x v="0"/>
    <x v="1"/>
    <m/>
    <m/>
    <s v="NELSON RAUL RAMOS LEAL"/>
    <n v="1032417087"/>
    <s v="Bogotá, D.C."/>
    <n v="1979"/>
    <n v="42000000"/>
    <n v="21000000"/>
    <n v="0"/>
    <n v="63000000"/>
    <n v="7000000"/>
    <m/>
    <m/>
    <n v="5"/>
    <s v="Persona Natural"/>
    <x v="0"/>
    <s v="4. 5/09/2023 9:21:20 PM Mediante documento remitido por el señor Alcalde Local quien obra como supervisor del Contrato de Prestación de Servicios No. 134-2023CPS-P(84204) suscrito con LILIANA ROCIO FORERO, identificada con cédula de ciudadanía No. 1.013.647.157 DE BOGOTA D.C, se solicita CESIÓN del mismo, de conformidad con la justificación contenida en el documento anexo, que hace parte integral de la presente modificación contractual. Por lo anterior, se realiza la CESIÓN del Contrato de Prestación de Servicios No. 134-2023CPS-P(84204), a NELSON RAUL RAMOS LEAL, identificado con cédula de ciudadanía No. 1.032.417.087 de Bogotá D.C, a partir del 04 de septiembre de 2023, teniendo en cuenta la idoneidad, previa verificación del cumplimiento de los requisitos aportados por el contratista. Lo anterior de conformidad con los documentos anexos, los cuales hacen parte integral de la presente modificación contractual. Se registra la presente cesión el 05 de septiembre 2023 teniendo en cuenta la indisponibilidad general presentada por el sistema SECOP 2 el día 04 de setiembre de 2023"/>
    <s v="Apoyar técnicamente las distintas etapas de los procesos de competencia de las inspecciones de Policía de la Localidad, según reparto"/>
    <s v="https://community.secop.gov.co/Public/Tendering/OpportunityDetail/Index?noticeUID=CO1.NTC.3887743&amp;isFromPublicArea=True&amp;isModal=true&amp;asPopupView=true"/>
    <x v="30"/>
    <x v="411"/>
    <d v="2023-02-13T00:00:00"/>
    <d v="2023-08-12T00:00:00"/>
    <s v="6 meses "/>
    <d v="2023-11-12T00:00:00"/>
    <s v="3 meses "/>
    <d v="2023-11-12T00:00:00"/>
    <s v="9 meses "/>
    <s v="Término Ok"/>
    <m/>
    <m/>
    <m/>
    <m/>
    <s v="Carrera 15 #33-17"/>
    <n v="3208405200"/>
    <s v="nrrl88@hotmail.com"/>
    <s v="Banco de Bogotá"/>
    <s v="Ahorros"/>
    <s v="049283070"/>
    <s v="Masculino"/>
    <s v="Colombia"/>
    <s v="Bogotá, D.C."/>
    <s v="Cundinamarca"/>
    <d v="1988-04-03T00:00:00"/>
    <n v="36"/>
    <s v="ARQUITECTURA"/>
    <m/>
  </r>
  <r>
    <x v="3"/>
    <s v="135-2023"/>
    <n v="84005"/>
    <s v="Secop II"/>
    <s v="135-2023CSP-P(84005)"/>
    <s v="FDLSUBACD-135-2023(84005)"/>
    <x v="0"/>
    <x v="0"/>
    <x v="0"/>
    <m/>
    <m/>
    <s v="LAURA CAROLINA ORTÍZ TORRES"/>
    <n v="1072713174"/>
    <s v="Bogotá, D.C."/>
    <n v="1979"/>
    <n v="30300000"/>
    <n v="15150000"/>
    <n v="0"/>
    <n v="45450000"/>
    <n v="5050000"/>
    <m/>
    <m/>
    <n v="5"/>
    <s v="Persona Natural"/>
    <x v="0"/>
    <s v="1. 27/07/2023 6:53:18 P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135-2023CSP-P(84005), en la suma de QUINCE MILLONES CIENTO CINCUENTA MIL PESOS M/CTE. ($15.150.000). Lo anterior de conformidad con los documentos anexos, los cuales hacen parte integral de la presente modificación contractual. Se forma adicional se realiza la modificacion en la fecha de terminación inicial la correcta es el 01/08/2023 para una fecha final 1 de noviembre de 2023 con la prorroga."/>
    <s v="APOYAR JURÍDICAMENTE LA EJECUCIÓN DE LAS ACCIONES REQUERIDAS PARA LA DEPURACIÓN DE LAS ACTUACIONES ADMINISTRATIVAS QUE CURSAN EN LA ALCALDÍA LOCAL"/>
    <s v="https://community.secop.gov.co/Public/Tendering/OpportunityDetail/Index?noticeUID=CO1.NTC.3882847&amp;isFromPublicArea=True&amp;isModal=true&amp;asPopupView=true"/>
    <x v="31"/>
    <x v="408"/>
    <d v="2023-02-02T00:00:00"/>
    <d v="2023-07-31T00:00:00"/>
    <s v="5 meses 30 días."/>
    <d v="2023-11-01T00:00:00"/>
    <s v="3 meses 1 días."/>
    <d v="2023-11-01T00:00:00"/>
    <s v="9 meses "/>
    <s v="Término Ok"/>
    <m/>
    <m/>
    <m/>
    <m/>
    <s v="CL 191312"/>
    <n v="3002053779"/>
    <s v="lauraortiztorres@gmail.com"/>
    <s v="Banco Av Villas"/>
    <s v="Ahorros"/>
    <s v="24916178"/>
    <s v="Femenino"/>
    <s v="Colombia"/>
    <s v="Bogotá, D.C."/>
    <s v="Cundinamarca"/>
    <d v="1997-02-13T00:00:00"/>
    <n v="27"/>
    <s v="ESPECIALIZACIÓN EN DERECHO SANCIONATORIO, DERECHO, DIPLOMADO EN CONTRATACIÓN ESTATAL"/>
    <m/>
  </r>
  <r>
    <x v="3"/>
    <s v="136-2023"/>
    <n v="84005"/>
    <s v="Secop II"/>
    <s v="136-2023CPS-P(84005)"/>
    <s v="FDLSUBACD-136-2023(84005)"/>
    <x v="0"/>
    <x v="0"/>
    <x v="1"/>
    <m/>
    <m/>
    <s v="VIVIANA FERNANDA ALFARO MESA"/>
    <n v="53121197"/>
    <s v="Bogotá, D.C."/>
    <n v="1979"/>
    <n v="30300000"/>
    <n v="15150000"/>
    <n v="0"/>
    <n v="45450000"/>
    <n v="5050000"/>
    <m/>
    <m/>
    <n v="5"/>
    <s v="Persona Natural"/>
    <x v="0"/>
    <s v="1. 31/07/2023 5:46:08 PM La supervisión del Contrato de Prestación de Servicios No. 136-2023CPS-P(84005), suscrito con VIVIANA FERNANDA ALFARO MESA identificada con cédula de ciudadanía No. 53.121.197 radicó en la Oficina de Contratación solicitud de ADICIÓN Y PRÓRROGA No. (1), del mismo; prórroga hasta el primero (1°) de noviembre de 2023, y adición por la suma de QUINCE MILLONES QUINIENTOS CINCUENTA MIL PESOS M/CTE. ($15.550.000) la cual se encuentra respaldada con el Certificado de Disponibilidad Presupuestal No. 265 del 19 de enero de 2023, teniendo en cuenta la justificación que se encuentra en los documentos anexos, que hacen parte integral del presente Contrato."/>
    <s v="APOYAR JURIDICAMENTE LA EJECUCION DE LAS ACCIONES REQUERIDAS PARA LA DEPURACIÓN DE LAS ACTUACIONES ADMINISTRATIVAS QUE CURSAN EN LA ALCALDLA LOCAL."/>
    <s v="https://community.secop.gov.co/Public/Tendering/OpportunityDetail/Index?noticeUID=CO1.NTC.3881834&amp;isFromPublicArea=True&amp;isModal=true&amp;asPopupView=true"/>
    <x v="21"/>
    <x v="411"/>
    <d v="2023-02-02T00:00:00"/>
    <d v="2023-08-01T00:00:00"/>
    <s v="6 meses "/>
    <d v="2023-11-01T00:00:00"/>
    <s v="3 meses "/>
    <d v="2023-11-01T00:00:00"/>
    <s v="9 meses "/>
    <s v="Término Ok"/>
    <m/>
    <m/>
    <m/>
    <m/>
    <s v="KR 55 D 166 21 AP 404 INT. 2"/>
    <n v="3105776362"/>
    <s v="fernanda.alfaro20@hotmail.com"/>
    <s v="Banco Davivienda"/>
    <s v="Ahorros"/>
    <s v="452970000066"/>
    <s v="Femenino"/>
    <s v="Colombia"/>
    <s v="Bogotá, D.C."/>
    <s v="Cundinamarca"/>
    <d v="1984-10-20T00:00:00"/>
    <n v="39"/>
    <s v="DIPLOMADO EN CONCILIACIÓN, Técnico laboral en investigación judicial"/>
    <m/>
  </r>
  <r>
    <x v="3"/>
    <s v="137-2023"/>
    <n v="84005"/>
    <s v="Secop II"/>
    <s v="137-2023CPS-P(84005)"/>
    <s v="FDLSUBACD-137-2023(84005)"/>
    <x v="0"/>
    <x v="0"/>
    <x v="1"/>
    <m/>
    <m/>
    <s v="MIGUEL ANGEL RUIZ BENITEZ"/>
    <n v="91161674"/>
    <s v="Floridablanca (Santander)"/>
    <n v="1979"/>
    <n v="30300000"/>
    <n v="15150000"/>
    <n v="0"/>
    <n v="45450000"/>
    <n v="5050000"/>
    <m/>
    <m/>
    <n v="5"/>
    <s v="Persona Natural"/>
    <x v="0"/>
    <s v="1. 1/08/2023 5:04:40 PM Mediante documento radicado en el Fondo de Desarrollo Local de Suba, por JULIAN ANDRES MORENO BARON, quien obra como supervisor del Contrato de Prestación de Servicios 137-2023CPS-P(84005), suscrito con MIGUEL ÁNGEL RUIZ BENITEZ, se determina prorrogar por TRES (3) MESES contado a partir del vencimiento del plazo pactado y adicionar presupuestalmente al contrato la suma de QUINCE MILLONES CIENTO CINCUENTA MIL PESOS M/CTE. ($15.150.000) incluido impuestos, (la justificación se encuentra anexa al presente, la cual hace parte integra del contrato). La nueva fecha terminación del contrato es el 01/11/2023. Para el efecto, se cuenta con el Certificado de Disponibilidad Presupuestal (CDP) No. 265 del 19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APOYAR JURÍDICAMENTE LA EJECUCIÓN DE LAS ACCIONES REQUERIDAS PARA LA DEPURACIÓN DE LAS ACTUACIONES ADMINISTRATIVAS QUE CURSAN EN LA ALCALDÍA LOCAL"/>
    <s v="https://community.secop.gov.co/Public/Tendering/OpportunityDetail/Index?noticeUID=CO1.NTC.3883129&amp;isFromPublicArea=True&amp;isModal=true&amp;asPopupView=true"/>
    <x v="21"/>
    <x v="411"/>
    <d v="2023-02-02T00:00:00"/>
    <d v="2023-08-01T00:00:00"/>
    <s v="6 meses "/>
    <d v="2023-11-01T00:00:00"/>
    <s v="3 meses "/>
    <d v="2023-11-01T00:00:00"/>
    <s v="9 meses "/>
    <s v="Término Ok"/>
    <m/>
    <m/>
    <m/>
    <m/>
    <s v="KR 9 54 A 33 ED Iraka"/>
    <n v="3183866311"/>
    <s v=" miguel.mechka2030@gmail.com"/>
    <s v="Bancolombia"/>
    <s v="Ahorros"/>
    <s v="60231876937"/>
    <s v="Masculino"/>
    <s v="Colombia"/>
    <s v="Bucaramanga"/>
    <s v="Santander"/>
    <d v="1985-03-15T00:00:00"/>
    <n v="39"/>
    <s v="ESPECIALIZACION EN CIENCIAS ADMINISTRATIVAS Y CONSTITUCIONALES,DERECHO,LICENCIATURA EN EDUCACION- IDIOMAS"/>
    <m/>
  </r>
  <r>
    <x v="3"/>
    <s v="138-2023"/>
    <n v="84005"/>
    <s v="Secop II"/>
    <s v="138-2023CPS-P(84005)"/>
    <s v="FDLSUBACD-138-2023(84005)"/>
    <x v="0"/>
    <x v="0"/>
    <x v="1"/>
    <m/>
    <m/>
    <s v="MARIBEL DURAN"/>
    <n v="37708201"/>
    <s v="Charalá (Santander)"/>
    <n v="1979"/>
    <n v="30300000"/>
    <n v="15150000"/>
    <n v="0"/>
    <n v="45450000"/>
    <n v="5050000"/>
    <m/>
    <m/>
    <n v="5"/>
    <s v="Persona Natural"/>
    <x v="0"/>
    <s v="1. 1/08/2023 3:05:20 P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138-2023CPS-P(84005), a nombre, MARIBEL CONSUELO DURÁN CASTRO, en la suma de QUINCE MILLONES CIENTO CINCUENTA MIL PESOS M/CTE. ($15.150.000). Lo anterior de conformidad con los documentos anexos, los cuales hacen parte integral de la presente modificación contractual."/>
    <s v="APOYAR JURLDICAMENTE LA EJECUCIBN DE LAS_x000a_ACCIONES REQUERIDAS PARA LA DEPURACIBN DE LAS ACTUACIONES ADMINISTRATIVAS QUE CURSAN EN LA ALCALDLA LOCAL"/>
    <s v="https://community.secop.gov.co/Public/Tendering/OpportunityDetail/Index?noticeUID=CO1.NTC.3881200&amp;isFromPublicArea=True&amp;isModal=true&amp;asPopupView=true"/>
    <x v="21"/>
    <x v="408"/>
    <d v="2023-02-03T00:00:00"/>
    <d v="2023-08-02T00:00:00"/>
    <s v="6 meses "/>
    <d v="2023-11-02T00:00:00"/>
    <s v="3 meses "/>
    <d v="2023-11-02T00:00:00"/>
    <s v="9 meses "/>
    <s v="Término Ok"/>
    <m/>
    <m/>
    <m/>
    <m/>
    <s v="CRA 54 N 152-60"/>
    <n v="3208149600"/>
    <s v=" dmaribel11@hotmail.com"/>
    <s v="Bancolombia"/>
    <s v="Ahorros"/>
    <s v="60137371114"/>
    <s v="Femenino"/>
    <s v="Colombia"/>
    <s v="Coromoro"/>
    <s v="Santander"/>
    <d v="1984-10-26T00:00:00"/>
    <n v="39"/>
    <s v="ESPECIALIZACION EN DERECHO ADMINISTRATIVO,DERECHO"/>
    <m/>
  </r>
  <r>
    <x v="3"/>
    <s v="139-2023"/>
    <n v="84231"/>
    <s v="Secop II"/>
    <s v="139-2023CPS-AG(84231)"/>
    <s v="FDLSUBACD-139-2023(84231)"/>
    <x v="0"/>
    <x v="0"/>
    <x v="0"/>
    <m/>
    <m/>
    <s v="ZHARICK GARZON ARROYO"/>
    <n v="1021512301"/>
    <s v="Bogotá, D.C."/>
    <n v="1999"/>
    <n v="10800000"/>
    <n v="5400000"/>
    <n v="0"/>
    <n v="16200000"/>
    <n v="1800000"/>
    <m/>
    <m/>
    <n v="5"/>
    <s v="Persona Natural"/>
    <x v="0"/>
    <s v="1. 3/08/2023 11:06:23 AM La supervisión del Contrato de Prestación de Servicios No. 139-2023 CPS-AG(84231) suscrito con ZHARICK GARZÓN ARROYO, radicó en la Oficina de Contratación solicitud de ADICIÓN Y PRÓRROGA No. (1) del referido contrato; prórroga hasta el CINCO (05) de NOVIEMBRE de 2023, y adición para un valor total de CINCO MILLONES CUATROCIENTOS MIL PESOS M/CTE. ($5.400.000), teniendo en cuenta la justificación que se encuentra en los documentos anexos, que hacen parte integral del presente Contrato."/>
    <s v="Prestar los servicios asistenciales como ayudante de obra para la atención de la malla vial local y espacio público peatonal, dentro del marco del programa Gestión Compartida en la localidad de Suba"/>
    <s v="https://community.secop.gov.co/Public/Tendering/OpportunityDetail/Index?noticeUID=CO1.NTC.3892707&amp;isFromPublicArea=True&amp;isModal=true&amp;asPopupView=true"/>
    <x v="11"/>
    <x v="411"/>
    <d v="2023-02-06T00:00:00"/>
    <d v="2023-08-05T00:00:00"/>
    <s v="6 meses "/>
    <d v="2023-11-05T00:00:00"/>
    <s v="3 meses "/>
    <d v="2023-11-05T00:00:00"/>
    <s v="9 meses "/>
    <s v="Término Ok"/>
    <m/>
    <m/>
    <m/>
    <m/>
    <s v="AC 72 80 31"/>
    <n v="3507130735"/>
    <s v=" zharickarroyo05@gmail.com"/>
    <s v="Bancolombia"/>
    <s v="Ahorros"/>
    <s v="91242777251"/>
    <s v="Femenino"/>
    <s v="Colombia"/>
    <s v="Bogotá, D.C."/>
    <s v="Cundinamarca"/>
    <d v="2004-05-05T00:00:00"/>
    <n v="20"/>
    <s v="CONTADURIA PUBLICA"/>
    <m/>
  </r>
  <r>
    <x v="3"/>
    <s v="140-2023 C1"/>
    <n v="84005"/>
    <s v="Secop II"/>
    <s v="140-2023CPS-P(84005)"/>
    <s v="FDLSUBACD-140-2023(84005)"/>
    <x v="0"/>
    <x v="0"/>
    <x v="1"/>
    <d v="2023-08-23T00:00:00"/>
    <s v="$12.288.329"/>
    <s v="JUAN CARLOS CARRERO MANCERA"/>
    <n v="79576545"/>
    <s v="Bogotá, D.C."/>
    <n v="1979"/>
    <n v="30300000"/>
    <n v="15150000"/>
    <n v="0"/>
    <n v="45450000"/>
    <n v="5050000"/>
    <m/>
    <m/>
    <n v="5"/>
    <s v="Persona Natural"/>
    <x v="1"/>
    <s v="1. 4/08/2023 5:41:35 P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JUAN CARLOS CARRERO MANCERA, Valor $15.150.000_x000a_2.  22/08/2023 5:11:01 PM Mediante documento radicado en el Fondo de Desarrollo Local de Suba, por Juan Sebastián Pulecio Domínguez, quien obra como apoyo a la supervisión del Contrato No.140-2023 CPS-P (84005), se solicita CESIÓN del contrato suscrito con JUAN CARLOS CARRERO MANCERA., De conformidad con la justificación esgrimida en el documento anexo suscrito por el supervisor, que hace parte integral de la presente modificación contractual. Por lo anterior, se realiza la CESIÓN DEL CONTRATO A DIANA MARIA NOREÑA CASALLLAS, identificada con Cédula de Ciudadanía No.53.006948 de Bogotá D.C., a partir del 23 de AGOSTO de 2023, teniendo en cuenta la idoneidad, previa verificación de los requisitos aportados por el (la) contratista. Lo anterior de conformidad con los documentos anexos, los cuales hacen parte integral de la presente modificación contractual"/>
    <s v="APOYAR JURIDICAMENTE LA EJECUCION DE LAS ACCIONES REQUERIDAS PARA LA DEPURACION DE LAS ACTUACIONES ADMINISTRATIVAS QUE CURSAN EN LA ALCALDIA LOCAL"/>
    <s v="https://community.secop.gov.co/Public/Tendering/OpportunityDetail/Index?noticeUID=CO1.NTC.3882588&amp;isFromPublicArea=True&amp;isModal=true&amp;asPopupView=true"/>
    <x v="21"/>
    <x v="408"/>
    <d v="2023-02-06T00:00:00"/>
    <d v="2023-08-05T00:00:00"/>
    <s v="6 meses "/>
    <d v="2023-11-05T00:00:00"/>
    <s v="3 meses "/>
    <d v="2023-11-05T00:00:00"/>
    <s v="9 meses "/>
    <s v="Término Ok"/>
    <m/>
    <m/>
    <m/>
    <m/>
    <s v="Carrera 105 N° 77 A - 22"/>
    <n v="3112628508"/>
    <s v="jcarreromancera@gmail.com"/>
    <s v="Banco Scotiabank Colpatria"/>
    <s v="Ahorros"/>
    <n v="7352031270"/>
    <s v="Masculino"/>
    <s v="Colombia"/>
    <s v="Bogotá, D.C."/>
    <s v="Cundinamarca"/>
    <d v="1970-10-31T00:00:00"/>
    <n v="53"/>
    <s v="ESPECIALIZACIÓN EN CONTRATACIÓN ESTATAL,DERECHO"/>
    <m/>
  </r>
  <r>
    <x v="3"/>
    <s v="140-2023"/>
    <n v="84005"/>
    <s v="Secop II"/>
    <s v="140-2023CPS-P(84005)"/>
    <s v="FDLSUBACD-140-2023(84005)"/>
    <x v="0"/>
    <x v="0"/>
    <x v="1"/>
    <m/>
    <m/>
    <s v="DIANA MARIA NOREÑA CASALLAS"/>
    <n v="53006948"/>
    <s v="Bogotá, D.C."/>
    <n v="1979"/>
    <n v="30300000"/>
    <n v="15150000"/>
    <n v="0"/>
    <n v="45450000"/>
    <n v="5050000"/>
    <m/>
    <m/>
    <n v="5"/>
    <s v="Persona Natural"/>
    <x v="0"/>
    <s v="2. 22/08/2023 5:11:01 PM Mediante documento radicado en el Fondo de Desarrollo Local de Suba, por Juan Sebastián Pulecio Domínguez, quien obra como apoyo a la supervisión del Contrato No.140-2023 CPS-P (84005), se solicita CESIÓN del contrato suscrito con JUAN CARLOS CARRERO MANCERA., De conformidad con la justificación esgrimida en el documento anexo suscrito por el supervisor, que hace parte integral de la presente modificación contractual. Por lo anterior, se realiza la CESIÓN DEL CONTRATO A DIANA MARIA NOREÑA CASALLLAS, identificada con Cédula de Ciudadanía No.53.006948 de Bogotá D.C., a partir del 23 de AGOSTO de 2023, teniendo en cuenta la idoneidad, previa verificación de los requisitos aportados por el (la) contratista. Lo anterior de conformidad con los documentos anexos, los cuales hacen parte integral de la presente modificación contractual"/>
    <s v="APOYAR JURIDICAMENTE LA EJECUCION DE LAS ACCIONES REQUERIDAS PARA LA DEPURACION DE LAS ACTUACIONES ADMINISTRATIVAS QUE CURSAN EN LA ALCALDIA LOCAL"/>
    <s v="https://community.secop.gov.co/Public/Tendering/OpportunityDetail/Index?noticeUID=CO1.NTC.3882588&amp;isFromPublicArea=True&amp;isModal=true&amp;asPopupView=true"/>
    <x v="21"/>
    <x v="408"/>
    <d v="2023-02-06T00:00:00"/>
    <d v="2023-08-05T00:00:00"/>
    <s v="6 meses "/>
    <d v="2023-11-05T00:00:00"/>
    <s v="3 meses "/>
    <d v="2023-11-05T00:00:00"/>
    <s v="9 meses "/>
    <s v="Término Ok"/>
    <m/>
    <m/>
    <m/>
    <m/>
    <s v="CALLE 12A No 71B-40 TORRE 2 APTO 501"/>
    <n v="3204493877"/>
    <s v="dinaprince26@hotmail.com"/>
    <s v="Bancolombia"/>
    <s v="Ahorros"/>
    <s v="05308934031"/>
    <s v="Femenino"/>
    <s v="Colombia"/>
    <s v="Bogotá, D.C."/>
    <s v="Cundinamarca"/>
    <d v="1983-07-18T00:00:00"/>
    <n v="40"/>
    <s v="DERECHO Y CIENCIAS POLITICAS; ESPECIALIZACION EN DERECHO PROCESAL CONSTITUCIONAL"/>
    <m/>
  </r>
  <r>
    <x v="3"/>
    <s v="141-2023"/>
    <n v="84005"/>
    <s v="Secop II"/>
    <s v="141-2023CPS-P(84005)"/>
    <s v="FDLSUBACD-141-2023(84005)"/>
    <x v="0"/>
    <x v="0"/>
    <x v="1"/>
    <m/>
    <m/>
    <s v="EDUAR JAMIR LOZANO VERA"/>
    <n v="1033769482"/>
    <s v="Bogotá, D.C."/>
    <n v="1979"/>
    <n v="30300000"/>
    <n v="15150000"/>
    <n v="0"/>
    <n v="45450000"/>
    <n v="5050000"/>
    <m/>
    <m/>
    <n v="5"/>
    <s v="Persona Natural"/>
    <x v="0"/>
    <s v="1. 1/08/2023 12:29:18 PM La supervisión del Contrato de Prestación de Servicios No. 141-2023CPS-P(84005), suscrito con EDUAR JAMIR LOZANO VERA, radicó en la Oficina de Contratación solicitud de ADICIÓN Y PRÓRROGA No. (1 ) del referido contrato; prórroga hasta el (1) de noviembre de 2023, y adición para un valor total de QUINCE MILLONES CIENTO CINCUENTA MIL PESOS M/CTE. ($15.150.000), teniendo en cuenta la justificación que se encuentra en los documentos anexos, que hacen parte integral del presente Contrato."/>
    <s v="APOYAR JURÍDICAMENTE LA EJECUCIÓN DE LAS ACCIONES REQUERIDAS PARA LA DEPURACIÓN DE LAS ACTUACIONES ADMINISTRATIVAS QUE CURSAN EN LA ALCALDÍA LOCAL"/>
    <s v="https://community.secop.gov.co/Public/Tendering/OpportunityDetail/Index?noticeUID=CO1.NTC.3883145&amp;isFromPublicArea=True&amp;isModal=true&amp;asPopupView=true"/>
    <x v="31"/>
    <x v="411"/>
    <d v="2023-02-02T00:00:00"/>
    <d v="2023-08-01T00:00:00"/>
    <s v="6 meses "/>
    <d v="2023-11-01T00:00:00"/>
    <s v="3 meses "/>
    <d v="2023-11-01T00:00:00"/>
    <s v="9 meses "/>
    <s v="Término Ok"/>
    <m/>
    <m/>
    <m/>
    <m/>
    <s v="CALLE 79 A # 62 - 03 PISO 3"/>
    <n v="3214705668"/>
    <s v=" edwar.1994l@gmail.com"/>
    <s v="Banco BBVA"/>
    <s v="Ahorros"/>
    <s v="175312164"/>
    <s v="Masculino"/>
    <s v="Colombia"/>
    <s v="Bogotá, D.C."/>
    <s v="Cundinamarca"/>
    <d v="1994-08-02T00:00:00"/>
    <n v="29"/>
    <s v="DERECHO"/>
    <m/>
  </r>
  <r>
    <x v="3"/>
    <s v="142-2023"/>
    <n v="83833"/>
    <s v="Secop II"/>
    <s v="142-2023CPS-P(83833)"/>
    <s v="FDLSUBACD-142-2023(83833)"/>
    <x v="0"/>
    <x v="0"/>
    <x v="1"/>
    <m/>
    <m/>
    <s v="LINA TATIANA CASTRO GUERRERO"/>
    <n v="1024481111"/>
    <s v="Bogotá, D.C."/>
    <n v="1978"/>
    <n v="42000000"/>
    <n v="21000000"/>
    <n v="0"/>
    <n v="63000000"/>
    <n v="7000000"/>
    <m/>
    <m/>
    <n v="1"/>
    <s v="Persona Natural"/>
    <x v="0"/>
    <s v="1. 1/08/2023 3:44:38 PM La supervisión del Contrato de Prestación de Servicios No.142-2023CPS-P(83833), suscrito con LINA TATIANA CASTRO GUERRERO identificada con cédula de ciudadanía No.1.024.481.111 de Bogotá, D.C, radicó en la Oficina de Contratación solicitud de ADICIÓN Y PRÓRROGA No. (1 ) del referido contrato así; a) Prórroga por (3) meses hasta el primero (01) de noviembre de 2023, y a) Adición en un valor de ($21.000.000) para un total de SESENTA Y TRES MILLONES DE PESOS M/CTE. ($63.000.000), la cual se encuentra respaldada con el Certificado de Disponibilidad Presupuestal No.332 del 23 de enero de 2023, teniendo en cuenta la justificación que se encuentra en los documentos anexos, que hacen parte integral del presente Contrato._x0009_ "/>
    <s v="APOYAR EL CUBRIMIENTO DE LAS ACTIVIDADES, CRONOGRAMAS Y AGENDA DE LA ALCALDÍA LOCAL A NIVEL INTERNO Y EXTERNO, ASÍ COMO LA GENERACIÓN DE CONTENIDOS PERIODÍSTICOS"/>
    <s v="https://community.secop.gov.co/Public/Tendering/OpportunityDetail/Index?noticeUID=CO1.NTC.3890614&amp;isFromPublicArea=True&amp;isModal=true&amp;asPopupView=true"/>
    <x v="15"/>
    <x v="411"/>
    <d v="2023-02-06T00:00:00"/>
    <d v="2023-08-05T00:00:00"/>
    <s v="6 meses "/>
    <d v="2023-11-05T00:00:00"/>
    <s v="3 meses "/>
    <d v="2023-11-05T00:00:00"/>
    <s v="9 meses "/>
    <s v="Término Ok"/>
    <m/>
    <m/>
    <m/>
    <m/>
    <s v="CL 57 A 68 D 03 SUR"/>
    <n v="3209424485"/>
    <s v="linat19g@gmail.com"/>
    <s v="Banco Caja Social (BCSC)"/>
    <s v="Ahorros"/>
    <s v="24084363781"/>
    <s v="Femenino"/>
    <s v="Colombia"/>
    <s v="Bogotá, D.C."/>
    <s v="Cundinamarca"/>
    <d v="1988-04-19T00:00:00"/>
    <n v="36"/>
    <s v="COMUNICACION SOCIAL,diplomado en voz profesional,locucion comercial,periodismo digital paso a paso"/>
    <m/>
  </r>
  <r>
    <x v="3"/>
    <s v="143-2023"/>
    <n v="85628"/>
    <s v="Secop II"/>
    <s v="143-2023CPS-P(85628)"/>
    <s v="FDLSUBACD-143-2023(85628)"/>
    <x v="0"/>
    <x v="0"/>
    <x v="1"/>
    <m/>
    <m/>
    <s v="JENNIFFER PAOLA GRANDE BARRETO"/>
    <n v="1030600150"/>
    <s v="Bogotá, D.C."/>
    <n v="2031"/>
    <n v="42000000"/>
    <n v="21000000"/>
    <n v="0"/>
    <n v="63000000"/>
    <n v="7000000"/>
    <m/>
    <m/>
    <n v="5"/>
    <s v="Persona Natural"/>
    <x v="0"/>
    <s v="1. 31/07/2023 4:09:05 P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JENNIFER PAOLA GRANDE BARRETO Valor. 21.000.000"/>
    <s v="PRESTAR LOS SERVICIOS PROFESIONALES A LA ALCALDÍA LOCAL DE SUBA COMO ENLACE EN LOS TEMAS DE GESTIÓN DEL RIESGO DE CONFORMIDAD CON EL MARCO NORMATIVO APLICABLE PARA LA MATERIA, EN EL MARCO DEL PROYECTO DE INVERSIÓN 2031 SUBA PREVIENE Y REDUCE RIEGOS NATURALES"/>
    <s v="https://community.secop.gov.co/Public/Tendering/OpportunityDetail/Index?noticeUID=CO1.NTC.3882158&amp;isFromPublicArea=True&amp;isModal=true&amp;asPopupView=true"/>
    <x v="13"/>
    <x v="408"/>
    <d v="2023-02-02T00:00:00"/>
    <d v="2023-08-01T00:00:00"/>
    <s v="6 meses "/>
    <d v="2023-11-01T00:00:00"/>
    <s v="3 meses "/>
    <d v="2023-11-01T00:00:00"/>
    <s v="9 meses "/>
    <s v="Término Ok"/>
    <m/>
    <m/>
    <m/>
    <m/>
    <s v="CL 35A SUR #78C-31 BLQ 10 APTO 103"/>
    <n v="3102094223"/>
    <s v="JEN_GRANDE1016@HOTMAIL.COM"/>
    <s v="Banco Davivienda"/>
    <s v="Ahorros"/>
    <s v="7590417197"/>
    <s v="Femenino"/>
    <s v="Colombia"/>
    <s v="Bogotá, D.C."/>
    <s v="Cundinamarca"/>
    <d v="1991-10-16T00:00:00"/>
    <n v="32"/>
    <s v="maestria en gestion y evaluacion ambiental,especializacion en gerencia del medio ambiente y prevencion "/>
    <m/>
  </r>
  <r>
    <x v="3"/>
    <s v="144-2023"/>
    <n v="85396"/>
    <s v="Secop II"/>
    <s v="144-2023CPS-P(85396)"/>
    <s v="FDLSUBACD-144-2023(85396)"/>
    <x v="0"/>
    <x v="0"/>
    <x v="1"/>
    <m/>
    <m/>
    <s v="RODRIGO ANDRÉS OVIEDO ZEA"/>
    <n v="1110457705"/>
    <s v="Ibagué (Tolima)"/>
    <n v="1998"/>
    <n v="30300000"/>
    <n v="15150000"/>
    <n v="0"/>
    <n v="45450000"/>
    <n v="5050000"/>
    <m/>
    <m/>
    <n v="5"/>
    <s v="Persona Natural"/>
    <x v="0"/>
    <s v="1. 28/07/2023 5:08:57 PM Mediante documento radicado el 17 de julio de 2023, se solicita la PRÓRROGA y ADICIÓN del contrato No. 144-2023CPS-P(85396), suscrito con RODRIGO ANDRÉS OVIEDO ZEA, por el término de TRES (3) MESES, además de adicionar QUINCE MILLONES CIENTO CINCUENTA MIL PESOS M/CTE. ($15.150.000) M/CTE; atendiendo a la necesidad de garantizar la función de la administración local se requiere continuar con la ejecución del contrato de prestación de servicios objeto de adición y prórroga. LA NUEVA FECHA DE TERMINACIÓN DEL CONTRATO ES EL DÍA 1 DE NOVIEMBRE DE 2023. Las erogaciones correspondientes al pago del valor de la presente adición se harán con cargo al presupuesto del FDLS, según certificado de disponibilidad presupuestal N° 461 del 26/01/2023. Lo anterior, con fundamento además en el principio de la autonomía de la voluntad consagrado en el artículo 1602 del Código Civil, en concordancia con el artículo 40 de la Ley 80 de 1993, inciso tercero"/>
    <s v="PRESTAR LOS SERVICIOS PROFESIONALES AL ÁREA DE GESTIÓN DE DESARROLLO LOCAL EN LA ASISTENCIA TÉCNICA Y EJECUCIÓN DE ACCIONES RELACIONADAS CON GARANTIZAR INTEGRALMENTE EL DERECHO AL USO DEL ESPACIO PÚBLICO CON FINES SOCIALES, DEPORTIVOS CULTURALES Y DE DESARROLLO LOCAL Y EL APROVECHAMIENTO ECONÓMICO COMO PARTE DEL DERECHO A LA CIUDAD, EN CUMPLIMIENTO DE LAS METAS DEL PLAN DE DESARROLLO LOCAL Y DEMÁS TEMAS AFINES DEL PROYECTO DE INVERSIÓN 1998- ESPACIO PÚBLICO, UN LUGAR DE ENCUENTRO LIBRE Y DEMOCRÁTICO"/>
    <s v="https://community.secop.gov.co/Public/Tendering/OpportunityDetail/Index?noticeUID=CO1.NTC.3882956&amp;isFromPublicArea=True&amp;isModal=true&amp;asPopupView=true"/>
    <x v="22"/>
    <x v="408"/>
    <d v="2023-02-02T00:00:00"/>
    <d v="2023-08-01T00:00:00"/>
    <s v="6 meses "/>
    <d v="2023-11-01T00:00:00"/>
    <s v="3 meses "/>
    <d v="2023-11-01T00:00:00"/>
    <s v="9 meses "/>
    <s v="Término Ok"/>
    <m/>
    <m/>
    <m/>
    <m/>
    <s v="KR 55 149 60"/>
    <n v="3006563895"/>
    <s v=" roviedozea@gmail.com"/>
    <s v="Bancolombia"/>
    <s v="Ahorros"/>
    <s v="59768327267"/>
    <s v="Masculino"/>
    <s v="Colombia"/>
    <s v="Ibagué"/>
    <s v="Tolima"/>
    <d v="1987-03-05T00:00:00"/>
    <n v="37"/>
    <s v="ESPECIALIZACION EN GERENCIA Y ADMINISTRACION FINANCIERA,ECONOMIA,Costos ,GERENCIA DE PROYECTOS,Análisis Financiero Organizacional."/>
    <m/>
  </r>
  <r>
    <x v="3"/>
    <s v="145-2023"/>
    <n v="84016"/>
    <s v="Secop II"/>
    <s v="145-2023CPS-P(84016)"/>
    <s v="FDLSUBACD-145-2023(84016)"/>
    <x v="0"/>
    <x v="0"/>
    <x v="1"/>
    <m/>
    <m/>
    <s v="CARLOS FELIPE LOZANO RIVERA"/>
    <n v="1020754961"/>
    <s v="Bogotá, D.C."/>
    <n v="1979"/>
    <n v="30300000"/>
    <n v="14981667"/>
    <n v="0"/>
    <n v="45281667"/>
    <n v="5050000"/>
    <m/>
    <m/>
    <n v="5"/>
    <s v="Persona Natural"/>
    <x v="0"/>
    <s v="1. 31/07/2023 6:12:13 PM Mediante documento radicado el 28 de JULIO de 2023, se solicita la PRÓRROGA y ADICIÓN del contrato No. 145-2023CPS-P(84016), suscrito con CARLOS FELIPE LOZANO RIVERA en el termino de TRES (03) MESES , además CATORCE MILLONES NOVECIENTOS OCHENTA Y UN MIL SEISCIENTOS SESENTA Y SIETE PESOS M/CTE. ($14.981.667); atendiendo a la necesidad de garantizar la función de la administración local se requiere continuar con la ejecución del contrato de prestación de servicios objeto de adición y prórroga. LA NUEVA FECHA DE TERMINACIÓN DEL CONTRATO ES EL DÍA 1 DE NOVIEMBRE DE 2023. Las erogaciones correspondientes al pago del valor de la presente adición se harán con cargo al presupuesto del FDLS, según certificado de disponibilidad presupuestal N° 460 del 26/01/2023. Lo anterior, con fundamento además en el principio de la autonomía de la voluntad consagrado en el artículo 1602 del Código Civil, en concordancia con el artículo 40 de la Ley 80 de 1993, inciso tercero._x0009_ "/>
    <s v="APOYAR JURIDICAMENTE LA EJECUCIÓN DE LAS ACCIONES REQUERIDAS PARA EL TRAMITE E IMPULSO PROCESAL DE LAS ACTUACIONES CONTRAVENCIONALES Y/O QUERELLAS QUE CURSEN EN LAS INSPECCIONES DE POLICÍA DE LA LOCALIDAD"/>
    <s v="https://community.secop.gov.co/Public/Tendering/OpportunityDetail/Index?noticeUID=CO1.NTC.3882148&amp;isFromPublicArea=True&amp;isModal=true&amp;asPopupView=true"/>
    <x v="26"/>
    <x v="408"/>
    <d v="2023-02-02T00:00:00"/>
    <d v="2023-08-01T00:00:00"/>
    <s v="6 meses "/>
    <d v="2023-10-31T00:00:00"/>
    <s v="2 meses 30 días."/>
    <d v="2023-10-31T00:00:00"/>
    <s v="8 meses 30 días."/>
    <s v="Término Ok"/>
    <m/>
    <m/>
    <m/>
    <m/>
    <s v="carrera 54 c # 138-90"/>
    <n v="3133881083"/>
    <s v=" felipecarlos_7@hotmail.com"/>
    <s v="Banco Davivienda"/>
    <s v="Ahorros"/>
    <s v="550455200151823"/>
    <s v="Masculino"/>
    <s v="Colombia"/>
    <s v="Bogotá, D.C."/>
    <s v="Cundinamarca"/>
    <d v="1990-08-07T00:00:00"/>
    <n v="33"/>
    <s v="ESPECIALIZACIÓN EN DERECHO CONSTITUCIONAL,"/>
    <m/>
  </r>
  <r>
    <x v="3"/>
    <s v="146-2023"/>
    <n v="85535"/>
    <s v="Secop II"/>
    <s v="146-2023CPS-AG(85535)"/>
    <s v="FDLSUBACD-146-2023(85535)"/>
    <x v="0"/>
    <x v="0"/>
    <x v="0"/>
    <m/>
    <m/>
    <s v="GINA MARIA PIZA MORENO"/>
    <n v="53099542"/>
    <s v="Bogotá, D.C."/>
    <n v="2031"/>
    <n v="15300000"/>
    <n v="7650000"/>
    <n v="0"/>
    <n v="22950000"/>
    <n v="2550000"/>
    <m/>
    <m/>
    <n v="5"/>
    <s v="Persona Natural"/>
    <x v="0"/>
    <s v="1. 1/08/2023 3:53:11 PM La supervisión del Contrato de Prestación de Servicios No. 146-2023CPS-AG(85535) suscrito con GINA MARIA PIZA MORENO, radicó en la Oficina de Contratación solicitud de ADICIÓN Y PRÓRROGA No. (1 ) del referido contrato; prórroga hasta el PRIMERO (01) de NOVIEMBRE de 2023, y adición para un valor total de SIETE MILLONES SEISCIENTOS CINCUENTA MIL PESOS M/CTE. ($7.650.000), teniendo en cuenta la justificación que se encuentra en los documentos anexos, que hacen parte integral del presente Contrato"/>
    <s v="Prestar servicios asistenciales en las actividades de seguridad y convivencia ciudadana y recuperación del espacio público para el logro de las metas de gestión de la vigencia"/>
    <s v="https://community.secop.gov.co/Public/Tendering/OpportunityDetail/Index?noticeUID=CO1.NTC.3889032&amp;isFromPublicArea=True&amp;isModal=true&amp;asPopupView=true"/>
    <x v="13"/>
    <x v="411"/>
    <d v="2023-02-02T00:00:00"/>
    <d v="2023-08-01T00:00:00"/>
    <s v="6 meses "/>
    <d v="2023-11-01T00:00:00"/>
    <s v="3 meses "/>
    <d v="2023-11-01T00:00:00"/>
    <s v="9 meses "/>
    <s v="Término Ok"/>
    <m/>
    <m/>
    <m/>
    <m/>
    <s v="CL 127 B 71 A 99 AP 401"/>
    <n v="3104050447"/>
    <s v="ginama.pizamoreno@gmail.com"/>
    <s v="Bancolombia"/>
    <s v="Ahorros"/>
    <s v="25056851278"/>
    <s v="Femenino"/>
    <s v="Colombia"/>
    <s v="Bogotá, D.C."/>
    <s v="Cundinamarca"/>
    <d v="1984-10-02T00:00:00"/>
    <n v="39"/>
    <s v="Agricultura urbana y soberania alimentaria  Conectividad ecológica para el aprestamiento de Secretaria Distrital de Ambiente 2021 90 Promotora Ambiental Fundación Re-Acción Ambiental 2018 80 Ambiente y Territorio Secretaria Distrital de Ambiente 2015 80 Cultura de Servicio al Cliente Caja de Compensación Cafam 2007 20 Curso de Office"/>
    <m/>
  </r>
  <r>
    <x v="3"/>
    <s v="147-2023"/>
    <n v="85834"/>
    <s v="Secop II"/>
    <s v="147-2023CPS-P(85834)"/>
    <s v="FDLSUBACD-147-2023(85834)"/>
    <x v="0"/>
    <x v="0"/>
    <x v="1"/>
    <m/>
    <m/>
    <s v="LUZ VIVIANA CARO CUERVO"/>
    <n v="52935897"/>
    <s v="Bogotá, D.C."/>
    <n v="1963"/>
    <n v="55550000"/>
    <n v="10100000"/>
    <n v="0"/>
    <n v="65650000"/>
    <n v="5050000"/>
    <m/>
    <m/>
    <n v="3"/>
    <s v="Persona Natural"/>
    <x v="0"/>
    <s v="1. 19/12/2023 6:35:05 PM Mediante documento radicado el 18 de diciembre de 2023, se solicita la PRÓRROGA y ADICIÓN del contrato 147-2023CPS-P(85834) suscrito con LUZ VIVIANA CARO CUERVO, por el término de DOS (2) MESES además de ($ 10.100.000), atendiendo a la necesidad de garantizar la función de la administración local por lo que se requiere continuar con la ejecución del contrato de prestación de servicios objeto de adición y prórroga. LA NUEVA FECHA DE TERMINACIÓN DEL CONTRATO SERA HASTA EL 29 DE FEBRERO DE 2024. Las erogaciones correspondientes al pago del valor de la presente adición se harán con cargo al presupuesto del FDLS, según certificado de disponibilidad presupuestal (CDP) No 1340 del 14 de diciembre. Lo anterior, con fundamento además en el principio de la autonomía de la voluntad consagrado en el artículo 1602 del Código Civil, en concordancia con el artículo 40 de la Ley 80 de 1993, inciso tercero."/>
    <s v="Prestar servicios profesionales como apoyo a la coordinación del sistema deportivo integrado, promoviendo la participación ciudadana en las prácticas deportivas; mediante el uso de metodologías, promoviendo una mejor calidad de vida y aprovechamiento del tiempo libre en los habitantes de la localidad de Suba"/>
    <s v="https://community.secop.gov.co/Public/Tendering/OpportunityDetail/Index?noticeUID=CO1.NTC.3910371&amp;isFromPublicArea=True&amp;isModal=true&amp;asPopupView=true"/>
    <x v="4"/>
    <x v="412"/>
    <d v="2023-02-08T00:00:00"/>
    <d v="2023-12-31T00:00:00"/>
    <s v="10 meses 24 días."/>
    <d v="2024-02-29T00:00:00"/>
    <s v="1 meses 29 días."/>
    <d v="2024-02-29T00:00:00"/>
    <s v="1 años 22 días."/>
    <s v="Término Ok"/>
    <m/>
    <m/>
    <m/>
    <m/>
    <s v="KR 10269 -22"/>
    <n v="3112878797"/>
    <s v="viviana.caro83@hotmail.com"/>
    <s v="Banco Caja Social (BCSC)"/>
    <s v="Ahorros"/>
    <s v="24054739147"/>
    <s v="Femenino"/>
    <s v="Colombia"/>
    <s v="Bogotá, D.C."/>
    <s v="Cundinamarca"/>
    <d v="1983-12-26T00:00:00"/>
    <n v="40"/>
    <s v="ADMINISTRACION DEPORTIVA,CURSO ORGANIZACION DE EVENTOS EL SENA 2009 40 CURSO CONTRATACION ESTATAL SENA 2009 40 SIMPOSIO INTERNACIONAL DE POLITICAS"/>
    <m/>
  </r>
  <r>
    <x v="3"/>
    <s v="148-2023"/>
    <n v="83960"/>
    <s v="Secop II"/>
    <s v="148-2023CPS-P(83690)"/>
    <s v="FDLSUBA-148-2023(83960)"/>
    <x v="0"/>
    <x v="0"/>
    <x v="1"/>
    <m/>
    <m/>
    <s v="ANGIE PAOLA GOMEZ MOLANO"/>
    <n v="1071631428"/>
    <s v="Fómeque (Cundinamarca)"/>
    <n v="1953"/>
    <n v="40400000"/>
    <n v="19358333"/>
    <n v="0"/>
    <n v="59758333"/>
    <n v="5050000"/>
    <m/>
    <m/>
    <n v="1"/>
    <s v="Persona Natural"/>
    <x v="0"/>
    <s v="1.  28/09/2023 12:26:56 PM La supervisión del Contrato de Prestación de Servicios No. 148-2023CPS-P(83690), suscrito con ANGIE PAOLA GOMEZ MOLANO, radicó en la Oficina de Contratación solicitud de ADICIÓN Y PRÓRROGA No. (1 ) del referido contrato; prórroga hasta el TREINTA Y UNO (31) de diciembre de 2023, y adición para un valor total de CATORCE MILLONES TRESCIENTOS OCHO MIL TRESCIENTOS TREINTA Y TRES PESOS M/CTE. ($14.308.333), teniendo en cuenta la justificación que se encuentra en los documentos anexos, que hacen parte integral del presente Contrato._x0009_ _x000a_2.  28/12/2023 7:43:15 PM Mediante documento radicado en el Fondo de Desarrollo Local de Suba, por JULIAN ANDRES MORENO BARON, quien obra como supervisor del Contrato de Prestación de Servicios 148-2023CPS-P(83690) suscrito con ANGIE PAOLA GOMEZ MOLANO se determina prorrogar por UN (1) MES contados a partir del vencimiento del plazo pactado y adicionar presupuestalmente al contrato la suma de CINCO MILLONES CINCUENTA MIL PESOS M/CTE ($5.050.000) ) incluido impuestos, (la justificación se encuentra anexa al presente, la cual hace parte integra del contrato). La nueva fecha terminación del contrato es el 31/01/2024. Para el efecto, se cuenta con el Certificado de Disponibilidad Presupuestal (CDP) No. 1427 del 28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3893064&amp;isFromPublicArea=True&amp;isModal=true&amp;asPopupView=true"/>
    <x v="2"/>
    <x v="409"/>
    <d v="2023-02-06T00:00:00"/>
    <d v="2023-10-05T00:00:00"/>
    <s v="8 meses "/>
    <d v="2024-01-31T00:00:00"/>
    <s v="3 meses 26 días."/>
    <d v="2024-01-31T00:00:00"/>
    <s v="11 meses 26 días."/>
    <s v="Término Ok"/>
    <m/>
    <m/>
    <m/>
    <m/>
    <s v="KR 106130C 22"/>
    <n v="3124578368"/>
    <s v="angiepaolagomez6@gmail.com"/>
    <s v="Banco Caja Social (BCSC)"/>
    <s v="Ahorros"/>
    <s v="24089476550"/>
    <s v="Femenino"/>
    <s v="Colombia"/>
    <s v="Fomeque"/>
    <s v="Cundinamarca"/>
    <d v="1997-01-05T00:00:00"/>
    <n v="27"/>
    <s v="ADMINISTRACION DE EMPRESAS,TECNOLOGÍA EN GESTIÓN DEL TALENTO,Diplomado en nuevos modelos gerenciales_x000a_HUMANO "/>
    <m/>
  </r>
  <r>
    <x v="3"/>
    <s v="149-2023"/>
    <n v="83960"/>
    <s v="Secop II"/>
    <s v="149-2023CPS-P(83960)"/>
    <s v="FDLSUBA-149-2023(83960)"/>
    <x v="0"/>
    <x v="0"/>
    <x v="1"/>
    <m/>
    <m/>
    <s v="LUZ ADRIANA VARGAS RENDON"/>
    <n v="52785500"/>
    <s v="Bogotá, D.C."/>
    <n v="1953"/>
    <n v="40400000"/>
    <n v="20200000"/>
    <n v="0"/>
    <n v="60600000"/>
    <n v="5050000"/>
    <m/>
    <m/>
    <n v="1"/>
    <s v="Persona Natural"/>
    <x v="0"/>
    <s v="1.  29/09/2023 3:59:42 PM La supervisión del Contrato de Prestación de Servicios No. 149-2023CPS-P(83960), suscrito con LUZ ADRIANA VARGAS RENDÓN identificada con cédula de ciudadanía No. 52.785.500 radicó en la Oficina de Contratación solicitud de ADICIÓN Y PRÓRROGA No. (1), del mismo; prórroga hasta el treinta y uno (31) de diciembre de 2023, y adición por la suma de CATORCE MILLONES NOVECIENTOS OCHENTA Y UN MIL SEISCIENTOS SESENTA Y SIETE PESOS M/CTE. ($14.981.667) la cual se encuentra respaldada con el Certificado de Disponibilidad Presupuestal No. 345 del 24 de enero de 2023, teniendo en cuenta la justificación que se encuentra en los documentos anexos, que hacen parte integral del presente Contrato._x000a_2. 28/12/2023 10:11:29 PM La supervisión del Contrato de Prestación de Servicios No. 149-2023CPS-P(83960) suscrito con LUZ ADRIANA VARGAS RENDON identificado con cédula de ciudadanía No. 52.785.500 de Bogotá D.C., radicó en la Oficina de Contratación solicitud de ADICIÓN Y PRÓRROGA No. (2 ) del referido contrato así; a) Prórroga por (1) mes 1 día hasta el 01 de febrero de 2024, y adición para un valor CINCO MILLONES DOSCIENTOS DIECIOCHO MIL TRESCIENTOS TREINTA Y TRES PESOS ($5.218.333) , la cual se encuentra respaldada con el Certificado de Disponibilidad Presupuestal No. 1430 del 28 de diciembre de 2023, teniendo en cuenta la justificación que se encuentra en los documentos anexos, que hacen parte integral del presente Contrato."/>
    <s v="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ROBLACIÓN MAYOR EN EL MARCO DE LA POLITICA PÚBLICA SOCIAL PARA EL ENVEJECIMIENTO Y LA VEJEZ EN EL DISTRITO CAPITAL A CARGO DE LA ALCALDÍA LOCAL"/>
    <s v="https://community.secop.gov.co/Public/Tendering/OpportunityDetail/Index?noticeUID=CO1.NTC.3882884&amp;isFromPublicArea=True&amp;isModal=true&amp;asPopupView=true"/>
    <x v="2"/>
    <x v="408"/>
    <d v="2023-02-02T00:00:00"/>
    <d v="2023-10-01T00:00:00"/>
    <s v="8 meses "/>
    <d v="2024-01-31T00:00:00"/>
    <s v="3 meses 30 días."/>
    <d v="2024-01-31T00:00:00"/>
    <s v="11 meses 30 días."/>
    <s v="Término Ok"/>
    <m/>
    <m/>
    <m/>
    <m/>
    <s v="calle 24 b # 80 b 19"/>
    <n v="3006784893"/>
    <s v="adrivargasrendon@hotmail.com"/>
    <s v="Banco Davivienda"/>
    <s v="Ahorros"/>
    <s v="570476970004398"/>
    <s v="Femenino"/>
    <s v="Colombia"/>
    <s v="Bogotá, D.C."/>
    <s v="Cundinamarca"/>
    <d v="1982-08-28T00:00:00"/>
    <n v="41"/>
    <s v="PSICOLOGIA,CURSO DE NOMINA"/>
    <m/>
  </r>
  <r>
    <x v="3"/>
    <s v="150-2023"/>
    <n v="83960"/>
    <s v="Secop II"/>
    <s v="150-2023CPS-P(83960)"/>
    <s v="FDLSUBACD-150-2023(83960)"/>
    <x v="0"/>
    <x v="0"/>
    <x v="1"/>
    <m/>
    <m/>
    <s v="YANITZA KATERINE GOMEZ AVILA"/>
    <n v="1019009033"/>
    <s v="Bogotá, D.C."/>
    <n v="1953"/>
    <n v="40400000"/>
    <n v="20200000"/>
    <n v="0"/>
    <n v="60600000"/>
    <n v="5050000"/>
    <m/>
    <m/>
    <n v="1"/>
    <s v="Persona Natural"/>
    <x v="0"/>
    <m/>
    <s v="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3883120&amp;isFromPublicArea=True&amp;isModal=true&amp;asPopupView=true"/>
    <x v="2"/>
    <x v="411"/>
    <d v="2023-02-03T00:00:00"/>
    <d v="2023-10-02T00:00:00"/>
    <s v="8 meses "/>
    <d v="2024-02-02T00:00:00"/>
    <s v="4 meses "/>
    <d v="2024-02-02T00:00:00"/>
    <s v="1 años "/>
    <s v="Término Ok"/>
    <m/>
    <m/>
    <m/>
    <m/>
    <s v="calle 132 a 89-51"/>
    <n v="3107536514"/>
    <s v="catherinegomez863@gmail.com"/>
    <s v="Bancolombia"/>
    <s v="Ahorros"/>
    <s v="28312425914"/>
    <s v="Femenino"/>
    <s v="Colombia"/>
    <s v="Bogotá, D.C."/>
    <s v="Cundinamarca"/>
    <d v="1986-09-02T00:00:00"/>
    <n v="37"/>
    <s v="TECNICA PROFESIONAL EN ADMINISTRACION DE EMPRESAS,TECNOLOGIA EN ADMINISTRACION_x000a_FINANCIERA"/>
    <m/>
  </r>
  <r>
    <x v="3"/>
    <s v="151-2023"/>
    <n v="83710"/>
    <s v="Secop II"/>
    <s v="151-2023CPS-P(83710)"/>
    <s v="FDLSUBACD-151-2023(83710)"/>
    <x v="0"/>
    <x v="0"/>
    <x v="1"/>
    <m/>
    <m/>
    <s v="PATRICIA GALINDO ARIAS"/>
    <n v="1014192475"/>
    <s v="Bogotá, D.C."/>
    <n v="1978"/>
    <n v="42000000"/>
    <n v="21000000"/>
    <n v="0"/>
    <n v="63000000"/>
    <n v="7000000"/>
    <m/>
    <m/>
    <n v="1"/>
    <s v="Persona Natural"/>
    <x v="0"/>
    <s v="1. 28/07/2023 6:36:09 P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PATRICIA GALINDO ARIAS. Valor. $ 21.000.000"/>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3882404&amp;isFromPublicArea=True&amp;isModal=true&amp;asPopupView=true"/>
    <x v="3"/>
    <x v="411"/>
    <d v="2023-02-02T00:00:00"/>
    <d v="2023-08-01T00:00:00"/>
    <s v="6 meses "/>
    <d v="2023-11-01T00:00:00"/>
    <s v="3 meses "/>
    <d v="2023-11-01T00:00:00"/>
    <s v="9 meses "/>
    <s v="Término Ok"/>
    <m/>
    <m/>
    <m/>
    <m/>
    <s v="CL 159 56 75"/>
    <n v="3594968519"/>
    <s v="patrik316@gmail.com"/>
    <s v="Banco Davivienda"/>
    <s v="Ahorros"/>
    <s v="550488427574626"/>
    <s v="Femenino"/>
    <s v="Colombia"/>
    <s v="Bogotá, D.C."/>
    <s v="Cundinamarca"/>
    <d v="1988-05-26T00:00:00"/>
    <n v="36"/>
    <s v="JURISPRUDENCIA,DERECHO,Diplomado en Contratación Publica,Actualización en contratación estatal "/>
    <m/>
  </r>
  <r>
    <x v="3"/>
    <s v="152-2023"/>
    <n v="83708"/>
    <s v="Secop II"/>
    <s v="152-2023CPS-P(83708)"/>
    <s v="FDLSUBACD-152-2023(83708)"/>
    <x v="0"/>
    <x v="0"/>
    <x v="1"/>
    <m/>
    <m/>
    <s v="IVAN DARIO GOMEZ HENAO"/>
    <n v="1053777240"/>
    <s v="Manizalez (Caldas)"/>
    <n v="1978"/>
    <n v="99000000"/>
    <n v="49500000"/>
    <n v="0"/>
    <n v="148500000"/>
    <n v="9000000"/>
    <m/>
    <m/>
    <n v="1"/>
    <s v="Persona Natural"/>
    <x v="6"/>
    <s v="2. 26/03/2024 10:54:43 AM Mediante documento radicado en el Fondo de Desarrollo Local de Suba, y firmado por ANA ISABEL HURTADO SALCEDO, en su calidad de Alcaldesa Local de Suba (E), quien obra como supervisora del Contrato de Prestación de Servicios 152-2023CPS-P(83708), suscrito con IVAN DARÍO GOMEZ HENAO, se determina prorrogar por DOS (2) MESES Y QUINCE (15) DÍAS contado a partir del vencimiento del plazo pactado y adicionar presupuestalmente al contrato la suma de VEINTIDÓS MILLONES QUINIENTOS MIL PESOS (22.500.000) incluido impuestos, (la justificación se encuentra anexa al presente, la cual hace parte integra del contrato). La nueva fecha terminación del contrato es el 15/06/2024. Para el efecto, se cuenta con el Certificado de Disponibilidad Presupuestal (CDP) No. 1076 del 22/03/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_x000a_1. 19/12/2023 9:21:29 A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152-2023CPS-P(83708), a nombre IVÁN DARÍO GÓMEZ HENAO, en la suma de VEINTISIETE MILLONES DE PESOS ($27.000.000). Lo anterior de conformidad con los documentos anexos, los cuales hacen parte integral de la presente modificación contractual."/>
    <s v="PRESTAR LOS SERVICIOS PROFESIONALES ESPECIALIZADOS AL AREA DE GESTION DEL DESARROLLO LOCAL PARA APOYAR LA COORDINACION DE LA GESTION CONTRACTUAL DEL FONDO DE DESARROLLO LOCAL DE SUBA"/>
    <s v="https://community.secop.gov.co/Public/Tendering/OpportunityDetail/Index?noticeUID=CO1.NTC.3882455&amp;isFromPublicArea=True&amp;isModal=true&amp;asPopupView=true"/>
    <x v="3"/>
    <x v="408"/>
    <d v="2023-02-01T00:00:00"/>
    <d v="2023-12-31T00:00:00"/>
    <s v="11 meses "/>
    <d v="2024-06-15T00:00:00"/>
    <s v="5 meses 15 días."/>
    <d v="2024-06-15T00:00:00"/>
    <s v="1 años 4 meses 15 días."/>
    <s v="Término Ok"/>
    <m/>
    <m/>
    <m/>
    <m/>
    <s v="DIAGONAL 49 SUR No 85-79"/>
    <n v="3128637283"/>
    <s v="ivangoh24@gmail.com"/>
    <s v="Bancolombia"/>
    <s v="Ahorros"/>
    <s v="11331274579"/>
    <s v="Masculino"/>
    <s v="Colombia"/>
    <s v="Marquetalia"/>
    <s v="Caldas"/>
    <d v="1987-05-24T00:00:00"/>
    <n v="37"/>
    <s v="ESPECIALIZACIÓN EN CONTRATACIÓN ESTATAL Y NEGOCIOS JURÍDICOS,DERECHO7"/>
    <m/>
  </r>
  <r>
    <x v="3"/>
    <s v="153-2023"/>
    <n v="83707"/>
    <s v="Secop II"/>
    <s v="153-2023CPS-AG(83707)"/>
    <s v="FDLSUBACD-153-2023(83707)"/>
    <x v="0"/>
    <x v="0"/>
    <x v="0"/>
    <m/>
    <m/>
    <s v="CRISTIAN FELIPE AFRICANO QUIROGA"/>
    <n v="1233910425"/>
    <s v="Bogotá, D.C."/>
    <n v="1978"/>
    <n v="15300000"/>
    <n v="7650000"/>
    <n v="0"/>
    <n v="22950000"/>
    <n v="2550000"/>
    <m/>
    <m/>
    <n v="1"/>
    <s v="Persona Natural"/>
    <x v="0"/>
    <s v="1. 9/08/2023 11:35:46 AM Mediante documento radicado el 5 de JULIO de 2023, se solicita la PRÓRROGA y ADICIÓN del contrato No. 153-2023CPS-AG(83707), suscrito con CRISTIAN FELIPE AFRICANO QUIROGA en el termino de TRES (03) MESES , además SIETE MILLONES SEIESCIENTOS CINCUENTA MIL PESOS M/CTE. ($7.650.000); atendiendo a la necesidad de garantizar la función de la administración local se requiere continuar con la ejecución del contrato de prestación de servicios objeto de adición y prórroga. LA NUEVA FECHA DE TERMINACIÓN DEL CONTRATO ES EL DÍA 12 DE NOVIEMBRE DE 2023. Las erogaciones correspondientes al pago del valor de la presente adición se harán con cargo al presupuesto del FDLS, según certificado de disponibilidad presupuestal N° 433 del 26/01/2023. Lo anterior, con fundamento además en el principio de la autonomía de la voluntad consagrado en el artículo 1602 del Código Civil, en concordancia con el artículo 40 de la Ley 80 de 1993, inciso tercero."/>
    <s v="PRESTAR LOS SERVICIOS ASISTENCIALES PARA APOYAR AL ÁREA GESTIÓN DEL DESARROLLO LOCAL, REALIZANDO ACTIVIDADES OPERATIVAS Y ADMINISTRATIVAS DE LA GESTIÓN LOCAL"/>
    <s v="https://community.secop.gov.co/Public/Tendering/OpportunityDetail/Index?noticeUID=CO1.NTC.3948076&amp;isFromPublicArea=True&amp;isModal=true&amp;asPopupView=true"/>
    <x v="3"/>
    <x v="413"/>
    <d v="2023-02-14T00:00:00"/>
    <d v="2023-08-13T00:00:00"/>
    <s v="6 meses "/>
    <d v="2023-11-13T00:00:00"/>
    <s v="3 meses "/>
    <d v="2023-11-13T00:00:00"/>
    <s v="9 meses "/>
    <s v="Término Ok"/>
    <m/>
    <m/>
    <m/>
    <m/>
    <s v="CLL 131 A 106 70"/>
    <n v="3227739622"/>
    <s v="cristianafricano3@gmail.com"/>
    <s v="Banco Caja Social (BCSC)"/>
    <s v="Ahorros"/>
    <s v="24107753566"/>
    <s v="Masculino"/>
    <s v="Colombia"/>
    <s v="Bogotá, D.C."/>
    <s v="Cundinamarca"/>
    <d v="1999-08-03T00:00:00"/>
    <n v="24"/>
    <s v="bachiller"/>
    <m/>
  </r>
  <r>
    <x v="3"/>
    <s v="154-2023"/>
    <n v="83714"/>
    <s v="Secop II"/>
    <s v="154-2023CPS-AG(83714)"/>
    <s v="FDLSUBACD-154-2023(83714)"/>
    <x v="0"/>
    <x v="0"/>
    <x v="0"/>
    <m/>
    <m/>
    <s v="CINDY YICED ARDILA ARROYO"/>
    <n v="1010164826"/>
    <s v="Bogotá, D.C."/>
    <n v="1978"/>
    <n v="44000000"/>
    <n v="12000000"/>
    <n v="0"/>
    <n v="56000000"/>
    <n v="4000000"/>
    <m/>
    <m/>
    <n v="1"/>
    <s v="Persona Natural"/>
    <x v="0"/>
    <s v="1. 20/12/2023 1:02:01 PM Mediante documento radicado en el Fondo de Desarrollo Local de Suba, y firmado por JULIAN ANDRES MORENO BARON, quien obra como supervisor del Contrato de Prestación de Servicios 154-2023CPS-AG(83714), suscrito con CINDY YICED ARDILA ARROYO, se determina prorrogar por TRES (3) MESES contado a partir del vencimiento del plazo pactado y adicionar presupuestalmente al contrato la suma de DOCE MILLONES DE PESOS ($12.000.000) incluido impuestos, (la justificación se encuentra anexa al presente, la cual hace parte integra del contrato). La nueva fecha terminación del contrato es el 31/03/2024. Para el efecto, se cuenta con el Certificado de Disponibilidad Presupuestal (CDP) No. 1353 del 15/12/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DE APOYO EN EL ÁREA DE GESTIÓN DEL DESARROLLO LOCAL, REAIZANDO ACTIVIDADES ADMINISTRATIVAS EN LAS DIFERENTES ETAPAS DE LOS PROCESOS DE ADQUISICIÓN DE BIENES Y SERVICIOS EN LOS APLICATIVOS A LOS QUE HAYA LUGAR"/>
    <s v="https://community.secop.gov.co/Public/Tendering/OpportunityDetail/Index?noticeUID=CO1.NTC.3881647&amp;isFromPublicArea=True&amp;isModal=true&amp;asPopupView=true"/>
    <x v="3"/>
    <x v="408"/>
    <d v="2023-02-02T00:00:00"/>
    <d v="2023-12-31T00:00:00"/>
    <s v="10 meses 30 días."/>
    <d v="2024-03-31T00:00:00"/>
    <s v="3 meses "/>
    <d v="2024-03-31T00:00:00"/>
    <s v="1 años 1 meses 30 días."/>
    <s v="Término Ok"/>
    <m/>
    <m/>
    <m/>
    <m/>
    <s v="AC 72 80 33"/>
    <n v="3132288290"/>
    <s v="giseths@gmail.com"/>
    <s v="Banco Davivienda"/>
    <s v="Ahorros"/>
    <s v="4570205411"/>
    <s v="Femenino"/>
    <s v="Colombia"/>
    <s v="Bogotá, D.C."/>
    <s v="Cundinamarca"/>
    <d v="1986-05-05T00:00:00"/>
    <n v="38"/>
    <s v="DERECHO; ADMINISTRACION PUBLICA"/>
    <m/>
  </r>
  <r>
    <x v="3"/>
    <s v="155-2023"/>
    <n v="83710"/>
    <s v="Secop II"/>
    <s v="155-2023CPS-P(83710)"/>
    <s v="FDLSUBACD-155-2023(83710)."/>
    <x v="0"/>
    <x v="0"/>
    <x v="1"/>
    <m/>
    <m/>
    <s v="KENNY BIVIANA ROJAS AMUD"/>
    <n v="52809906"/>
    <s v="Bogotá, D.C."/>
    <n v="1978"/>
    <n v="42000000"/>
    <n v="21000000"/>
    <n v="0"/>
    <n v="63000000"/>
    <n v="7000000"/>
    <m/>
    <m/>
    <n v="1"/>
    <s v="Persona Natural"/>
    <x v="0"/>
    <s v="1. 27/07/2023 6:50:14 P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155-2023CPS-P(83710) a nombre de KENNY BIVIANA ROJAS AMUD, en la suma de VEINTIUNO MILLONES PESOS M/CTE. ($21.000.000). Lo anterior de conformidad con los documentos anexos, los cuales hacen parte integral de la presente modificación contractual."/>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3887429&amp;isFromPublicArea=True&amp;isModal=true&amp;asPopupView=true"/>
    <x v="3"/>
    <x v="411"/>
    <d v="2023-02-02T00:00:00"/>
    <d v="2023-08-01T00:00:00"/>
    <s v="6 meses "/>
    <d v="2023-11-01T00:00:00"/>
    <s v="3 meses "/>
    <d v="2023-11-01T00:00:00"/>
    <s v="9 meses "/>
    <s v="Término Ok"/>
    <m/>
    <m/>
    <m/>
    <m/>
    <s v="Carrera 90 Bis No. 73A-20 Casa 25"/>
    <n v="3003447507"/>
    <s v="kennyrojas@hotmail.com"/>
    <s v="Banco Scotiabank Colpatria"/>
    <s v="Ahorros"/>
    <s v="1002458361"/>
    <s v="Femenino"/>
    <s v="Colombia"/>
    <s v="Medellín"/>
    <s v="Antioquia"/>
    <d v="1981-09-11T00:00:00"/>
    <n v="42"/>
    <s v="ESPECIALIZACION EN DERECHO ADMINISTRATIVO,ESPECIALIZACION EN DERECHO,DERECHO Y CIENCIAS POLITICAS Y_x000a_RELACIONES INTERNACIONALES_x000a_TRIBUTARIO Y ADUANERO"/>
    <m/>
  </r>
  <r>
    <x v="3"/>
    <s v="156-2023 C1"/>
    <n v="83710"/>
    <s v="Secop II"/>
    <s v="156-2023CPS-P(83710)"/>
    <s v="FDLSUBACD-156-2023(83710)"/>
    <x v="0"/>
    <x v="0"/>
    <x v="1"/>
    <d v="2023-06-10T00:00:00"/>
    <s v="$ 4.900.000"/>
    <s v="DIANA MARYELY QUINTERO ARIAS"/>
    <n v="1026260845"/>
    <s v="Bogotá, D.C."/>
    <n v="1978"/>
    <n v="42000000"/>
    <n v="0"/>
    <n v="0"/>
    <n v="42000000"/>
    <n v="7000000"/>
    <m/>
    <m/>
    <n v="1"/>
    <s v="Persona Natural"/>
    <x v="1"/>
    <s v="1. 10/07/2023 12:19:09 PM Mediante documento radicado en el Fondo de Desarrollo Local de Suba, se solicita CESIÓN del contrato 156-2023CPS-P(83710), suscrito con DIANA MARYELI QUINTERO ARIAS, teniendo en cuenta que la contratista cita cuestiones personales. Por lo anterior, se realiza la CESIÓN DEL CONTRATO A MAURICIO ALEJANDRO MEJIA HINCAPIE, identificado (a) con cedula de ciudadanía No. 1053845935, a partir del 14/06/2023, teniendo en cuenta la idoneidad, previa verificación de los requisitos aportados por el (la) contratista. EL CONTRATISTA CESIONARIO se compromete a constituir a su costa y a favor del FONDO, una garantía que avalará el cumplimiento de las obligaciones surgidas del contrato, debiendo incluir como riesgos amparados. Lo anterior de conformidad con los documentos anexos, los cuales hacen parte integral del presente contrato."/>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3882470&amp;isFromPublicArea=True&amp;isModal=true&amp;asPopupView=true"/>
    <x v="3"/>
    <x v="408"/>
    <d v="2023-02-02T00:00:00"/>
    <d v="2023-08-01T00:00:00"/>
    <s v="6 meses "/>
    <d v="2023-08-01T00:00:00"/>
    <s v=""/>
    <d v="2023-08-01T00:00:00"/>
    <s v="6 meses "/>
    <s v="Término Ok"/>
    <m/>
    <m/>
    <m/>
    <m/>
    <s v="Carrera 13H No. 29-27 sur"/>
    <n v="3114657643"/>
    <s v="dimayi31@gmail.com"/>
    <s v="Bancolombia"/>
    <s v="Ahorros"/>
    <n v="32884382547"/>
    <s v="Femenino"/>
    <s v="Colombia"/>
    <s v="Bogotá, D.C."/>
    <s v="Cundinamarca"/>
    <d v="1988-05-31T00:00:00"/>
    <n v="36"/>
    <s v="ESPECIALIZACIÓN EN CONTRATACIÓN ESTATAL Y NEGOCIOS JURÍDICOS,ESPECIALIZACION EN DERECHO_x000a_AMBIENTAL,DERECHO Y CIENCIAS POLITICAS "/>
    <m/>
  </r>
  <r>
    <x v="3"/>
    <s v="156-2023"/>
    <n v="83710"/>
    <s v="Secop II"/>
    <s v="156-2023CPS-P(83710)"/>
    <s v="FDLSUBACD-156-2023(83710)"/>
    <x v="0"/>
    <x v="0"/>
    <x v="1"/>
    <m/>
    <m/>
    <s v="MAURICIO ALEJANDRO MEJIA HINCAPIE"/>
    <n v="1053845935"/>
    <s v="Manizalez (Caldas)"/>
    <n v="1978"/>
    <n v="42000000"/>
    <n v="21000000"/>
    <n v="0"/>
    <n v="63000000"/>
    <n v="7000000"/>
    <m/>
    <m/>
    <n v="1"/>
    <s v="Persona Natural"/>
    <x v="0"/>
    <s v="2.  31/07/2023 10:12:23 A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MAURICIO ALEJANDRO MEJIA HENAO. Valor $ 21.000.000"/>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3882470&amp;isFromPublicArea=True&amp;isModal=true&amp;asPopupView=true"/>
    <x v="3"/>
    <x v="408"/>
    <d v="2023-02-02T00:00:00"/>
    <d v="2023-08-01T00:00:00"/>
    <s v="6 meses "/>
    <d v="2023-11-01T00:00:00"/>
    <s v="3 meses "/>
    <d v="2023-11-01T00:00:00"/>
    <s v="9 meses "/>
    <s v="Término Ok"/>
    <m/>
    <m/>
    <m/>
    <m/>
    <s v="KR 25 21 38 Manizales Caldas"/>
    <n v="3108240862"/>
    <s v="mauricio.mejia.h@gmail.com"/>
    <s v="Bancolombia"/>
    <s v="Ahorros"/>
    <s v="07000030478"/>
    <s v="Masculino"/>
    <s v="Colombia"/>
    <s v="Marquetalia"/>
    <s v="Caldas"/>
    <d v="1995-11-02T00:00:00"/>
    <n v="28"/>
    <s v="ESPECIALIZACION EN DERECHO ADMINISTRATIVO; DERECHO AMBIENTAL,DERECHO Y CIENCIAS POLITICAS "/>
    <m/>
  </r>
  <r>
    <x v="3"/>
    <s v="157-2023"/>
    <n v="83710"/>
    <s v="Secop II"/>
    <s v="157-2023CPS-P(83710)"/>
    <s v="FDLSUBACD-157-2023(83710)"/>
    <x v="0"/>
    <x v="0"/>
    <x v="1"/>
    <m/>
    <m/>
    <s v="MARIA LUCIA BERNAL GOMEZ"/>
    <n v="38140443"/>
    <s v="Ibagué (Tolima)"/>
    <n v="1978"/>
    <n v="42000000"/>
    <n v="21000000"/>
    <n v="0"/>
    <n v="63000000"/>
    <n v="7000000"/>
    <m/>
    <m/>
    <n v="1"/>
    <s v="Persona Natural"/>
    <x v="0"/>
    <s v="1. 28/07/2023 3:29:27 PM La supervisión del Contrato de Prestación de Servicios No. 157-2023CPS-P(83710), suscrito con MARIA LUCIA BERNAL GOMEZ, radicó en la Oficina de Contratación solicitud de ADICIÓN Y PRÓRROGA No. (1 ) del referido contrato; prórroga hasta el PRIMERO (01) de NOVIEMBRE de 2023, y adición para un valor total de VEINTIUN MILLONES DE PESOS M/CTE. ($21.000.000), teniendo en cuenta la justificación que se encuentra en los documentos anexos, que hacen parte integral del presente Contrato."/>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3887705&amp;isFromPublicArea=True&amp;isModal=true&amp;asPopupView=true"/>
    <x v="3"/>
    <x v="411"/>
    <d v="2023-02-02T00:00:00"/>
    <d v="2023-08-01T00:00:00"/>
    <s v="6 meses "/>
    <d v="2023-11-01T00:00:00"/>
    <s v="3 meses "/>
    <d v="2023-11-01T00:00:00"/>
    <s v="9 meses "/>
    <s v="Término Ok"/>
    <m/>
    <m/>
    <m/>
    <m/>
    <s v="KR 52A 174B 08"/>
    <n v="3175159930"/>
    <s v=" maluber10_2@hotmail.com"/>
    <s v="Banco BBVA"/>
    <s v="Ahorros"/>
    <s v="636160376"/>
    <s v="Femenino"/>
    <s v="Colombia"/>
    <s v="Líbano"/>
    <s v="Tolima"/>
    <d v="1980-02-10T00:00:00"/>
    <n v="44"/>
    <s v="DERECHO,especializacion wen derecho administrativo"/>
    <m/>
  </r>
  <r>
    <x v="3"/>
    <s v="158-2023"/>
    <n v="83710"/>
    <s v="Secop II"/>
    <s v="158-2023CPS-P(83710)"/>
    <s v="FDLSUBACD-158-2023(83710)"/>
    <x v="0"/>
    <x v="0"/>
    <x v="1"/>
    <m/>
    <m/>
    <s v="Luisa Fernanda Botero Alzate"/>
    <n v="30238080"/>
    <s v="Manizalez (Caldas)"/>
    <n v="1978"/>
    <n v="42000000"/>
    <n v="21000000"/>
    <n v="0"/>
    <n v="63000000"/>
    <n v="7000000"/>
    <m/>
    <m/>
    <n v="1"/>
    <s v="Persona Natural"/>
    <x v="0"/>
    <s v="1. 28/07/2023 10:58:56 AM La supervisión del Contrato de Prestación de Servicios No. 158-2023CPS-P (83710), suscrito con LUISA FERNANDA BOTERO ALZATE identificada con cédula de ciudadanía No. 30.238.080 radicó en la Oficina de Contratación solicitud de ADICIÓN Y PRÓRROGA No. (1), del mismo; prórroga hasta el primero (1°) de noviembre de 2023, y adición por la suma de VEINTIÚN MILLONES DE PESOS M/CTE. ($21.000.000) la cual se encuentra respaldada con el Certificado de Disponibilidad Presupuestal No. 434 del 26 de enero de 2023, teniendo en cuenta la justificación que se encuentra en los documentos anexos, que hacen parte integral del presente Contrato."/>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3882994&amp;isFromPublicArea=True&amp;isModal=true&amp;asPopupView=true"/>
    <x v="3"/>
    <x v="411"/>
    <d v="2023-02-02T00:00:00"/>
    <d v="2023-08-01T00:00:00"/>
    <s v="6 meses "/>
    <d v="2023-11-01T00:00:00"/>
    <s v="3 meses "/>
    <d v="2023-11-01T00:00:00"/>
    <s v="9 meses "/>
    <s v="Término Ok"/>
    <m/>
    <m/>
    <m/>
    <m/>
    <s v="Carrera 24 d # 40-46"/>
    <n v="3223710511"/>
    <s v="lfboteroal@gmail.com"/>
    <s v="Banco BBVA"/>
    <s v="Ahorros"/>
    <s v="181175860"/>
    <s v="Femenino"/>
    <s v="Colombia"/>
    <s v="Bogotá, D.C."/>
    <s v="Cundinamarca"/>
    <d v="1983-11-19T00:00:00"/>
    <n v="40"/>
    <s v="ESPECIALIZACIÓN EN DERECHO ADMINISTRATIVO,DERECHO"/>
    <m/>
  </r>
  <r>
    <x v="3"/>
    <s v="159-2023 C1"/>
    <n v="83627"/>
    <s v="Secop II"/>
    <s v="159-2023CPS-AG(83627)"/>
    <s v="FDLSUBACD-159-2023(83627)"/>
    <x v="0"/>
    <x v="0"/>
    <x v="0"/>
    <d v="2023-08-08T00:00:00"/>
    <s v="$ 7.055.000"/>
    <s v="ANGELICA PINILLA MUSUSU"/>
    <n v="30081277"/>
    <s v="Villavicencio (Meta)"/>
    <n v="1978"/>
    <n v="15300000"/>
    <n v="7650000"/>
    <n v="0"/>
    <n v="22950000"/>
    <n v="2550000"/>
    <m/>
    <m/>
    <n v="1"/>
    <s v="Persona Natural"/>
    <x v="1"/>
    <s v="1. 31/07/2023 10:21:49 A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159-2023CPS-AG(83627), en la suma de SIETE MILLONES SEISCIENTOS CINCUENTA MIL PESOS M/CTE. ($ 7.650.000). Lo anterior de conformidad con los documentos anexos, los cuales hacen parte integral de la presente modificación contractual._x000a_2. 8/08/2023 7:39:10 PM Mediante documento remitido por el señor Alcalde Local quien obra como supervisor del Contrato de Prestación de Servicios No. 159-2023CPS-AG(83627), suscrito con ANGELICA PINILLA MUSUSU, identificada con cédula de ciudadanía No. 30.081.277 de Villavicencio (Meta), se solicita CESIÓN del mismo, de conformidad con la justificación contenida en el documento anexo, que hace parte integral de la presente modificación contractual. Por lo anterior, se realiza la CESIÓN del Contrato de Prestación de Servicios No. 159-2023CPS-AG(83627), a MONICA ELIANA MEJIA JIMENEZ, identificada con cédula de ciudadanía No. 52.356.206 de Bogotá D.C, a partir del 08 de agosto de 2023, teniendo en cuenta la idoneidad, previa verificación del cumplimiento de los requisitos aportados por el contratista. Lo anterior de conformidad con los documentos anexos, los cuales hacen parte integral de la presente modificación contractual."/>
    <s v="PRESTAR EL APOYO SECRETARIAL A LA JUNTA ADMINISTRADORA LOCAL"/>
    <s v="https://community.secop.gov.co/Public/Tendering/OpportunityDetail/Index?noticeUID=CO1.NTC.3882076&amp;isFromPublicArea=True&amp;isModal=true&amp;asPopupView=true"/>
    <x v="8"/>
    <x v="411"/>
    <d v="2023-02-02T00:00:00"/>
    <d v="2023-08-01T00:00:00"/>
    <s v="6 meses "/>
    <d v="2023-11-01T00:00:00"/>
    <s v="3 meses "/>
    <d v="2023-11-01T00:00:00"/>
    <s v="9 meses "/>
    <s v="Término Ok"/>
    <m/>
    <m/>
    <m/>
    <m/>
    <s v="CL 146 A 95 25"/>
    <n v="3125789583"/>
    <s v=" proyectos.apmususu@gmail.com"/>
    <s v="Confiar Cooperativa Financiera"/>
    <s v="Ahorros"/>
    <n v="380080200"/>
    <s v="Femenino"/>
    <s v="Colombia"/>
    <s v="Villavicencio "/>
    <s v="Meta"/>
    <d v="1978-12-05T00:00:00"/>
    <n v="45"/>
    <s v="ESPECIALIZACION EN GESTION Y PLANIFICACIÓN DEL DESARROLLO,ADMINISTRACION PUBLICA TERRITORIA"/>
    <m/>
  </r>
  <r>
    <x v="3"/>
    <s v="159-2023"/>
    <n v="83627"/>
    <s v="Secop II"/>
    <s v="159-2023CPS-AG(83627)"/>
    <s v="FDLSUBACD-159-2023(83627)"/>
    <x v="0"/>
    <x v="0"/>
    <x v="0"/>
    <m/>
    <m/>
    <s v="MONICA ELIANA MEJIA JIMENEZ"/>
    <n v="52356206"/>
    <s v="Bogotá, D.C."/>
    <n v="1978"/>
    <n v="15300000"/>
    <n v="7650000"/>
    <n v="0"/>
    <n v="22950000"/>
    <n v="2550000"/>
    <m/>
    <m/>
    <n v="1"/>
    <s v="Persona Natural"/>
    <x v="0"/>
    <s v="2. 8/08/2023 7:39:10 PM Mediante documento remitido por el señor Alcalde Local quien obra como supervisor del Contrato de Prestación de Servicios No. 159-2023CPS-AG(83627), suscrito con ANGELICA PINILLA MUSUSU, identificada con cédula de ciudadanía No. 30.081.277 de Villavicencio (Meta), se solicita CESIÓN del mismo, de conformidad con la justificación contenida en el documento anexo, que hace parte integral de la presente modificación contractual. Por lo anterior, se realiza la CESIÓN del Contrato de Prestación de Servicios No. 159-2023CPS-AG(83627), a MONICA ELIANA MEJIA JIMENEZ, identificada con cédula de ciudadanía No. 52.356.206 de Bogotá D.C, a partir del 08 de agosto de 2023, teniendo en cuenta la idoneidad, previa verificación del cumplimiento de los requisitos aportados por el contratista. Lo anterior de conformidad con los documentos anexos, los cuales hacen parte integral de la presente modificación contractual."/>
    <s v="PRESTAR EL APOYO SECRETARIAL A LA JUNTA ADMINISTRADORA LOCAL"/>
    <s v="https://community.secop.gov.co/Public/Tendering/OpportunityDetail/Index?noticeUID=CO1.NTC.3882076&amp;isFromPublicArea=True&amp;isModal=true&amp;asPopupView=true"/>
    <x v="8"/>
    <x v="411"/>
    <d v="2023-02-02T00:00:00"/>
    <d v="2023-08-01T00:00:00"/>
    <s v="6 meses "/>
    <d v="2023-11-01T00:00:00"/>
    <s v="3 meses "/>
    <d v="2023-11-01T00:00:00"/>
    <s v="9 meses "/>
    <s v="Término Ok"/>
    <m/>
    <m/>
    <m/>
    <m/>
    <s v="CL 154 91 56 TO 9 AP 401"/>
    <n v="3174297267"/>
    <s v="monicaelianamejia@gmail.com"/>
    <s v="Banco Davivienda"/>
    <s v="Ahorros"/>
    <s v="9570007170664309"/>
    <s v="Femenino"/>
    <s v="Colombia"/>
    <s v="Bogotá, D.C."/>
    <s v="Cundinamarca"/>
    <d v="1977-04-30T00:00:00"/>
    <n v="47"/>
    <s v="ESPECIALIZACIÓN EN VOLUNTARIADO; ADMINISTRACION DE EMPRESAS; PUBLICIDAD Y MERCADEO"/>
    <m/>
  </r>
  <r>
    <x v="3"/>
    <s v="160-2023 C1"/>
    <n v="83796"/>
    <s v="Secop II"/>
    <s v="160-2023CPS-P(83796)"/>
    <s v="FDLSUBACD-160-2023(83796)"/>
    <x v="0"/>
    <x v="0"/>
    <x v="1"/>
    <d v="2023-08-25T00:00:00"/>
    <s v="$ 19.366.666"/>
    <s v="ZAYRA LIBERTAD CASTILLO ACOSTA"/>
    <n v="52424617"/>
    <s v="Bogotá, D.C."/>
    <n v="1978"/>
    <n v="42000000"/>
    <n v="21000000"/>
    <n v="0"/>
    <n v="63000000"/>
    <n v="7000000"/>
    <m/>
    <m/>
    <n v="1"/>
    <s v="Persona Natural"/>
    <x v="1"/>
    <s v="1. 28/07/2023 10:43:09 A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160-2023CPS-P(83796) a nombre de ZAYRA LIBERTAD CASTILLO ACOSTA, en la suma de VEINTIUNO MILLONES PESOS M/CTE. ($21.000.000). Lo anterior de conformidad con los documentos anexos, los cuales hacen parte integral de la presente modificación contractual._x000a_2.  14/08/2023 7:38:58 PM Mediante documento radicado en el Fondo de Desarrollo Local de Suba, por el apoyo a la supervisión del Contrato No. 160-2023CPS-P(83796), se solicita SUSPENSIÓN del contrato suscrito con ZAYRA LIBERTAD CASTILLO ACOSTA, por el término de ocho (08) días calendario., Desde el 14 de agosto de 2023 hasta el 21 de agosto de 2023 inclusive. Teniendo en cuenta la justificación del documento anexo, el cual hace parte integral del presente contrato. La fecha de reactivación del contrato será el 22 de agosto de 2023, día siguiente a la terminación de la suspensión. La nueva fecha de terminación del contrato será el catorce (14) de noviembre de 2023. Lo anterior, con fundamento además en el principio de la autonomía de la voluntad consagrado en el artículo 1602 del Código Civil, en concordancia con el artículo 40 de la Ley 80 de 1993, inciso tercero._x000a_3.  22/08/2023 8:18:41 PM Se reactiva de acuerdo a lo establecido en el acta de suspensión No. 1_x000a_4.  22/08/2023 8:42:41 PM Mediante documento radicado en el Fondo de Desarrollo Local de Suba, por el apoyo a la supervisión del Contrato No. 160-2023CPS-P(83796), se solicita SUSPENSIÓN No. 2 del contrato suscrito con ZAYRA LIBERTAD CASTILLO ACOSTA, por el término de diez (10) días calendario., Desde el 22 de agosto de 2023 hasta el 31 de agosto de 2023. Teniendo en cuenta la justificación del documento anexo, el cual hace parte integral del presente contrato. La fecha de reactivación del contrato será el 01 de septiembre de 2023, día siguiente a la terminación de la suspensión. La nueva fecha de terminación del contrato será el veinticuatro (24) de noviembre de 2023. Lo anterior, con fundamento además en el principio de la autonomía de la voluntad consagrado en el artículo 1602 del Código Civil, en concordancia con el artículo 40 de la Ley 80 de 1993, inciso tercero._x000a_5.  22/08/2023 8:42:41 PM Mediante documento radicado en el Fondo de Desarrollo Local de Suba, por el apoyo a la supervisión del Contrato No. 160-2023CPS-P(83796), se solicita SUSPENSIÓN No. 2 del contrato suscrito con ZAYRA LIBERTAD CASTILLO ACOSTA, por el término de diez (10) días calendario., Desde el 22 de agosto de 2023 hasta el 31 de agosto de 2023. Teniendo en cuenta la justificación del documento anexo, el cual hace parte integral del presente contrato. La fecha de reactivación del contrato será el 01 de septiembre de 2023, día siguiente a la terminación de la suspensión. La nueva fecha de terminación del contrato será el veinticuatro (24) de noviembre de 2023. Lo anterior, con fundamento además en el principio de la autonomía de la voluntad consagrado en el artículo 1602 del Código Civil, en concordancia con el artículo 40 de la Ley 80 de 1993, inciso tercero._x000a_6.  25/08/2023 6:08:23 PM Mediante documento remitido por el señor Alcalde Local quien obra como supervisor del Contrato de Prestación de Servicios No. 160-2023CPS-P(83796) suscrito con ZAYRA LIBERTAD CASTILLO ACOSTA, identificada con cédula de ciudadanía No. 52.424.617 DE BOGOTA D.C, se solicita CESIÓN del mismo, de conformidad con la justificación contenida en el documento anexo, que hace parte integral de la presente modificación contractual. Por lo anterior, se realiza la CESIÓN del Contrato de Prestación de Servicios No. 160-2023CPS-P(83796), a ANGELA PATRICIA PEREZ SIERRA, identificada con cédula de ciudadanía No. 52.824.358 DE BOGOTA D.C, a partir del 25 de agosto de 2023, teniendo en cuenta la idoneidad, previa verificación del cumplimiento de los requisitos aportados por el contratista. Lo anterior de conformidad con los documentos anexos, los cuales hacen parte integral de la presente modificación contractual."/>
    <s v="Prestar servicios profesionales en el Area de Gestión del Desarrollo Local de la Alcaldía Local de Suba, en el proceso de formulación, ejecución, seguimiento, y evaluación de las políticas, planes, programas y proyectos de desarrollo local, garantizando el manejo, validación y actualización de la información en aplicativo SIPSE, para lograr el cumplimiento de las metas del plan de desarrollo local de la vigencia"/>
    <s v="https://community.secop.gov.co/Public/Tendering/OpportunityDetail/Index?noticeUID=CO1.NTC.3891883&amp;isFromPublicArea=True&amp;isModal=true&amp;asPopupView=true"/>
    <x v="6"/>
    <x v="411"/>
    <d v="2023-02-07T00:00:00"/>
    <d v="2023-08-06T00:00:00"/>
    <s v="6 meses "/>
    <d v="2023-11-06T00:00:00"/>
    <s v="3 meses "/>
    <d v="2023-11-06T00:00:00"/>
    <s v="9 meses "/>
    <s v="Término Ok"/>
    <m/>
    <m/>
    <m/>
    <m/>
    <s v="CL 25 35 38"/>
    <n v="3188042049"/>
    <s v="L zmcastilloa@unal.edu.co"/>
    <s v="Banco Scotiabank Colpatria"/>
    <s v="Ahorros"/>
    <n v="1005527909"/>
    <s v="Femenino"/>
    <s v="Colombia"/>
    <s v="Bogotá, D.C."/>
    <s v="Cundinamarca"/>
    <d v="1977-11-30T00:00:00"/>
    <n v="46"/>
    <s v="ESPECIALIZACION EN INVESTIGACION, INTERVENCION Y GERENCIA SOCIAL,LINGUISTICA"/>
    <m/>
  </r>
  <r>
    <x v="3"/>
    <s v="160-2023"/>
    <n v="83796"/>
    <s v="Secop II"/>
    <s v="160-2023CPS-P(83796)"/>
    <s v="FDLSUBACD-160-2023(83796)"/>
    <x v="0"/>
    <x v="0"/>
    <x v="1"/>
    <m/>
    <m/>
    <s v="ANGELA PATRICIA PEREZ SIERRA"/>
    <n v="52824358"/>
    <s v="Bogotá, D.C."/>
    <n v="1978"/>
    <n v="42000000"/>
    <n v="21000000"/>
    <n v="0"/>
    <n v="63000000"/>
    <n v="7000000"/>
    <m/>
    <m/>
    <n v="1"/>
    <s v="Persona Natural"/>
    <x v="0"/>
    <s v="6. 25/08/2023 6:08:23 PM Mediante documento remitido por el señor Alcalde Local quien obra como supervisor del Contrato de Prestación de Servicios No. 160-2023CPS-P(83796) suscrito con ZAYRA LIBERTAD CASTILLO ACOSTA, identificada con cédula de ciudadanía No. 52.424.617 DE BOGOTA D.C, se solicita CESIÓN del mismo, de conformidad con la justificación contenida en el documento anexo, que hace parte integral de la presente modificación contractual. Por lo anterior, se realiza la CESIÓN del Contrato de Prestación de Servicios No. 160-2023CPS-P(83796), a ANGELA PATRICIA PEREZ SIERRA, identificada con cédula de ciudadanía No. 52.824.358 DE BOGOTA D.C, a partir del 25 de agosto de 2023, teniendo en cuenta la idoneidad, previa verificación del cumplimiento de los requisitos aportados por el contratista. Lo anterior de conformidad con los documentos anexos, los cuales hacen parte integral de la presente modificación contractual._x000a_7. 7/11/2023 12:10:51 PM Dada la suspensión realizada al contrato, se prorroga el mismo por el término de once (11) días con el fin de garantizar la prestación del servicio y la ejecución de los recursos"/>
    <s v="Prestar servicios profesionales en el Area de Gestión del Desarrollo Local de la Alcaldía Local de Suba, en el proceso de formulación, ejecución, seguimiento, y evaluación de las políticas, planes, programas y proyectos de desarrollo local, garantizando el manejo, validación y actualización de la información en aplicativo SIPSE, para lograr el cumplimiento de las metas del plan de desarrollo local de la vigencia"/>
    <s v="https://community.secop.gov.co/Public/Tendering/OpportunityDetail/Index?noticeUID=CO1.NTC.3891883&amp;isFromPublicArea=True&amp;isModal=true&amp;asPopupView=true"/>
    <x v="6"/>
    <x v="411"/>
    <d v="2023-02-07T00:00:00"/>
    <d v="2023-08-06T00:00:00"/>
    <s v="6 meses "/>
    <d v="2023-11-17T00:00:00"/>
    <s v="3 meses 11 días."/>
    <d v="2023-11-17T00:00:00"/>
    <s v="9 meses 11 días."/>
    <s v="Término Ok"/>
    <m/>
    <m/>
    <m/>
    <m/>
    <s v="Carrea. 18C # 22 – 58 Sur Apto 502"/>
    <n v="3017967861"/>
    <s v="angelaperezsierra@gmail.com"/>
    <s v="Banco Caja Social (BCSC)"/>
    <s v="Ahorros"/>
    <s v="24081768914"/>
    <s v="Femenino"/>
    <s v="Colombia"/>
    <s v="Honda"/>
    <s v="Tolima"/>
    <d v="1979-09-14T00:00:00"/>
    <n v="44"/>
    <s v="ADMINISTRACION Y FINANZAS"/>
    <m/>
  </r>
  <r>
    <x v="3"/>
    <s v="161-2023"/>
    <n v="83923"/>
    <s v="Secop II"/>
    <s v="161-2023CPS-P(83923)"/>
    <s v="FDLSUBACD-161-2023(83923)"/>
    <x v="0"/>
    <x v="0"/>
    <x v="1"/>
    <m/>
    <m/>
    <s v="LUZ MERY PeREZ RUGE"/>
    <n v="53062985"/>
    <s v="Bogotá, D.C."/>
    <n v="1978"/>
    <n v="30300000"/>
    <n v="15150000"/>
    <n v="0"/>
    <n v="45450000"/>
    <n v="5050000"/>
    <m/>
    <m/>
    <n v="5"/>
    <s v="Persona Natural"/>
    <x v="0"/>
    <s v="1. 4/08/2023 11:05:05 AM Mediante documento radicado el 2 de AGOSTO de 2023, se solicita la PRÓRROGA y ADICIÓN del contrato No. 161-2023CPS-P(83923), suscrito LUZ MERY PEREZ RUGE en el término de TRES (03) MESES , además QUINCE MILLONES CIENTO CINCUENTA PESOS M/CTE. ($15.150.000); atendiendo a la necesidad de garantizar la función de la administración local se requiere continuar con la ejecución del contrato de prestación de servicios objeto de adición y prórroga. LA NUEVA FECHA DE TERMINACIÓN DEL CONTRATO ES EL DÍA 5 DE NOVIEMBRE DE 2023. Las erogaciones correspondientes al pago del valor de la presente adición se harán con cargo al presupuesto del FDLS, según certificado de disponibilidad presupuestal N° 339 del 23/01/2023. Lo anterior, con fundamento además en el principio de la autonomía de la voluntad consagrado en el artículo 1602 del Código Civil, en concordancia con el artículo 40 de la Ley 80 de 1993, inciso tercero_x0009_ _x000a_"/>
    <s v="PRESTAR LOS SERVICIOS PROFESIONALES PARA APOYAR EL TRÁMITE DE DESPACHOS COMISORIOS DE LA ALCALDÍA LOCAL DE SUBA"/>
    <s v="https://community.secop.gov.co/Public/Tendering/OpportunityDetail/Index?noticeUID=CO1.NTC.3891700&amp;isFromPublicArea=True&amp;isModal=true&amp;asPopupView=true"/>
    <x v="1"/>
    <x v="409"/>
    <d v="2023-02-06T00:00:00"/>
    <d v="2023-08-05T00:00:00"/>
    <s v="6 meses "/>
    <d v="2023-11-05T00:00:00"/>
    <s v="3 meses "/>
    <d v="2023-11-05T00:00:00"/>
    <s v="9 meses "/>
    <s v="Término Ok"/>
    <m/>
    <m/>
    <m/>
    <m/>
    <s v="Calle 167 No. 58-55"/>
    <n v="3115428966"/>
    <s v="mibrissa@icloud.com"/>
    <s v="Bancolombia"/>
    <s v="Ahorros"/>
    <s v="60191070367"/>
    <s v="Femenino"/>
    <s v="Colombia"/>
    <s v="Bogotá, D.C."/>
    <s v="Cundinamarca"/>
    <d v="1983-03-27T00:00:00"/>
    <n v="41"/>
    <s v="DERECHO"/>
    <m/>
  </r>
  <r>
    <x v="3"/>
    <s v="162-2023"/>
    <n v="83710"/>
    <s v="Secop II"/>
    <s v="162-2023CPS-P(83710)"/>
    <s v="FDLSUBACD-162-2023(83710)"/>
    <x v="0"/>
    <x v="0"/>
    <x v="1"/>
    <m/>
    <m/>
    <s v="HUGO FERNEY PINEDA NIÑO"/>
    <n v="80825003"/>
    <s v="Bogotá, D.C."/>
    <n v="1978"/>
    <n v="42000000"/>
    <n v="21000000"/>
    <n v="0"/>
    <n v="63000000"/>
    <n v="7000000"/>
    <m/>
    <m/>
    <n v="1"/>
    <s v="Persona Natural"/>
    <x v="0"/>
    <s v="1. 28/07/2023 2:02:27 PM Mediante documento radicado el 5 de julio de 2023, se solicita la PRÓRROGA y ADICIÓN del contrato No. 162-2023CPS-P(83710), en TRES (3) MESES, suscrito con HUGO FERNEY PINEDA NIÑO, por el término de TRES (3) MESES, además de adicionar VEINTIUN MILLONES PESOS M/CTE. ($21.000.000); atendiendo a la necesidad de garantizar la función de la administración local se requiere continuar con la ejecución del contrato de prestación de servicios objeto de adición y prórroga. LA NUEVA FECHA DE TERMINACIÓN DEL CONTRATO ES EL DÍA 1 DE NOVIEMBRE DE 2023. Las erogaciones correspondientes al pago del valor de la presente adición se harán con cargo al presupuesto del FDLS, según certificado de disponibilidad presupuestal N° 434 del 26/01/2023. Lo anterior, con fundamento además en el principio de la autonomía de la voluntad consagrado en el artículo 1602 del Código Civil, en concordancia con el artículo 40 de la Ley 80 de 1993, inciso tercero"/>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3882381&amp;isFromPublicArea=True&amp;isModal=true&amp;asPopupView=true"/>
    <x v="3"/>
    <x v="408"/>
    <d v="2023-02-02T00:00:00"/>
    <d v="2023-08-01T00:00:00"/>
    <s v="6 meses "/>
    <d v="2023-11-01T00:00:00"/>
    <s v="3 meses "/>
    <d v="2023-11-01T00:00:00"/>
    <s v="9 meses "/>
    <s v="Término Ok"/>
    <m/>
    <m/>
    <m/>
    <m/>
    <s v="carrera 9 60-57"/>
    <n v="3107842858"/>
    <s v=" pihufer@hotmail.com"/>
    <s v="Bancolombia"/>
    <s v="Ahorros"/>
    <s v="80679102544"/>
    <s v="Masculino"/>
    <s v="Colombia"/>
    <s v="Bogotá, D.C."/>
    <s v="Cundinamarca"/>
    <d v="1983-12-25T00:00:00"/>
    <n v="40"/>
    <s v="ESPECIALIZACIÓN EN CONTRATACIÓN ESTATAL Y NEGOCIOS JURÍDICOS,DERECHO ,SEMINARIO EN GERENCIA Y LIDERAZGO"/>
    <m/>
  </r>
  <r>
    <x v="3"/>
    <s v="163-2023"/>
    <n v="83960"/>
    <s v="Secop II"/>
    <s v="163-2023CPS-P(83960)"/>
    <s v="FDLSUBACD-163-2023(83960)"/>
    <x v="0"/>
    <x v="0"/>
    <x v="1"/>
    <m/>
    <m/>
    <s v="CLAUDIA GISELLA TORRES RANGEL"/>
    <n v="1014258132"/>
    <s v="Bogotá, D.C."/>
    <n v="1953"/>
    <n v="40400000"/>
    <n v="13971667"/>
    <n v="0"/>
    <n v="54371667"/>
    <n v="5050000"/>
    <m/>
    <m/>
    <n v="1"/>
    <s v="Persona Natural"/>
    <x v="0"/>
    <s v="1. 2/10/2023 10:39:44 AM Mediante documento radicado en el Fondo de Desarrollo Local de Suba, y firmado por ANDRES SANTOS PETRELM Apoyo a la Supervisión Y JULIAN ANDRES MORENO BARON, quien obra como supervisor del Contrato de Prestación de Servicios 163-2023CPS-P(83960), suscrito con CLAUDIA GISELA TORRES RANGEL, se determina prorrogar por DOS MESES (2) Y VEINTITRES (23) DÍAS CALENDARIO contado a partir del vencimiento del plazo pactado y adicionar presupuestalmente al contrato la suma de TRECE MILLONES NOVECIENTOS SETENTA Y UN MIL SEISCIENTOS SESENTA Y SIETE PESOS M/CTE ($13.971.667) incluido impuestos, (la justificación se encuentra anexa al presente, la cual hace parte integra del contrato). La nueva fecha terminación del contrato es el 30/12/2023. Para el efecto, se cuenta con el Certificado de Disponibilidad Presupuestal (CDP) No. 1053 del 23 de sept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PROFESIONALES PARA LA OPERACIÓN, SEGUIMIENTO Y CUMPLIMIENTO DE LOS PROCESOS Y PROCEDIMIENTOS DEL SERVICIO DE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3912489&amp;isFromPublicArea=True&amp;isModal=true&amp;asPopupView=true"/>
    <x v="2"/>
    <x v="414"/>
    <d v="2023-02-08T00:00:00"/>
    <d v="2023-10-07T00:00:00"/>
    <s v="8 meses "/>
    <d v="2023-12-30T00:00:00"/>
    <s v="2 meses 23 días."/>
    <d v="2023-12-30T00:00:00"/>
    <s v="10 meses 23 días."/>
    <s v="Término Ok"/>
    <m/>
    <m/>
    <m/>
    <m/>
    <s v="CL 83 A 116 A 85"/>
    <n v="3203410181"/>
    <s v=" claudiag.torresr@hotmail.com"/>
    <s v="Bancolombia"/>
    <s v="Ahorros"/>
    <s v="58900000611"/>
    <s v="Femenino"/>
    <s v="Colombia"/>
    <s v="Bogotá, D.C."/>
    <s v="Cundinamarca"/>
    <d v="1994-09-17T00:00:00"/>
    <n v="29"/>
    <s v="ESPECIALIZACION EN PROYECTOS DE DESARROLLO,ADMINISTRACIÓN PÚBLICA"/>
    <m/>
  </r>
  <r>
    <x v="3"/>
    <s v="164-2023"/>
    <n v="84204"/>
    <s v="Secop II"/>
    <s v="164-2023CPS-P(84204)"/>
    <s v="FDLSUBACD-164-2023(84204)"/>
    <x v="0"/>
    <x v="0"/>
    <x v="1"/>
    <m/>
    <m/>
    <s v="JULIAN GUILLERMO PEÑA RIOS"/>
    <n v="80141083"/>
    <s v="Bogotá, D.C."/>
    <n v="1979"/>
    <n v="42000000"/>
    <n v="21000000"/>
    <n v="0"/>
    <n v="63000000"/>
    <n v="7000000"/>
    <m/>
    <m/>
    <n v="5"/>
    <s v="Persona Natural"/>
    <x v="0"/>
    <s v="1. 3/08/2023 5:54:19 PM La supervisión del Contrato de Prestación de Servicios No. FDLSUBA- 164-2023CPS-P(84204), suscrito con JULIAN GUILLERMO PEÑA RIOS identificado con cédula de ciudadanía No. 80.141.083, radicó en la Oficina de Contratación solicitud de ADICIÓN Y PRÓRROGA No. (1 ) del referido contrato así; a) Prórroga por (3) meses hasta el seis (06) de noviembre de 2023, y adición para un valor VEINTIUNO MILLONES PESOS M/CTE. ($21.000.000) para un total de SESENTA Y TRES MILLONES DE PESOS M/CTE. ($63.000.000), la cual se encuentra respaldada con el Certificado de Disponibilidad Presupuestal No. 446 del 26 de enero de 2023, teniendo en cuenta la justificación que se encuentra en los documentos anexos, que hacen parte integral del presente Contrato."/>
    <s v="APOYAR TECNICAMENTE LAS DISTITAS ETAPAS DE LOS PROCESOS DE COMPETENCIA DE LAS INSPECCIONES DE POLICÍA DE LA LOCALIDAD"/>
    <s v="https://community.secop.gov.co/Public/Tendering/OpportunityDetail/Index?noticeUID=CO1.NTC.3892342&amp;isFromPublicArea=True&amp;isModal=true&amp;asPopupView=true"/>
    <x v="27"/>
    <x v="411"/>
    <d v="2023-02-07T00:00:00"/>
    <d v="2023-08-06T00:00:00"/>
    <s v="6 meses "/>
    <d v="2023-11-06T00:00:00"/>
    <s v="3 meses "/>
    <d v="2023-11-06T00:00:00"/>
    <s v="9 meses "/>
    <s v="Término Ok"/>
    <m/>
    <m/>
    <m/>
    <m/>
    <s v="Cra 55 # 160-63 Torre B Apto 704"/>
    <n v="3212740542"/>
    <s v="arq.julianpena@gmail.com"/>
    <s v="Banco Scotiabank Colpatria"/>
    <s v="Ahorros"/>
    <s v="122046010"/>
    <s v="Masculino"/>
    <s v="Colombia"/>
    <s v="Bogotá, D.C."/>
    <s v="Cundinamarca"/>
    <d v="1983-05-18T00:00:00"/>
    <n v="41"/>
    <s v="ARQUITECTURA"/>
    <m/>
  </r>
  <r>
    <x v="3"/>
    <s v="165-2023"/>
    <n v="83882"/>
    <s v="Secop II"/>
    <s v="165-2023CPS-P(83882)"/>
    <s v="FDLSUBACD-165-2023(83882)"/>
    <x v="0"/>
    <x v="0"/>
    <x v="1"/>
    <m/>
    <m/>
    <s v="CAMILO ANDRES PINZON VELASCO"/>
    <n v="1032374068"/>
    <s v="Bogotá, D.C."/>
    <n v="1978"/>
    <n v="42000000"/>
    <n v="21000000"/>
    <n v="0"/>
    <n v="63000000"/>
    <n v="7000000"/>
    <m/>
    <m/>
    <n v="1"/>
    <s v="Persona Natural"/>
    <x v="0"/>
    <s v="1. 27/07/2023 12:39:51 PM Mediante documento radicado en el Fondo de Desarrollo Local de Suba, por JULIAN ANDRES MORENO BARON, quien obra como supervisor del Contrato de Prestación de Servicios 165-2023CPS-P(83882), suscrito con CAMILO ANDRÉS PINZÓN VELASCO, se determina prorrogar por UN (1) MES contado a partir del vencimiento del plazo pactado y adicionar presupuestalmente al contrato la suma de SIETE MILLONES DE PESOS M/CTE ($7.000.000) incluido impuestos, Con esto se permite que el contratista continúe prestando sus servicios y apoyar en diferentes temas de competencia financiera, entre ellas la expedición de los Certificados de Disponibilidad Presupuestal, Certificados de Registros Presupuestales, la elaboración de las órdenes de pago y los trámites necesarios para el pago de la planilla de ARL de los contratistas riesgo IV y V (la justificación se encuentra anexa al presente, la cual hace parte integra del contrato). La nueva fecha terminación del contrato es el 31/08/2023. Para el efecto, se cuenta con el Certificado de Disponibilidad Presupuestal (CDP) No. 474 del 31/01/2023. El contratista deberá ajustar las garantías con la nueva fecha de terminación y valor del contrato._x000a_2. 16/08/2023 12:44:19 PM Mediante documento radicado en el Fondo de Desarrollo Local de Suba, por JULIAN ANDRES MORENO BARON, quien obra como supervisor del Contrato de Prestación de Servicios 165-2023CPS-P(83882), suscrito con CAMILO ANDRÉS PINZÓN VELASCO, se determina prorrogar por DOS (2) MESES contado a partir del vencimiento del plazo pactado y adicionar presupuestalmente al contrato la suma de CATORCE MILLONES DE PESOS ($14.000.000) incluido impuestos, Con esto se permite que el contratista continúe prestando sus servicios y apoyar en diferentes temas de competencia financiera, entre ellas la expedición de los Certificados de Disponibilidad Presupuestal, Certificados de Registros Presupuestales, la elaboración de las órdenes de pago y los trámites necesarios para el pago de la planilla de ARL de los contratistas riesgo IV y V (la justificación se encuentra anexa al presente, la cual hace parte integra del contrato). La nueva fecha terminación del contrato es el 31/10/2023. Para el efecto, se cuenta con el Certificado de Disponibilidad Presupuestal (CDP) No. 474 del 31/01/2023. El contratista deberá ajustar las garantías con la nueva fecha de terminación y valor del contrato."/>
    <s v="PRESTAR LOS SERVICIOS PROFESIONALES PARA APOYAR LOS PROCESOS DE MANEJO DEL PRESUPUESTO DEL FONDO DE DESARROLLO LOCAL DE SUBA"/>
    <s v="https://community.secop.gov.co/Public/Tendering/OpportunityDetail/Index?noticeUID=CO1.NTC.3892718&amp;isFromPublicArea=True&amp;isModal=true&amp;asPopupView=true"/>
    <x v="10"/>
    <x v="411"/>
    <d v="2023-02-01T00:00:00"/>
    <d v="2023-07-31T00:00:00"/>
    <s v="6 meses "/>
    <d v="2023-10-31T00:00:00"/>
    <s v="3 meses "/>
    <d v="2023-10-31T00:00:00"/>
    <s v="9 meses "/>
    <s v="Término Ok"/>
    <m/>
    <m/>
    <m/>
    <m/>
    <s v="KR 7H 14886"/>
    <n v="3107677831"/>
    <s v="L camilin08@gmail.com"/>
    <s v="Banco de Bogotá"/>
    <s v="Ahorros"/>
    <s v="2265239"/>
    <s v="Masculino"/>
    <s v="Colombia"/>
    <s v="Bogotá, D.C."/>
    <s v="Cundinamarca"/>
    <d v="1986-11-08T00:00:00"/>
    <n v="37"/>
    <s v="ESPECIALIZACION EN GESTION DE DESARROLLO ADMINISTRATIVO,ADMINISTRACION DE EMPRESAS"/>
    <m/>
  </r>
  <r>
    <x v="3"/>
    <s v="166-2023"/>
    <n v="83882"/>
    <s v="Secop II"/>
    <s v="166-2023CPS-P(83882)"/>
    <s v="FDLSUBACD-166-2023(83882)"/>
    <x v="0"/>
    <x v="0"/>
    <x v="1"/>
    <m/>
    <m/>
    <s v="AMPARO ADIELA CONTRERAS VILLAMIL"/>
    <n v="41637669"/>
    <s v="Bogotá, D.C."/>
    <n v="1978"/>
    <n v="42000000"/>
    <n v="0"/>
    <n v="0"/>
    <n v="42000000"/>
    <n v="7000000"/>
    <m/>
    <m/>
    <n v="1"/>
    <s v="Persona Natural"/>
    <x v="5"/>
    <s v="1. 15/06/2023 3:50:55 PM Terminar de manera anticipada Contrato de Prestación de Servicios No. 166-2023CPS-P(83882), a partir del día 16 de junio del 2023, por solicitud de la contratista AMPARO ADIELA CONTRERAS VILLAMIL del día 09 de junio de 2023, con radicado No. 20236110115332"/>
    <s v="PRESTAR SERVICIOS PROFESIONALES PARA APOYAR LOS PROCESOS DE MANEJO DEL PRESUPUESTO DEL FONDO DE DESARROLLO LOCAL DE SUBA"/>
    <s v="https://community.secop.gov.co/Public/Tendering/OpportunityDetail/Index?noticeUID=CO1.NTC.3893913&amp;isFromPublicArea=True&amp;isModal=true&amp;asPopupView=true"/>
    <x v="10"/>
    <x v="411"/>
    <d v="2023-02-14T00:00:00"/>
    <d v="2023-08-13T00:00:00"/>
    <s v="6 meses "/>
    <d v="2023-08-13T00:00:00"/>
    <s v=""/>
    <d v="2023-06-16T00:00:00"/>
    <s v="4 meses 3 días."/>
    <s v="Terminación Anticipada"/>
    <m/>
    <m/>
    <m/>
    <m/>
    <s v="cra 90 n° 19A 29,int 6 apto209"/>
    <n v="3134951440"/>
    <s v="simonf71@gmail.com"/>
    <s v="Banco Scotiabank Colpatria"/>
    <s v="Corriente"/>
    <s v="510361016"/>
    <s v="Masculino"/>
    <s v="Colombia"/>
    <s v="Bogotá, D.C."/>
    <s v="Cundinamarca"/>
    <d v="1955-12-09T00:00:00"/>
    <n v="68"/>
    <s v="ESPECIALIZACION EN GESTION PUBLICA,CONTADOR PUBLICO"/>
    <m/>
  </r>
  <r>
    <x v="3"/>
    <s v="167-2023"/>
    <n v="86890"/>
    <s v="Secop II"/>
    <s v="167-2023CPS-P(86890)"/>
    <s v="FDLSUBACD-167-2023(86890)"/>
    <x v="0"/>
    <x v="0"/>
    <x v="1"/>
    <m/>
    <m/>
    <s v="EFRAIN RAMIREZ ZAMBRANO"/>
    <n v="5854452"/>
    <s v="Ataco (Tolima)"/>
    <n v="1978"/>
    <n v="42000000"/>
    <n v="21000000"/>
    <n v="0"/>
    <n v="63000000"/>
    <n v="7000000"/>
    <m/>
    <m/>
    <n v="1"/>
    <s v="Persona Natural"/>
    <x v="0"/>
    <s v="1.  3/08/2023 9:28:08 AM Mediante documento radicado en el Fondo de Desarrollo Local de Suba, por JULIAN ANDRES MORENO BARON, quien obra como supervisor del Contrato de Prestación de Servicios 167-2023CPS-P(86890), suscrito con EFRAIN RAMÍREZ ZAMBRANO se determina prorrogar por TRES (3) MESES contado a partir del vencimiento del plazo pactado y adicionar presupuestalmente al contrato la suma de VEINTIUNO MILLONES PESOS M/CTE. ($21.000.000) incluido impuestos, (la justificación se encuentra anexa al presente, la cual hace parte integra del contrato). La nueva fecha terminación del contrato es el 07/11/2023. Para el efecto, se cuenta con el Certificado de Disponibilidad Presupuestal (CDP) No. 486 del 31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PROFESIONALES COMO ABOGADO PARA DEPURAR LAS OBLIGACIONES POR PAGAR A CARGO DEL FONDO DE DESARROLLO DE SUBA"/>
    <s v="https://community.secop.gov.co/Public/Tendering/OpportunityDetail/Index?noticeUID=CO1.NTC.3894125&amp;isFromPublicArea=True&amp;isModal=true&amp;asPopupView=true"/>
    <x v="3"/>
    <x v="411"/>
    <d v="2023-02-08T00:00:00"/>
    <d v="2023-08-07T00:00:00"/>
    <s v="6 meses "/>
    <d v="2023-11-07T00:00:00"/>
    <s v="3 meses "/>
    <d v="2023-11-07T00:00:00"/>
    <s v="9 meses "/>
    <s v="Término Ok"/>
    <m/>
    <m/>
    <m/>
    <m/>
    <s v="CLL 67 # 6 89 Conjunto El Prado Casa 21"/>
    <n v="3115147757"/>
    <s v="eramirezz31@hotmail.com"/>
    <s v="Banco Scotiabank Colpatria"/>
    <s v="Ahorros"/>
    <s v="5752043270"/>
    <s v="Masculino"/>
    <s v="Colombia"/>
    <s v="Ataco"/>
    <s v="Tolima"/>
    <d v="1977-10-31T00:00:00"/>
    <n v="46"/>
    <s v="DERECHO, ADMINISTRADOR EMPRESAS"/>
    <m/>
  </r>
  <r>
    <x v="3"/>
    <s v="168-2023"/>
    <n v="83715"/>
    <s v="Secop II"/>
    <s v="168-2023CPS-AG(83715)"/>
    <s v="FDLSUBACD-168-2023(83715)"/>
    <x v="0"/>
    <x v="0"/>
    <x v="0"/>
    <m/>
    <m/>
    <s v="KAREN YISETH NIEVES FORERO"/>
    <n v="1030639236"/>
    <s v="Bogotá, D.C."/>
    <n v="1978"/>
    <n v="44000000"/>
    <n v="6000000"/>
    <n v="0"/>
    <n v="50000000"/>
    <n v="4000000"/>
    <m/>
    <m/>
    <n v="1"/>
    <s v="Persona Natural"/>
    <x v="0"/>
    <s v="1.21/12/2023 9:59:31 AM Mediante documento del apoyo a la supervisión con Vo.Bo., del Alcalde, justifica la conveniencia de prorrogar el plazo de ejecución contractual por el término de UN (1) MES Y QUINCE (15) DÍAS contado a partir del vencimiento del plazo inicialmente pactado y en consecuencia adicionar el valor establecido en el contrato 168-2023CPS-AG(83715), a nombre KAREN YISETH NIEVES FORERO, en la suma de SEIS MILLONES DE PESOS M/CTE ($6.000.000). Lo anterior de conformidad con los documentos anexos, los cuales hacen parte integral de la presente modificación contractual._x0009_ "/>
    <s v="PRESTAR LOS SERVICIOS DE APOYO TÉCNICO, ADMINISTRATIVO Y FINANCIERO EN EL ÁREA DE GESTIÓN DEL DESARROLLO LOCAL, REALIZANDO ACTIVIDADES EN LOS APLICATIVOS CONTRACTUALES, AFILIACIÓN A RIESGOS LABORALES Y REVISIÓN FINANCIERA QUE SE REQUIERA"/>
    <s v="https://community.secop.gov.co/Public/Tendering/OpportunityDetail/Index?noticeUID=CO1.NTC.3893859&amp;isFromPublicArea=True&amp;isModal=true&amp;asPopupView=true"/>
    <x v="3"/>
    <x v="411"/>
    <d v="2023-02-01T00:00:00"/>
    <d v="2023-12-31T00:00:00"/>
    <s v="11 meses "/>
    <d v="2024-02-15T00:00:00"/>
    <s v="1 meses 15 días."/>
    <d v="2024-02-15T00:00:00"/>
    <s v="1 años 15 días."/>
    <s v="Término Ok"/>
    <m/>
    <m/>
    <m/>
    <m/>
    <s v="calle 69 sur #89 a 76"/>
    <n v="3135864690"/>
    <s v="kanieves.f@gmail.com"/>
    <s v="Banco Caja Social (BCSC)"/>
    <s v="Ahorros"/>
    <s v="24101308728"/>
    <s v="Femenino"/>
    <s v="Colombia"/>
    <s v="Bogotá, D.C."/>
    <s v="Cundinamarca"/>
    <d v="1994-04-22T00:00:00"/>
    <n v="30"/>
    <s v="finanzas y comercio internacional,logistica y transporte internacional, "/>
    <m/>
  </r>
  <r>
    <x v="3"/>
    <s v="169-2023"/>
    <n v="86873"/>
    <s v="Secop II"/>
    <s v="169-2023CPS-AG(86873)"/>
    <s v="FDLSUBACD-169-2023(86873)"/>
    <x v="0"/>
    <x v="0"/>
    <x v="0"/>
    <m/>
    <m/>
    <s v="OMAR FELIPE SUAREZ CASAS"/>
    <n v="1015435607"/>
    <s v="Bogotá, D.C."/>
    <n v="1978"/>
    <n v="29997000"/>
    <n v="14998500"/>
    <n v="0"/>
    <n v="44995500"/>
    <n v="2727000"/>
    <m/>
    <m/>
    <n v="4"/>
    <s v="Persona Natural"/>
    <x v="6"/>
    <s v="2. 26/03/2024 2:24:16 PM La supervisión del Contrato de Prestación de Servicios No.169-2023CPS-AG(86873), suscrito con OMAR FELIPE SUAREZ CASAS,, identificado con cédula de ciudadanía 1.015.435.607 de Bogotá, D.C., radicó en la Oficina de Contratación solicitud de ADICIÓN Y PRÓRROGA No. (2), del mismo; prórroga hasta el Quince (15) de junio de 2024, y adición por la suma de SEIS MILLONES OCHOCIENTOS DIECISIETE MIL QUINIENTOS PESOS M/CTE ($6.817.500) la cual se encuentra respaldada con el Certificado de Disponibilidad Presupuestal No. 1077 del 22 de marzo de 2024, teniendo en cuenta la justificación que se encuentra en los documentos anexos, que hacen parte integral del presente Contrato._x000a_1. 20/12/2023 4:26:04 PM Mediante documento radicado en el Fondo de Desarrollo Local de Suba, por JULIAN ANDRES MORENO BARON, quien obra como supervisor del Contrato de Prestación de Servicios 169-2023CPS-AG(86873), suscrito con OMAR FELIPE SUÁREZ CASAS se determina prorrogar por TRES (3) MESES contado a partir del vencimiento del plazo pactado y adicionar presupuestalmente al contrato la suma de 8.181.000 incluido impuestos, (la justificación se encuentra anexa al presente, la cual hace parte integra del contrato). La nueva fecha terminación del contrato es el 31/03/2024. Para el efecto, se cuenta con el Certificado de Disponibilidad Presupuestal (CDP) No. 1349 del 15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EL SERVICIO COMO CONDUCTOR DE LOS VEHICULOS LIVIANOS DEL DESPACHO DE LA ALCALDIA LOCAL DE SUBA"/>
    <s v="https://community.secop.gov.co/Public/Tendering/OpportunityDetail/Index?noticeUID=CO1.NTC.3899813&amp;isFromPublicArea=True&amp;isModal=true&amp;asPopupView=true"/>
    <x v="8"/>
    <x v="409"/>
    <d v="2023-02-02T00:00:00"/>
    <d v="2023-12-31T00:00:00"/>
    <s v="10 meses 30 días."/>
    <d v="2024-06-15T00:00:00"/>
    <s v="5 meses 15 días."/>
    <d v="2024-06-15T00:00:00"/>
    <s v="1 años 4 meses 14 días."/>
    <s v="Término Ok"/>
    <m/>
    <m/>
    <m/>
    <m/>
    <s v="CARRERA 103C # 139 – 84"/>
    <n v="3223032086"/>
    <s v="suarezomar3l8@gmail.com"/>
    <s v="Banco Davivienda"/>
    <s v="Ahorros"/>
    <s v="488416104971"/>
    <s v="Masculino"/>
    <s v="Colombia"/>
    <s v="Bogotá, D.C."/>
    <s v="Cundinamarca"/>
    <d v="1992-11-23T00:00:00"/>
    <n v="31"/>
    <s v="Bachiller"/>
    <m/>
  </r>
  <r>
    <x v="3"/>
    <s v="170-2023"/>
    <n v="85838"/>
    <s v="Secop II"/>
    <s v="170-2023CPS-AG(85838)"/>
    <s v="FDLSUBACD-170-2023(85838)"/>
    <x v="0"/>
    <x v="0"/>
    <x v="0"/>
    <m/>
    <m/>
    <s v="DAVID ERNESTO POSADA CESPEDES"/>
    <n v="80034892"/>
    <s v="Bogotá, D.C."/>
    <n v="1963"/>
    <n v="18300000"/>
    <n v="9150000"/>
    <n v="0"/>
    <n v="27450000"/>
    <n v="3050000"/>
    <m/>
    <m/>
    <n v="3"/>
    <s v="Persona Natural"/>
    <x v="0"/>
    <s v="1. 3/08/2023 11:18:10 AM La supervisión del Contrato de Prestación de Servicios No. 170-2023CPS-AG(85838), suscrito con DAVID ERNESTO POSADA, radicó en la Oficina de Contratación solicitud de ADICIÓN Y PRÓRROGA No. (1) del referido contrato; prórroga hasta el (6) de noviembre de 2023, y adición para un valor total de NUEVE MILLONES CIENTO CINCUENTA MIL PESOS M/CTE. ($ 9.150.000), teniendo en cuenta la justificación que se encuentra en los documentos anexos, que hacen parte integral del presente Contrato."/>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3908741&amp;isFromPublicArea=True&amp;isModal=true&amp;asPopupView=true"/>
    <x v="34"/>
    <x v="412"/>
    <d v="2023-02-07T00:00:00"/>
    <d v="2023-08-06T00:00:00"/>
    <s v="6 meses "/>
    <d v="2023-11-06T00:00:00"/>
    <s v="3 meses "/>
    <d v="2023-11-06T00:00:00"/>
    <s v="9 meses "/>
    <s v="Término Ok"/>
    <m/>
    <m/>
    <m/>
    <m/>
    <s v="KR 123 131 80"/>
    <n v="3195577188"/>
    <s v=" condavid1@gmail.com"/>
    <s v="Banco Caja Social (BCSC)"/>
    <s v="Ahorros"/>
    <s v="24068268776"/>
    <s v="Masculino"/>
    <s v="Colombia"/>
    <s v="Bogotá, D.C."/>
    <s v="Cundinamarca"/>
    <d v="1982-08-23T00:00:00"/>
    <n v="41"/>
    <s v="LICENCIATURA EN EDUCACION BASICA CON ENFASIS EN EDUCACION FISICA,"/>
    <m/>
  </r>
  <r>
    <x v="3"/>
    <s v="171-2023"/>
    <n v="85838"/>
    <s v="Secop II"/>
    <s v="171-2023CPS-AG(85838)"/>
    <s v="FDLSUBACD-171-2023(85838)"/>
    <x v="0"/>
    <x v="0"/>
    <x v="0"/>
    <m/>
    <m/>
    <s v="DIANA MARGARITA ESPITIA MUÑOZ"/>
    <n v="1022359230"/>
    <s v="Bogotá, D.C."/>
    <n v="1963"/>
    <n v="18300000"/>
    <n v="9150000"/>
    <n v="0"/>
    <n v="27450000"/>
    <n v="3050000"/>
    <m/>
    <m/>
    <n v="3"/>
    <s v="Persona Natural"/>
    <x v="0"/>
    <s v="1. 4/08/2023 10:17:29 AM_x0009_La supervisión del Contrato de Prestación de Servicios No. 171-2023CPS-AG(85838), , suscrito con DIANA MARGARITA ESPITIA MUÑOZ, radicó en la Oficina de Contratación solicitud de ADICIÓN Y PRÓRROGA No. (1 ) del referido contrato; prórroga hasta el (06) de noviembre de 2023, y adición para un valor total de NUEVE MILLONES CIENTO CINCUENTA MIL PESOS M/CTE. ($ 9.150.000) , teniendo en cuenta la justificación que se encuentra en los documentos anexos, que hacen parte integral del presente Contrato."/>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3908785&amp;isFromPublicArea=True&amp;isModal=true&amp;asPopupView=true"/>
    <x v="34"/>
    <x v="412"/>
    <d v="2023-02-07T00:00:00"/>
    <d v="2023-08-06T00:00:00"/>
    <s v="6 meses "/>
    <d v="2023-11-06T00:00:00"/>
    <s v="3 meses "/>
    <d v="2023-11-06T00:00:00"/>
    <s v="9 meses "/>
    <s v="Término Ok"/>
    <m/>
    <m/>
    <m/>
    <m/>
    <s v="KR 130 129 B 33"/>
    <n v="3168207520"/>
    <s v=" thebikergirl@gmail.com"/>
    <s v="Banco Falabella"/>
    <s v="Ahorros"/>
    <s v="111140426116"/>
    <s v="Femenino"/>
    <s v="Colombia"/>
    <s v="Bogotá, D.C."/>
    <s v="Cundinamarca"/>
    <d v="1989-09-05T00:00:00"/>
    <n v="34"/>
    <s v="BACHILLER,Curso especial en legislación deportiva,Curso Fundamentos de administración deportiva"/>
    <m/>
  </r>
  <r>
    <x v="3"/>
    <s v="172-2023"/>
    <n v="85838"/>
    <s v="Secop II"/>
    <s v="172-2023CPS-AG(85838)"/>
    <s v="FDLSUBACD-172-2023(85838)"/>
    <x v="0"/>
    <x v="0"/>
    <x v="0"/>
    <m/>
    <m/>
    <s v="HELVERT ANTONY CRUZ ACOSTA"/>
    <n v="1014255659"/>
    <s v="Bogotá, D.C."/>
    <n v="1963"/>
    <n v="18300000"/>
    <n v="9150000"/>
    <n v="0"/>
    <n v="27450000"/>
    <n v="3050000"/>
    <m/>
    <m/>
    <n v="3"/>
    <s v="Persona Natural"/>
    <x v="0"/>
    <s v="1. 3/08/2023 10:45:10 AM La supervisión del Contrato de Prestación de Servicios No. 172-2023CPS-AG(85838), suscrito con HELVERT ANTONY CRUZ ACOSTA, radicó en la Oficina de Contratación solicitud de MODIFICACION, ADICIÓN Y PRÓRROGA No. 1 del referido contrato; prórroga hasta el (6) de noviembre de 2023, y adición para un valor total de NUEVE MILLONES CIENTO CINCUENTA MIL PESOS M/CTE. ($ 9.150.000), teniendo en cuenta la justificación que se encuentra en los documentos anexos, que hacen parte integral del presente Contrato."/>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3909047&amp;isFromPublicArea=True&amp;isModal=true&amp;asPopupView=true"/>
    <x v="34"/>
    <x v="412"/>
    <d v="2023-02-07T00:00:00"/>
    <d v="2023-08-06T00:00:00"/>
    <s v="6 meses "/>
    <d v="2023-11-06T00:00:00"/>
    <s v="3 meses "/>
    <d v="2023-11-06T00:00:00"/>
    <s v="9 meses "/>
    <s v="Término Ok"/>
    <m/>
    <m/>
    <m/>
    <m/>
    <s v="KR 69 I 70 63"/>
    <n v="3134278720"/>
    <s v=" antonycross.2894@gmail.com"/>
    <s v="Banco Davivienda"/>
    <s v="Ahorros"/>
    <s v="488411643155"/>
    <s v="Masculino"/>
    <s v="Colombia"/>
    <s v="Chaparral"/>
    <s v="Tolima"/>
    <d v="1994-06-28T00:00:00"/>
    <n v="29"/>
    <s v="TECNOLOGIA EN ENTRENAMIENTO DEPORTIVO"/>
    <m/>
  </r>
  <r>
    <x v="3"/>
    <s v="173-2023"/>
    <n v="85838"/>
    <s v="Secop II"/>
    <s v="173-2023CPS-AG(85838)"/>
    <s v="FDLSUBACD-173-2023(85838)"/>
    <x v="0"/>
    <x v="0"/>
    <x v="0"/>
    <m/>
    <m/>
    <s v="IVONNE KATHALINA SAENZ SANCHEZ"/>
    <n v="1233892287"/>
    <s v="Bogotá, D.C."/>
    <n v="1963"/>
    <n v="18300000"/>
    <n v="9150000"/>
    <n v="0"/>
    <n v="27450000"/>
    <n v="3050000"/>
    <m/>
    <m/>
    <n v="3"/>
    <s v="Persona Natural"/>
    <x v="0"/>
    <s v="1. 2/08/2023 1:41:59 PM Mediante documento radicado el 10 de JULIO de 2023, se solicita la PRÓRROGA y ADICIÓN del contrato No. 173-2023CPS-P(85838), suscrito con IVONNE KATALINA SAENZ SANCHEZ en el termino de TRES (03) MESES , además NUEVE MILLONES CIENTO CINCUENTA MIL PESOS M/CTE. ($9.150.000); atendiendo a la necesidad de garantizar la función de la administración local se requiere continuar con la ejecución del contrato de prestación de servicios objeto de adición y prórroga. LA NUEVA FECHA DE TERMINACIÓN DEL CONTRATO ES EL DÍA 6 DE NOVIEMBRE DE 2023. Las erogaciones correspondientes al pago del valor de la presente adición se harán con cargo al presupuesto del FDLS, según certificado de disponibilidad presupuestal N° 470 del 31/01/2023. Lo anterior, con fundamento además en el principio de la autonomía de la voluntad consagrado en el artículo 1602 del Código Civil, en concordancia con el artículo 40 de la Ley 80 de 1993, inciso tercero"/>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3908895&amp;isFromPublicArea=True&amp;isModal=true&amp;asPopupView=true"/>
    <x v="34"/>
    <x v="412"/>
    <d v="2023-02-07T00:00:00"/>
    <d v="2023-08-06T00:00:00"/>
    <s v="6 meses "/>
    <d v="2023-11-06T00:00:00"/>
    <s v="3 meses "/>
    <d v="2023-11-06T00:00:00"/>
    <s v="9 meses "/>
    <s v="Término Ok"/>
    <m/>
    <m/>
    <m/>
    <m/>
    <s v="KR 114D 152D 27"/>
    <n v="3016209073"/>
    <s v=" ivonsaenz01@gmail.com"/>
    <s v="Bancolombia"/>
    <s v="Ahorros"/>
    <s v="24100001318"/>
    <s v="Femenino"/>
    <s v="Colombia"/>
    <s v="Bogotá, D.C."/>
    <s v="Cundinamarca"/>
    <d v="1997-07-31T00:00:00"/>
    <n v="26"/>
    <s v="TECNOLOGIA EN ENTRENAMIENTO DEPORTIVO,PROFESIONAL EN ENTRENAMIENTO_x000a_DEPORTIVO "/>
    <m/>
  </r>
  <r>
    <x v="3"/>
    <s v="174-2023"/>
    <n v="85838"/>
    <s v="Secop II"/>
    <s v="174-2023CPS-AG(85838)"/>
    <s v="FDLSUBACD-174-2023(85838)"/>
    <x v="0"/>
    <x v="0"/>
    <x v="0"/>
    <m/>
    <m/>
    <s v="Jairo Andres Calderon Palomo"/>
    <n v="1010175244"/>
    <s v="Bogotá, D.C."/>
    <n v="1963"/>
    <n v="18300000"/>
    <n v="9150000"/>
    <n v="0"/>
    <n v="27450000"/>
    <n v="3050000"/>
    <m/>
    <m/>
    <n v="3"/>
    <s v="Persona Natural"/>
    <x v="0"/>
    <s v="1. 2/08/2023 11:29:13 A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174-2023CPS-AG(85838), a nombre, JAIRO ANDRÉS CALDERÓN PALOMO, en la suma de NUEVE MILLONES CIENTO CINCUENTA MIL PESOS M/CTE. ($ 9.150.000). Lo anterior de conformidad con los documentos anexos, los cuales hacen parte integral de la presente modificación contractual."/>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3909333&amp;isFromPublicArea=True&amp;isModal=true&amp;asPopupView=true"/>
    <x v="34"/>
    <x v="412"/>
    <d v="2023-02-07T00:00:00"/>
    <d v="2023-08-06T00:00:00"/>
    <s v="6 meses "/>
    <d v="2023-11-06T00:00:00"/>
    <s v="3 meses "/>
    <d v="2023-11-06T00:00:00"/>
    <s v="9 meses "/>
    <s v="Término Ok"/>
    <m/>
    <m/>
    <m/>
    <m/>
    <s v="AC 145 85 80"/>
    <n v="3123574900"/>
    <s v=" kaput221729@gmail.com"/>
    <s v="Banco de Bogotá"/>
    <s v="Ahorros"/>
    <s v="605378645"/>
    <s v="Masculino"/>
    <s v="Colombia"/>
    <s v="Bogotá, D.C."/>
    <s v="Cundinamarca"/>
    <d v="1988-02-17T00:00:00"/>
    <n v="36"/>
    <s v="LICENCIATURA EN EDUCACION BASICA CON ENFASIS EN EDUCACION FISICA,"/>
    <m/>
  </r>
  <r>
    <x v="3"/>
    <s v="175-2023"/>
    <n v="85838"/>
    <s v="Secop II"/>
    <s v="175-2023CPS-AG(85838)"/>
    <s v="FDLSUBACD-175-2023(85838)"/>
    <x v="0"/>
    <x v="0"/>
    <x v="0"/>
    <m/>
    <m/>
    <s v="MANUEL ALEJANDRO GAVIRIA ARIAS"/>
    <n v="1019082340"/>
    <s v="Bogotá, D.C."/>
    <n v="1963"/>
    <n v="18300000"/>
    <n v="9150000"/>
    <n v="0"/>
    <n v="27450000"/>
    <n v="3050000"/>
    <m/>
    <m/>
    <n v="3"/>
    <s v="Persona Natural"/>
    <x v="0"/>
    <s v="1. 4/08/2023 5:41:03 P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MANUEL ALEJANDRO GAVIRIA ARIAS, Valor 9.150.000"/>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3909097&amp;isFromPublicArea=True&amp;isModal=true&amp;asPopupView=true"/>
    <x v="34"/>
    <x v="412"/>
    <d v="2023-02-07T00:00:00"/>
    <d v="2023-08-06T00:00:00"/>
    <s v="6 meses "/>
    <d v="2023-11-06T00:00:00"/>
    <s v="3 meses "/>
    <d v="2023-11-06T00:00:00"/>
    <s v="9 meses "/>
    <s v="Término Ok"/>
    <m/>
    <m/>
    <m/>
    <m/>
    <s v="kr 102154 n°130 to 2 AP 1204"/>
    <n v="3244170695"/>
    <s v="MAGA_7700@HOTMAIL.COM"/>
    <s v="Banco Caja Social (BCSC)"/>
    <s v="Ahorros"/>
    <s v="24055276454"/>
    <s v="Masculino"/>
    <s v="Colombia"/>
    <s v="Bogotá, D.C."/>
    <s v="Cundinamarca"/>
    <d v="1993-05-12T00:00:00"/>
    <n v="31"/>
    <s v="maestria en biocinetica,ciencias del deporte"/>
    <m/>
  </r>
  <r>
    <x v="3"/>
    <s v="176-2023"/>
    <n v="85838"/>
    <s v="Secop II"/>
    <s v="176-2023CPS-AG(85838)"/>
    <s v="FDLSUBACD-176-2023(85838)"/>
    <x v="0"/>
    <x v="0"/>
    <x v="0"/>
    <m/>
    <m/>
    <s v="MAURICIO AMAYA ALBARRAN"/>
    <n v="1015470314"/>
    <s v="Bogotá, D.C."/>
    <n v="1963"/>
    <n v="18300000"/>
    <n v="9150000"/>
    <n v="0"/>
    <n v="27450000"/>
    <n v="3050000"/>
    <m/>
    <m/>
    <n v="3"/>
    <s v="Persona Natural"/>
    <x v="0"/>
    <s v="1. 3/08/2023 12:01:57 PM La supervisión del Contrato de Prestación de Servicios No. 176-2023CPS-AG (85838) suscrito con MAURICIO AMAYA ALBARRÁN, radicó en la Oficina de Contratación solicitud de ADICIÓN Y PRÓRROGA No. (1) del referido contrato; prórroga hasta el SEIS (06) de NOVIEMBRE de 2023, y adición para un valor total de NUEVE MILLONES CIENTO CINCUENTA MIL PESOS M/CTE. ($9.150.000), teniendo en cuenta la justificación que se encuentra en los documentos anexos, que hacen parte integral del presente Contrato."/>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3909381&amp;isFromPublicArea=True&amp;isModal=true&amp;asPopupView=true"/>
    <x v="34"/>
    <x v="412"/>
    <d v="2023-02-07T00:00:00"/>
    <d v="2023-08-06T00:00:00"/>
    <s v="6 meses "/>
    <d v="2023-11-06T00:00:00"/>
    <s v="3 meses "/>
    <d v="2023-11-06T00:00:00"/>
    <s v="9 meses "/>
    <s v="Término Ok"/>
    <m/>
    <m/>
    <m/>
    <m/>
    <s v="carrera 110 #152b 77"/>
    <n v="3134984182"/>
    <s v="mauro_220911@hotmail.com"/>
    <s v="Banco Scotiabank Colpatria"/>
    <s v="Ahorros"/>
    <s v="6342051542"/>
    <s v="Masculino"/>
    <s v="Colombia"/>
    <s v="Bogotá, D.C."/>
    <s v="Cundinamarca"/>
    <d v="1997-08-07T00:00:00"/>
    <n v="26"/>
    <s v="LICENCIATURA EN EDUCACION FISICA"/>
    <m/>
  </r>
  <r>
    <x v="3"/>
    <s v="177-2023"/>
    <n v="85838"/>
    <s v="Secop II"/>
    <s v="177-2023CPS-AG(85838)"/>
    <s v="FDLSUBACD-177-2023(85838)"/>
    <x v="0"/>
    <x v="0"/>
    <x v="0"/>
    <m/>
    <m/>
    <s v="Michael Andrés Castro Guzmán"/>
    <n v="1030623911"/>
    <s v="Bogotá, D.C."/>
    <n v="1963"/>
    <n v="18300000"/>
    <n v="9150000"/>
    <n v="0"/>
    <n v="27450000"/>
    <n v="3050000"/>
    <m/>
    <m/>
    <n v="3"/>
    <s v="Persona Natural"/>
    <x v="0"/>
    <s v="1. 1/08/2023 2:05:08 PM La supervisión del Contrato de Prestación de Servicios No. 177-2023CPS-AG(85838), suscrito con MICHAEL ANDRÉS CASTRO GUZMÁN identificado con cédula de ciudadanía No. 1.030.623.911 radicó en la Oficina de Contratación solicitud de ADICIÓN Y PRÓRROGA No. (1), del mismo; prórroga hasta el seis (6) de noviembre de 2023, y adición por la suma de NUEVE MILLONES CIENTO CINCUENTA MIL PESOS M/CTE. ($9.150.000) la cual se encuentra respaldada con el Certificado de Disponibilidad Presupuestal No. 470 del 31 de enero de 2023, teniendo en cuenta la justificación que se encuentra en los documentos anexos, que hacen parte integral del presente Contrato."/>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3909655&amp;isFromPublicArea=True&amp;isModal=true&amp;asPopupView=true"/>
    <x v="34"/>
    <x v="412"/>
    <d v="2023-02-07T00:00:00"/>
    <d v="2023-08-06T00:00:00"/>
    <s v="6 meses "/>
    <d v="2023-11-06T00:00:00"/>
    <s v="3 meses "/>
    <d v="2023-11-06T00:00:00"/>
    <s v="9 meses "/>
    <s v="Término Ok"/>
    <m/>
    <m/>
    <m/>
    <m/>
    <s v="CL 52 A 78 G 09 SUR"/>
    <n v="3143441063"/>
    <s v=" maicol25_@hotmail.com"/>
    <s v="Banco Scotiabank Colpatria"/>
    <s v="Ahorros"/>
    <s v="202013719"/>
    <s v="Masculino"/>
    <s v="Colombia"/>
    <s v="Bogotá, D.C."/>
    <s v="Cundinamarca"/>
    <d v="1993-04-25T00:00:00"/>
    <n v="31"/>
    <s v="CULTURA FISICA Y DEPORTE"/>
    <m/>
  </r>
  <r>
    <x v="3"/>
    <s v="178-2023"/>
    <n v="85838"/>
    <s v="Secop II"/>
    <s v="178-2023CPS-AG(85838)"/>
    <s v="FDLSUBACD-178-2023(85838)"/>
    <x v="0"/>
    <x v="0"/>
    <x v="0"/>
    <m/>
    <m/>
    <s v="ROSA ANGeLICA CHANCI HIGUITA"/>
    <n v="45543786"/>
    <s v="Bogotá, D.C."/>
    <n v="1963"/>
    <n v="18300000"/>
    <n v="9150000"/>
    <n v="0"/>
    <n v="27450000"/>
    <n v="3050000"/>
    <m/>
    <m/>
    <n v="3"/>
    <s v="Persona Natural"/>
    <x v="0"/>
    <s v="1. 28/07/2023 1:53:40 PM Mediante documento radicado en el Fondo de Desarrollo Local de Suba, por JULIAN ANDRES MORENO BARON, quien obra como supervisor del Contrato de Prestación de Servicios 178-2023CPS-AG(85838), suscrito con ROSA ÁNGELICA CHANCI HIGUITA, se determina prorrogar por TRES (3) MESES contado a partir del vencimiento del plazo pactado y adicionar presupuestalmente al contrato la suma de NUEVE MILLONES CIENTO CINCUENTA MIL PESOS M/CTE. ($ 9.150.000) incluido impuestos, (la justificación se encuentra anexa al presente, la cual hace parte integra del contrato). La nueva fecha terminación del contrato es el 07/11/2023. Para el efecto, se cuenta con el Certificado de Disponibilidad Presupuestal (CDP) No. 470 del 31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3914708&amp;isFromPublicArea=True&amp;isModal=true&amp;asPopupView=true"/>
    <x v="34"/>
    <x v="412"/>
    <d v="2023-02-08T00:00:00"/>
    <d v="2023-08-07T00:00:00"/>
    <s v="6 meses "/>
    <d v="2023-11-07T00:00:00"/>
    <s v="3 meses "/>
    <d v="2023-11-07T00:00:00"/>
    <s v="9 meses "/>
    <s v="Término Ok"/>
    <m/>
    <m/>
    <m/>
    <m/>
    <s v="CL 137 A 151C 24"/>
    <n v="3045258694"/>
    <s v="ROCHI0614@GMAIL.COM"/>
    <s v="Bancolombia"/>
    <s v="Ahorros"/>
    <s v="67822002860"/>
    <s v="Femenino"/>
    <s v="Colombia"/>
    <s v="Bogotá, D.C."/>
    <s v="Cundinamarca"/>
    <d v="1982-11-01T00:00:00"/>
    <n v="41"/>
    <s v="BACHILLER"/>
    <m/>
  </r>
  <r>
    <x v="3"/>
    <s v="179-2023"/>
    <n v="85838"/>
    <s v="Secop II"/>
    <s v="179-2023CPS-AG(85838)"/>
    <s v="FDLSUBACD-179-2023(85838)"/>
    <x v="0"/>
    <x v="0"/>
    <x v="0"/>
    <m/>
    <m/>
    <s v="STEFANY LORENA HENAO JIMENEZ"/>
    <n v="1010213497"/>
    <s v="Bogotá, D.C."/>
    <n v="1963"/>
    <n v="18300000"/>
    <n v="9150000"/>
    <n v="0"/>
    <n v="27450000"/>
    <n v="3050000"/>
    <m/>
    <m/>
    <n v="3"/>
    <s v="Persona Natural"/>
    <x v="0"/>
    <s v="1. 3/08/2023 11:50:33 AM Mediante documento radicado en el Fondo de Desarrollo Local de Suba, por JULIAN ANDRES MORENO BARON, quien obra como supervisor del Contrato de Prestación de Servicios 179-2023CPS-AG(85838), suscrito con STEFANY LORENA HENAO JIMÉNEZ se determina prorrogar por TRES (3) MESES contado a partir del vencimiento del plazo pactado y adicionar presupuestalmente al contrato la suma de NUEVE MILLONES CIENTO CINCUENTA MIL PESOS M/CTE. ($ 9.150.000) incluido impuestos, (la justificación se encuentra anexa al presente, la cual hace parte integra del contrato). La nueva fecha terminación del contrato es el 07/11/2023. Para el efecto, se cuenta con el Certificado de Disponibilidad Presupuestal (CDP) No. 470 del 31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3914941&amp;isFromPublicArea=True&amp;isModal=true&amp;asPopupView=true"/>
    <x v="34"/>
    <x v="414"/>
    <d v="2023-02-08T00:00:00"/>
    <d v="2023-08-07T00:00:00"/>
    <s v="6 meses "/>
    <d v="2023-11-07T00:00:00"/>
    <s v="3 meses "/>
    <d v="2023-11-07T00:00:00"/>
    <s v="9 meses "/>
    <s v="Término Ok"/>
    <m/>
    <m/>
    <m/>
    <m/>
    <s v="KR 111A 151D 65"/>
    <n v="3013782647"/>
    <s v="stefit94@gmail.com"/>
    <s v="Bancolombia"/>
    <s v="Ahorros"/>
    <s v="91224102564"/>
    <s v="Femenino"/>
    <s v="Colombia"/>
    <s v="Bogotá, D.C."/>
    <s v="Cundinamarca"/>
    <d v="1994-03-01T00:00:00"/>
    <n v="30"/>
    <s v="PROFESIONAL EN ENTRENAMIENTO DEPORTIVO"/>
    <m/>
  </r>
  <r>
    <x v="3"/>
    <s v="180-2023"/>
    <n v="85838"/>
    <s v="Secop II"/>
    <s v="180-2023CPS-AG(85838)"/>
    <s v="FDLSUBACD-180-2023(85838)"/>
    <x v="0"/>
    <x v="0"/>
    <x v="0"/>
    <m/>
    <m/>
    <s v="JOHAN ANDReS OVALLE VARGAS"/>
    <n v="1019064413"/>
    <s v="Bogotá, D.C."/>
    <n v="1963"/>
    <n v="18300000"/>
    <n v="9150000"/>
    <n v="0"/>
    <n v="27450000"/>
    <n v="3050000"/>
    <m/>
    <m/>
    <n v="3"/>
    <s v="Persona Natural"/>
    <x v="0"/>
    <s v="1. 4/08/2023 11:22:38 AM Mediante documento radicado el 10 de julio de 2023, se solicita la PRÓRROGA y ADICIÓN del contrato No. 180-2023CPS-AG(85838) suscrito con JOHAN ANDRÉS OVALLE VARGAS, por el término de TRES (3) MESES, además de adicionar NUEVE MILLONES CIENTO CINCUENTA MIL PESOS M/CTE ($9.150.000) M/CTE; atendiendo a la necesidad de garantizar la función de la administración local se requiere continuar con la ejecución del contrato de prestación de servicios objeto de adición y prórroga. LA NUEVA FECHA DE TERMINACIÓN DEL CONTRATO ES EL DÍA 7 DE NOVIEMBRE DE 2023. Las erogaciones correspondientes al pago del valor de la presente adición se harán con cargo al presupuesto del FDLS, según certificado de disponibilidad presupuestal N° 470 del 31/01/2023. Lo anterior, con fundamento además en el principio de la autonomía de la voluntad consagrado en el artículo 1602 del Código Civil, en concordancia con el artículo 40 de la Ley 80 de 1993, inciso tercero"/>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3915080&amp;isFromPublicArea=True&amp;isModal=true&amp;asPopupView=true"/>
    <x v="34"/>
    <x v="412"/>
    <d v="2023-02-08T00:00:00"/>
    <d v="2023-08-07T00:00:00"/>
    <s v="6 meses "/>
    <d v="2023-11-07T00:00:00"/>
    <s v="3 meses "/>
    <d v="2023-11-07T00:00:00"/>
    <s v="9 meses "/>
    <s v="Término Ok"/>
    <m/>
    <m/>
    <m/>
    <m/>
    <s v="CL 132 A BIS A 91 44 CA 2"/>
    <n v="3142464023"/>
    <s v="johanovalle91@gmail.com"/>
    <s v="Banco Davivienda"/>
    <s v="Ahorros"/>
    <s v="488406555141"/>
    <s v="Masculino"/>
    <s v="Colombia"/>
    <s v="Bogotá, D.C."/>
    <s v="Cundinamarca"/>
    <d v="1991-10-25T00:00:00"/>
    <n v="32"/>
    <s v="LICENCIATURA EN EDUCACION BASICA CON ENFASIS EN EDUCACION FISICA"/>
    <m/>
  </r>
  <r>
    <x v="3"/>
    <s v="181-2023"/>
    <n v="83932"/>
    <s v="Secop II"/>
    <s v="181-2023CPS-AG(83932)"/>
    <s v="FDLSUBACD-181-2023(86955)"/>
    <x v="0"/>
    <x v="0"/>
    <x v="0"/>
    <m/>
    <m/>
    <s v="ALBERSI YOLIMA AREVALO MARTINEZ"/>
    <n v="1022927669"/>
    <s v="Bogotá, D.C."/>
    <n v="1978"/>
    <n v="24000000"/>
    <n v="12000000"/>
    <n v="0"/>
    <n v="36000000"/>
    <n v="4000000"/>
    <m/>
    <m/>
    <n v="2"/>
    <s v="Persona Natural"/>
    <x v="0"/>
    <s v="1. 4/08/2023 5:01:24 PM Bogotá,Mediante documento radicado el 31 de julio de 2023, se solicita la PRÓRROGA y ADICIÓN del contrato No. 181-2023CPS-AG(83932), suscrito con ALBERSI YOLIMA AREVALO MARTINEZ, por el término de TRES (3) MESES, además de adicionar DOCE MILLONES PESOS M/CTE. ($12.000.000) M/CET; atendiendo a la necesidad de garantizar la función de la administración local se requiere continuar con la ejecución del contrato de prestación de servicios objeto de adición y prórroga. LA NUEVA FECHA DE TERMINACIÓN DEL CONTRATO ES EL DÍA 07 DE NOVIEMBRE DE 2023. Las erogaciones correspondientes al pago del valor de la presente reducirán se harán con cargo al presupuesto del FDLS, según certificado de disponibilidad presupuestal N° 340 del 23 de enero de 2023."/>
    <s v="PRESTAR SERVICIOS DE APOYO EN EL TRAMITE DE DESPACHOS COMISORIOS DE LA ALCALDIA LOCAL DE SUBA"/>
    <s v="https://community.secop.gov.co/Public/Tendering/OpportunityDetail/Index?noticeUID=CO1.NTC.3919507&amp;isFromPublicArea=True&amp;isModal=true&amp;asPopupView=true"/>
    <x v="1"/>
    <x v="414"/>
    <d v="2023-02-08T00:00:00"/>
    <d v="2023-08-07T00:00:00"/>
    <s v="6 meses "/>
    <d v="2023-11-07T00:00:00"/>
    <s v="3 meses "/>
    <d v="2023-11-07T00:00:00"/>
    <s v="9 meses "/>
    <s v="Término Ok"/>
    <m/>
    <m/>
    <m/>
    <m/>
    <s v="calle 150 A N° 102 B 47 torre 3 apto 604"/>
    <n v="3152783181"/>
    <s v="yolimamartinez2008@gmail.com"/>
    <s v="Banco Caja Social (BCSC)"/>
    <s v="Ahorros"/>
    <s v="24089802274"/>
    <s v="Femenino"/>
    <s v="Colombia"/>
    <s v="Bogotá, D.C."/>
    <s v="Cundinamarca"/>
    <d v="1986-07-02T00:00:00"/>
    <n v="37"/>
    <s v="BACHILLER"/>
    <m/>
  </r>
  <r>
    <x v="3"/>
    <s v="182-2023"/>
    <n v="83846"/>
    <s v="Secop II"/>
    <s v="182-2023CPS-P(83846)"/>
    <s v="FDLSUBACD-182-2023(86955)"/>
    <x v="0"/>
    <x v="0"/>
    <x v="1"/>
    <m/>
    <m/>
    <s v="SAMUEL ERNESTO ECHEVERRY ORTIZ"/>
    <n v="1032456954"/>
    <s v="Bogotá, D.C."/>
    <n v="1978"/>
    <n v="30300000"/>
    <n v="15150000"/>
    <n v="0"/>
    <n v="45450000"/>
    <n v="5050000"/>
    <m/>
    <m/>
    <n v="1"/>
    <s v="Persona Natural"/>
    <x v="0"/>
    <s v="1. 3/08/2023 9:58:49 AM La supervisión del Contrato de Prestación de Servicios No. 182-2023CPS-P(83846), suscrito con SAMUEL ERNESTO ECHEVERRY ORTIZ, radicó en la Oficina de Contratación solicitud de ADICIÓN Y PRÓRROGA No. (1) del referido contrato; prórroga hasta el (6) de noviembre de 2023, y adición para un valor total QUINCE MILLONES CIENTO CINCUENTA MIL PESOS M/CTE. ($15.150.000), teniendo en cuenta la justificación que se encuentra en los documentos anexos, que hacen parte integral del presente Contrato."/>
    <s v="APOYAR AL EQUIPO DE PRENSA Y COMUNICACIONES DE LA ALCALDÍA LOCAL EN LA REALIZACIÓN DE PRODUCTOS Y PIEZAS DIGITALES, IMPRESAS Y PUBLICITARIAS DE GRAN FORMATO Y DE ANIMACIÓN GRÁFICA, ASÍ COMO APOYAR LA PRODUCCIÓN Y MONTAJE DE EVENTOS"/>
    <s v="https://community.secop.gov.co/Public/Tendering/OpportunityDetail/Index?noticeUID=CO1.NTC.3916832&amp;isFromPublicArea=True&amp;isModal=true&amp;asPopupView=true"/>
    <x v="15"/>
    <x v="412"/>
    <d v="2023-02-07T00:00:00"/>
    <d v="2023-08-06T00:00:00"/>
    <s v="6 meses "/>
    <d v="2023-11-06T00:00:00"/>
    <s v="3 meses "/>
    <d v="2023-11-06T00:00:00"/>
    <s v="9 meses "/>
    <s v="Término Ok"/>
    <m/>
    <m/>
    <m/>
    <m/>
    <s v="CL 44 C 45 53 BL 4 AP 802"/>
    <n v="3003661986"/>
    <s v=" samuele.echeverryo@gmail.com"/>
    <s v="Bancolombia"/>
    <s v="Ahorros"/>
    <s v="18678310308"/>
    <s v="Masculino"/>
    <s v="Colombia"/>
    <s v="Bogotá, D.C."/>
    <s v="Cundinamarca"/>
    <d v="1993-05-28T00:00:00"/>
    <n v="31"/>
    <s v="DISEÑO GRAFICO,PUBLICIDAD "/>
    <m/>
  </r>
  <r>
    <x v="3"/>
    <s v="183-2023"/>
    <n v="83846"/>
    <s v="Secop II"/>
    <s v="183-2023CPS-P(83846)"/>
    <s v="FDLSUBACD-183-2023(86955)"/>
    <x v="0"/>
    <x v="0"/>
    <x v="1"/>
    <m/>
    <m/>
    <s v="Deisy Alexandra Silva Mendoza"/>
    <n v="1016047476"/>
    <s v="Bogotá, D.C."/>
    <n v="1978"/>
    <n v="30300000"/>
    <n v="15150000"/>
    <n v="0"/>
    <n v="45450000"/>
    <n v="5050000"/>
    <m/>
    <m/>
    <n v="1"/>
    <s v="Persona Natural"/>
    <x v="0"/>
    <s v="1. 4/08/2023 11:26:12 AM La supervisión del Contrato de Prestación de Servicios No. s 183-2023CPS-P(83846), , suscrito con DEISY ALEXANDRA SILVA MENDOZA, radicó en la Oficina de Contratación solicitud de ADICIÓN Y PRÓRROGA No. (1 ) del referido contrato; prórroga hasta el (06) de noviembre de 2023, y adición para un valor total de QUINCE MILLONES CIENTO CINCUENTA MIL PESOS M/CTE. ($15.150.000) , teniendo en cuenta la justificación que se encuentra en los documentos anexos, que hacen parte integral del presente Contrato."/>
    <s v="APOYAR AL EQUIPO DE PRENSA Y COMUNICACIONES DE LA ALCALDÍA LOCAL EN LA REALIZACIÓN DE PRODUCTOS Y PIEZAS DIGITALES, IMPRESAS Y PUBLICITARIAS DE GRAN FORMATO Y DE ANIMACIÓN GRÁFICA, ASÍ COMO APOYAR LA PRODUCCIÓN Y MONTAJE DE EVENTOS"/>
    <s v="https://community.secop.gov.co/Public/Tendering/OpportunityDetail/Index?noticeUID=CO1.NTC.3917117&amp;isFromPublicArea=True&amp;isModal=true&amp;asPopupView=true"/>
    <x v="15"/>
    <x v="412"/>
    <d v="2023-02-07T00:00:00"/>
    <d v="2023-08-06T00:00:00"/>
    <s v="6 meses "/>
    <d v="2023-11-06T00:00:00"/>
    <s v="3 meses "/>
    <d v="2023-11-06T00:00:00"/>
    <s v="9 meses "/>
    <s v="Término Ok"/>
    <m/>
    <m/>
    <m/>
    <m/>
    <s v="CLL 22 A 89 A 85"/>
    <n v="3142748204"/>
    <s v="deisysilvam@yahoo.com"/>
    <s v="Bancolombia"/>
    <s v="Ahorros"/>
    <s v="3186000802"/>
    <s v="Femenino"/>
    <s v="Colombia"/>
    <s v="Bogotá, D.C."/>
    <s v="Cundinamarca"/>
    <d v="1992-07-23T00:00:00"/>
    <n v="31"/>
    <s v="tecnico profesional en diseño grafico,diseño grafico"/>
    <m/>
  </r>
  <r>
    <x v="3"/>
    <s v="184-2023"/>
    <n v="83734"/>
    <s v="Secop II"/>
    <s v="184-2023CPS-AG(83734)"/>
    <s v="FDLSUBACD-184-2023(86955)"/>
    <x v="0"/>
    <x v="0"/>
    <x v="0"/>
    <m/>
    <m/>
    <s v="SIGIFREDO DIAZ FERNANDEZ"/>
    <n v="19196188"/>
    <s v="Bogotá, D.C."/>
    <n v="1978"/>
    <n v="15300000"/>
    <n v="0"/>
    <n v="0"/>
    <n v="15300000"/>
    <n v="2550000"/>
    <m/>
    <m/>
    <n v="1"/>
    <s v="Persona Natural"/>
    <x v="5"/>
    <s v="1. 31/07/2023 9:48:16 AM  La contratista SIGIFREDO DIAZ FERNANDEZ identificada con cédula de ciudadanía No.19.196.188 DE BOGOTÁ D.C., radica ante el fondo de desarrollo local de suba solicitud de terminación del contrato 184-2023CPS-AG(83734), frente a la cual el supervisor genera su ratificación, a partir del veintiocho (28) de julio de 2023, teniendo en cuenta la justificación que se encuentra en el documento anexo, el cual hace parte integral del presente contrato. Se procede a terminar anticipadamente el contrato 184-2023CPS-AG(83734) a partir del veintiocho (28) de julio de 2023"/>
    <s v="PRESTAR SERVICIOS DE APOYO EN EL ÁREA DE GESTIÓN DESARROLLO LOCAL ESPECIALMENTE LA ATENCIÓN DE ACTIVIDADES REALCIONADAS CON LA PARTICIPACIÓN CIUDADANA DE LA ALCALDIA LOCAL DE SUBA PARA LOGRAR CON EL CUMPLIMIENTODE LAS METAS DEL PLAN DE DESARROLLO LOCAL DE LA VIGENCIA."/>
    <s v="https://community.secop.gov.co/Public/Tendering/OpportunityDetail/Index?noticeUID=CO1.NTC.3920061&amp;isFromPublicArea=True&amp;isModal=true&amp;asPopupView=true"/>
    <x v="4"/>
    <x v="414"/>
    <d v="2023-02-07T00:00:00"/>
    <d v="2023-08-06T00:00:00"/>
    <s v="6 meses "/>
    <d v="2023-08-06T00:00:00"/>
    <s v=""/>
    <d v="2023-07-28T00:00:00"/>
    <s v="5 meses 22 días."/>
    <s v="Terminación Anticipada"/>
    <m/>
    <m/>
    <m/>
    <m/>
    <s v="calle146 A N 95B- 14 TORRE 2 APT 101"/>
    <n v="3112355192"/>
    <s v="SIDIAFER16@GMAIL.COM"/>
    <s v="Banco Scotiabank Colpatria"/>
    <s v="Ahorros"/>
    <s v="4382023254"/>
    <s v="Masculino"/>
    <s v="Colombia"/>
    <s v="Bogotá, D.C."/>
    <s v="Cundinamarca"/>
    <d v="1953-02-20T00:00:00"/>
    <n v="71"/>
    <s v="TECNICO PROFESIONAL EN GESTION COMERCIAL EN SEGUROS "/>
    <m/>
  </r>
  <r>
    <x v="3"/>
    <s v="185-2023"/>
    <n v="85817"/>
    <s v="Secop II"/>
    <s v="185-2023CPS-AG(85817)"/>
    <s v="FDLSUBACD-185-2023(86955)"/>
    <x v="0"/>
    <x v="0"/>
    <x v="0"/>
    <m/>
    <m/>
    <s v="MARÍA DEL PILAR GUTIERREZ RAMIREZ"/>
    <n v="52583418"/>
    <s v="Bogotá, D.C."/>
    <n v="1953"/>
    <n v="44000000"/>
    <n v="11066667"/>
    <n v="0"/>
    <n v="55066667"/>
    <n v="4000000"/>
    <m/>
    <m/>
    <n v="1"/>
    <s v="Persona Natural"/>
    <x v="0"/>
    <s v="1. 28/12/2023 2:03:32 PM Mediante documento radicado el 21 diciembre de 2023, se solicita la PRÓRROGA y ADICIÓN del contrato Servicios 185-2023CPS-AG(85817) suscrito con MARÍA DEL PILAR GUTIÉRREZ RAMÍREZ, por el término de TRES (3) MESES) y adición de ONCE MILLONES SESENTA Y SEIS MIL SEISCIENTOS SESENTA Y SIETE PESOS M/CTE ($11.066.667) M/CTE, atendiendo a la necesidad de garantizar la función de la administración local por lo que se requiere continuar con la ejecución del contrato de prestación de servicios objeto de adición y prórroga. LA NUEVA FECHA DE TERMINACIÓN DEL CONTRATO SERA HASTA EL 31 MARZO DE 2024. Las erogaciones correspondientes al pago del valor de la presente adición se harán con cargo al presupuesto del FDLS, según certificado de disponibilidad presupuestal (CDP) No 1403 del 27 de diciembre de 2023. Lo anterior, con fundamento además en el principio de la autonomía de la voluntad consagrado en el artículo 1602 del Código Civil, en concordancia con el artículo 40 de la Ley 80 de 1993, inciso tercero."/>
    <s v="PRESTAR SERVICIOS DE APOYO A LA GESTIÓN PARA EL SEGUIMIENTO DEL CUMPLIMIENTO DE LOS PROCEDIMIENTOS ADMINISTRATIVOS, OPERATIVOS Y TÉCNICOS DEL PROYECTO -RETO LOCAL Y LOS ASOCIADOS A LA INCLUSIÓN SOCIAL Y SEGURIDAD ECONÓMICA EN LA LOCALIDAD DE SUBA"/>
    <s v="https://community.secop.gov.co/Public/Tendering/OpportunityDetail/Index?noticeUID=CO1.NTC.3919577&amp;isFromPublicArea=True&amp;isModal=true&amp;asPopupView=true"/>
    <x v="2"/>
    <x v="414"/>
    <d v="2023-02-08T00:00:00"/>
    <d v="2023-12-31T00:00:00"/>
    <s v="10 meses 24 días."/>
    <d v="2024-03-31T00:00:00"/>
    <s v="3 meses "/>
    <d v="2024-03-31T00:00:00"/>
    <s v="1 años 1 meses 24 días."/>
    <s v="Término Ok"/>
    <m/>
    <m/>
    <m/>
    <m/>
    <s v="CLL 156B 9676"/>
    <n v="3114903219"/>
    <s v="ANGAMUGU@GMAIL.COM"/>
    <s v="Banco Davivienda"/>
    <s v="Ahorros"/>
    <s v="550488401528770"/>
    <s v="Femenino"/>
    <s v="Colombia"/>
    <s v="Bogotá, D.C."/>
    <s v="Cundinamarca"/>
    <d v="1971-05-21T00:00:00"/>
    <n v="53"/>
    <s v="BACHILLER"/>
    <m/>
  </r>
  <r>
    <x v="3"/>
    <s v="186-2023"/>
    <n v="86115"/>
    <s v="Secop II"/>
    <s v="186-2023CPS-P(86115)"/>
    <s v="FDLSUBACD-186-2023(86955)"/>
    <x v="0"/>
    <x v="0"/>
    <x v="1"/>
    <m/>
    <m/>
    <s v="DIANA PAOLA PARRA HURTADO"/>
    <n v="1019081121"/>
    <s v="Bogotá, D.C."/>
    <n v="1953"/>
    <n v="40400000"/>
    <n v="20199998"/>
    <n v="0"/>
    <n v="60599998"/>
    <n v="5050000"/>
    <m/>
    <m/>
    <n v="1"/>
    <s v="Persona Natural"/>
    <x v="0"/>
    <s v="1. 5/10/2023 10:59:26 AM Mediante documento radicado en el Fondo de Desarrollo Local de Suba, por JULIAN ANDRES MORENO BARON, quien obra como supervisor del Contrato de Prestación de Servicios 186-2023CPS-P(86115), suscrito con DIANA PAOLA PARRA HURTADO se determina prorrogar por dos (02) meses y veintitrés (23) días contado a partir del vencimiento del plazo pactado y adicionar presupuestalmente al contrato la suma de TRECE MILLONES NOVECIENTOS SETENTA Y UN MIL SEISCIENTOS SESENTA Y SIETE DE PESOS M/CTE. ($13.971.667) incluido impuestos, (la justificación se encuentra anexa al presente, la cual hace parte integra del contrato). La nueva fecha terminación del contrato es el 31/12/2023. Para el efecto, se cuenta con el Certificado de Disponibilidad Presupuestal (CDP) No. 324 del 23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_x000a_2. 27/12/2023 4:26:14 PM Mediante documento radicado el 18 de diciembre de 2023, se solicita la PRÓRROGA y ADICIÓN del contrato 186-2023CPS-P(86115) suscrito con DIANA PAOLA PARRA HURTADO, por el término de UN MES Y SIETE DIAS además de SEIS MILLONES DOSCIENTOS VEINTIOCHO MIL, TRECIENTOS TREINTA Y UN PESOS M/CTE. ($6.228.331) atendiendo a la necesidad de garantizar la función de la administración local por lo que se requiere continuar con la ejecución del contrato de prestación de servicios objeto de adición y prórroga. LA NUEVA FECHA DE TERMINACIÓN DEL CONTRATO SERA HASTA EL 7 DE FEBRERO DE 2024. Las erogaciones correspondientes al pago del valor de la presente adición se harán con cargo al presupuesto del FDLS, según certificado de disponibilidad presupuestal (CDP) No 1393 del 26 DE DICIEMBRE. Lo anterior, con fundamento además en el principio de la autonomía de la voluntad consagrado en el artículo 1602 del Código Civil, en concordancia con el artículo 40 de la Ley 80 de 1993, inciso tercero."/>
    <s v="PRESTAR SERVICIOS PROFESIONALES PARA APOYO A LA OPERACIÓN, SEGUIMIENTO Y CUMPLIMIENTO DE LOS PROCEDIMIENTOS ADMINISTRATIVOS, OPERATIVOS Y TÉCNICOS DEL PROYECTO -RETO LOCAL- Y LOS ASOCIADOS A LA INCLUSIÓN SOCIAL Y SEGURIDAD ECONOMICA EN LA LOCALIDAD DE SUBA"/>
    <s v="https://community.secop.gov.co/Public/Tendering/OpportunityDetail/Index?noticeUID=CO1.NTC.3921930&amp;isFromPublicArea=True&amp;isModal=true&amp;asPopupView=true"/>
    <x v="2"/>
    <x v="414"/>
    <d v="2023-02-08T00:00:00"/>
    <d v="2023-10-07T00:00:00"/>
    <s v="8 meses "/>
    <d v="2024-02-07T00:00:00"/>
    <s v="4 meses "/>
    <d v="2024-02-07T00:00:00"/>
    <s v="1 años "/>
    <s v="Término Ok"/>
    <m/>
    <m/>
    <m/>
    <m/>
    <s v="KR 103 C 152 39"/>
    <n v="3005876006"/>
    <s v=" dianapaola.parrahurtado@gmail.com"/>
    <s v="Bancolombia"/>
    <s v="Ahorros"/>
    <s v="4072236926"/>
    <s v="Femenino"/>
    <s v="Colombia"/>
    <s v="Bogotá, D.C."/>
    <s v="Cundinamarca"/>
    <d v="1993-03-21T00:00:00"/>
    <n v="31"/>
    <s v="PSICOLOGIA"/>
    <m/>
  </r>
  <r>
    <x v="3"/>
    <s v="187-2023"/>
    <n v="86017"/>
    <s v="Secop II"/>
    <s v="187-2023CPS-AG(86017)"/>
    <s v="FDLSUBACD-187-2023(86017)"/>
    <x v="0"/>
    <x v="0"/>
    <x v="0"/>
    <m/>
    <m/>
    <s v="SANDRA CONSUELO NuÑEZ GoMEZ"/>
    <n v="23756146"/>
    <s v="Miraflores (Boyaca)"/>
    <n v="1979"/>
    <n v="15300000"/>
    <n v="7650000"/>
    <n v="0"/>
    <n v="22950000"/>
    <n v="2550000"/>
    <m/>
    <m/>
    <n v="1"/>
    <s v="Persona Natural"/>
    <x v="0"/>
    <s v="1. 17/08/2023 2:09:23 PM La supervisión del Contrato de Prestación de Servicios No. 187-2023CPS-AG(86017) suscrito con SANDRA CONSUELO NUÑEZ GOMEZ, radicó en la Oficina de Contratación solicitud de ADICIÓN Y PRÓRROGA No. (1) del referido contrato; prórroga hasta el DIECINUEVE (19) de NOVIEMBRE de 2023, y adición para un valor total de SIETE MILLONES SEISCIENTOS CINCUENTA MIL PESOS M/CTE ($7.650.000), teniendo en cuenta la justificación que se encuentra en los documentos anexos, que hacen parte integral del presente Contrato."/>
    <s v="APOYAR LA GESTIÓN DOCUMENTAL DE LA ALCALDÍA LOCAL, ACOMPAÑANDO AL EQUIPO JURÍDICO Y POLICIVO EN LAS LABORES OPERATIVAS QUE GENERA EL PROCESO DE IMPULSO Y DEPURACIÓN DE LAS ACTUACIONES ADMINISTRATIVAS EXISTENTES EN LA ALCALDÍA LOCAL"/>
    <s v="https://community.secop.gov.co/Public/Tendering/OpportunityDetail/Index?noticeUID=CO1.NTC.3916471&amp;isFromPublicArea=True&amp;isModal=true&amp;asPopupView=true"/>
    <x v="21"/>
    <x v="414"/>
    <d v="2023-02-20T00:00:00"/>
    <d v="2023-08-19T00:00:00"/>
    <s v="6 meses "/>
    <d v="2023-11-19T00:00:00"/>
    <s v="3 meses "/>
    <d v="2023-11-19T00:00:00"/>
    <s v="9 meses "/>
    <s v="Término Ok"/>
    <m/>
    <m/>
    <m/>
    <m/>
    <s v="AV CALLE 145 N° 85 - 52 TORRE 2 APTO 306"/>
    <n v="3108546165"/>
    <s v="maccondo2003@hotmail.com"/>
    <s v="Banco Davivienda"/>
    <s v="Ahorros"/>
    <s v="477900141425"/>
    <s v="Femenino"/>
    <s v="Colombia"/>
    <s v="Bogotá, D.C."/>
    <s v="Cundinamarca"/>
    <d v="1984-04-16T00:00:00"/>
    <n v="40"/>
    <s v="BACHILLER"/>
    <m/>
  </r>
  <r>
    <x v="3"/>
    <s v="188-2023"/>
    <n v="85891"/>
    <s v="Secop II"/>
    <s v="188-2023CPS-P(85891)"/>
    <s v="FDLSUBACD-188-2023(85891)"/>
    <x v="0"/>
    <x v="0"/>
    <x v="1"/>
    <m/>
    <m/>
    <s v="YOVANY MARTINEZ ESPEJO"/>
    <n v="79854546"/>
    <s v="Bogotá, D.C."/>
    <n v="1970"/>
    <n v="42000000"/>
    <n v="21000000"/>
    <n v="0"/>
    <n v="63000000"/>
    <n v="7000000"/>
    <m/>
    <m/>
    <n v="1"/>
    <s v="Persona Natural"/>
    <x v="0"/>
    <s v="1. 2/08/2023 11:41:03 AM La supervisión del Contrato de Prestación de Servicios No. 188-2023CPS-P(85891), suscrito con YOVANY MARTÍNEZ ESPEJO identificado con cédula de ciudadanía No. 79.854.546 radicó en la Oficina de Contratación solicitud de ADICIÓN Y PRÓRROGA No. (1), del mismo; prórroga hasta el siete (7) de noviembre de 2023, y adición por la suma de VEINTIÚN MILLONES DE PESOS M/CTE. ($21.000.000) la cual se encuentra respaldada con el Certificado de Disponibilidad Presupuestal No. 453 del 26 de enero de 2023, teniendo en cuenta la justificación que se encuentra en los documentos anexos, que hacen parte integral del presente Contrato._x0009_ _x000a_"/>
    <s v="PRESTAR SERVICIOS PROFESIONALES AL ÁREA DE GESTIÓN DEL DESARROLLO LOCAL DE LA ALCALDIA LOCAL DE SUBA PARA EL APOYO A LA EJECUCIÓN INTEGRAL DE LAS DIFERENTES ACCIONES ENCAMINADAS A FORTALECER EL ESPACIO PÚBLICO RECREACIONAL A TRAVÉS DE LA INTERVENCIÓN Y DOTACIÓN INTEGRAL DE LOS PARQUES DE BOLSILLO Y/O VECINALES DE LA LOCALIDAD. EN CUMPLIMIENTO DE LAS METAS DEL PLAN DE DESARROLLO LOCAL Y DEMÁS TEMAS AFINES DEL PROYECTO DE INVERSIÓN 1970 SUBA RECUPERA Y MANTIENE SUS PARQUES"/>
    <s v="https://community.secop.gov.co/Public/Tendering/OpportunityDetail/Index?noticeUID=CO1.NTC.3916490&amp;isFromPublicArea=True&amp;isModal=true&amp;asPopupView=true"/>
    <x v="11"/>
    <x v="414"/>
    <d v="2023-02-08T00:00:00"/>
    <d v="2023-08-07T00:00:00"/>
    <s v="6 meses "/>
    <d v="2023-11-07T00:00:00"/>
    <s v="3 meses "/>
    <d v="2023-11-07T00:00:00"/>
    <s v="9 meses "/>
    <s v="Término Ok"/>
    <m/>
    <m/>
    <m/>
    <m/>
    <s v="KR 104 A 22 H 24"/>
    <n v="3017136415"/>
    <s v="yovas20@hotmail.com"/>
    <s v="Banco Av Villas"/>
    <s v="Ahorros"/>
    <s v="16819364"/>
    <s v="Masculino"/>
    <s v="Colombia"/>
    <s v="Bogotá, D.C."/>
    <s v="Cundinamarca"/>
    <d v="1978-05-23T00:00:00"/>
    <n v="46"/>
    <s v="ESPECIALIZACION EN PATOLOGIA DE LA CONSTRUCCION,ARQUITECTURA,TECNOLOGIA EN DELINEANTES DE_x000a_ARQUITECTURA E INGENIERIA"/>
    <m/>
  </r>
  <r>
    <x v="3"/>
    <s v="189-2023"/>
    <n v="86955"/>
    <s v="Secop II"/>
    <s v="189-2023CPS-AG(86955)"/>
    <s v="FDLSUBACD-189-2023(86955)"/>
    <x v="0"/>
    <x v="0"/>
    <x v="0"/>
    <m/>
    <m/>
    <s v="SANDRA MARCELA SILVA BERNAL"/>
    <n v="1022346812"/>
    <s v="Bogotá, D.C."/>
    <n v="1979"/>
    <n v="15300000"/>
    <n v="7650000"/>
    <n v="0"/>
    <n v="22950000"/>
    <n v="2550000"/>
    <m/>
    <m/>
    <n v="1"/>
    <s v="Persona Natural"/>
    <x v="0"/>
    <s v="1.  2/08/2023 11:13:42 AM Mediante documento radicado el 31 de JULIO de 2023, se solicita la PRÓRROGA y ADICIÓN del contrato No. 189-2023CPS-AG(83627), suscrito con SANDRA MARCELA SILVA BERNAL en el termino de TRES (03) MESES , además SIETE MILLONES SEISCIENTOS CINCUENTA MIL PESOS M/CTE. ($7.650.000); atendiendo a la necesidad de garantizar la función de la administración local se requiere continuar con la ejecución del contrato de prestación de servicios objeto de adición y prórroga. LA NUEVA FECHA DE TERMINACIÓN DEL CONTRATO ES EL DÍA 6 DE NOVIEMBRE DE 2023. Las erogaciones correspondientes al pago del valor de la presente adición se harán con cargo al presupuesto del FDLS, según certificado de disponibilidad presupuestal N° 494 del 31/01/2023. Lo anterior, con fundamento además en el principio de la autonomía de la voluntad consagrado en el artículo 1602 del Código Civil, en concordancia con el artículo 40 de la Ley 80 de 1993, inciso tercero"/>
    <s v="APOYAR ADMINISTRATIVA Y ASISTENCIALMENTE A LAS INSPECCIONES DE POLICÍA DE LA LOCALIDAD"/>
    <s v="https://community.secop.gov.co/Public/Tendering/OpportunityDetail/Index?noticeUID=CO1.NTC.3913695&amp;isFromPublicArea=True&amp;isModal=true&amp;asPopupView=true"/>
    <x v="31"/>
    <x v="412"/>
    <d v="2023-02-07T00:00:00"/>
    <d v="2023-08-06T00:00:00"/>
    <s v="6 meses "/>
    <d v="2023-11-06T00:00:00"/>
    <s v="3 meses "/>
    <d v="2023-11-06T00:00:00"/>
    <s v="9 meses "/>
    <s v="Término Ok"/>
    <m/>
    <m/>
    <m/>
    <m/>
    <s v="CALLE 42 H SUR No 81D-41"/>
    <n v="3204926413"/>
    <s v="allansama@hotmail.com"/>
    <s v="Banco Caja Social (BCSC)"/>
    <s v="Ahorros"/>
    <s v="240409900633"/>
    <s v="Femenino"/>
    <s v="Colombia"/>
    <s v="Bogotá, D.C."/>
    <s v="Cundinamarca"/>
    <d v="1988-04-19T00:00:00"/>
    <n v="36"/>
    <s v="TÉCNICO EN ASISTENCIA ADMINISTRATIVA"/>
    <m/>
  </r>
  <r>
    <x v="3"/>
    <s v="190-2023"/>
    <n v="83803"/>
    <s v="Secop II"/>
    <s v="190-2023CPS-P(83803)"/>
    <s v="FDLSUBACD-190-2023(83803)"/>
    <x v="0"/>
    <x v="0"/>
    <x v="1"/>
    <m/>
    <m/>
    <s v="DIANA ZORAIDA ROMERO SALINAS"/>
    <n v="1019094992"/>
    <s v="Bogotá, D.C."/>
    <n v="1978"/>
    <n v="42000000"/>
    <n v="21000000"/>
    <n v="0"/>
    <n v="63000000"/>
    <n v="7000000"/>
    <m/>
    <m/>
    <n v="1"/>
    <s v="Persona Natural"/>
    <x v="0"/>
    <s v="1. 4/08/2023 5:42:03 P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DIANA ZORAIDA ROMERO SALINAS valor 21.000.000"/>
    <s v="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3914240&amp;isFromPublicArea=True&amp;isModal=true&amp;asPopupView=true"/>
    <x v="12"/>
    <x v="412"/>
    <d v="2023-02-08T00:00:00"/>
    <d v="2023-08-07T00:00:00"/>
    <s v="6 meses "/>
    <d v="2023-11-07T00:00:00"/>
    <s v="3 meses "/>
    <d v="2023-11-07T00:00:00"/>
    <s v="9 meses "/>
    <s v="Término Ok"/>
    <m/>
    <m/>
    <m/>
    <m/>
    <s v="CARRERA 95 B NO. 139-74"/>
    <n v="3155527286"/>
    <s v="CARRERA 95 B NO. 139-74"/>
    <s v="Banco Caja Social (BCSC)"/>
    <s v="Ahorros"/>
    <s v="24112309048"/>
    <s v="Femenino"/>
    <s v="Colombia"/>
    <s v="Zataquirá"/>
    <s v="Boyacá"/>
    <d v="1994-05-04T00:00:00"/>
    <n v="30"/>
    <s v="ESPECIALIZACION EN GESTION AMBIENTAL,INGENIERIA AMBIENTAL,AUDITOR INTERNO,Sistema de Gestión Ambiental SGA- Norma ISO"/>
    <m/>
  </r>
  <r>
    <x v="3"/>
    <s v="191-2023"/>
    <n v="86132"/>
    <s v="Secop II"/>
    <s v="191-2023CPS-P(86132)"/>
    <s v="FDLSUBACD-191-2023(86132)"/>
    <x v="0"/>
    <x v="0"/>
    <x v="1"/>
    <m/>
    <m/>
    <s v="ADRIANA AVELLANEDA BAYONA"/>
    <n v="39652698"/>
    <s v="Bogotá, D.C."/>
    <n v="2032"/>
    <n v="42000000"/>
    <n v="21000000"/>
    <n v="0"/>
    <n v="63000000"/>
    <n v="7000000"/>
    <m/>
    <m/>
    <n v="1"/>
    <s v="Persona Natural"/>
    <x v="0"/>
    <s v="1. 1/08/2023 2:05:56 PM La supervisión del Contrato de Prestación de Servicios No. 191-2023CPS-P(86132), suscrito con ADRIANA AVELLANEDA BAYONA identificada con cédula de ciudadanía No. 39.652.698 radicó en la Oficina de Contratación solicitud de ADICIÓN Y PRÓRROGA No. (1), del mismo; prórroga hasta el seis (6) de noviembre de 2023, y adición por la suma de VEINTIÚN MILLONES DE PESOS M/CTE. ($21.000.000) la cual se encuentra respaldada con el Certificado de Disponibilidad Presupuestal No. 502 del 31 de enero de 2023, teniendo en cuenta la justificación que se encuentra en los documentos anexos, que hacen parte integral del presente Contrato."/>
    <s v="PRESTAR SERVICIOS PROFESIONALES AL ÁREA DE GESTIÓN DEL DESARROLLO LOCAL DE LA ALCALDIA LOCAL DE SUBA PARA APOYAR LA ESTRUTURACIÓN, FORMULACIÓN, EVALUACIÓN Y SEGUIMIENTO A LOS PROYECTOS DE INVERSIÓN ENFOCADOS EN LA PREVENCIÓN Y TRÁMITES DE CONFLICTOS Y PROMOCIÓN DE ESTRATEGIAS DE SEGURIDAD Y CONVIVENCIA EN LA LOCALIDAD DE SUBA, DANDO CUMPLIMIENTO EFECTIVO A LOS COMPONENTES DEL PROTYECTO 2032 - SUBA CONVIVE CON SEGURIDAD Y TRANQUILIDAD, ENFOCANDO SUS ACCIONES EN LA PROMOCIÓN DE CONDUCTAS QUE TRANSFORMEN LAS CONFLICTIVIDADES SOCIALES Y MEJOREN LA SEGURIDAD CIUDADANA EN LA LOCALIDAD, A TRAVÉS DE LA INCLUSIÓN DE LA CIUDADNÍA EN ACTIVIDADES DE EDUCACIÓN PARA LA RESILIENCIA Y LA PREVENCIÓN DE HECHOS DELICTIVOS"/>
    <s v="https://community.secop.gov.co/Public/Tendering/OpportunityDetail/Index?noticeUID=CO1.NTC.3914076&amp;isFromPublicArea=True&amp;isModal=true&amp;asPopupView=true"/>
    <x v="13"/>
    <x v="414"/>
    <d v="2023-02-07T00:00:00"/>
    <d v="2023-08-06T00:00:00"/>
    <s v="6 meses "/>
    <d v="2023-11-06T00:00:00"/>
    <s v="3 meses "/>
    <d v="2023-11-06T00:00:00"/>
    <s v="9 meses "/>
    <s v="Término Ok"/>
    <m/>
    <m/>
    <m/>
    <m/>
    <s v="KR 6 12 85 SUR"/>
    <n v="3204719439"/>
    <s v=" adrianaavellanedab@hotmail.com"/>
    <s v="Banco Davivienda"/>
    <s v="Ahorros"/>
    <s v="4000236044"/>
    <s v="Femenino"/>
    <s v="Colombia"/>
    <s v="Bogotá, D.C."/>
    <s v="Cundinamarca"/>
    <d v="1970-05-30T00:00:00"/>
    <n v="54"/>
    <s v="ESPECIALIZACIÓN EN NEUROPSICOLOGÍA ESCOLAR"/>
    <m/>
  </r>
  <r>
    <x v="3"/>
    <s v="192-2023"/>
    <n v="83927"/>
    <s v="Secop II"/>
    <s v="192-2023CPS-P(83927)"/>
    <s v="FDLSUBACD-192-2023(83927)"/>
    <x v="0"/>
    <x v="0"/>
    <x v="1"/>
    <m/>
    <m/>
    <s v="RODRIGO ERNESTO MARÍN TORRES"/>
    <n v="79731017"/>
    <s v="Bogotá, D.C."/>
    <n v="1978"/>
    <n v="42000000"/>
    <n v="21000000"/>
    <n v="0"/>
    <n v="63000000"/>
    <n v="7000000"/>
    <m/>
    <m/>
    <n v="3"/>
    <s v="Persona Natural"/>
    <x v="0"/>
    <s v="1. 3/08/2023 5:10:08 PM Mediante documento radicado el 31 de julio de 2023, se solicita la PRÓRROGA y ADICIÓN del contrato No. 192-2023CPS-AG(83927), suscrito con RODRIGO ERNESTO MARIN TORRES por el término de TRES (3) MESES, además de adicionar VEINTIUN MILLONES DE PESOS M/CTE. ($21.000.000) M/CET; atendiendo a la necesidad de garantizar la función de la administración local se requiere continuar con la ejecución del contrato de prestación de servicios objeto de adición y prórroga. LA NUEVA FECHA DE TERMINACIÓN DEL CONTRATO ES EL DÍA 05 DE NOVIEMBRE DE 2023. Las erogaciones correspondientes al pago del valor de la presente reducirán se harán con cargo al presupuesto del FDLS, según certificado de disponibilidad presupuestal N° 442 del 26 de enero de 2023"/>
    <s v="PRESTAR SERVICIOS PROFESIONALES PARA ATENDER, TRAMITAR Y REALIZAR EL SEGUIMIENTO A TUTELAS, ACCIONES POPULARES, INCIDENTES DE DESACATO, PROPOSICIONES, REQUERIMIENTO DE ENTES DE CONTROL Y DEMÁS ASUNTOS DE ÍNDOLE JURÍDICO, FINANCIERO Y ADMINISTRATIVO QUE SEAN DESIGNADOS POR EL ALCALDE(SA) LOCAL"/>
    <s v="https://community.secop.gov.co/Public/Tendering/OpportunityDetail/Index?noticeUID=CO1.NTC.3916588&amp;isFromPublicArea=True&amp;isModal=true&amp;asPopupView=true"/>
    <x v="1"/>
    <x v="414"/>
    <d v="2023-02-06T00:00:00"/>
    <d v="2023-08-05T00:00:00"/>
    <s v="6 meses "/>
    <d v="2023-11-05T00:00:00"/>
    <s v="3 meses "/>
    <d v="2023-11-05T00:00:00"/>
    <s v="9 meses "/>
    <s v="Término Ok"/>
    <m/>
    <m/>
    <m/>
    <m/>
    <s v="CL 25B 71 80"/>
    <n v="3184020183"/>
    <s v="rodrigomarin.abogado@hotmail.com"/>
    <s v="Banco Davivienda"/>
    <s v="Ahorros"/>
    <s v="1570153625"/>
    <s v="Masculino"/>
    <s v="Colombia"/>
    <s v="Bogotá, D.C."/>
    <s v="Cundinamarca"/>
    <d v="1978-03-01T00:00:00"/>
    <n v="46"/>
    <s v="maestria en derecho privado y sociedad,especializacion en derecho contractual,especializacion de derecho administrativo,derecho"/>
    <m/>
  </r>
  <r>
    <x v="3"/>
    <s v="193-2023"/>
    <n v="86091"/>
    <s v="Secop II"/>
    <s v="193-2023CPS-P(86091)"/>
    <s v="FDLSUBACD-193-2023(86091)"/>
    <x v="0"/>
    <x v="0"/>
    <x v="1"/>
    <m/>
    <m/>
    <s v="SONIA LISETH GÓMEZ CACERES"/>
    <n v="52985421"/>
    <s v="Bogotá, D.C."/>
    <n v="1953"/>
    <n v="77000000"/>
    <n v="19600000"/>
    <n v="0"/>
    <n v="96600000"/>
    <n v="7000000"/>
    <m/>
    <m/>
    <n v="1"/>
    <s v="Persona Natural"/>
    <x v="0"/>
    <s v="1. 28/12/2023 1:56:18 PM Mediante documento radicado el 19 diciembre de 2023, se solicita la PRÓRROGA y ADICIÓN del contrato Servicios 193-2023CPS-P(86091) suscrito con SONIA LISETH GOMEZ CACERES, por el término de TRES (3) MESES) y adición de DIECINUEVE MILLONES SEISCIENTOS MIL PESOS ($19.600.000) M/CTE, atendiendo a la necesidad de garantizar la función de la administración local por lo que se requiere continuar con la ejecución del contrato de prestación de servicios objeto de adición y prórroga. LA NUEVA FECHA DE TERMINACIÓN DEL CONTRATO SERA HASTA EL 31 MARZO DE 2024. Las erogaciones correspondientes al pago del valor de la presente adición se harán con cargo al presupuesto del FDLS, según certificado de disponibilidad presupuestal (CDP) No 1404 del 27 de diciembre de 2023. Lo anterior, con fundamento además en el principio de la autonomía de la voluntad consagrado en el artículo 1602 del Código Civil, en concordancia con el artículo 40 de la Ley 80 de 1993, inciso tercero."/>
    <s v="PRESTAR LOS SERVICIOS PROFESIONALES PARA LA OPERACIÓN, SEGUIMIENTO Y CUMPLIMIENTO DE LOS PROCEDIMIENTOS ADMINISTRATIVOS, OPERATIVOS Y TÉCNICOS DEL PORYECTO – RETO LOCAL - Y LOS ASOCIADOS A LA INCLUSIÓN SOCIAL Y SEGURIDAD ECONÓMICA EN LA LOCALIDAD DE SUBA, EN EL MARCO DEL PROYECTO DE INVERSIÓN 1953 SUBA SOLIDARIA Y EQUITATIVA"/>
    <s v="https://community.secop.gov.co/Public/Tendering/OpportunityDetail/Index?noticeUID=CO1.NTC.3916566&amp;isFromPublicArea=True&amp;isModal=true&amp;asPopupView=true"/>
    <x v="2"/>
    <x v="414"/>
    <d v="2023-02-07T00:00:00"/>
    <d v="2023-12-31T00:00:00"/>
    <s v="10 meses 25 días."/>
    <d v="2024-03-31T00:00:00"/>
    <s v="3 meses "/>
    <d v="2024-03-31T00:00:00"/>
    <s v="1 años 1 meses 25 días."/>
    <s v="Término Ok"/>
    <m/>
    <m/>
    <m/>
    <m/>
    <s v="KR 105B 129D 17"/>
    <n v="3004085894"/>
    <s v=" soniagomez.ts@gmail.com"/>
    <s v="Bancolombia"/>
    <s v="Ahorros"/>
    <s v="91224269540"/>
    <s v="Femenino"/>
    <s v="Colombia"/>
    <s v="Bogotá, D.C."/>
    <s v="Cundinamarca"/>
    <d v="1982-10-18T00:00:00"/>
    <n v="41"/>
    <s v="TRABAJO SOCIAL,COCINA VEGETARIANA,ENGLISH DOT WORKS BEGINNER - INGLÉS"/>
    <m/>
  </r>
  <r>
    <x v="3"/>
    <s v="194-2023"/>
    <n v="85954"/>
    <s v="Secop II"/>
    <s v="194-2023CPS-P(85954)"/>
    <s v="FDLSUBACD-194-2023(85954)"/>
    <x v="0"/>
    <x v="0"/>
    <x v="1"/>
    <m/>
    <m/>
    <s v="JEFERSON ALEXANDER GUZMAN NEGRO"/>
    <n v="1104709000"/>
    <s v="Bogotá, D.C."/>
    <n v="1973"/>
    <n v="55550000"/>
    <n v="27775000"/>
    <n v="0"/>
    <n v="83325000"/>
    <n v="5050000"/>
    <m/>
    <m/>
    <n v="1"/>
    <s v="Persona Natural"/>
    <x v="6"/>
    <s v="2. 26/03/2024 10:15:20 PM La supervisión del Contrato de Prestación de Servicios No. 194-2023CPS-P(85954), suscrito con JEFERSON ALEXANDER GUZMAN NEGRO Identificada con N° CC 1.104.709.000, radicó en la Oficina de Contratación solicitud de ADICIÓN Y PRÓRROGA No. (2 ) del referido contrato; prórroga hasta el (15) de junio de 2024, y adición para un valor total de DOCE MILLONES SEISCIENTOS VEINTICINCO MIL PESOS M/CTE. ($ 12.625.000), teniendo en cuenta la justificación que se encuentra en los documentos anexos, que hacen parte integral del presente Contrato._x000a_1. 26/12/2023 3:37:16 PM Mediante documento radicado el 14 de diciembre de 2023, se solicita la PRÓRROGA y ADICIÓN del contrato 194-2023CPS suscrito con JEFERSON ALEXANDER GUZMAN NEGRO, por el término de tres (3) mes además de QUINCE MILLONES CIENTO CINCUENTA MIL PESOS ($15.150.000) M/CTE, atendiendo a la necesidad de garantizar la función de la administración local por lo que se requiere continuar con la ejecución del contrato de prestación de servicios objeto de adición y prórroga. LA NUEVA FECHA DE TERMINACIÓN DEL CONTRATO SERA HASTA EL 31 DE MARZO DE 2024. Las erogaciones correspondientes al pago del valor de la presente adición se harán con cargo al presupuesto del FDLS, según certificado de disponibilidad presupuestal (CDP) No 1359 del 20 de diciembre de 2023. Lo anterior, con fundamento además en el principio de la autonomía de la voluntad consagrado en el artículo 1602 del Código Civil, en concordancia con el artículo 40 de la Ley 80 de 1993, inciso tercero."/>
    <s v="PRESTAR SERVICIOS PROFESIONALES PARA IMPLEMENTAR ACCIONES QUE PROMUEVAN LA ASISTENCIA, ATENCIÓN Y REPARACIÓN DE LA POBLACIÓN VÍCTIMA DEL CONFLICTO ARMADO RESIDENTE EN LA LOCALIDAD DE SUBA, DANDO CUMPLIMIENTO A LAS METAS DEL PLAN DE DESARROLLO LOCAL Y DEMÁS TEMAS AFINES DEL PROYECTO DE INVERSIÓN 1973 SUBA TERRITORIO DE PAZ Y RECONCILIACIÓN"/>
    <s v="https://community.secop.gov.co/Public/Tendering/OpportunityDetail/Index?noticeUID=CO1.NTC.3913253&amp;isFromPublicArea=True&amp;isModal=true&amp;asPopupView=true"/>
    <x v="4"/>
    <x v="414"/>
    <d v="2023-02-07T00:00:00"/>
    <d v="2023-12-31T00:00:00"/>
    <s v="10 meses 25 días."/>
    <d v="2024-06-15T00:00:00"/>
    <s v="5 meses 15 días."/>
    <d v="2024-06-15T00:00:00"/>
    <s v="1 años 4 meses 9 días."/>
    <s v="Término Ok"/>
    <m/>
    <m/>
    <m/>
    <m/>
    <s v="CL 150A 9540 IN 1"/>
    <n v="3125348482"/>
    <s v="jeferson9602@hotmail.com"/>
    <s v="Bancolombia"/>
    <s v="Ahorros"/>
    <s v="44628967081"/>
    <s v="Masculino"/>
    <s v="Colombia"/>
    <s v="Bogotá, D.C."/>
    <s v="Cundinamarca"/>
    <d v="1996-01-02T00:00:00"/>
    <n v="28"/>
    <s v="CIENCIA POLÍTICA"/>
    <m/>
  </r>
  <r>
    <x v="3"/>
    <s v="195-2023"/>
    <n v="86890"/>
    <s v="Secop II"/>
    <s v="195-2023CPS-P(86890)"/>
    <s v="FDLSUBACD-195- 2023(86890)"/>
    <x v="0"/>
    <x v="0"/>
    <x v="1"/>
    <m/>
    <m/>
    <s v="MARIA CAMILA RIOS OLIVEROS"/>
    <n v="1026275391"/>
    <s v="Bogotá, D.C."/>
    <n v="1978"/>
    <n v="42000000"/>
    <n v="21000000"/>
    <n v="0"/>
    <n v="63000000"/>
    <n v="7000000"/>
    <m/>
    <m/>
    <n v="1"/>
    <s v="Persona Natural"/>
    <x v="0"/>
    <s v="1. 4/08/2023 11:39:04 AM Mediante documento radicado el 5 de julio de 2023, se solicita la PRÓRROGA y ADICIÓN del contrato No. 195-2023CPS-P(86890), suscrito con MARIA CAMILA RIOS OLIVEROS, por el término de TRES (3) MESES, además de adicionar VEINTIUN MILLONES PESOS M/CTE. ($21.000.000) M/CTE; atendiendo a la necesidad de garantizar la función de la administración local se requiere continuar con la ejecución del contrato de prestación de servicios objeto de adición y prórroga. LA NUEVA FECHA DE TERMINACIÓN DEL CONTRATO ES EL DÍA 7 DE NOVIEMBRE DE 2023. Las erogaciones correspondientes al pago del valor de la presente adición se harán con cargo al presupuesto del FDLS, según certificado de disponibilidad presupuestal N° 486 del 31/01/2023. Lo anterior, con fundamento además en el principio de la autonomía de la voluntad consagrado en el artículo 1602 del Código Civil, en concordancia con el artículo 40 de la Ley 80 de 1993, inciso tercero_x0009_ _x000a_"/>
    <s v="PRESTAR LOS SERVICIOS PROFESIONALES COMO ABOGADO PARA DEPURAR LAS OBLIGACIONES POR PAGAR A CARGO DEL FONDO DE DESARROLLO DE SUBA"/>
    <s v="https://community.secop.gov.co/Public/Tendering/OpportunityDetail/Index?noticeUID=CO1.NTC.3924308&amp;isFromPublicArea=True&amp;isModal=true&amp;asPopupView=true"/>
    <x v="3"/>
    <x v="414"/>
    <d v="2023-02-08T00:00:00"/>
    <d v="2023-08-07T00:00:00"/>
    <s v="6 meses "/>
    <d v="2023-11-07T00:00:00"/>
    <s v="3 meses "/>
    <d v="2023-11-07T00:00:00"/>
    <s v="9 meses "/>
    <s v="Término Ok"/>
    <m/>
    <m/>
    <m/>
    <m/>
    <s v="Carrera 14 a # 109 - 55"/>
    <n v="3004844662"/>
    <s v="macamilarioso@gmail.com"/>
    <s v="Bancolombia"/>
    <s v="Ahorros"/>
    <s v="86960214856"/>
    <s v="Femenino"/>
    <s v="Colombia"/>
    <s v="Bogotá, D.C."/>
    <s v="Cundinamarca"/>
    <d v="1991-09-02T00:00:00"/>
    <n v="32"/>
    <s v="MAESTRÍA EN GERENCIA Y PRÁCTICA DEL DESARROLLO,ESPECIALIZACION EN DERECHO,JURISPRUDENCIA_x000a_CONTRACTUAL"/>
    <m/>
  </r>
  <r>
    <x v="3"/>
    <s v="196-2023"/>
    <n v="86021"/>
    <s v="Secop II"/>
    <s v="196-2023CPS-P(86021)"/>
    <s v="FDLSUBACD-196-2023(86021)"/>
    <x v="0"/>
    <x v="0"/>
    <x v="1"/>
    <m/>
    <m/>
    <s v="DIANA CAROLINA CARRILLO RAMiREZ"/>
    <n v="33377780"/>
    <s v="Bogotá, D.C."/>
    <n v="1968"/>
    <n v="30300000"/>
    <n v="15150000"/>
    <n v="0"/>
    <n v="45450000"/>
    <n v="5050000"/>
    <m/>
    <m/>
    <n v="1"/>
    <s v="Persona Natural"/>
    <x v="0"/>
    <s v="1.  10/08/2023 5:09:06 PM Mediante documento radicado el 8 de agosto de 2023, se solicita la PRÓRROGA y ADICIÓN del contrato No. 196-2023CPS-P(86021), suscrito con DIANA CAROLINA CARRILLO RAMÍREZ, por el término de TRES (3) MESES, además de adicionar QUINCE MILLONES CIENTO CINCUENTA MIL PESOS ($ 15.150.000). M/CTE; atendiendo a la necesidad de garantizar la función de la administración local se requiere continuar con la ejecución del contrato de prestación de servicios objeto de adición y prórroga. LA NUEVA FECHA DE TERMINACIÓN DEL CONTRATO ES EL DÍA 12 DE NOVIEMBRE DE 2023. Las erogaciones correspondientes al pago del valor de la presente adición se harán con cargo al presupuesto del FDLS, según certificado de disponibilidad presupuestal N° 471 del 31/01/2023. Lo anterior, con fundamento además en el principio de la autonomía de la voluntad consagrado en el artículo 1602 del Código Civil, en concordancia con el artículo 40 de la Ley 80 de 1993, inciso tercero"/>
    <s v="PRESTAR LOS SERVICIOS PROFESIONALES EN ACCIONES ENFOCADAS A LA GENERACIÓN Y PROMOCIÓN DEL TERRITORIO, REALIZANDO ACCIONES ENCAMINADAS A LA INTERVENCIÓN CON PROCESOS DE RESTAURACIÓN, REHABILITACIÓN O RECUPERACIÓN ECOLÓGICA, EN EL MARCO DEL CUMPLIMIENTO DE LAS METAS ESTABLECIDAS EN EL PROYECTO DE INVERSIÓN 1968- CONECTIVIDAD DEL TERRITORIO AMBIENTAL DE SUBA"/>
    <s v="https://community.secop.gov.co/Public/Tendering/OpportunityDetail/Index?noticeUID=CO1.NTC.3948670&amp;isFromPublicArea=True&amp;isModal=true&amp;asPopupView=true"/>
    <x v="12"/>
    <x v="413"/>
    <d v="2023-02-13T00:00:00"/>
    <d v="2023-08-12T00:00:00"/>
    <s v="6 meses "/>
    <d v="2023-11-12T00:00:00"/>
    <s v="3 meses "/>
    <d v="2023-11-12T00:00:00"/>
    <s v="9 meses "/>
    <s v="Término Ok"/>
    <m/>
    <m/>
    <m/>
    <m/>
    <s v="Cara 103B # 152-51 Villa imperial apto 908 torre"/>
    <n v="3156512629"/>
    <s v="dianacarrillo14@yahoo.com"/>
    <s v="Banco Davivienda"/>
    <s v="Ahorros"/>
    <s v="7100829311"/>
    <s v="Femenino"/>
    <s v="Colombia"/>
    <s v="Tunja"/>
    <s v="Boyacá"/>
    <d v="1985-02-14T00:00:00"/>
    <n v="39"/>
    <s v="BIOLOGIA,MAESTRIA EN CIENCIAS - BIOLOGIA"/>
    <m/>
  </r>
  <r>
    <x v="3"/>
    <s v="197-2023"/>
    <n v="86011"/>
    <s v="Secop II"/>
    <s v="197-2023CPS-P(86011)"/>
    <s v="FDLSUBACD-197-2023-(86011)"/>
    <x v="0"/>
    <x v="0"/>
    <x v="1"/>
    <m/>
    <m/>
    <s v="MIRIAN LIZARAZO AROCHA"/>
    <n v="27788048"/>
    <s v="Pamplona (Norte de Santander)"/>
    <n v="1979"/>
    <n v="77000000"/>
    <n v="7000000"/>
    <n v="0"/>
    <n v="84000000"/>
    <n v="7000000"/>
    <m/>
    <m/>
    <n v="5"/>
    <s v="Persona Natural"/>
    <x v="0"/>
    <s v="1. 19/12/2023 2:33:31 PM Mediante documento radicado el 5 de diciembre de 2023, se solicita la PRÓRROGA y ADICIÓN del contrato No. 197-2023CPS-P(86011), suscrito con MIRIAN LIZARAZO AROCHA, por el término de 1 mes y además de adicionar SIETE MILLONES M/CTE. ($7.000.000),; atendiendo a la necesidad de garantizar la función de la administración local se requiere continuar con la ejecución del contrato de prestación de servicios objeto de adición y prórroga. LA NUEVA FECHA DE TERMINACIÓN DEL CONTRATO ES EL DÍA 31 DE ENERO DE 2024. Las erogaciones correspondientes al pago del valor de la presente reducirán se harán con cargo al presupuesto del FDLS, según certificado de disponibilidad presupuestal N° 1302 del 13 de DICIEMBRE de 2023. Lo anterior, con fundamento además en el principio de la autonomía de la voluntad consagrado en el artículo 1602 del Código Civil, en concordancia con el artículo 40 de la Ley 80 de 1993, inciso tercero."/>
    <s v="APOYAR JURÍDICAMENTE LA COORDINACIÓN DE LA EJECUCIÓN DE LAS ACCIONES REQUERIDAS EN EL ÁREA DE JURÍDICA Y POLICIVA DE LA ALCALDÍA LOCAL DE SUBA EN TEMAS DE INSPECCIÓN, VIGILANCIA Y CONTROL; Y LAS DEMÁS TENDIENTES A LA DEPURACIÓN DE LAS ACTUACIONES ADMINISTRATIVAS QUE CURSAN EN LA ALCALDÍA"/>
    <s v="https://community.secop.gov.co/Public/Tendering/OpportunityDetail/Index?noticeUID=CO1.NTC.3948306&amp;isFromPublicArea=True&amp;isModal=true&amp;asPopupView=true"/>
    <x v="21"/>
    <x v="413"/>
    <d v="2023-02-13T00:00:00"/>
    <d v="2023-12-31T00:00:00"/>
    <s v="10 meses 19 días."/>
    <d v="2024-01-31T00:00:00"/>
    <s v="1 meses "/>
    <d v="2024-01-31T00:00:00"/>
    <s v="11 meses 19 días."/>
    <s v="Término Ok"/>
    <m/>
    <m/>
    <m/>
    <m/>
    <s v="Calle 145 # 21 - 20 Apto 701"/>
    <n v="3002666624"/>
    <s v="mirianlizarazo@hotmail.com"/>
    <s v="Banco de Bogotá"/>
    <s v="Ahorros"/>
    <s v="410108989"/>
    <s v="Masculino"/>
    <s v="Colombia"/>
    <s v="Cúcuta"/>
    <s v="Norte de Santander"/>
    <d v="1953-06-23T00:00:00"/>
    <n v="70"/>
    <s v="ESPECIALIZACION EN GESTION DE ENTIDADES TERRITORIALES; ESPECIALIZACION EN DERECHO ADMINISTRATIVO; DERECHO"/>
    <m/>
  </r>
  <r>
    <x v="3"/>
    <s v="198-2023 C1"/>
    <n v="85901"/>
    <s v="Secop II"/>
    <s v="198-2023CPS-P(85901)"/>
    <s v="FDLSUBACD-198-2023-(85901)"/>
    <x v="0"/>
    <x v="0"/>
    <x v="1"/>
    <d v="2023-03-01T00:00:00"/>
    <s v="$73.500.000"/>
    <s v="ANGELICA MARIA DIAZ VILLALOBOS"/>
    <n v="1121874277"/>
    <s v="Villavicencio (Meta)"/>
    <n v="1971"/>
    <n v="77000000"/>
    <n v="0"/>
    <n v="0"/>
    <n v="77000000"/>
    <n v="7000000"/>
    <m/>
    <m/>
    <n v="5"/>
    <s v="Persona Natural"/>
    <x v="1"/>
    <s v="1. 01/03/2023 12:32:43 PM En atención a la solicitud efectuada por el apoyo a la supervisión y el supervisor , se realiza la cesión de las obligaciones del Contrato de Prestación de Servicios Profesionales N°198-2023CPS-P(85901), suscrito entre EL FONDO y ANGELICA MARIA DIAZ VILLALOBOS a CAROLINA TRIVIÑO LOZANO identificada (o) con cedula de ciudadanía No. 52.864.240 de BOGOTA; donde en el mismo se adjuntan los documentos para tal fin."/>
    <s v="APOYAR AL (LA) ALCALDE (SA) LOCAL EN LA PROMOCIÓN, ARTICULACIÓN, ACOMPAÑAMIENTO Y SEGUIMIENTO PARA LA ATENCIÓN Y PROTECCIÓN DE LOS ANIMALES DOMÉSTICOS Y SILVESTRES DE LA LOCALIDAD"/>
    <s v="https://community.secop.gov.co/Public/Tendering/OpportunityDetail/Index?noticeUID=CO1.NTC.3918933&amp;isFromPublicArea=True&amp;isModal=true&amp;asPopupView=true"/>
    <x v="12"/>
    <x v="414"/>
    <d v="2023-02-14T00:00:00"/>
    <d v="2023-12-31T00:00:00"/>
    <s v="10 meses 18 días."/>
    <d v="2023-12-31T00:00:00"/>
    <s v=""/>
    <d v="2023-12-31T00:00:00"/>
    <s v="10 meses 18 días."/>
    <s v="Término Ok"/>
    <m/>
    <m/>
    <m/>
    <m/>
    <s v="Tv 88 # 145a 64"/>
    <n v="3115278359"/>
    <s v="angelik.diaz04@gmail.com"/>
    <s v="Banco Davivienda"/>
    <s v="Ahorros"/>
    <s v="5780102600"/>
    <s v="Femenino"/>
    <s v="Colombia"/>
    <s v="Villavicencio"/>
    <s v="Meta"/>
    <d v="1991-01-04T00:00:00"/>
    <n v="33"/>
    <s v="ESPECIALIZACIÓN EN PLANEACIÓN, GESTIÓN Y CONTROL DEL DESARROLLO - INGENIERIA AMBIENTAL"/>
    <m/>
  </r>
  <r>
    <x v="3"/>
    <s v="198-2023 C2"/>
    <n v="85901"/>
    <s v="Secop II"/>
    <s v="198-2023CPS-P(85901)"/>
    <s v="FDLSUBACD-198-2023-(85901)"/>
    <x v="0"/>
    <x v="0"/>
    <x v="1"/>
    <d v="2024-02-01T00:00:00"/>
    <s v="$17.033.333_x000d_"/>
    <s v="CAROLINA TRIVIÑO LOZANO"/>
    <n v="52864240"/>
    <s v="Bogotá, D.C."/>
    <n v="1971"/>
    <n v="77000000"/>
    <n v="21000000"/>
    <n v="0"/>
    <n v="98000000"/>
    <n v="7000000"/>
    <m/>
    <m/>
    <n v="5"/>
    <s v="Persona Natural"/>
    <x v="1"/>
    <s v="1. 21/12/2023 12:35:38 PM La supervisión del Contrato de Prestación de Servicios No. 198-2023CPS-P(85901), suscrito con CAROLINA TRIVIÑO LOZANO identificado con cédula de ciudadanía No. 52.864.240 de Bogotá, D.C., radicó en la Oficina de Contratación solicitud de ADICIÓN Y PRÓRROGA No. (1 ) del referido contrato así; a) Prórroga por (3) meses hasta el 31 de marzo de 2024, y adición para un valor VEINTIUNO MILLONES PESOS M/CTE. ($21.000.000) para un total de NOVENTA Y OCHO MILLONES DE PESOS M/CTE. ($98.000.000), la cual se encuentra respaldada con el Certificado de Disponibilidad Presupuestal No. 1341 del 14 de diciembre de 2023, teniendo en cuenta la justificación que se encuentra en los documentos anexos, que hacen parte integral del presente Contrato._x000a_2. 1/02/2024 6:05:14 PM Mediante documento radicado en el Fondo de Desarrollo Local de Suba, por CAMILO ANDRES PRIETO CUARTAS, quien obra como apoyo a la supervisión del Contrato 198-2023CPS-P (85901), se solicita CESIÓN del contrato suscrito con CAROLINA TRIVIÑO LOZANO, De conformidad con la justificación esgrimida en el documento anexo suscrito por el supervisor, que hace parte integral de la presente modificación contractual. Por lo anterior, se realiza la CESIÓN DEL CONTRATO A JUAN CAMILO SANCHEZ SANCHEZ, identificado (a) con C.C. N° 1.015.447.481 de Bogotá D.C, a partir del 1 de FEBRERO de 2024, teniendo en cuenta la idoneidad, previa verificación de los requisitos aportados por el (la) contratista. Lo anterior de conformidad con los documentos anexos, los cuales hacen parte integral de la presente modificación contractual"/>
    <s v="APOYAR AL (LA) ALCALDE (SA) LOCAL EN LA PROMOCIÓN, ARTICULACIÓN, ACOMPAÑAMIENTO Y SEGUIMIENTO PARA LA ATENCIÓN Y PROTECCIÓN DE LOS ANIMALES DOMÉSTICOS Y SILVESTRES DE LA LOCALIDAD"/>
    <s v="https://community.secop.gov.co/Public/Tendering/OpportunityDetail/Index?noticeUID=CO1.NTC.3918933&amp;isFromPublicArea=True&amp;isModal=true&amp;asPopupView=true"/>
    <x v="12"/>
    <x v="414"/>
    <d v="2023-02-14T00:00:00"/>
    <d v="2023-12-31T00:00:00"/>
    <s v="10 meses 18 días."/>
    <d v="2024-03-30T00:00:00"/>
    <s v="2 meses 28 días."/>
    <d v="2024-03-30T00:00:00"/>
    <s v="1 años 1 meses 17 días."/>
    <s v="Término Ok"/>
    <m/>
    <m/>
    <m/>
    <m/>
    <s v="Cra. 53 #106-59"/>
    <n v="3209503986"/>
    <s v="carolinatrivino22@gmail.com "/>
    <s v="Banco Davivienda"/>
    <s v="Ahorros"/>
    <s v="009870205714"/>
    <s v="Femenino"/>
    <s v="Colombia"/>
    <s v="Bogotá, D.C."/>
    <s v="Cundinamarca"/>
    <d v="1981-05-22T00:00:00"/>
    <n v="43"/>
    <s v="ESPECIALIZACIÓN EN POLÍTICA SOCIAL; CIENCIA POLÍTICA"/>
    <m/>
  </r>
  <r>
    <x v="3"/>
    <s v="198-2023"/>
    <n v="85901"/>
    <s v="Secop II"/>
    <s v="198-2023CPS-P(85901)"/>
    <s v="FDLSUBACD-198-2023-(85901)"/>
    <x v="0"/>
    <x v="0"/>
    <x v="1"/>
    <m/>
    <m/>
    <s v="JUAN CAMILO SANCHEZ SANCHEZ"/>
    <n v="1015447481"/>
    <s v="Bogotá, D.C."/>
    <n v="1971"/>
    <n v="77000000"/>
    <n v="38500000"/>
    <n v="0"/>
    <n v="115500000"/>
    <n v="7000000"/>
    <m/>
    <m/>
    <n v="5"/>
    <s v="Persona Natural"/>
    <x v="6"/>
    <s v="2. 26/03/2024 2:47:34 PM La supervisión del Contrato de Prestación de Servicios No. 198-2023CPS-P(85901), suscrito con JUAN CAMILO SANCHEZ SANCHEZ, identificado con cédula de ciudadanía No. 1.015.447.481 radicó en la Oficina de Contratación solicitud de ADICIÓN Y PRÓRROGA No. (2), del mismo; prórroga hasta el catorce (14) de junio de 2024, y adición por la suma de DIECISIETE MILLONES QUINIENTOS MIL PESOS M/CTE. ($ 17.500.000) la cual se encuentra respaldada con el Certificado de Disponibilidad Presupuestal No. 1093 del 22 de marzo de 2024, teniendo en cuenta la justificación que se encuentra en los documentos anexos, que hacen parte integral del presente Contrato._x000a_1. 21/12/2023 12:35:38 PM La supervisión del Contrato de Prestación de Servicios No. 198-2023CPS-P(85901), suscrito con CAROLINA TRIVIÑO LOZANO identificado con cédula de ciudadanía No. 52.864.240 de Bogotá, D.C., radicó en la Oficina de Contratación solicitud de ADICIÓN Y PRÓRROGA No. (1 ) del referido contrato así; a) Prórroga por (3) meses hasta el 31 de marzo de 2024, y adición para un valor VEINTIUNO MILLONES PESOS M/CTE. ($21.000.000) para un total de NOVENTA Y OCHO MILLONES DE PESOS M/CTE. ($98.000.000), la cual se encuentra respaldada con el Certificado de Disponibilidad Presupuestal No. 1341 del 14 de diciembre de 2023, teniendo en cuenta la justificación que se encuentra en los documentos anexos, que hacen parte integral del presente Contrato."/>
    <s v="APOYAR AL (LA) ALCALDE (SA) LOCAL EN LA PROMOCIÓN, ARTICULACIÓN, ACOMPAÑAMIENTO Y SEGUIMIENTO PARA LA ATENCIÓN Y PROTECCIÓN DE LOS ANIMALES DOMÉSTICOS Y SILVESTRES DE LA LOCALIDAD"/>
    <s v="https://community.secop.gov.co/Public/Tendering/OpportunityDetail/Index?noticeUID=CO1.NTC.3918933&amp;isFromPublicArea=True&amp;isModal=true&amp;asPopupView=true"/>
    <x v="12"/>
    <x v="414"/>
    <d v="2023-02-14T00:00:00"/>
    <d v="2023-12-31T00:00:00"/>
    <s v="10 meses 18 días."/>
    <d v="2024-06-14T00:00:00"/>
    <s v="5 meses 14 días."/>
    <d v="2024-06-14T00:00:00"/>
    <s v="1 años 4 meses 1 días."/>
    <s v="Término Ok"/>
    <m/>
    <m/>
    <m/>
    <m/>
    <s v="KR 1148051 IN 11 AP 602"/>
    <n v="3057521079"/>
    <s v="juancsanchezs17@gmail.com"/>
    <s v="Banco Caja Social (BCSC)"/>
    <s v="Ahorros"/>
    <s v="24100331516"/>
    <s v="Masculino"/>
    <s v="Colombia"/>
    <s v="Bogotá, D.C."/>
    <s v="Cundinamarca"/>
    <d v="1994-07-17T00:00:00"/>
    <n v="29"/>
    <s v="ESPECIALIZACION EN LABORATORIO CLINICO VETERINARIO; MEDICINA VETERINARIA"/>
    <m/>
  </r>
  <r>
    <x v="3"/>
    <s v="199-2023"/>
    <n v="86011"/>
    <s v="Secop II"/>
    <s v="199-2023CPS-P(86011)"/>
    <s v="FDLSUBACD-199- 2023-(86011)"/>
    <x v="0"/>
    <x v="0"/>
    <x v="1"/>
    <m/>
    <m/>
    <s v="CLAUDIA PATRICIA URREGO MORENO"/>
    <n v="52990899"/>
    <s v="Bogotá, D.C."/>
    <n v="1979"/>
    <n v="42000000"/>
    <n v="21000000"/>
    <n v="0"/>
    <n v="63000000"/>
    <n v="7000000"/>
    <m/>
    <m/>
    <n v="5"/>
    <s v="Persona Natural"/>
    <x v="0"/>
    <s v="1. 2/08/2023 3:29:45 PM La supervisión del Contrato de Prestación de Servicios No. 199-2023CPS-P(86011), suscrito con CLAUDIA PATRICIA URREGO MORENO identificada con cédula de ciudadanía No. 52.990.899 radicó en la Oficina de Contratación solicitud de ADICIÓN Y PRÓRROGA No. (1), del mismo; prórroga hasta el siete (7) de noviembre de 2023, y adición por la suma de VEINTIÚN MILLONES DE PESOS M/CTE. ($21.000.000) la cual se encuentra respaldada con el Certificado de Disponibilidad Presupuestal No. 496 del 31 de enero de 2023, teniendo en cuenta la justificación que se encuentra en los documentos anexos, que hacen parte integral del presente Contrato."/>
    <s v="APOYAR JURÍDICAMENTE LA COORDINACIÓN DE LA EJECUCIÓN DE LAS ACCIONES REQUERIDAS EN EL ÁREA DE JURÍDICA Y POLICIVA DE LA ALCALDÍA LOCAL DE SUBA EN TEMAS DE INSPECCIÓN, VIGILANCIA Y CONTROL; Y LAS DEMÁS TENDIENTES A LA DEPURACIÓN DE LAS ACTUACIONES ADMINISTRATIVAS QUE CURSAN EN LA ALCALDÍA"/>
    <s v="https://community.secop.gov.co/Public/Tendering/OpportunityDetail/Index?noticeUID=CO1.NTC.3923056&amp;isFromPublicArea=True&amp;isModal=true&amp;asPopupView=true"/>
    <x v="21"/>
    <x v="414"/>
    <d v="2023-02-08T00:00:00"/>
    <d v="2023-08-07T00:00:00"/>
    <s v="6 meses "/>
    <d v="2023-11-07T00:00:00"/>
    <s v="3 meses "/>
    <d v="2023-11-07T00:00:00"/>
    <s v="9 meses "/>
    <s v="Término Ok"/>
    <m/>
    <m/>
    <m/>
    <m/>
    <s v="CARRERA 8F N°159B 34"/>
    <n v="3013627540"/>
    <s v="CLAUDIAUABOG@HOTMAIL.COM"/>
    <s v="Banco Davivienda"/>
    <s v="Ahorros"/>
    <s v="450700087130"/>
    <s v="Femenino"/>
    <s v="Colombia"/>
    <s v="Bogotá, D.C."/>
    <s v="Cundinamarca"/>
    <d v="1982-11-27T00:00:00"/>
    <n v="41"/>
    <s v="DERECHO"/>
    <m/>
  </r>
  <r>
    <x v="3"/>
    <s v="200-2023"/>
    <n v="86105"/>
    <s v="Secop II"/>
    <s v="200-2023CPS-P(86105)"/>
    <s v="FDLSUBACD-200-2023-(86105)"/>
    <x v="0"/>
    <x v="0"/>
    <x v="1"/>
    <m/>
    <m/>
    <s v="ERICK LEANDRO VALBUENA CARDENAS"/>
    <n v="1013637730"/>
    <s v="Bogotá, D.C."/>
    <n v="1979"/>
    <n v="42000000"/>
    <n v="21000000"/>
    <n v="0"/>
    <n v="63000000"/>
    <n v="7000000"/>
    <m/>
    <m/>
    <n v="5"/>
    <s v="Persona Natural"/>
    <x v="0"/>
    <s v="1. 3/08/2023 5:30:49 PM_x0009_Mediante documento radicado el 15 de julio de 2023, se solicita la PRÓRROGA y ADICIÓN del contrato No. 200-2023CPS-P(86105), suscrito con ERICK LEANDRO VALBUENA CÁRDENAS, por el término de TRES (3) MESES, además de adicionar VEINTIUNO MILLONES PESOS M/CTE. ($21.000.000) ; atendiendo a la necesidad de garantizar la función de la administración local se requiere continuar con la ejecución del contrato de prestación de servicios objeto de adición y prórroga. LA NUEVA FECHA DE TERMINACIÓN DEL CONTRATO ES EL DÍA 07 DE NOVIEMBRE DE 2023. Las erogaciones correspondientes al pago del valor de la presente reducirán se harán con cargo al presupuesto del FDLS, según certificado de disponibilidad presupuestal N° 497 del 31 de enero de 2023"/>
    <s v="APOYAR TECNICAMENTE LAS DISTINTAS ETAPAS DE LOS PROCESOS DE COMPETENCIA DE LA ALCALDIA LOCAL PARA LA DEPURACION DE ACTUACIONES ADMINISTRATIVAS"/>
    <s v="https://community.secop.gov.co/Public/Tendering/OpportunityDetail/Index?noticeUID=CO1.NTC.3917244&amp;isFromPublicArea=True&amp;isModal=true&amp;asPopupView=true"/>
    <x v="21"/>
    <x v="414"/>
    <d v="2023-02-08T00:00:00"/>
    <d v="2023-08-07T00:00:00"/>
    <s v="6 meses "/>
    <d v="2023-11-07T00:00:00"/>
    <s v="3 meses "/>
    <d v="2023-11-07T00:00:00"/>
    <s v="9 meses "/>
    <s v="Término Ok"/>
    <m/>
    <m/>
    <m/>
    <m/>
    <s v="kr 19b 26a 61 sur"/>
    <n v="3102294706"/>
    <s v=" elvalbuena16@gmail.com"/>
    <s v="Banco Caja Social (BCSC)"/>
    <s v="Ahorros"/>
    <s v="24060091097"/>
    <s v="Masculino"/>
    <s v="Colombia"/>
    <s v="Bogotá, D.C."/>
    <s v="Cundinamarca"/>
    <d v="1993-01-07T00:00:00"/>
    <n v="31"/>
    <s v="ESPECIALIZACION EN GERENCIA DE PROYECTOS DE CONSTRUCCION,ARQUITECTURA"/>
    <m/>
  </r>
  <r>
    <x v="3"/>
    <s v="201-2023"/>
    <n v="86105"/>
    <s v="Secop II"/>
    <s v="201-2023CPS-P(86105)"/>
    <s v="FDLSUBACD-201-2023-(86105)"/>
    <x v="0"/>
    <x v="0"/>
    <x v="1"/>
    <m/>
    <m/>
    <s v="ESTIBALIZ BAQUERO BORDA"/>
    <n v="1018407205"/>
    <s v="Bogotá, D.C."/>
    <n v="1979"/>
    <n v="42000000"/>
    <n v="21000000"/>
    <n v="0"/>
    <n v="63000000"/>
    <n v="7000000"/>
    <m/>
    <m/>
    <n v="5"/>
    <s v="Persona Natural"/>
    <x v="0"/>
    <s v="1.  4/08/2023 5:12:23 PM Mediante documento radicado el 31 de julio de 2023, se solicita la PRÓRROGA y ADICIÓN del contrato No. 201-2023CPS-P(86105), suscrito con ESTIBALIZ BAQUERO BORDA, por el término de TRES (3) MESES, además de adicionar Veintiún millones de pesos M/CTE. ($21.000.000); atendiendo a la necesidad de garantizar la función de la administración local se requiere continuar con la ejecución del contrato de prestación de servicios objeto de adición y prórroga. LA NUEVA FECHA DE TERMINACIÓN DEL CONTRATO ES EL DÍA 07 DE NOVIEMBRE DE 2023.. Las erogaciones correspondientes al pago del valor de la presente reducirán se harán con cargo al presupuesto del FDLS, según certificado de disponibilidad presupuestal N°497 del 31 de enero de 2023."/>
    <s v="APOYAR TECNICAMENTE LAS DISTINTAS ETAPAS DE LOS PROCESOS DE COMPETENCIA DE LA ALCALDIA LOCAL PARA LA DEPURACION DE ACTUACIONES ADMINISTRATIVAS"/>
    <s v="https://community.secop.gov.co/Public/Tendering/OpportunityDetail/Index?noticeUID=CO1.NTC.3917444&amp;isFromPublicArea=True&amp;isModal=true&amp;asPopupView=true"/>
    <x v="21"/>
    <x v="414"/>
    <d v="2023-02-08T00:00:00"/>
    <d v="2023-08-07T00:00:00"/>
    <s v="6 meses "/>
    <d v="2023-11-07T00:00:00"/>
    <s v="3 meses "/>
    <d v="2023-11-07T00:00:00"/>
    <s v="9 meses "/>
    <s v="Término Ok"/>
    <m/>
    <m/>
    <m/>
    <m/>
    <s v="ac 147null 7G52"/>
    <n v="3138063879"/>
    <s v="lizbaquero7@gmail.com"/>
    <s v="Bancolombia"/>
    <s v="Ahorros"/>
    <s v="20322573791"/>
    <s v="Masculino"/>
    <s v="Colombia"/>
    <s v="Bogotá, D.C."/>
    <s v="Cundinamarca"/>
    <d v="1986-10-07T00:00:00"/>
    <n v="37"/>
    <s v="ARQUITECTURA"/>
    <m/>
  </r>
  <r>
    <x v="3"/>
    <s v="202-2023"/>
    <n v="86105"/>
    <s v="Secop II"/>
    <s v="202-2023CPS-P(86105)"/>
    <s v="FDLSUBACD-202-2023-(86105)"/>
    <x v="0"/>
    <x v="0"/>
    <x v="1"/>
    <m/>
    <m/>
    <s v="MELIZA JANEZ GOMEZ PALACIOS"/>
    <n v="1077425387"/>
    <s v="Quibdó (Chocó)"/>
    <n v="1979"/>
    <n v="42000000"/>
    <n v="21000000"/>
    <n v="0"/>
    <n v="63000000"/>
    <n v="7000000"/>
    <m/>
    <m/>
    <n v="5"/>
    <s v="Persona Natural"/>
    <x v="0"/>
    <s v="1. 1/08/2023 12:43:07 PM  Mediante documento radicado en el Fondo de Desarrollo Local de Suba, por JULIAN ANDRES MORENO BARON, quien obra como supervisor del Contrato de Prestación de Servicios 202-2023CPS-P(86105), suscrito con MELIZA JANEZ GÓMEZ PALACIOS, se determina prorrogar por TRES (3) MESES contado a partir del vencimiento del plazo pactado y adicionar presupuestalmente al contrato la suma de VEINTIUN MILLONES PESOS M/CTE. ($21.000.000) incluido impuestos, (la justificación se encuentra anexa al presente, la cual hace parte integra del contrato). La nueva fecha terminación del contrato es el 7/11/2023. Para el efecto, se cuenta con el Certificado de Disponibilidad Presupuestal (CDP) No. 497 del 31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APOYAR TECNICAMENTE LAS DISTINTAS ETAPAS DE LOS PROCESOS DE COMPETENCIA DE LA ALCALDIA LOCAL PARA LA DEPURACION DE ACTUACIONES ADMINISTRATIVAS"/>
    <s v="https://community.secop.gov.co/Public/Tendering/OpportunityDetail/Index?noticeUID=CO1.NTC.3917185&amp;isFromPublicArea=True&amp;isModal=true&amp;asPopupView=true"/>
    <x v="21"/>
    <x v="414"/>
    <d v="2023-02-08T00:00:00"/>
    <d v="2023-08-07T00:00:00"/>
    <s v="6 meses "/>
    <d v="2023-11-07T00:00:00"/>
    <s v="3 meses "/>
    <d v="2023-11-07T00:00:00"/>
    <s v="9 meses "/>
    <s v="Término Ok"/>
    <m/>
    <m/>
    <m/>
    <m/>
    <s v="Calle 64c #113c-45 Torre B apto 116"/>
    <n v="3116397504"/>
    <s v=" janez.pretty@gmail.com"/>
    <s v="Banco BBVA"/>
    <s v="Ahorros"/>
    <s v="52450293"/>
    <s v="Femenino"/>
    <s v="Colombia"/>
    <s v="Quibdó"/>
    <s v="Chocó"/>
    <d v="1986-07-23T00:00:00"/>
    <n v="37"/>
    <s v="ESPECIALIZACIÓN EN GERENCIA DE PROYECTOS,INGENIERIA CIVIL "/>
    <m/>
  </r>
  <r>
    <x v="3"/>
    <s v="203-2023"/>
    <n v="86105"/>
    <s v="Secop II"/>
    <s v="203-2023CPS-P(86105)"/>
    <s v="FDLSUBACD-203-2023-(86105)"/>
    <x v="0"/>
    <x v="0"/>
    <x v="1"/>
    <m/>
    <m/>
    <s v="WASBERG YUSSIF LEMUS FRANCO"/>
    <n v="1015415438"/>
    <s v="Bogotá, D.C."/>
    <n v="1979"/>
    <n v="42000000"/>
    <n v="21000000"/>
    <n v="0"/>
    <n v="63000000"/>
    <n v="7000000"/>
    <m/>
    <m/>
    <n v="5"/>
    <s v="Persona Natural"/>
    <x v="0"/>
    <s v="1. 3/08/2023 11:33:24 AM Mediante documento radicado en el Fondo de Desarrollo Local de Suba, por JULIAN ANDRES MORENO BARON, quien obra como supervisor del Contrato de Prestación de Servicios 203-2023CPS-P(86105), suscrito con WARSBERG YUSSIF LEMUS FRANCO se determina prorrogar por TRES (3) MESES contado a partir del vencimiento del plazo pactado y adicionar presupuestalmente al contrato la suma de VEINTIUN MILLONES PESOS M/CTE. ($21.000.000) incluido impuestos, (la justificación se encuentra anexa al presente, la cual hace parte integra del contrato). La nueva fecha terminación del contrato es el 07/11/2023. Para el efecto, se cuenta con el Certificado de Disponibilidad Presupuestal (CDP) No. 497 del 31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APOYAR TECNICAMENTE LAS DISTINTAS ETAPAS DE LOS PROCESOS DE COMPETENCIA DE LA ALCALDIA LOCAL PARA LA DEPURACION DE ACTUACIONES ADMINISTRATIVAS"/>
    <s v="https://community.secop.gov.co/Public/Tendering/OpportunityDetail/Index?noticeUID=CO1.NTC.3923898&amp;isFromPublicArea=True&amp;isModal=true&amp;asPopupView=true"/>
    <x v="21"/>
    <x v="414"/>
    <d v="2023-02-08T00:00:00"/>
    <d v="2023-08-07T00:00:00"/>
    <s v="6 meses "/>
    <d v="2023-11-07T00:00:00"/>
    <s v="3 meses "/>
    <d v="2023-11-07T00:00:00"/>
    <s v="9 meses "/>
    <s v="Término Ok"/>
    <m/>
    <m/>
    <m/>
    <m/>
    <s v="Carrera 87 A No. 127 - 59 Int 4 Casa 14"/>
    <n v="3125462192"/>
    <s v="Carrera 87 A No. 127 - 59 Int 4 Casa 14"/>
    <s v="Bancolombia"/>
    <s v="Ahorros"/>
    <s v="30092922215"/>
    <s v="Masculino"/>
    <s v="Colombia"/>
    <s v="Bogotá, D.C."/>
    <s v="Cundinamarca"/>
    <d v="1989-12-29T00:00:00"/>
    <n v="34"/>
    <s v="ESPECIALIZACION EN INGENIERIA DE PAVIMENTOS,INGENIERIA CIVIL"/>
    <m/>
  </r>
  <r>
    <x v="3"/>
    <s v="204-2023"/>
    <n v="86105"/>
    <s v="Secop II"/>
    <s v="204-2023CPS-P(86105)"/>
    <s v="FDLSUBACD-204-2023-(86105)"/>
    <x v="0"/>
    <x v="0"/>
    <x v="1"/>
    <m/>
    <m/>
    <s v="ANDRES LOPEZ GARCIA"/>
    <n v="80470339"/>
    <s v="Bogotá, D.C."/>
    <n v="1979"/>
    <n v="42000000"/>
    <n v="21000000"/>
    <n v="0"/>
    <n v="63000000"/>
    <n v="7000000"/>
    <m/>
    <m/>
    <n v="5"/>
    <s v="Persona Natural"/>
    <x v="0"/>
    <s v="1. 4/08/2023 5:01:50 PM  Mediante documento radicado el 2 de agosto de 2023, se solicita la PRÓRROGA y ADICIÓN del contrato No. 204-2023CPS-P(86105) suscrito con ANDRÉS LÓPEZ GARCÍA, por el término de TRES (3) MESES, además de adicionar VEINTIUN MILLONES PESOS M/CTE. ($21.000.000) M/CTE; atendiendo a la necesidad de garantizar la función de la administración local se requiere continuar con la ejecución del contrato de prestación de servicios objeto de adición y prórroga. LA NUEVA FECHA DE TERMINACIÓN DEL CONTRATO ES EL DÍA 7 DE NOVIEMBRE DE 2023. Las erogaciones correspondientes al pago del valor de la presente adición se harán con cargo al presupuesto del FDLS, según certificado de disponibilidad presupuestal N° 497 del 31/01/2023. Lo anterior, con fundamento además en el principio de la autonomía de la voluntad consagrado en el artículo 1602 del Código Civil, en concordancia con el artículo 40 de la Ley 80 de 1993, inciso tercero_x0009_ _x000a_"/>
    <s v="APOYAR TECNICAMENTE LAS DISTINTAS ETAPAS DE LOS PROCESOS DE COMPETENCIA DE LA ALCALDIA LOCAL PARA LA DEPURACION DE ACTUACIONES ADMINISTRATIVAS"/>
    <s v="https://community.secop.gov.co/Public/Tendering/OpportunityDetail/Index?noticeUID=CO1.NTC.3924947&amp;isFromPublicArea=True&amp;isModal=true&amp;asPopupView=true"/>
    <x v="21"/>
    <x v="415"/>
    <d v="2023-02-08T00:00:00"/>
    <d v="2023-08-07T00:00:00"/>
    <s v="6 meses "/>
    <d v="2023-11-07T00:00:00"/>
    <s v="3 meses "/>
    <d v="2023-11-07T00:00:00"/>
    <s v="9 meses "/>
    <s v="Término Ok"/>
    <m/>
    <m/>
    <m/>
    <m/>
    <s v="KR 87 A No.127 -59 Int. 4 Casa 14 "/>
    <n v="3125462192"/>
    <s v="Ing.yussiflemus@gmail.com"/>
    <s v="Bancolombia"/>
    <s v="Ahorros"/>
    <s v="4212524331"/>
    <s v="Masculino"/>
    <s v="Colombia"/>
    <s v="Bogotá, D.C."/>
    <s v="Cundinamarca"/>
    <d v="1989-12-29T00:00:00"/>
    <n v="34"/>
    <s v="ESPECIALIZACION EN INGENIERIA DE PAVIMENTOS - INGENIERIA CIVIL"/>
    <m/>
  </r>
  <r>
    <x v="3"/>
    <s v="205-2023"/>
    <n v="86105"/>
    <s v="Secop II"/>
    <s v="205-2023CPS-P(86105)"/>
    <s v="FDLSUBACD-205-2023-(86105)"/>
    <x v="0"/>
    <x v="0"/>
    <x v="1"/>
    <m/>
    <m/>
    <s v="GINA PAOLA CUENCA MASSON"/>
    <n v="1018459508"/>
    <s v="Bogotá, D.C."/>
    <n v="1979"/>
    <n v="77000000"/>
    <n v="7000000"/>
    <n v="0"/>
    <n v="84000000"/>
    <n v="7000000"/>
    <m/>
    <m/>
    <n v="5"/>
    <s v="Persona Natural"/>
    <x v="0"/>
    <s v="1. 20/12/2023 2:07:22 PM Mediante documento radicado en el Fondo de Desarrollo Local de Suba, y firmado por JULIAN ANDRES MORENO BARON, quien obra como supervisor del Contrato de Prestación de Servicios 205-2023CPS-P(86105), suscrito con GINA PAOLA CUENCA MASSON, se determina prorrogar por UN (1) MES contado a partir del vencimiento del plazo pactado y adicionar presupuestalmente al contrato la suma de SIETE MILLONES DE PESOS ($7.000.000) incluido impuestos, (la justificación se encuentra anexa al presente, la cual hace parte integra del contrato). La nueva fecha terminación del contrato es el 31/01/2024. Para el efecto, se cuenta con el Certificado de Disponibilidad Presupuestal (CDP) No. 1303 del 13/12/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Apoyar técnicamente las distintas etapas de los procesos de competencia de la alcaldía local para la depuración de actuaciones administrativas"/>
    <s v="https://community.secop.gov.co/Public/Tendering/OpportunityDetail/Index?noticeUID=CO1.NTC.3925105&amp;isFromPublicArea=True&amp;isModal=true&amp;asPopupView=true"/>
    <x v="21"/>
    <x v="415"/>
    <d v="2023-02-08T00:00:00"/>
    <d v="2023-12-31T00:00:00"/>
    <s v="10 meses 24 días."/>
    <d v="2024-01-31T00:00:00"/>
    <s v="1 meses "/>
    <d v="2024-01-31T00:00:00"/>
    <s v="11 meses 24 días."/>
    <s v="Término Ok"/>
    <m/>
    <m/>
    <m/>
    <m/>
    <s v="TV 60 114 A 50 TO SUR AP 1508"/>
    <n v="3015161134"/>
    <s v="ginacmasson@hotmail.com"/>
    <s v="Bancolombia"/>
    <s v="Ahorros"/>
    <s v="67481452594"/>
    <s v="Femenino"/>
    <s v="Colombia"/>
    <s v="Bogotá, D.C."/>
    <s v="Cundinamarca"/>
    <d v="1993-05-24T00:00:00"/>
    <n v="31"/>
    <s v="ARQUITECTURA"/>
    <m/>
  </r>
  <r>
    <x v="3"/>
    <s v="206-2023 C1"/>
    <n v="85966"/>
    <s v="Secop II"/>
    <s v="206-2023CPS-P(85966)"/>
    <s v="FDLSUBACD-206-2023-(85966)"/>
    <x v="0"/>
    <x v="0"/>
    <x v="1"/>
    <d v="2023-05-10T00:00:00"/>
    <s v="$20.533.333"/>
    <s v="EDWARD HERNANDO BLANCO VEGA"/>
    <n v="80030907"/>
    <s v="Bogotá, D.C."/>
    <n v="1994"/>
    <n v="42000000"/>
    <n v="0"/>
    <n v="0"/>
    <n v="42000000"/>
    <n v="7000000"/>
    <m/>
    <m/>
    <n v="1"/>
    <s v="Persona Natural"/>
    <x v="1"/>
    <s v="1. 9/05/2023 10:04:16 PM Mediante documento remitido por el señor Alcalde Local quien obra como supervisor del Contrato de Prestación de Servicios Profesionales 206-2023CPS-P(85966) suscrito con EDWARD HERNANDO BLANCO VEGA, IDENTIFICADO CON CÉDULA DE CIUDADANÍA No.80.030.907, se solicita CESIÓN del mismo, de conformidad con la justificación contenida en el documento anexo, que hace parte integral de la presente modificación contractual. Por lo anterior, se realiza la CESIÓN del Contrato de Prestación de Servicios Profesionales No 206-2023CPS-P(85966) a JUAN MANUEL FORERO CANO , IDENTIFICADO CON CÉDULA DE CIUDADANÍA No. 1.070.921.469 DE BOGOTA D.C), a partir del 09 de mayo de 2023, teniendo en cuenta la idoneidad, previa verificación del cumplimiento de los requisitos aportados por el contratista. Lo anterior de conformidad con los documentos anexos, los cuales hacen parte integral de la presente modificación contractual."/>
    <s v="prestar servicios profesionales al área de gestión del desarrollo local de la alcaldía local de suba, para apoyar la promoción de las acciones tendientes al fortalecimiento, acceso y permanencia de los jóvenes de la localidad en programas de educación técnica, tecnológica y superior, dando cumplimiento efectivo a los componentes del proyecto 1994-jovenes formados para el futuro."/>
    <s v="https://community.secop.gov.co/Public/Tendering/OpportunityDetail/Index?noticeUID=CO1.NTC.3925147&amp;isFromPublicArea=True&amp;isModal=true&amp;asPopupView=true"/>
    <x v="20"/>
    <x v="414"/>
    <d v="2023-02-08T00:00:00"/>
    <d v="2023-08-07T00:00:00"/>
    <s v="6 meses "/>
    <d v="2023-08-07T00:00:00"/>
    <s v=""/>
    <d v="2023-08-07T00:00:00"/>
    <s v="6 meses "/>
    <s v="Término Ok"/>
    <m/>
    <m/>
    <m/>
    <m/>
    <s v="Calle 77 C No. 101 - 82"/>
    <n v="3175385842"/>
    <s v="vlankusko@hotmail.com"/>
    <s v="Banco Scotiabank Colpatria"/>
    <s v="Ahorros"/>
    <n v="4932019420"/>
    <s v="Masculino"/>
    <s v="Colombia"/>
    <s v="Bogotá, D.C."/>
    <s v="Cundinamarca"/>
    <d v="1981-07-23T00:00:00"/>
    <n v="42"/>
    <s v="ESPECIALIZACION EN GESTION DE DESARROLLO ADMINISTRATIVO,ADMINISTRACION DE EMPRESAS"/>
    <m/>
  </r>
  <r>
    <x v="3"/>
    <s v="206-2023 C2"/>
    <n v="85966"/>
    <s v="Secop II"/>
    <s v="206-2023CPS-P(85966)"/>
    <s v="FDLSUBACD-206-2023-(85966)"/>
    <x v="0"/>
    <x v="0"/>
    <x v="1"/>
    <d v="2023-10-04T00:00:00"/>
    <s v="$7.933.333_x000d_"/>
    <s v="JUAN MANUEL FORERO CANO"/>
    <n v="1070921469"/>
    <s v="Bogotá, D.C."/>
    <n v="1994"/>
    <n v="42000000"/>
    <n v="21000000"/>
    <n v="0"/>
    <n v="63000000"/>
    <n v="7000000"/>
    <m/>
    <m/>
    <n v="1"/>
    <s v="Persona Natural"/>
    <x v="1"/>
    <s v="1. 4/08/2023 11:08:34 AM Mediante documento radicado el 27 de JULIO de 2023, se solicita la PRÓRROGA y ADICIÓN del contrato No. 206-2023CPS-P(85966), suscrito JUAN MANUEL FORERO CANO en el término de TRES (03) MESES , además VEINTIUN MILLONES DE PESOS M/CTE. ($21.000.000); atendiendo a la necesidad de garantizar la función de la administración local se requiere continuar con la ejecución del contrato de prestación de servicios objeto de adición y prórroga. LA NUEVA FECHA DE TERMINACIÓN DEL CONTRATO ES EL DÍA 7 DE NOVIEMBRE DE 2023. Las erogaciones correspondientes al pago del valor de la presente adición se harán con cargo al presupuesto del FDLS, según certificado de disponibilidad presupuestal N° 498 del 31/01/2023. Lo anterior, con fundamento además en el principio de la autonomía de la voluntad consagrado en el artículo 1602 del Código Civil, en concordancia con el artículo 40 de la Ley 80 de 1993, inciso tercero"/>
    <s v="prestar servicios profesionales al área de gestión del desarrollo local de la alcaldía local de suba, para apoyar la promoción de las acciones tendientes al fortalecimiento, acceso y permanencia de los jóvenes de la localidad en programas de educación técnica, tecnológica y superior, dando cumplimiento efectivo a los componentes del proyecto 1994-jovenes formados para el futuro."/>
    <s v="https://community.secop.gov.co/Public/Tendering/OpportunityDetail/Index?noticeUID=CO1.NTC.3925147&amp;isFromPublicArea=True&amp;isModal=true&amp;asPopupView=true"/>
    <x v="20"/>
    <x v="414"/>
    <d v="2023-02-08T00:00:00"/>
    <d v="2023-08-07T00:00:00"/>
    <s v="6 meses "/>
    <d v="2023-11-07T00:00:00"/>
    <s v="3 meses "/>
    <d v="2023-11-07T00:00:00"/>
    <s v="9 meses "/>
    <s v="Término Ok"/>
    <m/>
    <m/>
    <m/>
    <m/>
    <s v="KR 28 B 84 45"/>
    <n v="3208480425"/>
    <s v="jmforeroc@gmail.com"/>
    <s v="Bancolombia"/>
    <s v="Ahorros"/>
    <n v="3345601260"/>
    <s v="Masculino"/>
    <s v="Colombia"/>
    <s v="Bogotá, D.C."/>
    <s v="Cundinamarca"/>
    <d v="1993-03-06T00:00:00"/>
    <n v="31"/>
    <s v="ESPECIALIZACION EN DERECHOS HUMANOS"/>
    <m/>
  </r>
  <r>
    <x v="3"/>
    <s v="206-2023"/>
    <n v="85966"/>
    <s v="Secop II"/>
    <s v="206-2023CPS-P(85966)"/>
    <s v="FDLSUBACD-206-2023-(85966)"/>
    <x v="0"/>
    <x v="0"/>
    <x v="1"/>
    <m/>
    <m/>
    <s v="FREDY ALEXANDER SANCHEZ FLORIAN"/>
    <n v="79688211"/>
    <s v="Bogotá, D.C."/>
    <n v="1994"/>
    <n v="42000000"/>
    <n v="21000000"/>
    <n v="0"/>
    <n v="63000000"/>
    <n v="7000000"/>
    <m/>
    <m/>
    <n v="1"/>
    <s v="Persona Natural"/>
    <x v="0"/>
    <m/>
    <s v="prestar servicios profesionales al área de gestión del desarrollo local de la alcaldía local de suba, para apoyar la promoción de las acciones tendientes al fortalecimiento, acceso y permanencia de los jóvenes de la localidad en programas de educación técnica, tecnológica y superior, dando cumplimiento efectivo a los componentes del proyecto 1994-jovenes formados para el futuro."/>
    <s v="https://community.secop.gov.co/Public/Tendering/OpportunityDetail/Index?noticeUID=CO1.NTC.3925147&amp;isFromPublicArea=True&amp;isModal=true&amp;asPopupView=true"/>
    <x v="20"/>
    <x v="414"/>
    <d v="2023-02-08T00:00:00"/>
    <d v="2023-08-07T00:00:00"/>
    <s v="6 meses "/>
    <d v="2023-11-07T00:00:00"/>
    <s v="3 meses "/>
    <d v="2023-11-07T00:00:00"/>
    <s v="9 meses "/>
    <s v="Término Ok"/>
    <m/>
    <m/>
    <m/>
    <m/>
    <s v="CL 5 1 03 ESTE"/>
    <n v="3203772493"/>
    <s v="sanchezflorian.psicólogo@gmail.com; fas750@gmail.com"/>
    <s v="Banco Davivienda"/>
    <s v="Ahorros"/>
    <s v="0550488428087677"/>
    <s v="Masculino"/>
    <s v="Colombia"/>
    <s v="Bogotá, D.C."/>
    <s v="Cundinamarca"/>
    <d v="1975-06-08T00:00:00"/>
    <n v="48"/>
    <s v="PSICOLOGIA"/>
    <m/>
  </r>
  <r>
    <x v="3"/>
    <s v="207-2023"/>
    <n v="85942"/>
    <s v="Secop II"/>
    <s v="207-2023CPS-P(85942)"/>
    <s v="FDLSUBACD-207-2023-(85942)"/>
    <x v="0"/>
    <x v="0"/>
    <x v="1"/>
    <m/>
    <m/>
    <s v="MAGDA GICELLA MOROY CIFUENTES"/>
    <n v="52697415"/>
    <s v="Bogotá, D.C."/>
    <n v="1995"/>
    <n v="42000000"/>
    <n v="21000000"/>
    <n v="0"/>
    <n v="63000000"/>
    <n v="7000000"/>
    <m/>
    <m/>
    <n v="1"/>
    <s v="Persona Natural"/>
    <x v="0"/>
    <s v="1. 3/08/2023 5:10:26 PM La supervisión del Contrato de Prestación de Servicios No. FDLSUBA- 207-2023CPS-P(85942), suscrito con MAGDA GICELLA MOROY CIFUENTES identificado con cédula de ciudadanía No. 52.697.415, radicó en la Oficina de Contratación solicitud de ADICIÓN Y PRÓRROGA No. (1 ) del referido contrato así; a) Prórroga por (3) meses hasta el siete (07) de noviembre de 2023, y adición para un valor VEINTIUNO MILLONES PESOS M/CTE. ($21.000.000) para un total de SESENTA Y TRES MILLONES DE PESOS M/CTE. ($63.000.000), la cual se encuentra respaldada con el Certificado de Disponibilidad Presupuestal No. 499 del 31 de enero de 2023, teniendo en cuenta la justificación que se encuentra en los documentos anexos, que hacen parte integral del presente Contrato"/>
    <s v="PRESTAR SERVICIOS PROFESIONALES EN EL ÁREA DE GESTIÓN DE DESARROLLO LOCAL EN LA ASISTENCIA TÉCNICA Y ESTRUCTURACIÓN DE ACCIONES ENFOCADAS A FORTALECER EL TEJIDO SOCIAL APOYANDO EMPRENDIMIENTOS PRODUCTIVOS EN AGRICULTURA URBANA DE LA LOCALIDAD DE SUB, DANDO CUMPLIMIENTO A LAS METAS DEL PROYECTO DE INVERSIÓN 1995- SEMBRANDO EMPRENDIMIENTO URBANO”"/>
    <s v="https://community.secop.gov.co/Public/Tendering/OpportunityDetail/Index?noticeUID=CO1.NTC.3925684&amp;isFromPublicArea=True&amp;isModal=true&amp;asPopupView=true"/>
    <x v="12"/>
    <x v="414"/>
    <d v="2023-02-08T00:00:00"/>
    <d v="2023-08-07T00:00:00"/>
    <s v="6 meses "/>
    <d v="2023-11-07T00:00:00"/>
    <s v="3 meses "/>
    <d v="2023-11-07T00:00:00"/>
    <s v="9 meses "/>
    <s v="Término Ok"/>
    <m/>
    <m/>
    <m/>
    <m/>
    <s v="CL 153 No 97b 30 int k casa 7"/>
    <n v="3003621407"/>
    <s v="L ambitotas11@gmail.com"/>
    <s v="Banco Davivienda"/>
    <s v="Ahorros"/>
    <s v="8670364952"/>
    <s v="Femenino"/>
    <s v="Colombia"/>
    <s v="Bogotá, D.C."/>
    <s v="Cundinamarca"/>
    <d v="1980-04-26T00:00:00"/>
    <n v="44"/>
    <s v="ESPECIALIZACIÓN TECNOLÓGICA EN GESTIÓN AMBIENTAL,TECNOLOGIA EN SANEAMIENTO_x000a_AMBIENTAL,ADMINISTRACION AMBIENTAL"/>
    <m/>
  </r>
  <r>
    <x v="3"/>
    <s v="208-2023"/>
    <n v="86037"/>
    <s v="Secop II"/>
    <s v="208-2023CPS-P(886037)"/>
    <s v="FDLSUBACD-208-2023-(86037)"/>
    <x v="0"/>
    <x v="0"/>
    <x v="1"/>
    <m/>
    <m/>
    <s v="FABIAN RODRIGUEZ"/>
    <n v="1068975560"/>
    <s v="Choachí (Cundinamarca)"/>
    <n v="1999"/>
    <n v="30300000"/>
    <n v="15150000"/>
    <n v="0"/>
    <n v="45450000"/>
    <n v="5050000"/>
    <m/>
    <m/>
    <n v="5"/>
    <s v="Persona Natural"/>
    <x v="0"/>
    <s v="1. 28/07/2023 4:42:45 PM Mediante documento radicado en el Fondo de Desarrollo Local de Suba, por JULIAN ANDRES MORENO BARON, quien obra como supervisor del Contrato de Prestación de Servicios 208-2023CPS-P(886037), suscrito con CARLOS FABIAN RODRÍGUEZ MORA, se determina prorrogar por TRES (3) MESES contado a partir del vencimiento del plazo pactado y adicionar presupuestalmente al contrato la suma de QUINCE MILLONES CIENTO CINCUENTA MIL PESOS M/CTE. ($15.150.000) incluido impuestos, (la justificación se encuentra anexa al presente, la cual hace parte integra del contrato). La nueva fecha terminación del contrato es el 7/11/2023. Para el efecto, se cuenta con el Certificado de Disponibilidad Presupuestal (CDP) No. 506 del 1 de febr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servicios profesionales para apoyar el área de gestión del desarrollo local en la formulación de proyectos, apoyo a la supervisión, seguimiento y control de la flota vehicular (vehículos livianos y maquinaria amarilla) de propiedad y/o tenencia de la alcaldía de suba y demás temas afines del proyecto de inversión 1999 mejor infraestructura para la movilidad en suba."/>
    <s v="https://community.secop.gov.co/Public/Tendering/OpportunityDetail/Index?noticeUID=CO1.NTC.3925831&amp;isFromPublicArea=True&amp;isModal=true&amp;asPopupView=true"/>
    <x v="11"/>
    <x v="414"/>
    <d v="2023-02-08T00:00:00"/>
    <d v="2023-08-07T00:00:00"/>
    <s v="6 meses "/>
    <d v="2023-11-07T00:00:00"/>
    <s v="3 meses "/>
    <d v="2023-11-07T00:00:00"/>
    <s v="9 meses "/>
    <s v="Término Ok"/>
    <m/>
    <m/>
    <m/>
    <m/>
    <s v="cra57#160-90 int 2 apto203"/>
    <n v="3057538166"/>
    <s v="carlos.rodriguez-mor@mail.escuelaing.edu.co"/>
    <s v="Bancolombia"/>
    <s v="Ahorros"/>
    <s v="94400011421"/>
    <s v="Masculino"/>
    <s v="Colombia"/>
    <s v="Choachí"/>
    <s v="Cundinamarca"/>
    <d v="1994-03-05T00:00:00"/>
    <n v="30"/>
    <s v="ESPECIALIZACION EN GESTION PUBLICA,ESPECIALIZACIÓN EN GERENCIA DE_x000a_PROYECTOS,INGENIERÍA MECÁNICA"/>
    <m/>
  </r>
  <r>
    <x v="3"/>
    <s v="209-2023"/>
    <n v="86137"/>
    <s v="Secop II"/>
    <s v="209-2023CPS-P(86137)"/>
    <s v="FDLSUBACD-209-2023-(86137)"/>
    <x v="0"/>
    <x v="0"/>
    <x v="1"/>
    <m/>
    <m/>
    <s v="IVAN HERNANDO ZABALETA VANEGAS"/>
    <n v="1020764014"/>
    <s v="Bogotá, D.C."/>
    <n v="2015"/>
    <n v="77000000"/>
    <n v="0"/>
    <n v="0"/>
    <n v="77000000"/>
    <n v="7000000"/>
    <m/>
    <m/>
    <n v="5"/>
    <s v="Persona Natural"/>
    <x v="5"/>
    <s v="1. 21/12/2023 8:40:43 AM Mediante documento radicado el 13 de diciembre de 2023, se solicita la TERMINACION ANTICIPADA POR MUTUO ACUERDO del contrato 209-2023CPS-P (86137) suscrito con IVAN HERNANDO ZABALETA, que se encuentra amparada en virtud de lo contemplado en la cláusula décima segunda del contrato, TERMINACIÓN Este contrato se dará por terminado en cualquiera de los siguientes eventos: a) Por mutuo acuerdo de las partes, siempre que con ello no se causen perjuicios a la entidad; a partir desde el 20 de diciembre de 2023."/>
    <s v="Prestar servicios profesionales el área de gestión del desarrollo local de la alcaldía local de suba, para apoyar la estructuración, formulación, evaluación y seguimiento a los proyectos de inversión enfocados en la mejorar las condiciones de seguridad y convivencia en la localidad a través de mecanismos que permitan el acceso a la justicia, dando cumplimiento efectivo a los componentes del proyecto 2015- conviviendo con seguridad y justicia."/>
    <s v="https://community.secop.gov.co/Public/Tendering/OpportunityDetail/Index?noticeUID=CO1.NTC.3925858&amp;isFromPublicArea=True&amp;isModal=true&amp;asPopupView=true"/>
    <x v="13"/>
    <x v="414"/>
    <d v="2023-02-08T00:00:00"/>
    <d v="2023-12-31T00:00:00"/>
    <s v="10 meses 24 días."/>
    <d v="2023-12-31T00:00:00"/>
    <s v=""/>
    <d v="2023-12-20T00:00:00"/>
    <s v="10 meses 13 días."/>
    <s v="Terminación Anticipada"/>
    <m/>
    <m/>
    <m/>
    <m/>
    <s v="CL 142BIS A 140A 06"/>
    <n v="3124626515"/>
    <s v="L ihzabaletav@gmail.com"/>
    <s v="Banco Caja Social (BCSC)"/>
    <s v="Ahorros"/>
    <s v="24093763633"/>
    <s v="Femenino"/>
    <s v="Colombia"/>
    <s v="Bogotá, D.C."/>
    <s v="Cundinamarca"/>
    <d v="1991-07-26T00:00:00"/>
    <n v="32"/>
    <s v="MAESTRÌA EN POLITICAS PUBLICAS,CIENCIA POLÍTICA"/>
    <m/>
  </r>
  <r>
    <x v="3"/>
    <s v="210-2023"/>
    <n v="85927"/>
    <s v="Secop II"/>
    <s v="210-2023CPS-P(85927)"/>
    <s v="FDLSUBACD-210-2023-(85927)"/>
    <x v="0"/>
    <x v="0"/>
    <x v="1"/>
    <m/>
    <m/>
    <s v="ANGY ESTEPHANYA CASTIBLANCO BELTRAN"/>
    <n v="1018492146"/>
    <s v="Bogotá, D.C."/>
    <n v="1978"/>
    <n v="42000000"/>
    <n v="21000000"/>
    <n v="0"/>
    <n v="63000000"/>
    <n v="7000000"/>
    <m/>
    <m/>
    <n v="1"/>
    <s v="Persona Natural"/>
    <x v="0"/>
    <s v="1. 2/08/2023 5:04:19 PM Mediante documento radicado en el Fondo de Desarrollo Local de Suba, por JULIAN ANDRES MORENO BARON, quien obra como supervisor del Contrato de Prestación de Servicios 210-2023CPS-P(85927), suscrito con ANGY ESTEPHANYA CASTIBLANCO BELTRÁN se determina prorrogar por TRES (3) MESES contado a partir del vencimiento del plazo pactado y adicionar presupuestalmente al contrato la suma de VEINTIUN MILLONES PESOS M/CTE. ($21.000.000) incluido impuestos, (la justificación se encuentra anexa al presente, la cual hace parte integra del contrato). La nueva fecha terminación del contrato es el 07/11/2023. Para el efecto, se cuenta con el Certificado de Disponibilidad Presupuestal (CDP) No. 489 del 31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PROFESIONALES EN EL ÁREA GESTIÓN DE DESARROLLO, PARA EL APOYO A LA EJECUCIÓN INTEGRAL DE LOS DIFERENTES PROYECTOS DE INVERSIÓN DESTINADOS A LA INTERVENCIÓN DE LA MALLA VIAL, ESPACIO PÚBLICO, INFRAESTRUCTURA CULTURAL, E INTERVENCIÓN DE INFRAESTRUCTURA DE SEDES ADMINISTRATIVAS DE LA LOCALIDAD DE SUBA Y DEMÁS AFINES DEL PROYECTO DE INVERSIÓN 1978 SUBA CON UNA GESTIÓN PÚBLICA TRANSPARENTE Y EFICIENTE"/>
    <s v="https://community.secop.gov.co/Public/Tendering/OpportunityDetail/Index?noticeUID=CO1.NTC.3926284&amp;isFromPublicArea=True&amp;isModal=true&amp;asPopupView=true"/>
    <x v="11"/>
    <x v="414"/>
    <d v="2023-02-08T00:00:00"/>
    <d v="2023-08-07T00:00:00"/>
    <s v="6 meses "/>
    <d v="2023-11-07T00:00:00"/>
    <s v="3 meses "/>
    <d v="2023-11-07T00:00:00"/>
    <s v="9 meses "/>
    <s v="Término Ok"/>
    <m/>
    <m/>
    <m/>
    <m/>
    <s v="CRA 101 N 82-57"/>
    <n v="3043819573"/>
    <s v="castiblancoangy@gmail.com"/>
    <s v="Bancolombia"/>
    <s v="Ahorros"/>
    <s v="69879261686"/>
    <s v="Femenino"/>
    <s v="Colombia"/>
    <s v="Bogotá, D.C."/>
    <s v="Cundinamarca"/>
    <d v="1997-01-02T00:00:00"/>
    <n v="27"/>
    <s v="arquitectura"/>
    <m/>
  </r>
  <r>
    <x v="3"/>
    <s v="211-2023 C1"/>
    <n v="85927"/>
    <s v="Secop II"/>
    <s v="211-2023CPS-P(85927)"/>
    <s v="FDLSUBACD-211-2023(85927)"/>
    <x v="0"/>
    <x v="0"/>
    <x v="1"/>
    <d v="2023-10-05T00:00:00"/>
    <s v="$7.233.333,33"/>
    <s v="CAMILO ANDRES POVEDA AVILA"/>
    <n v="80237580"/>
    <s v="Bogotá, D.C."/>
    <n v="1978"/>
    <n v="42000000"/>
    <n v="21000000"/>
    <n v="0"/>
    <n v="63000000"/>
    <n v="7000000"/>
    <m/>
    <m/>
    <n v="1"/>
    <s v="Persona Natural"/>
    <x v="1"/>
    <s v="1. 3/08/2023 6:28:09 PM Mediante documento radicado el 18 de julio de 2023, se solicita la PRÓRROGA y ADICIÓN del contrato No. 211-2023CPS-P(85927), suscrito con CAMILO ANDRÉS POVEDA AVILA, por el término de TRES (3) MESES, además de adicionar VEINTIUN MILLONES DE PESOS M/CTE. ($21.000.000) M/CTE; atendiendo a la necesidad de garantizar la función de la administración local se requiere continuar con la ejecución del contrato de prestación de servicios objeto de adición y prórroga. LA NUEVA FECHA DE TERMINACIÓN DEL CONTRATO ES EL DÍA 5 DE NOVIEMBRE DE 2023. Las erogaciones correspondientes al pago del valor de la presente adición se harán con cargo al presupuesto del FDLS, según certificado de disponibilidad presupuestal N° 489 del 31/01/2023. Lo anterior, con fundamento además en el principio de la autonomía de la voluntad consagrado en el artículo 1602 del Código Civil, en concordancia con el artículo 40 de la Ley 80 de 1993, inciso tercero"/>
    <s v="PRESTAR LOS SERVICIOS PROFESIONALES EN EL AREA GESTION DEL DESARROLLO, PARA EL APOYO A LA EJECUCION INTEGRAL DE LOS DIFERENTES PROYECTOS DE INVERSION DESTINADOS A LA INTERVENCION DE LA MALLA VIAL, ESPACIO PUBLICO, INFRAESTRUCTURA CULTURA, E INTERVENCION DE INFRAESTRUCTURA DE SEDES ADMINISTRATIVAS DE LA LOCALIDAD DE SUBA Y DEMAS TEMAS AFINES DEL PROYECTO DE INVERSION 1978 SUBA CON GESTION PUBLICA TRANSPARENTE Y EFICIENTE"/>
    <s v="https://community.secop.gov.co/Public/Tendering/OpportunityDetail/Index?noticeUID=CO1.NTC.3917687&amp;isFromPublicArea=True&amp;isModal=true&amp;asPopupView=true"/>
    <x v="11"/>
    <x v="414"/>
    <d v="2023-02-06T00:00:00"/>
    <d v="2023-08-05T00:00:00"/>
    <s v="6 meses "/>
    <d v="2023-11-05T00:00:00"/>
    <s v="3 meses "/>
    <d v="2023-11-05T00:00:00"/>
    <s v="9 meses "/>
    <s v="Término Ok"/>
    <m/>
    <m/>
    <m/>
    <m/>
    <s v="Kr 65 169 55 AP 1210"/>
    <n v="3134376942"/>
    <s v="arqcapovedavila@gmail.com"/>
    <s v="Bancolombia"/>
    <s v="Ahorros"/>
    <n v="70230283085"/>
    <s v="Masculino"/>
    <s v="Colombia"/>
    <s v="Bogotá, D.C."/>
    <s v="Cundinamarca"/>
    <d v="1981-05-04T00:00:00"/>
    <n v="43"/>
    <s v="ESPECIALIZACION EN DERECHO URBANO, PROPIEDAD Y POLITICAS DEL SUELO,ARQUITECTURA"/>
    <m/>
  </r>
  <r>
    <x v="3"/>
    <s v="211-2023"/>
    <n v="85927"/>
    <s v="Secop II"/>
    <s v="211-2023CPS-P(85927)"/>
    <s v="FDLSUBACD-211-2023(85927)"/>
    <x v="0"/>
    <x v="0"/>
    <x v="1"/>
    <m/>
    <m/>
    <s v="HUGO FABIAN MUÑOZ TORRES"/>
    <n v="80099003"/>
    <s v="Bogotá, D.C."/>
    <n v="1978"/>
    <n v="42000000"/>
    <n v="21000000"/>
    <n v="0"/>
    <n v="63000000"/>
    <n v="7000000"/>
    <m/>
    <m/>
    <n v="1"/>
    <s v="Persona Natural"/>
    <x v="0"/>
    <m/>
    <s v="PRESTAR LOS SERVICIOS PROFESIONALES EN EL AREA GESTION DEL DESARROLLO, PARA EL APOYO A LA EJECUCION INTEGRAL DE LOS DIFERENTES PROYECTOS DE INVERSION DESTINADOS A LA INTERVENCION DE LA MALLA VIAL, ESPACIO PUBLICO, INFRAESTRUCTURA CULTURA, E INTERVENCION DE INFRAESTRUCTURA DE SEDES ADMINISTRATIVAS DE LA LOCALIDAD DE SUBA Y DEMAS TEMAS AFINES DEL PROYECTO DE INVERSION 1978 SUBA CON GESTION PUBLICA TRANSPARENTE Y EFICIENTE"/>
    <s v="https://community.secop.gov.co/Public/Tendering/OpportunityDetail/Index?noticeUID=CO1.NTC.3917687&amp;isFromPublicArea=True&amp;isModal=true&amp;asPopupView=true"/>
    <x v="11"/>
    <x v="414"/>
    <d v="2023-02-06T00:00:00"/>
    <d v="2023-08-05T00:00:00"/>
    <s v="6 meses "/>
    <d v="2023-11-05T00:00:00"/>
    <s v="3 meses "/>
    <d v="2023-11-05T00:00:00"/>
    <s v="9 meses "/>
    <s v="Término Ok"/>
    <m/>
    <m/>
    <m/>
    <m/>
    <s v="Calle 77B #120A-45 Apto 904 T2"/>
    <n v="3107882386"/>
    <s v="fabianmunoz731@gmail.com"/>
    <s v="Bancolombia"/>
    <s v="Ahorros"/>
    <s v="61271918258"/>
    <s v="Masculino"/>
    <s v="Colombia"/>
    <s v="Bogotá, D.C."/>
    <s v="Cundinamarca"/>
    <d v="1983-07-03T00:00:00"/>
    <n v="40"/>
    <s v="ARQUITECTURA"/>
    <m/>
  </r>
  <r>
    <x v="3"/>
    <s v="212-2023"/>
    <n v="85917"/>
    <s v="Secop II"/>
    <s v="212-2023CPS-P(85917)"/>
    <s v="FDLSUBACD-212-2023(85917)"/>
    <x v="0"/>
    <x v="0"/>
    <x v="1"/>
    <m/>
    <m/>
    <s v="CLAUDIA STELLA CELIS VASQUEZ"/>
    <n v="51755187"/>
    <s v="Bogotá, D.C."/>
    <n v="1978"/>
    <n v="42000000"/>
    <n v="21000000"/>
    <n v="0"/>
    <n v="63000000"/>
    <n v="7000000"/>
    <m/>
    <m/>
    <n v="3"/>
    <s v="Persona Natural"/>
    <x v="0"/>
    <s v="1. 10/08/2023 5:09:54 PM Mediante documento radicado el 8 de agosto de 2023, se solicita la PRÓRROGA y ADICIÓN del contrato No. 212-2023CPS-P(85917), suscrito con CLAUDIA STELLA CELIS VASQUEZ, por el término de TRES (3) MESES, además de adicionar de VEINTIUN MILLONES PESOS M/CTE. ($21.000.000); atendiendo a la necesidad de garantizar la función de la administración local se requiere continuar con la ejecución del contrato de prestación de servicios objeto de adición y prórroga. LA NUEVA FECHA DE TERMINACIÓN DEL CONTRATO ES EL DÍA 12 DE NOVIEMBRE DE 2023. Las erogaciones correspondientes al pago del valor de la presente adición se harán con cargo al presupuesto del FDLS, según certificado de disponibilidad presupuestal N° 488 del 31/01/2023. Lo anterior, con fundamento además en el principio de la autonomía de la voluntad consagrado en el artículo 1602 del Código Civil, en concordancia con el artículo 40 de la Ley 80 de 1993, inciso tercero"/>
    <s v="PRESTAR LOS SERVICIOS PROFESIONALES EN EL AREA GESTION DEL DESARROLLO, PARA EL APOYO A LA EJECUCION INTEGRAL DE LOS DIFERENTES PROYECTOS DE INVERSION DESTINADOS A LA INTERVENCION DE LA MALLA VIAL, ESPACIO PUBLICO, INFRAESTRUCTURA CULTURA, E INTERVENCION DE INFRAESTRUCTURA DE SALONES COMUNALES Y DEMAS TEMAS AFINES DEL PROYECTO DE INVERSION 1978 SUBA CON UNA GESTION PUBLICA TRANSPARENTE Y EFICIENTE"/>
    <s v="https://community.secop.gov.co/Public/Tendering/OpportunityDetail/Index?noticeUID=CO1.NTC.3917598&amp;isFromPublicArea=True&amp;isModal=true&amp;asPopupView=true"/>
    <x v="11"/>
    <x v="414"/>
    <d v="2023-02-13T00:00:00"/>
    <d v="2023-08-12T00:00:00"/>
    <s v="6 meses "/>
    <d v="2023-11-12T00:00:00"/>
    <s v="3 meses "/>
    <d v="2023-11-12T00:00:00"/>
    <s v="9 meses "/>
    <s v="Término Ok"/>
    <m/>
    <m/>
    <m/>
    <m/>
    <s v="Carrera 7 No 148 - 81 Apto 501"/>
    <n v="3005604409"/>
    <s v="clasce28@gmail.com"/>
    <s v="Banco Davivienda"/>
    <s v="Ahorros"/>
    <s v="550450600021098"/>
    <s v="Femenino"/>
    <s v="Colombia"/>
    <s v="Bogotá, D.C."/>
    <s v="Cundinamarca"/>
    <d v="1964-05-28T00:00:00"/>
    <n v="60"/>
    <s v="ESPECIALIZACION EN ALTA GERENCIA,MAESTRÍA EN EDUCACIÓN,MAESTRÍA EN EDUCACIÓN DEL DISEÑO,ARQUITECTURA"/>
    <m/>
  </r>
  <r>
    <x v="3"/>
    <s v="213-2023"/>
    <n v="86888"/>
    <s v="Secop II"/>
    <s v="213-2023CPS-P (86888)"/>
    <s v="FDLSUBACD-213-2023(86888)"/>
    <x v="0"/>
    <x v="0"/>
    <x v="1"/>
    <m/>
    <m/>
    <s v="WILLIAM ALBERTO LOPEZ ALVAREZ"/>
    <n v="1032435447"/>
    <s v="Bogotá, D.C."/>
    <n v="1978"/>
    <n v="30300000"/>
    <n v="15150000"/>
    <n v="0"/>
    <n v="45450000"/>
    <n v="5050000"/>
    <m/>
    <m/>
    <n v="1"/>
    <s v="Persona Natural"/>
    <x v="0"/>
    <s v="1. 28/07/2023 2:03:02 PM Mediante documento radicado el 05 de julio de 2023, se solicita la PRÓRROGA y ADICIÓN del contrato No. 213-2023CPS-P (86888) en TRES (3) MESES, suscrito con WILLIAM ALBERTO LÓPEZ ÁLVAREZ, por el término de TRES (3) MESES, además de adicionar QUINCE MILLONES CIENTO CINCUENTA MIL PESOS M/CTE. ($15.150.000) ; atendiendo a la necesidad de garantizar la función de la administración local se requiere continuar con la ejecución del contrato de prestación de servicios objeto de adición y prórroga. LA NUEVA FECHA DE TERMINACIÓN DEL CONTRATO ES EL DÍA 2 DE NOVIEMBRE DE 2023. Las erogaciones correspondientes al pago del valor de la presente adición se harán con cargo al presupuesto del FDLS, según certificado de disponibilidad presupuestal N° 484 del 31/01/2023. Lo anterior, con fundamento además en el principio de la autonomía de la voluntad consagrado en el artículo 1602 del Código Civil, en concordancia con el artículo 40 de la Ley 80 de 1993, inciso tercero"/>
    <s v="prestar los servicios profesionales como abogado /a) para apoyar la gestion constractual del area gestios de desarrollo local, en las etapas precontractual y contractual de los procesos de seleccion de bienes y servicios de la alcaldia local de suba"/>
    <s v="https://community.secop.gov.co/Public/Tendering/OpportunityDetail/Index?noticeUID=CO1.NTC.3903909&amp;isFromPublicArea=True&amp;isModal=true&amp;asPopupView=true"/>
    <x v="3"/>
    <x v="412"/>
    <d v="2023-02-03T00:00:00"/>
    <d v="2023-08-02T00:00:00"/>
    <s v="6 meses "/>
    <d v="2023-11-02T00:00:00"/>
    <s v="3 meses "/>
    <d v="2023-11-02T00:00:00"/>
    <s v="9 meses "/>
    <s v="Término Ok"/>
    <m/>
    <m/>
    <m/>
    <m/>
    <s v="calle 128 A No 91 B - 51"/>
    <n v="3142153919"/>
    <s v="williamlopez841@gmail.com"/>
    <s v="Banco de Bogotá"/>
    <s v="Ahorros"/>
    <s v="34735183"/>
    <s v="Masculino"/>
    <s v="Colombia"/>
    <s v="Chaparral"/>
    <s v="Tolima"/>
    <d v="1990-02-06T00:00:00"/>
    <n v="34"/>
    <s v="ESPECIALIZACION EN DERECHO LABORAL Y RELACIONES INDUSTRIALES-DERECHO"/>
    <m/>
  </r>
  <r>
    <x v="3"/>
    <s v="214-2023"/>
    <n v="86885"/>
    <s v="Secop II"/>
    <s v="214-2023CPS-P(86885)"/>
    <s v="FDLSUBACD-214-2023(86885)"/>
    <x v="0"/>
    <x v="0"/>
    <x v="1"/>
    <m/>
    <m/>
    <s v="LUZ ANGELA RAMIREZ ORTEGON"/>
    <n v="51924201"/>
    <s v="Bogotá, D.C."/>
    <n v="1978"/>
    <n v="77000000"/>
    <n v="14000000"/>
    <n v="0"/>
    <n v="91000000"/>
    <n v="7000000"/>
    <m/>
    <m/>
    <n v="1"/>
    <s v="Persona Natural"/>
    <x v="0"/>
    <s v="1. 27/12/2023 9:52:27 AM Para garantizar la prestacion del servicio y en virtud que subsiste la inexistencia de personal se prorroga el contrato 214-2023 por 2 meses con la respectiva adicion por $ 14.000.000"/>
    <s v="PRESTAR LOS SERVICIOS PROFESIONALES AL AREA DE GESTION DEL DESARROLLO LOCAL PARA ADELANTAR LAS ACTIVIDADES QUE DEN CUMPLIMIENTO A PROCEDIMIENTOS ADMINISTRATIVOS Y CONTABLES APLICABLES"/>
    <s v="https://community.secop.gov.co/Public/Tendering/OpportunityDetail/Index?noticeUID=CO1.NTC.3940506&amp;isFromPublicArea=True&amp;isModal=true&amp;asPopupView=true"/>
    <x v="17"/>
    <x v="413"/>
    <d v="2023-02-08T00:00:00"/>
    <d v="2023-12-31T00:00:00"/>
    <s v="10 meses 24 días."/>
    <d v="2024-02-29T00:00:00"/>
    <s v="1 meses 29 días."/>
    <d v="2024-02-29T00:00:00"/>
    <s v="1 años 22 días."/>
    <s v="Término Ok"/>
    <m/>
    <m/>
    <m/>
    <m/>
    <s v="CL 152 94 A 25"/>
    <n v="3153235310"/>
    <s v=" luza_ro@hotmail.com"/>
    <s v="Banco BBVA"/>
    <s v="Ahorros"/>
    <s v="541179636"/>
    <s v="Femenino"/>
    <s v="Colombia"/>
    <s v="Bogotá, D.C."/>
    <s v="Cundinamarca"/>
    <d v="1969-01-24T00:00:00"/>
    <n v="55"/>
    <s v="CONTADURIA PUBLICA,TECNICO EN CONTABILIDAD SISTEMATIZADA"/>
    <m/>
  </r>
  <r>
    <x v="3"/>
    <s v="215-2023"/>
    <n v="86885"/>
    <s v="Secop II"/>
    <s v="215-2023CPS-P(86885)"/>
    <s v="FDLSUBACD-215-2023(86885)"/>
    <x v="0"/>
    <x v="0"/>
    <x v="1"/>
    <m/>
    <m/>
    <s v="FABIO MAYORGA BAUTISTA"/>
    <n v="19450501"/>
    <s v="Bogotá, D.C."/>
    <n v="1978"/>
    <n v="77000000"/>
    <n v="14000000"/>
    <n v="0"/>
    <n v="91000000"/>
    <n v="7000000"/>
    <m/>
    <m/>
    <n v="1"/>
    <s v="Persona Natural"/>
    <x v="0"/>
    <s v="1.19/12/2023 9:44:19 AM Mediante documento del apoyo a la supervisión con Vo.Bo., del Alcalde, justifica la conveniencia de prorrogar el plazo de ejecución contractual por el término de DOS (2) MESES contado a partir del vencimiento del plazo inicialmente pactado y en consecuencia adicionar el valor establecido en el contrato 215-2023CPS-P(86885), a nombre FABIO MAYORGA BAUTISTA, en la suma de CATORCE MILLONES DE PESOS 14.000.000. Lo anterior de conformidad con los documentos anexos, los cuales hacen parte integral de la presente modificación contractual."/>
    <s v="PRESTAR LOS SERVICIOS PROFESIONALES AL AREA DE GESTION DEL DESARROLLO LOCAL PARA ADELANTAR LAS ACTIVIDADES QUE DEN CUMPLIMIENTO A PROCEDIMIENTOS ADMINISTRATIVOS Y CONTABLES APLICABLES"/>
    <s v="https://community.secop.gov.co/Public/Tendering/OpportunityDetail/Index?noticeUID=CO1.NTC.3940861&amp;isFromPublicArea=True&amp;isModal=true&amp;asPopupView=true"/>
    <x v="17"/>
    <x v="413"/>
    <d v="2023-02-08T00:00:00"/>
    <d v="2023-12-31T00:00:00"/>
    <s v="10 meses 24 días."/>
    <d v="2024-02-29T00:00:00"/>
    <s v="1 meses 29 días."/>
    <d v="2024-02-29T00:00:00"/>
    <s v="1 años 22 días."/>
    <s v="Término Ok"/>
    <m/>
    <m/>
    <m/>
    <m/>
    <s v="KR 55 A 106 71"/>
    <n v="3123792546"/>
    <s v="FABIOMAYORGA_14@HOTMAIL.COM"/>
    <s v="Banco Davivienda"/>
    <s v="Ahorros"/>
    <s v="540600070754"/>
    <s v="Masculino"/>
    <s v="Colombia"/>
    <s v="Bogotá, D.C."/>
    <s v="Cundinamarca"/>
    <d v="1960-12-14T00:00:00"/>
    <n v="63"/>
    <s v="CONTADURIA PUBLICA"/>
    <m/>
  </r>
  <r>
    <x v="3"/>
    <s v="216-2023"/>
    <n v="86123"/>
    <s v="Secop II"/>
    <s v="216-2023CPS-P(86123)"/>
    <s v="FDLSUBACD-216-2023(83123)"/>
    <x v="0"/>
    <x v="0"/>
    <x v="1"/>
    <m/>
    <m/>
    <s v="JENNIFER CAÑAVERAL GUZMAN"/>
    <n v="41963139"/>
    <s v="Armenia (Quindío)"/>
    <n v="1978"/>
    <n v="42000000"/>
    <n v="0"/>
    <n v="0"/>
    <n v="42000000"/>
    <n v="7000000"/>
    <m/>
    <m/>
    <n v="1"/>
    <s v="Persona Natural"/>
    <x v="0"/>
    <m/>
    <s v="PRESTAR SERVICIOS PROFESIONALES EN EL ÁREA DE GESTIÓN DEL DESARROLLO LOCAL DE LA ALCALDÍA LOCAL DE SUBA, EN EL PROCESO DE TRANSVERSALIZACIÓN DE LA POLÍTICA PÚBLICA DE INCLUSIÓN, PARA LOGRAR EL CUMPLIMIENTO DE LAS METAS DEL PLAN DE DESARROLLO LOCAL, EN EL MARCO DEL PROYECTO DE INVERSIÓN 1978 SUBA CON UNA GESTIÓN PÚBLICA TRASPARENTE Y EFICIENTE”"/>
    <s v="https://community.secop.gov.co/Public/Tendering/OpportunityDetail/Index?noticeUID=CO1.NTC.3941153&amp;isFromPublicArea=True&amp;isModal=true&amp;asPopupView=true"/>
    <x v="20"/>
    <x v="413"/>
    <d v="2023-02-08T00:00:00"/>
    <d v="2023-08-07T00:00:00"/>
    <s v="6 meses "/>
    <d v="2023-08-07T00:00:00"/>
    <s v=""/>
    <d v="2023-08-07T00:00:00"/>
    <s v="6 meses "/>
    <s v="Término Ok"/>
    <m/>
    <m/>
    <m/>
    <m/>
    <s v="KR 89 130 d 80"/>
    <n v="3212932389"/>
    <s v="jenarq85@gmail.com"/>
    <s v="Banco Scotiabank Colpatria"/>
    <s v="Ahorros"/>
    <s v="1052017061"/>
    <s v="Femenino"/>
    <s v="Colombia"/>
    <s v="Cali "/>
    <s v="Valle del Cauca"/>
    <d v="1985-08-15T00:00:00"/>
    <n v="38"/>
    <s v="MAESTRIA URBANISMO, ARQUITECTURA "/>
    <m/>
  </r>
  <r>
    <x v="3"/>
    <s v="217-2023"/>
    <n v="86128"/>
    <s v="Secop II"/>
    <s v="217-2023CPS-P(86128)"/>
    <s v="FDLSUBACD-217-2023(86128)"/>
    <x v="0"/>
    <x v="0"/>
    <x v="1"/>
    <m/>
    <m/>
    <s v="LUZ DARY BERNAL LOPEZ"/>
    <n v="52582380"/>
    <s v="Bogotá, D.C."/>
    <n v="1978"/>
    <n v="30300000"/>
    <n v="0"/>
    <n v="0"/>
    <n v="30300000"/>
    <n v="5050000"/>
    <m/>
    <m/>
    <n v="2"/>
    <s v="Persona Natural"/>
    <x v="0"/>
    <m/>
    <s v="PRESTAR SERVICIOS PROFESIONALES PARA EL ACOMPAÑAMIENTO DE ACCIONES E INSTRUMENTOS PSICOSOCIALES PARA GARANTIZAR EL FORTALECIMIENTO DE LA SALUD MENTAL EN LA LOCALIDAD DE SUBA, EN EL MARCO DEL PROYECTO DE INVERSION 1978 SUBA CON UNA GESTION PUBLICA TRANSPARENTE Y EFICIENTE"/>
    <s v="https://community.secop.gov.co/Public/Tendering/OpportunityDetail/Index?noticeUID=CO1.NTC.3917689&amp;isFromPublicArea=True&amp;isModal=true&amp;asPopupView=true"/>
    <x v="20"/>
    <x v="414"/>
    <d v="2023-02-09T00:00:00"/>
    <d v="2023-08-08T00:00:00"/>
    <s v="6 meses "/>
    <d v="2023-08-08T00:00:00"/>
    <s v=""/>
    <d v="2023-08-08T00:00:00"/>
    <s v="6 meses "/>
    <s v="Término Ok"/>
    <m/>
    <m/>
    <m/>
    <m/>
    <s v="Calle 138A No. 102 A 21"/>
    <n v="3224079541"/>
    <s v=" luzb.social1a@gmail.com"/>
    <s v="Banco Davivienda"/>
    <s v="Ahorros"/>
    <s v="570004070226826"/>
    <s v="Femenino"/>
    <s v="Colombia"/>
    <s v="Bogotá, D.C."/>
    <s v="Cundinamarca"/>
    <d v="1971-02-28T00:00:00"/>
    <n v="53"/>
    <s v="SOCIOLOGIA,Construcción de Paz Territoria"/>
    <m/>
  </r>
  <r>
    <x v="3"/>
    <s v="218-2023"/>
    <n v="85994"/>
    <s v="Secop II"/>
    <s v="218-2023CPS-P(85994)"/>
    <s v="FDLSUBACD-218-2023(85994)"/>
    <x v="0"/>
    <x v="0"/>
    <x v="1"/>
    <m/>
    <m/>
    <s v="SANDRA MILENA MURCIA DURAN"/>
    <n v="52790989"/>
    <s v="Bogotá, D.C."/>
    <n v="1979"/>
    <n v="30300000"/>
    <n v="15150000"/>
    <n v="0"/>
    <n v="45450000"/>
    <n v="5050000"/>
    <m/>
    <m/>
    <n v="5"/>
    <s v="Persona Natural"/>
    <x v="0"/>
    <s v="1. 2/08/2023 5:28:52 PM La supervisión del Contrato de Prestación de Servicios No. FDLSUBA- 218-2023CPS-P(85994), suscrito con SANDRA MILENA MURCIA DURÁN identificado con cédula de ciudadanía No. 52.790.989, radicó en la Oficina de Contratación solicitud de ADICIÓN Y PRÓRROGA No. (1 ) del referido contrato así; a) Prórroga por (3) meses hasta el cinco (05) de noviembre de 2023, y adición para un valor QUINCE MILLONES CIENTO CINCUENTA MIL PESOS M/CTE. ($15.150.000) para un total de CUARENTA Y CINCO MILLONES CUATROCIENTOS CINCUENTA MIL PESOS M/CTE. ($45.450.000), la cual se encuentra respaldada con el Certificado de Disponibilidad Presupuestal No. 495 del 31 de enero de 2023, teniendo en cuenta la justificación que se encuentra en los documentos anexos, que hacen parte integral del presente Contrato."/>
    <s v="APOYAR JURIDICAMENTE LA EJECUCION DE LAS ACCIONES REQUERIDAS PARA EL IMPULSO Y LA DEPURACION DE LAS ACTUACIONES ADMINISTRATIVAS QUE CURSAN EN LA ALCALDIA LOCAL"/>
    <s v="https://community.secop.gov.co/Public/Tendering/OpportunityDetail/Index?noticeUID=CO1.NTC.3917599&amp;isFromPublicArea=True&amp;isModal=true&amp;asPopupView=true"/>
    <x v="21"/>
    <x v="414"/>
    <d v="2023-02-06T00:00:00"/>
    <d v="2023-08-05T00:00:00"/>
    <s v="6 meses "/>
    <d v="2023-11-05T00:00:00"/>
    <s v="3 meses "/>
    <d v="2023-11-05T00:00:00"/>
    <s v="9 meses "/>
    <s v="Término Ok"/>
    <m/>
    <m/>
    <m/>
    <m/>
    <s v="CARRE 65 N 22 A 43 APT 104 TORRE 2"/>
    <n v="3204856877"/>
    <s v="Abogadamilekm@gmail.com"/>
    <s v="Banco Caja Social (BCSC)"/>
    <s v="Ahorros"/>
    <s v="24053298939"/>
    <s v="Femenino"/>
    <s v="Colombia"/>
    <s v="Bogotá, D.C."/>
    <s v="Cundinamarca"/>
    <d v="1980-11-21T00:00:00"/>
    <n v="43"/>
    <s v="DERECHO"/>
    <m/>
  </r>
  <r>
    <x v="3"/>
    <s v="219-2023"/>
    <n v="85994"/>
    <s v="Secop II"/>
    <s v="219-2023CPS-P(85994)"/>
    <s v="FDLSUBACD-219-2023(85994)"/>
    <x v="0"/>
    <x v="0"/>
    <x v="1"/>
    <m/>
    <m/>
    <s v="JORGE ENRIQUE VARGAS CASTILLO"/>
    <n v="1026279183"/>
    <s v="Bogotá, D.C."/>
    <n v="1979"/>
    <n v="30300000"/>
    <n v="15150000"/>
    <n v="0"/>
    <n v="45450000"/>
    <n v="5050000"/>
    <m/>
    <m/>
    <n v="5"/>
    <s v="Persona Natural"/>
    <x v="0"/>
    <s v="1. 10/08/2023 10:29:08 AM Mediante documento radicado en el Fondo de Desarrollo Local de Suba, por JULIAN ANDRES MORENO BARON, quien obra como supervisor del Contrato de Prestación de Servicios 219-2023CPS-P(85994), suscrito con JORGE ENRIQUE VARGAS CASTILLO se determina prorrogar por TRES (3) MESES contado a partir del vencimiento del plazo pactado y adicionar presupuestalmente al contrato la suma de QUINCE MILLONES CIENTO CINCUENTA MIL PESOS M/CTE. ($15.150.000) incluido impuestos, (la justificación se encuentra anexa al presente, la cual hace parte integra del contrato). La nueva fecha terminación del contrato es el 12/11/2023. Para el efecto, se cuenta con el Certificado de Disponibilidad Presupuestal (CDP) No. 495 del 31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Apoyar jurídicamente la ejecución d las acciones requeridas para el impulso y la depuración de las actuaciones administrativas que cursan en la Alcaldia Local"/>
    <s v="https://community.secop.gov.co/Public/Tendering/OpportunityDetail/Index?noticeUID=CO1.NTC.3960497&amp;isFromPublicArea=True&amp;isModal=true&amp;asPopupView=true"/>
    <x v="21"/>
    <x v="416"/>
    <d v="2023-02-13T00:00:00"/>
    <d v="2023-08-12T00:00:00"/>
    <s v="6 meses "/>
    <d v="2023-11-12T00:00:00"/>
    <s v="3 meses "/>
    <d v="2023-11-12T00:00:00"/>
    <s v="9 meses "/>
    <s v="Término Ok"/>
    <m/>
    <m/>
    <m/>
    <m/>
    <s v="KR 50 BIS 44 A 40"/>
    <n v="3202115715"/>
    <s v="jorgevargasc@hotmail.es"/>
    <s v="Bancolombia"/>
    <s v="Ahorros"/>
    <s v="74162850"/>
    <s v="Masculino"/>
    <s v="Colombia"/>
    <s v="Bogotá, D.C."/>
    <s v="Cundinamarca"/>
    <d v="1992-04-15T00:00:00"/>
    <n v="32"/>
    <s v="JURISPRUDENCIA"/>
    <m/>
  </r>
  <r>
    <x v="3"/>
    <s v="220-2023"/>
    <n v="85994"/>
    <s v="Secop II"/>
    <s v="220-2023CPS-P(85994)"/>
    <s v="FDLSUBACD-220-2023(85994)"/>
    <x v="0"/>
    <x v="0"/>
    <x v="1"/>
    <m/>
    <m/>
    <s v="JUAN DAVID DIAZ DIAZ"/>
    <n v="1019063529"/>
    <s v="Bogotá, D.C."/>
    <n v="1979"/>
    <n v="30300000"/>
    <n v="15150000"/>
    <n v="0"/>
    <n v="45450000"/>
    <n v="5050000"/>
    <m/>
    <m/>
    <n v="5"/>
    <s v="Persona Natural"/>
    <x v="0"/>
    <s v="1. 9/08/2023 4:35:12 PM La supervisión del Contrato de Prestación de Servicios No. 220-2023CPS-P(85994), suscrito con JUAN DAVID DIAZ DIAZ identificado(a) con cédula de ciudadanía No. 1019063529; radicó en la Oficina de Contratación solicitud de ADICIÓN Y PRÓRROGA No. (1 ) del referido contrato así; a) Prórroga por (3) meses hasta el (12) de noviembre de 2023, y b) Adición para un valor de ($15.150.000) para un total de CUARENTA Y CINCO MILLONES CUATROCIENTOS CINCUENTA MIL PESOS M/CTE. ($45.450.000), la cual se encuentra respaldada con el Certificado de Disponibilidad Presupuestal No. 495 del 31 de enero de 2023, teniendo en cuenta la justificación que se encuentra en los documentos anexos, que hacen parte integral del presente Contrato."/>
    <s v="APOYAR JURÍDICAMENTE LA EJECUCIÓN DE LAS ACCIONES REQUERIDAS PARA EL IMPULSO Y LA DEPURACIÓN DE LAS ACTUACIONES ADMINISTRATIVAS QUE CURSAN EN LA ALCALDÍA LOCAL"/>
    <s v="https://community.secop.gov.co/Public/Tendering/OpportunityDetail/Index?noticeUID=CO1.NTC.3945662&amp;isFromPublicArea=True&amp;isModal=true&amp;asPopupView=true"/>
    <x v="21"/>
    <x v="413"/>
    <d v="2023-02-13T00:00:00"/>
    <d v="2023-08-12T00:00:00"/>
    <s v="6 meses "/>
    <d v="2023-11-12T00:00:00"/>
    <s v="3 meses "/>
    <d v="2023-11-12T00:00:00"/>
    <s v="9 meses "/>
    <s v="Término Ok"/>
    <m/>
    <m/>
    <m/>
    <m/>
    <s v="Calle 147 No. 94-17 Apto 518 Int.9"/>
    <n v="3203646185"/>
    <s v="rasmus-233@hotmail.com"/>
    <s v="Banco Scotiabank Colpatria"/>
    <s v="Ahorros"/>
    <s v="4382026294"/>
    <s v="Masculino"/>
    <s v="Colombia"/>
    <s v="Bogotá, D.C."/>
    <s v="Cundinamarca"/>
    <d v="1991-09-11T00:00:00"/>
    <n v="32"/>
    <s v="Máster Universitario en Derecho Empresarial,DERECHO "/>
    <m/>
  </r>
  <r>
    <x v="3"/>
    <s v="221-2023"/>
    <n v="86134"/>
    <s v="Secop II"/>
    <s v="221-2023-CPS-P(86134)"/>
    <s v="FDLSUBACD-221-2023(86134)"/>
    <x v="0"/>
    <x v="0"/>
    <x v="1"/>
    <m/>
    <m/>
    <s v="JUAN CARLOS BERNAL RIAÑO"/>
    <n v="1018423710"/>
    <s v="Bogotá, D.C."/>
    <n v="2032"/>
    <n v="77000000"/>
    <n v="38500000"/>
    <n v="0"/>
    <n v="115500000"/>
    <n v="7000000"/>
    <m/>
    <m/>
    <n v="1"/>
    <s v="Persona Natural"/>
    <x v="6"/>
    <s v="2. 26/03/2024 3:30:38 PM Mediante documento radicado en el Fondo de Desarrollo Local de Suba, por JORGE ANDRES VARGAS, quien obra como apoyo a la supervisión del Contrato 221-2023-CPS-P(86134), se solicita PRORROGA y ADICIÓN del contrato, suscrito con JUAN CARLOS BERNAL RIAÑO, por el término de DOS (2) MESES Y QUINCE (15) DIAS, además adicionar la suma de DIECISIETE MILLONES QUINIENTOS MIL PESOS M/CTE. ($17.500.000). De conformidad con la justificación esgrimida en el documento anexo suscrito por el supervisor, que hace parte integral de la presente modificación contractual. La presente adición se encuentra respaldada con el Certificado de Disponibilidad Presupuestal No. 1079 de fecha 22 de marzo de 2024. La nueva fecha terminación del contrato es el 15 de junio de 2024. Lo anterior, con fundamento además en el principio de la autonomía de la voluntad consagrado en el artículo 1602 del Código Civil, en concordancia con el artículo 40 de la Ley 80 de 1993, inciso tercero._x000a_1. 28/12/2023 10:21:42 AM Para garantizar la continuidad del servicio y subsistiendo la inexistencia de personal, se prorroga el contrato 221-2023 en 3 meses con las consecuente adicion por $ 21.000.000"/>
    <s v="Prestar servicios profesionales al Área de Gestión del DesarrolloLocal de la Alcaldía Local de Suba, para apoyar la estructuración, formulación, evaluación y seguimiento a los proyectosde inversión enfocados en la prevención y trámites de conflictos y promoción de estrategias de seguridad y convivencia enla localidad de Suba, dando cumplimiento efectivo a los componentes del proyecto 2032 - Suba convive con seguridad ytranquilidad, enfocando sus acciones en fortalecer la seguridad y convivencia en los entornos y barrios de la localidad,formando a la sociedad civil para el manejo adecuado de situaciones de riesgo de seguridad"/>
    <s v="https://community.secop.gov.co/Public/Tendering/OpportunityDetail/Index?noticeUID=CO1.NTC.3933951&amp;isFromPublicArea=True&amp;isModal=true&amp;asPopupView=true"/>
    <x v="13"/>
    <x v="413"/>
    <d v="2023-02-10T00:00:00"/>
    <d v="2023-12-31T00:00:00"/>
    <s v="10 meses 22 días."/>
    <d v="2024-06-15T00:00:00"/>
    <s v="5 meses 15 días."/>
    <d v="2024-06-15T00:00:00"/>
    <s v="1 años 4 meses 6 días."/>
    <s v="Término Ok"/>
    <m/>
    <m/>
    <m/>
    <m/>
    <s v="CL 130A 103A 34"/>
    <n v="3204765407"/>
    <s v="jcbr1903@gmail.com"/>
    <s v="Banco Davivienda"/>
    <s v="Ahorros"/>
    <s v="1700089574"/>
    <s v="Masculino"/>
    <s v="Colombia"/>
    <s v="Bogotá, D.C."/>
    <s v="Cundinamarca"/>
    <d v="1989-03-19T00:00:00"/>
    <n v="35"/>
    <s v="MAESTRÍA EN PAZ, DESARROLLO Y CIUDADANÍA,ESPECIALIZACION EN GESTION Y_x000a_PLANIFICACION DEL DESARROLLO,ADMINISTRACION PUBLICA"/>
    <m/>
  </r>
  <r>
    <x v="3"/>
    <s v="222-2023"/>
    <n v="83965"/>
    <s v="Secop II"/>
    <s v="222-2023CPS-P(83965)"/>
    <s v="FDLSUBACD-222-2023(83965)"/>
    <x v="0"/>
    <x v="0"/>
    <x v="1"/>
    <m/>
    <m/>
    <s v="Diana Milena Tibaquicha Zapata"/>
    <n v="1012338137"/>
    <s v="Bogotá, D.C."/>
    <n v="1953"/>
    <n v="40400000"/>
    <n v="19695000"/>
    <n v="0"/>
    <n v="60095000"/>
    <n v="5050000"/>
    <m/>
    <m/>
    <n v="1"/>
    <s v="Persona Natural"/>
    <x v="0"/>
    <s v="1. 5/10/2023 1:59:48 PM Mediante documento radicado el 20 de septiembre de 2023, se solicita la PRÓRROGA y ADICIÓN del contrato No. 222-2023CPS-P(83965), suscrito con DIANA MILENA TIBAQUICHA ZAPATA, por el término de DOS (2) MESES Y VEINTIDOS (22) DÍAS, además de adicionar TRECE MILLONES OCHOCIENTOS TRES MIL TRESCIENTOS TREINTA Y TRES PESOS M/CTE. ($13.803.333); atendiendo a la necesidad de garantizar la función de la administración local se requiere continuar con la ejecución del contrato de prestación de servicios objeto de adición y prórroga. LA NUEVA FECHA DE TERMINACIÓN DEL CONTRATO ES EL DÍA TREINTA Y UNO (31) DE DICIEMBRE DE 2023. Las erogaciones correspondientes al pago del valor de la presente adición se harán con cargo al presupuesto del FDLS, según certificado de disponibilidad presupuestal N° 1062 del 05/10/2023. Lo anterior, con fundamento además en el principio de la autonomía de la voluntad consagrado en el artículo 1602 del Código Civil, en concordancia con el artículo 40 de la Ley 80 de 1993, inciso tercero_x000a_2. 28/12/2023 4:45:59 PM Mediante documento radicado el 26 de Diciembre de 2023, se solicita la PRÓRROGA y ADICIÓN del contrato No. 222-2023CPS-P(83945) suscrito con DIANA MILENA TIBAQUICHA ZAPATA en el termino de UN (01) MES, CINCO (05) DIAS, además CINCO MILLONES OCHOCIENTOS NOVENTA Y UN MIL SEISCIENTOS SESENTA Y SIETE PESOS ($5.891.667); atendiendo a la necesidad de garantizar la función de la administración local se requiere continuar con la ejecución del contrato de prestación de servicios objeto de adición y prórroga. LA NUEVA FECHA DE TERMINACIÓN DEL CONTRATO ES EL DÍA 5 DE febrero DE 2024. Las erogaciones correspondientes al pago del valor de la presente adición se harán con cargo al presupuesto del FDLS, según certificado de disponibilidad presupuestal N° 1431 del 28/12/2023. Lo anterior, con fundamento además en el principio de la autonomía de la voluntad consagrado en el artículo 1602 del Código Civil, en concordancia con el artículo 40 de la Ley 80 de 1993, inciso tercero."/>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3935438&amp;isFromPublicArea=True&amp;isModal=true&amp;asPopupView=true"/>
    <x v="2"/>
    <x v="415"/>
    <d v="2023-02-09T00:00:00"/>
    <d v="2023-10-08T00:00:00"/>
    <s v="8 meses "/>
    <d v="2024-02-05T00:00:00"/>
    <s v="3 meses 28 días."/>
    <d v="2024-02-05T00:00:00"/>
    <s v="11 meses 28 días."/>
    <s v="Término Ok"/>
    <m/>
    <m/>
    <m/>
    <m/>
    <s v="KR 109 142 16"/>
    <n v="3143479185"/>
    <s v="maxymilliano1023@gmail.com"/>
    <s v="Bancolombia"/>
    <s v="Ahorros"/>
    <s v="4665767294"/>
    <s v="Femenino"/>
    <s v="Colombia"/>
    <s v="Bogotá, D.C."/>
    <s v="Cundinamarca"/>
    <d v="1987-12-09T00:00:00"/>
    <n v="36"/>
    <s v="PSICOLOGÍA"/>
    <m/>
  </r>
  <r>
    <x v="3"/>
    <s v="223-2023"/>
    <n v="83965"/>
    <s v="Secop II"/>
    <s v="223-2023CPS-P(83965)"/>
    <s v="FDLSUBACD-223-2023(83965)"/>
    <x v="0"/>
    <x v="0"/>
    <x v="1"/>
    <m/>
    <m/>
    <s v="ANETH LUCERO SANCHEZ"/>
    <n v="52413751"/>
    <s v="Bogotá, D.C."/>
    <n v="1953"/>
    <n v="40400000"/>
    <n v="13803333"/>
    <n v="0"/>
    <n v="54203333"/>
    <n v="5050000"/>
    <m/>
    <m/>
    <n v="1"/>
    <s v="Persona Natural"/>
    <x v="0"/>
    <s v="1. 22/09/2023 3:29:24 PM Mediante documento radicado el 1 de septiembre de 2023, se solicita la PRÓRROGA y ADICIÓN del contrato No.223-2023CPS-P(83965), suscrito con ANETH LUCERO SANCHEZ, por el término de DOS (2) MESES Y VEINTIDOS (22) DÍAS, además de adicionar TRECE MILLONES OCHOCIENTOS TRES MILTRESCIENTOS TREINTA Y TRES PESOS M/CTE. ($13.803.333); atendiendo a la necesidad de garantizar la función de la administración local se requiere continuar con la ejecución del contrato de prestación de servicios objeto de adición y prórroga. LA NUEVA FECHA DE TERMINACIÓN DEL CONTRATO ES EL DÍA 29 DE DICIEMBRE DE 2023. Las erogaciones correspondientes al pago del valor de la presente adición se harán con cargo al presupuesto del FDLS, según certificado de disponibilidad presupuestal N° 1046 del 20 de SEPTIEMBRE de 2023. Lo anterior, con fundamento además en el principio de la autonomía de la voluntad consagrado en el artículo 1602 del Código Civil, en concordancia con el artículo 40 de la Ley 80 de 1993, inciso tercero"/>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3935726&amp;isFromPublicArea=True&amp;isModal=true&amp;asPopupView=true"/>
    <x v="2"/>
    <x v="415"/>
    <d v="2023-02-08T00:00:00"/>
    <d v="2023-10-07T00:00:00"/>
    <s v="8 meses "/>
    <d v="2023-12-30T00:00:00"/>
    <s v="2 meses 23 días."/>
    <d v="2023-12-31T00:00:00"/>
    <s v="10 meses 24 días."/>
    <s v="Término Ok"/>
    <m/>
    <m/>
    <m/>
    <m/>
    <s v="Trasversal 88- 145-32 torre 1 apto 105"/>
    <n v="3108713154"/>
    <s v=" anetsan21112009@gmail.com"/>
    <s v="Bancolombia"/>
    <s v="Ahorros"/>
    <s v="65870595594"/>
    <s v="Femenino"/>
    <s v="Colombia"/>
    <s v="Bogotá, D.C."/>
    <s v="Cundinamarca"/>
    <d v="1976-06-09T00:00:00"/>
    <n v="47"/>
    <s v="ADMINISTRACION DE EMPRESAS,TECNOLOGÍA EN GESTIÓN DE RECURSOS_x000a_HUMANOS"/>
    <m/>
  </r>
  <r>
    <x v="3"/>
    <s v="224-2023"/>
    <n v="83965"/>
    <s v="Secop II"/>
    <s v="224-2023CPS-P(83965)"/>
    <s v="FDLSUBACD-224-2023(83965)"/>
    <x v="0"/>
    <x v="0"/>
    <x v="1"/>
    <m/>
    <m/>
    <s v="ANA DARLEY RETALLACK DE GIRALDO"/>
    <n v="28721924"/>
    <s v="Falan (Tolima)"/>
    <n v="1953"/>
    <n v="40400000"/>
    <n v="13130000"/>
    <n v="0"/>
    <n v="53530000"/>
    <n v="5050000"/>
    <m/>
    <m/>
    <n v="1"/>
    <s v="Persona Natural"/>
    <x v="0"/>
    <s v="1. 11/10/2023 9:27:21 AM La supervisión del Contrato de Prestación de Servicios No. 224-2023CPS-P(83965), suscrito con ANA DARLEY RETALLACK DE GIRALDO identificado con cédula de ciudadanía No. 28.721.924 de Falan - Tolima, radicó en la Oficina de Contratación solicitud de ADICIÓN Y PRÓRROGA No. (1 ) del referido contrato así; a) Prórroga por DOS (2) MESES Y DIECIOCHO (18) DIAS hasta el treinta (30) de diciembre de 2023, y adición para un valor de TRECE MILLONES CIENTO TRINTA MIL PESOS M/CTE. ($13.130.000) para un total de CINCUENTA Y TRES MILLONES QUINIENTOS TREINTA MIL PESOS M/CTE. ($53.530.000), la cual se encuentra respaldada con el Certificado de Disponibilidad Presupuestal No. 1071 del 06 de octubre de 2023, teniendo en cuenta la justificación que se encuentra en los documentos anexos, que hacen parte integral del presente Contrato._x000a_2. 26/03/2024 10:48:06 PM Mediante documento radicado el 19 de marzo de 2024, se solicita la PRÓRROGA y ADICIÓN del contrato 225-2023CPS-P (83965) suscrito con MABEL ADRIANA NIVIAYO MOSQUERA , por el término de DOS (02) MESES y QUINCE (15) DIAS además de DOCE MILLONES SESISCIENTOS VEINTINCO MIL PESOS M/CTE($12.625.000), atendiendo a la necesidad de garantizar la función de la administración local por lo que se requiere continuar con la ejecución del contrato de prestación de servicios objeto de adición y prórroga. LA NUEVA FECHA DE TERMINACIÓN DEL CONTRATO SERA HASTA EL 15 DE JUNIO DE 2024. Las erogaciones correspondientes al pago del valor de la presente adición se harán con cargo al presupuesto del FDLS, según certificado de disponibilidad presupuestal (CDP) No 1090 del 22 de marzo. Lo anterior, con fundamento además en el principio de la autonomía de la voluntad consagrado en el artículo 1602 del Código Civil, en concordancia con el artículo 40 de la Ley 80 de 1993, inciso tercero"/>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3907222&amp;isFromPublicArea=True&amp;isModal=true&amp;asPopupView=true"/>
    <x v="2"/>
    <x v="413"/>
    <d v="2023-02-13T00:00:00"/>
    <d v="2023-10-12T00:00:00"/>
    <s v="8 meses "/>
    <d v="2023-12-31T00:00:00"/>
    <s v="2 meses 19 días."/>
    <d v="2023-12-31T00:00:00"/>
    <s v="10 meses 19 días."/>
    <s v="Término Ok"/>
    <m/>
    <m/>
    <m/>
    <m/>
    <s v="CARRERA 101 No. 150 A-60 CASA 15"/>
    <n v="3008941740"/>
    <s v="anadarley@gmail.com"/>
    <s v="Banco de Occidente"/>
    <s v="Ahorros"/>
    <s v="248805921"/>
    <s v="Femenino"/>
    <s v="Colombia"/>
    <s v="Falan"/>
    <s v="Tolima"/>
    <d v="1960-06-30T00:00:00"/>
    <n v="63"/>
    <s v="PSICOLOGIA"/>
    <m/>
  </r>
  <r>
    <x v="3"/>
    <s v="225-2023"/>
    <n v="83965"/>
    <s v="Secop II"/>
    <s v="225-2023CPS-P(83965)"/>
    <s v="FDLSUBACD-225-2023(83965)"/>
    <x v="0"/>
    <x v="0"/>
    <x v="1"/>
    <m/>
    <m/>
    <s v="MABEL ADRIANA NIVIAYO MOSQUERA"/>
    <n v="1019066389"/>
    <s v="Bogotá, D.C."/>
    <n v="1953"/>
    <n v="55550000"/>
    <n v="25586667"/>
    <n v="0"/>
    <n v="81136667"/>
    <n v="5050000"/>
    <m/>
    <m/>
    <n v="1"/>
    <s v="Persona Natural"/>
    <x v="0"/>
    <s v="1. 28/12/2023 12:22:19 PM Mediante documento del apoyo a la supervisión con Vo.Bo., del Alcalde, justifica la conveniencia de prorrogar el plazo de ejecución contractual por el término de Tres (03) meses contado a partir del vencimiento del plazo inicialmente pactado y en consecuencia adicionar el valor establecido en el contrato 225-2023CPS-P(83965), a nombre MABEL ADRIANA NIVIAYO MOSQUERA, en la suma de DOCE MILLONES NOVECIENTOS SESENTA Y UN MIL SEISCIENTOS SESENTA Y SIETE PESOS M/CTE ($12.961.667). Lo anterior de conformidad con los documentos anexos, los cuales hacen parte integral de la presente modificación contractual."/>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3937734&amp;isFromPublicArea=True&amp;isModal=true&amp;asPopupView=true"/>
    <x v="2"/>
    <x v="413"/>
    <d v="2023-02-13T00:00:00"/>
    <d v="2023-12-31T00:00:00"/>
    <s v="10 meses 19 días."/>
    <d v="2024-03-31T00:00:00"/>
    <s v="3 meses "/>
    <d v="2024-03-31T00:00:00"/>
    <s v="1 años 1 meses 19 días."/>
    <s v="Término Ok"/>
    <m/>
    <m/>
    <m/>
    <m/>
    <s v="Calle 128 c # 89-67"/>
    <n v="3186004833"/>
    <s v="mabel.niviayo@gmail.com"/>
    <s v="Banco Davivienda"/>
    <s v="Ahorros"/>
    <s v="550488405487981"/>
    <s v="Femenino"/>
    <s v="Colombia"/>
    <s v="Bogotá, D.C."/>
    <s v="Cundinamarca"/>
    <d v="1991-10-20T00:00:00"/>
    <n v="32"/>
    <s v="ESPECIALIZACION EN GERENCIA AMBIENTAL,INGENIERIA AMBIENTAL"/>
    <m/>
  </r>
  <r>
    <x v="3"/>
    <s v="226-2023"/>
    <n v="83965"/>
    <s v="Secop II"/>
    <s v="226-2023CPS-P(83965)"/>
    <s v="FDLSUBACD-226-2023(83965)"/>
    <x v="0"/>
    <x v="0"/>
    <x v="1"/>
    <m/>
    <m/>
    <s v="GLORIA ASTRID RODRIGUEZ BAQUERO"/>
    <n v="52444244"/>
    <s v="Bogotá, D.C."/>
    <n v="1953"/>
    <n v="55550000"/>
    <n v="25586667"/>
    <n v="0"/>
    <n v="81136667"/>
    <n v="5050000"/>
    <m/>
    <m/>
    <n v="1"/>
    <s v="Persona Natural"/>
    <x v="6"/>
    <s v="2. 26/03/2024 10:50:41 PM Mediante documento radicado del 19 de marzo de 2024, se solicita la PRÓRROGA y ADICIÓN del contrato 226-2023CPS-P(83965)suscrito con GLORIA ASTRID RODRIGUEZ BAQUERO, por el término de DOS (2) MESES y QUINCE (15) DIAS además de DOCE MILLONES SEISCIENTOS VEINTICINCO MIL PESOS M/CTE($12.625.000), atendiendo a la necesidad de garantizar la función de la administración local por lo que se requiere continuar con la ejecución del contrato de prestación de servicios objeto de adición y prórroga. LA NUEVA FECHA DE TERMINACIÓN DEL CONTRATO SERA HASTA EL 15 DE JUNIO DE 2024. Las erogaciones correspondientes al pago del valor de la presente adición se harán con cargo al presupuesto del FDLS, según certificado de disponibilidad presupuestal (CDP) No 1092 del 22 de marzo. Lo anterior, con fundamento además en el principio de la autonomía de la voluntad consagrado en el artículo 1602 del Código Civil, en concordancia con el artículo 40 de la Ley 80 de 1993, inciso tercero_x000a_1. 27/12/2023 2:18:17 PM Mediante documento del apoyo a la supervisión con Vo.Bo., del Alcalde, justifica la conveniencia de prorrogar el plazo de ejecución contractual por el término de Tres (03) meses contado a partir del vencimiento del plazo inicialmente pactado y en consecuencia adicionar el valor establecido en el contrato 226-2023CPS-P, a nombre GLORIA ASTRID RODRIGUEZ BAQUERO, en la suma de DOCE MILLONES NOVECIENTOS SESENTA Y UN MIL SEISCIENTOS SESENTA Y SIETE PESOS M/CTE ($12.961.667). Lo anterior de conformidad con los documentos anexos, los cuales hacen parte integral de la presente modificación contractual."/>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3951410&amp;isFromPublicArea=True&amp;isModal=true&amp;asPopupView=true"/>
    <x v="2"/>
    <x v="413"/>
    <d v="2023-02-13T00:00:00"/>
    <d v="2023-12-31T00:00:00"/>
    <s v="10 meses 19 días."/>
    <d v="2024-06-15T00:00:00"/>
    <s v="5 meses 15 días."/>
    <d v="2024-06-15T00:00:00"/>
    <s v="1 años 4 meses 3 días."/>
    <s v="Término Ok"/>
    <m/>
    <m/>
    <m/>
    <m/>
    <s v="Cra 54C No. 143A-90"/>
    <n v="3196374017"/>
    <s v="gloriaaz@yahoo.com"/>
    <s v="Banco Caja Social (BCSC)"/>
    <s v="Ahorros"/>
    <s v="24063441482"/>
    <s v="Femenino"/>
    <s v="Colombia"/>
    <s v="Bogotá, D.C."/>
    <s v="Cundinamarca"/>
    <d v="1979-06-25T00:00:00"/>
    <n v="44"/>
    <s v="ESPECIALIZACION EN GOBIERNO Y POLITICAS PUBLICAS,PSICOLOGIA "/>
    <m/>
  </r>
  <r>
    <x v="3"/>
    <s v="227-2023"/>
    <n v="83965"/>
    <s v="Secop II"/>
    <s v="227-2023CPS-P(83965)"/>
    <s v="FDLSUBACD-227-2023(83965)"/>
    <x v="0"/>
    <x v="0"/>
    <x v="1"/>
    <m/>
    <m/>
    <s v="GILMA VIVIANA MEJIA PRADA"/>
    <n v="1019084310"/>
    <s v="Bogotá, D.C."/>
    <n v="1953"/>
    <n v="40400000"/>
    <n v="19021667"/>
    <n v="0"/>
    <n v="59421667"/>
    <n v="5050000"/>
    <m/>
    <m/>
    <n v="1"/>
    <s v="Persona Natural"/>
    <x v="0"/>
    <m/>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3935883&amp;isFromPublicArea=True&amp;isModal=true&amp;asPopupView=true"/>
    <x v="2"/>
    <x v="415"/>
    <d v="2023-02-13T00:00:00"/>
    <d v="2023-10-12T00:00:00"/>
    <s v="8 meses "/>
    <d v="2024-01-31T00:00:00"/>
    <s v="3 meses 19 días."/>
    <d v="2024-01-31T00:00:00"/>
    <s v="11 meses 19 días."/>
    <s v="Término Ok"/>
    <m/>
    <m/>
    <m/>
    <m/>
    <s v="CALLE 131 C BIS NO 94- D 27"/>
    <n v="3125689313"/>
    <s v="vivis.0602.vm@gmail.com"/>
    <s v="Banco Scotiabank Colpatria"/>
    <s v="Ahorros"/>
    <s v="4382013708"/>
    <s v="Femenino"/>
    <s v="Colombia"/>
    <s v="Bogotá, D.C."/>
    <s v="Cundinamarca"/>
    <d v="1993-06-02T00:00:00"/>
    <n v="31"/>
    <s v="TRABAJO SOCIAL"/>
    <m/>
  </r>
  <r>
    <x v="3"/>
    <s v="228-2023"/>
    <n v="83965"/>
    <s v="Secop II"/>
    <s v="228-2023CPS-P(83965)"/>
    <s v="FDLSUBACD-228-2023(83965)"/>
    <x v="0"/>
    <x v="0"/>
    <x v="1"/>
    <m/>
    <m/>
    <s v="TOMAS MIGUEL ROJAS MORENO"/>
    <n v="80205159"/>
    <s v="Bogotá, D.C."/>
    <n v="1953"/>
    <n v="40400000"/>
    <n v="19021667"/>
    <n v="0"/>
    <n v="59421667"/>
    <n v="5050000"/>
    <m/>
    <m/>
    <n v="1"/>
    <s v="Persona Natural"/>
    <x v="0"/>
    <s v="1. 10/10/2023 8:45:41 PM La supervisión del Contrato de Prestación de Servicios No. 228-2023CPS-P(83965 suscrito con TOMAS MIGUEL ROJAS MORENO , radicó en la Oficina de Contratación solicitud de ADICIÓN Y PRÓRROGA No. (1 ) del referido contrato; prórroga hasta el TREINTA Y UNO (31) de diciembre de 2023, y adición para un valor total de TRECE MILLONES CIENTO TREINTA MIL PESOS M/CTE ($13.130.000), teniendo en cuenta la justificación que se encuentra en los documentos anexos, que hacen parte integral del presente Contrato._x000a_2. 28/12/2023 7:54:34 PM Mediante documento radicado el 13 de diciembre de 2023, se solicita la PRÓRROGA y ADICIÓN del contrato No. 228-2023CPS-P(83965), suscrito con y TOMAS MIGUEL ROJAS MORENO por el término de UN MES y CINCO DIAS, además de adicionar CINCO MILLONES OCHOCIENTOS NOVENTA Y UN MIL SEISCIENTOS SESENTA Y SIETE PESOS M/CTE ($5.891.667); atendiendo a la necesidad de garantizar la función de la administración local se requiere continuar con la ejecución del contrato de prestación de servicios objeto de adición y prórroga. LA NUEVA FECHA DE TERMINACIÓN DEL CONTRATO ES EL DÍA 05 DE FEBRERO DE 2024. Las erogaciones correspondientes al pago del valor de la presente adición se harán con cargo al presupuesto del FDLS, según certificado de disponibilidad presupuestal No. 1432 del 28 de diciembre de 2023. Lo anterior, con fundamento además en el principio de la autonomía de la voluntad consagrado en el artículo 1602 del Código Civil, en concordancia con el artículo 40 de la Ley 80 de 1993, inciso tercero."/>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3936704&amp;isFromPublicArea=True&amp;isModal=true&amp;asPopupView=true"/>
    <x v="2"/>
    <x v="415"/>
    <d v="2023-02-13T00:00:00"/>
    <d v="2023-10-12T00:00:00"/>
    <s v="8 meses "/>
    <d v="2024-02-05T00:00:00"/>
    <s v="3 meses 24 días."/>
    <d v="2024-02-05T00:00:00"/>
    <s v="11 meses 24 días."/>
    <s v="Término Ok"/>
    <m/>
    <m/>
    <m/>
    <m/>
    <s v="KR 25 39 A 15"/>
    <n v="3133208080"/>
    <s v="tomassius@gmail.com"/>
    <s v="Bancolombia"/>
    <s v="Ahorros"/>
    <s v="66600030095"/>
    <s v="Masculino"/>
    <s v="Colombia"/>
    <s v="Bogotá, D.C."/>
    <s v="Cundinamarca"/>
    <d v="1984-07-03T00:00:00"/>
    <n v="39"/>
    <s v="ADMINISTRACION PUBLICA TERRITORIAL"/>
    <m/>
  </r>
  <r>
    <x v="3"/>
    <s v="229-2023"/>
    <n v="83965"/>
    <s v="Secop II"/>
    <s v="229-2023CPS-P(83965)"/>
    <s v="FDLSUBACD-229-2023(83965)"/>
    <x v="0"/>
    <x v="0"/>
    <x v="1"/>
    <m/>
    <m/>
    <s v="SANDRA LILIANA CASTILLO BARRERO"/>
    <n v="1019003873"/>
    <s v="Bogotá, D.C."/>
    <n v="1953"/>
    <n v="40400000"/>
    <n v="19863333"/>
    <n v="0"/>
    <n v="60263333"/>
    <n v="5050000"/>
    <m/>
    <m/>
    <n v="1"/>
    <s v="Persona Natural"/>
    <x v="0"/>
    <m/>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3924867&amp;isFromPublicArea=True&amp;isModal=true&amp;asPopupView=true"/>
    <x v="2"/>
    <x v="415"/>
    <d v="2023-02-13T00:00:00"/>
    <d v="2023-10-12T00:00:00"/>
    <s v="8 meses "/>
    <d v="2024-02-10T00:00:00"/>
    <s v="3 meses 29 días."/>
    <d v="2024-02-10T00:00:00"/>
    <s v="11 meses 29 días."/>
    <s v="Término Ok"/>
    <m/>
    <m/>
    <m/>
    <m/>
    <s v="CL 152 89 28 "/>
    <n v="3186238409"/>
    <s v="SANDRALCASTILLOB@GMAIL.COM  "/>
    <s v="Banco Davivienda"/>
    <s v="Ahorros"/>
    <s v="570451870027096"/>
    <s v="Femenino"/>
    <s v="Colombia"/>
    <s v="Bogotá, D.C."/>
    <s v="Cundinamarca"/>
    <d v="1986-03-03T00:00:00"/>
    <n v="38"/>
    <s v="ESPECIALIZACION EN PROMOCION SALUD Y DESARROLLO HUMANO,TRABJO SOCIAL"/>
    <m/>
  </r>
  <r>
    <x v="3"/>
    <s v="230-2023"/>
    <n v="83965"/>
    <s v="Secop II"/>
    <s v="230-2023CPS-P(83965)"/>
    <s v="FDLSUBACD-230-2023(83965)"/>
    <x v="0"/>
    <x v="0"/>
    <x v="1"/>
    <m/>
    <m/>
    <s v="SANDRA EDITH GALLEGOS GARCIA"/>
    <n v="52397949"/>
    <s v="Bogotá, D.C."/>
    <n v="1953"/>
    <n v="40400000"/>
    <n v="13803333"/>
    <n v="0"/>
    <n v="54203333"/>
    <n v="5050000"/>
    <m/>
    <m/>
    <n v="1"/>
    <s v="Persona Natural"/>
    <x v="5"/>
    <s v="1.6/10/2023 7:38:30 PM La supervisión del Contrato de Prestación de Servicios No. 230-2023CPS-P(83965), suscrito con , SANDRA EDITH GALLEOS GARCÍA, radicó en la Oficina de Contratación solicitud de ADICIÓN Y PRÓRROGA No. (1 ) del referido contrato; prórroga hasta el (31) de diciembre de 2023, y adición para un valor total de TRECE MILLONES OCHOCIENTOS TRES MIL TRESCIENTOS TREINTA TRES PESOS M/CTE ($13.803.333), teniendo en cuenta la justificación que se encuentra en los documentos anexos, que hacen parte integral del presente Contrato._x000a_2. 30/11/2023 8:58:21 PM La contratista SANDRA EDITH GALLEGOS GARCÍA., radica ante el fondo de desarrollo local de suba solicitud de terminación del contrato 230-2023CPS-P(83965), frente a la cual el supervisor genera su ratificación, a partir del treinta (30) de noviembre de 2023, teniendo en cuenta la justificación que se encuentra en el documento anexo, el cual hace parte integral del presente contrato. Se procede a terminar anticipadamente el contrato 230-2023CPS-P(83965) a partir del treinta (30) de noviembre de 2023"/>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3925228&amp;isFromPublicArea=True&amp;isModal=true&amp;asPopupView=true"/>
    <x v="2"/>
    <x v="415"/>
    <d v="2023-02-09T00:00:00"/>
    <d v="2023-10-08T00:00:00"/>
    <s v="8 meses "/>
    <d v="2024-01-01T00:00:00"/>
    <s v="2 meses 24 días."/>
    <d v="2023-11-30T00:00:00"/>
    <s v="9 meses 22 días."/>
    <s v="Terminación Anticipada"/>
    <m/>
    <m/>
    <m/>
    <m/>
    <s v="carrera 111 N° 135 B 57"/>
    <n v="3203539927"/>
    <s v="sandraedithgallegosgarcia@gmail.com"/>
    <s v="Bancolombia"/>
    <s v="Ahorros"/>
    <s v="19873587931"/>
    <s v="Femenino"/>
    <s v="Colombia"/>
    <s v="Bogotá, D.C."/>
    <s v="Cundinamarca"/>
    <d v="1980-02-04T00:00:00"/>
    <n v="44"/>
    <s v="Magister en desarrollo humano,Especialización en Desarrollo Humano"/>
    <m/>
  </r>
  <r>
    <x v="3"/>
    <s v="231-2023"/>
    <n v="83965"/>
    <s v="Secop II"/>
    <s v="231-2023CPS-P(83965)"/>
    <s v="FDLSUBACD-231-2023(83965)"/>
    <x v="0"/>
    <x v="0"/>
    <x v="1"/>
    <m/>
    <m/>
    <s v="DORIS PINTOR RIVEROS"/>
    <n v="51576144"/>
    <s v="Bogotá, D.C."/>
    <n v="1953"/>
    <n v="40400000"/>
    <n v="12625000"/>
    <n v="0"/>
    <n v="53025000"/>
    <n v="5050000"/>
    <m/>
    <m/>
    <n v="1"/>
    <s v="Persona Natural"/>
    <x v="0"/>
    <s v="1.  13/10/2023 1:52:49 PM Mediante documento radicado el 13 de septiembre de 2023, se solicita la PRÓRROGA y ADICIÓN del contrato No. 231-2023CPS-P (83965) suscrito con DORIS PINTOR RIVEROS en el termino de DOS (02) MESES, QUINCE (15) DIAS , además DOCE MILLONES SEISCIENTOS VEINTICINCO MIL PESOS M/Cte. ($12.625.000); atendiendo a la necesidad de garantizar la función de la administración local se requiere continuar con la ejecución del contrato de prestación de servicios objeto de adición y prórroga. LA NUEVA FECHA DE TERMINACIÓN DEL CONTRATO ES EL DÍA 31 DE DICIEMBRE DE 2023. Las erogaciones correspondientes al pago del valor de la presente adición se harán con cargo al presupuesto del FDLS, según certificado de disponibilidad presupuestal N° 1089 del 12/10/2023. Lo anterior, con fundamento además en el principio de la autonomía de la voluntad consagrado en el artículo 1602 del Código Civil, en concordancia con el artículo 40 de la Ley 80 de 1993, inciso tercero."/>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3935479&amp;isFromPublicArea=True&amp;isModal=true&amp;asPopupView=true"/>
    <x v="2"/>
    <x v="413"/>
    <d v="2023-02-16T00:00:00"/>
    <d v="2023-10-15T00:00:00"/>
    <s v="8 meses "/>
    <d v="2023-12-31T00:00:00"/>
    <s v="2 meses 16 días."/>
    <d v="2023-12-31T00:00:00"/>
    <s v="10 meses 16 días."/>
    <s v="Término Ok"/>
    <m/>
    <m/>
    <m/>
    <m/>
    <s v="CL 146 C 94 C 98_x000d_"/>
    <n v="3103309920"/>
    <s v="dorispintor@gmail.com_x000d_"/>
    <s v="Banco Davivienda"/>
    <s v="Ahorros"/>
    <s v="550009100123836"/>
    <s v="Femenino"/>
    <s v="Colombia"/>
    <s v="Bogotá, D.C."/>
    <s v="Cundinamarca"/>
    <d v="1960-11-30T00:00:00"/>
    <n v="63"/>
    <s v="PSICOLOGIA"/>
    <m/>
  </r>
  <r>
    <x v="3"/>
    <s v="232-2023"/>
    <n v="83965"/>
    <s v="Secop II"/>
    <s v="232-2023CPS-P(83965)"/>
    <s v="FDLSUBACD-232-2023(83965)"/>
    <x v="0"/>
    <x v="0"/>
    <x v="1"/>
    <m/>
    <m/>
    <s v="HENRY LEONARDO DUEÑAS RODRIGUEZ"/>
    <n v="1019077954"/>
    <s v="Bogotá, D.C."/>
    <n v="1953"/>
    <n v="40400000"/>
    <n v="13130000"/>
    <n v="0"/>
    <n v="53530000"/>
    <n v="5050000"/>
    <m/>
    <m/>
    <n v="1"/>
    <s v="Persona Natural"/>
    <x v="0"/>
    <s v="1. 12/10/2023 10:52:41 AM Mediante documento radicado el 19 de septiembre de 2023, se solicita la PRÓRROGA y ADICIÓN del contrato No.232-2023CPS-P(83965), suscrito con HENRY LEONARDO DUEÑAS RODRIGUEZ, por el término de DOS (2) MESES Y DIECIOCHO (18) DIAS, además de adicionar TRECE MILLONES CIENTO TREINTA MIL M/CTE. ($13.130.000) ; atendiendo a la necesidad de garantizar la función de la administración local se requiere continuar con la ejecución del contrato de prestación de servicios objeto de adición y prórroga. LA NUEVA FECHA DE TERMINACIÓN DEL CONTRATO ES EL DÍA 30 DE DICIEMBRE DE 2023. Las erogaciones correspondientes al pago del valor de la presente reducirán se harán con cargo al presupuesto del FDLS, según certificado de disponibilidad presupuestal N° 1067 del 06 de octubre de 2023."/>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3925271&amp;isFromPublicArea=True&amp;isModal=true&amp;asPopupView=true"/>
    <x v="2"/>
    <x v="415"/>
    <d v="2023-02-13T00:00:00"/>
    <d v="2023-10-12T00:00:00"/>
    <s v="8 meses "/>
    <d v="2023-12-30T00:00:00"/>
    <s v="2 meses 18 días."/>
    <d v="2023-12-30T00:00:00"/>
    <s v="10 meses 18 días."/>
    <s v="Término Ok"/>
    <m/>
    <m/>
    <m/>
    <m/>
    <s v="CALLE 150A #101-20 INTERIOR 8 AP 1102_x000d_"/>
    <n v="3058562858"/>
    <s v="leonardo.ds.rodriguez@gmail.com"/>
    <s v="Bancolombia"/>
    <s v="Ahorros"/>
    <s v="23700100952"/>
    <s v="Masculino"/>
    <s v="Colombia"/>
    <s v="Bogotá, D.C."/>
    <s v="Cundinamarca"/>
    <d v="1992-12-25T00:00:00"/>
    <n v="31"/>
    <s v="TRABAJO SOCIAL"/>
    <m/>
  </r>
  <r>
    <x v="3"/>
    <s v="233-2023"/>
    <n v="83965"/>
    <s v="Secop II"/>
    <s v="233-2023CPS-P(83965)"/>
    <s v="FDLSUBACD-233-2023(83965)"/>
    <x v="0"/>
    <x v="0"/>
    <x v="1"/>
    <m/>
    <m/>
    <s v="LEYDY CATHERINE VANEGAS ROZO"/>
    <n v="1019072918"/>
    <s v="Bogotá, D.C."/>
    <n v="1953"/>
    <n v="40400000"/>
    <n v="13130000"/>
    <n v="0"/>
    <n v="53530000"/>
    <n v="5050000"/>
    <m/>
    <m/>
    <n v="1"/>
    <s v="Persona Natural"/>
    <x v="0"/>
    <s v="1. 11/10/2023 1:58:47 PM Mediante documento radicado el 05 de septiembre de 2023, se solicita la PRÓRROGA y ADICIÓN del contrato No. 233-2023CPS-P(83965), suscrito con LEYDY CATHERINE VANEGAS ROZO, por el término de DOS(2) MESES Y 18 DIAS , además de adicionar TRECE MILLONES CIENTO TREINTA MIL PESOS M/CTE. ($13.130.000) M/CET; atendiendo a la necesidad de garantizar la función de la administración local se requiere continuar con la ejecución del contrato de prestación de servicios objeto de adición y prórroga. LA NUEVA FECHA DE TERMINACIÓN DEL CONTRATO ES EL DÍA 30 DE DICIEMBREDE 2023. Las erogaciones correspondientes al pago del valor de la presente reducirán se harán con cargo al presupuesto del FDLS, según certificado de disponibilidad presupuestal N° 1066 del 06/10/2023."/>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3927201&amp;isFromPublicArea=True&amp;isModal=true&amp;asPopupView=true"/>
    <x v="2"/>
    <x v="415"/>
    <d v="2023-02-13T00:00:00"/>
    <d v="2023-10-12T00:00:00"/>
    <s v="8 meses "/>
    <d v="2023-12-30T00:00:00"/>
    <s v="2 meses 18 días."/>
    <d v="2023-12-30T00:00:00"/>
    <s v="10 meses 18 días."/>
    <s v="Término Ok"/>
    <m/>
    <m/>
    <m/>
    <m/>
    <s v="KR 102 B 140 B 47"/>
    <n v="3112792816"/>
    <s v="leycaterine@hotmail.com"/>
    <s v="Bancolombia"/>
    <s v="Ahorros"/>
    <s v="38300044139"/>
    <s v="Femenino"/>
    <s v="Colombia"/>
    <s v="Bogotá, D.C."/>
    <s v="Cundinamarca"/>
    <d v="1992-07-27T00:00:00"/>
    <n v="31"/>
    <s v="INGENIERIA INDUSTRIAL"/>
    <m/>
  </r>
  <r>
    <x v="3"/>
    <s v="234-2023"/>
    <n v="83965"/>
    <s v="Secop II"/>
    <s v="234-2023CPS-P(83965)"/>
    <s v="FDLSUBACD-234-2023(83965)"/>
    <x v="0"/>
    <x v="0"/>
    <x v="1"/>
    <m/>
    <m/>
    <s v="JHONATHAN RIVERA PEÑA"/>
    <n v="1121901659"/>
    <s v="Villavicencio (Meta)"/>
    <n v="1953"/>
    <n v="40400000"/>
    <n v="18180000"/>
    <n v="0"/>
    <n v="58580000"/>
    <n v="5050000"/>
    <m/>
    <m/>
    <n v="1"/>
    <s v="Persona Natural"/>
    <x v="0"/>
    <s v="1. 9/10/2023 2:34:23 PM Mediante documento del apoyo a la supervisión con Vo.Bo., del Alcalde, justifica la conveniencia de prorrogar el plazo de ejecución contractual por el término de (2) meses y DIESCIOCHO (18) DIAS, contado a partir del vencimiento del plazo inicialmente pactado y en consecuencia adicionar el valor establecido en el contrato 234-2023CPS-P(83965), a nombre JONATHAN RIVERA PEÑA , en la suma TRECE MILLONES CIENTO VEINTINUEVE MIL NOVESIENTOS NOVENTA Y NUEVE PESOS M/CTE (13.129.999). Lo anterior de conformidad con los documentos anexos, los cuales hacen parte integral de la presente modificación contractual._x000a_2. 27/12/2023 3:14:43 PM Mediante documento radicado el 05 de Diciembre de 2023, se solicita la PRÓRROGA y ADICIÓN del contrato No. 234-2023CPS-P(83965) suscrito con JONATHAN RIVERA PEÑA en el termino de UN (01) MES, además CINCO MILLONES CINUENTA MIL UN PESOS ($5.050.001); atendiendo a la necesidad de garantizar la función de la administración local se requiere continuar con la ejecución del contrato de prestación de servicios objeto de adición y prórroga. LA NUEVA FECHA DE TERMINACIÓN DEL CONTRATO ES EL DÍA 30 DE enero DE 2024. Las erogaciones correspondientes al pago del valor de la presente adición se harán con cargo al presupuesto del FDLS, según certificado de disponibilidad presupuestal N° 1385 del 22/12/2023. Lo anterior, con fundamento además en el principio de la autonomía de la voluntad consagrado en el artículo 1602 del Código Civil, en concordancia con el artículo 40 de la Ley 80 de 1993, inciso tercero."/>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3925739&amp;isFromPublicArea=True&amp;isModal=true&amp;asPopupView=true"/>
    <x v="2"/>
    <x v="414"/>
    <d v="2023-02-13T00:00:00"/>
    <d v="2023-10-12T00:00:00"/>
    <s v="8 meses "/>
    <d v="2024-01-30T00:00:00"/>
    <s v="3 meses 18 días."/>
    <d v="2024-01-30T00:00:00"/>
    <s v="11 meses 18 días."/>
    <s v="Término Ok"/>
    <m/>
    <m/>
    <m/>
    <m/>
    <s v="CL 54A#6-38 AP 509"/>
    <n v="3204296153"/>
    <s v="JRP893@HOTMAIL.COM"/>
    <s v="Bancolombia"/>
    <s v="Ahorros"/>
    <s v="84424319081"/>
    <s v="Masculino"/>
    <s v="Colombia"/>
    <s v="Villavicencio"/>
    <s v="Meta"/>
    <d v="1993-07-08T00:00:00"/>
    <n v="30"/>
    <s v="ESPECIALIZACION EN GERENCIA SOCIAL - ADMINISTRACION DE EMPRESAS"/>
    <m/>
  </r>
  <r>
    <x v="3"/>
    <s v="235-2023"/>
    <n v="86955"/>
    <s v="Secop II"/>
    <s v="235-2023CPS-AG(86955)"/>
    <s v="FDLSUBACD-235-2023(86955)"/>
    <x v="0"/>
    <x v="0"/>
    <x v="0"/>
    <m/>
    <m/>
    <s v="YINA PAOLA SIERRA BAUTISTA"/>
    <n v="52934211"/>
    <s v="Bogotá, D.C."/>
    <n v="1979"/>
    <n v="15300000"/>
    <n v="7650000"/>
    <n v="0"/>
    <n v="22950000"/>
    <n v="2550000"/>
    <m/>
    <m/>
    <n v="1"/>
    <s v="Persona Natural"/>
    <x v="0"/>
    <s v="1. 4/08/2023 11:18:08 AM Mediante documento radicado el 31 de julio de 2023, se solicita la PRÓRROGA y ADICIÓN del contrato No. 235-2023CPS-AG(86955), suscrito con YINA PAOLA SIERRA BAUTISTA, por el término de TRES (3) MESES, además de adicionar SIETE MILLONES SEISCIENTOS CINCUENTA MIL PESOS M/CTE. ($7.650.000)M/CTE; atendiendo a la necesidad de garantizar la función de la administración local se requiere continuar con la ejecución del contrato de prestación de servicios objeto de adición y prórroga. LA NUEVA FECHA DE TERMINACIÓN DEL CONTRATO ES EL DÍA 8 DE NOVIEMBRE DE 2023. Las erogaciones correspondientes al pago del valor de la presente adición se harán con cargo al presupuesto del FDLS, según certificado de disponibilidad presupuestal N° 494 del 31/01/2023. Lo anterior, con fundamento además en el principio de la autonomía de la voluntad consagrado en el artículo 1602 del Código Civil, en concordancia con el artículo 40 de la Ley 80 de 1993, inciso tercero"/>
    <s v="APOYAR ADMINISTRATIVA Y ASISTENCIALMENTE A LAS INSPECCIONES DE POLICÍA DE LA LOCALIDAD"/>
    <s v="https://community.secop.gov.co/Public/Tendering/OpportunityDetail/Index?noticeUID=CO1.NTC.3924033&amp;isFromPublicArea=True&amp;isModal=true&amp;asPopupView=true"/>
    <x v="30"/>
    <x v="414"/>
    <d v="2023-02-08T00:00:00"/>
    <d v="2023-08-07T00:00:00"/>
    <s v="6 meses "/>
    <d v="2023-11-07T00:00:00"/>
    <s v="3 meses "/>
    <d v="2023-11-07T00:00:00"/>
    <s v="9 meses "/>
    <s v="Término Ok"/>
    <m/>
    <m/>
    <m/>
    <m/>
    <s v="KR 82A 6B 30 CA 62"/>
    <n v="3123609041"/>
    <s v="yinpasiba26@hotmail.com"/>
    <s v="Banco Davivienda"/>
    <s v="Ahorros"/>
    <s v="570475070016047"/>
    <s v="Femenino"/>
    <s v="Colombia"/>
    <s v="Bogotá, D.C."/>
    <s v="Cundinamarca"/>
    <d v="1983-06-26T00:00:00"/>
    <n v="40"/>
    <s v="TECNICA PROFESIONAL EN ADMINISTRACION DE EMPRESAS"/>
    <m/>
  </r>
  <r>
    <x v="3"/>
    <s v="236-2023"/>
    <n v="86955"/>
    <s v="Secop II"/>
    <s v="236-2023CPS-AG(86955)"/>
    <s v="FDLSUBACD-236-2023(86955)"/>
    <x v="0"/>
    <x v="0"/>
    <x v="0"/>
    <m/>
    <m/>
    <s v="RAFAEL EDUARDO BARRERA PEÑA"/>
    <n v="1032479767"/>
    <s v="Bogotá, D.C."/>
    <n v="1979"/>
    <n v="15300000"/>
    <n v="0"/>
    <n v="0"/>
    <n v="15300000"/>
    <n v="2550000"/>
    <m/>
    <m/>
    <n v="1"/>
    <s v="Persona Natural"/>
    <x v="5"/>
    <s v="1.  9/06/2023 4:31:13 PM Mediante documento radicado en el Fondo de Desarrollo Local Suba, por RAFAEL EDUARDO BARRERA PEÑA contratista, en la cual solicita la terminación anticipada del Contrato de Prestación No 236-2023CPS-AG(86955), a partir del 09 de junio de 2023, por motivos de nombramiento en la Dirección Nacional del Derecho Autor bajo acto administrativo 174 de fecha 07 de junio de 2023. Teniendo en cuenta la solicitud del contratista el supervisor considera pertinente realizar la terminación anticipada del contrato de prestación de servicios No 236-2023CPS-AG(86955), suscrito entre el FONDO DE DESARROLLO LOCAL SUBA y RAFAEL EDUARDO BARRERA PEÑA, ya que no causa ningún perjuicio para la entidad su solicitud. La presente terminación anticipada se surte a partir del 09 de junio del 2023._x0009_ "/>
    <s v="APOYAR ADMINISTRATIVA Y ASISTENCIALMENTE A LAS INSPECCIONES DE POLICÍA DE LA LOCALIDAD"/>
    <s v="https://community.secop.gov.co/Public/Tendering/OpportunityDetail/Index?noticeUID=CO1.NTC.3924344&amp;isFromPublicArea=True&amp;isModal=true&amp;asPopupView=true"/>
    <x v="27"/>
    <x v="414"/>
    <d v="2023-02-08T00:00:00"/>
    <d v="2023-08-07T00:00:00"/>
    <s v="6 meses "/>
    <d v="2023-08-07T00:00:00"/>
    <s v=""/>
    <d v="2023-06-09T00:00:00"/>
    <s v="4 meses 2 días."/>
    <s v="Terminación Anticipada"/>
    <m/>
    <m/>
    <m/>
    <m/>
    <s v="KR 9 #48-17"/>
    <n v="3102220793"/>
    <s v="abogadorafaelbarrera@gmail.com"/>
    <s v="Banco Davivienda"/>
    <s v="Ahorros"/>
    <s v="488420717271"/>
    <s v="Masculino"/>
    <s v="Colombia"/>
    <s v="Acevedo"/>
    <s v="Huila"/>
    <d v="1996-03-17T00:00:00"/>
    <n v="28"/>
    <s v="DERECHO Y CIENCIAS POLITICAS - ESPECIALIZACION EN LA RESPONSABILIDAD PENAL DEL SERVIDOR"/>
    <m/>
  </r>
  <r>
    <x v="3"/>
    <s v="237-2023"/>
    <n v="86955"/>
    <s v="Secop II"/>
    <s v="237-2023CPS-AG(86955)"/>
    <s v="FDLSUBACD-237-2023(86955)"/>
    <x v="0"/>
    <x v="0"/>
    <x v="0"/>
    <m/>
    <m/>
    <s v="PAULA MARITZA VARELA SALINAS"/>
    <n v="53115883"/>
    <s v="Bogotá, D.C."/>
    <n v="1979"/>
    <n v="15300000"/>
    <n v="7650000"/>
    <n v="0"/>
    <n v="22950000"/>
    <n v="2550000"/>
    <m/>
    <m/>
    <n v="1"/>
    <s v="Persona Natural"/>
    <x v="0"/>
    <s v="1. 4/08/2023 11:54:38 AM Mediante documento radicado el 18 de julio de 2023, se solicita la PRÓRROGA y ADICIÓN del contrato No. 237-2023CPS-AG(86955), suscrito con PAULA MARITZA VARELA SALINAS, por el término de TRES (3) MESES, además de adicionar SIETE MILLONES SEISCIENTOS CINCUENTA MIL PESOS M/CTE. ($ 7.650.000) M/CTE; atendiendo a la necesidad de garantizar la función de la administración local se requiere continuar con la ejecución del contrato de prestación de servicios objeto de adición y prórroga. LA NUEVA FECHA DE TERMINACIÓN DEL CONTRATO ES EL DÍA 7 DE NOVIEMBRE DE 2023. Las erogaciones correspondientes al pago del valor de la presente adición se harán con cargo al presupuesto del FDLS, según certificado de disponibilidad presupuestal N° 494 del 31/01/2023. Lo anterior, con fundamento además en el principio de la autonomía de la voluntad consagrado en el artículo 1602 del Código Civil, en concordancia con el artículo 40 de la Ley 80 de 1993, inciso tercero"/>
    <s v="APOYAR ADMINISTRATIVA Y ASISTENCIALMENTE A LAS INSPECCIONES DE POLICÍA DE LA LOCALIDAD"/>
    <s v="https://community.secop.gov.co/Public/Tendering/OpportunityDetail/Index?noticeUID=CO1.NTC.3924802&amp;isFromPublicArea=True&amp;isModal=true&amp;asPopupView=true"/>
    <x v="29"/>
    <x v="414"/>
    <d v="2023-02-08T00:00:00"/>
    <d v="2023-08-07T00:00:00"/>
    <s v="6 meses "/>
    <d v="2023-11-07T00:00:00"/>
    <s v="3 meses "/>
    <d v="2023-11-07T00:00:00"/>
    <s v="9 meses "/>
    <s v="Término Ok"/>
    <m/>
    <m/>
    <m/>
    <m/>
    <s v="Calle 31B No. 21B-39 Sur"/>
    <n v="3222214432"/>
    <s v="paulis.22@hotmail.com"/>
    <s v="Banco Caja Social (BCSC)"/>
    <s v="Ahorros"/>
    <s v="24067186972"/>
    <s v="Femenino"/>
    <s v="Colombia"/>
    <s v="Chiquinquirá"/>
    <s v="Boyacá"/>
    <d v="1984-11-16T00:00:00"/>
    <n v="39"/>
    <s v="TÉCNOLOGO EN GESTION DEL TALENTO - TECNICO LABORAL EN ADMINISTRACION Y DESARROLO"/>
    <m/>
  </r>
  <r>
    <x v="3"/>
    <s v="238-2023"/>
    <n v="86955"/>
    <s v="Secop II"/>
    <s v="238-2023CPS-AG(86955)"/>
    <s v="FDLSUBACD-238-2023(86955)"/>
    <x v="0"/>
    <x v="0"/>
    <x v="0"/>
    <m/>
    <m/>
    <s v="PAOLA ANDREA RIVERA ARROYAVE"/>
    <n v="52789519"/>
    <s v="Bogotá, D.C."/>
    <n v="1979"/>
    <n v="15300000"/>
    <n v="7650000"/>
    <n v="0"/>
    <n v="22950000"/>
    <n v="2550000"/>
    <m/>
    <m/>
    <n v="1"/>
    <s v="Persona Natural"/>
    <x v="0"/>
    <s v="1. 2/08/2023 5:19:16 P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238-2023CPS-AG(86955), a nombre, PAOLA ANDREA RIVERA ARROYAVE, en la suma de SIETE MILLONES SEISCIENTOS CINCUENTA MIL PESOS M/CTE. ($ 7.650.000). Lo anterior de conformidad con los documentos anexos, los cuales hacen parte integral de la presente modificación contractual."/>
    <s v="APOYAR ADMINISTRATIVA Y ASISTENCIALMENTE A LAS INSPECCIONES DE POLICÍA DE LA LOCALIDAD"/>
    <s v="https://community.secop.gov.co/Public/Tendering/OpportunityDetail/Index?noticeUID=CO1.NTC.3924962&amp;isFromPublicArea=True&amp;isModal=true&amp;asPopupView=true"/>
    <x v="26"/>
    <x v="414"/>
    <d v="2023-02-08T00:00:00"/>
    <d v="2023-08-07T00:00:00"/>
    <s v="6 meses "/>
    <d v="2023-11-07T00:00:00"/>
    <s v="3 meses "/>
    <d v="2023-11-07T00:00:00"/>
    <s v="9 meses "/>
    <s v="Término Ok"/>
    <m/>
    <m/>
    <m/>
    <m/>
    <s v="CL 13 79 C 11 BL 10 AP 402"/>
    <n v="5716376444"/>
    <s v="paolaa80@hotmail.com"/>
    <s v="Bancolombia"/>
    <s v="Ahorros"/>
    <s v="63423482887"/>
    <s v="Femenino"/>
    <s v="Colombia"/>
    <s v="Bogotá, D.C."/>
    <s v="Cundinamarca"/>
    <d v="1980-09-24T00:00:00"/>
    <n v="43"/>
    <s v="Talento Humano y Gestion del Conocimiento - Basico en liquidación de nomina y prestaciones - Fundamentos basicos para elaboración de nomina"/>
    <m/>
  </r>
  <r>
    <x v="3"/>
    <s v="239-2023"/>
    <n v="86955"/>
    <s v="Secop II"/>
    <s v="239-2023CPS-AG(86955)"/>
    <s v="FDLSUBACD-239-2023(86955)"/>
    <x v="0"/>
    <x v="0"/>
    <x v="0"/>
    <m/>
    <m/>
    <s v="LUISA VALISHA CASTILLO BARAJAS"/>
    <n v="1019152225"/>
    <s v="Bogotá, D.C."/>
    <n v="1979"/>
    <n v="15300000"/>
    <n v="7650000"/>
    <n v="0"/>
    <n v="22950000"/>
    <n v="2550000"/>
    <m/>
    <m/>
    <n v="1"/>
    <s v="Persona Natural"/>
    <x v="0"/>
    <s v="1. 4/08/2023 12:03:31 PM Mediante documento radicado el 17 de julio de 2023, se solicita la PRÓRROGA y ADICIÓN del contrato No. 239-2023CPS-AG(86955), suscrito con LUISA VALISHA CASTILLO BARAJAS, por el término de TRES (3) MESES, además de adicionar SIETE MILLONES SEISCIENTOS CINCUENTA MIL PESOS M/CTE. ($ 7.650.000) M/CTE; atendiendo a la necesidad de garantizar la función de la administración local se requiere continuar con la ejecución del contrato de prestación de servicios objeto de adición y prórroga. LA NUEVA FECHA DE TERMINACIÓN DEL CONTRATO ES EL DÍA 7 DE NOVIEMBRE DE 2023. Las erogaciones correspondientes al pago del valor de la presente adición se harán con cargo al presupuesto del FDLS, según certificado de disponibilidad presupuestal N° 494 del 31/01/2023. Lo anterior, con fundamento además en el principio de la autonomía de la voluntad consagrado en el artículo 1602 del Código Civil, en concordancia con el artículo 40 de la Ley 80 de 1993, inciso tercero"/>
    <s v="APOYAR ADMINISTRATIVA Y ASISTENCIALMENTE A LAS INSPECCIONES DE POLICÍA DE LA LOCALIDAD"/>
    <s v="https://community.secop.gov.co/Public/Tendering/OpportunityDetail/Index?noticeUID=CO1.NTC.3925137&amp;isFromPublicArea=True&amp;isModal=true&amp;asPopupView=true"/>
    <x v="30"/>
    <x v="414"/>
    <d v="2023-02-08T00:00:00"/>
    <d v="2023-08-07T00:00:00"/>
    <s v="6 meses "/>
    <d v="2023-11-07T00:00:00"/>
    <s v="3 meses "/>
    <d v="2023-11-07T00:00:00"/>
    <s v="9 meses "/>
    <s v="Término Ok"/>
    <m/>
    <m/>
    <m/>
    <m/>
    <s v="KR 96 A 136 79"/>
    <n v="3007789271"/>
    <s v="castillovalisha@gmail.com"/>
    <s v="Banco Scotiabank Colpatria"/>
    <s v="Ahorros"/>
    <s v="4382023131"/>
    <s v="Femenino"/>
    <s v="Colombia"/>
    <s v="Bogotá, D.C."/>
    <s v="Cundinamarca"/>
    <d v="1999-06-15T00:00:00"/>
    <n v="24"/>
    <s v="BACHILLER"/>
    <m/>
  </r>
  <r>
    <x v="3"/>
    <s v="240-2023"/>
    <n v="86955"/>
    <s v="Secop II"/>
    <s v="240-2023CPS-AG(86955)"/>
    <s v="FDLSUBACD-240-2023(86955)"/>
    <x v="0"/>
    <x v="0"/>
    <x v="0"/>
    <m/>
    <m/>
    <s v="ELCIDA MARIN TARAZONA"/>
    <n v="28124871"/>
    <s v="Enciso (Santander)"/>
    <n v="1979"/>
    <n v="15300000"/>
    <n v="7650000"/>
    <n v="0"/>
    <n v="22950000"/>
    <n v="2550000"/>
    <m/>
    <m/>
    <n v="1"/>
    <s v="Persona Natural"/>
    <x v="0"/>
    <s v="1. 3/08/2023 11:04:33 AM La supervisión del Contrato de Prestación de Servicios No. 240-2023 CPS-AG (86955), suscrito con ELCIDA MARIN TARAZONA identificado(a) con cédula de ciudadanía No. 28124871 de Santander; radicó en la Oficina de Contratación solicitud de ADICIÓN Y PRÓRROGA No. (1 ) del referido contrato así; a) Prórroga por (3) meses hasta el (07) de noviembre de 2023, y b) Adición para un valor de ($7.650.000) para un total de VEINTIDÓS MILLONES NOVECIENTOS CINCUENTA MIL PESOS M/CTE. ($22.950.000), la cual se encuentra respaldada con el Certificado de Disponibilidad Presupuestal No. 494 del 31 de enero de 2023, teniendo en cuenta la justificación que se encuentra en los documentos anexos, que hacen parte integral del presente Contrato"/>
    <s v="APOYAR ADMINISTRATIVA Y ASISTENCIALMENTE A LAS INSPECCIONES DE POLICÍA DE LA LOCALIDAD"/>
    <s v="https://community.secop.gov.co/Public/Tendering/OpportunityDetail/Index?noticeUID=CO1.NTC.3925177&amp;isFromPublicArea=True&amp;isModal=true&amp;asPopupView=true"/>
    <x v="27"/>
    <x v="414"/>
    <d v="2023-02-08T00:00:00"/>
    <d v="2023-08-07T00:00:00"/>
    <s v="6 meses "/>
    <d v="2023-11-07T00:00:00"/>
    <s v="3 meses "/>
    <d v="2023-11-07T00:00:00"/>
    <s v="9 meses "/>
    <s v="Término Ok"/>
    <m/>
    <m/>
    <m/>
    <m/>
    <s v="carrera 98 # 2-20 int. 07 apto 304"/>
    <n v="3134607318"/>
    <s v="chata-mar@hotmail.com"/>
    <s v="Banco Scotiabank Colpatria"/>
    <s v="Ahorros"/>
    <s v="2802009522"/>
    <s v="Femenino"/>
    <s v="Colombia"/>
    <s v="Enciso"/>
    <s v="Santander"/>
    <d v="1978-01-05T00:00:00"/>
    <n v="46"/>
    <s v="BACHILLER"/>
    <m/>
  </r>
  <r>
    <x v="3"/>
    <s v="241-2023"/>
    <n v="86955"/>
    <s v="Secop II"/>
    <s v="241-2023CPS-AG(86955)"/>
    <s v="FDLSUBACD-241-2023(86955)"/>
    <x v="0"/>
    <x v="0"/>
    <x v="0"/>
    <m/>
    <m/>
    <s v="DANYA LOPEZ BOLAÑOS"/>
    <n v="53129226"/>
    <s v="Bogotá, D.C."/>
    <n v="1979"/>
    <n v="15300000"/>
    <n v="7650000"/>
    <n v="0"/>
    <n v="22950000"/>
    <n v="2550000"/>
    <m/>
    <m/>
    <n v="1"/>
    <s v="Persona Natural"/>
    <x v="0"/>
    <s v="1. 9/08/2023 3:07:44 PM La supervisión del Contrato de Prestación de Servicios No. 241-2023CPS-AG(86955) suscrito con DANYA LÓPEZ BOLAÑOS, radicó en la Oficina de Contratación solicitud de ADICIÓN Y PRÓRROGA No. (1) del referido contrato; prórroga hasta el DOCE (12) de NOVIEMBRE de 2023, y adición para un valor total de SIETE MILLONES SEISCIENTOS CINCUENTA MIL PESOS M/CTE. ($7.650.000), teniendo en cuenta la justificación que se encuentra en los documentos anexos, que hacen parte integral del presente Contrato."/>
    <s v="APOYAR ADMINISTRATIVA Y ASISTENCIALMENTE A LAS INSPECCIONES DE POLICÍA DE LA LOCALIDAD"/>
    <s v="https://community.secop.gov.co/Public/Tendering/OpportunityDetail/Index?noticeUID=CO1.NTC.3948238&amp;isFromPublicArea=True&amp;isModal=true&amp;asPopupView=true"/>
    <x v="28"/>
    <x v="413"/>
    <d v="2023-02-13T00:00:00"/>
    <d v="2023-08-12T00:00:00"/>
    <s v="6 meses "/>
    <d v="2023-11-12T00:00:00"/>
    <s v="3 meses "/>
    <d v="2023-11-12T00:00:00"/>
    <s v="9 meses "/>
    <s v="Término Ok"/>
    <m/>
    <m/>
    <m/>
    <m/>
    <s v="KR 1167A 09 SUR AP 502 TO 6 "/>
    <n v="3132414900"/>
    <s v="danyal_ua1923@hotmail.com"/>
    <s v="Bancolombia"/>
    <s v="Ahorros"/>
    <s v="91231099943"/>
    <s v="Femenino"/>
    <s v="Colombia"/>
    <s v="Cali"/>
    <s v="Valle del Cauca"/>
    <d v="1984-11-12T00:00:00"/>
    <n v="39"/>
    <s v="ADMINISTRACION DE EMPRESAS"/>
    <m/>
  </r>
  <r>
    <x v="3"/>
    <s v="242-2023"/>
    <n v="86955"/>
    <s v="Secop II"/>
    <s v="242-2023CPS-AG(86955)"/>
    <s v="FDLSUBACD-242-2023(86955)"/>
    <x v="0"/>
    <x v="0"/>
    <x v="0"/>
    <m/>
    <m/>
    <s v="Carlos Arturo Diaz Rodriguez"/>
    <n v="79879807"/>
    <s v="Bogotá, D.C."/>
    <n v="1979"/>
    <n v="15300000"/>
    <n v="7650000"/>
    <n v="0"/>
    <n v="22950000"/>
    <n v="2550000"/>
    <m/>
    <m/>
    <n v="1"/>
    <s v="Persona Natural"/>
    <x v="0"/>
    <s v="1. 22/08/2023 7:42:34 AM Mediante documento radicado el 31 de julio de 2023, se solicita la PRÓRROGA y ADICIÓN del contrato No. 242-2023CPS-AG(86955), suscrito con CARLOS ARTURO DIAZ RODRIGUEZ, por el término de TRES (3) MESES, además de adicionar SIETE MILLONES SEISCIENTOS CINCUENTA MIL M/CTE. ($7.650.000); atendiendo a la necesidad de garantizar la función de la administración local se requiere continuar con la ejecución del contrato de prestación de servicios objeto de adición y prórroga. LA NUEVA FECHA DE TERMINACIÓN DEL CONTRATO ES EL DÍA 19 DE NOVIEMBRE DE 2023. Las erogaciones correspondientes al pago del valor de la presente reducirán se harán con cargo al presupuesto del FDLS, según certificado de disponibilidad presupuestal N° 494 del 31 de enero de 2023."/>
    <s v="APOYAR ADMINISTRATIVA Y ASISTENCIALMENTE A LAS INSPECCIONES DE POLICÍA DE LA LOCALIDAD"/>
    <s v="https://community.secop.gov.co/Public/Tendering/OpportunityDetail/Index?noticeUID=CO1.NTC.3960703&amp;isFromPublicArea=True&amp;isModal=true&amp;asPopupView=true"/>
    <x v="25"/>
    <x v="416"/>
    <d v="2023-02-20T00:00:00"/>
    <d v="2023-08-19T00:00:00"/>
    <s v="6 meses "/>
    <d v="2023-11-19T00:00:00"/>
    <s v="3 meses "/>
    <d v="2023-11-19T00:00:00"/>
    <s v="9 meses "/>
    <s v="Término Ok"/>
    <m/>
    <m/>
    <m/>
    <m/>
    <s v="calle 74 a N° 65b -50"/>
    <n v="3125572428"/>
    <s v="caturro13@yahoo.es"/>
    <s v="Banco Caja Social (BCSC)"/>
    <s v="Ahorros"/>
    <s v="24071298090"/>
    <s v="Masculino"/>
    <s v="Colombia"/>
    <s v="Bogotá, D.C."/>
    <s v="Cundinamarca"/>
    <d v="1979-03-14T00:00:00"/>
    <n v="45"/>
    <s v="TECNOLOGIA EN SISTEMAS"/>
    <m/>
  </r>
  <r>
    <x v="3"/>
    <s v="243-2023"/>
    <n v="86881"/>
    <s v="Secop II"/>
    <s v="243-2023CPS-AG(86881)"/>
    <s v="FDLSUBACD-243-2023(86881)"/>
    <x v="0"/>
    <x v="0"/>
    <x v="0"/>
    <m/>
    <m/>
    <s v="WILLIAM OSWALDO RODRIGUEZ MORENO"/>
    <n v="79888227"/>
    <s v="Bogotá, D.C."/>
    <n v="1978"/>
    <n v="15300000"/>
    <n v="7650000"/>
    <n v="0"/>
    <n v="22950000"/>
    <n v="2550000"/>
    <m/>
    <m/>
    <n v="5"/>
    <s v="Persona Natural"/>
    <x v="0"/>
    <s v="1. 2/08/2023 5:18:26 P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243-2023CPS-AG(86881), a nombre, WILLIAM OSWALDO RODRÍGUEZ MORENO, en la suma de SIETE MILLONES SEISCIENTOS CINCUENTA MIL PESOS M/CTE. ($ 7.650.000). Lo anterior de conformidad con los documentos anexos, los cuales hacen parte integral de la presente modificación contractual."/>
    <s v="PRESTAR LOS SERVICIOS DE APOYO AL ÁREA DE GESTIÓN DEL DESARROLLO LOCAL POR SUS PROPIOS MEDIOS PARA LA DISTRIBUCIÓN DE LA CORRESPONDENCIA EXTERNA QUE TIENE ORIGEN EN LAS DIFERENTES DEPENDENCIAS DE LA ALCALDÍA LOCAL"/>
    <s v="https://community.secop.gov.co/Public/Tendering/OpportunityDetail/Index?noticeUID=CO1.NTC.3925287&amp;isFromPublicArea=True&amp;isModal=true&amp;asPopupView=true"/>
    <x v="7"/>
    <x v="415"/>
    <d v="2023-02-08T00:00:00"/>
    <d v="2023-08-07T00:00:00"/>
    <s v="6 meses "/>
    <d v="2023-11-07T00:00:00"/>
    <s v="3 meses "/>
    <d v="2023-11-07T00:00:00"/>
    <s v="9 meses "/>
    <s v="Término Ok"/>
    <m/>
    <m/>
    <m/>
    <m/>
    <s v="CARRERA 103 #131 B- 26"/>
    <n v="3138178088"/>
    <s v="William.ro16@hotmail.com"/>
    <s v="Banco Scotiabank Colpatria"/>
    <s v="Ahorros"/>
    <s v="4382021875"/>
    <s v="Masculino"/>
    <s v="Colombia"/>
    <s v="Bogotá, D.C."/>
    <s v="Cundinamarca"/>
    <d v="1978-05-01T00:00:00"/>
    <n v="46"/>
    <s v="BACHILLER"/>
    <m/>
  </r>
  <r>
    <x v="3"/>
    <s v="244-2023"/>
    <n v="86875"/>
    <s v="Secop II"/>
    <s v="244-2023CPS-P(86875)"/>
    <s v="FDLSUBACD-244-2023(86875)"/>
    <x v="0"/>
    <x v="0"/>
    <x v="1"/>
    <m/>
    <m/>
    <s v="SANDRA YANNETH GORDILLO PEDROZA"/>
    <n v="51972599"/>
    <s v="Bogotá, D.C."/>
    <n v="1978"/>
    <n v="55550000"/>
    <n v="27775000"/>
    <n v="0"/>
    <n v="83325000"/>
    <n v="5050000"/>
    <m/>
    <m/>
    <n v="1"/>
    <s v="Persona Natural"/>
    <x v="6"/>
    <s v="2. 26/03/2024 1:02:35 PM Mediante documento radicado en el Fondo de Desarrollo Local de Suba, y firmado por ANA ISABEL HURTADO SALCEDO, , en su calidad de Alcaldesa Local de Suba (E), quien obra como supervisora del Contrato de Prestación de Servicios 244-2023CPS-P(86875), suscrito con SANDRA YANNETH GORDILLO PEDROZA, se determina prorrogar por DOS (2) MESES Y QUINCE (15) DÍAS contado a partir del vencimiento del plazo pactado y adicionar presupuestalmente al contrato la suma de DOCE MILLONES SEISCIENTOS VEINTICONCO MIL PESOS (12.625.000) incluido impuestos, (la justificación se encuentra anexa al presente, la cual hace parte integra del contrato). La nueva fecha terminación del contrato es el 15/06/2024. Para el efecto, se cuenta con el Certificado de Disponibilidad Presupuestal (CDP) No. 1089 del 22/03/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_x0009_ _x000a_1. 26/12/2023 2:29:46 PM Mediante documento radicado en el Fondo de Desarrollo Local de Suba, por JULIAN ANDRES MORENO BARON, quien obra como supervisor del Contrato de Prestación de Servicios 244-2023CPS-P(83898), suscrito con SANDRA YANNETH GORDILLO PEDROZA se determina prorrogar por TRES (3) MESES contados a partir del vencimiento del plazo pactado y adicionar presupuestalmente al contrato la suma de QUINCE MILLONES CIENTO CINCUENTA MIL PESOS M/CTE ($15.150.000) incluido impuestos, (la justificación se encuentra anexa al presente, la cual hace parte integra del contrato). La nueva fecha terminación del contrato es el 31/03/2024. Para el efecto, se cuenta con el Certificado de Disponibilidad Presupuestal (CDP) No. 1305 del 13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profesionales al Área de Gestión del Desarrollo Local en el Centro de Documentación e Información CDI de la Alcaldía Local de Suba"/>
    <s v="https://community.secop.gov.co/Public/Tendering/OpportunityDetail/Index?noticeUID=CO1.NTC.3925909&amp;isFromPublicArea=True&amp;isModal=true&amp;asPopupView=true"/>
    <x v="7"/>
    <x v="415"/>
    <d v="2023-02-08T00:00:00"/>
    <d v="2023-12-31T00:00:00"/>
    <s v="10 meses 24 días."/>
    <d v="2024-06-15T00:00:00"/>
    <s v="5 meses 15 días."/>
    <d v="2024-06-15T00:00:00"/>
    <s v="1 años 4 meses 8 días."/>
    <s v="Término Ok"/>
    <m/>
    <m/>
    <m/>
    <m/>
    <s v="Cra 114 F152 B 50"/>
    <n v="3162359697"/>
    <s v="sangor168@gmail.com"/>
    <s v="Banco Davivienda"/>
    <s v="Ahorros"/>
    <s v="451870004061"/>
    <s v="Femenino"/>
    <s v="Colombia"/>
    <s v="Bogotá, D.C."/>
    <s v="Cundinamarca"/>
    <d v="1970-02-24T00:00:00"/>
    <n v="54"/>
    <s v="ESPECIALIZACIÓN EN COMUNICACIÓN ESTRATÉGICA PARA LAS"/>
    <m/>
  </r>
  <r>
    <x v="3"/>
    <s v="245-2023"/>
    <n v="83803"/>
    <s v="Secop II"/>
    <s v="245-2023CPS-P(83803)"/>
    <s v="FDLSUBACD-245-2023(83803)"/>
    <x v="0"/>
    <x v="0"/>
    <x v="1"/>
    <m/>
    <m/>
    <s v="adriana lucia henao peñaranda"/>
    <n v="1013594455"/>
    <s v="Bogotá, D.C."/>
    <n v="1978"/>
    <n v="42000000"/>
    <n v="21000000"/>
    <n v="0"/>
    <n v="63000000"/>
    <n v="7000000"/>
    <m/>
    <m/>
    <n v="1"/>
    <s v="Persona Natural"/>
    <x v="0"/>
    <s v="1. 8/08/2023 4:25:55 PM  La supervisión del Contrato de Prestación de Servicios No. 245-2023CPS-P(83803) suscrito con ADRIANA LUCÍA HENAO PEÑARANDA, radicó en la Oficina de Contratación solicitud de ADICIÓN Y PRÓRROGA No. (1) del referido contrato; prórroga hasta el DOCE (12) de NOVIEMBRE de 2023, y adición para un valor total de VEINTIUN MILLONES DE PESOS M/CTE. ($21.000.000), teniendo en cuenta la justificación que se encuentra en los documentos anexos, que hacen parte integral del presente Contrato."/>
    <s v="prestar los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3949311&amp;isFromPublicArea=True&amp;isModal=true&amp;asPopupView=true"/>
    <x v="6"/>
    <x v="413"/>
    <d v="2023-02-13T00:00:00"/>
    <d v="2023-08-12T00:00:00"/>
    <s v="6 meses "/>
    <d v="2023-11-12T00:00:00"/>
    <s v="3 meses "/>
    <d v="2023-11-12T00:00:00"/>
    <s v="9 meses "/>
    <s v="Término Ok"/>
    <m/>
    <m/>
    <m/>
    <m/>
    <s v="KR109A#151-09"/>
    <n v="3212222387"/>
    <s v="adrianahenaop6@gmail.com"/>
    <s v="Banco Popular"/>
    <s v="Ahorros"/>
    <s v="500801679131"/>
    <s v="Femenino"/>
    <s v="Colombia"/>
    <s v="Bucaramanga"/>
    <s v="Santander"/>
    <d v="1988-01-30T00:00:00"/>
    <n v="36"/>
    <s v="TRABAJO SOCIAL"/>
    <m/>
  </r>
  <r>
    <x v="3"/>
    <s v="246-2023"/>
    <n v="83803"/>
    <s v="Secop II"/>
    <s v="246-2023CPS-P(83803)"/>
    <s v="FDLSUBACD-246-2023(83803)"/>
    <x v="0"/>
    <x v="0"/>
    <x v="1"/>
    <m/>
    <m/>
    <s v="Diana Marcela Aguilar Tovar"/>
    <n v="1110456122"/>
    <s v="Ibagué (Tolima)"/>
    <n v="1978"/>
    <n v="42000000"/>
    <n v="21000000"/>
    <n v="0"/>
    <n v="63000000"/>
    <n v="7000000"/>
    <m/>
    <m/>
    <n v="1"/>
    <s v="Persona Natural"/>
    <x v="0"/>
    <s v="1. 8/08/2023 2:39:48 PM La supervisión del Contrato de Prestación de Servicios No. 246-2023CPS-P(83803), suscrito con DIANA MARCELA AGUILAR TOVAR identificada con cédula de ciudadanía No. 1.110.456.122 radicó en la Oficina de Contratación solicitud de ADICIÓN Y PRÓRROGA No. (1), del mismo; prórroga hasta el doce (12) de noviembre de 2023, y adición por la suma de VEINTIÚN MILLONES DE PESOS M/CTE. ($21.000.000) la cual se encuentra respaldada con el Certificado de Disponibilidad Presupuestal No. 439 del 26 de enero de 2023, teniendo en cuenta la justificación que se encuentra en los documentos anexos, que hacen parte integral del presente Contrato."/>
    <s v="prestar los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3949607&amp;isFromPublicArea=True&amp;isModal=true&amp;asPopupView=true"/>
    <x v="6"/>
    <x v="413"/>
    <d v="2023-02-13T00:00:00"/>
    <d v="2023-08-12T00:00:00"/>
    <s v="6 meses "/>
    <d v="2023-11-12T00:00:00"/>
    <s v="3 meses "/>
    <d v="2023-11-12T00:00:00"/>
    <s v="9 meses "/>
    <s v="Término Ok"/>
    <m/>
    <m/>
    <m/>
    <m/>
    <s v="KR66 # 23A-42"/>
    <n v="3158687265"/>
    <s v="dmarcetovar@gmail.com"/>
    <s v="Bancolombia"/>
    <s v="Ahorros"/>
    <s v="61868175892"/>
    <s v="Femenino"/>
    <s v="Colombia"/>
    <s v="Armenia"/>
    <s v="Quindio"/>
    <d v="1986-11-18T00:00:00"/>
    <n v="37"/>
    <s v="ESPECIALIZACION EN GERENCIA DE PROYECTOS - INGENIERIA FORESTAL"/>
    <m/>
  </r>
  <r>
    <x v="3"/>
    <s v="247-2023 C1"/>
    <n v="83803"/>
    <s v="Secop II"/>
    <s v="247-2023CPS-P(83803)"/>
    <s v="FDLSUBACD-247-2023(83803)"/>
    <x v="0"/>
    <x v="0"/>
    <x v="1"/>
    <d v="2023-06-28T00:00:00"/>
    <n v="10500000"/>
    <s v="FABIAN RICARDO QUIRIFE GUTIERREZ"/>
    <n v="1014215482"/>
    <s v="Bogotá, D.C."/>
    <n v="1978"/>
    <n v="42000000"/>
    <n v="0"/>
    <n v="0"/>
    <n v="42000000"/>
    <n v="7000000"/>
    <m/>
    <m/>
    <n v="1"/>
    <s v="Persona Natural"/>
    <x v="1"/>
    <s v="1. 28/06/2023 5:46:22 PM Mediante documento radicado en el Fondo de Desarrollo Local de Suba, por quien obra como apoyo a la supervisión del Contrato No. No 247-2023CPS-P(83803) se solicita CESIÓN del contrato suscrito con FABIAN RICARDO QUIRIFE GUTIERREZ De conformidad con la justificación de documento anexo suscrito por el supervisor, que hace parte integral de la presente modificación contractual. Por lo anterior, se realiza la CESIÓN DEL CONTRATO No. 247-2023CPS-P(83803) A SAMIR ANDRES GONZALEZ LARGO identificado con Cédula De Ciudadanía No. 1.130.621.935 de Cali, a partir del día 28 DE JUNIO de 2023, teniendo en cuenta la idoneidad, previa verificación de los requisitos aportados por el (la) contratista. Lo anterior de conformidad con los documentos anexos, los cuales hacen parte integral de la presente modificación contractual."/>
    <s v="prestar los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3949638&amp;isFromPublicArea=True&amp;isModal=true&amp;asPopupView=true"/>
    <x v="6"/>
    <x v="413"/>
    <d v="2023-02-13T00:00:00"/>
    <d v="2023-08-12T00:00:00"/>
    <s v="6 meses "/>
    <d v="2023-11-12T00:00:00"/>
    <s v="3 meses "/>
    <d v="2023-11-12T00:00:00"/>
    <s v="9 meses "/>
    <s v="Término Ok"/>
    <m/>
    <m/>
    <m/>
    <m/>
    <s v="CRA112B #79-28"/>
    <n v="3016021743"/>
    <s v="quiri22@hotmail.com"/>
    <s v="Banco de Bogotá"/>
    <s v="Ahorros"/>
    <s v="033054719"/>
    <s v="Masculino"/>
    <s v="Colombia"/>
    <s v="Bogotá, D.C."/>
    <s v="Cundinamarca"/>
    <d v="1990-10-22T00:00:00"/>
    <n v="33"/>
    <s v="ADMINISTRACION DE EMPRESAS"/>
    <m/>
  </r>
  <r>
    <x v="3"/>
    <s v="247-2023"/>
    <n v="83803"/>
    <s v="Secop II"/>
    <s v="247-2023CPS-P(83803)"/>
    <s v="FDLSUBACD-247-2023(83803)"/>
    <x v="0"/>
    <x v="0"/>
    <x v="1"/>
    <m/>
    <m/>
    <s v="SAMIR ANDRÉS GONZÁLEZ LARGO"/>
    <n v="1130621935"/>
    <s v="Cali (Valle del Cauca)"/>
    <n v="1978"/>
    <n v="42000000"/>
    <n v="21000000"/>
    <n v="0"/>
    <n v="63000000"/>
    <n v="7000000"/>
    <m/>
    <m/>
    <n v="1"/>
    <s v="Persona Natural"/>
    <x v="0"/>
    <s v="2. 10/08/2023 7:47:46 P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247-2023CPS-P(83803), a nombre, SAMIR ANDRÉS GONZÁLEZ LARGO, en la suma de VEINTIUNO MILLONES PESOS M/CTE. ($21.000.000). Lo anterior de conformidad con los documentos anexos, los cuales hacen parte integral de la presente modificación contractual."/>
    <s v="prestar los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3949638&amp;isFromPublicArea=True&amp;isModal=true&amp;asPopupView=true"/>
    <x v="6"/>
    <x v="413"/>
    <d v="2023-02-13T00:00:00"/>
    <d v="2023-08-12T00:00:00"/>
    <s v="6 meses "/>
    <d v="2023-11-12T00:00:00"/>
    <s v="3 meses "/>
    <d v="2023-11-12T00:00:00"/>
    <s v="9 meses "/>
    <s v="Término Ok"/>
    <m/>
    <m/>
    <m/>
    <m/>
    <s v="Avenida el Dorado # 78 - 20 apto 4-1204"/>
    <n v="3204425566"/>
    <s v="samirgonzalez2@hotmail.com"/>
    <s v="Bancolombia"/>
    <s v="Ahorros"/>
    <s v="61870094085"/>
    <s v="Masculino"/>
    <s v="Colombia"/>
    <s v="Popayán"/>
    <s v="Cauca"/>
    <d v="1988-08-27T00:00:00"/>
    <n v="35"/>
    <s v="ESPECIALIZACIÓN EN GOBIERNO ELECTRÓNICO; DERECHO; CIENCIA POLITICA"/>
    <m/>
  </r>
  <r>
    <x v="3"/>
    <s v="248-2023"/>
    <n v="83803"/>
    <s v="Secop II"/>
    <s v="248-2023CPS-P(83803)"/>
    <s v="FDLSUBACD-248-2023(83803)"/>
    <x v="0"/>
    <x v="0"/>
    <x v="1"/>
    <m/>
    <m/>
    <s v="JUAN CARLOS TORRES ORTIZ"/>
    <n v="79828542"/>
    <s v="Bogotá, D.C."/>
    <n v="1978"/>
    <n v="77000000"/>
    <n v="7000000"/>
    <n v="0"/>
    <n v="84000000"/>
    <n v="7000000"/>
    <m/>
    <m/>
    <n v="1"/>
    <s v="Persona Natural"/>
    <x v="0"/>
    <s v="1. 21/12/2023 12:36:19 PM Mediante documento radicado el 8 de noviembre de 2023, se solicita la PRÓRROGA y ADICIÓN del contrato 248 -2023 suscrito con Juan Carlos Torres Ortiz, por el término de un (1) mes además de SIETE MILLONES ($7.000.000) M/CTE, atendiendo a la necesidad de garantizar la función de la administración local por lo que se requiere continuar con la ejecución del contrato de prestación de servicios objeto de adición y prórroga. LA NUEVA FECHA DE TERMINACIÓN DEL CONTRATO SERA HASTA EL 31 DE enero DE 2024. Las erogaciones correspondientes al pago del valor de la presente adición se harán con cargo al presupuesto del FDLS, según certificado de disponibilidad presupuestal (CDP) No 1306 del 13 de diciembre. Lo anterior, con fundamento además en el principio de la autonomía de la voluntad consagrado en el artículo 1602 del Código Civil, en concordancia con el artículo 40 de la Ley 80 de 1993, inciso tercero."/>
    <s v="prestar los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3949860&amp;isFromPublicArea=True&amp;isModal=true&amp;asPopupView=true"/>
    <x v="6"/>
    <x v="413"/>
    <d v="2023-02-09T00:00:00"/>
    <d v="2023-12-31T00:00:00"/>
    <s v="10 meses 23 días."/>
    <d v="2024-01-31T00:00:00"/>
    <s v="1 meses "/>
    <d v="2024-01-31T00:00:00"/>
    <s v="11 meses 23 días."/>
    <s v="Término Ok"/>
    <m/>
    <m/>
    <m/>
    <m/>
    <s v="calle 130c#102a-10"/>
    <n v="3132589889"/>
    <s v="jctorreso2018@gmail.com"/>
    <s v="Banco Caja Social (BCSC)"/>
    <s v="Ahorros"/>
    <s v="24054721672"/>
    <s v="Masculino"/>
    <s v="Colombia"/>
    <s v="Bogotá, D.C."/>
    <s v="Cundinamarca"/>
    <d v="1975-10-29T00:00:00"/>
    <n v="48"/>
    <s v="ESPECIALIZACION EN LA RESPONSABILIDAD PENAL DEL SERVOR - ING INDUSTRIAL - TECNOLOGIA INDUSTRIAL"/>
    <m/>
  </r>
  <r>
    <x v="3"/>
    <s v="249-2023"/>
    <n v="86017"/>
    <s v="Secop II"/>
    <s v="249-2023CPS-AG(86017)"/>
    <s v="FDLSUBACD-249-2023(86017)"/>
    <x v="0"/>
    <x v="0"/>
    <x v="0"/>
    <m/>
    <m/>
    <s v="NORMA CONSTANZA BAUTISTA BERNAL"/>
    <n v="52447526"/>
    <s v="Bogotá, D.C."/>
    <n v="1979"/>
    <n v="15300000"/>
    <n v="7650000"/>
    <n v="0"/>
    <n v="22950000"/>
    <n v="2550000"/>
    <m/>
    <m/>
    <n v="1"/>
    <s v="Persona Natural"/>
    <x v="0"/>
    <s v="1. 11/08/2023 11:43:19 AM Mediante documento radicado el 8 de agosto de 2023, se solicita la PRÓRROGA y ADICIÓN del contrato No. 249-2023CPS-AG(86017), suscrito con NORMA CONSTANZA BAUTISTA BERNAL, por el término de TRES (3) MESES, además de adicionar SIETE MILLONES SEISCIENTOS CINCUENTA MIL PESOS M/CTE. ($7.650.000); atendiendo a la necesidad de garantizar la función de la administración local se requiere continuar con la ejecución del contrato de prestación de servicios objeto de adición y prórroga. LA NUEVA FECHA DE TERMINACIÓN DEL CONTRATO ES EL DÍA 12 DE NOVIEMBRE DE 2023. Las erogaciones correspondientes al pago del valor de la presente adición se harán con cargo al presupuesto del FDLS, según certificado de disponibilidad presupuestal N° 357 del 24/01/2023. Lo anterior, con fundamento además en el principio de la autonomía de la voluntad consagrado en el artículo 1602 del Código Civil, en concordancia con el artículo 40 de la Ley 80 de 1993, inciso tercero"/>
    <s v="APOYAR LA GESTIÓN DOCUMENTAL DE LA ALCALDÍA LOCAL, ACOMPAÑANDO AL EQUIPO JURÍDICO Y POLICIVO EN LAS LABORES OPERATIVAS QUE GENERA EL PROCESO DE IMPULSO Y DEPURACIÓN DE LAS ACTUACIONES ADMINISTRATIVAS EXISTENTES EN LA ALCALDÍA LOCAL"/>
    <s v="https://community.secop.gov.co/Public/Tendering/OpportunityDetail/Index?noticeUID=CO1.NTC.3936263&amp;isFromPublicArea=True&amp;isModal=true&amp;asPopupView=true"/>
    <x v="21"/>
    <x v="415"/>
    <d v="2023-02-13T00:00:00"/>
    <d v="2023-08-12T00:00:00"/>
    <s v="6 meses "/>
    <d v="2023-11-12T00:00:00"/>
    <s v="3 meses "/>
    <d v="2023-11-12T00:00:00"/>
    <s v="9 meses "/>
    <s v="Término Ok"/>
    <m/>
    <m/>
    <m/>
    <m/>
    <s v="calle 154a#96-40  in 8 ap 402"/>
    <n v="3132337000"/>
    <s v="norma2380@gmail.com"/>
    <s v="Banco Caja Social (BCSC)"/>
    <s v="Ahorros"/>
    <s v="24091227162"/>
    <s v="Femenino"/>
    <s v="Colombia"/>
    <s v="Bogotá, D.C."/>
    <s v="Cundinamarca"/>
    <d v="1980-03-23T00:00:00"/>
    <n v="44"/>
    <s v="ADMINISTRACION DE EMPRESAS - DERECHO"/>
    <m/>
  </r>
  <r>
    <x v="3"/>
    <s v="250-2023"/>
    <n v="83792"/>
    <s v="Secop II"/>
    <s v="250-2023CPS-P(83792)"/>
    <s v="FDLSUBACD-250-2023(83792)"/>
    <x v="0"/>
    <x v="0"/>
    <x v="1"/>
    <m/>
    <m/>
    <s v="KAREN JULIETH MENDEZ GONZALEZ"/>
    <n v="1023937459"/>
    <s v="Bogotá, D.C."/>
    <n v="1978"/>
    <n v="42000000"/>
    <n v="21000000"/>
    <n v="0"/>
    <n v="63000000"/>
    <n v="7000000"/>
    <m/>
    <m/>
    <n v="1"/>
    <s v="Persona Natural"/>
    <x v="0"/>
    <s v="1. 10/08/2023 3:33:53 PM Mediante documento radicado en el Fondo de Desarrollo Local de Suba, por JULIAN ANDRES MORENO BARON, quien obra como supervisor del Contrato de Prestación de Servicios 250-2023CPS-P(83792), suscrito con KAREN JULIETH MENDEZ GONZALEZ, se determina prorrogar por TRES (3) MESES contado a partir del vencimiento del plazo pactado y adicionar presupuestalmente al contrato la suma de VEINTIUN MILLONES PESOS M/CTE. ($21.000.000) incluido impuestos, (la justificación se encuentra anexa al presente, la cual hace parte integra del contrato). La nueva fecha terminación del contrato es el 12/11/2023. Para el efecto, se cuenta con el Certificado de Disponibilidad Presupuestal (CDP) No. 438 del 26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SERVICIOS PROFESIONALES EN EL ÁREA DE GESTIÓN DEL DESARROLLO LOCAL DE LA ALCALDÍA LOCAL DE SUBA EN TEMAS DE PLANEACIÓN, PARA LOGRAR EL CUMPLIMIENTO DE LAS METAS DEL PLAN DE DESARROLLO LOCAL DE VIGENCIA"/>
    <s v="https://community.secop.gov.co/Public/Tendering/OpportunityDetail/Index?noticeUID=CO1.NTC.3946796&amp;isFromPublicArea=True&amp;isModal=true&amp;asPopupView=true"/>
    <x v="6"/>
    <x v="413"/>
    <d v="2023-02-13T00:00:00"/>
    <d v="2023-08-12T00:00:00"/>
    <s v="6 meses "/>
    <d v="2023-11-12T00:00:00"/>
    <s v="3 meses "/>
    <d v="2023-11-12T00:00:00"/>
    <s v="9 meses "/>
    <s v="Término Ok"/>
    <m/>
    <m/>
    <m/>
    <m/>
    <s v="calle 28#33-24 pl-3"/>
    <n v="3138071918"/>
    <s v="kjmendezgo@gmail.com"/>
    <s v="Banco Caja Social (BCSC)"/>
    <s v="Ahorros"/>
    <s v="24048784700"/>
    <s v="Femenino"/>
    <s v="Colombia"/>
    <s v="Bogotá, D.C."/>
    <s v="Cundinamarca"/>
    <d v="1994-09-04T00:00:00"/>
    <n v="29"/>
    <s v="MAESTRIA EN PERIODISMO-CIENCIA POLITICA"/>
    <m/>
  </r>
  <r>
    <x v="3"/>
    <s v="251-2023 C1"/>
    <n v="83891"/>
    <s v="Secop II"/>
    <s v="251-2023CPS-AG(83891)"/>
    <s v="FDLSUBACD-251-2023(83891)"/>
    <x v="0"/>
    <x v="0"/>
    <x v="0"/>
    <d v="2023-09-11T00:00:00"/>
    <s v="$7.600.000"/>
    <s v="LEIDY MIREYA PACHÓN BAQUERO"/>
    <n v="1018415363"/>
    <s v="Bogotá, D.C."/>
    <n v="1978"/>
    <n v="24000000"/>
    <n v="12000000"/>
    <n v="0"/>
    <n v="36000000"/>
    <n v="4000000"/>
    <m/>
    <m/>
    <n v="1"/>
    <s v="Persona Natural"/>
    <x v="1"/>
    <s v="1. 4/08/2023 5:23:26 PM La supervisión del Contrato de Prestación de Servicios No. 251-2023CPS-AG(83891), suscrito con LEIDY MIREYA PACHÓN BAQUERO, radicó en la Oficina de Contratación solicitud de MODIFICACION, ADICIÓN Y PRÓRROGA No. 1 del referido contrato; prórroga hasta el (7) de noviembre de 2023, y adición para un valor total de DOCE MILLONES PESOS M/CTE. ($12.000.000), teniendo en cuenta la justificación que se encuentra en los documentos anexos, que hacen parte integral del presente Contrato."/>
    <s v="PRESTAR LOS SERVICIOS TÉCNICOS COMO APOYO AL ÁREA GESTIÓN DEL DESARROLLO LOCAL, EN PROCESOS Y PROCEDIMIENTOS DE PRESUPUESTO DE LA ALCALDÍA LOCAL DE SUBA"/>
    <s v="https://community.secop.gov.co/Public/Tendering/OpportunityDetail/Index?noticeUID=CO1.NTC.3923357&amp;isFromPublicArea=True&amp;isModal=true&amp;asPopupView=true"/>
    <x v="10"/>
    <x v="414"/>
    <d v="2023-02-08T00:00:00"/>
    <d v="2023-08-07T00:00:00"/>
    <s v="6 meses "/>
    <d v="2023-11-07T00:00:00"/>
    <s v="3 meses "/>
    <d v="2023-11-07T00:00:00"/>
    <s v="9 meses "/>
    <s v="Término Ok"/>
    <m/>
    <m/>
    <m/>
    <m/>
    <s v="CALLE 33A-SUR78d-51"/>
    <n v="3103113173"/>
    <s v="I.PACHONB@OUTLOOK.COM"/>
    <s v="Banco Davivienda"/>
    <s v="Ahorros"/>
    <s v="472900116824"/>
    <s v="Femenino"/>
    <s v="Colombia"/>
    <s v="Fusagasuga"/>
    <s v="Cundinamarca"/>
    <d v="1987-10-25T00:00:00"/>
    <n v="36"/>
    <s v="ADMINISTRACION DE EMPRESAS - NEGOCIOS INTERNACIONALES "/>
    <m/>
  </r>
  <r>
    <x v="3"/>
    <s v="251-2023"/>
    <n v="83891"/>
    <s v="Secop II"/>
    <s v="251-2023CPS-AG(83891)"/>
    <s v="FDLSUBACD-251-2023(83891)"/>
    <x v="0"/>
    <x v="0"/>
    <x v="0"/>
    <m/>
    <m/>
    <s v="BAYRON FABIÁN RENDÓN ACOSTA"/>
    <n v="1033706465"/>
    <s v="Bogotá, D.C."/>
    <n v="1978"/>
    <n v="24000000"/>
    <n v="12000000"/>
    <n v="0"/>
    <n v="36000000"/>
    <n v="4000000"/>
    <m/>
    <m/>
    <n v="1"/>
    <s v="Persona Natural"/>
    <x v="0"/>
    <s v="2. 11/09/2023 7:18:54 PM Mediante documento remitido por el señor Alcalde Local quien obra como supervisor del Contrato de Prestación de Servicios No. 251-2023CPS-AG(83891) suscrito con LEIDY MIREYA PACHON BAQUERO, identificado (a) con cédula de ciudadanía N° 1.018.415.363 de BOGOTÁ D.C., se solicita CESIÓN del mismo, de conformidad con la justificación contenida en el documento anexo, que hace parte integral de la presente modificación contractual. Por lo anterior, se realiza la CESIÓN del Contrato de Prestación de Servicios No. 251-2023CPS-AG(83891), a BAYRON FABIAN RENDON ACOSTA, identificado(a) con cedula de ciudadanía NO. 1.033.706.465 de BOGOTÁ D.C., a partir del 11 de septiembre de 2023, teniendo en cuenta la idoneidad, previa verificación del cumplimiento de los requisitos aportados por el contratista. Lo anterior de conformidad con los documentos anexos, los cuales hacen parte integral de la presente modificación contractual."/>
    <s v="PRESTAR LOS SERVICIOS TÉCNICOS COMO APOYO AL ÁREA GESTIÓN DEL DESARROLLO LOCAL, EN PROCESOS Y PROCEDIMIENTOS DE PRESUPUESTO DE LA ALCALDÍA LOCAL DE SUBA"/>
    <s v="https://community.secop.gov.co/Public/Tendering/OpportunityDetail/Index?noticeUID=CO1.NTC.3923357&amp;isFromPublicArea=True&amp;isModal=true&amp;asPopupView=true"/>
    <x v="10"/>
    <x v="414"/>
    <d v="2023-02-08T00:00:00"/>
    <d v="2023-08-07T00:00:00"/>
    <s v="6 meses "/>
    <d v="2023-11-07T00:00:00"/>
    <s v="3 meses "/>
    <d v="2023-11-07T00:00:00"/>
    <s v="9 meses "/>
    <s v="Término Ok"/>
    <m/>
    <m/>
    <m/>
    <m/>
    <s v="Carrera 23C # 44 - 25 Sur, Barrio Santa Lucía"/>
    <n v="3054042026"/>
    <s v="bayronrendon@hotmail.com"/>
    <s v="Banco Caja Social (BCSC)"/>
    <s v="Ahorros"/>
    <s v="24077256607"/>
    <s v="Masculino"/>
    <s v="Colombia"/>
    <s v="Bogotá, D.C."/>
    <s v="Cundinamarca"/>
    <d v="1988-10-22T00:00:00"/>
    <n v="35"/>
    <s v="CONTADURIA PUBLICA; TECNOLOGÍA EN CONTABILIDAD Y FINANZAS "/>
    <m/>
  </r>
  <r>
    <x v="3"/>
    <s v="252-2023"/>
    <n v="86886"/>
    <s v="Secop II"/>
    <s v="252-2023CPS-AG(86886)"/>
    <s v="FDLSUBACD-252-2023(86886)"/>
    <x v="0"/>
    <x v="0"/>
    <x v="0"/>
    <m/>
    <m/>
    <s v="ANGIE NATHALY APRAEZ OLARTE"/>
    <n v="1233888595"/>
    <s v="Bogotá, D.C."/>
    <n v="1978"/>
    <n v="24000000"/>
    <n v="12000000"/>
    <n v="0"/>
    <n v="36000000"/>
    <n v="4000000"/>
    <m/>
    <m/>
    <n v="1"/>
    <s v="Persona Natural"/>
    <x v="0"/>
    <s v="1. 3/08/2023 9:55:59 AM La supervisión del Contrato de Prestación de Servicios No. 252-2023CPS-AG(86886), suscrito con ANGIE NATHALY APRAEZ OLARTE, radicó en la Oficina de Contratación solicitud de ADICIÓN Y PRÓRROGA No. (1) del referido contrato; prórroga hasta el (12) de noviembre de 2023, y adición para un valor total DOCE MILLONES PESOS M/CTE. ($12.000.000), teniendo en cuenta la justificación que se encuentra en los documentos anexos, que hacen parte integral del presente Contrato."/>
    <s v="PRESTAR LOS SERVICIOS DE APOYO A LA GESTIÓN MEDIANTE LABORES ADMINISTRATIVAS, FINANCIERAS Y CONTABLES EN EL ÁREA GESTIÓN DEL DESARROLLO LOCAL"/>
    <s v="https://community.secop.gov.co/Public/Tendering/OpportunityDetail/Index?noticeUID=CO1.NTC.3946475&amp;isFromPublicArea=True&amp;isModal=true&amp;asPopupView=true"/>
    <x v="17"/>
    <x v="413"/>
    <d v="2023-02-13T00:00:00"/>
    <d v="2023-08-12T00:00:00"/>
    <s v="6 meses "/>
    <d v="2023-11-12T00:00:00"/>
    <s v="3 meses "/>
    <d v="2023-11-12T00:00:00"/>
    <s v="9 meses "/>
    <s v="Término Ok"/>
    <m/>
    <m/>
    <m/>
    <m/>
    <s v="carrera 106b#143-27"/>
    <n v="3112218141"/>
    <s v="naty.apraez@gmail.com"/>
    <s v="Bancolombia"/>
    <s v="Ahorros"/>
    <s v="91291265231"/>
    <s v="Femenino"/>
    <s v="Colombia"/>
    <s v="Bogotá, D.C."/>
    <s v="Cundinamarca"/>
    <d v="1997-01-23T00:00:00"/>
    <n v="27"/>
    <s v="CONTADURIA PUBLICA"/>
    <m/>
  </r>
  <r>
    <x v="3"/>
    <s v="253-2023"/>
    <n v="85938"/>
    <s v="Secop II"/>
    <s v="253-2023CPS-P(85938)"/>
    <s v="FDLSUBACD-253-2023(85938)"/>
    <x v="0"/>
    <x v="0"/>
    <x v="1"/>
    <m/>
    <m/>
    <s v="IVONNE ADRIANA LOZANO AFRICANO"/>
    <n v="1019018994"/>
    <s v="Bogotá, D.C."/>
    <n v="1979"/>
    <n v="30300000"/>
    <n v="15150000"/>
    <n v="0"/>
    <n v="45450000"/>
    <n v="5050000"/>
    <m/>
    <m/>
    <n v="5"/>
    <s v="Persona Natural"/>
    <x v="0"/>
    <s v=" 1. 2/08/2023 11:31:18 A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253-2023CPS-P(85938), a nombre, IVONNE ADRIANA LOZANO AFRICANO, en la suma de QUINCE MILLONES CIENTO CINCUENTA MIL PESOS M/CTE. ($15.150.000). Lo anterior de conformidad con los documentos anexos, los cuales hacen parte integral de la presente modificación contractual."/>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3925365&amp;isFromPublicArea=True&amp;isModal=true&amp;asPopupView=true"/>
    <x v="31"/>
    <x v="414"/>
    <d v="2023-02-08T00:00:00"/>
    <d v="2023-08-07T00:00:00"/>
    <s v="6 meses "/>
    <d v="2023-11-07T00:00:00"/>
    <s v="3 meses "/>
    <d v="2023-11-07T00:00:00"/>
    <s v="9 meses "/>
    <s v="Término Ok"/>
    <m/>
    <m/>
    <m/>
    <m/>
    <s v="CARRERA 54#135-35"/>
    <n v="3209463966"/>
    <s v="IVONNEADRIANALOZANO.A@GMAIL.COM"/>
    <s v="Banco Davivienda"/>
    <s v="Ahorros"/>
    <s v="550009400653961"/>
    <s v="Femenino"/>
    <s v="Colombia"/>
    <s v="Bogotá, D.C."/>
    <s v="Cundinamarca"/>
    <d v="1998-09-29T00:00:00"/>
    <n v="25"/>
    <s v="ESPECIALIZACION DERECHO ADMINISTRATIVO - JURISPRUDENCIA"/>
    <m/>
  </r>
  <r>
    <x v="3"/>
    <s v="254-2023"/>
    <n v="85994"/>
    <s v="Secop II"/>
    <s v="254-2023CPS-P(85994)"/>
    <s v="FDLSUBACD-254-2023(85994)"/>
    <x v="0"/>
    <x v="0"/>
    <x v="1"/>
    <m/>
    <m/>
    <s v="JAIRO IVaN CAVIEDES TORRES"/>
    <n v="1140863961"/>
    <s v="Barranquilla (Atlántico)"/>
    <n v="1979"/>
    <n v="30300000"/>
    <n v="15150000"/>
    <n v="0"/>
    <n v="45450000"/>
    <n v="5050000"/>
    <m/>
    <m/>
    <n v="5"/>
    <s v="Persona Natural"/>
    <x v="0"/>
    <s v="1. 11/08/2023 2:48:02 PM Mediante documento radicado el 11 de julio de 2023, se solicita la PRÓRROGA y ADICIÓN del contrato No. 254-2023CPS-P(85994), suscrito con JAIRO IVÁN CAVIEDES TORRES, por el término de TRES (3) MESES, además de adicionar QUINCE MILLONES CIENTO CINCUENTA MIL PESOS M/CTE. ($15.150.000) atendiendo a la necesidad de garantizar la función de la administración local se requiere continuar con la ejecución del contrato de prestación de servicios objeto de adición y prórroga. LA NUEVA FECHA DE TERMINACIÓN DEL CONTRATO ES EL DÍA 12 DE NOVIEMBRE DE 2023. Las erogaciones correspondientes al pago del valor de la presente reducirán se harán con cargo al presupuesto del FDLS, según certificado de disponibilidad presupuestal N° 495 del 31/01/2023"/>
    <s v="APOYAR JURÍDICAMENTE LA EJECUCIÓN DE LAS ACCIONES REQUERIDAS PARA EL IMPULSO Y LA DEPURACIÓN DE LAS ACTUACIONES ADMINISTRATIVAS QUE CURSAN EN LA ALCALDÍA LOCAL"/>
    <s v="https://community.secop.gov.co/Public/Tendering/OpportunityDetail/Index?noticeUID=CO1.NTC.3956704&amp;isFromPublicArea=True&amp;isModal=true&amp;asPopupView=true"/>
    <x v="21"/>
    <x v="417"/>
    <d v="2023-02-13T00:00:00"/>
    <d v="2023-08-12T00:00:00"/>
    <s v="6 meses "/>
    <d v="2023-11-12T00:00:00"/>
    <s v="3 meses "/>
    <d v="2023-11-12T00:00:00"/>
    <s v="9 meses "/>
    <s v="Término Ok"/>
    <m/>
    <m/>
    <m/>
    <m/>
    <s v="CARRERA 68#166-78"/>
    <n v="3015146718"/>
    <s v="JICAVIEDESTORRESABOGADO@GMAIL.COM"/>
    <s v="Bancolombia"/>
    <s v="Ahorros"/>
    <s v="54885473418"/>
    <s v="Masculino"/>
    <s v="Colombia"/>
    <s v="Bogotá, D.C."/>
    <s v="Cundinamarca"/>
    <d v="1993-09-04T00:00:00"/>
    <n v="30"/>
    <s v="ESPECIALIZACION EN INSTITUCIONES JURIDICOS PENALES - DERECHO"/>
    <m/>
  </r>
  <r>
    <x v="3"/>
    <s v="255-2023"/>
    <n v="86889"/>
    <s v="Secop II"/>
    <s v="255-2023CPS-P(86889)"/>
    <s v="FDLSUBACD-255-2023(86889)"/>
    <x v="0"/>
    <x v="0"/>
    <x v="1"/>
    <m/>
    <m/>
    <s v="MIGUEL ÁNGEL GRANADOS GUTIÉRREZ"/>
    <n v="79874218"/>
    <s v="Bogotá, D.C."/>
    <n v="1978"/>
    <n v="42000000"/>
    <n v="21000000"/>
    <n v="0"/>
    <n v="63000000"/>
    <n v="7000000"/>
    <m/>
    <m/>
    <n v="1"/>
    <s v="Persona Natural"/>
    <x v="0"/>
    <s v="1. 2/08/2023 6:02:34 P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MIGUEL ÁNGEL GRANADOS GUTIÉRREZ Valor 21.000.000"/>
    <s v="PRESTAR LOS SERVICIOS PROFESIONALES AL ÁREA DE GESTIÓN DEL DESARROLLO LOCAL REALIZANDO LAS ACTIVIDADES FINANCIERAS RELACIONADAS CON LAS DIFERENTES ETAPAS CONTRACTUALES DE LOS PROCESOS DE ADQUISICIÓN DE BIENES Y SERVICIOS QUE HAGA LA ALCALDÍA LOCAL DE SUBA"/>
    <s v="https://community.secop.gov.co/Public/Tendering/OpportunityDetail/Index?noticeUID=CO1.NTC.3920438&amp;isFromPublicArea=True&amp;isModal=true&amp;asPopupView=true"/>
    <x v="3"/>
    <x v="414"/>
    <d v="2023-02-06T00:00:00"/>
    <d v="2023-08-05T00:00:00"/>
    <s v="6 meses "/>
    <d v="2023-11-05T00:00:00"/>
    <s v="3 meses "/>
    <d v="2023-11-05T00:00:00"/>
    <s v="9 meses "/>
    <s v="Término Ok"/>
    <m/>
    <m/>
    <m/>
    <m/>
    <s v="CARRERA 20#185-58"/>
    <n v="3176384654"/>
    <s v="MAGRANADOS69@GMAIL.COM"/>
    <s v="Banco Falabella"/>
    <s v="Ahorros"/>
    <s v="111020250892"/>
    <s v="Masculino"/>
    <s v="Colombia"/>
    <s v="Bogotá, D.C."/>
    <s v="Cundinamarca"/>
    <d v="1977-07-20T00:00:00"/>
    <n v="46"/>
    <s v="MAESTRIA EN ADMINISTRACION - ESPECIALIZACION GERENCIA FINANCIERA - ADMINISTRACION DE EMPRESAS"/>
    <m/>
  </r>
  <r>
    <x v="3"/>
    <s v="256-2023"/>
    <n v="86889"/>
    <s v="Secop II"/>
    <s v="256-2023CPS-P(86889)"/>
    <s v="FDLSUBACD-256-2023(86889)"/>
    <x v="0"/>
    <x v="0"/>
    <x v="1"/>
    <m/>
    <m/>
    <s v="DIEGO FERNANDO FERMIN NAVIA"/>
    <n v="1126909858"/>
    <s v="Consulado Caracas (Venezuela)"/>
    <n v="1978"/>
    <n v="42000000"/>
    <n v="21000000"/>
    <n v="0"/>
    <n v="63000000"/>
    <n v="7000000"/>
    <m/>
    <m/>
    <n v="1"/>
    <s v="Persona Natural"/>
    <x v="0"/>
    <s v="1. _x0009_2/08/2023 2:32:34 PM La supervisión del Contrato de Prestación de Servicios No. FDLSUBA- 256-2023CPS-P(86889), suscrito con DIEGO FERNANDO FERMÍN NAVIA identificado con cédula de ciudadanía No. 1.126.909.858 de Consulado Caracas (Venezuela), radicó en la Oficina de Contratación solicitud de ADICIÓN Y PRÓRROGA No. (1 ) del referido contrato así; a) Prórroga por (3) meses hasta el cinco (05) de noviembre de 2023, y adición para un valor VEINTIUNO MILLONES PESOS M/CTE. ($21.000.000) para un total de SESENTA Y TRES MILLONES DE PESOS M/CTE. ($63.000.000), la cual se encuentra respaldada con el Certificado de Disponibilidad Presupuestal No. 485 del 31 de enero de 2023, teniendo en cuenta la justificación que se encuentra en los documentos anexos, que hacen parte integral del presente Contrato."/>
    <s v="PRESTAR LOS SERVICIOS PROFESIONALES AL ÁREA DE GESTIÓN DEL DESARROLLO LOCAL REALIZANDO LAS ACTIVIDADES FINANCIERAS RELACIONADAS CON LAS DIFERENTES ETAPAS CONTRACTUALES DE LOS PROCESOS DE ADQUISICIÓN DE BIENES Y SERVICIOS QUE HAGA LA ALCALDÍA LOCAL DE SUBA"/>
    <s v="https://community.secop.gov.co/Public/Tendering/OpportunityDetail/Index?noticeUID=CO1.NTC.3920355&amp;isFromPublicArea=True&amp;isModal=true&amp;asPopupView=true"/>
    <x v="3"/>
    <x v="414"/>
    <d v="2023-02-06T00:00:00"/>
    <d v="2023-08-05T00:00:00"/>
    <s v="6 meses "/>
    <d v="2023-11-05T00:00:00"/>
    <s v="3 meses "/>
    <d v="2023-11-05T00:00:00"/>
    <s v="9 meses "/>
    <s v="Término Ok"/>
    <m/>
    <m/>
    <m/>
    <m/>
    <s v="AV CARRERA 14# 58-74"/>
    <n v="3508264381"/>
    <s v="fermindiegof@gmail.com"/>
    <s v="Bancolombia"/>
    <s v="Ahorros"/>
    <s v="58684406939"/>
    <s v="Masculino"/>
    <s v="Venezuela"/>
    <s v="Nueva Esparta"/>
    <s v="La Asunción"/>
    <d v="1993-09-17T00:00:00"/>
    <n v="30"/>
    <s v="ESPECIALIZACION CONTRATACION  ESTATAL - ADMINISTRADOR DE EMPRESAS"/>
    <m/>
  </r>
  <r>
    <x v="3"/>
    <s v="257-2023"/>
    <n v="83712"/>
    <s v="Secop II"/>
    <s v="257-2023CPS-P(83712)"/>
    <s v="FDLSUBACD-257-2023(83712)"/>
    <x v="0"/>
    <x v="0"/>
    <x v="1"/>
    <m/>
    <m/>
    <s v="FAYDY MAGALLY PATIÑO GÓMEZ"/>
    <n v="53067931"/>
    <s v="Bogotá, D.C."/>
    <n v="1978"/>
    <n v="42000000"/>
    <n v="0"/>
    <n v="0"/>
    <n v="42000000"/>
    <n v="7000000"/>
    <m/>
    <m/>
    <n v="1"/>
    <s v="Persona Natural"/>
    <x v="5"/>
    <s v="1.  26/04/2023 4:59:04 PM Mediante documento allegado a la Oficina de Contratos del Fondo de Desarrollo Local de Suba, respecto al Contrato de prestación de servicios N° 257-2023CPS-P(83712) suscrito con FAYDY MAGALLY PATIÑO GOMEZ, identificado (a) con cédula de ciudadanía N° 53067931, se realiza TERMINACION ANTICIPADA DE MUTUO ACUERDO, a partir del 26/04/2023, en virtud de comunicación emitida por el contratista, el cual manifestó la imposibilidad de continuar el mismo por motivos personales y laborales. Del mismo modo, el apoyo a la supervisión y supervisor hacen constar que el saldo a liberar a favor de la Entidad es de $ 23.566.666,67 y a favor del contratista es 5.833.333,33. Lo anterior con fundamento la &quot;CLÁUSULA DÉCIMA PRIMERA -TERMINACIÓN: Este contrato se dará por terminado en cualquiera de los siguientes eventos: a) Por mutuo acuerdo de las partes, siempre que con ello no se causen perjuicios a la entidad; b) Por agotamiento del objeto o vencimiento del plazo sin que se haya suscrito una prórroga; c) Por fuerza mayor o caso fortuito que hagan imposible continuar su ejecución.&quot;"/>
    <s v="PRESTAR LOS SERVICIOS PROFESIONALES ADMINISTRATIVOS, CONTABLES Y FINANCIEROS PARA DEPURAR LAS OBLIGACIONES POR PAGAR A CARGO DEL FONDO DE DESARROLLO LOCAL DE SUBA"/>
    <s v="https://community.secop.gov.co/Public/Tendering/OpportunityDetail/Index?noticeUID=CO1.NTC.3922849&amp;isFromPublicArea=True&amp;isModal=true&amp;asPopupView=true"/>
    <x v="3"/>
    <x v="414"/>
    <d v="2023-02-07T00:00:00"/>
    <d v="2023-08-06T00:00:00"/>
    <s v="6 meses "/>
    <d v="2023-08-06T00:00:00"/>
    <s v=""/>
    <d v="2023-04-26T00:00:00"/>
    <s v="2 meses 20 días."/>
    <s v="Terminación Anticipada"/>
    <m/>
    <m/>
    <m/>
    <m/>
    <s v="calle 130c#102a-10"/>
    <n v="3138901248"/>
    <s v="FAYDYCOSIS@HOTMAIL.COM"/>
    <s v="Banco Caja Social (BCSC)"/>
    <s v="Ahorros"/>
    <s v="24050244173"/>
    <s v="Femenino"/>
    <s v="Colombia"/>
    <s v="Bogotá, D.C."/>
    <s v="Cundinamarca"/>
    <d v="1985-02-27T00:00:00"/>
    <n v="39"/>
    <s v="ESPECIALIZACION EN CONTRATACION ESTATAL -  ESPECIALIZACION EN LA RESPONSABILIDAD PENAL DEL SERVIDOR -  ADMINISTRACION DE EMPRESAS "/>
    <m/>
  </r>
  <r>
    <x v="3"/>
    <s v="258-2023"/>
    <n v="83712"/>
    <s v="Secop II"/>
    <s v="258-2023CPS-P(83712)"/>
    <s v="FDLSUBACD-258-2023(83712)"/>
    <x v="0"/>
    <x v="0"/>
    <x v="1"/>
    <m/>
    <m/>
    <s v="WENDY JHOLANY QUEVEDO RODRiGUEZ"/>
    <n v="1019042486"/>
    <s v="Bogotá, D.C."/>
    <n v="1978"/>
    <n v="42000000"/>
    <n v="21000000"/>
    <n v="0"/>
    <n v="63000000"/>
    <n v="7000000"/>
    <m/>
    <m/>
    <n v="1"/>
    <s v="Persona Natural"/>
    <x v="0"/>
    <s v="1. 3/08/2023 4:54:37 PM La supervisión del Contrato de Prestación de Servicios No. 258-2023CPS-P(83712), suscrito con WENDY JHOLANY QUEVEDO RODRIGUEZ identificado(a) con cédula de ciudadanía No.1019042486 de Bogotá D.C; radicó en la Oficina de Contratación solicitud de ADICIÓN Y PRÓRROGA No. (1 ) del referido contrato así; a) Prórroga por (3) meses hasta el (08) de noviembre de 2023, y b) Adición para un valor de ($21.000.000) para un total de sesenta y tres MILLONES de PESOS M/CTE. ($63.000.000), la cual se encuentra respaldada con el Certificado de Disponibilidad Presupuestal No. 435 del 26 de enero de 2023, teniendo en cuenta la justificación que se encuentra en los documentos anexos, que hacen parte integral del presente Contrato"/>
    <s v="PRESTAR LOS SERVICIOS PROFESIONALES ADMINISTRATIVOS, CONTABLES Y FINANCIEROS PARA DEPURAR LAS OBLIGACIONES POR PAGAR A CARGO DEL FONDO DE DESARROLLO LOCAL DE SUBA"/>
    <s v="https://community.secop.gov.co/Public/Tendering/OpportunityDetail/Index?noticeUID=CO1.NTC.3922878&amp;isFromPublicArea=True&amp;isModal=true&amp;asPopupView=true"/>
    <x v="3"/>
    <x v="417"/>
    <d v="2023-02-09T00:00:00"/>
    <d v="2023-08-08T00:00:00"/>
    <s v="6 meses "/>
    <d v="2023-11-08T00:00:00"/>
    <s v="3 meses "/>
    <d v="2023-11-08T00:00:00"/>
    <s v="9 meses "/>
    <s v="Término Ok"/>
    <m/>
    <m/>
    <m/>
    <m/>
    <s v="CARRERA 68B #24A-64 AP 504 INT 3"/>
    <n v="3023748279"/>
    <s v="OFIPRESUPUESTOS@HOTMAIL.COM"/>
    <s v="Banco Davivienda"/>
    <s v="Ahorros"/>
    <s v="550488423644704"/>
    <s v="Femenino"/>
    <s v="Colombia"/>
    <s v="Bogotá, D.C."/>
    <s v="Cundinamarca"/>
    <d v="1990-02-06T00:00:00"/>
    <n v="34"/>
    <s v="ESPECIALICACION EN GERENCIA DE PROYECTOS -  ADMINISTRACION DE EMPRESAS "/>
    <m/>
  </r>
  <r>
    <x v="3"/>
    <s v="259-2023 C1"/>
    <n v="83710"/>
    <s v="Secop II"/>
    <s v="259-2023CPS-P(83710)"/>
    <s v="FDLSUBACD-259-2023(83710)"/>
    <x v="0"/>
    <x v="0"/>
    <x v="1"/>
    <d v="2023-03-01T00:00:00"/>
    <s v="$36.400.000"/>
    <s v="EDNA IBETH RONDON NOVA"/>
    <n v="1054679265"/>
    <s v="Moniquirá (Boyacá)"/>
    <n v="1978"/>
    <n v="42000000"/>
    <n v="0"/>
    <n v="0"/>
    <n v="42000000"/>
    <n v="7000000"/>
    <m/>
    <m/>
    <n v="1"/>
    <s v="Persona Natural"/>
    <x v="1"/>
    <s v="1.  2/03/2023 5:10:44 PM Mediante documento radicado en el Fondo de Desarrollo Local de Suba, por quien obra como apoyo a la supervisión del Contrato 259-2023CPS-P(83710) se solicita CESIÓN del contrato suscrito con EDNA IBETH RONDON NOVA IDENTIFICADO CON CÉDULA DE CIUDADANÍA No. 1.054.679.265 DE MONIQUIRA. De conformidad con la justificación de documento anexo suscrito por el supervisor, que hace parte integral de la presente modificación contractual. Por lo anterior, se realiza la CESIÓN DEL CONTRATO 259-2023CPS-P(83710) A ESTEFANIA DIAZ MUÑOZ, IDENTIFICADA CON CÉDULA DE CIUDADANÍA NO. 1.072.647.232 DE CHIA, a partir del día primero (01) de marzo de 2023, teniendo en cuenta la idoneidad, previa verificación de los requisitos aportados por el (la) contratista. Lo anterior de conformidad con los documentos anexos, los cuales hacen parte integral de la presente modificación contractual."/>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3920217&amp;isFromPublicArea=True&amp;isModal=true&amp;asPopupView=true"/>
    <x v="3"/>
    <x v="414"/>
    <d v="2023-02-07T00:00:00"/>
    <d v="2023-08-06T00:00:00"/>
    <s v="6 meses "/>
    <d v="2023-11-06T00:00:00"/>
    <s v="3 meses "/>
    <d v="2023-11-06T00:00:00"/>
    <s v="9 meses "/>
    <s v="Término Ok"/>
    <m/>
    <m/>
    <m/>
    <m/>
    <s v="CALLE 9C BIS #68G-29"/>
    <n v="3043911427"/>
    <s v="EDNARONDONN@GMAIL.COM"/>
    <s v="Banco Davivienda"/>
    <s v="Ahorros"/>
    <s v="009270447957"/>
    <s v="Femenino"/>
    <s v="Colombia"/>
    <s v="Barbosa"/>
    <s v="Santander"/>
    <d v="1988-12-25T00:00:00"/>
    <n v="35"/>
    <s v="ESPECIALIZACION EN DERECHO CONTIITUCIONAL Y ADMINISTRATIVO -   DERECHO"/>
    <m/>
  </r>
  <r>
    <x v="3"/>
    <s v="259-2023 C2"/>
    <n v="83710"/>
    <s v="Secop II"/>
    <s v="259-2023CPS-P(83710)"/>
    <s v="FDLSUBACD-259-2023(83710)"/>
    <x v="0"/>
    <x v="0"/>
    <x v="1"/>
    <d v="2023-03-29T00:00:00"/>
    <s v="$31.733.334_x000d_"/>
    <s v="ESTEFANIA DIAZ MUÑOZ"/>
    <n v="1072647232"/>
    <s v="Chía (Cundinamarca)"/>
    <n v="1978"/>
    <n v="42000000"/>
    <n v="0"/>
    <n v="0"/>
    <n v="42000000"/>
    <n v="7000000"/>
    <m/>
    <m/>
    <n v="1"/>
    <s v="Persona Natural"/>
    <x v="1"/>
    <s v="2. 21/03/2023 4:53:33 PM Mediante documento radicado en el Fondo de Desarrollo Local de Suba, por quien obra como apoyo a la supervisión del Contrato 259-2023CPS-P(83710) se solicita CESIÓN del contrato suscrito con ESTEFANIA DIAZ MUÑOZ IDENTIFICADO CON CÉDULA DE CIUDADANÍA No. 1.072.647.232 DE CHIA. De conformidad con la justificación de documento anexo suscrito por el supervisor, que hace parte integral de la presente modificación contractual. Por lo anterior, se realiza la CESIÓN DEL CONTRATO 259-2023CPS-P(83710) A CARLOS ANDRES OTAIZA ORELLANO, IDENTIFICADA CON CÉDULA DE CIUDADANÍA NO. 1.140.861.060 DE BARRANQUILLA, a partir del día veintiuno (21) de marzo de 2023, teniendo en cuenta la idoneidad, previa verificación de los requisitos aportados por el (la) contratista. Lo anterior de conformidad con los documentos anexos, los cuales hacen parte integral de la presente modificación contractual."/>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3920217&amp;isFromPublicArea=True&amp;isModal=true&amp;asPopupView=true"/>
    <x v="3"/>
    <x v="414"/>
    <d v="2023-02-07T00:00:00"/>
    <d v="2023-08-06T00:00:00"/>
    <s v="6 meses "/>
    <d v="2023-11-06T00:00:00"/>
    <s v="3 meses "/>
    <d v="2023-11-06T00:00:00"/>
    <s v="9 meses "/>
    <s v="Término Ok"/>
    <m/>
    <m/>
    <m/>
    <m/>
    <s v="CL 146 #58C 21"/>
    <n v="3103005759"/>
    <s v="ediazm@idiger.gov.co"/>
    <s v="Bancolombia"/>
    <s v="Ahorros"/>
    <s v="96375021851 "/>
    <s v="Femenino"/>
    <s v="Colombia"/>
    <s v="Bogotá, D.C."/>
    <s v="Cundinamarca"/>
    <d v="1988-04-30T00:00:00"/>
    <n v="36"/>
    <s v="ESPECIALIZACIÓN EN CONTRATACIÓN ESTATAL Y SU GESTIÓN; ESPECIALIZACION EN RESPONSABILIDAD Y DAÑO RESARCIBLE; DERECHO"/>
    <m/>
  </r>
  <r>
    <x v="3"/>
    <s v="259-2023"/>
    <n v="83710"/>
    <s v="Secop II"/>
    <s v="259-2023CPS-P(83710)"/>
    <s v="FDLSUBACD-259-2023(83710)"/>
    <x v="0"/>
    <x v="0"/>
    <x v="1"/>
    <m/>
    <m/>
    <s v="CARLOS ANDRES OTAIZA ORELLANO"/>
    <n v="1140861060"/>
    <s v="Barranquilla (Atlántico)"/>
    <n v="1978"/>
    <n v="42000000"/>
    <n v="21000000"/>
    <n v="0"/>
    <n v="63000000"/>
    <n v="7000000"/>
    <m/>
    <m/>
    <n v="1"/>
    <s v="Persona Natural"/>
    <x v="0"/>
    <s v="3. 3/08/2023 10:53:10 AM La supervisión del Contrato de Prestación de Servicios No. 259-2023CPS-P(83710) suscrito con CARLOS ANDRÉS OTAIZA ORELLANO, radicó en la Oficina de Contratación solicitud de ADICIÓN Y PRÓRROGA No. (1) del referido contrato; prórroga hasta el SEIS (06) de NOVIEMBRE de 2023, y adición para un valor total de VEINTIUN MILLONES PESOS M/CTE. ($21.000.000), teniendo en cuenta la justificación que se encuentra en los documentos anexos, que hacen parte integral del presente Contrato_x000a_4. "/>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3920217&amp;isFromPublicArea=True&amp;isModal=true&amp;asPopupView=true"/>
    <x v="3"/>
    <x v="414"/>
    <d v="2023-02-07T00:00:00"/>
    <d v="2023-08-06T00:00:00"/>
    <s v="6 meses "/>
    <d v="2023-11-06T00:00:00"/>
    <s v="3 meses "/>
    <d v="2023-11-06T00:00:00"/>
    <s v="9 meses "/>
    <s v="Término Ok"/>
    <m/>
    <m/>
    <m/>
    <m/>
    <s v="CARRERA 52#44-45"/>
    <n v="3145429804"/>
    <s v="COTAIZA3006@GMAIL.COM"/>
    <s v="Banco Caja Social (BCSC)"/>
    <s v="Ahorros"/>
    <s v="24060079244"/>
    <s v="Masculino"/>
    <s v="Colombia"/>
    <s v="Barranquilla"/>
    <s v="Atlántico"/>
    <d v="1993-06-30T00:00:00"/>
    <n v="30"/>
    <s v="DERECHO - ESPECIALIZACION EN DERECHO PUBLICO"/>
    <m/>
  </r>
  <r>
    <x v="3"/>
    <s v="260-2023"/>
    <n v="83710"/>
    <s v="Secop II"/>
    <s v="260-2023CPS-P(83710)"/>
    <s v="FDLSUBACD-260-2023(83710)"/>
    <x v="0"/>
    <x v="0"/>
    <x v="1"/>
    <m/>
    <m/>
    <s v="ELIA TATIANA BARBOSA ALMONACID"/>
    <n v="40189185"/>
    <s v="Villavicencio (Meta)"/>
    <n v="1978"/>
    <n v="42000000"/>
    <n v="21000000"/>
    <n v="0"/>
    <n v="63000000"/>
    <n v="7000000"/>
    <m/>
    <m/>
    <n v="1"/>
    <s v="Persona Natural"/>
    <x v="0"/>
    <s v="1. 1/08/2023 4:06:20 PM La supervisión del Contrato de Prestación de Servicios No. 260-2023CPS-P(83710), suscrito con ELIA TATIANA BARBOSA ALMONACID, radicó en la Oficina de Contratación solicitud de ADICIÓN Y PRÓRROGA No. (1) del referido contrato; prórroga hasta el (6) de noviembre de 2023, y adición para un valor total de VEINTIUN MILLONES PESOS M/CTE. ($21.000.000), teniendo en cuenta la justificación que se encuentra en los documentos anexos, que hacen parte integral del presente Contrato"/>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3920147&amp;isFromPublicArea=True&amp;isModal=true&amp;asPopupView=true"/>
    <x v="3"/>
    <x v="414"/>
    <d v="2023-02-07T00:00:00"/>
    <d v="2023-08-06T00:00:00"/>
    <s v="6 meses "/>
    <d v="2023-11-06T00:00:00"/>
    <s v="3 meses "/>
    <d v="2023-11-06T00:00:00"/>
    <s v="9 meses "/>
    <s v="Término Ok"/>
    <m/>
    <m/>
    <m/>
    <m/>
    <s v="CARRERA 45#45-71"/>
    <n v="3002076667"/>
    <s v="ELIATATIANABARBOSA@GMAIL.COM"/>
    <s v="Bancolombia"/>
    <s v="Ahorros"/>
    <s v="3135295051"/>
    <s v="Femenino"/>
    <s v="Colombia"/>
    <s v="Villavicencio"/>
    <s v="Meta"/>
    <d v="1981-10-14T00:00:00"/>
    <n v="42"/>
    <s v="ESPECIALIZACION EN DERECHO ADMINISTRATIVO - DERECHO"/>
    <m/>
  </r>
  <r>
    <x v="3"/>
    <s v="261-2023"/>
    <n v="86887"/>
    <s v="Secop II"/>
    <s v="261-2023CPS-AG(86887)"/>
    <s v="FDLSUBACD-261-2023(86887)"/>
    <x v="0"/>
    <x v="0"/>
    <x v="0"/>
    <m/>
    <m/>
    <s v="YURY PAOLA GONZALEZ"/>
    <n v="53062837"/>
    <s v="Bogotá, D.C."/>
    <n v="1978"/>
    <n v="15300000"/>
    <n v="7650000"/>
    <n v="0"/>
    <n v="22950000"/>
    <n v="2550000"/>
    <m/>
    <m/>
    <n v="1"/>
    <s v="Persona Natural"/>
    <x v="0"/>
    <s v="1. 4/08/2023 11:27:40 AM La supervisión del Contrato de Prestación de Servicios No. 261-2023CPS-AG(86887),), , suscrito con YURI PAOLA GONZÁLEZ FORERO, radicó en la Oficina de Contratación solicitud de ADICIÓN Y PRÓRROGA No. (1 ) del referido contrato; prórroga hasta el (07) de noviembre de 2023, y adición para un valor total de SIETE MILLONES SEISCIENTOS CINCUENTA MIL PESOS M/CTE. ($ 7.650.000)) , teniendo en cuenta la justificación que se encuentra en los documentos anexos, que hacen parte integral del presente Contrato."/>
    <s v="PRESTAR LOS SERVICIOS DE APOYO EN EL AREA DE GESTION DE DESARROLLO LOCAL, REALIZANDO LAS ACTIVIDADES AISISTENCIALES EN LA GESTION CONTRACTUAL DEL FONDO DE DESARROLLO LOCAL DE SUBA"/>
    <s v="https://community.secop.gov.co/Public/Tendering/OpportunityDetail/Index?noticeUID=CO1.NTC.3934882&amp;isFromPublicArea=True&amp;isModal=true&amp;asPopupView=true"/>
    <x v="3"/>
    <x v="415"/>
    <d v="2023-02-08T00:00:00"/>
    <d v="2023-08-07T00:00:00"/>
    <s v="6 meses "/>
    <d v="2023-11-07T00:00:00"/>
    <s v="3 meses "/>
    <d v="2023-11-07T00:00:00"/>
    <s v="9 meses "/>
    <s v="Término Ok"/>
    <m/>
    <m/>
    <m/>
    <m/>
    <s v="CALLE 131#99-70"/>
    <n v="3222434443"/>
    <s v="ESTHEFANIA2002@HOTMAIL.COM"/>
    <s v="Banco Davivienda"/>
    <s v="Ahorros"/>
    <s v="550488405817773"/>
    <s v="Femenino"/>
    <s v="Colombia"/>
    <s v="Bogotá, D.C."/>
    <s v="Cundinamarca"/>
    <d v="1984-04-08T00:00:00"/>
    <n v="40"/>
    <s v="BACHILLER"/>
    <m/>
  </r>
  <r>
    <x v="3"/>
    <s v="262-2023 C1"/>
    <n v="86888"/>
    <s v="Secop II"/>
    <s v="262-2023CPS-P (86888)"/>
    <s v="FDLSUBACD-262-2023( 86888)"/>
    <x v="0"/>
    <x v="0"/>
    <x v="1"/>
    <d v="2023-03-21T00:00:00"/>
    <s v="$ 22.725.000,00"/>
    <s v="CARLOS ANDRES OTAIZA ORELLANO"/>
    <n v="1140861060"/>
    <s v="Barranquilla (Atlántico)"/>
    <n v="1978"/>
    <n v="30300000"/>
    <n v="0"/>
    <n v="0"/>
    <n v="30300000"/>
    <n v="5050000"/>
    <m/>
    <m/>
    <n v="1"/>
    <s v="Persona Natural"/>
    <x v="1"/>
    <s v="1. 21/03/2023 4:59:40 PM Mediante documento radicado en el Fondo de Desarrollo Local de Suba, por IVAN DARIO GOMEZ HENAO quien obra como apoyo a la supervisión del Contrato 262-2023CPS-P(86888), se solicita CESIÓN del contrato suscrito con CARLOS ANDRES OTAIZA ORELLANO, De conformidad con la justificación esgrimida en el documento anexo suscrito por el supervisor, que hace parte integral de la presente modificación contractual. Por lo anterior, se realiza la CESIÓN DEL CONTRATO A (LEIDY JOHANA BLANDON VALENCIA, identificado (a) con C.C. N° 1.053.793.313, a partir del 21 de MARZO de 2023, teniendo en cuenta la idoneidad, previa verificación de los requisitos aportados por el (la) contratista. Lo anterior de conformidad con los documentos anexos, los cuales hacen parte integral de la presente modificación contractual"/>
    <s v="PRESTAR LOS SERVICIOS PROFESIONALES COMO ABOGADO (A) PARA APOYAR LA GESTIÓN CONTRACTUAL DEL ÁREA GESTIÓN DEL DESARROLLO LOCAL, EN LAS ETAPAS PRECONTRACTUAL Y CONTRACTUAL DE LOS PROCESOS DE SELECCIÓN DE BIENES Y SERVICIOS DE LA ALCALDÍA LOCAL DE SUBA"/>
    <s v="https://community.secop.gov.co/Public/Tendering/OpportunityDetail/Index?noticeUID=CO1.NTC.3925041&amp;isFromPublicArea=True&amp;isModal=true&amp;asPopupView=true"/>
    <x v="3"/>
    <x v="414"/>
    <d v="2023-02-06T00:00:00"/>
    <d v="2023-08-05T00:00:00"/>
    <s v="6 meses "/>
    <d v="2023-08-05T00:00:00"/>
    <s v=""/>
    <d v="2023-08-05T00:00:00"/>
    <s v="6 meses "/>
    <s v="Término Ok"/>
    <m/>
    <m/>
    <m/>
    <m/>
    <s v="CARRERA 52#44-45"/>
    <n v="3145429804"/>
    <s v="COTAIZA3006@GMAIL.COM"/>
    <s v="Banco Caja Social (BCSC)"/>
    <s v="Ahorros"/>
    <s v="24060079244"/>
    <s v="Masculino"/>
    <s v="Colombia"/>
    <s v="Barranquilla"/>
    <s v="Atlántico"/>
    <d v="1993-06-30T00:00:00"/>
    <n v="30"/>
    <s v="DERECHO - ESPECIALIZACION EN DERECHO PUBLICO"/>
    <m/>
  </r>
  <r>
    <x v="3"/>
    <s v="262-2023"/>
    <n v="86888"/>
    <s v="Secop II"/>
    <s v="262-2023CPS-P (86888)"/>
    <s v="FDLSUBACD-262-2023( 86888)"/>
    <x v="0"/>
    <x v="0"/>
    <x v="1"/>
    <m/>
    <m/>
    <s v="LEIDY JOHANA BLANDON VALENCIA"/>
    <n v="1053793312"/>
    <s v="Manizalez (Caldas)"/>
    <n v="1978"/>
    <n v="30300000"/>
    <n v="15150000"/>
    <n v="0"/>
    <n v="45450000"/>
    <n v="5050000"/>
    <m/>
    <m/>
    <n v="1"/>
    <s v="Persona Natural"/>
    <x v="0"/>
    <s v="2. 2/08/2023 2:19:17 PM La supervisión del Contrato de Prestación de Servicios No. 262-2023CPS-P (86888), suscrito con LEIDY JOHANA BLANDON VALENCIA, radicó en la Oficina de Contratación solicitud de MODIFICACION, ADICIÓN Y PRÓRROGA No. 1 del referido contrato; prórroga hasta el (5) de noviembre de 2023, y adición para un valor total de QUINCE MILLONES CIENTO CINCUENTA MIL PESOS M/CTE. ($15.150.000), teniendo en cuenta la justificación que se encuentra en los documentos anexos, que hacen parte integral del presente Contrato."/>
    <s v="PRESTAR LOS SERVICIOS PROFESIONALES COMO ABOGADO (A) PARA APOYAR LA GESTIÓN CONTRACTUAL DEL ÁREA GESTIÓN DEL DESARROLLO LOCAL, EN LAS ETAPAS PRECONTRACTUAL Y CONTRACTUAL DE LOS PROCESOS DE SELECCIÓN DE BIENES Y SERVICIOS DE LA ALCALDÍA LOCAL DE SUBA"/>
    <s v="https://community.secop.gov.co/Public/Tendering/OpportunityDetail/Index?noticeUID=CO1.NTC.3925041&amp;isFromPublicArea=True&amp;isModal=true&amp;asPopupView=true"/>
    <x v="3"/>
    <x v="414"/>
    <d v="2023-02-06T00:00:00"/>
    <d v="2023-08-05T00:00:00"/>
    <s v="6 meses "/>
    <d v="2023-11-05T00:00:00"/>
    <s v="3 meses "/>
    <d v="2023-11-05T00:00:00"/>
    <s v="9 meses "/>
    <s v="Término Ok"/>
    <m/>
    <m/>
    <m/>
    <m/>
    <s v="Calle 166 #49-70"/>
    <n v="3123886278"/>
    <s v="leidy.blandon@hotmail.com"/>
    <s v="Bancolombia"/>
    <s v="Ahorros"/>
    <s v="70611513788"/>
    <s v="Femenino"/>
    <s v="Colombia"/>
    <s v="Manizales"/>
    <s v="Caldas"/>
    <d v="1989-03-04T00:00:00"/>
    <n v="35"/>
    <s v="ESPECIALIZACIÓN EN DERECHO ADMINISTRATIVO; DERECHO"/>
    <m/>
  </r>
  <r>
    <x v="3"/>
    <s v="263-2023"/>
    <n v="83707"/>
    <s v="Secop II"/>
    <s v="263-2023CPS-AG(83707)"/>
    <s v="FDLSUBACD-263-2023( 83707)"/>
    <x v="0"/>
    <x v="0"/>
    <x v="0"/>
    <m/>
    <m/>
    <s v="GIOVANNI FRANCISCO JIMÉNEZ GONZÁLEZ"/>
    <n v="1014305782"/>
    <s v="Bogotá, D.C."/>
    <n v="1978"/>
    <n v="15300000"/>
    <n v="7650000"/>
    <n v="0"/>
    <n v="22950000"/>
    <n v="2550000"/>
    <m/>
    <m/>
    <n v="1"/>
    <s v="Persona Natural"/>
    <x v="0"/>
    <s v="1. 2/08/2023 12:02:09 PM La supervisión del Contrato de Prestación de Servicios No. 263-2023CPS-AG (83707), suscrito con GIOVANNI FRANCISCO JIMÉNEZ GONZÁLEZ identificado con cédula de ciudadanía No. 1.014.305.782 radicó en la Oficina de Contratación solicitud de ADICIÓN Y PRÓRROGA No. (1), del mismo; prórroga hasta el primero (1°) de noviembre de 2023, y adición por la suma de SIETE MILLONES SEISCIENTOS CINCUENTA MIL PESOS M/CTE. ($7.650.000) la cual se encuentra respaldada con el Certificado de Disponibilidad Presupuestal No. 433 del 26 de enero de 2023, teniendo en cuenta la justificación que se encuentra en los documentos anexos, que hacen parte integral del presente Contrato."/>
    <s v="PRESTAR LOS SERVICIOS ASISTENCIALES PARA APOYAR AL ÁREA GESTIÓN DEL DESARROLLO LOCAL, REALIZANDO ACTIVIDADES OPERATIVAS Y ADMINISTRATIVAS DE LA GESTIÓN LOCAL"/>
    <s v="https://community.secop.gov.co/Public/Tendering/OpportunityDetail/Index?noticeUID=CO1.NTC.3926781&amp;isFromPublicArea=True&amp;isModal=true&amp;asPopupView=true"/>
    <x v="3"/>
    <x v="414"/>
    <d v="2023-02-08T00:00:00"/>
    <d v="2023-08-07T00:00:00"/>
    <s v="6 meses "/>
    <d v="2023-11-07T00:00:00"/>
    <s v="3 meses "/>
    <d v="2023-11-07T00:00:00"/>
    <s v="9 meses "/>
    <s v="Término Ok"/>
    <m/>
    <m/>
    <m/>
    <m/>
    <s v="CARRERA 111C #80-20 INT 44 AP 401"/>
    <n v="3502301222"/>
    <s v="JIMENEZGF99@GMAIL.COM"/>
    <s v="Banco de Bogotá"/>
    <s v="Ahorros"/>
    <s v="265062067"/>
    <s v="Masculino"/>
    <s v="Colombia"/>
    <s v="Bogotá, D.C."/>
    <s v="Cundinamarca"/>
    <d v="1999-05-25T00:00:00"/>
    <n v="25"/>
    <s v="BACHILLER"/>
    <m/>
  </r>
  <r>
    <x v="3"/>
    <s v="264-2023"/>
    <n v="86876"/>
    <s v="Secop II"/>
    <s v="264-2023CPS-P(86876)"/>
    <s v="FDLSUBACD-264-2023(86876)"/>
    <x v="0"/>
    <x v="0"/>
    <x v="1"/>
    <m/>
    <m/>
    <s v="MARISOL AREVALO MARTINEZ"/>
    <n v="52477034"/>
    <s v="Bogotá, D.C."/>
    <n v="1978"/>
    <n v="42000000"/>
    <n v="21000000"/>
    <n v="0"/>
    <n v="63000000"/>
    <n v="7000000"/>
    <m/>
    <m/>
    <n v="1"/>
    <s v="Persona Natural"/>
    <x v="0"/>
    <s v="1. 3/08/2023 1:44:16 PM Mediante documento radicado el 17 de julio de 2023, se solicita la PRÓRROGA y ADICIÓN del contrato No. 264-2023CPS-P(86876), suscrito con MARISOL AREVALO MARTÍNEZ, por el término de TRES (3) MESES, además de adicionar VEINTIUN MILLONES DE PESOS M/CTE. ($21.000.000) M/CTE; atendiendo a la necesidad de garantizar la función de la administración local se requiere continuar con la ejecución del contrato de prestación de servicios objeto de adición y prórroga. LA NUEVA FECHA DE TERMINACIÓN DEL CONTRATO ES EL DÍA 7 DE NOVIEMBRE DE 2023. Las erogaciones correspondientes al pago del valor de la presente adición se harán con cargo al presupuesto del FDLS, según certificado de disponibilidad presupuestal N° 478 del 31/01/2023. Lo anterior, con fundamento además en el principio de la autonomía de la voluntad consagrado en el artículo 1602 del Código Civil, en concordancia con el artículo 40 de la Ley 80 de 1993, inciso tercero"/>
    <s v="PRESTAR SERVICIOS PROFESIONALES AL ÁREA DE GESTIÓN DEL DESARROLLO LOCAL PARA APOYAR LA FORMULACIÓN, SEGUIMIENTO Y EJECUCIÓN DE LOS PROYECTOS DE INVERSIÓN Y/O FUNCIONAMIENTO Y DEMÁS ACCIONES AFINES PARA EL CUMPLIMIENTO DEL PLAN DE GESTIÓN DE LA ALCALDÍA LOCAL DE SUBA"/>
    <s v="https://community.secop.gov.co/Public/Tendering/OpportunityDetail/Index?noticeUID=CO1.NTC.3941291&amp;isFromPublicArea=True&amp;isModal=true&amp;asPopupView=true"/>
    <x v="8"/>
    <x v="413"/>
    <d v="2023-02-08T00:00:00"/>
    <d v="2023-08-07T00:00:00"/>
    <s v="6 meses "/>
    <d v="2023-11-07T00:00:00"/>
    <s v="3 meses "/>
    <d v="2023-11-07T00:00:00"/>
    <s v="9 meses "/>
    <s v="Término Ok"/>
    <m/>
    <m/>
    <m/>
    <m/>
    <s v="CALLE 42 SUR #74-34"/>
    <n v="3103390098"/>
    <s v="MARISOL.SARALU@HOTMAIL.COM"/>
    <s v="Banco Scotiabank Colpatria"/>
    <s v="Ahorros"/>
    <s v="4762020222"/>
    <s v="Femenino"/>
    <s v="Colombia"/>
    <s v="Bogotá, D.C."/>
    <s v="Cundinamarca"/>
    <d v="1978-02-09T00:00:00"/>
    <n v="46"/>
    <s v="ESPECIALIZACION EN GERENCIA SOCIAL - ADMINISTRACION DE EMPRESAS "/>
    <m/>
  </r>
  <r>
    <x v="3"/>
    <s v="265-2023 C1"/>
    <n v="86876"/>
    <s v="Secop II"/>
    <s v="265-2023CPS-P(86876)"/>
    <s v="FDLSUBACD-265-2023(86876)"/>
    <x v="0"/>
    <x v="0"/>
    <x v="1"/>
    <d v="2023-06-28T00:00:00"/>
    <s v="$ 9.566.667_x000d_"/>
    <s v="MAGDA CRISTINA VARGAS DEL VALLE"/>
    <n v="52110945"/>
    <s v="Bogotá, D.C."/>
    <n v="1978"/>
    <n v="42000000"/>
    <n v="0"/>
    <n v="0"/>
    <n v="42000000"/>
    <n v="7000000"/>
    <m/>
    <m/>
    <n v="1"/>
    <s v="Persona Natural"/>
    <x v="1"/>
    <s v="1. 28/06/2023 10:04:19 PM Se cede contrato a ANA MARIA PEREZ PARADA"/>
    <s v="PRESTAR SERVICIOS PROFESIONALES AL AREA DE GESTION DEL DESASOLLO LOCAL PARA APOYAR FORMULACION, SEGUIMIENTO Y EJECUCION DE LOS PROYECTOS DE INVERSION Y/O FUNCIONAMIENTO Y DEMAS ACCIONES AFINES PARA EL CUMPLIMIENTO DEL PLAN DE GESTION DE LA ALCALDIA LOCAL DE SUBA"/>
    <s v="https://community.secop.gov.co/Public/Tendering/OpportunityDetail/Index?noticeUID=CO1.NTC.3952274&amp;isFromPublicArea=True&amp;isModal=true&amp;asPopupView=true"/>
    <x v="8"/>
    <x v="413"/>
    <d v="2023-02-09T00:00:00"/>
    <d v="2023-08-08T00:00:00"/>
    <s v="6 meses "/>
    <d v="2023-11-08T00:00:00"/>
    <s v="3 meses "/>
    <d v="2023-11-08T00:00:00"/>
    <s v="9 meses "/>
    <s v="Término Ok"/>
    <m/>
    <m/>
    <m/>
    <m/>
    <s v="CALLE 20 SUR #68G-14"/>
    <n v="3219198572"/>
    <s v="MC.VARGASDV@GMAIL.COM"/>
    <s v="Banco Davivienda"/>
    <s v="Ahorros"/>
    <s v="5300461208"/>
    <s v="Femenino"/>
    <s v="Colombia"/>
    <s v="Bogotá, D.C."/>
    <s v="Cundinamarca"/>
    <d v="1975-02-16T00:00:00"/>
    <n v="49"/>
    <s v="ESPECIALIZACION EN GERENCIA DE PROYECTOS  -  ECONOMIA"/>
    <m/>
  </r>
  <r>
    <x v="3"/>
    <s v="265-2023"/>
    <n v="86876"/>
    <s v="Secop II"/>
    <s v="265-2023CPS-P(86876)"/>
    <s v="FDLSUBACD-265-2023(86876)"/>
    <x v="0"/>
    <x v="0"/>
    <x v="1"/>
    <m/>
    <m/>
    <s v="ANA MARIA PEREZ PARADA"/>
    <n v="1015415476"/>
    <s v="Bogotá, D.C."/>
    <n v="1978"/>
    <n v="42000000"/>
    <n v="21000000"/>
    <n v="0"/>
    <n v="63000000"/>
    <n v="7000000"/>
    <m/>
    <m/>
    <n v="1"/>
    <s v="Persona Natural"/>
    <x v="0"/>
    <s v="1. 4/08/2023 4:54:54 PM Mediante documento radicado el 17 de julio de 2023, se solicita la PRÓRROGA y ADICIÓN del contrato No. 265-2023CPS-P(86876), suscrito con ANA MARÍA PÉREZ PARADA, por el término de TRES (3) MESES, además de adicionar VEINTIUN MILLONES DE PESOS M/CTE. ($21.000.000) M/CTE; atendiendo a la necesidad de garantizar la función de la administración local se requiere continuar con la ejecución del contrato de prestación de servicios objeto de adición y prórroga. LA NUEVA FECHA DE TERMINACIÓN DEL CONTRATO ES EL DÍA 8 DE NOVIEMBRE DE 2023. Las erogaciones correspondientes al pago del valor de la presente adición se harán con cargo al presupuesto del FDLS, según certificado de disponibilidad presupuestal N° 478 del 31/01/2023. Lo anterior, con fundamento además en el principio de la autonomía de la voluntad consagrado en el artículo 1602 del Código Civil, en concordancia con el artículo 40 de la Ley 80 de 1993, inciso tercero"/>
    <s v="PRESTAR SERVICIOS PROFESIONALES AL AREA DE GESTION DEL DESASOLLO LOCAL PARA APOYAR FORMULACION, SEGUIMIENTO Y EJECUCION DE LOS PROYECTOS DE INVERSION Y/O FUNCIONAMIENTO Y DEMAS ACCIONES AFINES PARA EL CUMPLIMIENTO DEL PLAN DE GESTION DE LA ALCALDIA LOCAL DE SUBA"/>
    <s v="https://community.secop.gov.co/Public/Tendering/OpportunityDetail/Index?noticeUID=CO1.NTC.3952274&amp;isFromPublicArea=True&amp;isModal=true&amp;asPopupView=true"/>
    <x v="8"/>
    <x v="413"/>
    <d v="2023-02-09T00:00:00"/>
    <d v="2023-08-08T00:00:00"/>
    <s v="6 meses "/>
    <d v="2023-11-08T00:00:00"/>
    <s v="3 meses "/>
    <d v="2023-11-08T00:00:00"/>
    <s v="9 meses "/>
    <s v="Término Ok"/>
    <m/>
    <m/>
    <m/>
    <m/>
    <s v="KR 59 A 136 25"/>
    <n v="3134954966"/>
    <s v="nanispg84@hotmail.com"/>
    <s v="Bancolombia"/>
    <s v="Ahorros"/>
    <s v="60137811670"/>
    <s v="Femenino"/>
    <s v="Colombia"/>
    <s v="Bogotá, D.C."/>
    <s v="Cundinamarca"/>
    <d v="1989-12-30T00:00:00"/>
    <n v="34"/>
    <s v="ADMINISTRACION DE EMPRESAS"/>
    <m/>
  </r>
  <r>
    <x v="3"/>
    <s v="266-2023"/>
    <n v="86876"/>
    <s v="Secop II"/>
    <s v="266-2023CPS-P(86876)"/>
    <s v="FDLSUBACD-266-2023(86876)"/>
    <x v="0"/>
    <x v="0"/>
    <x v="1"/>
    <m/>
    <m/>
    <s v="ZAIRA LORENA CALDERON GARCES"/>
    <n v="1030533128"/>
    <s v="Bogotá, D.C."/>
    <n v="1978"/>
    <n v="42000000"/>
    <n v="21000000"/>
    <n v="0"/>
    <n v="63000000"/>
    <n v="7000000"/>
    <m/>
    <m/>
    <n v="1"/>
    <s v="Persona Natural"/>
    <x v="0"/>
    <s v="1. 3/08/2023 5:35:49 PM  La supervisión del Contrato de Prestación de Servicios No. FDLSUBA- 266-2023CPS-P(86876), suscrito con ZAIRA LORENA CALDERÓN GARCES identificado con cédula de ciudadanía No. 1.030.533.128, radicó en la Oficina de Contratación solicitud de ADICIÓN Y PRÓRROGA No. (1 ) del referido contrato así; a) Prórroga por (3) meses hasta el ocho (08) de noviembre de 2023, y adición para un valor VEINTIUNO MILLONES PESOS M/CTE. ($21.000.000) para un total de SESENTA Y TRES MILLONES DE PESOS M/CTE. ($63.000.000), la cual se encuentra respaldada con el Certificado de Disponibilidad Presupuestal No. 478 del 31 de enero de 2023, teniendo en cuenta la justificación que se encuentra en los documentos anexos, que hacen parte integral del presente Contrato."/>
    <s v="Prestar servicios profesionales al Área de Gestión del Desarrollo Local para apoyar la formulación, seguimiento y ejecución de los proyectos de inversión y/o funcionamiento y demás acciones afines para el cumplimiento del plan de gestión de la Alcaldía Local de Suba"/>
    <s v="https://community.secop.gov.co/Public/Tendering/OpportunityDetail/Index?noticeUID=CO1.NTC.3938932&amp;isFromPublicArea=True&amp;isModal=true&amp;asPopupView=true"/>
    <x v="8"/>
    <x v="416"/>
    <d v="2023-02-09T00:00:00"/>
    <d v="2023-08-08T00:00:00"/>
    <s v="6 meses "/>
    <d v="2023-11-08T00:00:00"/>
    <s v="3 meses "/>
    <d v="2023-11-08T00:00:00"/>
    <s v="9 meses "/>
    <s v="Término Ok"/>
    <m/>
    <m/>
    <m/>
    <m/>
    <s v="CALLE 50A SUR #81C-29"/>
    <n v="3132739872"/>
    <s v="LORENITA1120@YAHOO.COM"/>
    <s v="Bancolombia"/>
    <s v="Ahorros"/>
    <s v="4500039243"/>
    <s v="Femenino"/>
    <s v="Colombia"/>
    <s v="Bogotá, D.C."/>
    <s v="Cundinamarca"/>
    <d v="1986-11-20T00:00:00"/>
    <n v="37"/>
    <s v="ADMINISTRACION DE EMPESAS -   TECNOLOGIA EN GESTION DE CALIDAD - TECNICO PROFESIONAL EN DOCUMENTACION DE PROCESOS"/>
    <m/>
  </r>
  <r>
    <x v="3"/>
    <s v="267-2023"/>
    <n v="86877"/>
    <s v="Secop II"/>
    <s v="267-2023CPS-AG(86877)"/>
    <s v="FDLSUBACD-267-2023(86877)"/>
    <x v="0"/>
    <x v="0"/>
    <x v="0"/>
    <m/>
    <m/>
    <s v="BLANCA PILAR SUAREZ CHACON"/>
    <n v="52588770"/>
    <s v="Bogotá, D.C."/>
    <n v="1978"/>
    <n v="24000000"/>
    <n v="12000000"/>
    <n v="0"/>
    <n v="36000000"/>
    <n v="4000000"/>
    <m/>
    <m/>
    <n v="1"/>
    <s v="Persona Natural"/>
    <x v="0"/>
    <s v="1. 2/08/2023 5:17:16 PM La supervisión del Contrato de Prestación de Servicios No.267-2023CPS-AG(86877), suscrito con BLANCA PILAR SUAREZ CHACON identificado con cédula de ciudadanía No.52.588.770 de Bogotá, D.C; radicó en la Oficina de Contratación solicitud de ADICIÓN Y PRÓRROGA No. (1 ) del referido contrato así; a) Prórroga por (3) meses hasta el (08) de noviembre de 2023, y b) Adición para un valor de ($12.000.000) para un total de TREINTA Y SEIS MILLONES DE PESOS M/CTE. ($36.000.000), la cual se encuentra respaldada con el Certificado de Disponibilidad Presupuestal No. 479 del 31 de enero de 2023, teniendo en cuenta la justificación que se encuentra en los documentos anexos, que hacen parte integral del presente Contrato"/>
    <s v="Prestar los servicios de apoyo en las actividades administrativas en El Área Gestión de Desarrollo Local, para el logro de las metas de gestión de la vigencia"/>
    <s v="https://community.secop.gov.co/Public/Tendering/OpportunityDetail/Index?noticeUID=CO1.NTC.3938306&amp;isFromPublicArea=True&amp;isModal=true&amp;asPopupView=true"/>
    <x v="8"/>
    <x v="413"/>
    <d v="2023-02-09T00:00:00"/>
    <d v="2023-08-08T00:00:00"/>
    <s v="6 meses "/>
    <d v="2023-11-08T00:00:00"/>
    <s v="3 meses "/>
    <d v="2023-11-08T00:00:00"/>
    <s v="9 meses "/>
    <s v="Término Ok"/>
    <m/>
    <m/>
    <m/>
    <m/>
    <s v="CARRERA 103#132-40"/>
    <n v="3112557241"/>
    <s v="PILINT@HOTMAIL.COM"/>
    <s v="Bancolombia"/>
    <s v="Ahorros"/>
    <s v="13341314385"/>
    <s v="Femenino"/>
    <s v="Colombia"/>
    <s v="Bogotá, D.C."/>
    <s v="Cundinamarca"/>
    <d v="1973-11-23T00:00:00"/>
    <n v="50"/>
    <s v="BACHILLER"/>
    <m/>
  </r>
  <r>
    <x v="3"/>
    <s v="268-2023"/>
    <n v="85937"/>
    <s v="Secop II"/>
    <s v="268-2023CPS-AG(85937)"/>
    <s v="FDLSUBACD-268-2023(85937)"/>
    <x v="0"/>
    <x v="0"/>
    <x v="0"/>
    <m/>
    <m/>
    <s v="ANTONYS JESUS MEJIA"/>
    <n v="1038436509"/>
    <s v="Nechí (Antioquia)"/>
    <n v="1978"/>
    <n v="24000000"/>
    <n v="12000000"/>
    <n v="0"/>
    <n v="36000000"/>
    <n v="4000000"/>
    <m/>
    <m/>
    <n v="5"/>
    <s v="Persona Natural"/>
    <x v="0"/>
    <s v="1. 10/08/2023 5:51:22 PM La supervisión del Contrato de Prestación de Servicios No. 268-2023CPS-AG(85937), suscrito con ANTONIS JESUS MEJIA MENDOZA identificado(a) con cédula de ciudadanía No. 1038436509; radicó en la Oficina de Contratación solicitud de ADICIÓN Y PRÓRROGA No. (1) del referido contrato así; a) Prórroga por (3) meses hasta el (12) de noviembre de 2023, y b) Adición para un valor de ($12.000.000) para un total de TREINTA Y SEIS MILLONES DE PESOS ($36.000.000), la cual se encuentra respaldada con el Certificado de Disponibilidad Presupuestal No. 490 del 31 de enero de 2023, teniendo en cuenta la justificación que se encuentra en los documentos anexos, que hacen parte integral del presente Contrato."/>
    <s v="Prestar los servicios de apoyo en el Área de Gestión de Desarrollo Local en el acompañamiento de acciones enfocadas a fortalecer el tejido social dentro de las acciones ambientales de la localidad de Suba"/>
    <s v="https://community.secop.gov.co/Public/Tendering/OpportunityDetail/Index?noticeUID=CO1.NTC.3944070&amp;isFromPublicArea=True&amp;isModal=true&amp;asPopupView=true"/>
    <x v="12"/>
    <x v="413"/>
    <d v="2023-02-13T00:00:00"/>
    <d v="2023-08-12T00:00:00"/>
    <s v="6 meses "/>
    <d v="2023-11-12T00:00:00"/>
    <s v="3 meses "/>
    <d v="2023-11-12T00:00:00"/>
    <s v="9 meses "/>
    <s v="Término Ok"/>
    <m/>
    <m/>
    <m/>
    <m/>
    <s v="CALLE 127D BIS#88D-03"/>
    <n v="3137176675"/>
    <s v="ANTONYJESUS62@GMAIL.COM"/>
    <s v="Bancolombia"/>
    <s v="Ahorros"/>
    <s v="19888073399"/>
    <s v="Masculino"/>
    <s v="Colombia"/>
    <s v="Nechi"/>
    <s v="Antioquia"/>
    <d v="1988-02-29T00:00:00"/>
    <n v="36"/>
    <s v="TECNOLOGIA AGROAMBIENTAL"/>
    <m/>
  </r>
  <r>
    <x v="3"/>
    <s v="269-2023"/>
    <n v="86882"/>
    <s v="Secop II"/>
    <s v="269-2023CPS-P(86882)"/>
    <s v="FDLSUBACD-269-2023(86882)"/>
    <x v="0"/>
    <x v="0"/>
    <x v="1"/>
    <m/>
    <m/>
    <s v="DIANA LUCIA VASQUEZ VASQUEZ"/>
    <n v="1026260730"/>
    <s v="Bogotá, D.C."/>
    <n v="1978"/>
    <n v="30300000"/>
    <n v="15150000"/>
    <n v="0"/>
    <n v="45450000"/>
    <n v="5050000"/>
    <m/>
    <m/>
    <n v="1"/>
    <s v="Persona Natural"/>
    <x v="0"/>
    <s v="1. 4/08/2023 11:28:48 AM La supervisión del Contrato de Prestación de Servicios No. 269-2023CPS-P(86882), , suscrito con DIANA LUCÍA VASQUEZ VÁSQUEZ,, radicó en la Oficina de Contratación solicitud de ADICIÓN Y PRÓRROGA No. (1 ) del referido contrato; prórroga hasta el (08) de noviembre de 2023, y adición para un valor total de QUINCE MILLONES CIENTO CINCUENTA MIL PESOS M/CTE. ($15.150.000) , teniendo en cuenta la justificación que se encuentra en los documentos anexos, que hacen parte integral del presente Contrato."/>
    <s v="Prestar los servicios de apoyo en el Área de Gestión de Desarrollo Local en el acompañamiento de acciones enfocadas a fortalecer el tejido social dentro de las acciones ambientales de la localidad de Suba"/>
    <s v="https://community.secop.gov.co/Public/Tendering/OpportunityDetail/Index?noticeUID=CO1.NTC.3944286&amp;isFromPublicArea=True&amp;isModal=true&amp;asPopupView=true"/>
    <x v="17"/>
    <x v="413"/>
    <d v="2023-02-09T00:00:00"/>
    <d v="2023-08-08T00:00:00"/>
    <s v="6 meses "/>
    <d v="2023-11-08T00:00:00"/>
    <s v="3 meses "/>
    <d v="2023-11-08T00:00:00"/>
    <s v="9 meses "/>
    <s v="Término Ok"/>
    <m/>
    <m/>
    <m/>
    <m/>
    <s v="CARRERA 102#155-50"/>
    <n v="3202216423"/>
    <s v="DIALUVAZ22@HOTAMAIL.COM"/>
    <s v="Bancolombia"/>
    <s v="Ahorros"/>
    <s v="66203022345"/>
    <s v="Femenino"/>
    <s v="Colombia"/>
    <s v="Dolores"/>
    <s v="Tolima"/>
    <d v="1988-05-03T00:00:00"/>
    <n v="36"/>
    <s v="CONTADURIA PUBLICA"/>
    <m/>
  </r>
  <r>
    <x v="3"/>
    <s v="270-2023"/>
    <n v="86881"/>
    <s v="Secop II"/>
    <s v="270-2023CPS-AG(86881)"/>
    <s v="FDLSUBACD-270-2023(86881)"/>
    <x v="0"/>
    <x v="0"/>
    <x v="0"/>
    <m/>
    <m/>
    <s v="JUAN CARLOS CASTILLO LOPEZ"/>
    <n v="79915114"/>
    <s v="Bogotá, D.C."/>
    <n v="1978"/>
    <n v="15300000"/>
    <n v="7650000"/>
    <n v="0"/>
    <n v="22950000"/>
    <n v="2550000"/>
    <m/>
    <m/>
    <n v="5"/>
    <s v="Persona Natural"/>
    <x v="0"/>
    <s v="1. 9/08/2023 3:34:26 P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JUAN CARLOS CASTILLO LÓPEZ Valor 7.650.000"/>
    <s v="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3952047&amp;isFromPublicArea=True&amp;isModal=true&amp;asPopupView=true"/>
    <x v="7"/>
    <x v="413"/>
    <d v="2023-02-13T00:00:00"/>
    <d v="2023-08-12T00:00:00"/>
    <s v="6 meses "/>
    <d v="2023-11-12T00:00:00"/>
    <s v="3 meses "/>
    <d v="2023-11-12T00:00:00"/>
    <s v="9 meses "/>
    <s v="Término Ok"/>
    <m/>
    <m/>
    <m/>
    <m/>
    <s v="CARRERA 113B#75A-38"/>
    <n v="3103067006"/>
    <s v="JUANCASTILLO1979@YAHOO.ES"/>
    <s v="Bancolombia"/>
    <s v="Ahorros"/>
    <s v="3567204579"/>
    <s v="Masculino"/>
    <s v="Colombia"/>
    <s v="Bogotá, D.C."/>
    <s v="Cundinamarca"/>
    <d v="1979-10-29T00:00:00"/>
    <n v="44"/>
    <s v="ADMINISTRACION DE EMPRESAS"/>
    <m/>
  </r>
  <r>
    <x v="3"/>
    <s v="271-2023"/>
    <n v="86881"/>
    <s v="Secop II"/>
    <s v="271-2023CPS-AG(86881)"/>
    <s v="FDLSUBACD-271-2023(86881)"/>
    <x v="0"/>
    <x v="0"/>
    <x v="0"/>
    <m/>
    <m/>
    <s v="VICTOR MANUEL SANCHEZ ZAMUDIO"/>
    <n v="79875384"/>
    <s v="Bogotá, D.C."/>
    <n v="1978"/>
    <n v="15300000"/>
    <n v="7650000"/>
    <n v="0"/>
    <n v="22950000"/>
    <n v="2550000"/>
    <m/>
    <m/>
    <n v="5"/>
    <s v="Persona Natural"/>
    <x v="0"/>
    <s v="1.  8/08/2023 3:22:44 PM La supervisión del Contrato de Prestación de Servicios No. 271-2023CPS-AG(86881) suscrito con VICTOR MANUEL SANCHEZ ZAMUDIO, radicó en la Oficina de Contratación solicitud de ADICIÓN Y PRÓRROGA No. (1) del referido contrato; prórroga hasta el DOCE (12) de NOVIEMBRE de 2023, y adición para un valor total de SIETE MILLONES SEISCIENTOS CINCUENTA MIL PESOS M/CTE. ($7.650.000), teniendo en cuenta la justificación que se encuentra en los documentos anexos, que hacen parte integral del presente Contrato."/>
    <s v="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3951222&amp;isFromPublicArea=True&amp;isModal=true&amp;asPopupView=true"/>
    <x v="7"/>
    <x v="413"/>
    <d v="2023-02-13T00:00:00"/>
    <d v="2023-08-12T00:00:00"/>
    <s v="6 meses "/>
    <d v="2023-11-12T00:00:00"/>
    <s v="3 meses "/>
    <d v="2023-11-12T00:00:00"/>
    <s v="9 meses "/>
    <s v="Término Ok"/>
    <m/>
    <m/>
    <m/>
    <m/>
    <s v="CARRERA 88A#129F-11"/>
    <n v="3102167879"/>
    <s v="VICTORSANCHEZ0807@HOTMAIL.COM"/>
    <s v="Bancolombia"/>
    <s v="Ahorros"/>
    <s v="69149292497"/>
    <s v="Masculino"/>
    <s v="Colombia"/>
    <s v="Bogotá, D.C."/>
    <s v="Cundinamarca"/>
    <d v="1977-12-02T00:00:00"/>
    <n v="46"/>
    <s v="BACHILLER"/>
    <m/>
  </r>
  <r>
    <x v="3"/>
    <s v="272-2023"/>
    <n v="86881"/>
    <s v="Secop II"/>
    <s v="272-2023CPS-AG(86881)"/>
    <s v="FDLSUBACD-272-2023(86881)"/>
    <x v="0"/>
    <x v="0"/>
    <x v="0"/>
    <m/>
    <m/>
    <s v="CRISTIAN DIOKR CARDERON GARCES"/>
    <n v="1030567733"/>
    <s v="Bogotá, D.C."/>
    <n v="1978"/>
    <n v="15300000"/>
    <n v="7650000"/>
    <n v="0"/>
    <n v="22950000"/>
    <n v="2550000"/>
    <m/>
    <m/>
    <n v="5"/>
    <s v="Persona Natural"/>
    <x v="0"/>
    <s v="1. 8/08/2023 4:37:45 PM La supervisión del Contrato de Prestación de Servicios No. 272-2023CPS-AG(86881), suscrito con CRISTIAN DIOKR CALDERÓN GARCES identificado con cédula de ciudadanía No. 1.030.567.733 radicó en la Oficina de Contratación solicitud de ADICIÓN Y PRÓRROGA No. (1), del mismo; prórroga hasta el doce (12) de noviembre de 2023, y adición por la suma de SIETE MILLONES SEISCIENTOS CINCUENTA MIL PESOS M/CTE. ($7.650.000) la cual se encuentra respaldada con el Certificado de Disponibilidad Presupuestal No. 480 del 31 de enero de 2023, teniendo en cuenta la justificación que se encuentra en los documentos anexos, que hacen parte integral del presente Contrato."/>
    <s v="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3951419&amp;isFromPublicArea=True&amp;isModal=true&amp;asPopupView=true"/>
    <x v="7"/>
    <x v="413"/>
    <d v="2023-02-13T00:00:00"/>
    <d v="2023-08-12T00:00:00"/>
    <s v="6 meses "/>
    <d v="2023-11-12T00:00:00"/>
    <s v="3 meses "/>
    <d v="2023-11-12T00:00:00"/>
    <s v="9 meses "/>
    <s v="Término Ok"/>
    <m/>
    <m/>
    <m/>
    <m/>
    <s v="CALLE50A#81C-29 SUR"/>
    <n v="3133440925"/>
    <s v="CRISTIANCDLM20@HOTMAIL.COM"/>
    <s v="Banco Davivienda"/>
    <s v="Ahorros"/>
    <s v="570007271138872"/>
    <s v="Masculino"/>
    <s v="Colombia"/>
    <s v="Bogotá, D.C."/>
    <s v="Cundinamarca"/>
    <d v="1989-10-08T00:00:00"/>
    <n v="34"/>
    <s v="BACHILLER"/>
    <m/>
  </r>
  <r>
    <x v="3"/>
    <s v="273-2023"/>
    <n v="85838"/>
    <s v="Secop II"/>
    <s v="273-2023CPS-AG(85838)"/>
    <s v="FDLSUBACD-273-2023(85838)"/>
    <x v="0"/>
    <x v="0"/>
    <x v="0"/>
    <m/>
    <m/>
    <s v="ANDReS CAMILO LANCHEROS SaNCHEZ"/>
    <n v="1019121265"/>
    <s v="Bogotá, D.C."/>
    <n v="1963"/>
    <n v="18300000"/>
    <n v="9150000"/>
    <n v="0"/>
    <n v="27450000"/>
    <n v="3050000"/>
    <m/>
    <m/>
    <n v="2"/>
    <s v="Persona Natural"/>
    <x v="0"/>
    <s v="1. 10/08/2023 5:12:02 PM  Mediante documento radicado el 8 de agosto de 2023, se solicita la PRÓRROGA y ADICIÓN del contrato No. 273-2023CPS-AG(85838), suscrito con ANDRÉS CAMILO LANCHEROS SÁNCHEZ, por el término de TRES (3) MESES, además de adicionar NUEVE MILLONES CIENTO CINCUENTA MIL PESOS M/CTE. ($ 9.150.000); atendiendo a la necesidad de garantizar la función de la administración local se requiere continuar con la ejecución del contrato de prestación de servicios objeto de adición y prórroga. LA NUEVA FECHA DE TERMINACIÓN DEL CONTRATO ES EL DÍA 14 DE NOVIEMBRE DE 2023. Las erogaciones correspondientes al pago del valor de la presente adición se harán con cargo al presupuesto del FDLS, según certificado de disponibilidad presupuestal N° 470 del 31/01/2023. Lo anterior, con fundamento además en el principio de la autonomía de la voluntad consagrado en el artículo 1602 del Código Civil, en concordancia con el artículo 40 de la Ley 80 de 1993, inciso tercero"/>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3960916&amp;isFromPublicArea=True&amp;isModal=true&amp;asPopupView=true"/>
    <x v="34"/>
    <x v="416"/>
    <d v="2023-02-15T00:00:00"/>
    <d v="2023-08-14T00:00:00"/>
    <s v="6 meses "/>
    <d v="2023-11-14T00:00:00"/>
    <s v="3 meses "/>
    <d v="2023-11-14T00:00:00"/>
    <s v="9 meses "/>
    <s v="Término Ok"/>
    <m/>
    <m/>
    <m/>
    <m/>
    <s v="CALLE136#104-59"/>
    <n v="3057725341"/>
    <s v="ANDRUC.129@HOTMAIL.COM"/>
    <s v="Banco Caja Social (BCSC)"/>
    <s v="Ahorros"/>
    <s v="24117694828"/>
    <s v="Masculino"/>
    <s v="Colombia"/>
    <s v="Bogotá, D.C."/>
    <s v="Cundinamarca"/>
    <d v="1996-07-07T00:00:00"/>
    <n v="27"/>
    <s v="LICENCIATURA EN EDUCACION FESICA RECREACION Y DEPORTE"/>
    <m/>
  </r>
  <r>
    <x v="3"/>
    <s v="274-2023"/>
    <n v="83934"/>
    <s v="Secop II"/>
    <s v="274-2023CPS-P(83934)"/>
    <s v="FDLSUBACD-274-2023(83934)"/>
    <x v="0"/>
    <x v="0"/>
    <x v="1"/>
    <m/>
    <m/>
    <s v="KATIA JOHANA BARBOSA LOPEZ"/>
    <n v="1015425526"/>
    <s v="Bogotá, D.C."/>
    <n v="1978"/>
    <n v="44000000"/>
    <n v="22000000"/>
    <n v="0"/>
    <n v="66000000"/>
    <n v="4000000"/>
    <m/>
    <m/>
    <n v="1"/>
    <s v="Persona Natural"/>
    <x v="6"/>
    <s v="2. 26/03/2024 3:58:38 PM Mediante documento radicado el 8 de noviembre de 2023, se solicita la PRÓRROGA y ADICIÓN del contrato 274-2023CPS-P(83934) suscrito con KATIA JHOANA BARBOSA LÓPEZ, por el término de DOS (2) MESES Y QUINCE (15) DIAS y adición de DIEZ MILLONES DE PESOS ($10.000.000), atendiendo a la necesidad de garantizar la función de la administración local por lo que se requiere continuar con la ejecución del contrato de prestación de servicios objeto de adición y prórroga. LA NUEVA FECHA DE TERMINACIÓN DEL CONTRATO SERA HASTA EL 15 DE JUNIO DE 2024. Las erogaciones correspondientes al pago del valor de la presente adición se harán con cargo al presupuesto del FDLS, según certificado de disponibilidad presupuestal (CDP) No 1106 del 22 de marzo de 2024. Lo anterior, con fundamento además en el principio de la autonomía de la voluntad consagrado en el artículo 1602 del Código Civil, en concordancia con el artículo 40 de la Ley 80 de 1993, inciso tercero._x000a_1. 21/12/2023 11:54:25 AM Mediante documento radicado el 8 de noviembre de 2023, se solicita la PRÓRROGA y ADICIÓN del contrato 274-2023CPS-P(83934) suscrito con KATIA JHOANA BARBOSA LÓPEZ, por el término de TRES (3) MESES y adición de DOCE MILLONES DE PESOS ($12.000.000), atendiendo a la necesidad de garantizar la función de la administración local por lo que se requiere continuar con la ejecución del contrato de prestación de servicios objeto de adición y prórroga. LA NUEVA FECHA DE TERMINACIÓN DEL CONTRATO SERA HASTA EL 31 DE MARZO DE 2024. Las erogaciones correspondientes al pago del valor de la presente adición se harán con cargo al presupuesto del FDLS, según certificado de disponibilidad presupuestal (CDP) No 1307 del 13 de diciembre de 2023. Lo anterior, con fundamento además en el principio de la autonomía de la voluntad consagrado en el artículo 1602 del Código Civil, en concordancia con el artículo 40 de la Ley 80 de 1993, inciso tercero."/>
    <s v="PRESTAR LOS SERVICIOS DE APOYO EN LAS ACTIVIDADES ADMINISTRATIVAS PROPIAS EN EL AREA GESTION DE DESARROLLO LOCAL Y APOYO A LAS DIFERENTES ACTIVIDADES QUE REQUIERA EL ALCALDE(SA) LOCAL"/>
    <s v="https://community.secop.gov.co/Public/Tendering/OpportunityDetail/Index?noticeUID=CO1.NTC.3926931&amp;isFromPublicArea=True&amp;isModal=true&amp;asPopupView=true"/>
    <x v="14"/>
    <x v="414"/>
    <d v="2023-02-10T00:00:00"/>
    <d v="2023-12-31T00:00:00"/>
    <s v="10 meses 22 días."/>
    <d v="2024-06-15T00:00:00"/>
    <s v="5 meses 15 días."/>
    <d v="2024-06-15T00:00:00"/>
    <s v="1 años 4 meses 6 días."/>
    <s v="Término Ok"/>
    <m/>
    <m/>
    <m/>
    <m/>
    <s v="CARRERA 86146-61"/>
    <n v="3134302212"/>
    <s v="K-THYLOP24@HOTMAIL.COM"/>
    <s v="Banco Davivienda"/>
    <s v="Ahorros"/>
    <s v="550488404001759"/>
    <s v="Femenino"/>
    <s v="Colombia"/>
    <s v="Ocaña"/>
    <s v="Norte de Santander"/>
    <d v="1991-07-30T00:00:00"/>
    <n v="32"/>
    <s v="TECNOLOGIA EN GESTION DE TALENTO HUMANO"/>
    <m/>
  </r>
  <r>
    <x v="3"/>
    <s v="275-2023"/>
    <n v="83935"/>
    <s v="Secop II"/>
    <s v="275-2023CPS-P(83935)"/>
    <s v="FDLSUBACD-275-2023(83935)"/>
    <x v="0"/>
    <x v="0"/>
    <x v="1"/>
    <m/>
    <m/>
    <s v="LADY JOHANA ANGEL SANCHEZ"/>
    <n v="24100979"/>
    <s v="Socha (Boyacá)"/>
    <n v="1978"/>
    <n v="24000000"/>
    <n v="12000000"/>
    <n v="0"/>
    <n v="36000000"/>
    <n v="4000000"/>
    <m/>
    <m/>
    <n v="1"/>
    <s v="Persona Natural"/>
    <x v="0"/>
    <s v="1. 8/08/2023 4:08:59 PM Mediante documento radicado el 31 de julio de 2023, se solicita la PRÓRROGA y ADICIÓN del contrato No. 275-2023CPS-P(83935), suscrito con LADY JOHANA ANGEL SÁNCHEZ, por el término de TRES (3) MESES, además de adicionar DOCE MILLONES PESOS M/CTE. ($12.000.000) M/CET; atendiendo a la necesidad de garantizar la función de la administración local se requiere continuar con la ejecución del contrato de prestación de servicios objeto de adición y prórroga. LA NUEVA FECHA DE TERMINACIÓN DEL CONTRATO ES EL DÍA 08 DE NOVIEMBRE DE 2023. Las erogaciones correspondientes al pago del valor de la presente reducirán se harán con cargo al presupuesto del FDLS, según certificado de disponibilidad presupuestal N° 344 del 24 de enero de 2023."/>
    <s v="APOYAR ADMINISTRATIVA Y ASISTENCIALMENTE LAS ACTIVIDADES DE SEGURIDAD Y CONVIVENCIA CIUDADANA EN LA ALCALDÍA LOCAL DE SUBA PARA EL LOGRO DE LAS METAS DE GESTIÓN DE LA VIGENCIA"/>
    <s v="https://community.secop.gov.co/Public/Tendering/OpportunityDetail/Index?noticeUID=CO1.NTC.3927108&amp;isFromPublicArea=True&amp;isModal=true&amp;asPopupView=true"/>
    <x v="13"/>
    <x v="414"/>
    <d v="2023-02-09T00:00:00"/>
    <d v="2023-08-08T00:00:00"/>
    <s v="6 meses "/>
    <d v="2023-11-08T00:00:00"/>
    <s v="3 meses "/>
    <d v="2023-11-08T00:00:00"/>
    <s v="9 meses "/>
    <s v="Término Ok"/>
    <m/>
    <m/>
    <m/>
    <m/>
    <s v="CRA 97B # 157A-02"/>
    <n v="3133336420"/>
    <s v="LADYJOHANAANGEL@HOTMAIL.COM"/>
    <s v="Banco Davivienda"/>
    <s v="Ahorros"/>
    <s v="488430077286"/>
    <s v="Femenino"/>
    <s v="Colombia"/>
    <s v="Socha "/>
    <s v="Boyacá"/>
    <d v="1985-01-09T00:00:00"/>
    <n v="39"/>
    <s v="TECNOLOGIA EN INVESTIGACION CRIMINAL"/>
    <m/>
  </r>
  <r>
    <x v="3"/>
    <s v="276-2023 C1"/>
    <n v="85793"/>
    <s v="Secop II"/>
    <s v="276-2023CPS-AG(85793)"/>
    <s v="FDLSUBACD-276-2023(85793)"/>
    <x v="0"/>
    <x v="0"/>
    <x v="0"/>
    <d v="2023-06-07T00:00:00"/>
    <s v="$18.445.000"/>
    <s v="YEISON FABIÁN SÁNCHEZ HERNÁNDEZ"/>
    <n v="1032407028"/>
    <s v="Bogotá, D.C."/>
    <n v="2032"/>
    <n v="28050000"/>
    <n v="0"/>
    <n v="0"/>
    <n v="28050000"/>
    <n v="2550000"/>
    <m/>
    <m/>
    <n v="5"/>
    <s v="Persona Natural"/>
    <x v="1"/>
    <s v="1. /06/2023 3:21:25 PM Mediante documento remitido por el señor Alcalde Local quien obra como supervisor del Contrato de Prestación de Servicios No. 276-2023CPS-AG (85793), suscrito con YEISON FABIAN SANCHEZ HERNANDEZ identificado con cédula de ciudadanía No. 1.032.407.028 DE BOGOTA D.C, se solicita CESIÓN del mismo, de conformidad con la justificación contenida en el documento anexo, que hace parte integral de la presente modificación contractual. Por lo anterior, se realiza la CESIÓN del Contrato de Prestación de Servicios No 276-2023CPS-AG (85793), a SEBASTIAN RODRIGUEZ SOLORZANO, identificado con cédula de ciudadanía No. 1.015.441.274 DE BOGOTA D.C, a partir del 07 de junio de 2023, teniendo en cuenta la idoneidad, previa verificación del cumplimiento de los requisitos aportados por el contratista. Lo anterior de conformidad con los documentos anexos, los cuales hacen parte integral de la presente modificación contractual."/>
    <s v="Prestar servicios de apoyo en las actividades de seguridad, convivencia ciudadana y recuperación del espacio público para el cumplimiento efectivo de las metas del proyecto de inversión 2032- Suba convive con seguridad y tranquilidad"/>
    <s v="https://community.secop.gov.co/Public/Tendering/OpportunityDetail/Index?noticeUID=CO1.NTC.3959506&amp;isFromPublicArea=True&amp;isModal=true&amp;asPopupView=true"/>
    <x v="13"/>
    <x v="416"/>
    <d v="2023-02-14T00:00:00"/>
    <d v="2023-12-31T00:00:00"/>
    <s v="10 meses 18 días."/>
    <d v="2023-12-31T00:00:00"/>
    <s v=""/>
    <d v="2023-12-31T00:00:00"/>
    <s v="10 meses 18 días."/>
    <s v="Término Ok"/>
    <m/>
    <m/>
    <m/>
    <m/>
    <s v="CARRERA 132#132-38"/>
    <n v="3206896789"/>
    <s v="YESANCHEZHE@UNISANITAS.EDU.CO"/>
    <s v="Bancolombia"/>
    <s v="Ahorros"/>
    <s v="42481796"/>
    <s v="Masculino"/>
    <s v="Colombia"/>
    <s v="Bogotá, D.C."/>
    <s v="Cundinamarca"/>
    <d v="1987-12-26T00:00:00"/>
    <n v="36"/>
    <s v="PSICOLOGIA"/>
    <m/>
  </r>
  <r>
    <x v="3"/>
    <s v="276-2023"/>
    <n v="85793"/>
    <s v="Secop II"/>
    <s v="276-2023CPS-AG(85793)"/>
    <s v="FDLSUBACD-276-2023(85793)"/>
    <x v="0"/>
    <x v="0"/>
    <x v="0"/>
    <m/>
    <m/>
    <s v="SEBASTIÁN RODRÍGUEZ SOLÓRZANO"/>
    <n v="1015441274"/>
    <s v="Bogotá, D.C."/>
    <n v="2032"/>
    <n v="28050000"/>
    <n v="0"/>
    <n v="0"/>
    <n v="28050000"/>
    <n v="2550000"/>
    <m/>
    <m/>
    <n v="5"/>
    <s v="Persona Natural"/>
    <x v="0"/>
    <m/>
    <s v="Prestar servicios de apoyo en las actividades de seguridad, convivencia ciudadana y recuperación del espacio público para el cumplimiento efectivo de las metas del proyecto de inversión 2032- Suba convive con seguridad y tranquilidad"/>
    <s v="https://community.secop.gov.co/Public/Tendering/OpportunityDetail/Index?noticeUID=CO1.NTC.3959506&amp;isFromPublicArea=True&amp;isModal=true&amp;asPopupView=true"/>
    <x v="13"/>
    <x v="416"/>
    <d v="2023-02-14T00:00:00"/>
    <d v="2023-12-31T00:00:00"/>
    <s v="10 meses 18 días."/>
    <d v="2023-12-31T00:00:00"/>
    <s v=""/>
    <d v="2023-12-31T00:00:00"/>
    <s v="10 meses 18 días."/>
    <s v="Término Ok"/>
    <m/>
    <m/>
    <m/>
    <m/>
    <s v="CALLE 12#1A-35 Chía Cundinamarca"/>
    <n v="3187021155"/>
    <s v="SEBASTIANRODSOL@HOTMAI L .COM_x000a_"/>
    <s v="Banco Davivienda"/>
    <s v="Ahorros"/>
    <s v="0550488437547018"/>
    <s v="Masculino"/>
    <s v="Colombia"/>
    <s v="Bogotá, D.C."/>
    <s v="Cundinamarca"/>
    <d v="1993-10-01T00:00:00"/>
    <n v="30"/>
    <s v="BACHILLER"/>
    <m/>
  </r>
  <r>
    <x v="3"/>
    <s v="277-2023"/>
    <n v="85793"/>
    <s v="Secop II"/>
    <s v="277-2023CPS-AG(85793)"/>
    <s v="FDLSUBACD-277-2023(85793)"/>
    <x v="0"/>
    <x v="0"/>
    <x v="0"/>
    <m/>
    <m/>
    <s v="CESAR URIEL PAEZ ORTIZ"/>
    <n v="79372309"/>
    <s v="Bogotá, D.C."/>
    <n v="2032"/>
    <n v="28050000"/>
    <n v="2550000"/>
    <n v="0"/>
    <n v="30600000"/>
    <n v="2550000"/>
    <m/>
    <m/>
    <n v="5"/>
    <s v="Persona Natural"/>
    <x v="0"/>
    <s v="1. 20/12/2023 9:08:03 AM  Mediante documento del apoyo a la supervisión con Vo.Bo., del Alcalde, justifica la conveniencia de prorrogar el plazo de ejecución contractual por el término de UN (1) MES contado a partir del vencimiento del plazo inicialmente pactado y en consecuencia adicionar el valor establecido en el contrato 277-2023CPS-AG(85793), a nombre CESAR URIEL PÁEZ ORTIZ, en la suma de DOS MILLONES QUINIENTOS CINCUENTA MIL PESOS 2.550.000. Lo anterior de conformidad con los documentos anexos, los cuales hacen parte integral de la presente modificación contractual."/>
    <s v="Prestar servicios de apoyo en las actividades de seguridad, convivencia ciudadana y recuperación del espacio público para el cumplimiento efectivo de las metas del proyecto de inversión 2032- Suba convive con seguridad y tranquilidad"/>
    <s v="https://community.secop.gov.co/Public/Tendering/OpportunityDetail/Index?noticeUID=CO1.NTC.3960519&amp;isFromPublicArea=True&amp;isModal=true&amp;asPopupView=true"/>
    <x v="13"/>
    <x v="416"/>
    <d v="2023-02-14T00:00:00"/>
    <d v="2023-12-31T00:00:00"/>
    <s v="10 meses 18 días."/>
    <d v="2024-01-31T00:00:00"/>
    <s v="1 meses "/>
    <d v="2024-01-31T00:00:00"/>
    <s v="11 meses 18 días."/>
    <s v="Término Ok"/>
    <m/>
    <m/>
    <m/>
    <m/>
    <s v="CALLE 128A#92-26"/>
    <n v="3125621220"/>
    <s v="SINCRONIZACIONESPAEZ@YAHOO.ES"/>
    <s v="Banco Caja Social (BCSC)"/>
    <s v="Ahorros"/>
    <s v="23011327986"/>
    <s v="Masculino"/>
    <s v="Colombia"/>
    <s v="Chiquinquirá"/>
    <s v="Boyacá"/>
    <d v="1965-08-07T00:00:00"/>
    <n v="58"/>
    <s v="BACHILLER"/>
    <m/>
  </r>
  <r>
    <x v="3"/>
    <s v="278-2023"/>
    <n v="85793"/>
    <s v="Secop II"/>
    <s v="278-2023CPS-AG(85793)"/>
    <s v="FDLSUBACD-278-2023(85793"/>
    <x v="0"/>
    <x v="0"/>
    <x v="0"/>
    <m/>
    <m/>
    <s v="JUAN CARLOS ARNGO CARDENAS"/>
    <n v="80472484"/>
    <s v="Bogotá, D.C."/>
    <n v="2032"/>
    <n v="28050000"/>
    <n v="2550000"/>
    <n v="0"/>
    <n v="30600000"/>
    <n v="2550000"/>
    <m/>
    <m/>
    <n v="5"/>
    <s v="Persona Natural"/>
    <x v="0"/>
    <s v="1. 19/12/2023 4:52:46 PM Mediante documento radicado el 5 de diciembre de 2023, se solicita la PRÓRROGA y ADICIÓN del contrato No. 278-2023CPSAG(85793), suscrito con JUAN CARLOS ARANGO CARDENAS, por el término de 1 MES y además de adicionar DOS MILLONES QUINIENTOS CINCUENTA MIL M/CTE. ($2.550.000); atendiendo a la necesidad de garantizar la función de la administración local se requiere continuar con la ejecución del contrato de prestación de servicios objeto de adición y prórroga. LA NUEVA FECHA DE TERMINACIÓN DEL CONTRATO ES EL DÍA 31 de diciembre de 2024. Las erogaciones correspondientes al pago del valor de la presente reducirán se harán con cargo al presupuesto del FDLS, según certificado de disponibilidad presupuestal N° 1309 del 13 de DICIEMBRE de 2023. Lo anterior, con fundamento además en el principio de la autonomía de la voluntad consagrado en el artículo 1602 del Código Civil, en concordancia con el artículo 40 de la Ley 80 de 1993, inciso tercero."/>
    <s v="Prestar servicios de apoyo en las actividades de seguridad, convivencia ciudadana y recuperación del espacio público para el cumplimiento efectivo de las metas del proyecto de inversión 2032- Suba convive con seguridad y tranquilidad"/>
    <s v="https://community.secop.gov.co/Public/Tendering/OpportunityDetail/Index?noticeUID=CO1.NTC.3960827&amp;isFromPublicArea=True&amp;isModal=true&amp;asPopupView=true"/>
    <x v="13"/>
    <x v="416"/>
    <d v="2023-02-14T00:00:00"/>
    <d v="2023-12-31T00:00:00"/>
    <s v="10 meses 18 días."/>
    <d v="2024-01-31T00:00:00"/>
    <s v="1 meses "/>
    <d v="2024-01-31T00:00:00"/>
    <s v="11 meses 18 días."/>
    <s v="Término Ok"/>
    <m/>
    <m/>
    <m/>
    <m/>
    <s v="CALLE 128C#104-52"/>
    <n v="3222401149"/>
    <s v="JCARANGO2008@GMAIL.COM"/>
    <s v="Bancolombia"/>
    <s v="Ahorros"/>
    <s v="24197339604"/>
    <s v="Masculino"/>
    <s v="Colombia"/>
    <s v="Bogotá, D.C."/>
    <s v="Cundinamarca"/>
    <d v="1974-01-25T00:00:00"/>
    <n v="50"/>
    <s v="BACHILLER"/>
    <m/>
  </r>
  <r>
    <x v="3"/>
    <s v="279-2023"/>
    <n v="85793"/>
    <s v="Secop II"/>
    <s v="279-2023CPS-AG(85793)"/>
    <s v="FDLSUBACD-279-2023(85793)"/>
    <x v="0"/>
    <x v="0"/>
    <x v="0"/>
    <m/>
    <m/>
    <s v="SONIA JANETH HERNANDEZ AREVALO"/>
    <n v="1014207187"/>
    <s v="Bogotá, D.C."/>
    <n v="2032"/>
    <n v="28050000"/>
    <n v="2550000"/>
    <n v="0"/>
    <n v="30600000"/>
    <n v="2550000"/>
    <m/>
    <m/>
    <n v="5"/>
    <s v="Persona Natural"/>
    <x v="0"/>
    <s v="1. 28/12/2023 5:46:01 PM Mediante documento radicado el 22 de diciembre de 2023, se solicita la PRÓRROGA y ADICIÓN del contrato No. 279-2023CPS-AG(85793), suscrito con SONIA JANETH HERNANDEZ ARÉVALO por el término de UN MES, además de adicionar DOS MILLONES QUINIENTOS CINCUENTA MIL PESOS M/CTE. ($2.550.000); atendiendo a la necesidad de garantizar la función de la administración local se requiere continuar con la ejecución del contrato de prestación de servicios objeto de adición y prórroga. LA NUEVA FECHA DE TERMINACIÓN DEL CONTRATO ES EL DÍA 30 DE ENERO DE 2024. Las erogaciones correspondientes al pago del valor de la presente adición se harán con cargo al presupuesto del FDLS, según certificado de disponibilidad presupuestal No. 1425 del 28 de diciembre de 2023. Lo anterior, con fundamento además en el principio de la autonomía de la voluntad consagrado en el artículo 1602 del Código Civil, en concordancia con el artículo 40 de la Ley 80 de 1993, inciso tercero."/>
    <s v="Prestar servicios de apoyo en las actividades de seguridad, convivencia ciudadana y recuperación del espacio público para el cumplimiento efectivo de las metas del proyecto de inversión 2032- Suba convive con seguridad y tranquilidad"/>
    <s v="https://community.secop.gov.co/Public/Tendering/OpportunityDetail/Index?noticeUID=CO1.NTC.3963300&amp;isFromPublicArea=True&amp;isModal=true&amp;asPopupView=true"/>
    <x v="13"/>
    <x v="416"/>
    <d v="2023-02-14T00:00:00"/>
    <d v="2023-12-31T00:00:00"/>
    <s v="10 meses 18 días."/>
    <d v="2024-01-30T00:00:00"/>
    <s v="30 días."/>
    <d v="2024-01-30T00:00:00"/>
    <s v="11 meses 17 días."/>
    <s v="Término Ok"/>
    <m/>
    <m/>
    <m/>
    <m/>
    <s v="CARRERA 150D#142C-66"/>
    <n v="3132427053"/>
    <s v="SONIAMINY27@GMAIL.COM"/>
    <s v="Banco Davivienda"/>
    <s v="Ahorros"/>
    <s v="550476700041058"/>
    <s v="Femenino"/>
    <s v="Colombia"/>
    <s v="Bogotá, D.C."/>
    <s v="Cundinamarca"/>
    <d v="1989-11-30T00:00:00"/>
    <n v="34"/>
    <s v="BACHILLER"/>
    <m/>
  </r>
  <r>
    <x v="3"/>
    <s v="280-2023"/>
    <n v="85793"/>
    <s v="Secop II"/>
    <s v="280-2023CPS-AG(85793)"/>
    <s v="FDLSUBACD-280-2023(85793)"/>
    <x v="0"/>
    <x v="0"/>
    <x v="0"/>
    <m/>
    <m/>
    <s v="WILSON CARDENAS CUSBA"/>
    <n v="80822420"/>
    <s v="Bogotá, D.C."/>
    <n v="2032"/>
    <n v="28050000"/>
    <n v="2550000"/>
    <n v="0"/>
    <n v="30600000"/>
    <n v="2550000"/>
    <m/>
    <m/>
    <n v="5"/>
    <s v="Persona Natural"/>
    <x v="0"/>
    <m/>
    <s v="Prestar servicios de apoyo en las actividades de seguridad, convivencia ciudadana y recuperación del espacio público para el cumplimiento efectivo de las metas del proyecto de inversión 2032- Suba convive con seguridad y tranquilidad"/>
    <s v="https://community.secop.gov.co/Public/Tendering/OpportunityDetail/Index?noticeUID=CO1.NTC.3975800&amp;isFromPublicArea=True&amp;isModal=true&amp;asPopupView=true"/>
    <x v="13"/>
    <x v="418"/>
    <d v="2023-02-14T00:00:00"/>
    <d v="2023-12-31T00:00:00"/>
    <s v="10 meses 18 días."/>
    <d v="2024-01-31T00:00:00"/>
    <s v="1 meses "/>
    <d v="2024-01-31T00:00:00"/>
    <s v="11 meses 18 días."/>
    <s v="Término Ok"/>
    <m/>
    <m/>
    <m/>
    <m/>
    <s v="CARRERA 154#132A-03"/>
    <n v="3112528105"/>
    <s v="WBUCHS@HOTMAIL.COM"/>
    <s v="Banco de Bogotá"/>
    <s v="Ahorros"/>
    <s v="337052310"/>
    <s v="Masculino"/>
    <s v="Colombia"/>
    <s v="Bogotá, D.C."/>
    <s v="Cundinamarca"/>
    <d v="1984-05-11T00:00:00"/>
    <n v="40"/>
    <s v="ADMINISTRACION DE EMPRESAS CON ENFASIS EN ECONOMIA SOLIDARIA"/>
    <m/>
  </r>
  <r>
    <x v="3"/>
    <s v="281-2023"/>
    <n v="83918"/>
    <s v="Secop II"/>
    <s v="281-2023CPS-P(83918)"/>
    <s v="FDLSUBACD-281-2023(83918)"/>
    <x v="0"/>
    <x v="0"/>
    <x v="1"/>
    <m/>
    <m/>
    <s v="OMAR ARTURO CALDERÓN ZAQUE"/>
    <n v="79694258"/>
    <s v="Bogotá, D.C."/>
    <n v="1978"/>
    <n v="99000000"/>
    <n v="49500000"/>
    <n v="0"/>
    <n v="148500000"/>
    <n v="9000000"/>
    <m/>
    <m/>
    <n v="1"/>
    <s v="Persona Natural"/>
    <x v="6"/>
    <s v="2. 26/03/2024 9:12:49 PM Mediante documento radicado el 26 de marzo de 2024, se solicita la PRÓRROGA y ADICIÓN del contrato 281-2023CPS-P(83918 suscrito con OMAR ARTURO CALDERÓN ZAQUE, por el término de DOS (2) MESES Y QUINCE (15) DIAS y adición de VEINTIDOS MILLONES QUINIENTOS MIL PESOS ($22.500.000) , atendiendo a la necesidad de garantizar la función de la administración local por lo que se requiere continuar con la ejecución del contrato de prestación de servicios objeto de adición y prórroga. LA NUEVA FECHA DE TERMINACIÓN DEL CONTRATO SERA HASTA EL 15 DE JUNIO DE 2024. Las erogaciones correspondientes al pago del valor de la presente adición se harán con cargo al presupuesto del FDLS, según certificado de disponibilidad presupuestal (CDP) No 1122 del 26 de marzo de 2024. Lo anterior, con fundamento además en el principio de la autonomía de la voluntad consagrado en el artículo 1602 del Código Civil, en concordancia con el artículo 40 de la Ley 80 de 1993, inciso tercero._x000a_1. 20/12/2023 4:02:06 PM Mediante documento radicado el 05 de Diciembre de 2023, se solicita la PRÓRROGA y ADICIÓN del contrato No. 281-2023CPS-P(83918)suscrito con FABER ANDRÉS RENGIFO ARACUT en el termino de TRES (03) MESES, además VEINTISIETE MILLONES DE PESOS ($27.000.000); atendiendo a la necesidad de garantizar la función de la administración local se requiere continuar con la ejecución del contrato de prestación de servicios objeto de adición y prórroga. LA NUEVA FECHA DE TERMINACIÓN DEL CONTRATO ES EL DÍA 31 DE MARZO DE 2024. Las erogaciones correspondientes al pago del valor de la presente adición se harán con cargo al presupuesto del FDLS, según certificado de disponibilidad presupuestal N° 1310 del 13/12/2023. Lo anterior, con fundamento además en el principio de la autonomía de la voluntad consagrado en el artículo 1602 del Código Civil, en concordancia con el artículo 40 de la Ley 80 de 1993, inciso tercero."/>
    <s v="Prestar servicios profesionales especializados para acompañar la ejecución de los proyectos estratégicos del Plan de Desarrollo Local y temas afines de prioridad de la Alcaldía Local de Suba"/>
    <s v="https://community.secop.gov.co/Public/Tendering/OpportunityDetail/Index?noticeUID=CO1.NTC.3920136&amp;isFromPublicArea=True&amp;isModal=true&amp;asPopupView=true"/>
    <x v="14"/>
    <x v="414"/>
    <d v="2023-02-08T00:00:00"/>
    <d v="2023-12-31T00:00:00"/>
    <s v="10 meses 24 días."/>
    <d v="2024-06-15T00:00:00"/>
    <s v="5 meses 15 días."/>
    <d v="2024-06-15T00:00:00"/>
    <s v="1 años 4 meses 8 días."/>
    <s v="Término Ok"/>
    <m/>
    <m/>
    <m/>
    <m/>
    <s v="CALLE 145A#15-80"/>
    <n v="3043861528"/>
    <s v="OM.CALDE@GMAIL.COM"/>
    <s v="Banco Davivienda"/>
    <s v="Ahorros"/>
    <s v="550008200534520"/>
    <s v="Masculino"/>
    <s v="Colombia"/>
    <s v="Bogotá, D.C."/>
    <s v="Cundinamarca"/>
    <d v="1975-06-29T00:00:00"/>
    <n v="48"/>
    <s v="ESPECIALIZACION EN DERECHO ADMINISTRATIVO - DERECHO"/>
    <m/>
  </r>
  <r>
    <x v="3"/>
    <s v="282-2023"/>
    <n v="83710"/>
    <s v="Secop II"/>
    <s v="282-2023CPS-P(83710)"/>
    <s v="FDLSUBACD-282-2023(83710)"/>
    <x v="0"/>
    <x v="0"/>
    <x v="1"/>
    <m/>
    <m/>
    <s v="HAROLD MEDINA MEDINA"/>
    <n v="3137402"/>
    <s v="Quebradanegra (Cundinamarca)"/>
    <n v="1978"/>
    <n v="42000000"/>
    <n v="21000000"/>
    <n v="0"/>
    <n v="63000000"/>
    <n v="7000000"/>
    <m/>
    <m/>
    <n v="1"/>
    <s v="Persona Natural"/>
    <x v="0"/>
    <s v="1. 3/08/2023 10:06:21 AM Mediante documento radicado el 4 de JULIO de 2023, se solicita la PRÓRROGA y ADICIÓN del contrato No. 282-2023CPS-P(83710), suscrito HAROLD MEDINA MEDINA en el término de TRES (03) MESES , además VEINTIUN MILLONES DE PESOS M/CTE. ($21.000.000); atendiendo a la necesidad de garantizar la función de la administración local se requiere continuar con la ejecución del contrato de prestación de servicios objeto de adición y prórroga. LA NUEVA FECHA DE TERMINACIÓN DEL CONTRATO ES EL DÍA 7 DE NOVIEMBRE DE 2023. Las erogaciones correspondientes al pago del valor de la presente adición se harán con cargo al presupuesto del FDLS, según certificado de disponibilidad presupuestal N° 434 del 26/01/2023. Lo anterior, con fundamento además en el principio de la autonomía de la voluntad consagrado en el artículo 1602 del Código Civil, en concordancia con el artículo 40 de la Ley 80 de 1993, inciso tercero"/>
    <s v="PRESTAR LOS SERVICIOS PROFESIONALES COMO ABOGADO PARA APOYAR LA GESTION CONTRACTUAL DEL ÁREA GESTIÓN DEL DESARROLLO LOCAL DE LA ALCALDÍA LOCAL DE SUBA. EN LOS DIFERENTES PROCESOS DE SELECCIÓN EN SUS ETAPAS PRECONTRACTUAL. CONTRACTUAL Y POSTCONTRACTUAL"/>
    <s v="https://community.secop.gov.co/Public/Tendering/OpportunityDetail/Index?noticeUID=CO1.NTC.3925952&amp;isFromPublicArea=True&amp;isModal=true&amp;asPopupView=true"/>
    <x v="3"/>
    <x v="414"/>
    <d v="2023-02-08T00:00:00"/>
    <d v="2023-08-07T00:00:00"/>
    <s v="6 meses "/>
    <d v="2023-11-07T00:00:00"/>
    <s v="3 meses "/>
    <d v="2023-11-07T00:00:00"/>
    <s v="9 meses "/>
    <s v="Término Ok"/>
    <m/>
    <m/>
    <m/>
    <m/>
    <s v="CARRERA 104#13D-57"/>
    <n v="3208505145"/>
    <s v="LEXPUBLICO1@GMAIL.COM"/>
    <s v="Banco Caja Social (BCSC)"/>
    <s v="Ahorros"/>
    <s v="24518869869"/>
    <s v="Masculino"/>
    <s v="Colombia"/>
    <s v="Quebradanegra"/>
    <s v="Cundinamarca"/>
    <d v="1981-05-22T00:00:00"/>
    <n v="43"/>
    <s v="ESPECIALIZACION EN DERECHO PUBLICO -   DERECHO Y CIENCIAS POLITICAS"/>
    <m/>
  </r>
  <r>
    <x v="3"/>
    <s v="283-2023"/>
    <n v="83965"/>
    <s v="Secop II"/>
    <s v="283-2023CPS-P(83965)"/>
    <s v="FDLSUBACD-283-2023(83965)"/>
    <x v="0"/>
    <x v="0"/>
    <x v="1"/>
    <m/>
    <m/>
    <s v="PATRICIA MARTINEZ BALLEN"/>
    <n v="51790355"/>
    <s v="Bogotá, D.C."/>
    <n v="1953"/>
    <n v="40400000"/>
    <n v="13130000"/>
    <n v="0"/>
    <n v="53530000"/>
    <n v="5050000"/>
    <m/>
    <m/>
    <n v="1"/>
    <s v="Persona Natural"/>
    <x v="0"/>
    <s v="1. 10/10/2023 4:37:46 P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PATRICIA MARTÍNEZ BALLÉN Valor $13.130.000"/>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s v="https://community.secop.gov.co/Public/Tendering/OpportunityDetail/Index?noticeUID=CO1.NTC.3955284&amp;isFromPublicArea=True&amp;isModal=true&amp;asPopupView=true"/>
    <x v="2"/>
    <x v="416"/>
    <d v="2023-02-13T00:00:00"/>
    <d v="2023-10-12T00:00:00"/>
    <s v="8 meses "/>
    <d v="2023-12-31T00:00:00"/>
    <s v="2 meses 19 días."/>
    <d v="2023-12-31T00:00:00"/>
    <s v="10 meses 19 días."/>
    <s v="Término Ok"/>
    <m/>
    <m/>
    <m/>
    <m/>
    <s v="CARRERA 116A#81-81"/>
    <n v="3156173792"/>
    <s v="KANNABISME@GMAIL.COM"/>
    <s v="Banco Davivienda"/>
    <s v="Ahorros"/>
    <s v="41070183480"/>
    <s v="Femenino"/>
    <s v="Colombia"/>
    <s v="Bogotá, D.C."/>
    <s v="Cundinamarca"/>
    <d v="1965-07-02T00:00:00"/>
    <n v="58"/>
    <s v="ESPECIALIZACION EN PROYECTOS DE DESARROLLO - ADMINISTRACION DE EMPRESAS"/>
    <m/>
  </r>
  <r>
    <x v="3"/>
    <s v="284-2023"/>
    <n v="83965"/>
    <s v="Secop II"/>
    <s v="284-2023CPS-P(83965)"/>
    <s v="FDLSUBACD-284-2023(83965)"/>
    <x v="0"/>
    <x v="0"/>
    <x v="1"/>
    <m/>
    <m/>
    <s v="CLAUDIA YAMILE CARREÑO QUIJANO"/>
    <n v="52099210"/>
    <s v="Bogotá, D.C."/>
    <n v="1953"/>
    <n v="40400000"/>
    <n v="13130000"/>
    <n v="0"/>
    <n v="53530000"/>
    <n v="5050000"/>
    <m/>
    <m/>
    <n v="1"/>
    <s v="Persona Natural"/>
    <x v="0"/>
    <s v="1. 5/10/2023 1:09:23 PM La supervisión del Contrato de Prestación de Servicios No. 284-2023CPS-P (83965), suscrito con CLAUDIA YAMILE CARREÑO QUIJANO identificada con cédula de ciudadanía No. 52.099.210 radicó en la Oficina de Contratación solicitud de ADICIÓN Y PRÓRROGA No. (1), del mismo; prórroga hasta el treinta y uno (31) de diciembre de 2023, y adición por la suma de TRECE MILLONES CIENTO TREINTA MIL PESOS M/CTE. ($13.130.000) la cual se encuentra respaldada con el Certificado de Disponibilidad Presupuestal No. 1059 del 02 de octubre de 2023, teniendo en cuenta la justificación que se encuentra en los documentos anexos, que hacen parte integral del presente Contrato."/>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A LA VEJEZ EN EL DISTRITO CAPITAL A CARGO DE LA ALCALDÍA"/>
    <s v="https://community.secop.gov.co/Public/Tendering/OpportunityDetail/Index?noticeUID=CO1.NTC.3951227&amp;isFromPublicArea=True&amp;isModal=true&amp;asPopupView=true"/>
    <x v="2"/>
    <x v="417"/>
    <d v="2023-02-13T00:00:00"/>
    <d v="2023-10-12T00:00:00"/>
    <s v="8 meses "/>
    <d v="2023-12-31T00:00:00"/>
    <s v="2 meses 19 días."/>
    <d v="2023-12-31T00:00:00"/>
    <s v="10 meses 19 días."/>
    <s v="Término Ok"/>
    <m/>
    <m/>
    <m/>
    <m/>
    <s v="CALLE 6A#89-42"/>
    <n v="3014026040"/>
    <s v="YAMICQ@HOTAMAIL.COM"/>
    <s v="Banco Davivienda"/>
    <s v="Ahorros"/>
    <s v="9370104219"/>
    <s v="Femenino"/>
    <s v="Colombia"/>
    <s v="Bogotá, D.C."/>
    <s v="Cundinamarca"/>
    <d v="1971-12-28T00:00:00"/>
    <n v="52"/>
    <s v="ESPECIALIZACION EN INVESTIGACION INTERVENCION Y GERENCIA SOCIAL - TRABAJO SOCIAL"/>
    <m/>
  </r>
  <r>
    <x v="3"/>
    <s v="285-2023"/>
    <n v="83965"/>
    <s v="Secop II"/>
    <s v="285-2023CPS-P(83965)"/>
    <s v="FDLSUBACD-285-2023(83965)"/>
    <x v="0"/>
    <x v="0"/>
    <x v="1"/>
    <m/>
    <m/>
    <s v="ANDREA BUITRAGO VARGAS"/>
    <n v="1015404252"/>
    <s v="Bogotá, D.C."/>
    <n v="1953"/>
    <n v="40400000"/>
    <n v="13298333"/>
    <n v="0"/>
    <n v="53698333"/>
    <n v="5050000"/>
    <m/>
    <m/>
    <n v="1"/>
    <s v="Persona Natural"/>
    <x v="0"/>
    <s v="1. 12/10/2023 1:18:17 PM Mediante documento radicado el 1 de septiembre de 2023, se solicitó la PRÓRROGA y ADICIÓN del contrato No. 285-2023(83965), suscrito con ANDREA BUITRAGO VARGAS, mayor de edad, vecina de esta ciudad, identificada con cédula de ciudadanía 1015404252, por el término de DOS (2) MESES Y DIECINUEVE (19) DIAS, además de adicionar la suma de TRECE MILLONES DOSCIENTOS NOVENTA Y OCHO MIL TRESCIENTOS TREINTA Y TRES PESOS ($13.298.333), incluidos impuestos; atendiendo a la necesidad de garantizar la función de la administración local se requiere continuar con la ejecución del contrato de prestación de servicios objeto de adición y prórroga. La nueva fecha de terminación del contrato es el día 31 de diciembre de 2023. Las erogaciones correspondientes al pago del valor de la presente adición se harán con cargo al presupuesto del FDLS, según certificado de disponibilidad presupuestal N° 466 del 31/01/2023. Lo anterior, con fundamento además en el principio de la autonomía de la voluntad consagrado en el artículo 1602 del Código Civil, en concordancia con el artículo 40 de la Ley 80 de 1993, inciso tercero."/>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3950402&amp;isFromPublicArea=True&amp;isModal=true&amp;asPopupView=true"/>
    <x v="2"/>
    <x v="413"/>
    <d v="2023-02-13T00:00:00"/>
    <d v="2023-10-12T00:00:00"/>
    <s v="8 meses "/>
    <d v="2023-12-31T00:00:00"/>
    <s v="2 meses 19 días."/>
    <d v="2023-12-31T00:00:00"/>
    <s v="10 meses 19 días."/>
    <s v="Término Ok"/>
    <m/>
    <m/>
    <m/>
    <m/>
    <s v="CARRERA 102#154-30"/>
    <n v="3244151599"/>
    <s v="ANDREBV_0719@YAHOO.ES"/>
    <s v="Banco Caja Social (BCSC)"/>
    <s v="Ahorros"/>
    <s v="24079410786"/>
    <s v="Femenino"/>
    <s v="Colombia"/>
    <s v="Bogotá, D.C."/>
    <s v="Cundinamarca"/>
    <d v="1988-02-07T00:00:00"/>
    <n v="36"/>
    <s v="ESPECIALIZACION EN PSICOLOGIA FORENZE - PSICOLOGIA"/>
    <m/>
  </r>
  <r>
    <x v="3"/>
    <s v="286-2023"/>
    <n v="83698"/>
    <s v="Secop II"/>
    <s v="286-2023CPS-AG(83698)"/>
    <s v="FDLSUBACD-286-2023(83698)"/>
    <x v="0"/>
    <x v="0"/>
    <x v="0"/>
    <m/>
    <m/>
    <s v="DIANA MILENA MENDIVELSO GARCIA"/>
    <n v="52489642"/>
    <s v="Bogotá, D.C."/>
    <n v="1978"/>
    <n v="15300000"/>
    <n v="7650000"/>
    <n v="0"/>
    <n v="22950000"/>
    <n v="2550000"/>
    <m/>
    <m/>
    <n v="1"/>
    <s v="Persona Natural"/>
    <x v="0"/>
    <s v="1. 10/08/2023 2:40:29 PM Mediante documento radicado en el Fondo de Desarrollo Local de Suba, por JULIAN ANDRES MORENO BARON, quien obra como supervisor del Contrato de Prestación de Servicios 286-2023CPS-AG(83698), suscrito con DIANA MILENA MENDIVELSO GARCIA, se determina prorrogar por TRES (3) MESES contado a partir del vencimiento del plazo pactado y adicionar presupuestalmente al contrato la suma de SIETE MILLONES SEISCIENTOS CINCUENTA MIL PESOS M/CTE. ($ 7.650.000) incluido impuestos, (la justificación se encuentra anexa al presente, la cual hace parte integra del contrato). La nueva fecha terminación del contrato es el 12/11/2023. Para el efecto, se cuenta con el Certificado de Disponibilidad Presupuestal (CDP) No. 432 del 26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DE APOYO AL AREA DE GESTION DE DESARROLLO LOCAL EN EL CENTRO DE DOCUMENTACION E INFORMACION CDI DE LA ALCALDIA LOCAL DE SUBA"/>
    <s v="https://community.secop.gov.co/Public/Tendering/OpportunityDetail/Index?noticeUID=CO1.NTC.3952467&amp;isFromPublicArea=True&amp;isModal=true&amp;asPopupView=true"/>
    <x v="7"/>
    <x v="417"/>
    <d v="2023-02-13T00:00:00"/>
    <d v="2023-08-12T00:00:00"/>
    <s v="6 meses "/>
    <d v="2023-11-12T00:00:00"/>
    <s v="3 meses "/>
    <d v="2023-11-12T00:00:00"/>
    <s v="9 meses "/>
    <s v="Término Ok"/>
    <m/>
    <m/>
    <m/>
    <m/>
    <s v="CALLE128D BIS #88A-18"/>
    <n v="3118671138"/>
    <s v="NANAMEGA@HOTMAIL.COM.AR"/>
    <s v="Banco Davivienda"/>
    <s v="Ahorros"/>
    <s v="550488415922787"/>
    <s v="Femenino"/>
    <s v="Colombia"/>
    <s v="Bogotá, D.C."/>
    <s v="Cundinamarca"/>
    <d v="1967-03-17T00:00:00"/>
    <n v="57"/>
    <s v="BACHILLER"/>
    <m/>
  </r>
  <r>
    <x v="3"/>
    <s v="287-2023"/>
    <n v="85823"/>
    <s v="Secop II"/>
    <s v="287-2023CPS-P(85823)"/>
    <s v="FDLSUBACD-287-2023(85823)"/>
    <x v="0"/>
    <x v="0"/>
    <x v="1"/>
    <m/>
    <m/>
    <s v="IVaN PERDOMO LONDOÑO"/>
    <n v="19392943"/>
    <s v="Bogotá, D.C."/>
    <n v="1957"/>
    <n v="30300000"/>
    <n v="15150000"/>
    <n v="0"/>
    <n v="45450000"/>
    <n v="5050000"/>
    <m/>
    <m/>
    <n v="1"/>
    <s v="Persona Natural"/>
    <x v="0"/>
    <s v="1. 3/08/2023 1:46:49 P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287-2023CPS-P(85823), a nombre, IVÁN PERDOMO LONDOÑO, en la suma de QUINCE MILLONES CIENTO CINCUENTA MIL PESOS M/CTE. ($15.150.000). Lo anterior de conformidad con los documentos anexos, los cuales hacen parte integral de la presente modificación contractual."/>
    <s v="Prestar servicios profesionales en el área de Gestión de Desarrollo Local de la Alcaldía Local de Suba, para apoyar en el proceso de formulación, ejecución, seguimiento y evaluación de las acciones encaminadas a promover y garantizar oportunidades de educación superior para la ciudadanía de la Localidad de Suba, en el marco del cumplimiento del proyecto de inversión 1957 Construyendo nuestra infancia Local.”"/>
    <s v="https://community.secop.gov.co/Public/Tendering/OpportunityDetail/Index?noticeUID=CO1.NTC.3941482&amp;isFromPublicArea=True&amp;isModal=true&amp;asPopupView=true"/>
    <x v="20"/>
    <x v="413"/>
    <d v="2023-02-08T00:00:00"/>
    <d v="2023-08-07T00:00:00"/>
    <s v="6 meses "/>
    <d v="2023-11-07T00:00:00"/>
    <s v="3 meses "/>
    <d v="2023-11-07T00:00:00"/>
    <s v="9 meses "/>
    <s v="Término Ok"/>
    <m/>
    <m/>
    <m/>
    <m/>
    <s v="AV CARRERA 24#61D-33"/>
    <n v="3112060021"/>
    <s v="IVANPERDOMO1@HOTMAIL.COM"/>
    <s v="Banco BBVA"/>
    <s v="Ahorros"/>
    <s v="37197878"/>
    <s v="Masculino"/>
    <s v="Colombia"/>
    <s v="Ibagué"/>
    <s v="Tolima"/>
    <d v="1960-03-05T00:00:00"/>
    <n v="64"/>
    <s v="ESPECIALIZACION EN INFORMATICA PARA GERENCIA DE PROYECTOS - ADMINISTRACION DE EMPRESAS"/>
    <m/>
  </r>
  <r>
    <x v="3"/>
    <s v="288-2023"/>
    <n v="83698"/>
    <s v="Secop II"/>
    <s v="288-2023CPS-AG(83698)"/>
    <s v="FDLSUBACD-288-2023(83698)"/>
    <x v="0"/>
    <x v="0"/>
    <x v="0"/>
    <m/>
    <m/>
    <s v="EDWIN HERNAN YARA CARDOSO"/>
    <n v="1018431408"/>
    <s v="Bogotá, D.C."/>
    <n v="1978"/>
    <n v="15300000"/>
    <n v="7650000"/>
    <n v="0"/>
    <n v="22950000"/>
    <n v="2550000"/>
    <m/>
    <m/>
    <n v="1"/>
    <s v="Persona Natural"/>
    <x v="0"/>
    <s v="1. 2/08/2023 5:00:49 PM  Mediante documento radicado en el Fondo de Desarrollo Local de Suba, por JULIAN ANDRES MORENO BARON, quien obra como supervisor del Contrato de Prestación de Servicios 288-2023CPS-AG(83698), suscrito con EDWIN HERNAN YARA CARDOSO se determina prorrogar por TRES (3) MESES contado a partir del vencimiento del plazo pactado y adicionar presupuestalmente al contrato la suma de SIETE MILLONES SEISCIENTOS CINCUENTA MIL PESOS M/CTE. ($ 7.650.000) incluido impuestos, (la justificación se encuentra anexa al presente, la cual hace parte integra del contrato). La nueva fecha terminación del contrato es el 07/11/2023. Para el efecto, se cuenta con el Certificado de Disponibilidad Presupuestal (CDP) No. 432 del 26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DE APOYO AL ÁREA GESTIÓN DE DESARROLLO LOCAL EN EL CENTRO DE DOCUMENTACIÓN E INFORMACIÓN CDI DE LA ALCALDÍA LOCAL DE SUBA"/>
    <s v="https://community.secop.gov.co/Public/Tendering/OpportunityDetail/Index?noticeUID=CO1.NTC.3924729&amp;isFromPublicArea=True&amp;isModal=true&amp;asPopupView=true"/>
    <x v="7"/>
    <x v="415"/>
    <d v="2023-02-08T00:00:00"/>
    <d v="2023-08-07T00:00:00"/>
    <s v="6 meses "/>
    <d v="2023-11-07T00:00:00"/>
    <s v="3 meses "/>
    <d v="2023-11-07T00:00:00"/>
    <s v="9 meses "/>
    <s v="Término Ok"/>
    <m/>
    <m/>
    <m/>
    <m/>
    <s v="CARRERA 1F ESTE 65-51"/>
    <n v="3224017174"/>
    <s v="EDWINYARA4@GMAIL.COM"/>
    <s v="Banco Davivienda"/>
    <s v="Ahorros"/>
    <s v="770297133"/>
    <s v="Masculino"/>
    <s v="Colombia"/>
    <s v="Tenjo"/>
    <s v="Cundinamarca"/>
    <d v="1989-11-21T00:00:00"/>
    <n v="34"/>
    <s v="BACHILLER"/>
    <m/>
  </r>
  <r>
    <x v="3"/>
    <s v="289-2023"/>
    <n v="83698"/>
    <s v="Secop II"/>
    <s v="289-2023CPS-AG(83698)"/>
    <s v="FDLSUBACD-289-2023(83698)"/>
    <x v="0"/>
    <x v="0"/>
    <x v="0"/>
    <m/>
    <m/>
    <s v="MARIA CAMILA SUAREZ PINEDA"/>
    <n v="1000707129"/>
    <s v="Bogotá, D.C."/>
    <n v="1978"/>
    <n v="15300000"/>
    <n v="7650000"/>
    <n v="0"/>
    <n v="22950000"/>
    <n v="2550000"/>
    <m/>
    <m/>
    <n v="1"/>
    <s v="Persona Natural"/>
    <x v="0"/>
    <s v="1. 2/08/2023 3:47:02 P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289-2023CPS-AG(83698, a nombre, MARÍA CAMILA SUÁREZ PINEDA, en la suma de SIETE MILLONES SEISCIENTOS CINCUENTA MIL PESOS M/CTE. ($ 7.650.000). Lo anterior de conformidad con los documentos anexos, los cuales hacen parte integral de la presente modificación contractual."/>
    <s v="PRESTAR LOS SERVICIOS DE APOYO AL ÁREA GESTIÓN DE DESARROLLO LOCAL EN EL CENTRO DE DOCUMENTACIÓN E INFORMACIÓN CDI DE LA ALCALDÍA LOCAL DE SUBA"/>
    <s v="https://community.secop.gov.co/Public/Tendering/OpportunityDetail/Index?noticeUID=CO1.NTC.3934247&amp;isFromPublicArea=True&amp;isModal=true&amp;asPopupView=true"/>
    <x v="7"/>
    <x v="415"/>
    <d v="2023-02-08T00:00:00"/>
    <d v="2023-08-07T00:00:00"/>
    <s v="6 meses "/>
    <d v="2023-11-07T00:00:00"/>
    <s v="3 meses "/>
    <d v="2023-11-07T00:00:00"/>
    <s v="9 meses "/>
    <s v="Término Ok"/>
    <m/>
    <m/>
    <m/>
    <m/>
    <s v="CALLE 126BIS #107-87"/>
    <n v="3043896582"/>
    <s v="CAMISUAREZ0507@GMAIL.COM"/>
    <s v="Banco Davivienda"/>
    <s v="Ahorros"/>
    <s v="488428814658"/>
    <s v="Femenino"/>
    <s v="Colombia"/>
    <s v="Bogotá, D.C."/>
    <s v="Cundinamarca"/>
    <d v="2002-07-05T00:00:00"/>
    <n v="21"/>
    <s v="BACHILLER"/>
    <m/>
  </r>
  <r>
    <x v="3"/>
    <s v="290-2023"/>
    <n v="85797"/>
    <s v="Secop II"/>
    <s v="290-2023CPS-P(85797)"/>
    <s v="FDLSUBACD-290-2023(85797)"/>
    <x v="0"/>
    <x v="0"/>
    <x v="1"/>
    <m/>
    <m/>
    <s v="ADRIANA YOLANDA MARTINEZ TRIVIÑO"/>
    <n v="52340553"/>
    <s v="Bogotá, D.C."/>
    <n v="1977"/>
    <n v="30300000"/>
    <n v="15150000"/>
    <n v="0"/>
    <n v="45450000"/>
    <n v="5050000"/>
    <m/>
    <m/>
    <n v="1"/>
    <s v="Persona Natural"/>
    <x v="0"/>
    <s v="1. 10/08/2023 2:50:56 PM Mediante documento radicado el 10 de JULIO de 2023, se solicita la PRÓRROGA y ADICIÓN del contrato No. 290-2023CPS-P(85797), suscrito con ADRIANA YOLANDA MARTINEZ TRIVIÑO en el termino de TRES (03) MESES , además QUINCE MILLONES CIENTO CINCUENTA MIL PESOS M/CTE. ($15.150.000,00); atendiendo a la necesidad de garantizar la función de la administración local se requiere continuar con la ejecución del contrato de prestación de servicios objeto de adición y prórroga. LA NUEVA FECHA DE TERMINACIÓN DEL CONTRATO ES EL DÍA 12 DE NOVIEMBRE DE 2023. Las erogaciones correspondientes al pago del valor de la presente adición se harán con cargo al presupuesto del FDLS, según certificado de disponibilidad presupuestal N° 513 del 06/02/2023. Lo anterior, con fundamento además en el principio de la autonomía de la voluntad consagrado en el artículo 1602 del Código Civil, en concordancia con el artículo 40 de la Ley 80 de 1993, inciso tercero."/>
    <s v="PRESTAR LOS SERVICIOS PROFESIONALES PARA APOYAR LA ARTICULACIÓN, ASISTENCIA Y ACOMPAÑAMIENTO DE LOS PROCESOS DE PLANEACIÓN LOCAL ENFOCADOS EN LA PROMOCIÓN DE LA PARTICIPACIÓN E INCIDENCIA DE LOS PUEBLOS INDÍGENAS, CON EL PROPÓSITO DE MATERIALIZAR LA POLÍTICA PÚBLICA PARA LOS PUEBLOS INDÍGENAS, EN EL MARCO DEL CUMPLIMIENTO DE LAS METAS ESTABLECIDAS EN EL PROYECTO DE INVERSIÓN 1977 SUBA PARTICIPA, INCIDE Y RECONSTUYE LA CONFIANZA CIUDADANA"/>
    <s v="https://community.secop.gov.co/Public/Tendering/OpportunityDetail/Index?noticeUID=CO1.NTC.3949039&amp;isFromPublicArea=True&amp;isModal=true&amp;asPopupView=true"/>
    <x v="4"/>
    <x v="413"/>
    <d v="2023-02-13T00:00:00"/>
    <d v="2023-08-12T00:00:00"/>
    <s v="6 meses "/>
    <d v="2023-11-12T00:00:00"/>
    <s v="3 meses "/>
    <d v="2023-11-12T00:00:00"/>
    <s v="9 meses "/>
    <s v="Término Ok"/>
    <m/>
    <m/>
    <m/>
    <m/>
    <s v="CARRERA   91B#127C-48"/>
    <n v="3115204598"/>
    <s v="ADMARTY07@YAHOO.ES"/>
    <s v="Banco Caja Social (BCSC)"/>
    <s v="Ahorros"/>
    <s v="24107803757"/>
    <s v="Femenino"/>
    <s v="Colombia"/>
    <s v="Bogotá, D.C."/>
    <s v="Cundinamarca"/>
    <d v="1965-05-12T00:00:00"/>
    <n v="59"/>
    <s v="MAGISTER EN INGENIERIA EN CALIDAD -  ESPECIALISTA EN INGENIERIA EN CALIDAD -  ING DE PRODUCCION"/>
    <m/>
  </r>
  <r>
    <x v="3"/>
    <s v="291-2023"/>
    <n v="85793"/>
    <s v="Secop II"/>
    <s v="291-2023CPS-AG(85793)"/>
    <s v="FDLSUBACD-291-2023(85793)"/>
    <x v="0"/>
    <x v="0"/>
    <x v="0"/>
    <m/>
    <m/>
    <s v="ROBERTO VICENTE BARRIOS BETANCOURT"/>
    <n v="1019048855"/>
    <s v="Bogotá, D.C."/>
    <n v="2032"/>
    <n v="28050000"/>
    <n v="0"/>
    <n v="0"/>
    <n v="28050000"/>
    <n v="2550000"/>
    <m/>
    <m/>
    <n v="5"/>
    <s v="Persona Natural"/>
    <x v="5"/>
    <s v="1. 20/12/2023 10:32:31 PM Mediante documento radicado el 13 de diciembre de 2023, se solicita la TERMINACION ANTICIPADA POR MUTUO ACUERDO del contrato 291-2023CPS-AG(85793) suscrito con ROBERTO VICENTE BARRIOS BETANCOURT, que se encuentra amparada en virtud de lo contemplado en la cláusula décima segunda del contrato, TERMINACIÓN Este contrato se dará por terminado en cualquiera de los siguientes eventos: a) Por mutuo acuerdo de las partes, siempre que con ello no se causen perjuicios a la entidad; a partir desde el 20 de diciembre de 2023."/>
    <s v="PRESTAR SERVICIOS DE APOYO EN LAS ACTIVIDADES DE SEGURIDAD, CONVIVENCIA CIUDADANA Y RECUPERACIÓN DEL ESPACIO PÚBLICO PARA EL CUMPLIMIENTO EFECTIVO DE LAS METAS DEL PROYECTO DE INVERSIÓN 2032 SUBA CONVIVE CON SEGURIDAD Y TRANQUILIDAD"/>
    <s v="https://community.secop.gov.co/Public/Tendering/OpportunityDetail/Index?noticeUID=CO1.NTC.3953005&amp;isFromPublicArea=True&amp;isModal=true&amp;asPopupView=true"/>
    <x v="13"/>
    <x v="417"/>
    <d v="2023-02-13T00:00:00"/>
    <d v="2023-12-31T00:00:00"/>
    <s v="10 meses 19 días."/>
    <d v="2023-12-31T00:00:00"/>
    <s v=""/>
    <d v="2023-12-20T00:00:00"/>
    <s v="10 meses 8 días."/>
    <s v="Terminación Anticipada"/>
    <m/>
    <m/>
    <m/>
    <m/>
    <s v="CARRERA 139#143-84"/>
    <n v="3002052034"/>
    <s v="RB02923@GMAIL.COM"/>
    <s v="Banco Caja Social (BCSC)"/>
    <s v="Ahorros"/>
    <s v="24100149654"/>
    <s v="Masculino"/>
    <s v="Colombia"/>
    <s v="Bogotá, D.C."/>
    <s v="Cundinamarca"/>
    <d v="1990-07-05T00:00:00"/>
    <n v="33"/>
    <s v="BACHILLER"/>
    <m/>
  </r>
  <r>
    <x v="3"/>
    <s v="293-2023 C1"/>
    <n v="86888"/>
    <s v="Secop II"/>
    <s v="293-2023CPS-P(86888)"/>
    <s v="FDLSUBACD-293-2023(86888)"/>
    <x v="0"/>
    <x v="0"/>
    <x v="1"/>
    <d v="2023-06-14T00:00:00"/>
    <s v="$ 9.258.334"/>
    <s v="YOYNEL JESUS MOYA VILLERO"/>
    <n v="1122403851"/>
    <s v="San Juan del César (Guajira)"/>
    <n v="1978"/>
    <n v="30300000"/>
    <n v="0"/>
    <n v="0"/>
    <n v="30300000"/>
    <n v="5050000"/>
    <m/>
    <m/>
    <n v="1"/>
    <s v="Persona Natural"/>
    <x v="1"/>
    <s v="1. 14/06/2023 1:46:49 PM Mediante documento radicado en el Fondo de Desarrollo Local de Suba, se solicita CESIÓN del contrato 293-2023CPS-P(86888), suscrito con YOYNEL JESUS MOYA VILLERO, teniendo en cuenta que la contratista cita cuestiones personales. Por lo anterior, se realiza la CESIÓN DEL CONTRATO A MAURICIO ALEJANDRO MEJIA HINCAPIE, identificado (a) con cedula de ciudadanía No. 1053845935, a partir del 14/06/2023, teniendo en cuenta la idoneidad, previa verificación de los requisitos aportados por el (la) contratista. Lo anterior de conformidad con los documentos anexos, los cuales hacen parte integral del presente contrato."/>
    <s v="Prestar los servicios profesionales como abogado (a) para apoyar la gestión contractual del Área Gestión del Desarrollo Local, en las etapas precontractual y contractual de los procesos de selección de bienes y servicios de la Alcaldía Local de Suba"/>
    <s v="https://community.secop.gov.co/Public/Tendering/OpportunityDetail/Index?noticeUID=CO1.NTC.3948753&amp;isFromPublicArea=True&amp;isModal=true&amp;asPopupView=true"/>
    <x v="3"/>
    <x v="413"/>
    <d v="2023-02-09T00:00:00"/>
    <d v="2023-08-08T00:00:00"/>
    <s v="6 meses "/>
    <d v="2023-11-08T00:00:00"/>
    <s v="3 meses "/>
    <d v="2023-11-08T00:00:00"/>
    <s v="9 meses "/>
    <s v="Término Ok"/>
    <m/>
    <m/>
    <m/>
    <m/>
    <s v="CALLE 11#9A-43"/>
    <n v="3012161489"/>
    <s v="YOYNEL.MOYA@UROSAURIO.EDU.CO"/>
    <s v="Bancolombia"/>
    <s v="Ahorros"/>
    <s v="550256700054958"/>
    <s v="Masculino"/>
    <s v="Colombia"/>
    <s v="San Juan del Cesar"/>
    <s v="La Guajira"/>
    <d v="1988-11-23T00:00:00"/>
    <n v="35"/>
    <s v="JURISPRUDENCIA"/>
    <m/>
  </r>
  <r>
    <x v="3"/>
    <s v="293-2023 C2"/>
    <n v="86888"/>
    <s v="Secop II"/>
    <s v="293-2023CPS-P(86888)"/>
    <s v="FDLSUBACD-293-2023(86888)"/>
    <x v="0"/>
    <x v="0"/>
    <x v="1"/>
    <d v="2023-07-10T00:00:00"/>
    <s v="$ 4.881.667"/>
    <s v="MAURICIO ALEJANDRO MEJIA HINCAPIE"/>
    <n v="1053845935"/>
    <s v="Manizalez (Caldas)"/>
    <n v="1978"/>
    <n v="30300000"/>
    <n v="0"/>
    <n v="0"/>
    <n v="30300000"/>
    <n v="5050000"/>
    <m/>
    <m/>
    <n v="1"/>
    <s v="Persona Natural"/>
    <x v="1"/>
    <s v="1. 10/07/2023 12:18:35 PM CEDER las obligaciones del Contrato de Prestación de Servicios Profesionales No. 293-2023CPS-P(86888), suscrito entre EL FONDO DE DESARROLLO LOCAL SUBA y MAURICIO ALEJANDRO MEJIA HINCAPIE a EDWIN JOSE VERGARA MORALES identificado con Cédula De Ciudadanía No. 1.015.427.793 de Bogotá., a partir del diez (10) de julio de 2023."/>
    <s v="Prestar los servicios profesionales como abogado (a) para apoyar la gestión contractual del Área Gestión del Desarrollo Local, en las etapas precontractual y contractual de los procesos de selección de bienes y servicios de la Alcaldía Local de Suba"/>
    <s v="https://community.secop.gov.co/Public/Tendering/OpportunityDetail/Index?noticeUID=CO1.NTC.3948753&amp;isFromPublicArea=True&amp;isModal=true&amp;asPopupView=true"/>
    <x v="3"/>
    <x v="413"/>
    <d v="2023-02-09T00:00:00"/>
    <d v="2023-08-08T00:00:00"/>
    <s v="6 meses "/>
    <d v="2023-11-08T00:00:00"/>
    <s v="3 meses "/>
    <d v="2023-11-08T00:00:00"/>
    <s v="9 meses "/>
    <s v="Término Ok"/>
    <m/>
    <m/>
    <m/>
    <m/>
    <s v="KR 25 21 38 Manizales Caldas"/>
    <n v="3108240862"/>
    <s v="mauricio.mejia.h@gmail.com"/>
    <s v="Bancolombia"/>
    <s v="Ahorros"/>
    <s v="07000030478"/>
    <s v="Masculino"/>
    <s v="Colombia"/>
    <s v="Marquetalia"/>
    <s v="Caldas"/>
    <d v="1995-11-02T00:00:00"/>
    <n v="28"/>
    <s v="ESPECIALIZACION EN DERECHO ADMINISTRATIVO; DERECHO"/>
    <m/>
  </r>
  <r>
    <x v="3"/>
    <s v="293-2023"/>
    <n v="86888"/>
    <s v="Secop II"/>
    <s v="293-2023CPS-P(86888)"/>
    <s v="FDLSUBACD-293-2023(86888)"/>
    <x v="0"/>
    <x v="0"/>
    <x v="1"/>
    <m/>
    <m/>
    <s v="EDWIN JOSE VERGARA MORALES"/>
    <n v="1015427793"/>
    <s v="Bogotá, D.C."/>
    <n v="1978"/>
    <n v="30300000"/>
    <n v="15150000"/>
    <n v="0"/>
    <n v="45450000"/>
    <n v="5050000"/>
    <m/>
    <m/>
    <n v="1"/>
    <s v="Persona Natural"/>
    <x v="0"/>
    <s v="1. 3/08/2023 9:52:52 A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293-2023CPS-P(86888), a nombre, EDWIN JOSE VERGARA MORALES, en la suma de QUINCE MILLONES CIENTO CINCUENTA MIL PESOS M/CTE. ($15.150.000). Lo anterior de conformidad con los documentos anexos, los cuales hacen parte integral de la presente modificación contractual."/>
    <s v="Prestar los servicios profesionales como abogado (a) para apoyar la gestión contractual del Área Gestión del Desarrollo Local, en las etapas precontractual y contractual de los procesos de selección de bienes y servicios de la Alcaldía Local de Suba"/>
    <s v="https://community.secop.gov.co/Public/Tendering/OpportunityDetail/Index?noticeUID=CO1.NTC.3948753&amp;isFromPublicArea=True&amp;isModal=true&amp;asPopupView=true"/>
    <x v="3"/>
    <x v="413"/>
    <d v="2023-02-09T00:00:00"/>
    <d v="2023-08-08T00:00:00"/>
    <s v="6 meses "/>
    <d v="2023-11-08T00:00:00"/>
    <s v="3 meses "/>
    <d v="2023-11-08T00:00:00"/>
    <s v="9 meses "/>
    <s v="Término Ok"/>
    <m/>
    <m/>
    <m/>
    <m/>
    <s v="Carrera 68b No. 95-80"/>
    <n v="3142155811"/>
    <s v="josevergara1954@gmail.com"/>
    <s v="Bancolombia"/>
    <s v="Ahorros"/>
    <s v="68944348658"/>
    <s v="Masculino"/>
    <s v="Colombia"/>
    <s v="Bogotá, D.C."/>
    <s v="Cundinamarca"/>
    <d v="1991-11-26T00:00:00"/>
    <n v="32"/>
    <s v="ESPECIALIZACION EN GERENCIA PUBLICA Y CONTROL FISCAL; DERECHO"/>
    <m/>
  </r>
  <r>
    <x v="3"/>
    <s v="294-2023 C1"/>
    <n v="85938"/>
    <s v="Secop II"/>
    <s v="294-2023CPS-P(85938)"/>
    <s v="FDLSUBACD-294-2023(85938)"/>
    <x v="0"/>
    <x v="0"/>
    <x v="1"/>
    <d v="2023-02-28T00:00:00"/>
    <s v="$29.795.000"/>
    <s v="JOSE AUGUSTO PASTRANA TRUJILLO"/>
    <n v="83234831"/>
    <s v="Palermo (Huila)"/>
    <n v="1979"/>
    <n v="30300000"/>
    <n v="0"/>
    <n v="0"/>
    <n v="30300000"/>
    <n v="5050000"/>
    <m/>
    <m/>
    <n v="5"/>
    <s v="Persona Natural"/>
    <x v="1"/>
    <s v="1. 28/02/2023 9:16:37 PM Mediante documento radicado en el Fondo de Desarrollo Local de Suba, por el Sr. Alcalde, quien obra como Supervisor del Contrato 294-2023CPS-P(85938), se solicita CESIÓN del contrato suscrito con JOSE AUGUSTO PASTRANA TRUJILLO, De conformidad con la justificación esgrimida en el documento anexo y que hace parte integral de la presente modificación contractual. Por lo anterior, se realiza la CESIÓN DEL CONTRATO A GERMAN FERNANDO ARDILA FLOREZ, identificado (a) con 1.014.200.533 de Bogotá, a partir del 28 de febrero de 2022, teniendo en cuenta la idoneidad, previa verificación de los requisitos aportados por el (la) contratista."/>
    <s v="Apoyar jurídicamente la ejecución de las acciones requeridas para el impulso procesal de las actuaciones contravencionales y/o querellas que cursen en las inspecciones de policía de la Localidad"/>
    <s v="https://community.secop.gov.co/Public/Tendering/OpportunityDetail/Index?noticeUID=CO1.NTC.3924773&amp;isFromPublicArea=True&amp;isModal=true&amp;asPopupView=true"/>
    <x v="1"/>
    <x v="415"/>
    <d v="2023-02-13T00:00:00"/>
    <d v="2023-08-12T00:00:00"/>
    <s v="6 meses "/>
    <d v="2023-11-12T00:00:00"/>
    <s v="3 meses "/>
    <d v="2023-11-12T00:00:00"/>
    <s v="9 meses "/>
    <s v="Término Ok"/>
    <m/>
    <m/>
    <m/>
    <m/>
    <s v="Calle 150A No. 101-20 Torre. 4 Apto 803"/>
    <n v="3124355917"/>
    <s v="augustopastrana@hotmail.com"/>
    <s v="Banco Davivienda"/>
    <s v="Ahorros"/>
    <s v="24080772547"/>
    <s v="Masculino"/>
    <s v="Colombia"/>
    <s v="Palermo"/>
    <s v="Huila"/>
    <d v="1973-12-21T00:00:00"/>
    <n v="50"/>
    <s v="ESPECIALIZACION EN DERECHO ADMINISTRATIVO, DERECHO"/>
    <m/>
  </r>
  <r>
    <x v="3"/>
    <s v="294-2023"/>
    <n v="85938"/>
    <s v="Secop II"/>
    <s v="294-2023CPS-P(85938)"/>
    <s v="FDLSUBACD-294-2023(85938)"/>
    <x v="0"/>
    <x v="0"/>
    <x v="1"/>
    <m/>
    <m/>
    <s v="GERMAN FERNANDO ARDILA FLOREZ"/>
    <n v="1014200533"/>
    <s v="Bogotá, D.C."/>
    <n v="1979"/>
    <n v="30300000"/>
    <n v="15150000"/>
    <n v="0"/>
    <n v="45450000"/>
    <n v="5050000"/>
    <m/>
    <m/>
    <n v="5"/>
    <s v="Persona Natural"/>
    <x v="0"/>
    <s v="1. 10/08/2023 12:40:34 PM La supervisión del Contrato de Prestación de Servicios No. 294-2023CPS-P(85938), suscrito con GERMÁN FERNANDO ARDILA FLOREZ identificado con cédula de ciudadanía No. 1.014.200.533, radicó en la Oficina de Contratación solicitud de ADICIÓN Y PRÓRROGA No. (1 ) del referido contrato así; a) Prórroga por (3) meses hasta el doce (12) de noviembre de 2023, y adición para un valor QUINCE MILLONES CIENTO CINCUENTA MIL PESOS M/CTE. ($15.150.000) para un total de CUARENTA Y CINCO MILLONES CUATROCIENTOS CINCUENTA MIL PESOS M/CTE. ($45.450.000), la cual se encuentra respaldada con el Certificado de Disponibilidad Presupuestal No. 507 del 1 de febrero de 2023, teniendo en cuenta la justificación que se encuentra en los documentos anexos, que hacen parte integral del presente Contrato."/>
    <s v="Apoyar jurídicamente la ejecución de las acciones requeridas para el impulso procesal de las actuaciones contravencionales y/o querellas que cursen en las inspecciones de policía de la Localidad"/>
    <s v="https://community.secop.gov.co/Public/Tendering/OpportunityDetail/Index?noticeUID=CO1.NTC.3924773&amp;isFromPublicArea=True&amp;isModal=true&amp;asPopupView=true"/>
    <x v="1"/>
    <x v="415"/>
    <d v="2023-02-13T00:00:00"/>
    <d v="2023-08-12T00:00:00"/>
    <s v="6 meses "/>
    <d v="2023-11-12T00:00:00"/>
    <s v="3 meses "/>
    <d v="2023-11-12T00:00:00"/>
    <s v="9 meses "/>
    <s v="Término Ok"/>
    <m/>
    <m/>
    <m/>
    <m/>
    <s v="Calle 83A # 118-29 Casa 15"/>
    <n v="3133482779"/>
    <s v="german.ardila.florez@gmail.com"/>
    <s v="Banco Davivienda"/>
    <s v="Ahorros"/>
    <s v="488412523349"/>
    <s v="Masculino"/>
    <s v="Colombia"/>
    <s v="Bogotá, D.C."/>
    <s v="Cundinamarca"/>
    <d v="1989-05-15T00:00:00"/>
    <n v="35"/>
    <s v="ESPECIALIZACION EN DERECHO ADMINISTRATIVO; MAESTRÍA EN SEGURIDAD Y DEFENSA NACIONALES; DERECHO"/>
    <m/>
  </r>
  <r>
    <x v="3"/>
    <s v="295-2023"/>
    <n v="83632"/>
    <s v="Secop II"/>
    <s v="295-2023CPS-AG(83632)"/>
    <s v="FDLSUBACD-295-2023(83632)"/>
    <x v="0"/>
    <x v="0"/>
    <x v="0"/>
    <m/>
    <m/>
    <s v="ALEX ALFONSO QUINTERO PARIAS"/>
    <n v="79049993"/>
    <s v="Bogotá, D.C."/>
    <n v="1978"/>
    <n v="15300000"/>
    <n v="7650000"/>
    <n v="0"/>
    <n v="22950000"/>
    <n v="2550000"/>
    <m/>
    <m/>
    <n v="4"/>
    <s v="Persona Natural"/>
    <x v="0"/>
    <s v="1. 3/08/2023 9:54:35 AM La supervisión del Contrato de Prestación de Servicios No. 295-2023CPS-AG(83632), suscrito con ALEX ALFONSO QUINTERO PARIAS, radicó en la Oficina de Contratación solicitud de ADICIÓN Y PRÓRROGA No. (1) del referido contrato; prórroga hasta el (7) de noviembre de 2023, y adición para un valor total SIETE MILLONES SEISCIENTOS CINCUENTA MIL PESOS M/CTE. ($ 7.650.000), teniendo en cuenta la justificación que se encuentra en los documentos anexos, que hacen parte integral del presente Contrato."/>
    <s v="PRESTAR EL SERVICIO COMO CONDUCTOR DE LOS VEHÍCULOS LIVIANOS QUE INTEGRAN EL PARQUE AUTOMOTOR DE LA ALCALDÍA LOCAL DE SUBA"/>
    <s v="https://community.secop.gov.co/Public/Tendering/OpportunityDetail/Index?noticeUID=CO1.NTC.3936961&amp;isFromPublicArea=True&amp;isModal=true&amp;asPopupView=true"/>
    <x v="8"/>
    <x v="415"/>
    <d v="2023-02-08T00:00:00"/>
    <d v="2023-08-07T00:00:00"/>
    <s v="6 meses "/>
    <d v="2023-11-07T00:00:00"/>
    <s v="3 meses "/>
    <d v="2023-11-07T00:00:00"/>
    <s v="9 meses "/>
    <s v="Término Ok"/>
    <m/>
    <m/>
    <m/>
    <m/>
    <s v="CARRERA 122D#129B-60"/>
    <n v="3114489943"/>
    <s v="SUPERPAQUINTEPAR@GMAIL.COM"/>
    <s v="Banco Davivienda"/>
    <s v="Ahorros"/>
    <s v="770075323"/>
    <s v="Masculino"/>
    <s v="Colombia"/>
    <s v="Bogotá, D.C."/>
    <s v="Cundinamarca"/>
    <d v="1966-08-20T00:00:00"/>
    <n v="57"/>
    <s v="BACHILLER"/>
    <m/>
  </r>
  <r>
    <x v="3"/>
    <s v="296-2023"/>
    <n v="83895"/>
    <s v="Secop II"/>
    <s v="296-2023CPS-AG(83895)"/>
    <s v="FDLSUBACD-296-2023(83895)"/>
    <x v="0"/>
    <x v="0"/>
    <x v="0"/>
    <m/>
    <m/>
    <s v="LUZ ANGELA CADENA FERNANDEZ"/>
    <n v="1014191541"/>
    <s v="Bogotá, D.C."/>
    <n v="1978"/>
    <n v="24000000"/>
    <n v="12000000"/>
    <n v="0"/>
    <n v="36000000"/>
    <n v="4000000"/>
    <m/>
    <m/>
    <n v="1"/>
    <s v="Persona Natural"/>
    <x v="0"/>
    <s v="1. 4/08/2023 5:42:58 P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LUZ ÁNGELA CADENA FERNÁNDEZ Valor 12.000.000"/>
    <s v="Prestar los servicios de apoyo en el Área de Gestión del Desarrollo Local, realizando actividades administrativas en las diferentes etapas de los procesos de adquisición de bienes y servicios relacionados con procesos de política social y organización territorial en la Localidad de Suba"/>
    <s v="https://community.secop.gov.co/Public/Tendering/OpportunityDetail/Index?noticeUID=CO1.NTC.3926982&amp;isFromPublicArea=True&amp;isModal=true&amp;asPopupView=true"/>
    <x v="20"/>
    <x v="414"/>
    <d v="2023-02-08T00:00:00"/>
    <d v="2023-08-07T00:00:00"/>
    <s v="6 meses "/>
    <d v="2023-11-07T00:00:00"/>
    <s v="3 meses "/>
    <d v="2023-11-07T00:00:00"/>
    <s v="9 meses "/>
    <s v="Término Ok"/>
    <m/>
    <m/>
    <m/>
    <m/>
    <s v="DIAGONAL 147#141A-42"/>
    <n v="3202694998"/>
    <s v="LACADENAF@CORREO.UDISTRITAL.EDU.CO"/>
    <s v="Bancolombia"/>
    <s v="Ahorros"/>
    <s v="54760769111"/>
    <s v="Femenino"/>
    <s v="Colombia"/>
    <s v="Bogotá, D.C."/>
    <s v="Cundinamarca"/>
    <d v="1988-04-09T00:00:00"/>
    <n v="36"/>
    <s v="TECNOLOGIA EN SANEAMIENTO AMBIENTAL"/>
    <m/>
  </r>
  <r>
    <x v="3"/>
    <s v="297-2023"/>
    <n v="83710"/>
    <s v="Secop II"/>
    <s v="297-2023CPS-P(83710)"/>
    <s v="FDLSUBACD-297-2023(83710)"/>
    <x v="0"/>
    <x v="0"/>
    <x v="1"/>
    <m/>
    <m/>
    <s v="FELIPE ALFONSO MUÑOZ TOCARRUNCHO"/>
    <n v="1049630590"/>
    <s v="Tunja (Boyacá)"/>
    <n v="1978"/>
    <n v="42000000"/>
    <n v="21000000"/>
    <n v="0"/>
    <n v="63000000"/>
    <n v="7000000"/>
    <m/>
    <m/>
    <n v="1"/>
    <s v="Persona Natural"/>
    <x v="0"/>
    <s v="1. 3/08/2023 11:11:57 AM  La supervisión del Contrato de Prestación de Servicios No. 297-2023CPS-P(83710), suscrito con FELIPE ALFONSO MUÑOZ TOCARRUNCHO, radicó en la Oficina de Contratación solicitud de MODIFICACION, ADICIÓN Y PRÓRROGA No. 1 del referido contrato; prórroga hasta el (7) de noviembre de 2023, y adición para un valor total de VEINTIUNO MILLONES PESOS M/CTE. ($21.000.000), teniendo en cuenta la justificación que se encuentra en los documentos anexos, que hacen parte integral del presente Contrato."/>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3936093&amp;isFromPublicArea=True&amp;isModal=true&amp;asPopupView=true"/>
    <x v="3"/>
    <x v="415"/>
    <d v="2023-02-08T00:00:00"/>
    <d v="2023-08-07T00:00:00"/>
    <s v="6 meses "/>
    <d v="2023-11-07T00:00:00"/>
    <s v="3 meses "/>
    <d v="2023-11-07T00:00:00"/>
    <s v="9 meses "/>
    <s v="Término Ok"/>
    <m/>
    <m/>
    <m/>
    <m/>
    <s v="CARRERA 47A#22A-63"/>
    <n v="3112409831"/>
    <s v="FELIPEAMUNOZ@HOTMAIL.COM"/>
    <s v="Bancolombia"/>
    <s v="Ahorros"/>
    <s v="85505130346"/>
    <s v="Masculino"/>
    <s v="Colombia"/>
    <s v="Bogotá, D.C."/>
    <s v="Cundinamarca"/>
    <d v="1992-07-26T00:00:00"/>
    <n v="31"/>
    <s v="MAGISTER EN ECONOMIA Y GESTION DE LA INNOVACION - JURISPRUDENCIA - ECONOMIA"/>
    <m/>
  </r>
  <r>
    <x v="3"/>
    <s v="298-2023"/>
    <n v="83710"/>
    <s v="Secop II"/>
    <s v="298-2023CPS-P(83710)"/>
    <s v="FDLSUBACD-298-2023(83710)"/>
    <x v="0"/>
    <x v="0"/>
    <x v="1"/>
    <m/>
    <m/>
    <s v="CARLOS ANDRÉS BAQUERO GUTIERREZ"/>
    <n v="11413464"/>
    <s v="Cáqueza (Cundinamarca)"/>
    <n v="1978"/>
    <n v="42000000"/>
    <n v="21000000"/>
    <n v="0"/>
    <n v="63000000"/>
    <n v="7000000"/>
    <m/>
    <m/>
    <n v="1"/>
    <s v="Persona Natural"/>
    <x v="0"/>
    <s v="1. 28/07/2023 1:48:49 PM Mediante documento radicado en el Fondo de Desarrollo Local de Suba, por JULIAN ANDRES MORENO BARON, quien obra como supervisor del Contrato de Prestación de Servicios 298-2023CPS-P(83710), suscrito con CARLOS ANDRÉS BAQUERO GUTIÉRREZ, se determina prorrogar por TRES (3) MESES contado a partir del vencimiento del plazo pactado y adicionar presupuestalmente al contrato la suma de VEINTIUN MILLONES PESOS M/CTE. ($21.000.000) incluido impuestos, (la justificación se encuentra anexa al presente, la cual hace parte integra del contrato). La nueva fecha terminación del contrato es el 8/11/2023. Para el efecto, se cuenta con el Certificado de Disponibilidad Presupuestal (CDP) No. 434 del 26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3944057&amp;isFromPublicArea=True&amp;isModal=true&amp;asPopupView=true"/>
    <x v="3"/>
    <x v="413"/>
    <d v="2023-02-09T00:00:00"/>
    <d v="2023-08-08T00:00:00"/>
    <s v="6 meses "/>
    <d v="2023-11-08T00:00:00"/>
    <s v="3 meses "/>
    <d v="2023-11-08T00:00:00"/>
    <s v="9 meses "/>
    <s v="Término Ok"/>
    <m/>
    <m/>
    <m/>
    <m/>
    <s v="CARRERA 68#5-17"/>
    <n v="3134320043"/>
    <s v="CARANBAGU@HOTMAIL.COM"/>
    <s v="Banco Davivienda"/>
    <s v="Ahorros"/>
    <s v="473170018682"/>
    <s v="Masculino"/>
    <s v="Colombia"/>
    <s v="Cáqueza"/>
    <s v="Cundinamarca"/>
    <d v="1983-09-08T00:00:00"/>
    <n v="40"/>
    <s v="MAESTRIA EN DERECHO DEL ESTADO - ESPECIALIZACION EN DERECHO PENAL - ESPECIALIZACION EN DERECHO ADMINISTRATIVO - DERECHO"/>
    <m/>
  </r>
  <r>
    <x v="3"/>
    <s v="299-2023 C1"/>
    <n v="83860"/>
    <s v="Secop II"/>
    <s v="299-2023CPS-P(83860)"/>
    <s v="FDLSUBACD-299-2023(83860)"/>
    <x v="0"/>
    <x v="0"/>
    <x v="1"/>
    <d v="2023-09-11T00:00:00"/>
    <s v="$ 9.595.000"/>
    <s v="JONATAN OVALLE DIAZ"/>
    <n v="1014193885"/>
    <s v="Bogotá, D.C."/>
    <n v="1978"/>
    <n v="30300000"/>
    <n v="0"/>
    <n v="0"/>
    <n v="30300000"/>
    <n v="5050000"/>
    <m/>
    <m/>
    <n v="1"/>
    <s v="Persona Natural"/>
    <x v="1"/>
    <s v="1. 11/09/2023 7:16:06 PM Mediante documento remitido por el señor Alcalde Local quien obra como supervisor del Contrato de Prestación de Servicios No. 299-2023CPS-P(83860) suscrito con JONATAN OVALLE DIAZ , identificado con cédula de ciudadanía No. 1.014.193.885 De Bogotá, se solicita CESIÓN del mismo, de conformidad con la justificación contenida en el documento anexo, que hace parte integral de la presente modificación contractual. Por lo anterior, se realiza la CESIÓN del Contrato de Prestación de Servicios No. 299-2023CPS-P(83860), a LEIDY MIREYA PACHÓN BAQUERO, identificada con cédula de ciudadanía No. 1.018.415.363 de Bogotá, a partir del 11 de septiembre de 2023, teniendo en cuenta la idoneidad, previa verificación del cumplimiento de los requisitos aportados por el contratista. Lo anterior de conformidad con los documentos anexos, los cuales hacen parte integral de la presente modificación contractual."/>
    <s v="Prestar servicios profesionales como apoyo al Área Gestión del Desarrollo Local, en procesos y procedimientos de presupuesto de la Alcaldía Local de Suba"/>
    <s v="https://community.secop.gov.co/Public/Tendering/OpportunityDetail/Index?noticeUID=CO1.NTC.3936074&amp;isFromPublicArea=True&amp;isModal=true&amp;asPopupView=true"/>
    <x v="10"/>
    <x v="415"/>
    <d v="2023-02-08T00:00:00"/>
    <d v="2023-08-07T00:00:00"/>
    <s v="6 meses "/>
    <d v="2023-11-07T00:00:00"/>
    <s v="3 meses "/>
    <d v="2023-11-07T00:00:00"/>
    <s v="9 meses "/>
    <s v="Término Ok"/>
    <m/>
    <m/>
    <m/>
    <m/>
    <s v="CALLE 140B#96-49"/>
    <n v="3143071785"/>
    <s v="JONAVO1988@HOTMAIL.COM"/>
    <s v="Banco Davivienda"/>
    <s v="Ahorros"/>
    <s v="237310479"/>
    <s v="Femenino"/>
    <s v="Colombia"/>
    <s v="Bogotá, D.C."/>
    <s v="Cundinamarca"/>
    <d v="1988-04-05T00:00:00"/>
    <n v="36"/>
    <s v="ADMINISTRACION DE EMPRESAS - TECNICO PROFESIONAL EN PROCESOS ADMINISTRATIVOS"/>
    <m/>
  </r>
  <r>
    <x v="3"/>
    <s v="299-2023"/>
    <n v="83860"/>
    <s v="Secop II"/>
    <s v="299-2023CPS-P(83860)"/>
    <s v="FDLSUBACD-299-2023(83860)"/>
    <x v="0"/>
    <x v="0"/>
    <x v="1"/>
    <m/>
    <m/>
    <s v="LEIDY MIREYA PACHÓN BAQUERO"/>
    <n v="1018415363"/>
    <s v="Bogotá, D.C."/>
    <n v="1978"/>
    <n v="30300000"/>
    <n v="15150000"/>
    <n v="0"/>
    <n v="45450000"/>
    <n v="5050000"/>
    <m/>
    <m/>
    <n v="1"/>
    <s v="Persona Natural"/>
    <x v="0"/>
    <s v="1. 4/08/2023 11:10:10 AM Mediante documento radicado el 77 de JULIO de 2023, se solicita la PRÓRROGA y ADICIÓN del contrato No. 299-2023CPS-P(83860), suscrito JONATAN OVALE DIAZ en el término de TRES (03) MESES , además QUINCE MILLONES CIENTO CINCUENTA PESOS M/CTE. ($15.150.000); atendiendo a la necesidad de garantizar la función de la administración local se requiere continuar con la ejecución del contrato de prestación de servicios objeto de adición y prórroga. LA NUEVA FECHA DE TERMINACIÓN DEL CONTRATO ES EL DÍA 7 DE NOVIEMBRE DE 2023. Las erogaciones correspondientes al pago del valor de la presente adición se harán con cargo al presupuesto del FDLS, según certificado de disponibilidad presupuestal N° 511 del 03/02/2023. Lo anterior, con fundamento además en el principio de la autonomía de la voluntad consagrado en el artículo 1602 del Código Civil, en concordancia con el artículo 40 de la Ley 80 de 1993, inciso tercero."/>
    <s v="Prestar servicios profesionales como apoyo al Área Gestión del Desarrollo Local, en procesos y procedimientos de presupuesto de la Alcaldía Local de Suba"/>
    <s v="https://community.secop.gov.co/Public/Tendering/OpportunityDetail/Index?noticeUID=CO1.NTC.3936074&amp;isFromPublicArea=True&amp;isModal=true&amp;asPopupView=true"/>
    <x v="10"/>
    <x v="415"/>
    <d v="2023-02-08T00:00:00"/>
    <d v="2023-08-07T00:00:00"/>
    <s v="6 meses "/>
    <d v="2023-11-07T00:00:00"/>
    <s v="3 meses "/>
    <d v="2023-11-07T00:00:00"/>
    <s v="9 meses "/>
    <s v="Término Ok"/>
    <m/>
    <m/>
    <m/>
    <m/>
    <s v="Calle 33 a Sur 78 D 51"/>
    <n v="3114478395"/>
    <s v="l.pachonb@outlook.com"/>
    <s v="Banco Davivienda"/>
    <s v="Ahorros"/>
    <s v="472900116824"/>
    <s v="Femenino"/>
    <s v="Colombia"/>
    <s v="Fusagasuga"/>
    <s v="Cundinamarca"/>
    <d v="1987-10-25T00:00:00"/>
    <n v="36"/>
    <s v="ADMINISTRACIÓN DE EMPRESAS - CICLO PROFESIONAL; ESPECIALIZACIÓN DE GERENCIA DE PROYECTOS EN INTELIGENCIA DE; NEGOCIOS INTERNACIONALES"/>
    <m/>
  </r>
  <r>
    <x v="3"/>
    <s v="300-2023"/>
    <n v="85982"/>
    <s v="Secop II"/>
    <s v="300-2023CPS-P(85982)"/>
    <s v="FDLSUBACD-300-2023(85982)"/>
    <x v="0"/>
    <x v="0"/>
    <x v="1"/>
    <m/>
    <m/>
    <s v="MONICA ESPERANZA ESQUINAS CASTILLO"/>
    <n v="52582158"/>
    <s v="Bogotá, D.C."/>
    <n v="1965"/>
    <n v="77000000"/>
    <n v="14700000"/>
    <n v="0"/>
    <n v="91700000"/>
    <n v="7000000"/>
    <m/>
    <m/>
    <n v="1"/>
    <s v="Persona Natural"/>
    <x v="0"/>
    <s v="1. 21/12/2023 4:43:09 PM Mediante documento radicado el 6 de diciembre de 2023, se solicita la PRÓRROGA y ADICIÓN del contrato N° 300-2023CPS-P(85982) suscrito con : MÓNICA ESPERANZA ESQUINAS CASTILLO, por el término de DOS (2) MESES Y TRES DIAS además de ($$14.700.000), atendiendo a la necesidad de garantizar la función de la administración local por lo que se requiere continuar con la ejecución del contrato de prestación de Servicios objeto de adición y prórroga. LA NUEVA FECHA DE TERMINACIÓN DEL CONTRATO SERA HASTA EL 3 DE MARZO DE 2024. Las erogaciones correspondientes al pago del valor de la presente adición se harán con cargo al presupuesto del FDLS, según certificado de disponibilidad presupuestal (CDP) No 1348 del 15 de diciembre. Lo anterior, con fundamento además en el principio de la autonomía de la voluntad consagrado en el artículo 1602 del Código Civil, en concordancia con el artículo 40 de la Ley 80 de 1993, inciso tercero."/>
    <s v="PRESTAR SERVICIOS PROFESIONALES PARA PROMOVER LOS PROCESOS CULTURALES EN LA ALCALDÍA LOCAL DE SUBA, PARA DAR CUMPLIMIENTO A LAS METAS DEL PLAN DE DESARROLLO LOCAL Y DEMÁS TEMAS AFINES DEL PROYECTO DE INVERSIÓN 1965 SUBA TERRITORIO CULTURAL"/>
    <s v="https://community.secop.gov.co/Public/Tendering/OpportunityDetail/Index?noticeUID=CO1.NTC.3937429&amp;isFromPublicArea=True&amp;isModal=true&amp;asPopupView=true"/>
    <x v="4"/>
    <x v="415"/>
    <d v="2023-02-08T00:00:00"/>
    <d v="2023-12-31T00:00:00"/>
    <s v="10 meses 24 días."/>
    <d v="2024-03-03T00:00:00"/>
    <s v="2 meses 1 días."/>
    <d v="2024-03-03T00:00:00"/>
    <s v="1 años 25 días."/>
    <s v="Término Ok"/>
    <m/>
    <m/>
    <m/>
    <m/>
    <s v="CALLE 146#81-59"/>
    <n v="3105761342"/>
    <s v="MONICAESQUINAS@HOTMAIL.COM"/>
    <s v="Bancolombia"/>
    <s v="Ahorros"/>
    <s v="20525974176"/>
    <s v="Femenino"/>
    <s v="Colombia"/>
    <s v="Bogotá, D.C."/>
    <s v="Cundinamarca"/>
    <d v="1971-02-08T00:00:00"/>
    <n v="53"/>
    <s v="INGENIERA DE SISTEMAS "/>
    <m/>
  </r>
  <r>
    <x v="3"/>
    <s v="301-2023"/>
    <n v="83707"/>
    <s v="Secop II"/>
    <s v="301-2023CPS-AG(83707)"/>
    <s v="FDLSUBACD-301-2023(83707)"/>
    <x v="0"/>
    <x v="0"/>
    <x v="0"/>
    <m/>
    <m/>
    <s v="ANDRES FELIPE TRIVIÑO CASTILLO"/>
    <n v="1233911944"/>
    <s v="Bogotá, D.C."/>
    <n v="1978"/>
    <n v="15300000"/>
    <n v="7650000"/>
    <n v="0"/>
    <n v="22950000"/>
    <n v="2550000"/>
    <m/>
    <m/>
    <n v="1"/>
    <s v="Persona Natural"/>
    <x v="0"/>
    <s v="1. 3/08/2023 11:19:31 AM La supervisión del Contrato de Prestación de Servicios No. 301-2023CPS-AG(83707) suscrito con ANDRÉS FELIPE TRIVIÑO CASTILLO, radicó en la Oficina de Contratación solicitud de ADICIÓN Y PRÓRROGA No. (1) del referido contrato; prórroga hasta el SIETE (07) de NOVIEMBRE de 2023, y adición para un valor total de SIETE MILLONES SEISCIENTOS CINCUENTA MIL PESOS M/CTE. ($ 7.650.000), teniendo en cuenta la justificación que se encuentra en los documentos anexos, que hacen parte integral del presente Contrato."/>
    <s v="PRESTAR LOS SERVICIOS ASISTENCIALES PARA APOYAR AL ÁREA GESTIÓN DEL DESARROLLO LOCAL, REALIZANDO ACTIVIDADES OPERATIVAS Y ADMINISTRATIVAS DE LA GESTIÓN LOCAL"/>
    <s v="https://community.secop.gov.co/Public/Tendering/OpportunityDetail/Index?noticeUID=CO1.NTC.3936651&amp;isFromPublicArea=True&amp;isModal=true&amp;asPopupView=true"/>
    <x v="3"/>
    <x v="415"/>
    <d v="2023-02-08T00:00:00"/>
    <d v="2023-08-07T00:00:00"/>
    <s v="6 meses "/>
    <d v="2023-11-07T00:00:00"/>
    <s v="3 meses "/>
    <d v="2023-11-07T00:00:00"/>
    <s v="9 meses "/>
    <s v="Término Ok"/>
    <m/>
    <m/>
    <m/>
    <m/>
    <s v="CARRERA 98#158A-08"/>
    <n v="3057785139"/>
    <s v="ANDI-3010@HOTMAIL.COM"/>
    <s v="Banco Av Villas"/>
    <s v="Ahorros"/>
    <s v="53964628"/>
    <s v="Femenino"/>
    <s v="Colombia"/>
    <s v="Bogotá, D.C."/>
    <s v="Cundinamarca"/>
    <d v="1999-10-30T00:00:00"/>
    <n v="24"/>
    <s v="ADMINISTRACION DE EMPRESAS"/>
    <m/>
  </r>
  <r>
    <x v="3"/>
    <s v="302-2023"/>
    <n v="83788"/>
    <s v="Secop II"/>
    <s v="302-2023CPS-P(83788)"/>
    <s v="FDLSUBACD-302-2023(83788)"/>
    <x v="0"/>
    <x v="0"/>
    <x v="1"/>
    <m/>
    <m/>
    <s v="MERCEDES ALEJANDRA MACAY CASTELLANOS"/>
    <n v="1014269767"/>
    <s v="Bogotá, D.C."/>
    <n v="1978"/>
    <n v="30300000"/>
    <n v="15150000"/>
    <n v="0"/>
    <n v="45450000"/>
    <n v="5050000"/>
    <m/>
    <m/>
    <n v="1"/>
    <s v="Persona Natural"/>
    <x v="0"/>
    <m/>
    <s v="PRESTAR SERVICIOS PROFESIONALES EN EL ÁREA DE GESTIÓN DEL DESARROLLO LOCAL DE LA ALCALDÍA LOCAL DE SUBA, PARA LOGRAR EL CUMPLIMIENTO DE LAS METAS DEL PLAN DE DESARROLLO LOCAL DE LA VIGENCIA"/>
    <s v="https://community.secop.gov.co/Public/Tendering/OpportunityDetail/Index?noticeUID=CO1.NTC.3962247&amp;isFromPublicArea=True&amp;isModal=true&amp;asPopupView=true"/>
    <x v="6"/>
    <x v="417"/>
    <d v="2023-02-13T00:00:00"/>
    <d v="2023-08-12T00:00:00"/>
    <s v="6 meses "/>
    <d v="2023-11-22T00:00:00"/>
    <s v="3 meses "/>
    <d v="2023-11-22T00:00:00"/>
    <s v="9 meses "/>
    <s v="Término Ok"/>
    <s v="Reactivado"/>
    <s v="1. Desde el 25 sep. 2023 hasta el 04 oct. 2023."/>
    <n v="10"/>
    <m/>
    <s v="TV 60#60-03"/>
    <n v="3197028864"/>
    <s v="ALEJAMACAYC@GMAIL.COM"/>
    <s v="Banco Caja Social (BCSC)"/>
    <s v="Ahorros"/>
    <s v="24070928778"/>
    <s v="Femenino"/>
    <s v="Colombia"/>
    <s v="Bogotá, D.C."/>
    <s v="Cundinamarca"/>
    <d v="1995-09-08T00:00:00"/>
    <n v="28"/>
    <s v="ADMINISTRACION DE EMPRESAS - ADMINISTRACION DE NEGOCIOS INTERNACIONALES"/>
    <m/>
  </r>
  <r>
    <x v="3"/>
    <s v="303-2023"/>
    <n v="85798"/>
    <s v="Secop II"/>
    <s v="303-2023CPS-P(85798)"/>
    <s v="FDLSUBACD-303-2023(85798)"/>
    <x v="0"/>
    <x v="0"/>
    <x v="1"/>
    <m/>
    <m/>
    <s v="LEIDY TATIANA GUTIeRREZ RAMiREZ"/>
    <n v="1014260794"/>
    <s v="Bogotá, D.C."/>
    <n v="1977"/>
    <n v="30300000"/>
    <n v="15150000"/>
    <n v="0"/>
    <n v="45450000"/>
    <n v="5050000"/>
    <m/>
    <m/>
    <n v="1"/>
    <s v="Persona Natural"/>
    <x v="5"/>
    <s v="1. 03/08/2023 1:43:05 P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303-2023CPS-P(85798), a nombre, LEIDY TATIANA GUTIÉRREZ RAMÍREZ, en la suma de QUINCE MILLONES CIENTO CINCUENTA MIL PESOS M/CTE. ($15.150.000). Lo anterior de conformidad con los documentos anexos, los cuales hacen parte integral de la presente modificación contractual."/>
    <s v="prestar los servicios profesionales al área de gestión del desarrollo local para apoyar al alcalde local en la promoción, articulación, acompañamiento y seguimiento en materia social para impulsar el desarrollo de las actividades relacionadas con la población LGBTI, en el marco del cumplimiento de las metas establecidas en el proyecto de inversión 1977 suba participa, incide y reconstruye la confianza ciudadana"/>
    <s v="https://community.secop.gov.co/Public/Tendering/OpportunityDetail/Index?noticeUID=CO1.NTC.3950500&amp;isFromPublicArea=True&amp;isModal=true&amp;asPopupView=true"/>
    <x v="4"/>
    <x v="413"/>
    <d v="2023-02-13T00:00:00"/>
    <d v="2023-08-12T00:00:00"/>
    <s v="6 meses "/>
    <d v="2023-11-12T00:00:00"/>
    <s v="3 meses "/>
    <d v="2023-10-01T00:00:00"/>
    <s v="7 meses 19 días."/>
    <s v="Terminación Anticipada"/>
    <m/>
    <m/>
    <m/>
    <m/>
    <s v="CARRERA 134#139-21"/>
    <n v="3197010316"/>
    <s v="ITTGUTIERREZR@GMAIL.COM"/>
    <s v="Bancolombia"/>
    <s v="Ahorros"/>
    <s v="54770053288"/>
    <s v="Femenino"/>
    <s v="Colombia"/>
    <s v="Bogotá, D.C."/>
    <s v="Cundinamarca"/>
    <d v="1994-05-06T00:00:00"/>
    <n v="30"/>
    <s v="TRABAJO SOCIAL"/>
    <m/>
  </r>
  <r>
    <x v="3"/>
    <s v="304-2023"/>
    <n v="86955"/>
    <s v="Secop II"/>
    <s v="304-2023CPS-AG(86955)"/>
    <s v="FDLSUBACD-304-2023(86955)"/>
    <x v="0"/>
    <x v="0"/>
    <x v="0"/>
    <m/>
    <m/>
    <s v="ANDReS FELIPE RUEDA SaNCHEZ"/>
    <n v="1032453094"/>
    <s v="Bogotá, D.C."/>
    <n v="1979"/>
    <n v="15300000"/>
    <n v="7650000"/>
    <n v="0"/>
    <n v="22950000"/>
    <n v="2550000"/>
    <m/>
    <m/>
    <n v="1"/>
    <s v="Persona Natural"/>
    <x v="0"/>
    <s v="1. 09/08/2023 12:23:18 PM La supervisión del Contrato de Prestación de Servicios No. 304-2023CPS-AG(86955), suscrito con ANDRÉS FELIPE RUEDA SÁNCHEZ, radicó en la Oficina de Contratación solicitud de ADICIÓN Y PRÓRROGA No. (1 ) del referido contrato; prórroga hasta el (13) de noviembre de 2023, y adición para un valor total de SIETE MILLONES SEISCIENTOS CINCUENTA MIL PESOS M/CTE. ($ 7.650.000)teniendo en cuenta la justificación que se encuentra en los documentos anexos, que hacen parte integral del presente Contrato."/>
    <s v="APOYAR ADMINISTRATIVA Y ASISTENCIALMENTE A LAS INSPECCIONES DE POLICÍA DE LA LOCALIDAD"/>
    <s v="https://community.secop.gov.co/Public/Tendering/OpportunityDetail/Index?noticeUID=CO1.NTC.3970192&amp;isFromPublicArea=True&amp;isModal=true&amp;asPopupView=true"/>
    <x v="24"/>
    <x v="416"/>
    <d v="2023-02-14T00:00:00"/>
    <d v="2023-08-13T00:00:00"/>
    <s v="6 meses "/>
    <d v="2023-11-13T00:00:00"/>
    <s v="3 meses "/>
    <d v="2023-11-13T00:00:00"/>
    <s v="9 meses "/>
    <s v="Término Ok"/>
    <m/>
    <m/>
    <m/>
    <m/>
    <s v="CALLE 162#55-40"/>
    <n v="3242806098"/>
    <s v="ARUEDACLICK@HOTMAIL.COM"/>
    <s v="Banco Scotiabank Colpatria"/>
    <s v="Ahorros"/>
    <s v="4392025841"/>
    <s v="Masculino"/>
    <s v="Colombia"/>
    <s v="Bogotá, D.C."/>
    <s v="Cundinamarca"/>
    <d v="1992-09-30T00:00:00"/>
    <n v="31"/>
    <s v="BACHILLER"/>
    <m/>
  </r>
  <r>
    <x v="3"/>
    <s v="305-2023"/>
    <n v="85800"/>
    <s v="Secop II"/>
    <s v="305-2023CPS-P(85800)"/>
    <s v="FDLSUBACD-305-2023(85800)"/>
    <x v="0"/>
    <x v="0"/>
    <x v="1"/>
    <m/>
    <m/>
    <s v="JESSICA QUIROZ CAUSIL"/>
    <n v="53064832"/>
    <s v="Bogotá, D.C."/>
    <n v="1977"/>
    <n v="30300000"/>
    <n v="15150000"/>
    <n v="0"/>
    <n v="45450000"/>
    <n v="5050000"/>
    <m/>
    <m/>
    <n v="1"/>
    <s v="Persona Natural"/>
    <x v="0"/>
    <s v="1. 08/08/2023 10:56:27 A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JÉSSICA ALEXANDRA QUIROZ CAUSIL Valor 15.150.000"/>
    <s v="PRESTAR LOS SERVICIOS PROFESIONALES AL ÁREA DE GESTIÓN DEL DESARROLLO LOCAL PARA APOYAR AL ALCALDE LOCAL EN LA PROMOCIÓN, ARTICULACIÓN, ACOMPAÑAMIENTO Y SEGUIMIENTO EN MATERIA SOCIAL PARA IMPULSAR EL DESARROLLO DE LAS ACTIVIDADES RELACIONADAS CON LA POBLACIÓN CON DISCAPACIDAD, EN EL MARCO DEL CUMPLIMIENTO DE LAS METAS ESTABLECIDAS EN EL PROYECTO DE INVERSIÓN 1977 SUBA PARTICIPA, INCIDE Y RECONSTRUYE LA CONFIANZA CIUDADANA"/>
    <s v="https://community.secop.gov.co/Public/Tendering/OpportunityDetail/Index?noticeUID=CO1.NTC.3955174&amp;isFromPublicArea=True&amp;isModal=true&amp;asPopupView=true"/>
    <x v="4"/>
    <x v="417"/>
    <d v="2023-02-13T00:00:00"/>
    <d v="2023-08-12T00:00:00"/>
    <s v="6 meses "/>
    <d v="2023-11-12T00:00:00"/>
    <s v="3 meses "/>
    <d v="2023-11-12T00:00:00"/>
    <s v="9 meses "/>
    <s v="Término Ok"/>
    <m/>
    <m/>
    <m/>
    <m/>
    <s v="CARRERA 61#5B-37"/>
    <n v="3105582291"/>
    <s v="QUIROZ.JESSICA@GMAIL.COM"/>
    <s v="Banco Caja Social (BCSC)"/>
    <s v="Ahorros"/>
    <s v="24072301139"/>
    <s v="Femenino"/>
    <s v="Colombia"/>
    <s v="Bogotá, D.C."/>
    <s v="Cundinamarca"/>
    <d v="1984-08-08T00:00:00"/>
    <n v="39"/>
    <s v="CIENCIA POLITICA"/>
    <m/>
  </r>
  <r>
    <x v="3"/>
    <s v="306-2023"/>
    <n v="83710"/>
    <s v="Secop II"/>
    <s v="306-2023CPS-P(83710)"/>
    <s v="FDLSUBACD-306-2023(83710)"/>
    <x v="0"/>
    <x v="0"/>
    <x v="1"/>
    <m/>
    <m/>
    <s v="YURY CAMILA BARRANTES REYES"/>
    <n v="1016071808"/>
    <s v="Bogotá, D.C."/>
    <n v="1978"/>
    <n v="42000000"/>
    <n v="21000000"/>
    <n v="0"/>
    <n v="63000000"/>
    <n v="7000000"/>
    <m/>
    <m/>
    <n v="1"/>
    <s v="Persona Natural"/>
    <x v="0"/>
    <s v="1. 02/08/2023 12:26:01 PM La supervisión del Contrato de Prestación de Servicios No. 306-2023CPS-P(83710), suscrito con YURY CAMILA BARRANTES REYES identificada con cédula de ciudadanía No. 1.016.071.808 radicó en la Oficina de Contratación solicitud de ADICIÓN Y PRÓRROGA No. (1), del mismo; prórroga hasta el ocho (8) de noviembre de 2023, y adición por la suma de VEINTIÚN MILLONES DE PESOS M/CTE. ($21.000.000) la cual se encuentra respaldada con el Certificado de Disponibilidad Presupuestal No. 434 del 26 de enero de 2023, teniendo en cuenta la justificación que se encuentra en los documentos anexos, que hacen parte integral del presente Contrato."/>
    <s v="Prestar los servicios profesionales como abogado (a) para apoyar la gestión contractual del Área Gestión del Desarrollo Local de la Alcaldía Local de Suba,_x000a_en los diferentes procesos de selección en sus etapas precontractual, contractual y postcontractual"/>
    <s v="https://community.secop.gov.co/Public/Tendering/OpportunityDetail/Index?noticeUID=CO1.NTC.3950847&amp;isFromPublicArea=True&amp;isModal=true&amp;asPopupView=true"/>
    <x v="3"/>
    <x v="413"/>
    <d v="2023-02-09T00:00:00"/>
    <d v="2023-08-08T00:00:00"/>
    <s v="6 meses "/>
    <d v="2023-11-08T00:00:00"/>
    <s v="3 meses "/>
    <d v="2023-11-08T00:00:00"/>
    <s v="9 meses "/>
    <s v="Término Ok"/>
    <m/>
    <m/>
    <m/>
    <m/>
    <s v="CARRERA 91#19A-29"/>
    <n v="3118703648"/>
    <s v="CAMILA.BARRANTES01@GMAIL.COM"/>
    <s v="Banco Caja Social (BCSC)"/>
    <s v="Ahorros"/>
    <s v="24096447644"/>
    <s v="Femenino"/>
    <s v="Colombia"/>
    <s v="Bogotá, D.C."/>
    <s v="Cundinamarca"/>
    <d v="1994-12-06T00:00:00"/>
    <n v="29"/>
    <s v="ESPRECIALIZACION EN DERECHO ADMINISTRATIVO - DERECHO"/>
    <m/>
  </r>
  <r>
    <x v="3"/>
    <s v="307-2023"/>
    <n v="84248"/>
    <s v="Secop II"/>
    <s v="307-2023CPS-AG(84248)"/>
    <s v="FDLSUBACD-307-2023(84248)"/>
    <x v="0"/>
    <x v="0"/>
    <x v="0"/>
    <m/>
    <m/>
    <s v="GERSON DANIEL FRANCO CHAPARRO"/>
    <n v="1015445088"/>
    <s v="Bogotá, D.C."/>
    <n v="1999"/>
    <n v="15300000"/>
    <n v="7650000"/>
    <n v="0"/>
    <n v="22950000"/>
    <n v="2550000"/>
    <m/>
    <m/>
    <n v="5"/>
    <s v="Persona Natural"/>
    <x v="0"/>
    <s v="1. 10/08/2023 8:23:19 AM Mediante documento radicado en el Fondo de Desarrollo Local de Suba, por JULIAN ANDRES MORENO BARON, quien obra como supervisor del Contrato de Prestación de Servicios 307-2023CPS-AG(84248), suscrito con GERSON DANIEL FRANCO CHAPARRO se determina prorrogar por TRES (3) MESES contado a partir del vencimiento del plazo pactado y adicionar presupuestalmente al contrato la suma de SIETE MILLONES SEISCIENTOS CINCUENTA MIL PESOS M/CTE. ($ 7.650.000) incluido impuestos, (la justificación se encuentra anexa al presente, la cual hace parte integra del contrato). La nueva fecha terminación del contrato es el 14 de noviembre de 2023. Para el efecto, se cuenta con el Certificado de Disponibilidad Presupuestal (CDP) No. 449 del 26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PROFESIONALES COMO ABOGADO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3969206&amp;isFromPublicArea=True&amp;isModal=true&amp;asPopupView=true"/>
    <x v="11"/>
    <x v="418"/>
    <d v="2023-02-15T00:00:00"/>
    <d v="2023-08-14T00:00:00"/>
    <s v="6 meses "/>
    <d v="2023-11-14T00:00:00"/>
    <s v="3 meses "/>
    <d v="2023-11-14T00:00:00"/>
    <s v="9 meses "/>
    <s v="Término Ok"/>
    <m/>
    <m/>
    <m/>
    <m/>
    <s v="CALLE 127A#91A-35"/>
    <n v="3213706981"/>
    <s v="GERSAO2309SANTI@HOTMAIL.COM"/>
    <s v="Bancolombia"/>
    <s v="Ahorros"/>
    <s v="3213706981"/>
    <s v="Masculino"/>
    <s v="Colombia"/>
    <s v="Bogotá, D.C."/>
    <s v="Cundinamarca"/>
    <d v="1994-03-19T00:00:00"/>
    <n v="30"/>
    <s v="BACHILLER"/>
    <m/>
  </r>
  <r>
    <x v="3"/>
    <s v="308-2023"/>
    <n v="83729"/>
    <s v="Secop II"/>
    <s v="308-2023CPS-P(83729)"/>
    <s v="FDLSUBACD-308-2023(83729)"/>
    <x v="0"/>
    <x v="0"/>
    <x v="1"/>
    <m/>
    <m/>
    <s v="CeSAR OSWALDO NIÑO RICO"/>
    <n v="79641733"/>
    <s v="Bogotá, D.C."/>
    <n v="1978"/>
    <n v="42000000"/>
    <n v="21000000"/>
    <n v="0"/>
    <n v="63000000"/>
    <n v="7000000"/>
    <m/>
    <m/>
    <n v="1"/>
    <s v="Persona Natural"/>
    <x v="0"/>
    <s v="1. 18/08/2023 1:53:05 PM Mediante documento radicado el 28 de julio de 2023, se solicita la PRÓRROGA y ADICIÓN del contrato No. 308-2023CPS-P(83729), suscrito con CESAR OSWALDO NIÑO RICO, por el término de TRES (3) MESES, además de adicionar VEINTIUN MILLONES PESOS M/CTE. ($21.000.000); atendiendo a la necesidad de garantizar la función de la administración local se requiere continuar con la ejecución del contrato de prestación de servicios objeto de adición y prórroga. LA NUEVA FECHA DE TERMINACIÓN DEL CONTRATO ES EL DÍA 30 DE NOVIEMBRE DE 2023. Las erogaciones correspondientes al pago del valor de la presente adición se harán con cargo al presupuesto del FDLS, según certificado de disponibilidad presupuestal N° 329 del 30/01/2023. Lo anterior, con fundamento además en el principio de la autonomía de la voluntad consagrado en el artículo 1602 del Código Civil, en concordancia con el artículo 40 de la Ley 80 de 1993, inciso tercero"/>
    <s v="PRESTAR LOS SERVICIOS PROFESIONALES COMO ABOGADO(A) PARA APOYAR LA GESTIÓN CONTRACTUAL DEL ÁREA GESTIÓN DEL DESARROLLO LOCAL DE LA ALCALDÍA LOCAL DE SUBA EN LOS DIFERENTES PROCESOS DE SELECCIÓN EN SUS ETAPAS PRECONTRACTUAL, CONTRACTUAL Y POSTCONTRACTUAL AL IGUAL REALIZAR TRÁMITE Y SEGUIMIENTO A PETICIONES REALIZADAS POR LA CIUDADANÍA, ÓRGANOS DE CONTROL Y DEMÁS, RELACIONADOS CON TEMAS DE INFRAESTRUCTURA"/>
    <s v="https://community.secop.gov.co/Public/Tendering/OpportunityDetail/Index?noticeUID=CO1.NTC.3961559&amp;isFromPublicArea=True&amp;isModal=true&amp;asPopupView=true"/>
    <x v="11"/>
    <x v="418"/>
    <d v="2023-03-01T00:00:00"/>
    <d v="2023-08-31T00:00:00"/>
    <s v="6 meses "/>
    <d v="2023-11-30T00:00:00"/>
    <s v="2 meses 30 días."/>
    <d v="2023-11-30T00:00:00"/>
    <s v="9 meses "/>
    <s v="Término Ok"/>
    <m/>
    <m/>
    <m/>
    <m/>
    <s v="CALLE 131A#103-04"/>
    <n v="3104786181"/>
    <s v="CEONINO2000@GMAIL.COM"/>
    <s v="Banco Caja Social (BCSC)"/>
    <s v="Ahorros"/>
    <s v="24041013685"/>
    <s v="Masculino"/>
    <s v="Colombia"/>
    <s v="Bogotá, D.C."/>
    <s v="Cundinamarca"/>
    <d v="1972-04-28T00:00:00"/>
    <n v="52"/>
    <s v="MAESTRIA EN DESARROLLO EDUCTIVO Y SOCIAL - ADMINISTRACION PUBLICA - DERECHO"/>
    <m/>
  </r>
  <r>
    <x v="3"/>
    <s v="309-2023"/>
    <n v="84243"/>
    <s v="Secop II"/>
    <s v="309-2023CPS-P(84243)"/>
    <s v="FDLSUBACD-309-2023(84243)"/>
    <x v="0"/>
    <x v="0"/>
    <x v="1"/>
    <m/>
    <m/>
    <s v="CESAR ALBERTO MEDINA CASTRO"/>
    <n v="80818422"/>
    <s v="Bogotá, D.C."/>
    <n v="1999"/>
    <n v="42000000"/>
    <n v="21000000"/>
    <n v="0"/>
    <n v="63000000"/>
    <n v="7000000"/>
    <m/>
    <m/>
    <n v="3"/>
    <s v="Persona Natural"/>
    <x v="0"/>
    <s v="1. 10/08/2023 5:11:11 PM_x0009_Mediante documento radicado el 8 de agosto de 2023, se solicita la PRÓRROGA y ADICIÓN del contrato No. 309-2023CPS-P(84243), suscrito con CESAR ALBERTO MEDINA CASTRO, por el término de TRES (3) MESES, además de adicionar VEINTIUN MILLONES PESOS M/CTE. ($21.000.000); atendiendo a la necesidad de garantizar la función de la administración local se requiere continuar con la ejecución del contrato de prestación de servicios objeto de adición y prórroga. LA NUEVA FECHA DE TERMINACIÓN DEL CONTRATO ES EL DÍA 15 DE NOVIEMBRE DE 2023. Las erogaciones correspondientes al pago del valor de la presente adición se harán con cargo al presupuesto del FDLS, según certificado de disponibilidad presupuestal N° 354 del 24/01/2023. Lo anterior, con fundamento además en el principio de la autonomía de la voluntad consagrado en el artículo 1602 del Código Civil, en concordancia con el artículo 40 de la Ley 80 de 1993, inciso tercero"/>
    <s v="PRESTAR SERVICIOS PROFESIONALES EN EL AREA DE GESTIÓN DEL DESARROLLO LOCAL DE LA ALCALDIA LOCAL DE SUBA, PARA APOYAR LAS REVISIONES PERIODICAS DE LAS OBRAS CONTRATADAS, EJECUTADAS Y TERMINADAS POR EL FONDO DE DESARROLLO LOCAL DE SUBA, A FIN DE VERIFICAR EL CUMPLIMIENTO A LA ESTABILIDAD Y GARANTIA DE LAS MISMAS EN LOS PROYECTOS DE MALLA VIAL, ESPACIO PÚBLICO, PARQUES Y/O RELACIONADOS CON INFRAESTRUCTURA"/>
    <s v="https://community.secop.gov.co/Public/Tendering/OpportunityDetail/Index?noticeUID=CO1.NTC.3979669&amp;isFromPublicArea=True&amp;isModal=true&amp;asPopupView=true"/>
    <x v="11"/>
    <x v="418"/>
    <d v="2023-02-16T00:00:00"/>
    <d v="2023-08-15T00:00:00"/>
    <s v="6 meses "/>
    <d v="2023-11-15T00:00:00"/>
    <s v="3 meses "/>
    <d v="2023-11-15T00:00:00"/>
    <s v="9 meses "/>
    <s v="Término Ok"/>
    <m/>
    <m/>
    <m/>
    <m/>
    <s v="CARRERA 94#73-32"/>
    <n v="3214079838"/>
    <s v="CESAR.MEDINA1@HOTMAIL.COM"/>
    <s v="Banco Davivienda"/>
    <s v="Ahorros"/>
    <s v="488404630169"/>
    <s v="Masculino"/>
    <s v="Colombia"/>
    <s v="Bogotá, D.C."/>
    <s v="Cundinamarca"/>
    <d v="1984-09-25T00:00:00"/>
    <n v="39"/>
    <s v="ARQUITECTURA"/>
    <m/>
  </r>
  <r>
    <x v="3"/>
    <s v="310-2023"/>
    <n v="86072"/>
    <s v="Secop II"/>
    <s v="310-2023CPS-P(86072)"/>
    <s v="FDLSUBACD-310-2023(86072)"/>
    <x v="0"/>
    <x v="0"/>
    <x v="1"/>
    <m/>
    <m/>
    <s v="JUAN ANDRÉS CITA GARCÍA"/>
    <n v="1015440006"/>
    <s v="Bogotá, D.C."/>
    <n v="1979"/>
    <n v="42000000"/>
    <n v="21000000"/>
    <n v="0"/>
    <n v="63000000"/>
    <n v="7000000"/>
    <m/>
    <m/>
    <n v="5"/>
    <s v="Persona Natural"/>
    <x v="0"/>
    <s v="1. 10/08/2023 3:31:58 PM La supervisión del Contrato de Prestación de Servicios No.310-2023CPS-P(86072) , suscrito JUAN ANDRES CITA GARCIA con identificado(a) con cédula de ciudadanía No. 1.015.440.006; radicó en la Oficina de Contratación solicitud de ADICIÓN Y PRÓRROGA No. (1 ) del referido contrato así; a) Prórroga por (3) meses hasta el (14) de noviembre de 2023, y b) Adición para un valor de ($21.000.000) para un total de SESENTA Y TRES MILLONES DE PESOS ($63.000.000), la cual se encuentra respaldada con el Certificado de Disponibilidad Presupuestal No. 688 del 8 de febrero de 2023, teniendo en cuenta la justificación que se encuentra en los documentos anexos, que hacen parte integral del presente Contrato"/>
    <s v="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
    <s v="https://community.secop.gov.co/Public/Tendering/OpportunityDetail/Index?noticeUID=CO1.NTC.3967666&amp;isFromPublicArea=True&amp;isModal=true&amp;asPopupView=true"/>
    <x v="21"/>
    <x v="416"/>
    <d v="2023-02-15T00:00:00"/>
    <d v="2023-08-14T00:00:00"/>
    <s v="6 meses "/>
    <d v="2023-11-14T00:00:00"/>
    <s v="3 meses "/>
    <d v="2023-11-14T00:00:00"/>
    <s v="9 meses "/>
    <s v="Término Ok"/>
    <m/>
    <m/>
    <m/>
    <m/>
    <s v="CARRERA52#123B-25"/>
    <n v="3208156280"/>
    <s v="JUANANDRES.CITA@GMAIL.COM"/>
    <s v="Bancolombia"/>
    <s v="Ahorros"/>
    <s v="74300016786"/>
    <s v="Masculino"/>
    <s v="Colombia"/>
    <s v="Bogotá, D.C."/>
    <s v="Cundinamarca"/>
    <d v="1993-04-26T00:00:00"/>
    <n v="31"/>
    <s v="ARQUITECTURA "/>
    <m/>
  </r>
  <r>
    <x v="3"/>
    <s v="311-2023"/>
    <n v="86072"/>
    <s v="Secop II"/>
    <s v="311-2023CPS-P(86072)"/>
    <s v="FDLSUBACD-311-2023(86072)"/>
    <x v="0"/>
    <x v="0"/>
    <x v="1"/>
    <m/>
    <m/>
    <s v="MARTHA STELLA SANTIAGO ROMERO"/>
    <n v="40395737"/>
    <s v="Villavicencio (Meta)"/>
    <n v="1979"/>
    <n v="42000000"/>
    <n v="21000000"/>
    <n v="0"/>
    <n v="63000000"/>
    <n v="7000000"/>
    <m/>
    <m/>
    <n v="5"/>
    <s v="Persona Natural"/>
    <x v="0"/>
    <s v="1. 03/08/2023 10:50:04 AM La supervisión del Contrato de Prestación de Servicios No. 311-2023CPS-P(86072), suscrito con MARTHA STELLA SANTIAGO ROMERO, radicó en la Oficina de Contratación solicitud de ADICIÓN Y PRÓRROGA No. (1) del referido contrato; prórroga hasta el (14) de noviembre de 2023, y adición para un valor total de VEINTIUN MILLONES PESOS M/CTE. ($21.000.000), teniendo en cuenta la justificación que se encuentra en los documentos anexos, que hacen parte integral del presente Contrato."/>
    <s v="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
    <s v="https://community.secop.gov.co/Public/Tendering/OpportunityDetail/Index?noticeUID=CO1.NTC.3965712&amp;isFromPublicArea=True&amp;isModal=true&amp;asPopupView=true"/>
    <x v="21"/>
    <x v="416"/>
    <d v="2023-02-15T00:00:00"/>
    <d v="2023-08-14T00:00:00"/>
    <s v="6 meses "/>
    <d v="2023-11-14T00:00:00"/>
    <s v="3 meses "/>
    <d v="2023-11-14T00:00:00"/>
    <s v="9 meses "/>
    <s v="Término Ok"/>
    <m/>
    <m/>
    <m/>
    <m/>
    <s v="carrera 56 #167-29"/>
    <n v="3106183294"/>
    <s v="ARQMSSANTIAGO@HOTMAIL.COM"/>
    <s v="Banco de Bogotá"/>
    <s v="Ahorros"/>
    <s v="85164820"/>
    <s v="Femenino"/>
    <s v="Colombia"/>
    <s v="Restrepo"/>
    <s v="Meta"/>
    <d v="1972-08-03T00:00:00"/>
    <n v="51"/>
    <s v="ARQUITECTURA - ESPECIALIZACION EN GERENCIA DE OBRAS"/>
    <m/>
  </r>
  <r>
    <x v="3"/>
    <s v="312-2023"/>
    <n v="86072"/>
    <s v="Secop II"/>
    <s v="312-2023CPS-P(86072)"/>
    <s v="FDLSUBACD-312-2023(86072)"/>
    <x v="0"/>
    <x v="0"/>
    <x v="1"/>
    <m/>
    <m/>
    <s v="MAYRA ALEJANDRA ARTUNDUAGA MORENO"/>
    <n v="1032447173"/>
    <s v="Bogotá, D.C."/>
    <n v="1979"/>
    <n v="42000000"/>
    <n v="21000000"/>
    <n v="0"/>
    <n v="63000000"/>
    <n v="7000000"/>
    <m/>
    <m/>
    <n v="5"/>
    <s v="Persona Natural"/>
    <x v="0"/>
    <s v="1. 11/08/2023 10:25:32 AM La supervisión del Contrato de Prestación de Servicios No. 312-2023CPS-P(86072), suscrito con MAYRA ALEJANDRA ARTUNDUAGA MORENO, radicó en la Oficina de Contratación solicitud de ADICIÓN Y PRÓRROGA No. (1 ) del referido contrato; prórroga hasta el (13) de noviembre de 2023, y adición para un valor total de VEINTIUNO MILLONES PESOS M/CTE. ($21.000.000), teniendo en cuenta la justificación que se encuentra en los documentos anexos, que hacen parte integral del presente Contrato."/>
    <s v="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
    <s v="https://community.secop.gov.co/Public/Tendering/OpportunityDetail/Index?noticeUID=CO1.NTC.3979217&amp;isFromPublicArea=True&amp;isModal=true&amp;asPopupView=true"/>
    <x v="21"/>
    <x v="418"/>
    <d v="2023-02-14T00:00:00"/>
    <d v="2023-08-13T00:00:00"/>
    <s v="6 meses "/>
    <d v="2023-11-13T00:00:00"/>
    <s v="3 meses "/>
    <d v="2023-11-13T00:00:00"/>
    <s v="9 meses "/>
    <s v="Término Ok"/>
    <m/>
    <m/>
    <m/>
    <m/>
    <s v="CL 59 37 49"/>
    <n v="3173676413"/>
    <s v="malejandra.a.moreno@gmail.com"/>
    <s v="Bancolombia"/>
    <s v="Ahorros"/>
    <s v="61279317067"/>
    <s v="Femenino"/>
    <s v="Colombia"/>
    <s v="Bogotá, D.C."/>
    <s v="Cundinamarca"/>
    <d v="1991-12-09T00:00:00"/>
    <n v="32"/>
    <s v="ARQUITECTURA"/>
    <m/>
  </r>
  <r>
    <x v="3"/>
    <s v="313-2023"/>
    <n v="86072"/>
    <s v="Secop II"/>
    <s v="313-2023CPS-P(86072)"/>
    <s v="FDLSUBACD-313-2023(86072)"/>
    <x v="0"/>
    <x v="0"/>
    <x v="1"/>
    <m/>
    <m/>
    <s v="DIANA MARCELA HOYOS RUIZ"/>
    <n v="24332666"/>
    <s v="Manizalez (Caldas)"/>
    <n v="1979"/>
    <n v="42000000"/>
    <n v="21000000"/>
    <n v="0"/>
    <n v="63000000"/>
    <n v="7000000"/>
    <m/>
    <m/>
    <n v="5"/>
    <s v="Persona Natural"/>
    <x v="0"/>
    <s v="1. 11/08/2023 10:35:18 AM La supervisión del Contrato de Prestación de Servicios No. 313-2023CPS-P(86072), suscrito con DIANA MARCELA HOYOS RUIZ, radicó en la Oficina de Contratación solicitud de MODIFICACION, ADICIÓN Y PRÓRROGA No. 1 del referido contrato; prórroga hasta el (13) de noviembre de 2023, y adición para un valor total de VEINTIUNO MILLONES PESOS M/CTE. ($21.000.000), teniendo en cuenta la justificación que se encuentra en los documentos anexos, que hacen parte integral del presente Contrato."/>
    <s v="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
    <s v="https://community.secop.gov.co/Public/Tendering/OpportunityDetail/Index?noticeUID=CO1.NTC.3971821&amp;isFromPublicArea=True&amp;isModal=true&amp;asPopupView=true"/>
    <x v="21"/>
    <x v="418"/>
    <d v="2023-02-14T00:00:00"/>
    <d v="2023-08-13T00:00:00"/>
    <s v="6 meses "/>
    <d v="2023-11-13T00:00:00"/>
    <s v="3 meses "/>
    <d v="2023-11-13T00:00:00"/>
    <s v="9 meses "/>
    <s v="Término Ok"/>
    <m/>
    <m/>
    <m/>
    <m/>
    <s v="CARRERA 109A#15-109"/>
    <n v="3117227118"/>
    <s v="DIANAMARCEHOYOS@HOTMAIL.COM"/>
    <s v="Bancoomeva"/>
    <s v="Ahorros"/>
    <s v="51202061201"/>
    <s v="Femenino"/>
    <s v="Colombia"/>
    <s v="Manizales"/>
    <s v="Caldas"/>
    <d v="1982-02-23T00:00:00"/>
    <n v="42"/>
    <s v="ESPECIALIZACION EN DERECHO URBANISTICO - ESPECIALIZACION Y GERENCIA DE PROYECTOS - ARQUITECTURA"/>
    <m/>
  </r>
  <r>
    <x v="3"/>
    <s v="314-2023"/>
    <n v="87244"/>
    <s v="Secop II"/>
    <s v="314-2023CPS-P(87244)"/>
    <s v="FDLSUBACD-314-2023(87244)"/>
    <x v="0"/>
    <x v="0"/>
    <x v="1"/>
    <m/>
    <m/>
    <s v="NEDI NATALIA MILLARES ABELLA"/>
    <n v="1015437186"/>
    <s v="Bogotá, D.C."/>
    <n v="1978"/>
    <n v="77583000"/>
    <n v="38791500"/>
    <n v="0"/>
    <n v="116374500"/>
    <n v="7053000"/>
    <m/>
    <m/>
    <n v="1"/>
    <s v="Persona Natural"/>
    <x v="6"/>
    <s v="2. 26/03/2024 4:25:54 PM Mediante documento radicado el 14 de marzo de 2024, se solicita la PRÓRROGA y ADICIÓN del contrato 314-2023CPSP(87244) suscrito con NEDI NATALIA MILLARES ABELLA, por el término de DOS (2) MESES Y QUINCE (15) DÍAS además de DIECISIETE MILLONES SEISCIENTOS TREINTA Y DOS MIL QUINIENTOS PESOS ($17.632.500), atendiendo a la necesidad de garantizar la función de la administración local por lo que se requiere continuar con la ejecución del contrato de prestación de servicios objeto de adición y prórroga. LA NUEVA FECHA DE TERMINACIÓN DEL CONTRATO SERA HASTA EL 15 DE JUNIO DE 2024. Las erogaciones correspondientes al pago del valor de la presente adición se harán con cargo al presupuesto del FDLS, según certificado de disponibilidad presupuestal (CDP) No 1073 del 22 de marzo de 2024. Lo anterior, con fundamento además en el principio de la autonomía de la voluntad consagrado en el artículo 1602 del Código Civil, en concordancia con el artículo 40 de la Ley 80 de 1993, inciso tercero._x000a_1. 20/12/2023 10:37:19 AM La supervisión del Contrato de Prestación de Servicios No. 314-2023CPS-P(87244), suscrito con NEDI NATALIA MILLARES ABELLA, identificada con cédula de ciudadanía No. 1.030.556.385 radicó en la Oficina de Contratación solicitud de ADICIÓN Y PRÓRROGA No. (1), del mismo; prórroga hasta el treinta y uno (31) de marzo de 2023, y adición por la suma de VEINTIÚN MILLONES CIENTO CINCUENTA Y NUEVE MIL PESOS M/CTE. ($21.159.000) la cual se encuentra respaldada con el Certificado de Disponibilidad Presupuestal No. 1350 del 15 de diciembre de 2023, teniendo en cuenta la justificación que se encuentra en los documentos anexos, que hacen parte integral del presente Contrato."/>
    <s v="PRESTAR SERVICIOS PROFESIONALES ESPECIALIZADOS AL ÁREA DE GESTIÓN DEL DESARROLLO LOCAL PARA APOYAR LA COORDINACIÓN DE LAS ACCIONES INTEGRALES EN PROGRAMAS SOCIALES DE LA ALCALDÍA LOCAL DE SUBA"/>
    <s v="https://community.secop.gov.co/Public/Tendering/OpportunityDetail/Index?noticeUID=CO1.NTC.3964824&amp;isFromPublicArea=True&amp;isModal=true&amp;asPopupView=true"/>
    <x v="20"/>
    <x v="416"/>
    <d v="2023-02-09T00:00:00"/>
    <d v="2023-12-31T00:00:00"/>
    <s v="10 meses 23 días."/>
    <d v="2024-06-15T00:00:00"/>
    <s v="5 meses 15 días."/>
    <d v="2024-06-15T00:00:00"/>
    <s v="1 años 4 meses 7 días."/>
    <s v="Término Ok"/>
    <m/>
    <m/>
    <m/>
    <m/>
    <s v="CARRERA 68D #66-29"/>
    <n v="3007001168"/>
    <s v="NATALIA.MILLARESA@GMAIL.COM"/>
    <s v="Banco Davivienda"/>
    <s v="Ahorros"/>
    <s v="8200706474"/>
    <s v="Femenino"/>
    <s v="Colombia"/>
    <s v="Bogotá, D.C."/>
    <s v="Cundinamarca"/>
    <d v="1993-03-11T00:00:00"/>
    <n v="31"/>
    <s v="GOBIERNO Y RELACIONES INTERNACIONALES"/>
    <m/>
  </r>
  <r>
    <x v="3"/>
    <s v="315-2023"/>
    <n v="84204"/>
    <s v="Secop II"/>
    <s v="315-2023CPS-P(84204)"/>
    <s v="FDLSUBACD-315-2023(84204)"/>
    <x v="0"/>
    <x v="0"/>
    <x v="1"/>
    <m/>
    <m/>
    <s v="SANDRA CASTRO TORRES"/>
    <n v="35512483"/>
    <s v="Bogotá, D.C."/>
    <n v="1979"/>
    <n v="42000000"/>
    <n v="21000000"/>
    <n v="0"/>
    <n v="63000000"/>
    <n v="7000000"/>
    <m/>
    <m/>
    <n v="5"/>
    <s v="Persona Natural"/>
    <x v="0"/>
    <s v="1. 08/08/2023 5:26:19 PM La supervisión del Contrato de Prestación de Servicios No. 315-2023CPS-P(84204), suscrito con SANDRA CASTRO TORRES identificada con cédula de ciudadanía No. 35.512.483 radicó en la Oficina de Contratación solicitud de ADICIÓN Y PRÓRROGA No. (1), del mismo; prórroga hasta el trece (13) de noviembre de 2023, y adición por la suma de VEINTIÚN MILLONES DE PESOS M/CTE. ($21.000.000) la cual se encuentra respaldada con el Certificado de Disponibilidad Presupuestal No. 446 del 26 de enero de 2023, teniendo en cuenta la justificación que se encuentra en los documentos anexos, que hacen parte integral del presente Contrato."/>
    <s v="APOYAR TÉCNICAMENTE LAS DISTINTAS ETAPAS DE LOS PROCESOS DE COMPETENCIA DE LAS INSPECCIONES DE POLICÍA DE LA LOCALIDAD, SEGÚN REPARTO"/>
    <s v="https://community.secop.gov.co/Public/Tendering/OpportunityDetail/Index?noticeUID=CO1.NTC.3970197&amp;isFromPublicArea=True&amp;isModal=true&amp;asPopupView=true"/>
    <x v="28"/>
    <x v="416"/>
    <d v="2023-02-14T00:00:00"/>
    <d v="2023-08-13T00:00:00"/>
    <s v="6 meses "/>
    <d v="2023-11-13T00:00:00"/>
    <s v="3 meses "/>
    <d v="2023-11-13T00:00:00"/>
    <s v="9 meses "/>
    <s v="Término Ok"/>
    <m/>
    <m/>
    <m/>
    <m/>
    <s v="Calle 147 No. 21 - 04"/>
    <n v="3004865762"/>
    <s v="sandra.castro.t@hotmail.com"/>
    <s v="Banco Caja Social (BCSC)"/>
    <s v="Ahorros"/>
    <s v="24045621095"/>
    <s v="Femenino"/>
    <s v="Colombia"/>
    <s v="Bogotá, D.C."/>
    <s v="Cundinamarca"/>
    <d v="1968-07-26T00:00:00"/>
    <n v="55"/>
    <s v="ARQUITECTURA"/>
    <m/>
  </r>
  <r>
    <x v="3"/>
    <s v="316-2023"/>
    <n v="84204"/>
    <s v="Secop II"/>
    <s v="316-2023CPS-P(84204)"/>
    <s v="FDLSUBACD-316-2023(84204)"/>
    <x v="0"/>
    <x v="0"/>
    <x v="1"/>
    <m/>
    <m/>
    <s v="SANDRA VIVIANA ACOSTA RODRIGUEZ"/>
    <n v="1018422753"/>
    <s v="Bogotá, D.C."/>
    <n v="1979"/>
    <n v="42000000"/>
    <n v="21000000"/>
    <n v="0"/>
    <n v="63000000"/>
    <n v="7000000"/>
    <m/>
    <m/>
    <n v="5"/>
    <s v="Persona Natural"/>
    <x v="0"/>
    <s v="1. 10/08/2023 1:32:08 PM La supervisión del Contrato de Prestación de Servicios No. 316-2023CPS-P(84204), suscrito con SANDRA VIVIANA ACOSTA RODRÍGUEZ identificado con cédula de ciudadanía No. 1.018.422.753, radicó en la Oficina de Contratación solicitud de ADICIÓN Y PRÓRROGA No. (1 ) del referido contrato así; a) Prórroga por (3) meses hasta el trece (13) de noviembre de 2023, y adición para un valor VEINTIUNO MILLONES PESOS M/CTE. ($21.000.000) para un total de SESENTA Y TRES MILLONES DE PESOS M/CTE. ($63.000.000), la cual se encuentra respaldada con el Certificado de Disponibilidad Presupuestal No. 446 del 26 de enero de 2023, teniendo en cuenta la justificación que se encuentra en los documentos anexos, que hacen parte integral del presente Contrato."/>
    <s v="APOYAR TECNICAMENTE LAS DISTINTAS ETAPAS DE LOS PROCESOS DE COMPETENCIA DE LAS INSPECCIONES DE POLICIA DE LA LOCALIDAD SEGUN REPARTO."/>
    <s v="https://community.secop.gov.co/Public/Tendering/OpportunityDetail/Index?noticeUID=CO1.NTC.3971021&amp;isFromPublicArea=True&amp;isModal=true&amp;asPopupView=true"/>
    <x v="29"/>
    <x v="416"/>
    <d v="2023-02-14T00:00:00"/>
    <d v="2023-08-13T00:00:00"/>
    <s v="6 meses "/>
    <d v="2023-11-13T00:00:00"/>
    <s v="3 meses "/>
    <d v="2023-11-13T00:00:00"/>
    <s v="9 meses "/>
    <s v="Término Ok"/>
    <m/>
    <m/>
    <m/>
    <m/>
    <s v="CALLE 132#45A-19"/>
    <n v="3135661938"/>
    <s v="ARQ_SANDRA3012@HOTMAIL.COM"/>
    <s v="Bancolombia"/>
    <s v="Ahorros"/>
    <s v="14175557521"/>
    <s v="Femenino"/>
    <s v="Colombia"/>
    <s v="San Juan de Betulia"/>
    <s v="Sucre"/>
    <d v="1988-12-30T00:00:00"/>
    <n v="35"/>
    <s v="ESPECIALIZACION EN GERENCIA EN RIESGOS LABORALES Y SEGURIDAD - ARQUITECTURA"/>
    <m/>
  </r>
  <r>
    <x v="3"/>
    <s v="317-2023"/>
    <n v="84204"/>
    <s v="Secop II"/>
    <s v="317-2023CPS-P(84204)"/>
    <s v="FDLSUBACD-317-2023(84204)"/>
    <x v="0"/>
    <x v="0"/>
    <x v="1"/>
    <m/>
    <m/>
    <s v="JULIO HERNAN GONZALEZ GONZALEZ"/>
    <n v="7304906"/>
    <s v="Chiquinquira (Boyacá)"/>
    <n v="1979"/>
    <n v="42000000"/>
    <n v="21000000"/>
    <n v="0"/>
    <n v="63000000"/>
    <n v="7000000"/>
    <m/>
    <m/>
    <n v="5"/>
    <s v="Persona Natural"/>
    <x v="0"/>
    <s v="1. 11/08/2023 3:37:35 P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JULIO HERNAN GONZÁLEZ GONZÁLEZ, Valor $21.000.000"/>
    <s v="APOYAR TECNICAMENTE LAS DISTINTAS ETAPAS DE LOS PROCESOS DE COMPETENCIA DE LAS INSPECCIONES DE POLICIA DE LA LOCALIDAD"/>
    <s v="https://community.secop.gov.co/Public/Tendering/OpportunityDetail/Index?noticeUID=CO1.NTC.3971020&amp;isFromPublicArea=True&amp;isModal=true&amp;asPopupView=true"/>
    <x v="26"/>
    <x v="416"/>
    <d v="2023-02-14T00:00:00"/>
    <d v="2023-08-13T00:00:00"/>
    <s v="6 meses "/>
    <d v="2023-11-13T00:00:00"/>
    <s v="3 meses "/>
    <d v="2023-11-13T00:00:00"/>
    <s v="9 meses "/>
    <s v="Término Ok"/>
    <m/>
    <m/>
    <m/>
    <m/>
    <s v="calle 138#54-60"/>
    <n v="3115381013"/>
    <s v="juhego20@gmail.com"/>
    <s v="Banco Scotiabank Colpatria"/>
    <s v="Ahorros"/>
    <s v="5765879029"/>
    <s v="Masculino"/>
    <s v="Colombia"/>
    <s v="Chiquinquirá"/>
    <s v="Boyacá"/>
    <d v="1963-09-23T00:00:00"/>
    <n v="60"/>
    <s v="ARQUITECTURA"/>
    <m/>
  </r>
  <r>
    <x v="3"/>
    <s v="318-2023"/>
    <n v="84244"/>
    <s v="Secop II"/>
    <s v="318-2023CPS-P(84244)"/>
    <s v="FDLSUBACD-318-2023(84244)"/>
    <x v="0"/>
    <x v="0"/>
    <x v="1"/>
    <m/>
    <m/>
    <s v="JUAN CARLOS BOHORQUEZ MARIN"/>
    <n v="1032400823"/>
    <s v="Bogotá, D.C."/>
    <n v="1999"/>
    <n v="42000000"/>
    <n v="21000000"/>
    <n v="0"/>
    <n v="63000000"/>
    <n v="7000000"/>
    <m/>
    <m/>
    <n v="5"/>
    <s v="Persona Natural"/>
    <x v="0"/>
    <s v="1. 10/08/2023 1:55:48 PM_x0009_La supervisión del Contrato de Prestación de Servicios No. 318-2023CPS-P(84244), suscrito con JUAN CARLOS BOHÓRQUEZ MARÍN identificado con cédula de ciudadanía No. 1.032.400.823, radicó en la Oficina de Contratación solicitud de ADICIÓN Y PRÓRROGA No. (1 ) del referido contrato así; a) Prórroga por (3) meses hasta el catorce (14) de noviembre de 2023, y adición para un valor VEINTIUNO MILLONES PESOS M/CTE. ($21.000.000) para un total de SESENTA Y TRES MILLONES DE PESOS M/CTE. ($63.000.000), la cual se encuentra respaldada con el Certificado de Disponibilidad Presupuestal No. 355 del 24 de enero de 2023, teniendo en cuenta la justificación que se encuentra en los documentos anexos, que hacen parte integral del presente Contrato."/>
    <s v="PRESTAR LOS SERVICIOS ASISTENCIALES COMO_x000a_OFICIAL DE OBRA PARA LA ATENCIÓN DE LA MALLA VIAL LOCAL Y ESPACIO PÚBLICO PEATONAL, DENTRO DEL MARCO DEL PROGRAMA_x000a_GESTIÓN COMPARTIDA EN LA LOCALIDAD DE SUBA"/>
    <s v="https://community.secop.gov.co/Public/Tendering/OpportunityDetail/Index?noticeUID=CO1.NTC.3981415&amp;isFromPublicArea=True&amp;isModal=true&amp;asPopupView=true"/>
    <x v="11"/>
    <x v="418"/>
    <d v="2023-02-15T00:00:00"/>
    <d v="2023-08-14T00:00:00"/>
    <s v="6 meses "/>
    <d v="2023-11-14T00:00:00"/>
    <s v="3 meses "/>
    <d v="2023-11-14T00:00:00"/>
    <s v="9 meses "/>
    <s v="Término Ok"/>
    <m/>
    <m/>
    <m/>
    <m/>
    <s v="CARRERA 91 #137-59"/>
    <n v="3102055390"/>
    <s v="JUANCARLOSBM1117@HOTMAIL.COM"/>
    <s v="Bancolombia"/>
    <s v="Ahorros"/>
    <s v="91237429066"/>
    <s v="Masculino"/>
    <s v="Colombia"/>
    <s v="Bogotá, D.C."/>
    <s v="Cundinamarca"/>
    <d v="1987-11-17T00:00:00"/>
    <n v="36"/>
    <s v="ING CIVIL"/>
    <m/>
  </r>
  <r>
    <x v="3"/>
    <s v="319-2023"/>
    <n v="86072"/>
    <s v="Secop II"/>
    <s v="319-2023CPS-P(86072)"/>
    <s v="FDLSUBACD-319-2023(86072)"/>
    <x v="0"/>
    <x v="0"/>
    <x v="1"/>
    <m/>
    <m/>
    <s v="JANETH JARAMILLO URIBE"/>
    <n v="51602632"/>
    <s v="Bogotá, D.C."/>
    <n v="1979"/>
    <n v="42000000"/>
    <n v="21000000"/>
    <n v="0"/>
    <n v="63000000"/>
    <n v="7000000"/>
    <m/>
    <m/>
    <n v="5"/>
    <s v="Persona Natural"/>
    <x v="0"/>
    <s v="1. 15/08/2023 2:31:22 PM_x0009_Mediante documento radicado el 31 de JULIO de 2023, se solicita la PRÓRROGA y ADICIÓN del contrato No. 319-2023CPS-P(86072) suscrito con JANETH JARAMILLO URIBE en el termino de TRES (03) MESES , además VEINTIUN MILLONES DE PESOS M/CTE. ($21.000.000); atendiendo a la necesidad de garantizar la función de la administración local se requiere continuar con la ejecución del contrato de prestación de servicios objeto de adición y prórroga. LA NUEVA FECHA DE TERMINACIÓN DEL CONTRATO ES EL DÍA 22 DE NOVIEMBRE DE 2023. Las erogaciones correspondientes al pago del valor de la presente adición se harán con cargo al presupuesto del FDLS, según certificado de disponibilidad presupuestal N° 688 del 08/02/2023. Lo anterior, con fundamento además en el principio de la autonomía de la voluntad consagrado en el artículo 1602 del Código Civil, en concordancia con el artículo 40 de la Ley 80 de 1993, inciso tercero."/>
    <s v="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
    <s v="https://community.secop.gov.co/Public/Tendering/OpportunityDetail/Index?noticeUID=CO1.NTC.3990771&amp;isFromPublicArea=True&amp;isModal=true&amp;asPopupView=true"/>
    <x v="21"/>
    <x v="419"/>
    <d v="2023-02-23T00:00:00"/>
    <d v="2023-08-22T00:00:00"/>
    <s v="6 meses "/>
    <d v="2023-11-22T00:00:00"/>
    <s v="3 meses "/>
    <d v="2023-11-22T00:00:00"/>
    <s v="9 meses "/>
    <s v="Término Ok"/>
    <m/>
    <m/>
    <m/>
    <m/>
    <s v="CARRERA 13A#101-96"/>
    <n v="3153382800"/>
    <s v="JANETHJ@GMAIL.COM"/>
    <s v="Banco Davivienda"/>
    <s v="Ahorros"/>
    <s v="488438255512"/>
    <s v="Femenino"/>
    <s v="Colombia"/>
    <s v="Medellín"/>
    <s v="Antioquia"/>
    <d v="1961-03-29T00:00:00"/>
    <n v="63"/>
    <s v="ARQUITECTURA"/>
    <m/>
  </r>
  <r>
    <x v="3"/>
    <s v="320-2023"/>
    <n v="84005"/>
    <s v="Secop II"/>
    <s v="320-2023CPS-P(84005)"/>
    <s v="FDLSUBACD-320-2023(84005)"/>
    <x v="0"/>
    <x v="0"/>
    <x v="1"/>
    <m/>
    <m/>
    <s v="LUZ MIREYA VILLALOBOS BULLA"/>
    <n v="40375688"/>
    <s v="Villavicencio (Meta)"/>
    <n v="1979"/>
    <n v="30300000"/>
    <n v="15150000"/>
    <n v="0"/>
    <n v="45450000"/>
    <n v="5050000"/>
    <m/>
    <m/>
    <n v="1"/>
    <s v="Persona Natural"/>
    <x v="0"/>
    <s v="1. 11/08/2023 3:38:39 P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LUZ MIREYA VILLALOBOS BULLA Valor $15.150.000"/>
    <s v="Apoyar jurídicamente la ejecución de las acciones requeridas para la depuración de las actuaciones administrativas que cursan en la Alcaldía Local."/>
    <s v="https://community.secop.gov.co/Public/Tendering/OpportunityDetail/Index?noticeUID=CO1.NTC.3971605&amp;isFromPublicArea=True&amp;isModal=true&amp;asPopupView=true"/>
    <x v="21"/>
    <x v="418"/>
    <d v="2023-02-14T00:00:00"/>
    <d v="2023-08-13T00:00:00"/>
    <s v="6 meses "/>
    <d v="2023-11-13T00:00:00"/>
    <s v="3 meses "/>
    <d v="2023-11-13T00:00:00"/>
    <s v="9 meses "/>
    <s v="Término Ok"/>
    <m/>
    <m/>
    <m/>
    <m/>
    <s v="calle 51#28-70"/>
    <n v="3108596613"/>
    <s v="imireyavb@gmail.com"/>
    <s v="Banco BBVA"/>
    <s v="Ahorros"/>
    <s v="918090382"/>
    <s v="Femenino"/>
    <s v="Colombia"/>
    <s v="Villavicencio"/>
    <s v="Meta"/>
    <d v="1963-02-05T00:00:00"/>
    <n v="61"/>
    <s v="DERECHO"/>
    <m/>
  </r>
  <r>
    <x v="3"/>
    <s v="321-2023"/>
    <n v="84005"/>
    <s v="Secop II"/>
    <s v="321-2023CPS-P(84005)"/>
    <s v="FDLSUBACD-321-2023(84005)"/>
    <x v="0"/>
    <x v="0"/>
    <x v="1"/>
    <m/>
    <m/>
    <s v="ANDRES CAMILO HERNANDEZ RAMIREZ"/>
    <n v="1016051968"/>
    <s v="Bogotá, D.C."/>
    <n v="1979"/>
    <n v="30300000"/>
    <n v="15150000"/>
    <n v="0"/>
    <n v="45450000"/>
    <n v="5050000"/>
    <m/>
    <m/>
    <n v="5"/>
    <s v="Persona Natural"/>
    <x v="0"/>
    <s v="1. 14/08/2023 11:55:53 AM Mediante documento radicado el 31 de julio de 2023, se solicita la PRÓRROGA y ADICIÓN del contrato No. 321-2023CPS-P(84005), suscrito con ANDRES CAMILO HERNANDEZ RAMIREZ, por el término de TRES (3) MESES, además de adicionar QUINCE MILLONES CIENTO CINCUENTA MIL M/CTE. ($15.150.000) M/CET; atendiendo a la necesidad de garantizar la función de la administración local se requiere continuar con la ejecución del contrato de prestación de servicios objeto de adición y prórroga. LA NUEVA FECHA DE TERMINACIÓN DEL CONTRATO ES EL DÍA 15 DE NOVIEMBRE DE 2023. Las erogaciones correspondientes al pago del valor de la presente reducirán se harán con cargo al presupuesto del FDLS, según certificado de disponibilidad presupuestal N° 265 del 19/01/2023."/>
    <s v="APOYAR JURIDICAMENTE LA EJECUCION DE LAS ACCIONES REQUERIDAS PARA LA DEPURACIÓN DE LAS ACTUACIÓNES ADMINISTRATIVAS QUE CURSAN EN LA ALCALDIA LOCAL"/>
    <s v="https://community.secop.gov.co/Public/Tendering/OpportunityDetail/Index?noticeUID=CO1.NTC.3991457&amp;isFromPublicArea=True&amp;isModal=true&amp;asPopupView=true"/>
    <x v="21"/>
    <x v="420"/>
    <d v="2023-02-16T00:00:00"/>
    <d v="2023-08-15T00:00:00"/>
    <s v="6 meses "/>
    <d v="2023-11-15T00:00:00"/>
    <s v="3 meses "/>
    <d v="2023-11-15T00:00:00"/>
    <s v="9 meses "/>
    <s v="Término Ok"/>
    <m/>
    <m/>
    <m/>
    <m/>
    <s v="CARRERA 81B#19B-80"/>
    <n v="3127531214"/>
    <s v="ANDRESCA.HERNANDEZ@GMAIL.COM"/>
    <s v="Banco BBVA"/>
    <s v="Ahorros"/>
    <s v="157173360"/>
    <s v="Masculino"/>
    <s v="Colombia"/>
    <s v="Bogotá, D.C."/>
    <s v="Cundinamarca"/>
    <d v="1993-01-07T00:00:00"/>
    <n v="31"/>
    <s v="DERECHO - ESPECIALIZACION EN INSTITUCIONE JURIDICO PENALES"/>
    <m/>
  </r>
  <r>
    <x v="3"/>
    <s v="322-2023"/>
    <n v="84005"/>
    <s v="Secop II"/>
    <s v="322-2023CPS-P(84005)"/>
    <s v="FDLSUBACD-322-2023(84005)"/>
    <x v="0"/>
    <x v="0"/>
    <x v="1"/>
    <m/>
    <m/>
    <s v="LUX ALEXANDRA BEJARANO GALINDO"/>
    <n v="52397055"/>
    <s v="Bogotá, D.C."/>
    <n v="1979"/>
    <n v="30300000"/>
    <n v="15150000"/>
    <n v="0"/>
    <n v="45450000"/>
    <n v="5050000"/>
    <m/>
    <m/>
    <n v="5"/>
    <s v="Persona Natural"/>
    <x v="0"/>
    <s v="1. 11/08/2023 11:49:43 AM Mediante documento radicado en el Fondo de Desarrollo Local de Suba, por JULIAN ANDRES MORENO BARON, quien obra como supervisor del Contrato de Prestación de Servicios 322-2023CPS-P(84005), suscrito con LUX ALEXANDRA BEJARANO GALINDO, se determina prorrogar por TRES (3) MESES contado a partir del vencimiento del plazo pactado y adicionar presupuestalmente al contrato la suma de QUINCE MILLONES CIENTO CINCUENTA MIL PESOS M/CTE. ($15.150.000) incluido impuestos, (la justificación se encuentra anexa al presente, la cual hace parte integra del contrato). La nueva fecha terminación del contrato es el 13/11/2023. Para el efecto, se cuenta con el Certificado de Disponibilidad Presupuestal (CDP) No. 265 del 19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Apoyar jurídicamente la ejecución de las acciones requeridas para la depuración de las actuaciones administrativas que cursan en la Alcaldía Local."/>
    <s v="https://community.secop.gov.co/Public/Tendering/OpportunityDetail/Index?noticeUID=CO1.NTC.3980926&amp;isFromPublicArea=True&amp;isModal=true&amp;asPopupView=true"/>
    <x v="21"/>
    <x v="418"/>
    <d v="2023-02-14T00:00:00"/>
    <d v="2023-08-13T00:00:00"/>
    <s v="6 meses "/>
    <d v="2023-11-13T00:00:00"/>
    <s v="3 meses "/>
    <d v="2023-11-13T00:00:00"/>
    <s v="9 meses "/>
    <s v="Término Ok"/>
    <m/>
    <m/>
    <m/>
    <m/>
    <s v="CARRERA 86#146-61"/>
    <n v="3107707234"/>
    <s v="ALEXABG30@HOTMAIL.COM"/>
    <s v="Banco BBVA"/>
    <s v="Ahorros"/>
    <s v="691110720"/>
    <s v="Femenino"/>
    <s v="Colombia"/>
    <s v="Bogotá, D.C."/>
    <s v="Cundinamarca"/>
    <d v="1979-12-28T00:00:00"/>
    <n v="44"/>
    <s v="ESPECIALIZACION EN DERECHO LABORAL Y SEGURIDAD SOCIAL - DERECHO"/>
    <m/>
  </r>
  <r>
    <x v="3"/>
    <s v="323-2023"/>
    <n v="84005"/>
    <s v="Secop II"/>
    <s v="323-2023CPS-P(84005)"/>
    <s v="FDLSUBACD-323-2023(84005)"/>
    <x v="0"/>
    <x v="0"/>
    <x v="1"/>
    <m/>
    <m/>
    <s v="LUIS ENRIQUE HIDALGO RODRIGUEZ"/>
    <n v="79365028"/>
    <s v="Bogotá, D.C."/>
    <n v="1979"/>
    <n v="30300000"/>
    <n v="15150000"/>
    <n v="0"/>
    <n v="45450000"/>
    <n v="5050000"/>
    <m/>
    <m/>
    <n v="5"/>
    <s v="Persona Natural"/>
    <x v="0"/>
    <s v="1. 08/08/2023 4:47:05 PM Mediante documento radicado en el Fondo de Desarrollo Local de Suba, por JULIAN ANDRES MORENO BARON, quien obra como supervisor del Contrato de Prestación de Servicios 323-2023CPS-P(84005), suscrito con LUIS ENRIQUE HIDALGO RODRÍGUEZ se determina prorrogar por TRES (3) MESES contado a partir del vencimiento del plazo pactado y adicionar presupuestalmente al contrato la suma de QUINCE MILLONES CIENTO CINCUENTA MIL PESOS M/CTE. ($15.150.000) incluido impuestos, (la justificación se encuentra anexa al presente, la cual hace parte integra del contrato). La nueva fecha terminación del contrato es el 13/11/2023. Para el efecto, se cuenta con el Certificado de Disponibilidad Presupuestal (CDP) No. 265 del 19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APOYAR JURIDICAMENTE LA EJECUCION DE LAS ACCIONES REQUERIDAS PARA LA DEPURACION DE LAS ACTUACIONES ADMINISTRATIVAS QUE CURSAN EN LA ALCALDIA LOCAL"/>
    <s v="https://community.secop.gov.co/Public/Tendering/OpportunityDetail/Index?noticeUID=CO1.NTC.3969973&amp;isFromPublicArea=True&amp;isModal=true&amp;asPopupView=true"/>
    <x v="21"/>
    <x v="418"/>
    <d v="2023-02-14T00:00:00"/>
    <d v="2023-08-13T00:00:00"/>
    <s v="6 meses "/>
    <d v="2023-11-13T00:00:00"/>
    <s v="3 meses "/>
    <d v="2023-11-13T00:00:00"/>
    <s v="9 meses "/>
    <s v="Término Ok"/>
    <m/>
    <m/>
    <m/>
    <m/>
    <s v="AV CALLE 153#97B-63"/>
    <n v="3133649755"/>
    <s v="HIDALGORLE@HOTMAIL.COM"/>
    <s v="Banco Caja Social (BCSC)"/>
    <s v="Ahorros"/>
    <s v="24098839201"/>
    <s v="Masculino"/>
    <s v="Colombia"/>
    <s v="Bogotá, D.C."/>
    <s v="Cundinamarca"/>
    <d v="1964-08-29T00:00:00"/>
    <n v="59"/>
    <s v="DERECHO"/>
    <m/>
  </r>
  <r>
    <x v="3"/>
    <s v="324-2023"/>
    <n v="84005"/>
    <s v="Secop II"/>
    <s v="324-2023CPS-P(84005)"/>
    <s v="FDLSUBACD-324-2023(84005)"/>
    <x v="0"/>
    <x v="0"/>
    <x v="1"/>
    <m/>
    <m/>
    <s v="OSCARGOMEZ"/>
    <n v="14137688"/>
    <s v="Ibagué (Tolima)"/>
    <n v="1979"/>
    <n v="30300000"/>
    <n v="15150000"/>
    <n v="0"/>
    <n v="45450000"/>
    <n v="5050000"/>
    <m/>
    <m/>
    <n v="5"/>
    <s v="Persona Natural"/>
    <x v="0"/>
    <s v="1. 04/08/2023 4:25:40 PM Mediante documento del apoyo a la supervisión con Vo.Bo., del Alcalde, justifica la conveniencia de prorrogar el plazo de ejecución contractual por el término de TRES (3) MESES contado a partir del vencimiento del plazo inicialmente pactado y en consecuencia adicionar el valor establecido en el contrato 324-2023CPS-P(84005), a nombre, OSCAR IVÁN GÓMEZ SÁNCHEZ, en la suma de QUINCE MILLONES CIENTO CINCUENTA MIL PESOS M/CTE. ($15.150.000). Lo anterior de conformidad con los documentos anexos, los cuales hacen parte integral de la presente modificación contractual."/>
    <s v="APOYAR JURIDICAMENTE LA EJECUCION DE LAS ACCIONES REQUERIDAS PARA LA DEPURACION DE LAS ACTUACIONES ADMINISTRATIVAS QUE CURSAN EN LA ALCALDIA LOCAL"/>
    <s v="https://community.secop.gov.co/Public/Tendering/OpportunityDetail/Index?noticeUID=CO1.NTC.3970556&amp;isFromPublicArea=True&amp;isModal=true&amp;asPopupView=true"/>
    <x v="21"/>
    <x v="418"/>
    <d v="2023-02-14T00:00:00"/>
    <d v="2023-08-13T00:00:00"/>
    <s v="6 meses "/>
    <d v="2023-11-13T00:00:00"/>
    <s v="3 meses "/>
    <d v="2023-11-13T00:00:00"/>
    <s v="9 meses "/>
    <s v="Término Ok"/>
    <m/>
    <m/>
    <m/>
    <m/>
    <s v="CALLE 41#26B-65"/>
    <n v="3204657526"/>
    <s v="ABOGADOUCC@GMAIL.COM"/>
    <s v="Bancolombia"/>
    <s v="Ahorros"/>
    <s v="18865075291"/>
    <s v="Masculino"/>
    <s v="Colombia"/>
    <s v="Ibagué"/>
    <s v="Tolima"/>
    <d v="1984-03-30T00:00:00"/>
    <n v="40"/>
    <s v="ESPECIALIZACION EN DERECHO PUBLICO -  DERECHO"/>
    <m/>
  </r>
  <r>
    <x v="3"/>
    <s v="325-2023"/>
    <n v="83700"/>
    <s v="Secop II"/>
    <s v="325-2023CPS-AG(83700)"/>
    <s v="FDLSUBACD-325-2023(83700)"/>
    <x v="0"/>
    <x v="0"/>
    <x v="0"/>
    <m/>
    <m/>
    <s v="CLINTON FABIAN LEAL GARCIA"/>
    <n v="1019080267"/>
    <s v="Bogotá, D.C."/>
    <n v="1978"/>
    <n v="15300000"/>
    <n v="7650000"/>
    <n v="0"/>
    <n v="22950000"/>
    <n v="2550000"/>
    <m/>
    <m/>
    <n v="1"/>
    <s v="Persona Natural"/>
    <x v="0"/>
    <s v="1. 09/08/2023 4:28:31 PM La supervisión del Contrato de Prestación de Servicios No. 325-2023CPS-AG(83700), suscrito con CLINTON FABIAN LEAL GARCÍA identificado(a) con cédula de ciudadanía No.1.019.080.267; radicó en la Oficina de Contratación solicitud de ADICIÓN Y PRÓRROGA No. (1 ) del referido contrato así; a) Prórroga por (3) meses hasta el (15) de noviembre de 2023, y b) Adición para un valor de ($7.650.000) para un total de VEINTIDÓS MILLONES NOVECIENTOS CINCUENTA MIL PESOS M/CTE. ($22.950.000), la cual se encuentra respaldada con el Certificado de Disponibilidad Presupuestal No. 262 del 19 de enero de 2023, teniendo en cuenta la justificación que se encuentra en los documentos anexos, que hacen parte integral del presente Contrato"/>
    <s v="APOYAR LA GESTION DOCUMENTAL DE LA ALCALDIA LOCAL EN LA IMPLEMENTACION DE LOS PROCESOS DE CLASIFICACION, ORDENACION SELECCIÓN NATURAL, FOLIACION, IDENTIFICACION, LEVANATAMIENTO DE INVENTARIOS ALMACENAMIENTO Y APLICACIÓN DE PROTOCOLOS DE ELIMINACION Y TRANSFERENCIAS DOCUMENTALES"/>
    <s v="https://community.secop.gov.co/Public/Tendering/OpportunityDetail/Index?noticeUID=CO1.NTC.3970476&amp;isFromPublicArea=True&amp;isModal=true&amp;asPopupView=true"/>
    <x v="19"/>
    <x v="416"/>
    <d v="2023-02-16T00:00:00"/>
    <d v="2023-08-15T00:00:00"/>
    <s v="6 meses "/>
    <d v="2023-11-15T00:00:00"/>
    <s v="3 meses "/>
    <d v="2023-11-15T00:00:00"/>
    <s v="9 meses "/>
    <s v="Término Ok"/>
    <m/>
    <m/>
    <m/>
    <m/>
    <s v="calle 135a #93a-03"/>
    <n v="3103365163"/>
    <s v="flealgarcia@gmail.com"/>
    <s v="Banco Davivienda"/>
    <s v="Ahorros"/>
    <s v="24096281464"/>
    <s v="Masculino"/>
    <s v="Colombia"/>
    <s v="Bogotá, D.C."/>
    <s v="Cundinamarca"/>
    <d v="1993-03-20T00:00:00"/>
    <n v="31"/>
    <s v="COMERCIO INTERNACIONAL"/>
    <m/>
  </r>
  <r>
    <x v="3"/>
    <s v="326-2023"/>
    <n v="84233"/>
    <s v="Secop II"/>
    <s v="326-2023CPS-AG(84233)"/>
    <s v="FDLSUBACD-326-2023(84233)"/>
    <x v="0"/>
    <x v="0"/>
    <x v="0"/>
    <m/>
    <m/>
    <s v="JOSE ELIAS ORTIZ"/>
    <n v="93411272"/>
    <s v="Ibagué (Tolima)"/>
    <n v="1999"/>
    <n v="15300000"/>
    <n v="7650000"/>
    <n v="0"/>
    <n v="22950000"/>
    <n v="2550000"/>
    <m/>
    <m/>
    <n v="5"/>
    <s v="Persona Natural"/>
    <x v="0"/>
    <s v="1. 09/08/2023 2:59:54 PM La supervisión del Contrato de Prestación de Servicios No. 326-2023CPS-AG(84233), suscrito con JOSÉ ELIAS ORTIZ identificado(a) con cédula de ciudadanía No. 93411272; radicó en la Oficina de Contratación solicitud de ADICIÓN Y PRÓRROGA No. (1 ) del referido contrato así; a) Prórroga por (3) meses hasta el (13) de noviembre de 2023, y b) Adición para un valor de ($7.650.000) para un total de VEINTIDÓS MILLONES NOVECIENTOS CINCUENTA MIL PESOS M/CTE. ($22.950.000), la cual se encuentra respaldada con el Certificado de Disponibilidad Presupuestal No. 351 del 24 de enero de 2023, teniendo en cuenta la justificación que se encuentra en los documentos anexos, que hacen parte integral del presente Contrato."/>
    <s v="PRESTAR LOS SERVICIOS COMO OPERARIO DE MAQUINARIA AMARILLA DEL ÁREA DE GESTION DEL DESARROLLO DE LA ALCALDÍA LOCAL DE SUBA"/>
    <s v="https://community.secop.gov.co/Public/Tendering/OpportunityDetail/Index?noticeUID=CO1.NTC.3970738&amp;isFromPublicArea=True&amp;isModal=true&amp;asPopupView=true"/>
    <x v="11"/>
    <x v="418"/>
    <d v="2023-02-14T00:00:00"/>
    <d v="2023-08-13T00:00:00"/>
    <s v="6 meses "/>
    <d v="2023-11-13T00:00:00"/>
    <s v="3 meses "/>
    <d v="2023-11-13T00:00:00"/>
    <s v="9 meses "/>
    <s v="Término Ok"/>
    <m/>
    <m/>
    <m/>
    <m/>
    <s v="CARRERA 122D#129B-60"/>
    <n v="3116749965"/>
    <s v="JOSEORTIZAPP1978@GMAIL.COM"/>
    <s v="Bancolombia"/>
    <s v="Ahorros"/>
    <s v="18977371631"/>
    <s v="Masculino"/>
    <s v="Colombia"/>
    <s v="Ataco"/>
    <s v="Tolima"/>
    <d v="1978-08-07T00:00:00"/>
    <n v="45"/>
    <s v="BACHILLER"/>
    <m/>
  </r>
  <r>
    <x v="3"/>
    <s v="327-2023"/>
    <n v="84231"/>
    <s v="Secop II"/>
    <s v="327-2023CPS-AG(84231)"/>
    <s v="FDLSUBACD-327-2023(84231)"/>
    <x v="0"/>
    <x v="0"/>
    <x v="0"/>
    <m/>
    <m/>
    <s v="WILLIAM ALEXANDER LOPEZ GALINDO"/>
    <n v="1019020557"/>
    <s v="Bogotá, D.C."/>
    <n v="1999"/>
    <n v="10800000"/>
    <n v="5400000"/>
    <n v="0"/>
    <n v="16200000"/>
    <n v="1800000"/>
    <m/>
    <m/>
    <n v="5"/>
    <s v="Persona Natural"/>
    <x v="0"/>
    <s v="1. 18/08/2023 11:47:11 AM La supervisión del Contrato de Prestación de Servicios No. 327-2023CPS-AG(84231), suscrito con WILLIAM ALEXANDER LÓPEZ GALINDO, radicó en la Oficina de Contratación solicitud de ADICIÓN Y PRÓRROGA No. (1) del referido contrato; prórroga hasta el 30 de noviembre de 2023, y adición para un valor total de CINCO MILLONES CUATROCIENTOS MIL PESOS M/CTE. ($ 5.400.000), teniendo en cuenta la justificación que se encuentra en los documentos anexos, que hacen parte integral del presente Contrato."/>
    <s v="Prestar los servicios asistenciales como ayudantes de obra para la atención de la malla vial local y espacio público peatonal dentro del marco del programa Gestión Compartida en la localidad de Suba"/>
    <s v="https://community.secop.gov.co/Public/Tendering/OpportunityDetail/Index?noticeUID=CO1.NTC.4033087&amp;isFromPublicArea=True&amp;isModal=true&amp;asPopupView=true"/>
    <x v="11"/>
    <x v="421"/>
    <d v="2023-03-01T00:00:00"/>
    <d v="2023-08-31T00:00:00"/>
    <s v="6 meses "/>
    <d v="2023-11-30T00:00:00"/>
    <s v="2 meses 30 días."/>
    <d v="2023-11-30T00:00:00"/>
    <s v="9 meses "/>
    <s v="Término Ok"/>
    <m/>
    <m/>
    <m/>
    <m/>
    <s v="CL 128D #92 10"/>
    <n v="3118205565"/>
    <s v="anadawill721@gmail.com"/>
    <s v="Banco Caja Social (BCSC)"/>
    <s v="Ahorros"/>
    <s v="24120018653"/>
    <s v="Masculino"/>
    <s v="Colombia"/>
    <s v="Bogotá, D.C."/>
    <s v="Cundinamarca"/>
    <d v="1987-11-26T00:00:00"/>
    <n v="36"/>
    <s v="BACHILLER"/>
    <m/>
  </r>
  <r>
    <x v="3"/>
    <s v="328-2023"/>
    <n v="84016"/>
    <s v="Secop II"/>
    <s v="328-2023CPS-P(84016)"/>
    <s v="FDLSUBACD-328-2023(84016)"/>
    <x v="0"/>
    <x v="0"/>
    <x v="1"/>
    <m/>
    <m/>
    <s v="JORGE ANDRES TORRES GUATAVITA"/>
    <n v="1074132196"/>
    <s v="Cáqueza (Cundinamarca)"/>
    <n v="1979"/>
    <n v="30300000"/>
    <n v="15150000"/>
    <n v="0"/>
    <n v="45450000"/>
    <n v="5050000"/>
    <m/>
    <m/>
    <n v="5"/>
    <s v="Persona Natural"/>
    <x v="0"/>
    <s v="1. 10/08/2023 2:09:10 PM La supervisión del Contrato de Prestación de Servicios No. 328-2023CPS-P(84016), suscrito con JORGE ANDRÉS TORRES GUATAVITA identificado(a) con cédula de ciudadanía No. 1.074.132.196; radicó en la Oficina de Contratación solicitud de ADICIÓN Y PRÓRROGA No. (1 ) del referido contrato así; a) Prórroga por (3) meses hasta el (15) de noviembre de 2023, y b) Adición para un valor de ($15.150.000) para un total de CUARENTA Y CINCO MILLONES CUATROCIENTOS CINCUENTA MIL PESOS ($45.450.000), la cual se encuentra respaldada con el Certificado de Disponibilidad Presupuestal No. 460 del 26 de enero de 2023, teniendo en cuenta la justificación que se encuentra en los documentos anexos, que hacen parte integral del presente Contrato."/>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3970655&amp;isFromPublicArea=True&amp;isModal=true&amp;asPopupView=true"/>
    <x v="29"/>
    <x v="418"/>
    <d v="2023-02-14T00:00:00"/>
    <d v="2023-08-13T00:00:00"/>
    <s v="6 meses "/>
    <d v="2023-11-13T00:00:00"/>
    <s v="3 meses "/>
    <d v="2023-11-13T00:00:00"/>
    <s v="9 meses "/>
    <s v="Término Ok"/>
    <m/>
    <m/>
    <m/>
    <m/>
    <s v="Avenida Caracas #1-05"/>
    <n v="3022564247"/>
    <s v="jurisprudencia-910107@hotmail.es"/>
    <s v="Bancolombia"/>
    <s v="Ahorros"/>
    <s v="59638706584"/>
    <s v="Masculino"/>
    <s v="Colombia"/>
    <s v="Villavicencio"/>
    <s v="Meta"/>
    <d v="1991-01-07T00:00:00"/>
    <n v="33"/>
    <s v="DERECHO"/>
    <m/>
  </r>
  <r>
    <x v="3"/>
    <s v="329-2023 C1"/>
    <n v="84016"/>
    <s v="Secop II"/>
    <s v="329-2023CPS-P(84016)"/>
    <s v="FDLSUBACD-329-2023(84016)"/>
    <x v="0"/>
    <x v="0"/>
    <x v="1"/>
    <d v="2023-10-11T00:00:00"/>
    <s v="$ 5.555.000"/>
    <s v="LINA PAOLA LOZADA RAMIREZ"/>
    <n v="1110060560"/>
    <s v="Alvarado (Tolima)"/>
    <n v="1979"/>
    <n v="30300000"/>
    <n v="15150000"/>
    <n v="0"/>
    <n v="45450000"/>
    <n v="5050000"/>
    <m/>
    <m/>
    <n v="5"/>
    <s v="Persona Natural"/>
    <x v="1"/>
    <s v="1. 11/10/2023 9:40:14 PM Mediante documento remitido por el señor Alcalde Local quien obra como supervisor del Contrato de Prestación de Servicios No. 329-2023CPS-P(84016) suscrito con LINA PAOLA LOZADA RAMIREZ, identificado con cédula de ciudadanía No. 1.110.060.560 DE ALVARADO (TOLIMA), se solicita CESIÓN del mismo, de conformidad con la justificación contenida en el documento anexo, que hace parte integral de la presente modificación contractual. Por lo anterior, se realiza la CESIÓN del Contrato de Prestación de Servicios No. 329-2023CPS-P(84016), a SILVIA VANESSA BARRERA LESMES, IDENTIFICADA CON CÉDULA DE CIUDADANÍA No. 1.020.759.426 de Bogotá D.C, a partir del 11 de OCTUBRE de 2023, teniendo en cuenta la idoneidad, previa verificación del cumplimiento de los requisitos aportados por el contratista. Lo anterior de conformidad con los documentos anexos, los cuales hacen parte integral de la presente modificación contractual."/>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3970681&amp;isFromPublicArea=True&amp;isModal=true&amp;asPopupView=true"/>
    <x v="25"/>
    <x v="416"/>
    <d v="2023-02-14T00:00:00"/>
    <d v="2023-08-13T00:00:00"/>
    <s v="6 meses "/>
    <d v="2023-11-13T00:00:00"/>
    <s v="3 meses "/>
    <d v="2023-11-13T00:00:00"/>
    <s v="9 meses "/>
    <s v="Término Ok"/>
    <m/>
    <m/>
    <m/>
    <m/>
    <s v="CRA 50ª No.174b-06 Conjunto Residencial Plaza Baviera IV"/>
    <n v="3147618675"/>
    <s v="distribucionesysoluciones.saso@gmail.com_x000d_"/>
    <s v="Banco BBVA"/>
    <s v="Ahorros"/>
    <s v="126443738"/>
    <s v="Femenino"/>
    <s v="Colombia"/>
    <s v="Alvarado"/>
    <s v="Tolima"/>
    <d v="1987-10-18T00:00:00"/>
    <n v="36"/>
    <s v="DERECHO"/>
    <m/>
  </r>
  <r>
    <x v="3"/>
    <s v="329-2023"/>
    <n v="84016"/>
    <s v="Secop II"/>
    <s v="329-2023CPS-P(84016)"/>
    <s v="FDLSUBACD-329-2023(84016)"/>
    <x v="0"/>
    <x v="0"/>
    <x v="1"/>
    <m/>
    <m/>
    <s v="SILVIA VANESSA BARRERA LESMES"/>
    <n v="1020759426"/>
    <s v="Bogotá, D.C."/>
    <n v="1979"/>
    <n v="30300000"/>
    <n v="15150000"/>
    <n v="0"/>
    <n v="45450000"/>
    <n v="5050000"/>
    <m/>
    <m/>
    <n v="5"/>
    <s v="Persona Natural"/>
    <x v="0"/>
    <s v="1. 11/08/2023 1:53:22 PM Mediante documento radicado en el Fondo de Desarrollo Local de Suba, por JULIAN ANDRES MORENO BARON, quien obra como supervisor del Contrato de Prestación de Servicios 329-2023CPS-P(84016), suscrito con LINA PAOLA LOZADA RAMIREZ, se determina prorrogar por TRES (3) MESES contado a partir del vencimiento del plazo pactado y adicionar presupuestalmente al contrato la suma de QUINCE MILLONES CIENTO CINCUENTA MIL PESOS M/CTE. ($15.150.000) incluido impuestos, (la justificación se encuentra anexa al presente, la cual hace parte integra del contrato). La nueva fecha terminación del contrato es el 13/11/2023. Para el efecto, se cuenta con el Certificado de Disponibilidad Presupuestal (CDP) No. 460 del 26 de en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3970681&amp;isFromPublicArea=True&amp;isModal=true&amp;asPopupView=true"/>
    <x v="25"/>
    <x v="416"/>
    <d v="2023-02-14T00:00:00"/>
    <d v="2023-11-13T00:00:00"/>
    <s v="9 meses "/>
    <d v="2023-11-13T00:00:00"/>
    <s v=""/>
    <d v="2023-11-13T00:00:00"/>
    <s v="9 meses "/>
    <s v="Término Ok"/>
    <m/>
    <m/>
    <m/>
    <m/>
    <s v="Calle 145 A Nº 19 - 77. Bogotá, Colombia"/>
    <n v="3229703952"/>
    <s v="silvi90_7@hotmail.com"/>
    <s v="Bancolombia"/>
    <s v="Ahorros"/>
    <s v="17480027213 "/>
    <s v="Femenino"/>
    <s v="Colombia"/>
    <s v="Bogotá, D.C."/>
    <s v="Cundinamarca"/>
    <d v="1990-08-09T00:00:00"/>
    <n v="33"/>
    <s v="ESPECIALIZACION EN DERECHO DISCIPLINARIO; ESPECIALIZACION EN DERECHO ADMINISTRATIVO; DERECHO"/>
    <m/>
  </r>
  <r>
    <x v="3"/>
    <s v="330-2023"/>
    <n v="84016"/>
    <s v="Secop II"/>
    <s v="330-2023CPS-P(84016)"/>
    <s v="FDLSUBACD-330-2023(84016)"/>
    <x v="0"/>
    <x v="0"/>
    <x v="1"/>
    <m/>
    <m/>
    <s v="ANDREA PATERNINA FERIA"/>
    <n v="1016098685"/>
    <s v="Bogotá, D.C."/>
    <n v="1979"/>
    <n v="30300000"/>
    <n v="15150000"/>
    <n v="0"/>
    <n v="45450000"/>
    <n v="5050000"/>
    <m/>
    <m/>
    <n v="5"/>
    <s v="Persona Natural"/>
    <x v="0"/>
    <s v="1. 11/08/2023 12:36:55 PM La supervisión del Contrato de Prestación de Servicios No. 330-2023CPS-P(84016), suscrito con ANDREA CAROLINA PATERNINA FERIA, radicó en la Oficina de Contratación solicitud de MODIFICACION, ADICIÓN Y PRÓRROGA No. 1 del referido contrato; prórroga hasta el (13) de noviembre de 2023, y adición para un valor total de QUINCE MILLONES CIENTO CINCUENTA MIL PESOS M/CTE. ($15.150.000), teniendo en cuenta la justificación que se encuentra en los documentos anexos, que hacen parte integral del presente Contrato."/>
    <s v="APOYAR JURIDICAMENTE LA EJECUCIÓN DE LAS ACCIONES REQUERIDAS PARA EL TRÁMITE E IMPULSON PROCESAL DE LAS ACTUACIONES CONTRAVENCIONALES Y/O QUERELLAS QUE CURSEN EN LAS INSPECCIONESDE POLICÍA DE LA LOCALIDAD"/>
    <s v="https://community.secop.gov.co/Public/Tendering/OpportunityDetail/Index?noticeUID=CO1.NTC.3971329&amp;isFromPublicArea=True&amp;isModal=true&amp;asPopupView=true"/>
    <x v="24"/>
    <x v="416"/>
    <d v="2023-02-14T00:00:00"/>
    <d v="2023-08-13T00:00:00"/>
    <s v="6 meses "/>
    <d v="2023-11-13T00:00:00"/>
    <s v="3 meses "/>
    <d v="2023-11-13T00:00:00"/>
    <s v="9 meses "/>
    <s v="Término Ok"/>
    <m/>
    <m/>
    <m/>
    <m/>
    <s v="KR 123 14 B 70"/>
    <n v="3053156179"/>
    <s v="andreapaterninaf@gmail.com"/>
    <s v="Banco Caja Social (BCSC)"/>
    <s v="Ahorros"/>
    <s v="24107237413"/>
    <s v="Femenino"/>
    <s v="Colombia"/>
    <s v="Bogotá, D.C."/>
    <s v="Cundinamarca"/>
    <d v="1997-12-05T00:00:00"/>
    <n v="26"/>
    <s v="DERECHO"/>
    <m/>
  </r>
  <r>
    <x v="3"/>
    <s v="331-2023"/>
    <n v="86077"/>
    <s v="Secop II"/>
    <s v="331-2023CPS-P(86077)"/>
    <s v="FDLSUBACD-331-2023(86077)"/>
    <x v="0"/>
    <x v="0"/>
    <x v="1"/>
    <m/>
    <m/>
    <s v="JEIMMY SIERRA GODOY"/>
    <n v="52526364"/>
    <s v="Bogotá, D.C."/>
    <n v="1967"/>
    <n v="42000000"/>
    <n v="21000000"/>
    <n v="0"/>
    <n v="63000000"/>
    <n v="7000000"/>
    <m/>
    <m/>
    <n v="1"/>
    <s v="Persona Natural"/>
    <x v="0"/>
    <s v="1. 10/08/2023 12:17:03 PM La supervisión del Contrato de Prestación de Servicios No. 331-2023CPS-P(86077) suscrito con JEIMMY SIERRA GODOY, radicó en la Oficina de Contratación solicitud de ADICIÓN Y PRÓRROGA No. (1) del referido contrato; prórroga hasta el QUINCE (15) de NOVIEMBRE de 2023, y adición para un valor total de VEINTIUN MILLONES DE PESOS M/CTE. ($21.000.000), teniendo en cuenta la justificación que se encuentra en los documentos anexos, que hacen parte integral del presente Contrato."/>
    <s v="PRESTAR SERVICIOS PROFESIONALES AL ÁREA DE GESTIÓN DEL DESARROLLO LOCAL DE LA ALCALDÍA LOCAL DE SUBA, PARA APOYAR LA ESTRUCTURACIÓN, FORMULACIÓN, EVALUACIÓN Y SEGUIMIENTO A LOS PROYECTOS DE INVERSIÓN ENFOCADOS EN LA REALIZACIÓN DE LAS ACCIONES INTEGRALES HACIA LA COMUNIDAD, DANDO CUMPLIMIENTO EFECTIVO A LOS COMPONENTES DEL PROYECTO 1967- SUBA SALUDABLE Y SIN BARRRERAS"/>
    <s v="https://community.secop.gov.co/Public/Tendering/OpportunityDetail/Index?noticeUID=CO1.NTC.4006966&amp;isFromPublicArea=True&amp;isModal=true&amp;asPopupView=true"/>
    <x v="20"/>
    <x v="422"/>
    <d v="2023-02-16T00:00:00"/>
    <d v="2023-08-15T00:00:00"/>
    <s v="6 meses "/>
    <d v="2023-11-15T00:00:00"/>
    <s v="3 meses "/>
    <d v="2023-11-15T00:00:00"/>
    <s v="9 meses "/>
    <s v="Término Ok"/>
    <m/>
    <m/>
    <m/>
    <m/>
    <s v="calle 8c#87b-75"/>
    <n v="3108092424"/>
    <s v="JEIMMY29@HOTMAIL.COM"/>
    <s v="Bancolombia"/>
    <s v="Ahorros"/>
    <s v="91211273122"/>
    <s v="Femenino"/>
    <s v="Colombia"/>
    <s v="Bogotá, D.C."/>
    <s v="Cundinamarca"/>
    <d v="1978-12-29T00:00:00"/>
    <n v="45"/>
    <s v="PSICOLOGIA"/>
    <m/>
  </r>
  <r>
    <x v="3"/>
    <s v="332-2023"/>
    <n v="86077"/>
    <s v="Secop II"/>
    <s v="332-2023CPS-P(86077)"/>
    <s v="FDLSUBACD-332-2023(86077)"/>
    <x v="0"/>
    <x v="0"/>
    <x v="1"/>
    <m/>
    <m/>
    <s v="MAGALY NUÑEZ MENDEZ"/>
    <n v="52505917"/>
    <s v="Bogotá, D.C."/>
    <n v="1967"/>
    <n v="42000000"/>
    <n v="21000000"/>
    <n v="0"/>
    <n v="63000000"/>
    <n v="7000000"/>
    <m/>
    <m/>
    <n v="1"/>
    <s v="Persona Natural"/>
    <x v="0"/>
    <s v="1. 9/08/2023 10:15:48 PM La supervisión del Contrato de Prestación de Servicios No. 332-2023CPS-P(86077), suscrito con MAGALY NUÑEZ MENDEZ identificada con cédula de ciudadanía No. 52.505.917 radicó en la Oficina de Contratación solicitud de ADICIÓN Y PRÓRROGA No. (1), del mismo; prórroga hasta el diecinueve (19) de noviembre de 2023, y adición por la suma de VEINTIÚN MILLONES DE PESOS M/CTE. ($21.000.000) la cual se encuentra respaldada con el Certificado de Disponibilidad Presupuestal No. 694 del 10 de febrero de 2023, teniendo en cuenta la justificación que se encuentra en los documentos anexos, que hacen parte integral del presente Contrato."/>
    <s v="Prestar servicios profesionales al área de gestión del desarrollo local de la alcaldía local de suba, para apoyar la estructuración, formulación, evaluación y seguimiento a los proyectos de inversión enfocados a la realización de las acciones integrales hacia la comunidad, dando cumplimiento efectivo a los componentes del proyecto 1967 - Suba saludable y sin barreras"/>
    <s v="https://community.secop.gov.co/Public/Tendering/OpportunityDetail/Index?noticeUID=CO1.NTC.4004352&amp;isFromPublicArea=True&amp;isModal=true&amp;asPopupView=true"/>
    <x v="20"/>
    <x v="422"/>
    <d v="2023-02-20T00:00:00"/>
    <d v="2023-08-19T00:00:00"/>
    <s v="6 meses "/>
    <d v="2023-11-19T00:00:00"/>
    <s v="3 meses "/>
    <d v="2023-11-19T00:00:00"/>
    <s v="9 meses "/>
    <s v="Término Ok"/>
    <m/>
    <m/>
    <m/>
    <m/>
    <s v="CALLE 38A SUR #72J-32"/>
    <n v="3102421467"/>
    <s v="MANUME2223@GMAIL.COM"/>
    <s v="Banco Davivienda"/>
    <s v="Ahorros"/>
    <s v="5870137808"/>
    <s v="Femenino"/>
    <s v="Colombia"/>
    <s v="Bogotá, D.C."/>
    <s v="Cundinamarca"/>
    <d v="1979-02-03T00:00:00"/>
    <n v="45"/>
    <s v="ESPECIALIZACION EN GERENCIOA INTEGRAL DE SERVICIOS DE SALUD -  FISIOTERAPEUTA"/>
    <m/>
  </r>
  <r>
    <x v="3"/>
    <s v="333-2023 C1"/>
    <n v="86077"/>
    <s v="Secop II"/>
    <s v="333-2023CPS-P(86077)"/>
    <s v="FDLSUBACD-333-2023(86077)"/>
    <x v="0"/>
    <x v="0"/>
    <x v="1"/>
    <d v="2023-06-30T00:00:00"/>
    <s v="$11.900.000"/>
    <s v="LUZ ANGELA BEDOYA BERNAL"/>
    <n v="52862391"/>
    <s v="Bogotá, D.C."/>
    <n v="1967"/>
    <n v="42000000"/>
    <n v="0"/>
    <n v="0"/>
    <n v="42000000"/>
    <n v="7000000"/>
    <m/>
    <m/>
    <n v="1"/>
    <s v="Persona Natural"/>
    <x v="1"/>
    <s v="1. 30/06/2023 2:10:23 PM Mediante documento radicado en el Fondo de Desarrollo Local de Suba, por quien obra como apoyo a la supervisión del Contrato No. 333-2023CPS-P(86077) se solicita CESIÓN del contrato suscrito con LUZ ANGELA BEDOYA BERNAL IDENTIFICADA con cédula de ciudadanía No. 52.862.391 de Bogotá D.C. De conformidad con la justificación de documento anexo suscrito por el supervisor, que hace parte integral de la presente modificación contractual. Por lo anterior, se realiza la CESIÓN DEL CONTRATO No. 333-2023CPS-P(86077) A YURICO CABRERA MENDEZ, identificada con cédula de ciudadanía NO. 52.358.516 de Bogotá D.C, a partir del día treinta (30) de junio de 2023, teniendo en cuenta la idoneidad, previa verificación de los requisitos aportados por el (la) contratista. Lo anterior de conformidad con los documentos anexos, los cuales hacen parte integral de la presente modificación contractual."/>
    <s v="PRESTAR SERVICIOS PROFESIONALES AL ÁREA DE GESTIÓN_x000a_DEL DESARROLLO LOCAL DE LA ALCALDÍA LOCAL DE SUBA, PARA APOYAR LA ESTRUCTURACIÓN, FORMULACIÓN, EVALUACIÓN Y SEGUIMIENTO A LOS PROYECTOS DE INVERSIÓN ENFOCADOS A LA REALIZACIÓN DE LAS ACCIONES INTEGRALES HACIA LA COMUNIDAD, DANDO CUMPLIMIENTO EFECTIVO A LOS COMPONENTES DEL PROYECTO 1967 -SUBA SALUDABLE Y SIN BARRERAS."/>
    <s v="https://community.secop.gov.co/Public/Tendering/OpportunityDetail/Index?noticeUID=CO1.NTC.4010182&amp;isFromPublicArea=True&amp;isModal=true&amp;asPopupView=true"/>
    <x v="20"/>
    <x v="423"/>
    <d v="2023-02-21T00:00:00"/>
    <d v="2023-08-20T00:00:00"/>
    <s v="6 meses "/>
    <d v="2023-11-20T00:00:00"/>
    <s v="3 meses "/>
    <d v="2023-11-20T00:00:00"/>
    <s v="9 meses "/>
    <s v="Término Ok"/>
    <m/>
    <m/>
    <m/>
    <m/>
    <s v="CALLE 166A#66-64"/>
    <n v="3102143481"/>
    <s v="LUZANGBEDB@HOTMAIL.COM"/>
    <s v="Banco Davivienda"/>
    <s v="Ahorros"/>
    <s v="008870384412"/>
    <s v="Femenino"/>
    <s v="Colombia"/>
    <s v="Bogotá, D.C."/>
    <s v="Cundinamarca"/>
    <d v="1981-04-20T00:00:00"/>
    <n v="43"/>
    <s v="MASTER UNIVERSITARIA EN ORIENTACION EDUCATIVA FAMILIAR - ESPECIALIZACION EN EDUACION Y ORIENTACION FAMIELIAR - TRABAJO SOCIAL"/>
    <m/>
  </r>
  <r>
    <x v="3"/>
    <s v="333-2023"/>
    <n v="86077"/>
    <s v="Secop II"/>
    <s v="333-2023CPS-P(86077)"/>
    <s v="FDLSUBACD-333-2023(86077)"/>
    <x v="0"/>
    <x v="0"/>
    <x v="1"/>
    <m/>
    <m/>
    <s v="YURIKO CABRERA MÉNDEZ"/>
    <n v="52358516"/>
    <s v="Bogotá, D.C."/>
    <n v="1967"/>
    <n v="42000000"/>
    <n v="21000000"/>
    <n v="0"/>
    <n v="63000000"/>
    <n v="7000000"/>
    <m/>
    <m/>
    <n v="1"/>
    <s v="Persona Natural"/>
    <x v="0"/>
    <s v="1. 10/08/2023 8:48:42 AM La supervisión del Contrato de Prestación de Servicios No. 333-2023CPS-P(86077), suscrito con , YURIKO CABRERA MENDEZ, radicó en la Oficina de Contratación solicitud de ADICIÓN Y PRÓRROGA No. (1) del referido contrato; prórroga hasta el (20) de noviembre de 2023, y adición para un valor total de VEINTIUN MILLONES PESOS M/CTE. ($21.000.000), teniendo en cuenta la justificación que se encuentra en los documentos anexos, que hacen parte integral del presente Contrato."/>
    <s v="PRESTAR SERVICIOS PROFESIONALES AL ÁREA DE GESTIÓN_x000a_DEL DESARROLLO LOCAL DE LA ALCALDÍA LOCAL DE SUBA, PARA APOYAR LA ESTRUCTURACIÓN, FORMULACIÓN, EVALUACIÓN Y SEGUIMIENTO A LOS PROYECTOS DE INVERSIÓN ENFOCADOS A LA REALIZACIÓN DE LAS ACCIONES INTEGRALES HACIA LA COMUNIDAD, DANDO CUMPLIMIENTO EFECTIVO A LOS COMPONENTES DEL PROYECTO 1967 -SUBA SALUDABLE Y SIN BARRERAS."/>
    <s v="https://community.secop.gov.co/Public/Tendering/OpportunityDetail/Index?noticeUID=CO1.NTC.4010182&amp;isFromPublicArea=True&amp;isModal=true&amp;asPopupView=true"/>
    <x v="20"/>
    <x v="423"/>
    <d v="2023-02-21T00:00:00"/>
    <d v="2023-08-20T00:00:00"/>
    <s v="6 meses "/>
    <d v="2023-11-20T00:00:00"/>
    <s v="3 meses "/>
    <d v="2023-11-20T00:00:00"/>
    <s v="9 meses "/>
    <s v="Término Ok"/>
    <m/>
    <m/>
    <m/>
    <m/>
    <s v="Cra 70 B # 4-32"/>
    <n v="3112358513"/>
    <s v="yuri7cabrera@gmail.com"/>
    <s v="Banco Davivienda"/>
    <s v="Ahorros"/>
    <s v="550457400083731"/>
    <s v="Femenino"/>
    <s v="Colombia"/>
    <s v="Bogotá, D.C."/>
    <s v="Cundinamarca"/>
    <d v="1978-01-07T00:00:00"/>
    <n v="46"/>
    <s v="FISIOTERAPIA"/>
    <m/>
  </r>
  <r>
    <x v="3"/>
    <s v="334-2023"/>
    <n v="86035"/>
    <s v="Secop II"/>
    <s v="334-2023CPS-P(86035)"/>
    <s v="FDLSUBACD-334-2023(86035)"/>
    <x v="0"/>
    <x v="0"/>
    <x v="1"/>
    <m/>
    <m/>
    <s v="ANA NATALIE DiAZ GONZaLEZ"/>
    <n v="53125026"/>
    <s v="Bogotá, D.C."/>
    <n v="2014"/>
    <n v="42000000"/>
    <n v="21000000"/>
    <n v="0"/>
    <n v="63000000"/>
    <n v="7000000"/>
    <m/>
    <m/>
    <n v="5"/>
    <s v="Persona Natural"/>
    <x v="0"/>
    <s v="1. 10/08/2023 8:58:37 AM La supervisión del Contrato de Prestación de Servicios No. 334-2023CPS-P(86035), suscrito con ANA NATALIE DÍAZ GONZÁLEZ, radicó en la Oficina de Contratación solicitud de ADICIÓN Y PRÓRROGA No. (1) del referido contrato; prórroga hasta el (15) de noviembre de 2023, y adición para un valor total de VEINTIUN MILLONES PESOS M/CTE. ($21.000.000), teniendo en cuenta la justificación que se encuentra en los documentos anexos, que hacen parte integral del presente Contrato."/>
    <s v="PRESTAR LOS SERVICIOS PROFESIONALES EN EL ÁREA DE GESTIÓN DE DESARROLLO LOCAL EN LA ASISTENCIA TÉCNICA Y EJECUCIÓN DE ACCIONES DE GESTIÓN DE RESIDUOS SÓLIDOS, FORTALECIMIENTO DEL RECICLAJE Y DEMÁS TEMAS AFINES DE LA GESTIÓN AMBIENTAL DE LA ALCALDÍA LOCAL DE SUBA, EN EL MARCO DEL CUMPLIMIENTO DE LAS METAS ESTABLECIDAS EN EL PROYECTO DE INVERSIÓN 2014 – SUBA PROMUEVE EL RECICLAJE Y LAS ENERGÍAS ALTERNATIVAS"/>
    <s v="https://community.secop.gov.co/Public/Tendering/OpportunityDetail/Index?noticeUID=CO1.NTC.3991794&amp;isFromPublicArea=True&amp;isModal=true&amp;asPopupView=true"/>
    <x v="12"/>
    <x v="424"/>
    <d v="2023-02-16T00:00:00"/>
    <d v="2023-08-15T00:00:00"/>
    <s v="6 meses "/>
    <d v="2023-11-15T00:00:00"/>
    <s v="3 meses "/>
    <d v="2023-11-15T00:00:00"/>
    <s v="9 meses "/>
    <s v="Término Ok"/>
    <m/>
    <m/>
    <m/>
    <m/>
    <s v="CALLE 81#102-60"/>
    <n v="3138936728"/>
    <s v="ANNITADIAZ2110@GMAIL.COM"/>
    <s v="Banco Davivienda"/>
    <s v="Ahorros"/>
    <s v="7270837946"/>
    <s v="Femenino"/>
    <s v="Colombia"/>
    <s v="San Gil"/>
    <s v="Santander"/>
    <d v="1985-10-21T00:00:00"/>
    <n v="38"/>
    <s v="COMUNICACION SOCIAL - TECNOLOGIA EN COMUNICACION SOCIAL - PERIODISMO"/>
    <m/>
  </r>
  <r>
    <x v="3"/>
    <s v="335-2023"/>
    <n v="83965"/>
    <s v="Secop II"/>
    <s v="335-2023CPS-P(83965)"/>
    <s v="FDLSUBACD-335-2023(83965)"/>
    <x v="0"/>
    <x v="0"/>
    <x v="1"/>
    <m/>
    <m/>
    <s v="LILIA ALEXANDRA ARJONA MARiN"/>
    <n v="52395443"/>
    <s v="Bogotá, D.C."/>
    <n v="1953"/>
    <n v="30300000"/>
    <n v="15150000"/>
    <n v="0"/>
    <n v="45450000"/>
    <n v="5050000"/>
    <m/>
    <m/>
    <n v="1"/>
    <s v="Persona Natural"/>
    <x v="0"/>
    <s v="1. 18/08/2023 La supervisión del Contrato de Prestación de Servicios No. 335-2023CPS-P(83965), suscrito con LILIA ALEXANDRA ARJONA MARIN, radicó en la Oficina de Contratación solicitud de ADICIÓN Y PRÓRROGA No. (1) del referido contrato; prórroga hasta el VEINTIUNO (21) de NOVIEMBRE de 2023, y adición para un valor total de QUINCE MILLONES CIENTO CINCUENTA MIL PESOS M/CTE ($15.150.000), teniendo en cuenta la justificación que se encuentra en los documentos anexos, que hacen parte integral del presente Contrato."/>
    <s v="Prestar servicios profesionales para apoyar al Alcalde Local en el seguimiento a programas y proyectos enfocados en la promoción, acompañamiento y atención de las instancias de participación locales, así como los procesos comunitarios en la localidad, en el marco del proyecto de inversión 1977 Suba participa, incide y reconstruye la confianza ciudadana."/>
    <s v="https://community.secop.gov.co/Public/Tendering/OpportunityDetail/Index?noticeUID=CO1.NTC.4039530&amp;isFromPublicArea=True&amp;isModal=true&amp;asPopupView=true"/>
    <x v="2"/>
    <x v="425"/>
    <d v="2023-02-22T00:00:00"/>
    <d v="2023-08-21T00:00:00"/>
    <s v="6 meses "/>
    <d v="2023-11-21T00:00:00"/>
    <s v="3 meses "/>
    <d v="2023-11-21T00:00:00"/>
    <s v="9 meses "/>
    <s v="Término Ok"/>
    <m/>
    <m/>
    <m/>
    <m/>
    <s v="CRA. 101 # 151-33 TR.14 APTO 402"/>
    <n v="3003918879"/>
    <s v="laamsj@gmail.com"/>
    <s v="Banco Scotiabank Colpatria"/>
    <s v="Ahorros"/>
    <s v="91246797230"/>
    <s v="Femenino"/>
    <s v="Colombia"/>
    <s v="Bogotá, D.C."/>
    <s v="Cundinamarca"/>
    <d v="1978-12-06T00:00:00"/>
    <n v="45"/>
    <s v="PSICOLOGÍA"/>
    <m/>
  </r>
  <r>
    <x v="3"/>
    <s v="336-2023"/>
    <n v="86841"/>
    <s v="Secop II"/>
    <s v="336-2023CPS-P(83841)"/>
    <s v="FDLSUBACD-336-2023(86841)"/>
    <x v="0"/>
    <x v="0"/>
    <x v="1"/>
    <m/>
    <m/>
    <s v="RICARDO ANDRES AGUILAR CORDOBA"/>
    <n v="1032364349"/>
    <s v="Bogotá, D.C."/>
    <n v="1969"/>
    <n v="30300000"/>
    <n v="15150000"/>
    <n v="0"/>
    <n v="45450000"/>
    <n v="5050000"/>
    <m/>
    <m/>
    <n v="1"/>
    <s v="Persona Natural"/>
    <x v="0"/>
    <s v="1. 14/08/2023 4:45:43 PM_x0009_La supervisión del Contrato de Prestación de Servicios No 336-2023CPS-P(83841), suscrito con RICARDO ANDRÉS AGUILAR CORDOBA, radicó en la Oficina de Contratación solicitud de ADICIÓN Y PRÓRROGA No. (1 ) del referido contrato; prórroga hasta el (20) de noviembre de 2023, y adición para un valor total de QUINCE MILLONES CIENTO CINCUENTA MIL PESOS M/CTE. ($15.150.000), teniendo en cuenta la justificación que se encuentra en los documentos anexos, que hacen parte integral del presente Contrato. La supervisión del Contrato de Prestación de Servicios No 336-2023CPS-P(83841), suscrito con RICARDO ANDRÉS AGUILAR CORDOBA, radicó en la Oficina de Contratación solicitud de ADICIÓN Y PRÓRROGA No. (1 ) del referido contrato; prórroga hasta el (20) de noviembre de 2023, y adición para un valor total de QUINCE MILLONES CIENTO CINCUENTA MIL PESOS M/CTE. ($15.150.000), teniendo en cuenta la justificación que se encuentra en los documentos anexos, que hacen parte integral del presente Contrato. La supervisión del Contrato de Prestación de Servicios No 336-2023CPS-P(83841), suscrito con RICARDO ANDRÉS AGUILAR CORDOBA, radicó en la Oficina de Contratación solicitud de ADICIÓN Y PRÓRROGA No. (1"/>
    <s v="PRESTAR LOS SERVICIOS PROFESIONALES AL ÁREA DE GESTIÓN DEL DESARROLLO LOCAL EN LA ASISTENCIA TÉCNICA Y EJECUCIÓN DE ACCIONES DE ARBOLADO URBANO Y RURAL DE LA LOCALIDAD Y DEMÁS TEMAS AFINES DE LA GESTIÓN AMBIENTAL DE LA ALCALDIA LOCAL DE SUBA EN EL MARCO DE LAS METAS DEL PROYECTO DE INVERSIÓN 1969 MAS ARBOLES MAS VIDA"/>
    <s v="https://community.secop.gov.co/Public/Tendering/OpportunityDetail/Index?noticeUID=CO1.NTC.4027008&amp;isFromPublicArea=True&amp;isModal=true&amp;asPopupView=true"/>
    <x v="12"/>
    <x v="419"/>
    <d v="2023-02-21T00:00:00"/>
    <d v="2023-08-20T00:00:00"/>
    <s v="6 meses "/>
    <d v="2023-11-20T00:00:00"/>
    <s v="3 meses "/>
    <d v="2023-11-20T00:00:00"/>
    <s v="9 meses "/>
    <s v="Término Ok"/>
    <m/>
    <m/>
    <m/>
    <m/>
    <s v="CL 33SUR 68C 10"/>
    <n v="3188858063"/>
    <s v="raac1986@hotmail.com"/>
    <s v="Banco Scotiabank Colpatria"/>
    <s v="Ahorros"/>
    <s v="202000424"/>
    <s v="Masculino"/>
    <s v="Colombia"/>
    <s v="Bogotá, D.C."/>
    <s v="Cundinamarca"/>
    <d v="1986-05-18T00:00:00"/>
    <n v="38"/>
    <s v="ESPECIALIZACION EN EVALUACION DEL IMPACTO AMBIENTAL DE PROYECTOS-INGENIERIA FORESTAL"/>
    <m/>
  </r>
  <r>
    <x v="3"/>
    <s v="337-2023"/>
    <n v="87269"/>
    <s v="Secop II"/>
    <s v="337-2023-CPS-P(87269)"/>
    <s v="FDLSUBACD-337-2023(87269)"/>
    <x v="0"/>
    <x v="0"/>
    <x v="1"/>
    <m/>
    <m/>
    <s v="MARIA CLAUDIA GUALDRÓN PINTO"/>
    <n v="37897509"/>
    <s v="San Gil (Santander)"/>
    <n v="1978"/>
    <n v="30300000"/>
    <n v="15150000"/>
    <n v="0"/>
    <n v="45450000"/>
    <n v="5050000"/>
    <m/>
    <m/>
    <n v="1"/>
    <s v="Persona Natural"/>
    <x v="0"/>
    <s v="1. 14/08/2023 3:05:30 PM Mediante documento radicado en el Fondo de Desarrollo Local de Suba, por JULIAN ANDRES MORENO BARON, quien obra como supervisor del Contrato de Prestación de Servicios 337-2023-CPS-P(87269), suscrito con MARÍA CLAUDIA GUALDRÓN PINTO se determina prorrogar por TRES (3) MESES contado a partir del vencimiento del plazo pactado y adicionar presupuestalmente al contrato la suma de QUINCE MILLONES CIENTO CINCUENTA MIL PESOS M/CTE. ($15.150.000) incluido impuestos, (la justificación se encuentra anexa al presente, la cual hace parte integra del contrato). La nueva fecha terminación del contrato es el 19/11/2023. Para el efecto, se cuenta con el Certificado de Disponibilidad Presupuestal (CDP) No. 700 del 9 de febr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PROFESIONALES AL ÁREA DE GESTIÓN DE DESARROLLO LOCAL DE LA ALCALDÍA LOCAL DE SUBA, CON EL FIN DE APOYAR LA FORMULACIÓN Y EJECUCIÓN DE LAS ACTIVIDADES DE FORTALECIMIENTO DEL CLIMA, LA CULTURA ORGANIZACIONAL Y EL DESARROLLO DE LAS ACCIONES EN MATERIA DE BIENESTAR, CAPACITACIÓN Y SEGURIDAD EN EL TRABAJO"/>
    <s v="https://community.secop.gov.co/Public/Tendering/OpportunityDetail/Index?noticeUID=CO1.NTC.3990774&amp;isFromPublicArea=True&amp;isModal=true&amp;asPopupView=true"/>
    <x v="8"/>
    <x v="423"/>
    <d v="2023-02-20T00:00:00"/>
    <d v="2023-08-19T00:00:00"/>
    <s v="6 meses "/>
    <d v="2023-11-19T00:00:00"/>
    <s v="3 meses "/>
    <d v="2023-11-19T00:00:00"/>
    <s v="9 meses "/>
    <s v="Término Ok"/>
    <m/>
    <m/>
    <m/>
    <m/>
    <s v="calle 140#9-94"/>
    <n v="3108685018"/>
    <s v="mariaclagupi@gmail.com"/>
    <s v="Banco Av Villas"/>
    <s v="Ahorros"/>
    <s v="637830055"/>
    <s v="Femenino"/>
    <s v="Colombia"/>
    <s v="San Gil"/>
    <s v="Santander"/>
    <d v="1978-05-06T00:00:00"/>
    <n v="46"/>
    <s v="PSICOLOGIA"/>
    <m/>
  </r>
  <r>
    <x v="3"/>
    <s v="338-2023"/>
    <n v="87266"/>
    <s v="Secop II"/>
    <s v="338-2023-CPS-P(87266)"/>
    <s v="FDLSUBACD-338-2023(87266)"/>
    <x v="0"/>
    <x v="0"/>
    <x v="1"/>
    <m/>
    <m/>
    <s v="NELSON JOSE MURCIA PEÑA"/>
    <n v="79233807"/>
    <s v="Bogotá, D.C."/>
    <n v="1978"/>
    <n v="66000000"/>
    <n v="0"/>
    <n v="0"/>
    <n v="66000000"/>
    <n v="6000000"/>
    <m/>
    <m/>
    <n v="1"/>
    <s v="Persona Natural"/>
    <x v="0"/>
    <m/>
    <s v="Prestar sus servicios profesionales para apoyar la preparación, desarrollo y sistematización de acciones que promuevan la participación del sector cultural en la localidad de Suba"/>
    <s v="https://community.secop.gov.co/Public/Tendering/OpportunityDetail/Index?noticeUID=CO1.NTC.4042501&amp;isFromPublicArea=True&amp;isModal=true&amp;asPopupView=true"/>
    <x v="4"/>
    <x v="426"/>
    <d v="2023-03-01T00:00:00"/>
    <d v="2023-12-31T00:00:00"/>
    <s v="10 meses "/>
    <d v="2023-12-31T00:00:00"/>
    <s v=""/>
    <d v="2023-12-31T00:00:00"/>
    <s v="10 meses "/>
    <s v="Término Ok"/>
    <m/>
    <m/>
    <m/>
    <m/>
    <s v="CL 129 D 121 C 51 BL 121 AP 502"/>
    <n v="3133947756"/>
    <s v="bogotanosuba@gmail.com"/>
    <s v="Banco Caja Social (BCSC)"/>
    <s v="Ahorros"/>
    <s v="24503572714"/>
    <s v="Masculino"/>
    <s v="Colombia"/>
    <s v="Bogotá, D.C."/>
    <s v="Cundinamarca"/>
    <d v="1961-06-04T00:00:00"/>
    <n v="63"/>
    <s v="MAESTRIA EN DESARROLLO EDUCATIVO Y SOCIAL-LICENCIATURA EN EDUCACION BASICA_x000a_CON ENFASIS EN EDUCACION ARTISTICA-TECNOLOGIA EN RECREACION DIRIGIDA"/>
    <m/>
  </r>
  <r>
    <x v="3"/>
    <s v="339-2023"/>
    <n v="83632"/>
    <s v="Secop II"/>
    <s v="339-2023-CPS-AG(83632)"/>
    <s v="FDLSUBACD-339-2023(83632)"/>
    <x v="0"/>
    <x v="0"/>
    <x v="0"/>
    <m/>
    <m/>
    <s v="HERNAN REYNALDO ALVARADO URREGO"/>
    <n v="1019046455"/>
    <s v="Bogotá, D.C."/>
    <n v="1978"/>
    <n v="15300000"/>
    <n v="7650000"/>
    <n v="0"/>
    <n v="22950000"/>
    <n v="2550000"/>
    <m/>
    <m/>
    <n v="4"/>
    <s v="Persona Natural"/>
    <x v="0"/>
    <s v="1. 15/08/2023 10:27:10 AM La supervisión del Contrato de Prestación de Servicios No 339-2023-CPS-AG(83632), suscrito con HERNAN REINALDO ALVARADO URREGO, radicó en la Oficina de Contratación solicitud de ADICIÓN Y PRÓRROGA No. (1 ) del referido contrato; prórroga hasta el (15) de noviembre de 2023, y adición para un valor total de SIETE MILLONES SEISCIENTOS CINCUENTA MIL PESOS M/CTE. ($ 7.650.000), teniendo en cuenta la justificación que se encuentra en los documentos anexos, que hacen parte integral del presente Contrato."/>
    <s v="PRESTAR EL SERVICIO COMO CONDUCTOR DE LOS VEHÍCULOS LIVIANOS QUE INTEGRAN EL PARQUE AUTOMOTOR DE LA ALCALDÍA LOCAL DE SUBA"/>
    <s v="https://community.secop.gov.co/Public/Tendering/OpportunityDetail/Index?noticeUID=CO1.NTC.3999439&amp;isFromPublicArea=True&amp;isModal=true&amp;asPopupView=true"/>
    <x v="8"/>
    <x v="424"/>
    <d v="2023-02-16T00:00:00"/>
    <d v="2023-08-15T00:00:00"/>
    <s v="6 meses "/>
    <d v="2023-11-15T00:00:00"/>
    <s v="3 meses "/>
    <d v="2023-11-15T00:00:00"/>
    <s v="9 meses "/>
    <s v="Término Ok"/>
    <m/>
    <m/>
    <m/>
    <m/>
    <s v="CALLE 151C#107-10"/>
    <n v="3143901165"/>
    <s v="WDAYNER1889@HOTMAIL.COM"/>
    <s v="Bancolombia"/>
    <s v="Ahorros"/>
    <s v="24042534440"/>
    <s v="Masculino"/>
    <s v="Colombia"/>
    <s v="Bogotá, D.C."/>
    <s v="Cundinamarca"/>
    <d v="1989-08-18T00:00:00"/>
    <n v="34"/>
    <s v="BACHILLER"/>
    <m/>
  </r>
  <r>
    <x v="3"/>
    <s v="340-2023"/>
    <n v="87484"/>
    <s v="Secop II"/>
    <s v="340-2023CPS-AG(87484)"/>
    <s v="FDLSUBACD-340-2023(87484)"/>
    <x v="0"/>
    <x v="0"/>
    <x v="0"/>
    <m/>
    <m/>
    <s v="BRAYAN SUAREZ BORJA"/>
    <n v="1233895755"/>
    <s v="Bogotá, D.C."/>
    <n v="1978"/>
    <n v="24000000"/>
    <n v="12000000"/>
    <n v="0"/>
    <n v="36000000"/>
    <n v="4000000"/>
    <m/>
    <m/>
    <n v="1"/>
    <s v="Persona Natural"/>
    <x v="0"/>
    <s v="1. 17/08/2023 4:35:33 PM La supervisión del Contrato de Prestación de Servicios No. 340-2023CPS-AG(87484), suscrito BRAYAN STIVEN SUÁREZ BORJA, radicó en la Oficina de Contratación solicitud de ADICIÓN Y PRÓRROGA No. (1) del referido contrato; prórroga hasta el VEINTIDOS (22) de NOVIEMBRE de 2023, y adición para un valor total de DOCE MILLONES DE PESOS M/CTE ($12.000.000), teniendo en cuenta la justificación que se encuentra en los documentos anexos, que hacen parte integral del presente Contrato."/>
    <s v="PRESTAR SERVICIOS TÉCNICOS AL ÁREA DE GESTIÓN DEL DESARROLLO LOCAL DE LA ALCALDÍA LOCAL DE SUBA, COMO APOYO EN EL ALMACÉN DEL FONDO DE DESARROLLO"/>
    <s v="https://community.secop.gov.co/Public/Tendering/OpportunityDetail/Index?noticeUID=CO1.NTC.4030357&amp;isFromPublicArea=True&amp;isModal=true&amp;asPopupView=true"/>
    <x v="16"/>
    <x v="419"/>
    <d v="2023-02-23T00:00:00"/>
    <d v="2023-08-22T00:00:00"/>
    <s v="6 meses "/>
    <d v="2023-11-22T00:00:00"/>
    <s v="3 meses "/>
    <d v="2023-11-22T00:00:00"/>
    <s v="9 meses "/>
    <s v="Término Ok"/>
    <m/>
    <m/>
    <m/>
    <m/>
    <s v="CALLE 128 D BIS # 87 B 79"/>
    <n v="3143891349"/>
    <s v="bssbborja@hotmail.com"/>
    <s v="Banco Davivienda"/>
    <s v="Ahorros"/>
    <s v="550488421726230"/>
    <s v="Masculino"/>
    <s v="Colombia"/>
    <s v="Bogotá, D.C."/>
    <s v="Cundinamarca"/>
    <d v="1998-01-28T00:00:00"/>
    <n v="26"/>
    <s v="TECNICO EN AUXILIAR ADMINISTRATIVO"/>
    <m/>
  </r>
  <r>
    <x v="3"/>
    <s v="341-2023"/>
    <n v="84010"/>
    <s v="Secop II"/>
    <s v="341-2023CPS-P (84010)"/>
    <s v="FDLSUBA-341-2023(84010)"/>
    <x v="0"/>
    <x v="0"/>
    <x v="1"/>
    <m/>
    <m/>
    <s v="MONICA LORENA CRUZ PINTO"/>
    <n v="1010181693"/>
    <s v="Bogotá, D.C."/>
    <n v="1979"/>
    <n v="55550000"/>
    <n v="5050000"/>
    <n v="0"/>
    <n v="60600000"/>
    <n v="5050000"/>
    <m/>
    <m/>
    <n v="5"/>
    <s v="Persona Natural"/>
    <x v="0"/>
    <s v="1. 21/12/2023 9:58:25 AM Mediante documento del apoyo a la supervisión con Vo.Bo., del Alcalde, justifica la conveniencia de prorrogar el plazo de ejecución contractual por el término de UN (1) MES contado a partir del vencimiento del plazo inicialmente pactado y en consecuencia adicionar el valor establecido en el contrato 341-2023CPS-P (84010), a nombre MÓNICA LORENA CRUZ PINTO, en la suma de CINCO MILLONES CINCUENTA MIL PESOS ($5.050.000)Lo anterior de conformidad con los documentos anexos, los cuales hacen parte integral de la presente modificación contractual."/>
    <s v="PRESTAR LOS SERVICIOS PROFESIONALES COMO ABOGADO EN LA ALCALDÍA LOCAL DE SUBA, PRINCIPALMENTE EN TODAS LAS GESTIONES JURÍDICAS Y ADMINISTRATIVAS EN MATERIA DE PROPIEDAD HORIZONTAL"/>
    <s v="https://community.secop.gov.co/Public/Tendering/OpportunityDetail/Index?noticeUID=CO1.NTC.3993024&amp;isFromPublicArea=True&amp;isModal=true&amp;asPopupView=true"/>
    <x v="21"/>
    <x v="420"/>
    <d v="2023-02-16T00:00:00"/>
    <d v="2023-12-31T00:00:00"/>
    <s v="10 meses 16 días."/>
    <d v="2024-01-31T00:00:00"/>
    <s v="1 meses "/>
    <d v="2024-01-31T00:00:00"/>
    <s v="11 meses 16 días."/>
    <s v="Término Ok"/>
    <m/>
    <m/>
    <m/>
    <m/>
    <s v="CARRERA 90#22C-59"/>
    <n v="3022245319"/>
    <s v="MONICA.CRUZ.PINTO@GMAIL.COM"/>
    <s v="Banco Davivienda"/>
    <s v="Ahorros"/>
    <s v="800077950"/>
    <s v="Femenino"/>
    <s v="Colombia"/>
    <s v="Sogamoso"/>
    <s v="Boyacá"/>
    <d v="1989-03-08T00:00:00"/>
    <n v="35"/>
    <s v="ESPECIALIZACION EN CONTRATACION ESTATAL Y SUGESTION-DERECHO"/>
    <m/>
  </r>
  <r>
    <x v="3"/>
    <s v="342-2023"/>
    <n v="85838"/>
    <s v="Secop II"/>
    <s v="342-2023CPS-AG(85838)"/>
    <s v="FDLSUBACD-342-2023(85838)"/>
    <x v="0"/>
    <x v="0"/>
    <x v="0"/>
    <m/>
    <m/>
    <s v="LEONARDO ALBERTO VARGAS DIAZ"/>
    <n v="79875867"/>
    <s v="Bogotá, D.C."/>
    <n v="1963"/>
    <n v="18300000"/>
    <n v="9150000"/>
    <n v="0"/>
    <n v="27450000"/>
    <n v="3050000"/>
    <m/>
    <m/>
    <n v="3"/>
    <s v="Persona Natural"/>
    <x v="0"/>
    <s v="1. 16/08/2023 1:55:43 PM La supervisión del Contrato de Prestación de Servicios No. 342-2023CPS-AG(85838), suscrito con LEONARDO ALBERTO VARGAS DÍAZ identificado con cédula de ciudadanía No. 79.875.867 de Bogotá, D.C., radicó en la Oficina de Contratación solicitud de ADICIÓN Y PRÓRROGA No. (1 ) del referido contrato así; a) Prórroga por (3) meses hasta el diecinueve (19) de noviembre de 2023, y adición para un valor NUEVE MILLONES CIENTO CINCUENTA MIL PESOS M/CTE. ($9.150.000) para un total de VEINTISIETE MILLONES CUATROCIENTOS CINCUENTA MIL PESOS M/CTE. ($24.450.000), la cual se encuentra respaldada con el Certificado de Disponibilidad Presupuestal No. 470 del 31 de enero de 2023, teniendo en cuenta la justificación que se encuentra en los documentos anexos, que hacen parte integral del presente Contrato."/>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3997413&amp;isFromPublicArea=True&amp;isModal=true&amp;asPopupView=true"/>
    <x v="34"/>
    <x v="424"/>
    <d v="2023-02-20T00:00:00"/>
    <d v="2023-08-19T00:00:00"/>
    <s v="6 meses "/>
    <d v="2023-11-19T00:00:00"/>
    <s v="3 meses "/>
    <d v="2023-11-19T00:00:00"/>
    <s v="9 meses "/>
    <s v="Término Ok"/>
    <m/>
    <m/>
    <m/>
    <m/>
    <s v="CARRERA 142#150-50"/>
    <n v="3184939726"/>
    <s v="LEONARDOVARGAS2@HOTMAIL.COM"/>
    <s v="Banco Falabella"/>
    <s v="Ahorros"/>
    <s v="111140297421"/>
    <s v="Masculino"/>
    <s v="Colombia"/>
    <s v="Bogotá, D.C."/>
    <s v="Cundinamarca"/>
    <d v="1977-06-12T00:00:00"/>
    <n v="46"/>
    <s v="BACHILLER"/>
    <m/>
  </r>
  <r>
    <x v="3"/>
    <s v="343-2023"/>
    <n v="87511"/>
    <s v="Secop II"/>
    <s v="343-2023CPS-P(87511)"/>
    <s v="FDLSUBACD-343-2023(87511)"/>
    <x v="0"/>
    <x v="0"/>
    <x v="1"/>
    <m/>
    <m/>
    <s v="MARIA ALEXANDRA MESA VALDES"/>
    <n v="1019115847"/>
    <s v="Bogotá, D.C."/>
    <n v="2032"/>
    <n v="30300000"/>
    <n v="15150000"/>
    <n v="0"/>
    <n v="45450000"/>
    <n v="5050000"/>
    <m/>
    <m/>
    <n v="5"/>
    <s v="Persona Natural"/>
    <x v="0"/>
    <s v="1. 14/08/2023 3:06:50 PM Mediante documento radicado en el Fondo de Desarrollo Local de Suba, por JULIAN ANDRES MORENO BARON, quien obra como supervisor del Contrato de Prestación de Servicios 343-2023CPS-P(87511), suscrito con MARÍA ALEXANDRA MESA VALDES se determina prorrogar por TRES (3) MESES contado a partir del vencimiento del plazo pactado y adicionar presupuestalmente al contrato la suma de QUINCE MILLONES CIENTO CINCUENTA MIL PESOS M/CTE. ($15.150.000) incluido impuestos, (la justificación se encuentra anexa al presente, la cual hace parte integra del contrato). La nueva fecha terminación del contrato es el 19/11/2023. Para el efecto, se cuenta con el Certificado de Disponibilidad Presupuestal (CDP) No. 705 del 9 de febr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SERVICIOS PROFESIONALES PARA EL ACOMPAÑAMIENTO, FORMACIÓN Y GESTIÓN DE INSTRUMENTOS JURÍDICOS CON ENFOQUE DIFERENCIAL, QUE ORIENTEN A LA CIUDADANÍA FRENTE A LAS RUTAS INSTITUCIONALES DE ATENCIÓN Y PERMITA FORTALECER LAS CAPACIDADES LOCALES PARA LA PREVENCIÓN DE VIOLENCIAS Y CONFLICTOS EN SUBA"/>
    <s v="https://community.secop.gov.co/Public/Tendering/OpportunityDetail/Index?noticeUID=CO1.NTC.4000419&amp;isFromPublicArea=True&amp;isModal=true&amp;asPopupView=true"/>
    <x v="13"/>
    <x v="422"/>
    <d v="2023-02-20T00:00:00"/>
    <d v="2023-08-19T00:00:00"/>
    <s v="6 meses "/>
    <d v="2023-11-19T00:00:00"/>
    <s v="3 meses "/>
    <d v="2023-11-19T00:00:00"/>
    <s v="9 meses "/>
    <s v="Término Ok"/>
    <m/>
    <m/>
    <m/>
    <m/>
    <s v="CARRERA 91#137-70"/>
    <n v="3102699861"/>
    <s v="ALEXANDRAMESAVALDES@GMAIL.COM"/>
    <s v="Banco Davivienda"/>
    <s v="Ahorros"/>
    <s v="570007470469642"/>
    <s v="Femenino"/>
    <s v="Colombia"/>
    <s v="Bogotá, D.C."/>
    <s v="Cundinamarca"/>
    <d v="1995-12-12T00:00:00"/>
    <n v="28"/>
    <s v="ANROPOLOGIA"/>
    <m/>
  </r>
  <r>
    <x v="3"/>
    <s v="344-2023"/>
    <n v="83803"/>
    <s v="Secop II"/>
    <s v="344-2023CPS-P(83803)"/>
    <s v="FDLSUBACD-344-2023(83803)"/>
    <x v="0"/>
    <x v="0"/>
    <x v="1"/>
    <m/>
    <m/>
    <s v="SEBASTIAN RAMIREZ MOSOS"/>
    <n v="1020806611"/>
    <s v="Bogotá, D.C."/>
    <n v="1978"/>
    <n v="42000000"/>
    <n v="21000000"/>
    <n v="0"/>
    <n v="63000000"/>
    <n v="7000000"/>
    <m/>
    <m/>
    <n v="1"/>
    <s v="Persona Natural"/>
    <x v="0"/>
    <s v="1. 14/08/2023 3:22:13 PM_x0009_Mediante documento radicado el 17 de julio de 2023, se solicita la PRÓRROGA y ADICIÓN del contrato No. 344-2023CPS-P(83803) suscrito con SEBASTIÁN RAMÍREZ MOSOS, por el término de TRES (3) MESES, además de adicionar VEINTIUN MILLONES PESOS M/CTE. ($21.000.000); atendiendo a la necesidad de garantizar la función de la administración local se requiere continuar con la ejecución del contrato de prestación de servicios objeto de adición y prórroga. LA NUEVA FECHA DE TERMINACIÓN DEL CONTRATO ES EL DÍA 19 DE NOVIEMBRE DE 2023. Las erogaciones correspondientes al pago del valor de la presente adición se harán con cargo al presupuesto del FDLS, según certificado de disponibilidad presupuestal N° 439 del 26/01/2023. Lo anterior, con fundamento además en el principio de la autonomía de la voluntad consagrado en el artículo 1602 del Código Civil, en concordancia con el artículo 40 de la Ley 80 de 1993, inciso tercero"/>
    <s v="PRESTAR SERVICIOS PROFESIONALES EN EL ÁREA DE GESTIÓN DEL DESARROLLO LOCAL DE LA ALCALDÍA LOCAL DE SUBA, EN EL PROCESO DE FORMULACIÓN, EJECUCIÓN, SEGUIMIENO Y EVALUACIÓN DE LAS POLÍTICAS, PLANES PROGRAMAS Y PROYECTOS DE DESARROLLO LOCAL, PARA LOGRAR EL CUMPLIMIENTO DE LAS METAS PLAN DE DESARROLLO LOCAL DE LA VIGENCIA. "/>
    <s v="https://community.secop.gov.co/Public/Tendering/OpportunityDetail/Index?noticeUID=CO1.NTC.4027983&amp;isFromPublicArea=True&amp;isModal=true&amp;asPopupView=true"/>
    <x v="6"/>
    <x v="419"/>
    <d v="2023-02-20T00:00:00"/>
    <d v="2023-08-19T00:00:00"/>
    <s v="6 meses "/>
    <d v="2023-11-19T00:00:00"/>
    <s v="3 meses "/>
    <d v="2023-11-19T00:00:00"/>
    <s v="9 meses "/>
    <s v="Término Ok"/>
    <m/>
    <m/>
    <m/>
    <m/>
    <s v="CL 181B 945"/>
    <n v="3134015165"/>
    <s v="seramo04@hotmail.com"/>
    <s v="Banco Caja Social (BCSC)"/>
    <s v="Ahorros"/>
    <s v="24085783193"/>
    <s v="Masculino"/>
    <s v="Colombia"/>
    <s v="Bogotá, D.C."/>
    <s v="Cundinamarca"/>
    <d v="1995-07-10T00:00:00"/>
    <n v="28"/>
    <s v="ESPECIALIZACION EN GESTION PUBLICA; CIENCIA POLÍTICA "/>
    <m/>
  </r>
  <r>
    <x v="3"/>
    <s v="345-2023"/>
    <n v="87243"/>
    <s v="Secop II"/>
    <s v="345-2023CPS-P(87243)"/>
    <s v="FDLSUBACD-345-2023(87243)"/>
    <x v="0"/>
    <x v="0"/>
    <x v="1"/>
    <m/>
    <m/>
    <s v="KAREN LIZET RODRIGUEZ MORA"/>
    <n v="1068973984"/>
    <s v="Choachí (Cundinamarca)"/>
    <n v="1967"/>
    <n v="88000000"/>
    <n v="44000000"/>
    <n v="0"/>
    <n v="132000000"/>
    <n v="8000000"/>
    <m/>
    <m/>
    <n v="1"/>
    <s v="Persona Natural"/>
    <x v="6"/>
    <s v="2. 26/03/2024 6:39:08 PM La supervisión del Contrato de Prestación de Servicios No. 345-2023CPS-P(87243),, suscrito con KAREN LIZZET RODRIGUEZ MORA Identificada con N° CC 1.068.973.984., radicó en la Oficina de Contratación solicitud de ADICIÓN Y PRÓRROGA No. (2 ) del referido contrato; prórroga hasta el (15) de junio de 2024, y adición para un valor total de VEINTE MILLONES DE PESOS M/CTE. ($ 20.000.000), teniendo en cuenta la justificación que se encuentra en los documentos anexos, que hacen parte integral del presente Contrato._x000a_1. 21/12/2023 4:00:07 PM Mediante documento radicado el 05 de Diciembre de 2023, se solicita la PRÓRROGA y ADICIÓN del contrato No. 345-2023CPS-P(87243)suscrito con KAREN LIZET RODRIGUEZ MORA en el termino de TRES (03) MESES, además VEINTICUATRO MILLONES DE PESOS ($24.000.000); atendiendo a la necesidad de garantizar la función de la administración local se requiere continuar con la ejecución del contrato de prestación de servicios objeto de adición y prórroga. LA NUEVA FECHA DE TERMINACIÓN DEL CONTRATO ES EL DÍA 31 DE MARZO DE 2024. Las erogaciones correspondientes al pago del valor de la presente adición se harán con cargo al presupuesto del FDLS, según certificado de disponibilidad presupuestal N° 1312 del 13/12/2023. Lo anterior, con fundamento además en el principio de la autonomía de la voluntad consagrado en el artículo 1602 del Código Civil, en concordancia con el artículo 40 de la Ley 80 de 1993, inciso tercero"/>
    <s v="Prestar servicios profesionales especializados en el Área de Gestión del Desarrollo Local de la Alcaldía Local de Suba, para la Coordinación, Estructuración, Formulación, Evaluación y seguimiento a los proyectos de inversión enfocados a la realización de las acciones integrales hacia la comunidad, dando cumplimiento efectivo a los componentes del proyecto 1967 – SUBA SALUDABLE Y SIN BARRERAS"/>
    <s v="https://community.secop.gov.co/Public/Tendering/OpportunityDetail/Index?noticeUID=CO1.NTC.4058048&amp;isFromPublicArea=True&amp;isModal=true&amp;asPopupView=true"/>
    <x v="20"/>
    <x v="426"/>
    <d v="2023-02-27T00:00:00"/>
    <d v="2023-12-31T00:00:00"/>
    <s v="10 meses 5 días."/>
    <d v="2024-06-15T00:00:00"/>
    <s v="5 meses 15 días."/>
    <d v="2024-06-15T00:00:00"/>
    <s v="1 años 3 meses 20 días."/>
    <s v="Término Ok"/>
    <m/>
    <m/>
    <m/>
    <m/>
    <s v="Carrera 57 160 -90"/>
    <n v="3002874681"/>
    <s v="karenrm984@gmail.com"/>
    <s v="Bancolombia"/>
    <s v="Ahorros"/>
    <s v="488413264299"/>
    <s v="Femenino"/>
    <s v="Colombia"/>
    <s v="Choachí"/>
    <s v="Cundinamarca"/>
    <d v="1990-01-05T00:00:00"/>
    <n v="34"/>
    <s v="ESPECIALIZACION EN GESTION PUBLICA; ESPECIALIZACION EN GERENCIA DE LA SALUD; ENFERMERIA"/>
    <m/>
  </r>
  <r>
    <x v="3"/>
    <s v="346-2023"/>
    <n v="87592"/>
    <s v="Secop II"/>
    <s v="346-2023CPS-P(87592)"/>
    <s v="FDLSUBACD-346-2023(87592)"/>
    <x v="0"/>
    <x v="0"/>
    <x v="1"/>
    <m/>
    <m/>
    <s v="VALENTINA ORBEGOZO DÍAZ"/>
    <n v="1000163101"/>
    <s v="Bogotá, D.C."/>
    <n v="1977"/>
    <n v="27480000"/>
    <n v="13740000"/>
    <n v="0"/>
    <n v="41220000"/>
    <n v="4580000"/>
    <m/>
    <m/>
    <n v="1"/>
    <s v="Persona Natural"/>
    <x v="0"/>
    <s v="1. 22/08/2023 11:41:17 AM Mediante documento radicado el 4 de julio de 2023, se solicita la PRÓRROGA y ADICIÓN del contrato No. 346-2023(87592), suscrito con VALENTINA ORBEGOZO DÍAZ, mayor de edad, vecino(a) de esta ciudad, identificado(a) con cédula de ciudadanía No 1000163101, por el término de TRES (3) MESES, además de adicionar la suma de TRECE MILLONES SETESCIENTOS CUARENTA MIL PESOS MCTE ($13.740.000) incluidos impuestos.; atendiendo a la necesidad de garantizar la función de la administración local se requiere continuar con la ejecución del contrato de prestación de servicios objeto de adición y prórroga. La nueva fecha de terminación del contrato es el día 30 de noviembre de 2023. Las erogaciones correspondientes al pago del valor de la presente adición se harán con cargo al presupuesto del FDLS, según certificado de disponibilidad presupuestal N° 706 del 14/02/2023. Lo anterior, con fundamento además en el principio de la autonomía de la voluntad consagrado en el artículo 1602 del Código Civil, en concordancia con el artículo 40 de la Ley 80 de 1993, inciso tercero."/>
    <s v="Prestar servicios profesionales para desarrollar los procesos de formación y mesas de cocreación que contribuyan al fortalecimiento de las competencias ciudadanas de la localidad de Suba, así como la consolidación de un cluster de colectivos"/>
    <s v="https://community.secop.gov.co/Public/Tendering/OpportunityDetail/Index?noticeUID=CO1.NTC.4063255&amp;isFromPublicArea=True&amp;isModal=true&amp;asPopupView=true"/>
    <x v="9"/>
    <x v="427"/>
    <d v="2023-03-01T00:00:00"/>
    <d v="2023-08-31T00:00:00"/>
    <s v="6 meses "/>
    <d v="2023-11-30T00:00:00"/>
    <s v="2 meses 30 días."/>
    <d v="2023-11-30T00:00:00"/>
    <s v="9 meses "/>
    <s v="Término Ok"/>
    <m/>
    <m/>
    <m/>
    <m/>
    <s v="CL 46 #5 21"/>
    <n v="3012639706"/>
    <s v="valentinaodiaz23@gmail.com"/>
    <s v="Bancolombia"/>
    <s v="Ahorros"/>
    <s v="29923174832"/>
    <s v="Femenino"/>
    <s v="Colombia"/>
    <s v="Bogotá, D.C."/>
    <s v="Cundinamarca"/>
    <d v="2001-08-23T00:00:00"/>
    <n v="22"/>
    <s v="GOBIERNO Y RELACIONES INTERNACIONALES"/>
    <m/>
  </r>
  <r>
    <x v="3"/>
    <s v="347-2023"/>
    <n v="87486"/>
    <s v="Secop II"/>
    <s v="347-2023CPS-P(87486)"/>
    <s v="FDLSUBACD-347-2023(87486)"/>
    <x v="0"/>
    <x v="0"/>
    <x v="1"/>
    <m/>
    <m/>
    <s v="NURY ANGELICA CUESTAS GUARNIZO"/>
    <n v="52440208"/>
    <s v="Bogotá, D.C."/>
    <n v="1978"/>
    <n v="25500000"/>
    <n v="5100000"/>
    <n v="0"/>
    <n v="30600000"/>
    <n v="2550000"/>
    <m/>
    <m/>
    <n v="1"/>
    <s v="Persona Natural"/>
    <x v="0"/>
    <s v="1. 20/12/2023 8:16:25 PM Para garantizar la continuidad del servicio y en virtud de que se continua con la insuficiencia de personal, se prorroga el contrato 347-2023 por dos (2) meses con la respectiva adicion por $5.100.000"/>
    <s v="PRESTAR LOS SERVICIOS DE APOYO EN LAS ACTIVIDADES ADMINISTRATIVAS EN EL ÁREA GESTIÓN DE DESARROLLO LOCAL, PARA EL LOGRO DE LAS METAS DE GESTIÓN ASOCIADAS ALCOMPONENTE DE INFRAESTRUCTURA DE LA VIGENCIA"/>
    <s v="https://community.secop.gov.co/Public/Tendering/OpportunityDetail/Index?noticeUID=CO1.NTC.4029982&amp;isFromPublicArea=True&amp;isModal=true&amp;asPopupView=true"/>
    <x v="11"/>
    <x v="419"/>
    <d v="2023-02-21T00:00:00"/>
    <d v="2023-12-20T00:00:00"/>
    <s v="10 meses "/>
    <d v="2024-02-20T00:00:00"/>
    <s v="2 meses "/>
    <d v="2024-02-20T00:00:00"/>
    <s v="1 años "/>
    <s v="Término Ok"/>
    <m/>
    <m/>
    <m/>
    <m/>
    <s v="CL 128 B 121 C 24, BL 135 APARTAMENTO 203"/>
    <n v="3115780311"/>
    <s v="nurycuestas3@gmail.com"/>
    <s v="Bancolombia"/>
    <s v="Ahorros"/>
    <s v="91202295245"/>
    <s v="Femenino"/>
    <s v="Colombia"/>
    <s v="Bogotá, D.C."/>
    <s v="Cundinamarca"/>
    <d v="1978-07-23T00:00:00"/>
    <n v="45"/>
    <s v="Bachiller"/>
    <m/>
  </r>
  <r>
    <x v="3"/>
    <s v="348-2023"/>
    <n v="84248"/>
    <s v="Secop II"/>
    <s v="348-2023CPS-AG(84248)"/>
    <s v="FDLSUBACD-348-2023(84248)"/>
    <x v="0"/>
    <x v="0"/>
    <x v="0"/>
    <m/>
    <m/>
    <s v="CHRISTIAN HERNAN DUARTE COLMENARES"/>
    <n v="1015401209"/>
    <s v="Bogotá, D.C."/>
    <n v="1999"/>
    <n v="15300000"/>
    <n v="7650000"/>
    <n v="0"/>
    <n v="22950000"/>
    <n v="2550000"/>
    <m/>
    <m/>
    <n v="5"/>
    <s v="Persona Natural"/>
    <x v="0"/>
    <m/>
    <s v="Prestar servicios profesionales al Área de Gestión del Desarrollo Local de la Alcaldía Local de Suba, para apoyar la estructuración, formulación, evaluación y seguimiento a los proyectos de inversión enfocados en el fortalecimiento del tejido social de la localidad de suba, dando cumplimiento efectivo a los componentes del proyecto 2034 - Suba entorno protector."/>
    <s v="https://community.secop.gov.co/Public/Tendering/OpportunityDetail/Index?noticeUID=CO1.NTC.4032903&amp;isFromPublicArea=True&amp;isModal=true&amp;asPopupView=true"/>
    <x v="11"/>
    <x v="425"/>
    <d v="2023-02-24T00:00:00"/>
    <d v="2023-08-23T00:00:00"/>
    <s v="6 meses "/>
    <d v="2023-11-23T00:00:00"/>
    <s v="3 meses "/>
    <d v="2023-11-23T00:00:00"/>
    <s v="9 meses "/>
    <s v="Término Ok"/>
    <m/>
    <m/>
    <m/>
    <m/>
    <s v="KR 136 A 146 35"/>
    <n v="3046828035"/>
    <s v="cduartec2022@gmail.com"/>
    <s v="Banco de Bogotá"/>
    <s v="Ahorros"/>
    <s v="605185776"/>
    <s v="Masculino"/>
    <s v="Colombia"/>
    <s v="Bogotá, D.C."/>
    <s v="Cundinamarca"/>
    <d v="1987-08-12T00:00:00"/>
    <n v="36"/>
    <s v="INGENIERIA AMBIENTAL"/>
    <m/>
  </r>
  <r>
    <x v="3"/>
    <s v="349-2023"/>
    <n v="84005"/>
    <s v="Secop II"/>
    <s v="349-2023CPS-P(84005)"/>
    <s v="FDLSUBACD-349-2023(84005)"/>
    <x v="0"/>
    <x v="0"/>
    <x v="1"/>
    <m/>
    <m/>
    <s v="GUILLERMO RAMIREZ TEJADA"/>
    <n v="79865830"/>
    <s v="Bogotá, D.C."/>
    <n v="1979"/>
    <n v="30300000"/>
    <n v="15150000"/>
    <n v="0"/>
    <n v="45450000"/>
    <n v="5050000"/>
    <m/>
    <m/>
    <n v="5"/>
    <s v="Persona Natural"/>
    <x v="0"/>
    <s v="1. 17/08/2023 11:36:25 AM Mediante documento radicado el 11 de julio de 2023, se solicita la PRÓRROGA y ADICIÓN del contrato No. 349-2023CPS-P(84005) suscrito con EDWIN GUILLERMO RAMÍREZ TEJADA, por el término de TRES (3) MESES, además de adicionar QUINCE MILLONES CIENTO CINCUENTA MIL PESOS M/CTE. ($15.150.000); atendiendo a la necesidad de garantizar la función de la administración local se requiere continuar con la ejecución del contrato de prestación de servicios objeto de adición y prórroga. LA NUEVA FECHA DE TERMINACIÓN DEL CONTRATO ES EL DÍA 22 DE NOVIEMBRE DE 2023. Las erogaciones correspondientes al pago del valor de la presente adición se harán con cargo al presupuesto del FDLS, según certificado de disponibilidad presupuestal N° 265 del 19/01/2023. Lo anterior, con fundamento además en el principio de la autonomía de la voluntad consagrado en el artículo 1602 del Código Civil, en concordancia con el artículo 40 de la Ley 80 de 1993, inciso tercero"/>
    <s v="Apoyar jurídicamente la ejecución de las acciones requeridas para la depuración de las actuaciones administrativas que cursan en la Alcaldía Local"/>
    <s v="https://community.secop.gov.co/Public/Tendering/OpportunityDetail/Index?noticeUID=CO1.NTC.4020897&amp;isFromPublicArea=True&amp;isModal=true&amp;asPopupView=true"/>
    <x v="21"/>
    <x v="419"/>
    <d v="2023-02-23T00:00:00"/>
    <d v="2023-08-22T00:00:00"/>
    <s v="6 meses "/>
    <d v="2023-11-22T00:00:00"/>
    <s v="3 meses "/>
    <d v="2023-11-22T00:00:00"/>
    <s v="9 meses "/>
    <s v="Término Ok"/>
    <m/>
    <m/>
    <m/>
    <m/>
    <s v="Diag 84A No. 76-13"/>
    <n v="3213262557"/>
    <s v="nimegol@gmail.com"/>
    <s v="Banco BBVA"/>
    <s v="Ahorros"/>
    <s v="242581452"/>
    <s v="Masculino"/>
    <s v="Colombia"/>
    <s v="Bogotá, D.C."/>
    <s v="Cundinamarca"/>
    <d v="1976-08-29T00:00:00"/>
    <n v="47"/>
    <s v="DERECHO"/>
    <m/>
  </r>
  <r>
    <x v="3"/>
    <s v="350-2023"/>
    <n v="83788"/>
    <s v="Secop II"/>
    <s v="350-2023CPS-P(83788)"/>
    <s v="FDLSUBACD-350-2023(83788)"/>
    <x v="0"/>
    <x v="0"/>
    <x v="1"/>
    <m/>
    <m/>
    <s v="RAFAEL STEPHEN AHUMADA RUIZ"/>
    <n v="1016033775"/>
    <s v="Bogotá, D.C."/>
    <n v="1978"/>
    <n v="30300000"/>
    <n v="15150000"/>
    <n v="0"/>
    <n v="45450000"/>
    <n v="5050000"/>
    <m/>
    <m/>
    <n v="1"/>
    <s v="Persona Natural"/>
    <x v="0"/>
    <s v="1. 24/08/2023 11:52:01 AM La supervisión del Contrato de Prestación de Servicios No. 350-2023CPS-P(83788), suscrito RAFAEL STEPHEN AHUMADA RUIZ, radicó en la Oficina de Contratación solicitud de ADICIÓN Y PRÓRROGA No. (1) del referido contrato; prórroga hasta el VEINTISEIS (26) de NOVIEMBRE de 2023, y adición para un valor total de QUINCE MILLONES CIENTO CINCUENTA MIL PESOS M/CTE ($15.150.000), teniendo en cuenta la justificación que se encuentra en los documentos anexos, que hacen parte integral del presente Contrato."/>
    <s v="PRESTAR SERVICIOS PROFESIONALES EN EL ÁREA DE GESTIÓN DEL DESARROLLO LOCAL DE LA ALCALDÍA LOCAL DE SUBA, PARA LOGRAR EL CUMPLIMIENTO DE LAS METAS DEL PLAN DE DESARROLLO LOCAL DE LA VIGENCIA"/>
    <s v="https://community.secop.gov.co/Public/Tendering/OpportunityDetail/Index?noticeUID=CO1.NTC.4027056&amp;isFromPublicArea=True&amp;isModal=true&amp;asPopupView=true"/>
    <x v="4"/>
    <x v="421"/>
    <d v="2023-02-27T00:00:00"/>
    <d v="2023-08-26T00:00:00"/>
    <s v="6 meses "/>
    <d v="2023-11-26T00:00:00"/>
    <s v="3 meses "/>
    <d v="2023-11-26T00:00:00"/>
    <s v="9 meses "/>
    <s v="Término Ok"/>
    <m/>
    <m/>
    <m/>
    <m/>
    <s v="Carrera 53 c # 131 A 10 Intr. 3 AP 903"/>
    <n v="3192478840"/>
    <s v="stephen032591@gmail.com"/>
    <s v="Banco Davivienda"/>
    <s v="Ahorros"/>
    <s v="457900021835"/>
    <s v="Masculino"/>
    <s v="Colombia"/>
    <s v="Bogotá, D.C."/>
    <s v="Cundinamarca"/>
    <d v="1991-03-25T00:00:00"/>
    <n v="33"/>
    <s v="ADMINISTRACION TURISTICA Y HOTELERA"/>
    <m/>
  </r>
  <r>
    <x v="3"/>
    <s v="351-2023"/>
    <n v="85838"/>
    <s v="Secop II"/>
    <s v="351-2023CPS-AG(85838)"/>
    <s v="FDLSUBACD-351-2023(85793)"/>
    <x v="0"/>
    <x v="0"/>
    <x v="0"/>
    <m/>
    <m/>
    <s v="WILMAR HERNAN PEREZ SANCHEZ"/>
    <n v="1019077094"/>
    <s v="Bogotá, D.C."/>
    <n v="1963"/>
    <n v="18300000"/>
    <n v="9150000"/>
    <n v="0"/>
    <n v="27450000"/>
    <n v="3050000"/>
    <m/>
    <m/>
    <n v="2"/>
    <s v="Persona Natural"/>
    <x v="0"/>
    <s v="1. 15/08/2023 5:11:08 PM La supervisión del Contrato de Prestación de Servicios No.351-2023CPS-AG(85838), suscrito con WILMAR HERNAN PEREZ SANCHEZ identificado(a) con cédula de ciudadanía No. 1019077094; radicó en la Oficina de Contratación solicitud de ADICIÓN Y PRÓRROGA No. (1 ) del referido contrato así; a) Prórroga por (3) meses hasta el (22) de noviembre de 2023, y b) Adición para un valor de ($9.150.000) para un total de VEINTISIETE MILLONES CUATROCIENTOS CINCUENTA MIL PESOS M/CTE. ($27.450.000), la cual se encuentra respaldada con el Certificado de Disponibilidad Presupuestal No. 470 de enero de 2023, teniendo en cuenta la justificación que se encuentra en los documentos anexos, que hacen parte integral del presente Contrato"/>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4029777&amp;isFromPublicArea=True&amp;isModal=true&amp;asPopupView=true"/>
    <x v="34"/>
    <x v="425"/>
    <d v="2023-02-23T00:00:00"/>
    <d v="2023-08-22T00:00:00"/>
    <s v="6 meses "/>
    <d v="2023-11-22T00:00:00"/>
    <s v="3 meses "/>
    <d v="2023-11-22T00:00:00"/>
    <s v="9 meses "/>
    <s v="Término Ok"/>
    <m/>
    <m/>
    <m/>
    <m/>
    <s v="Cra 145 # 143 a 21"/>
    <n v="3208689930"/>
    <s v="p.wilmarhernan@gmail.com"/>
    <s v="Banco Caja Social (BCSC)"/>
    <s v="Ahorros"/>
    <s v="24093510947"/>
    <s v="Masculino"/>
    <s v="Colombia"/>
    <s v="Bogotá, D.C."/>
    <s v="Cundinamarca"/>
    <d v="1992-12-10T00:00:00"/>
    <n v="31"/>
    <s v="TECNOLOGIA EN ENTRENAMIENTO DEPORTIVO"/>
    <m/>
  </r>
  <r>
    <x v="3"/>
    <s v="352-2023"/>
    <n v="84195"/>
    <s v="Secop II"/>
    <s v="352-2023CPS-AG(84195)"/>
    <s v="FDLSUBACD-352-2023(85838)"/>
    <x v="0"/>
    <x v="0"/>
    <x v="0"/>
    <m/>
    <m/>
    <s v="NISHME INDIRA FONTALVO SALCEDO"/>
    <n v="1007134154"/>
    <s v="Santo Tomás (Atlántico)"/>
    <n v="1978"/>
    <n v="24000000"/>
    <n v="12000000"/>
    <n v="0"/>
    <n v="36000000"/>
    <n v="4000000"/>
    <m/>
    <m/>
    <n v="2"/>
    <s v="Persona Natural"/>
    <x v="0"/>
    <s v="1. 18/08/2023 1:54:18 PM Mediante documento radicado el 4 de julio de 2023, se solicita la PRÓRROGA y ADICIÓN del contrato No. 352-2023(85813)), suscrito con NISHME INDIRA FONTALVO SALCEDO, mayor de edad, vecino(a) de esta ciudad, identificado(a) con cédula de ciudadanía No 1007134154, por el término de TRES (3) MESES, además de adicionar la suma de DOCE MILLONES DE PESOS MCTE ($12.000.000) incluidos impuestos.; atendiendo a la necesidad de garantizar la función de la administración local se requiere continuar con la ejecución del contrato de prestación de servicios objeto de adición y prórroga. La nueva fecha de terminación del contrato es el día 26 de noviembre de 2023. Las erogaciones correspondientes al pago del valor de la presente adición se harán con cargo al presupuesto del FDLS, según certificado de disponibilidad presupuestal N° 444 del 26/01/2023. Lo anterior, con fundamento además en el principio de la autonomía de la voluntad consagrado en el artículo 1602 del Código Civil, en concordancia con el artículo 40 de la Ley 80 de 1993, inciso tercero."/>
    <s v="APOYAR Y DAR SOPORTE TECNICO AL ADMINISTRADOR Y USUARIO FINAL DE LA RED DE SISTEMAS Y TECNOLOGIA E INFORMACION DE LA ALCALDIA LOCAL"/>
    <s v="https://community.secop.gov.co/Public/Tendering/OpportunityDetail/Index?noticeUID=CO1.NTC.4032318&amp;isFromPublicArea=True&amp;isModal=true&amp;asPopupView=true"/>
    <x v="9"/>
    <x v="425"/>
    <d v="2023-02-27T00:00:00"/>
    <d v="2023-08-26T00:00:00"/>
    <s v="6 meses "/>
    <d v="2023-11-26T00:00:00"/>
    <s v="3 meses "/>
    <d v="2023-11-26T00:00:00"/>
    <s v="9 meses "/>
    <s v="Término Ok"/>
    <m/>
    <m/>
    <m/>
    <m/>
    <s v="Calle 86 A # 95 – 16"/>
    <n v="3228256156"/>
    <s v="nishsalcedo@gmail.com"/>
    <s v="Banco Scotiabank Colpatria"/>
    <s v="Ahorros"/>
    <s v="4602022775"/>
    <s v="Femenino"/>
    <s v="Colombia"/>
    <s v="Santo Tomás"/>
    <s v="Atlántico"/>
    <d v="1992-06-30T00:00:00"/>
    <n v="31"/>
    <s v="TECNOLOGÍA EN DISEÑO, IMPLEMENTACIÓN Y MANTENIMIENTO DE; TÉCNICA PROFESIONAL EN INSTALACIÓN Y MANTENIMIENTO DE REDES DE "/>
    <m/>
  </r>
  <r>
    <x v="3"/>
    <s v="353-2023"/>
    <n v="87509"/>
    <s v="Secop II"/>
    <s v="353-2023CPS-P(87509)"/>
    <s v="FDLSUBACD-353-2023(87509)"/>
    <x v="0"/>
    <x v="0"/>
    <x v="1"/>
    <m/>
    <m/>
    <s v="ANA CELIA DIAZ DIAZ"/>
    <n v="51685704"/>
    <s v="Bogotá, D.C."/>
    <n v="1979"/>
    <n v="50500000"/>
    <n v="5050000"/>
    <n v="0"/>
    <n v="55550000"/>
    <n v="5050000"/>
    <m/>
    <m/>
    <n v="5"/>
    <s v="Persona Natural"/>
    <x v="0"/>
    <s v="1. 20/12/2023 9:05:12 AM Mediante documento radicado en el Fondo de Desarrollo Local de Suba, por JULIAN ANDRES MORENO BARON, quien obra como supervisor del Contrato de Prestación de Servicios 353-2023CPS-P(87509), suscrito con ANA CELIA DÍAZ DÍAZ se determina prorrogar por UN(1) MES contado a partir del vencimiento del plazo pactado y adicionar presupuestalmente al contrato la suma de CINCO MILLONES CINCUENTA MIL PESOS ($5.050.000) incluido impuestos, (la justificación se encuentra anexa al presente, la cual hace parte integra del contrato). La nueva fecha terminación del contrato es el 21/01/2024. Para el efecto, se cuenta con el Certificado de Disponibilidad Presupuestal (CDP) No. 1342 del 14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PROFESIONALES EN LA ALCALDÍA LOCAL DE SUBA, REALIZANDO ACCIONES PEDAGOGICAS PREVENTIVAS Y DE SENSIBILIZACIÓN PARA EL ACATAMIENTO VOLUNTARIO DE LAS NORMAS EN LA LOCALIDAD"/>
    <s v="https://community.secop.gov.co/Public/Tendering/OpportunityDetail/Index?noticeUID=CO1.NTC.4040435&amp;isFromPublicArea=True&amp;isModal=true&amp;asPopupView=true"/>
    <x v="21"/>
    <x v="425"/>
    <d v="2023-02-22T00:00:00"/>
    <d v="2023-12-21T00:00:00"/>
    <s v="10 meses "/>
    <d v="2024-01-21T00:00:00"/>
    <s v="1 meses "/>
    <d v="2024-01-21T00:00:00"/>
    <s v="11 meses "/>
    <s v="Término Ok"/>
    <m/>
    <m/>
    <m/>
    <m/>
    <s v="Carrera 89 No 147 B – 36 Apto 308"/>
    <n v="3204086557"/>
    <s v="aceliadiaz@gmail.com_x000d_"/>
    <s v="Bancolombia"/>
    <s v="Ahorros"/>
    <s v="21942559728"/>
    <s v="Femenino"/>
    <s v="Colombia"/>
    <s v="Guatavita"/>
    <s v="Cundinamarca"/>
    <d v="1961-11-08T00:00:00"/>
    <n v="62"/>
    <s v="ECONOMIA"/>
    <m/>
  </r>
  <r>
    <x v="3"/>
    <s v="354-2023"/>
    <n v="87509"/>
    <s v="Secop II"/>
    <s v="354-2023CPS-P(87509)"/>
    <s v="FDLSUBACD-354-2023(87509)"/>
    <x v="0"/>
    <x v="0"/>
    <x v="1"/>
    <m/>
    <m/>
    <s v="JUAN PABLO DIAZ SERRANO"/>
    <n v="1010209458"/>
    <s v="Bogotá, D.C."/>
    <n v="1979"/>
    <n v="30300000"/>
    <n v="15150000"/>
    <n v="0"/>
    <n v="45450000"/>
    <n v="5050000"/>
    <m/>
    <m/>
    <n v="5"/>
    <s v="Persona Natural"/>
    <x v="0"/>
    <s v="1. 2/03/2023 4:09:49 PM ((UTC-05:00) Que la entidad evidencia de oficio, que se presentó un error tipográfico en la enumeración del contrato, toda vez que en el documento aparece de la siguiente manera 353-2023CPS-P-(87509), Siendo el correcto 354-2023CPS-P(87509). 2. 18/08/2023 3:05:46 PM_x0009_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atista JUAN PABLO DÍAZ SERRANO valor 15.150.000 . 1. "/>
    <s v="PRESTAR LOS SERVICIOS PROFESIONALES EN LA ALCALDÍA_x000a_LOCAL DE SUBA, REALIZANDO ACCIONES PEDAGÓGICAS PREVENTIVAS Y DE SENSIBILIZACIÓN PARA EL ACATAMIENTO_x000a_VOLUNTARIO DE LAS NORMAS EN LA LOCALIDAD"/>
    <s v="https://community.secop.gov.co/Public/Tendering/OpportunityDetail/Index?noticeUID=CO1.NTC.4055660&amp;isFromPublicArea=True&amp;isModal=true&amp;asPopupView=true"/>
    <x v="21"/>
    <x v="426"/>
    <d v="2023-02-27T00:00:00"/>
    <d v="2023-08-26T00:00:00"/>
    <s v="6 meses "/>
    <d v="2023-11-26T00:00:00"/>
    <s v="3 meses "/>
    <d v="2023-11-26T00:00:00"/>
    <s v="9 meses "/>
    <s v="Término Ok"/>
    <m/>
    <m/>
    <m/>
    <m/>
    <s v="Cr 8 N 17-42"/>
    <n v="3138712223"/>
    <s v="juanpablods2920@gmail.com "/>
    <s v="Bancolombia"/>
    <s v="Ahorros"/>
    <s v="14100020964"/>
    <s v="Masculino"/>
    <s v="Colombia"/>
    <s v="Bogotá, D.C."/>
    <s v="Cundinamarca"/>
    <d v="1992-03-29T00:00:00"/>
    <n v="32"/>
    <s v="ESPECIALIZACION EN CIENCIAS ADMINISTRATIVAS Y CONSTITUCIONALES; DERECHO"/>
    <m/>
  </r>
  <r>
    <x v="3"/>
    <s v="355-2023"/>
    <n v="87509"/>
    <s v="Secop II"/>
    <s v="355-2023CPS-P(87509)"/>
    <s v="FDLSUBACD-355-2023(87509)"/>
    <x v="0"/>
    <x v="0"/>
    <x v="1"/>
    <m/>
    <m/>
    <s v="JOSE OSCAR BAQUERO GONZALEZ"/>
    <n v="79290366"/>
    <s v="Bogotá, D.C."/>
    <n v="1979"/>
    <n v="30300000"/>
    <n v="15150000"/>
    <n v="0"/>
    <n v="45450000"/>
    <n v="5050000"/>
    <m/>
    <m/>
    <n v="5"/>
    <s v="Persona Natural"/>
    <x v="0"/>
    <s v="1. 17/08/2023 4:31:41 PM La supervisión del Contrato de Prestación de Servicios No. 355-2023CPS-P(87509) suscrito con JOSE OSCAR BAQUERO GONZALEZ, radicó en la Oficina de Contratación solicitud de ADICIÓN Y PRÓRROGA No. (1) del referido contrato; prórroga hasta el VEINTIUNO (21) de NOVIEMBRE de 2023, y adición para un valor total de QUINCE MILLONES CIENTO CINCUENTA MIL PESOS M/CTE ($15.150.000), teniendo en cuenta la justificación que se encuentra en los documentos anexos, que hacen parte integral del presente Contrato."/>
    <s v="PRESTAR LOS SERVICIOS PROFESIONALES EN LA ALCALDIA LOCAL DE SUBA, REALIZANDO ACCIONES PEDAGOGICAS PREVENTIVAS Y DE SENSIBILIZACIÓN PARA EL ACATAMIENTO VOLUNTARIO DE LAS NORMAS EN LA LOCALIDAD."/>
    <s v="https://community.secop.gov.co/Public/Tendering/OpportunityDetail/Index?noticeUID=CO1.NTC.4042369&amp;isFromPublicArea=True&amp;isModal=true&amp;asPopupView=true"/>
    <x v="21"/>
    <x v="421"/>
    <d v="2023-02-22T00:00:00"/>
    <d v="2023-08-21T00:00:00"/>
    <s v="6 meses "/>
    <d v="2023-11-21T00:00:00"/>
    <s v="3 meses "/>
    <d v="2023-11-21T00:00:00"/>
    <s v="9 meses "/>
    <s v="Término Ok"/>
    <m/>
    <m/>
    <m/>
    <m/>
    <s v="Carrera 93 No. 72 A 47_x000d_"/>
    <n v="3214728890"/>
    <s v="oscarcowboy@hotmail.com_x000d_"/>
    <s v="Bancolombia"/>
    <s v="Ahorros"/>
    <s v="46719605133"/>
    <s v="Masculino"/>
    <s v="Colombia"/>
    <s v="Gachetá"/>
    <s v="Cundinamarca"/>
    <d v="1963-05-25T00:00:00"/>
    <n v="61"/>
    <s v="DERECHO"/>
    <m/>
  </r>
  <r>
    <x v="3"/>
    <s v="356-2023"/>
    <n v="84016"/>
    <s v="Secop II"/>
    <s v="356-2023CPS-P(84016)"/>
    <s v="FDLSUBACD-356-2023(84016)"/>
    <x v="0"/>
    <x v="0"/>
    <x v="1"/>
    <m/>
    <m/>
    <s v="CARLOS MAURICIO MARTINEZ RODRIGUEZ"/>
    <n v="74080242"/>
    <s v="Sogamoso (Boyacá)"/>
    <n v="1979"/>
    <n v="30300000"/>
    <n v="15150000"/>
    <n v="0"/>
    <n v="45450000"/>
    <n v="5050000"/>
    <m/>
    <m/>
    <n v="5"/>
    <s v="Persona Natural"/>
    <x v="0"/>
    <s v="1. 5/09/2023 6:01:21 PM La supervisión del Contrato de Prestación de Servicios No. 356-2023CPS-P(84016) suscrito con CARLOS MAURICIO MARTINEZ RODRIGUEZ, radicó en la Oficina de Contratación solicitud de ADICIÓN Y PRÓRROGA No. (1 ) del referido contrato; prórroga hasta el cinco (05) de diciembre de 2023, y adición para un valor total de QUINCE MILLONES CIENTO CINCUENTA MIL M/CTE ($15.150.000), teniendo en cuenta la justificación que se encuentra en los documentos anexos, que hacen parte integral del presente Contrato."/>
    <s v="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4048707&amp;isFromPublicArea=True&amp;isModal=true&amp;asPopupView=true"/>
    <x v="31"/>
    <x v="427"/>
    <d v="2023-03-06T00:00:00"/>
    <d v="2023-09-05T00:00:00"/>
    <s v="6 meses "/>
    <d v="2023-12-05T00:00:00"/>
    <s v="3 meses "/>
    <d v="2023-12-05T00:00:00"/>
    <s v="9 meses "/>
    <s v="Término Ok"/>
    <m/>
    <m/>
    <m/>
    <m/>
    <s v="Carrera 54A #169-45"/>
    <n v="3112604149"/>
    <s v="carlosmartinezabogados@gmai.com"/>
    <s v="Banco Davivienda"/>
    <s v="Ahorros"/>
    <s v="550006000905783"/>
    <s v="Masculino"/>
    <s v="Colombia"/>
    <s v="Duitama"/>
    <s v="Boyacá"/>
    <d v="1980-09-09T00:00:00"/>
    <n v="43"/>
    <s v="DERECHO"/>
    <m/>
  </r>
  <r>
    <x v="3"/>
    <s v="357-2023"/>
    <n v="86955"/>
    <s v="Secop II"/>
    <s v="357-2023CPS-AG(86955)"/>
    <s v="FDLSUBACD-357-2023(86955)"/>
    <x v="0"/>
    <x v="0"/>
    <x v="0"/>
    <m/>
    <m/>
    <s v="YULI VANESSA CUENCA ACOSTA"/>
    <n v="1085101057"/>
    <s v="El Banco (Magdalena)"/>
    <n v="1979"/>
    <n v="15300000"/>
    <n v="7650000"/>
    <n v="0"/>
    <n v="22950000"/>
    <n v="2550000"/>
    <m/>
    <m/>
    <n v="1"/>
    <s v="Persona Natural"/>
    <x v="0"/>
    <s v="1. 29/08/2023 12:42:23 P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YULY VANESA CUENCA Valor 7.650.000"/>
    <s v="APOYAR ADMINISTRATIVA Y ASISTENCIALMENTE A LAS INSPECCIONES DE POLICIA DE LA LOCALIDAD"/>
    <s v="https://community.secop.gov.co/Public/Tendering/OpportunityDetail/Index?noticeUID=CO1.NTC.4056116&amp;isFromPublicArea=True&amp;isModal=true&amp;asPopupView=true"/>
    <x v="31"/>
    <x v="426"/>
    <d v="2023-02-27T00:00:00"/>
    <d v="2023-08-26T00:00:00"/>
    <s v="6 meses "/>
    <d v="2023-11-26T00:00:00"/>
    <s v="3 meses "/>
    <d v="2023-11-26T00:00:00"/>
    <s v="9 meses "/>
    <s v="Término Ok"/>
    <m/>
    <m/>
    <m/>
    <m/>
    <s v="Cra. 102 # 155-50"/>
    <n v="3218472286"/>
    <s v="yulicuenca14@hotmail.com"/>
    <s v="Bancolombia"/>
    <s v="Ahorros"/>
    <s v="7856104804"/>
    <s v="Femenino"/>
    <s v="Colombia"/>
    <s v="El Banco"/>
    <s v="Magdalena"/>
    <d v="1992-07-11T00:00:00"/>
    <n v="31"/>
    <s v="DERECHO"/>
    <m/>
  </r>
  <r>
    <x v="3"/>
    <s v="358-2023"/>
    <n v="86955"/>
    <s v="Secop II"/>
    <s v="358-2023CPS-AG(86955)"/>
    <s v="FDLSUBACD-358-2023(86955)"/>
    <x v="0"/>
    <x v="0"/>
    <x v="0"/>
    <m/>
    <m/>
    <s v="FREDY RICARDO VARGAS URREGO"/>
    <n v="1070925158"/>
    <s v="Cota (Cundinamarca)"/>
    <n v="1979"/>
    <n v="15300000"/>
    <n v="7650000"/>
    <n v="0"/>
    <n v="22950000"/>
    <n v="2550000"/>
    <m/>
    <m/>
    <n v="1"/>
    <s v="Persona Natural"/>
    <x v="0"/>
    <s v="1. 18/08/2023 3:52:23 PM Mediante documento radicado el 17 de julio de 2023, se solicita la PRÓRROGA y ADICIÓN del contrato No. 358-2023CPS-AG(86955), suscrito con FREDY RICARDO VARGAS URREGO, por el término de TRES (3) MESES, además de adicionar SIETE MILLONES SEISCIENTOS CINCUENTA MIL PESOS M/CTE. ($12.000.000) M/CET; atendiendo a la necesidad de garantizar la función de la administración local se requiere continuar con la ejecución del contrato de prestación de servicios objeto de adición y prórroga. LA NUEVA FECHA DE TERMINACIÓN DEL CONTRATO ES EL DÍA 26 DE NOVIEMBRE DE 2023. Las erogaciones correspondientes al pago del valor de la presente reducirán se harán con cargo al presupuesto del FDLS, según certificado de disponibilidad presupuestal N° 494 del 31 de enero de 2023."/>
    <s v="Apoyar administrativa y asistencialmente a las Inspecciones de Policía de la Localidad"/>
    <s v="https://community.secop.gov.co/Public/Tendering/OpportunityDetail/Index?noticeUID=CO1.NTC.4049091&amp;isFromPublicArea=True&amp;isModal=true&amp;asPopupView=true"/>
    <x v="28"/>
    <x v="426"/>
    <d v="2023-02-27T00:00:00"/>
    <d v="2023-08-26T00:00:00"/>
    <s v="6 meses "/>
    <d v="2023-11-26T00:00:00"/>
    <s v="3 meses "/>
    <d v="2023-11-26T00:00:00"/>
    <s v="9 meses "/>
    <s v="Término Ok"/>
    <m/>
    <m/>
    <m/>
    <m/>
    <s v="CR 97B · 158-25"/>
    <n v="3202942524"/>
    <s v="fredy.vargasurrego@gmail.com"/>
    <s v="Bancolombia"/>
    <s v="Ahorros"/>
    <s v="19800001664"/>
    <s v="Masculino"/>
    <s v="Colombia"/>
    <s v="Gachetá"/>
    <s v="Cundinamarca"/>
    <d v="1997-04-09T00:00:00"/>
    <n v="27"/>
    <s v="BACHILLER"/>
    <m/>
  </r>
  <r>
    <x v="3"/>
    <s v="359-2023"/>
    <n v="86955"/>
    <s v="Secop II"/>
    <s v="359-2023CPS-AG(86955)"/>
    <s v="FDLSUBACD-359-2023(86955)"/>
    <x v="0"/>
    <x v="0"/>
    <x v="0"/>
    <m/>
    <m/>
    <s v="BRANDON STEVEN SANCHEZ FARFAN"/>
    <n v="1056786135"/>
    <s v="Puerto Boyacá (Boyacá)"/>
    <n v="1979"/>
    <n v="15300000"/>
    <n v="7650000"/>
    <n v="0"/>
    <n v="22950000"/>
    <n v="2550000"/>
    <m/>
    <m/>
    <n v="1"/>
    <s v="Persona Natural"/>
    <x v="0"/>
    <s v="1. 22/08/2023 10:22:15 AM La supervisión del Contrato de Prestación de Servicios No. 359-2023CPS-AG(86955), suscrito con BRANDON STEVEN SÁNCHEZ FARFAN identificado con cédula de ciudadanía No. 1.056.786.135 radicó en la Oficina de Contratación solicitud de ADICIÓN Y PRÓRROGA No. (1), del mismo; prórroga hasta el treinta (30) de noviembre de 2023, y adición por la suma de SIETE MILLONES SEISCIENTOS CINCUENTA MIL PESOS M/CTE. ($7.650.000) la cual se encuentra respaldada con el Certificado de Disponibilidad Presupuestal No. 494 del 31 de enero de 2023, teniendo en cuenta la justificación que se encuentra en los documentos anexos, que hacen parte integral del presente Contrato."/>
    <s v="Apoyar administrativa y asistencialmente a la Inspecciones de Policía de la Localidad"/>
    <s v="https://community.secop.gov.co/Public/Tendering/OpportunityDetail/Index?noticeUID=CO1.NTC.4067210&amp;isFromPublicArea=True&amp;isModal=true&amp;asPopupView=true"/>
    <x v="31"/>
    <x v="427"/>
    <d v="2023-03-01T00:00:00"/>
    <d v="2023-08-31T00:00:00"/>
    <s v="6 meses "/>
    <d v="2023-11-30T00:00:00"/>
    <s v="2 meses 30 días."/>
    <d v="2023-11-30T00:00:00"/>
    <s v="9 meses "/>
    <s v="Término Ok"/>
    <m/>
    <m/>
    <m/>
    <m/>
    <s v="CL 132 D BIS 129 20"/>
    <n v="3042583463"/>
    <s v="brandonfarfan02@gmail.com"/>
    <s v="Bancolombia"/>
    <s v="Ahorros"/>
    <s v="25445518142"/>
    <s v="Masculino"/>
    <s v="Colombia"/>
    <s v="Puerto Boyacá"/>
    <s v="Boyacá"/>
    <d v="1998-07-20T00:00:00"/>
    <n v="25"/>
    <s v="TECNOLOGIA EN GESTION BANCARIA Y DE ENTIDADES FINANCIERAS"/>
    <m/>
  </r>
  <r>
    <x v="3"/>
    <s v="360-2023"/>
    <n v="87608"/>
    <s v="Secop II"/>
    <s v="360-2023CPS-AG(87608)"/>
    <s v="FDLSUBACD-360-2023(87608)"/>
    <x v="0"/>
    <x v="0"/>
    <x v="0"/>
    <m/>
    <m/>
    <s v="LUIS GUILLERMO LAVERDE FERNaNDEZ"/>
    <n v="19452944"/>
    <s v="Bogotá, D.C."/>
    <n v="1978"/>
    <n v="11280000"/>
    <n v="5640000"/>
    <n v="0"/>
    <n v="16920000"/>
    <n v="1880000"/>
    <m/>
    <m/>
    <n v="1"/>
    <s v="Persona Natural"/>
    <x v="0"/>
    <s v="1. 17/08/2023 2:47:53 PM Mediante documento radicado el 17 de julio de 2023, se solicita la PRÓRROGA y ADICIÓN del contrato No. FDLSUBACD-360-2023(87608) suscrito con LUIS GUILLERMO LAVERDE FERNÁNDEZ, por el término de TRES (3) MESES, además de adicionar CINCO MILLONES SEISCIENTOS CUARENTA MIL PESOS M/CTE. ($ 5.640.000); atendiendo a la necesidad de garantizar la función de la administración local se requiere continuar con la ejecución del contrato de prestación de servicios objeto de adición y prórroga. LA NUEVA FECHA DE TERMINACIÓN DEL CONTRATO ES EL DÍA 26 DE NOVIEMBRE DE 2023. Las erogaciones correspondientes al pago del valor de la presente adición se harán con cargo al presupuesto del FDLS, según certificado de disponibilidad presupuestal N° 717 del 16/02/2023. Lo anterior, con fundamento además en el principio de la autonomía de la voluntad consagrado en el artículo 1602 del Código Civil, en concordancia con el artículo 40 de la Ley 80 de 1993, inciso tercero"/>
    <s v="PRESTAR LOS SERVICIOS DE APOYO A LA GESTIÓN DE DESARROLLO LOCAL EN EL CENTRO DE DOCUMENTACIÓN E INFORMACIÓN CDI DE LA ALCALDÍA LOCAL DE SUBA"/>
    <s v="https://community.secop.gov.co/Public/Tendering/OpportunityDetail/Index?noticeUID=CO1.NTC.4058405&amp;isFromPublicArea=True&amp;isModal=true&amp;asPopupView=true"/>
    <x v="7"/>
    <x v="427"/>
    <d v="2023-02-27T00:00:00"/>
    <d v="2023-08-26T00:00:00"/>
    <s v="6 meses "/>
    <d v="2023-11-26T00:00:00"/>
    <s v="3 meses "/>
    <d v="2023-11-26T00:00:00"/>
    <s v="9 meses "/>
    <s v="Término Ok"/>
    <m/>
    <m/>
    <m/>
    <m/>
    <s v="Carrera 98b # 131ª-49"/>
    <n v="3107834728"/>
    <s v="guillelaverde@hotmail.com"/>
    <s v="Bancolombia"/>
    <s v="Ahorros"/>
    <s v="19800020827"/>
    <s v="Masculino"/>
    <s v="Colombia"/>
    <s v="Bogotá, D.C."/>
    <s v="Cundinamarca"/>
    <d v="1961-07-23T00:00:00"/>
    <n v="62"/>
    <s v="BACHILLER"/>
    <m/>
  </r>
  <r>
    <x v="3"/>
    <s v="361-2023"/>
    <n v="87608"/>
    <s v="Secop II"/>
    <s v="361-2023CPS-AG(87608)"/>
    <s v="FDLSUBACD-361-2023(87608)"/>
    <x v="0"/>
    <x v="0"/>
    <x v="0"/>
    <m/>
    <m/>
    <s v="JONATHAN DAVID ALMANZA SANTOS"/>
    <n v="1019145454"/>
    <s v="Bogotá, D.C."/>
    <n v="1978"/>
    <n v="11280000"/>
    <n v="5640000"/>
    <n v="0"/>
    <n v="16920000"/>
    <n v="1880000"/>
    <m/>
    <m/>
    <n v="1"/>
    <s v="Persona Natural"/>
    <x v="0"/>
    <s v="1. 18/08/2023 1:57:46 PM Mediante documento radicado el 17 de julio de 2023, se solicita la PRÓRROGA y ADICIÓN del contrato No. 361-2023CPS-AG(87608), suscrito con JONATHAN DAVID ALMANZA SANTOS, por el término de TRES (3) MESES, además de adicionar CINCO MILLONES SEISCIENTOS CUARENTA MIL PESOS M/CTE. ($ 5.640.000); atendiendo a la necesidad de garantizar la función de la administración local se requiere continuar con la ejecución del contrato de prestación de servicios objeto de adición y prórroga. LA NUEVA FECHA DE TERMINACIÓN DEL CONTRATO ES EL DÍA 30 DE NOVIEMBRE DE 2023. Las erogaciones correspondientes al pago del valor de la presente adición se harán con cargo al presupuesto del FDLS, según certificado de disponibilidad presupuestal N° 717 del 16/02/2023. Lo anterior, con fundamento además en el principio de la autonomía de la voluntad consagrado en el artículo 1602 del Código Civil, en concordancia con el artículo 40 de la Ley 80 de 1993, inciso tercero"/>
    <s v="PRESTAR LOS SERVICIOS DE APOYO A LA GESTIÓN DE DESARROLLO LOCAL EN EL CENTRO DE DOCUMENTACIÓN E INFORMACIÓN CDI DE LA ALCALDÍA LOCAL DE SUBA"/>
    <s v="https://community.secop.gov.co/Public/Tendering/OpportunityDetail/Index?noticeUID=CO1.NTC.4063524&amp;isFromPublicArea=True&amp;isModal=true&amp;asPopupView=true"/>
    <x v="7"/>
    <x v="428"/>
    <d v="2023-03-01T00:00:00"/>
    <d v="2023-08-31T00:00:00"/>
    <s v="6 meses "/>
    <d v="2023-11-30T00:00:00"/>
    <s v="2 meses 30 días."/>
    <d v="2023-11-30T00:00:00"/>
    <s v="9 meses "/>
    <s v="Término Ok"/>
    <m/>
    <m/>
    <m/>
    <m/>
    <s v="Dig 149 #142-72 Etp 3 Lot 4 Bloq D (Suba)"/>
    <n v="3059314878"/>
    <s v="jonathan.almanza23@hotmail.com"/>
    <s v="Banco Caja Social (BCSC)"/>
    <s v="Ahorros"/>
    <s v="24111178087"/>
    <s v="Masculino"/>
    <s v="Colombia"/>
    <s v="Bogotá, D.C."/>
    <s v="Cundinamarca"/>
    <d v="1998-12-23T00:00:00"/>
    <n v="25"/>
    <s v="BACHILLER"/>
    <m/>
  </r>
  <r>
    <x v="3"/>
    <s v="362-2023"/>
    <n v="84005"/>
    <s v="Secop II"/>
    <s v="362-2023CPS-P(84005)"/>
    <s v="FDLSUBACD-362-2023(84005)"/>
    <x v="0"/>
    <x v="0"/>
    <x v="1"/>
    <m/>
    <m/>
    <s v="WILBER VICENTE CORTES PRADO"/>
    <n v="5222272"/>
    <s v="Barbacoas (Nariño)"/>
    <n v="1979"/>
    <n v="30300000"/>
    <n v="15150000"/>
    <n v="0"/>
    <n v="45450000"/>
    <n v="5050000"/>
    <m/>
    <m/>
    <n v="5"/>
    <s v="Persona Natural"/>
    <x v="0"/>
    <s v="1. 18/08/2023 1:58:38 PM Mediante documento radicado el 14 de agosto de 2023, se solicita la PRÓRROGA y ADICIÓN del contrato No. 362-2023CPS-P(84005) suscrito con WILBER VICENTE CORTÉS PRADO, por el término de TRES (3) MESES, además de adicionar QUINCE MILLONES CIENTO CINCUENTA MIL PESOS M/CTE. ($15.150.000); atendiendo a la necesidad de garantizar la función de la administración local se requiere continuar con la ejecución del contrato de prestación de servicios objeto de adición y prórroga. LA NUEVA FECHA DE TERMINACIÓN DEL CONTRATO ES EL DÍA 30 DE NOVIEMBRE DE 2023. Las erogaciones correspondientes al pago del valor de la presente adición se harán con cargo al presupuesto del FDLS, según certificado de disponibilidad presupuestal N° 265 del 19/01/2023. Lo anterior, con fundamento además en el principio de la autonomía de la voluntad consagrado en el artículo 1602 del Código Civil, en concordancia con el artículo 40 de la Ley 80 de 1993, inciso tercero"/>
    <s v="APOYAR JURIDICAMENTE LA EJECUCIÓN DE LAS ACCIONES REQUERIDAS PARA LA DEPURACIÓN DE LAS ACTUACIONES ADMINISTRATIVAS QUE CURSAN EN LA ALCALDLA LOCAL."/>
    <s v="https://community.secop.gov.co/Public/Tendering/OpportunityDetail/Index?noticeUID=CO1.NTC.4059364&amp;isFromPublicArea=True&amp;isModal=true&amp;asPopupView=true"/>
    <x v="21"/>
    <x v="427"/>
    <d v="2023-03-01T00:00:00"/>
    <d v="2023-08-31T00:00:00"/>
    <s v="6 meses "/>
    <d v="2023-11-30T00:00:00"/>
    <s v="2 meses 30 días."/>
    <d v="2023-11-30T00:00:00"/>
    <s v="9 meses "/>
    <s v="Término Ok"/>
    <m/>
    <m/>
    <m/>
    <m/>
    <s v="Calle 137 No. 126D- 05 Apto 201"/>
    <n v="3147993386"/>
    <s v="wilber99999@hotmail.com"/>
    <s v="Banco Scotiabank Colpatria"/>
    <s v="Ahorros"/>
    <s v="122057620"/>
    <s v="Masculino"/>
    <s v="Colombia"/>
    <s v="Barbacoas"/>
    <s v="Nariño"/>
    <d v="1983-10-15T00:00:00"/>
    <n v="40"/>
    <s v="ESPECIALIZACION DERECHO LABORAL Y SEGURIDAD SOCIAL; DERECHO"/>
    <m/>
  </r>
  <r>
    <x v="3"/>
    <s v="363-2023"/>
    <n v="86955"/>
    <s v="Secop II"/>
    <s v="363-2023CPS-AG(86955)"/>
    <s v="FDLSUBACD-363-2023(86955)"/>
    <x v="0"/>
    <x v="0"/>
    <x v="0"/>
    <m/>
    <m/>
    <s v="GINA DOLFENY SORIANO"/>
    <n v="52338364"/>
    <s v="Bogotá, D.C."/>
    <n v="1979"/>
    <n v="15300000"/>
    <n v="7650000"/>
    <n v="0"/>
    <n v="22950000"/>
    <n v="2550000"/>
    <m/>
    <m/>
    <n v="1"/>
    <s v="Persona Natural"/>
    <x v="0"/>
    <s v="1. 25/08/2023 4:38:40 PM Mediante documento radicado el 25 de AGOSTO de 2023, se solicita la PRÓRROGA y ADICIÓN del contrato No. 363-2023CPS-AG(86955) suscrito con GINA DOLFENY SORIANO VILLAMIL en el termino de TRES (03) MESES , además SIETE MILLONES SEISCIETOS CINCUENTA MIL PESOS M/CTE. ($7.650.000); atendiendo a la necesidad de garantizar la función de la administración local se requiere continuar con la ejecución del contrato de prestación de servicios objeto de adición y prórroga. LA NUEVA FECHA DE TERMINACIÓN DEL CONTRATO ES EL DÍA 26 DE NOVIEMBRE DE 2023. Las erogaciones correspondientes al pago del valor de la presente adición se harán con cargo al presupuesto del FDLS, según certificado de disponibilidad presupuestal N° 494 del 31/03/2023. Lo anterior, con fundamento además en el principio de la autonomía de la voluntad consagrado en el artículo 1602 del Código Civil, en concordancia con el artículo 40 de la Ley 80 de 1993, inciso tercero."/>
    <s v="APOYAR ADMINISTRATIVA Y ASISTENCIALMENTE A LAS INSPECCIONES DE POLICÍA DE LA LOCALIDAD”"/>
    <s v="https://community.secop.gov.co/Public/Tendering/OpportunityDetail/Index?noticeUID=CO1.NTC.4032682&amp;isFromPublicArea=True&amp;isModal=true&amp;asPopupView=true"/>
    <x v="28"/>
    <x v="425"/>
    <d v="2023-02-27T00:00:00"/>
    <d v="2023-08-26T00:00:00"/>
    <s v="6 meses "/>
    <d v="2023-11-26T00:00:00"/>
    <s v="3 meses "/>
    <d v="2023-11-26T00:00:00"/>
    <s v="9 meses "/>
    <s v="Término Ok"/>
    <m/>
    <m/>
    <m/>
    <m/>
    <s v="Calle 147c#100-16"/>
    <n v="3193343730"/>
    <s v="dolfenys@gmail.com"/>
    <s v="Bancolombia"/>
    <s v="Ahorros"/>
    <s v="19848505334"/>
    <s v="Femenino"/>
    <s v="Colombia"/>
    <s v="Bogotá, D.C."/>
    <s v="Cundinamarca"/>
    <d v="1974-02-21T00:00:00"/>
    <n v="50"/>
    <s v="BACHILLER"/>
    <m/>
  </r>
  <r>
    <x v="3"/>
    <s v="364-2023"/>
    <n v="84225"/>
    <s v="Secop II"/>
    <s v="364-2023CPS-AG(84225)"/>
    <s v="FDLSUBACD-364-2023(84225)"/>
    <x v="0"/>
    <x v="0"/>
    <x v="0"/>
    <m/>
    <m/>
    <s v="ROSALBA CASTIBLANCO DE FLOREZ"/>
    <n v="41578687"/>
    <s v="Bogotá, D.C."/>
    <n v="1974"/>
    <n v="24000000"/>
    <n v="12000000"/>
    <n v="0"/>
    <n v="36000000"/>
    <n v="4000000"/>
    <m/>
    <m/>
    <n v="1"/>
    <s v="Persona Natural"/>
    <x v="0"/>
    <s v="1. 9/08/2023 10:18:06 PM La supervisión del Contrato de Prestación de Servicios No. 364-2023CPS-AG(84225), suscrito con ROSALBA CASTIBLANCO DE FLOREZ identificada con cédula de ciudadanía No. 41.578.687 radicó en la Oficina de Contratación solicitud de ADICIÓN Y PRÓRROGA No. (1), del mismo; prórroga hasta el veintiuno (21) de noviembre de 2023, y adición por la suma de DOCE MILLONES DE PESOS M/CTE. ($12.000.000) la cual se encuentra respaldada con el Certificado de Disponibilidad Presupuestal No. 710 del 16 de febrero de 2023, teniendo en cuenta la justificación que se encuentra en los documentos anexos, que hacen parte integral del presente Contrato."/>
    <s v="PRESTAR SUS SERVICIOS TÉCNICOS PARA APOYAR EL SEGUIMIENTO Y ACOMPAÑAMIENTO DE LOS PROCESOS DE PLANEACIÓN LOCAL, PARA LA PROMOCIÓN DE LA PARTICIPACIÓN DE LAS MUJERES Y DE LA EQUIDAD DE GÉNERO, PARA MATERIALIZAR EN LA LOCALIDAD LAS ESTRATEGIAS DE TERRITORIALIZACIÓN Y TRANSVERSALIZACIÓN DE LA POLÍTICA PÚBLICA DE MUJERES Y EQUIDAD DE GÉNERO"/>
    <s v="https://community.secop.gov.co/Public/Tendering/OpportunityDetail/Index?noticeUID=CO1.NTC.4041308&amp;isFromPublicArea=True&amp;isModal=true&amp;asPopupView=true"/>
    <x v="4"/>
    <x v="421"/>
    <d v="2023-02-22T00:00:00"/>
    <d v="2023-08-21T00:00:00"/>
    <s v="6 meses "/>
    <d v="2023-11-21T00:00:00"/>
    <s v="3 meses "/>
    <d v="2023-11-21T00:00:00"/>
    <s v="9 meses "/>
    <s v="Término Ok"/>
    <m/>
    <m/>
    <m/>
    <m/>
    <s v="Cra 59 B BIS N.º 128 B-07, B 5 Apto. 302"/>
    <n v="3108600488"/>
    <s v="rosalbacastiblancop@gmail.com"/>
    <s v="Banco Davivienda"/>
    <s v="Ahorros"/>
    <s v="2500079062"/>
    <s v="Femenino"/>
    <s v="Colombia"/>
    <s v="Bogotá, D.C."/>
    <s v="Cundinamarca"/>
    <d v="1952-07-16T00:00:00"/>
    <n v="71"/>
    <s v="ARTES ESCENICAS - QUIMICA"/>
    <m/>
  </r>
  <r>
    <x v="3"/>
    <s v="365-2023"/>
    <n v="87502"/>
    <s v="Secop II"/>
    <s v="365-2023CPS-P(87502)"/>
    <s v="FDLSUBACD-365-2023(87502)"/>
    <x v="0"/>
    <x v="0"/>
    <x v="1"/>
    <m/>
    <m/>
    <s v="NASLY KATTERINE CUSPOCA ORDUZ"/>
    <n v="1049637907"/>
    <s v="Tunja (Boyacá)"/>
    <n v="1979"/>
    <n v="30300000"/>
    <n v="15150000"/>
    <n v="0"/>
    <n v="45450000"/>
    <n v="5050000"/>
    <m/>
    <m/>
    <n v="3"/>
    <s v="Persona Natural"/>
    <x v="0"/>
    <s v="1. 15/08/2023 10:54:20 AM La supervisión del Contrato de Prestación de Servicios No. 365-2023CPS-P(87502), suscrito con NASLY KATTERINE CUSPOCA ORDUZ identificada con cédula de ciudadanía No. 1.049.637.907 radicó en la Oficina de Contratación solicitud de ADICIÓN Y PRÓRROGA No. (1), del mismo; prórroga hasta el veintidós (22) de noviembre de 2023, y adición por la suma de QUINCE MILLONES CIENTO CINCUENTA MIL PESOS M/CTE. ($15.150.000) la cual se encuentra respaldada con el Certificado de Disponibilidad Presupuestal No. 713 del 16 de febrero de 2023, teniendo en cuenta la justificación que se encuentra en los documentos anexos, que hacen parte integral del presente Contrato."/>
    <s v="PRESTAR SERVICIOS PROFESIONALES PARA APOYAR AL FONDO DE DESARROLLO LOCAL DE SUBA Y A LA RED NACIONAL DE PROTECCIÓN AL CONSUMIDOR, EN TODAS LAS ACTUACIONES TÉCNICAS Y ADMINISTRATIVAS ADELANTADAS EN LAS VISITAS, ACOMPAÑAMIENTO, CAPACITACIÓN, SOCIALIZACIÓN Y/O SENSIBILIZACIÓN PARA EL CONTROL Y VERIFICACIÓN DE REGLAMENTOS TÉCNICOS Y METROLOGÍA LEGAL”. "/>
    <s v="https://community.secop.gov.co/Public/Tendering/OpportunityDetail/Index?noticeUID=CO1.NTC.4031391&amp;isFromPublicArea=True&amp;isModal=true&amp;asPopupView=true"/>
    <x v="21"/>
    <x v="419"/>
    <d v="2023-02-23T00:00:00"/>
    <d v="2023-08-22T00:00:00"/>
    <s v="6 meses "/>
    <d v="2023-11-22T00:00:00"/>
    <s v="3 meses "/>
    <d v="2023-11-22T00:00:00"/>
    <s v="9 meses "/>
    <s v="Término Ok"/>
    <m/>
    <m/>
    <m/>
    <m/>
    <s v="Carrera 100 No. 148 – 58 Apto 202 Torre 5"/>
    <n v="3134247804"/>
    <s v="nasly.cuspoca@gmail.com"/>
    <s v="Bancolombia"/>
    <s v="Ahorros"/>
    <s v="23771672281"/>
    <s v="Femenino"/>
    <s v="Colombia"/>
    <s v="Duitama"/>
    <s v="Boyacá"/>
    <d v="1993-06-02T00:00:00"/>
    <n v="31"/>
    <s v="ESPECIALIZACION EN DERECHO COMERCIAL - DERECHO"/>
    <m/>
  </r>
  <r>
    <x v="3"/>
    <s v="366-2023 C1"/>
    <n v="85994"/>
    <s v="Secop II"/>
    <s v="366-2023CPS-P(85994)"/>
    <s v="FDLSUBACD-366-2023(85994)"/>
    <x v="0"/>
    <x v="0"/>
    <x v="1"/>
    <d v="2023-07-07T00:00:00"/>
    <s v="$12.456.667"/>
    <s v="HENRY PINZON BAEZ"/>
    <n v="19291122"/>
    <s v="Bogotá, D.C."/>
    <n v="1979"/>
    <n v="30300000"/>
    <n v="15150000"/>
    <n v="0"/>
    <n v="45450000"/>
    <n v="5050000"/>
    <m/>
    <m/>
    <n v="5"/>
    <s v="Persona Natural"/>
    <x v="1"/>
    <s v="1. 7/07/2023 3:08:21 PM Mediante documento radicado en el Fondo de Desarrollo Local de Suba, por quien obra como apoyo a la supervisión del Contrato No.366-2023CPS-P(85994) se solicita CESIÓN del contrato suscrito con HENRY PINZON BAEZidentificado(a) con cédula de ciudadanía No. 19.291.122 de BOGOTA. De conformidad con la justificación de documento anexo suscrito por el supervisor, que hace parte integral de la presente modificación contractual. Por lo anterior, se realiza la CESIÓN DEL CONTRATO No. 366-2023CPS-P(85994) A GABRIEL ROBERTO RAMIREZ ROSERO, identificado con cedula de ciudadanía No. 1.015.435.784 de Bogotá, a partir del día siete (07) de julio de 2023, teniendo en cuenta la idoneidad, previa verificación de los requisitos aportados por el (la) contratista. Lo anterior de conformidad con los documentos anexos, los cuales hacen parte integral de la presente modificación contractual."/>
    <s v="Apoyar jurídicamente la ejecución de las acciones requeridas para el impulso y la depuración de las actuaciones administrativas que cursan en la Alcaldía Local"/>
    <s v="https://community.secop.gov.co/Public/Tendering/OpportunityDetail/Index?noticeUID=CO1.NTC.4078366&amp;isFromPublicArea=True&amp;isModal=true&amp;asPopupView=true"/>
    <x v="21"/>
    <x v="429"/>
    <d v="2023-03-21T00:00:00"/>
    <d v="2023-09-20T00:00:00"/>
    <s v="6 meses "/>
    <d v="2023-12-20T00:00:00"/>
    <s v="3 meses "/>
    <d v="2023-12-20T00:00:00"/>
    <s v="9 meses "/>
    <s v="Término Ok"/>
    <m/>
    <m/>
    <m/>
    <m/>
    <s v="TV 53 A 19 C 17 SUR"/>
    <n v="3175225416"/>
    <s v="henry-pinzon@hotmail.com"/>
    <s v="Banco Scotiabank Colpatria"/>
    <s v="Ahorros"/>
    <s v="4682033874"/>
    <s v="Masculino"/>
    <s v="Colombia"/>
    <s v="Bogotá, D.C."/>
    <s v="Cundinamarca"/>
    <d v="1953-09-22T00:00:00"/>
    <n v="70"/>
    <s v="PSICOLOGIA; DERECHO"/>
    <m/>
  </r>
  <r>
    <x v="3"/>
    <s v="366-2023"/>
    <n v="85994"/>
    <s v="Secop II"/>
    <s v="366-2023CPS-P(85994)"/>
    <s v="FDLSUBACD-366-2023(85994)"/>
    <x v="0"/>
    <x v="0"/>
    <x v="1"/>
    <m/>
    <m/>
    <s v="GABRIEL ROBERTO RAMIREZ ROSERO"/>
    <n v="1015435784"/>
    <s v="Bogotá, D.C."/>
    <n v="1979"/>
    <n v="30300000"/>
    <n v="15150000"/>
    <n v="0"/>
    <n v="45450000"/>
    <n v="5050000"/>
    <m/>
    <m/>
    <n v="5"/>
    <s v="Persona Natural"/>
    <x v="0"/>
    <s v="1. 19/09/2023 12:04:42 P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GABRIEL ROBERTO RAMIREZ ROSERO valor $ 15.150.000"/>
    <s v="Apoyar jurídicamente la ejecución de las acciones requeridas para el impulso y la depuración de las actuaciones administrativas que cursan en la Alcaldía Local"/>
    <s v="https://community.secop.gov.co/Public/Tendering/OpportunityDetail/Index?noticeUID=CO1.NTC.4078366&amp;isFromPublicArea=True&amp;isModal=true&amp;asPopupView=true"/>
    <x v="21"/>
    <x v="429"/>
    <d v="2023-03-21T00:00:00"/>
    <d v="2023-12-20T00:00:00"/>
    <s v="9 meses "/>
    <d v="2023-12-20T00:00:00"/>
    <s v=""/>
    <d v="2023-12-20T00:00:00"/>
    <s v="9 meses "/>
    <s v="Término Ok"/>
    <m/>
    <m/>
    <m/>
    <m/>
    <s v="Av Carr 60 #67ª 74 Bogotá D.C."/>
    <n v="3057121120"/>
    <s v="ramirezgabrielr@gmail.com"/>
    <s v="Banco Davivienda"/>
    <s v="Ahorros"/>
    <s v="450500023004"/>
    <s v="Masculino"/>
    <s v="Colombia"/>
    <s v="Bogotá, D.C."/>
    <s v="Cundinamarca"/>
    <d v="1993-01-02T00:00:00"/>
    <n v="31"/>
    <s v="ESPECIALIZACION EN DERECHO PUBLICO; DERECHO"/>
    <m/>
  </r>
  <r>
    <x v="3"/>
    <s v="367-2023"/>
    <n v="86955"/>
    <s v="Secop II"/>
    <s v="367-2023CPS-AG(86955)"/>
    <s v="FDLSUBACD-367-2023(86955)"/>
    <x v="0"/>
    <x v="0"/>
    <x v="0"/>
    <m/>
    <m/>
    <s v="LEIDY JOHANA DIAZ MUÑOZ"/>
    <n v="1124030852"/>
    <s v="Mosquera (Cundinamarca)"/>
    <n v="1979"/>
    <n v="15300000"/>
    <n v="7650000"/>
    <n v="0"/>
    <n v="22950000"/>
    <n v="2550000"/>
    <m/>
    <m/>
    <n v="1"/>
    <s v="Persona Natural"/>
    <x v="0"/>
    <s v="1. 22/08/2023 3:10:45 PM La supervisión del Contrato de Prestación de Servicios No. 367-2023CPS-AG(86955), suscrito con LEIDY JOHANA DÍAZ MUÑOZ, radicó en la Oficina de Contratación solicitud de ADICIÓN Y PRÓRROGA No. (1) del referido contrato; prórroga hasta el VEINTISEIS (26) de NOVIEMBRE de 2023, y adición para un valor total de SIETE MILLONES SEISCIENTOS CINCUENTA MIL PESOS M/CTE ($7.650.000), teniendo en cuenta la justificación que se encuentra en los documentos anexos, que hacen parte integral del presente Contrato."/>
    <s v="Apoyar administrativa y asistencialmente a las Inspecciones de Policía de la Localidad."/>
    <s v="https://community.secop.gov.co/Public/Tendering/OpportunityDetail/Index?noticeUID=CO1.NTC.4052978&amp;isFromPublicArea=True&amp;isModal=true&amp;asPopupView=true"/>
    <x v="31"/>
    <x v="426"/>
    <d v="2023-02-27T00:00:00"/>
    <d v="2023-08-26T00:00:00"/>
    <s v="6 meses "/>
    <d v="2023-11-26T00:00:00"/>
    <s v="3 meses "/>
    <d v="2023-11-26T00:00:00"/>
    <s v="9 meses "/>
    <s v="Término Ok"/>
    <m/>
    <m/>
    <m/>
    <m/>
    <s v="KR 38B 3A 36"/>
    <n v="3115643629"/>
    <s v="leidyjdiaz1031@gmail.com"/>
    <s v="Banco Davivienda"/>
    <s v="Ahorros"/>
    <s v="9570370248"/>
    <s v="Femenino"/>
    <s v="Colombia"/>
    <s v="Maicao"/>
    <s v="La Guajira"/>
    <d v="1989-09-20T00:00:00"/>
    <n v="34"/>
    <s v="ADMINISTRACION PUBLICA"/>
    <m/>
  </r>
  <r>
    <x v="3"/>
    <s v="368-2023"/>
    <n v="86881"/>
    <s v="Secop II"/>
    <s v="368-2023CPS-AG(86881)"/>
    <s v="FDLSUBACD-368-2023(86881)"/>
    <x v="0"/>
    <x v="0"/>
    <x v="0"/>
    <m/>
    <m/>
    <s v="RODRIGO ALEXANDER QUINTERO CONTRERAS"/>
    <n v="80757541"/>
    <s v="Bogotá, D.C."/>
    <n v="1978"/>
    <n v="15300000"/>
    <n v="7650000"/>
    <n v="0"/>
    <n v="22950000"/>
    <n v="2550000"/>
    <m/>
    <m/>
    <n v="5"/>
    <s v="Persona Natural"/>
    <x v="0"/>
    <s v="1. 25/08/2023 3:25:08 PM La supervisión del Contrato de Prestación de Servicios No. 368-2023CPS-AG(86881), suscrito con RODRIGO ALEXANDER QUINTERO CONTRERAS identificado con cédula de ciudadanía No. 80.757.541 de Bogotá, D.C., radicó en la Oficina de Contratación solicitud de ADICIÓN Y PRÓRROGA No. (1) del referido contrato así; a) Prórroga por (3) meses hasta el treinta (30) de noviembre de 2023, y adición para un valor SIETE MILLONES SEISCIENTOS CINCUENTA MIL PESOS M/CTE. ($ 7.650.000) para un total de VEINTIDOS MILLONES NOVECIENTOS CINCUENTA MIL PESOS M/CTE. ($22.950.000), la cual se encuentra respaldada con el Certificado de Disponibilidad Presupuestal No. 480 del 31 de enero de 2023, teniendo en cuenta la justificación que se encuentra en los documentos anexos, que hacen parte integral del presente Contrato."/>
    <s v="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4043083&amp;isFromPublicArea=True&amp;isModal=true&amp;asPopupView=true"/>
    <x v="7"/>
    <x v="421"/>
    <d v="2023-03-01T00:00:00"/>
    <d v="2023-08-31T00:00:00"/>
    <s v="6 meses "/>
    <d v="2023-11-30T00:00:00"/>
    <s v="2 meses 30 días."/>
    <d v="2023-11-30T00:00:00"/>
    <s v="9 meses "/>
    <s v="Término Ok"/>
    <m/>
    <m/>
    <m/>
    <m/>
    <s v="Cra 95 # 132D 09"/>
    <n v="3142789312"/>
    <s v="rodrienfer@yahoo.com"/>
    <s v="Banco Scotiabank Colpatria"/>
    <s v="Ahorros"/>
    <s v="4342016263"/>
    <s v="Masculino"/>
    <s v="Colombia"/>
    <s v="Bogotá, D.C."/>
    <s v="Cundinamarca"/>
    <d v="1983-07-31T00:00:00"/>
    <n v="40"/>
    <s v="BACHILLER"/>
    <m/>
  </r>
  <r>
    <x v="3"/>
    <s v="369-2023"/>
    <n v="86079"/>
    <s v="Secop II"/>
    <s v="369-2023CPS-P(86079)"/>
    <s v="FDLSUBACD-369-2023(86079)"/>
    <x v="0"/>
    <x v="0"/>
    <x v="1"/>
    <m/>
    <m/>
    <s v="FABIANA KARINA RINCON DURAN"/>
    <n v="1024495405"/>
    <s v="Bogotá, D.C."/>
    <n v="1964"/>
    <n v="30300000"/>
    <n v="15150000"/>
    <n v="0"/>
    <n v="45450000"/>
    <n v="5050000"/>
    <m/>
    <m/>
    <n v="1"/>
    <s v="Persona Natural"/>
    <x v="0"/>
    <s v="1. 23/08/2023 11:33:48 AM Atendiendo a la necesidad de garantizar la función de la administración local se requiere continuar con la ejecución del contrato de prestación de servicios, en consecuencia mediante documento radicado el 4 de julio de 2023, se solicita la PRÓRROGA y ADICIÓN del contrato por el termino de tres (03) meses. Las erogaciones correspondientes al pago del valor de la presente adición se harán con cargo al presupuesto del FDLS. Contratista FABIANA KARINA RINCÓN DURÁN Valor 15.150.000. 2. 2/11/2023 10:05:27 PM Mediante documento radicado en el Fondo de Desarrollo Local de Suba, por CATALINA POSADA ESCOBAR, quien obra como apoyo a la supervisión del Contrato 369-2023CPS-P (86079), se solicita SUSPENSIÓN del contrato suscrito con FABIANA KARINA RINCÓN DURÁN, por el término de CINCO (5) DÍAS, desde el 2 de noviembre de 2023 hasta el lunes 6 de noviembre de 2023. De conformidad con la justificación esgrimida en el documento anexo suscrito por el supervisor, que hace parte integral de la presente modificación contractual. TENIENDO EN CUENTA QUE LA SOLICITUD FUE RADICADA EL 02/11/2023, SE PROCEDE A SUSPENDER LA EJECUCIÓN DEL CONTRATO N° 369-2023CPS-P (86079), DESDE EL 2 de noviembre de 2023 hasta el lunes 6 de noviembre de 2023, DE CONFORMIDAD CON LAS CONSIDERACIONES ANTERIORMENTE EXPUESTAS. La fecha de reactivación del contrato será el 7 DE NOVIEMBRE DE 2023, día siguiente a la terminación de la suspensión. La nueva fecha de terminación del contrato será el 2 DE DICIEMBRE DE 2023. Lo anterior, con fundamento además en el principio de la autonomía de la voluntad consagrado en el artículo 1602 del Código Civil, en concordancia con el artículo 40 de la Ley 80 de 1993, inciso tercero. 3. 1/12/2023 10:16:26 AM Justificación de la modificación_x0009_Se reactiva el contrato tal a partir de 07 de noviembre de 2023, de conformidad con la justificación anexa en la suspensión del mismo. 4. 5/12/2023 5:43:53 PM De conformidad con la suspensión y posterior reactivación del contrato 369-2023 y teniendo en cuenta las fechas fijadas en el acta de suspensión, se aclara que la fecha de terminación del contrato es 2 de diciembre de 2023. "/>
    <s v="PRESTAR SERVICIOS PROFESIONALES EN ACCIONES ENFOCADAS A LA GENERACIÓN Y PROMOCIÓN DE LA ECONOMÍA PRODUCTIVA AMBIENTALMENTE SOSTENIBLE, EN EL MARCO DEL CUMPLIMIENTO DE LAS METAS ESTABLECIDAS EN EL PROYECTO DE INVERSIÓN 1964 RURALIDAD CAPACITADA Y FORTALECIDA"/>
    <s v="https://community.secop.gov.co/Public/Tendering/OpportunityDetail/Index?noticeUID=CO1.NTC.4043883&amp;isFromPublicArea=True&amp;isModal=true&amp;asPopupView=true"/>
    <x v="22"/>
    <x v="427"/>
    <d v="2023-02-28T00:00:00"/>
    <d v="2023-08-27T00:00:00"/>
    <s v="6 meses "/>
    <d v="2023-12-02T00:00:00"/>
    <s v="3 meses "/>
    <d v="2023-12-02T00:00:00"/>
    <s v="9 meses "/>
    <s v="Término Ok"/>
    <s v="Reactivado"/>
    <s v="1. Desde el 02 nov.2023 hasta el 06 nov. 2023."/>
    <n v="5"/>
    <m/>
    <s v="KR 81 F 10 B 40 CONJ Casteló AP 1108"/>
    <n v="3208463361"/>
    <s v="karyheks2013@gmail.com"/>
    <s v="Bancolombia"/>
    <s v="Ahorros"/>
    <s v="3975752274"/>
    <s v="Femenino"/>
    <s v="Colombia"/>
    <s v="González"/>
    <s v="Cesar"/>
    <d v="1989-09-22T00:00:00"/>
    <n v="34"/>
    <s v="ESPECIALIZACION EN EDUCACION PARA LA SOSTENIBILIDAD AMBIENTAL; INGENIERIA AMBIENTAL; TECNOLOGIA EN DESARROLLO AMBIENTAL"/>
    <m/>
  </r>
  <r>
    <x v="3"/>
    <s v="370-2023"/>
    <n v="86027"/>
    <s v="Secop II"/>
    <s v="370-2023CPS-P(86027)"/>
    <s v="FDLSUBACD-370-2023(86027)"/>
    <x v="0"/>
    <x v="0"/>
    <x v="1"/>
    <m/>
    <m/>
    <s v="MARIA ALEJANDRA MEDINA ROJAS"/>
    <n v="1019046675"/>
    <s v="Bogotá, D.C."/>
    <n v="1977"/>
    <n v="42000000"/>
    <n v="21000000"/>
    <n v="0"/>
    <n v="63000000"/>
    <n v="7000000"/>
    <m/>
    <m/>
    <n v="1"/>
    <s v="Persona Natural"/>
    <x v="0"/>
    <s v="1. 11/08/2023 11:11:25 AM Mediante documento radicado en el Fondo de Desarrollo Local de Suba, por JULIAN ANDRES MORENO BARON, quien obra como supervisor del Contrato de Prestación de Servicios 370-2023CPS-P(86027), suscrito con MARÍA ALEJANDRA MEDINA ROJAS, se determina prorrogar por TRES (3) MESES contado a partir del vencimiento del plazo pactado y adicionar presupuestalmente al contrato la suma de VEINTIUN MILLONES PESOS M/CTE. ($21.000.000) incluido impuestos, (la justificación se encuentra anexa al presente, la cual hace parte integra del contrato). La nueva fecha terminación del contrato es el 21/11/2023. Para el efecto, se cuenta con el Certificado de Disponibilidad Presupuestal (CDP) No. 691 del 10 de febr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servicios profesionales para apoyar al Alcalde Local en el seguimiento a programas y proyectos enfocados en la promoción, acompañamiento y atención de las instancias de participación locales, así como los procesos comunitarios en la localidad, en el marco del proyecto de inversión 1977 Suba participa, incide y reconstruye la confianza ciudadana."/>
    <s v="https://community.secop.gov.co/Public/Tendering/OpportunityDetail/Index?noticeUID=CO1.NTC.4041771&amp;isFromPublicArea=True&amp;isModal=true&amp;asPopupView=true"/>
    <x v="4"/>
    <x v="425"/>
    <d v="2023-02-22T00:00:00"/>
    <d v="2023-08-21T00:00:00"/>
    <s v="6 meses "/>
    <d v="2023-11-21T00:00:00"/>
    <s v="3 meses "/>
    <d v="2023-11-21T00:00:00"/>
    <s v="9 meses "/>
    <s v="Término Ok"/>
    <m/>
    <m/>
    <m/>
    <m/>
    <s v="CL 142 11 40"/>
    <n v="3013759764"/>
    <s v="mariaalejandramedina90@gmail.com"/>
    <s v="Bancolombia"/>
    <s v="Ahorros"/>
    <s v="46155668369"/>
    <s v="Femenino"/>
    <s v="Colombia"/>
    <s v="Bogotá, D.C."/>
    <s v="Cundinamarca"/>
    <d v="1990-05-15T00:00:00"/>
    <n v="34"/>
    <s v="MAESTRIA EN GOBIERNO Y POLITICAS PUBLICAS - POLITICA Y RELACIONES INTERNACIONALES"/>
    <m/>
  </r>
  <r>
    <x v="3"/>
    <s v="371-2023"/>
    <n v="85805"/>
    <s v="Secop II"/>
    <s v="371-2023CPS-P(85805)"/>
    <s v="FDLSUBACD-371-2023(85805)"/>
    <x v="0"/>
    <x v="0"/>
    <x v="1"/>
    <m/>
    <m/>
    <s v="MARIA ESTHER SINISTERRA QUIÑONEZ"/>
    <n v="66827428"/>
    <s v="Cali (Valle del Cauca)"/>
    <n v="1977"/>
    <n v="30300000"/>
    <n v="15150000"/>
    <n v="0"/>
    <n v="45450000"/>
    <n v="5050000"/>
    <m/>
    <m/>
    <n v="1"/>
    <s v="Persona Natural"/>
    <x v="0"/>
    <s v="1. 17/08/2023 3:12:01 PM Mediante documento radicado en el Fondo de Desarrollo Local de Suba, por JULIAN ANDRES MORENO BARON, quien obra como supervisor del Contrato de Prestación de Servicios 371-2023CPS-P(85805), suscrito con MARÍA ESTHER SINISTERRA QUIÑONES se determina prorrogar por TRES (3) MESES contado a partir del vencimiento del plazo pactado y adicionar presupuestalmente al contrato la suma de QUINCE MILLONES CIENTO CINCUENTA MIL PESOS M/CTE. ($15.150.000) incluido impuestos, (la justificación se encuentra anexa al presente, la cual hace parte integra del contrato). La nueva fecha terminación del contrato es el 30/11/2023. Para el efecto, se cuenta con el Certificado de Disponibilidad Presupuestal (CDP) No. 514 del 25 de febrer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PROFESIONALES AL ÁREA DE GESTIÓN DEL DESARROLLO LOCAL PARA APOYAR AL ALCALDE LOCAL EN EL FORTALECIMIENTO E INCLUSIÓN DE LAS COMUNIDADES NEGRAS, AFROCOLOMBIANAS, RAIZALES Y PALENQUERAS EN EL MARCO DE LA POLÍTICA PÚBLICA DISTRITAL AFRODESCENDIENTES Y LOS ESPACIOS DE PARTICIPACIÓN."/>
    <s v="https://community.secop.gov.co/Public/Tendering/OpportunityDetail/Index?noticeUID=CO1.NTC.4048643&amp;isFromPublicArea=True&amp;isModal=true&amp;asPopupView=true"/>
    <x v="4"/>
    <x v="426"/>
    <d v="2023-03-01T00:00:00"/>
    <d v="2023-08-31T00:00:00"/>
    <s v="6 meses "/>
    <d v="2023-11-30T00:00:00"/>
    <s v="2 meses 30 días."/>
    <d v="2023-11-30T00:00:00"/>
    <s v="9 meses "/>
    <s v="Término Ok"/>
    <m/>
    <m/>
    <m/>
    <m/>
    <s v="KR 95 #129 C 15"/>
    <n v="3186290179"/>
    <s v="esther6808@hotmail.com"/>
    <s v="Banco Caja Social (BCSC)"/>
    <s v="Ahorros"/>
    <s v="24088742021"/>
    <s v="Femenino"/>
    <s v="Colombia"/>
    <s v="Vélez"/>
    <s v="Santander"/>
    <d v="1968-12-27T00:00:00"/>
    <n v="55"/>
    <s v="LICENCIATURA EN EDUCACION BASICA CON ENFASIS EN CIENCIAS SOCIALES"/>
    <m/>
  </r>
  <r>
    <x v="3"/>
    <s v="372-2023"/>
    <n v="87782"/>
    <s v="Secop II"/>
    <s v="372-2023CPS-AG(87782)"/>
    <s v="FDLSUBACD-372-2023(87782)"/>
    <x v="0"/>
    <x v="0"/>
    <x v="0"/>
    <m/>
    <m/>
    <s v="EDWIN PALACIOS GARNICA"/>
    <n v="11804475"/>
    <s v="Quibdó (Chocó)"/>
    <n v="1998"/>
    <n v="18300000"/>
    <n v="9150000"/>
    <n v="0"/>
    <n v="27450000"/>
    <n v="3050000"/>
    <m/>
    <m/>
    <n v="5"/>
    <s v="Persona Natural"/>
    <x v="0"/>
    <s v="1. 31/08/2023 6:13:36 PM Mediante documento radicado el 18 de julio de 2023, se solicita la PRÓRROGA y ADICIÓN del contrato No. 372-2023CPS-AG(87782) suscrito con EDWIN PALACIOS GARNICA en el termino de TRES (03) MESES , además NUEVE MILLONES CIENTO CINCUENTA MIL PESOS M/CTE. ($9.150.000); atendiendo a la necesidad de garantizar la función de la administración local se requiere continuar con la ejecución del contrato de prestación de servicios objeto de adición y prórroga. LA NUEVA FECHA DE TERMINACIÓN DEL CONTRATO ES EL DÍA 30 DE NOVIEMBRE DE 2023. Las erogaciones correspondientes al pago del valor de la presente adición se harán con cargo al presupuesto del FDLS, según certificado de disponibilidad presupuestal N° 722 del 17/01/2023. Lo anterior, con fundamento además en el principio de la autonomía de la voluntad consagrado en el artículo 1602 del Código Civil, en concordancia con el artículo 40 de la Ley 80 de 1993, inciso tercero."/>
    <s v="PRESTAR SERVICIOS DE APOYO EN LAS ACTIVIDADES DE CUIDADO DEL ESPACIO PUBLICO PARA EL LOGRO DE LAS METAS DE GESTION DE LA VIGENCIA"/>
    <s v="https://community.secop.gov.co/Public/Tendering/OpportunityDetail/Index?noticeUID=CO1.NTC.4057338&amp;isFromPublicArea=True&amp;isModal=true&amp;asPopupView=true"/>
    <x v="22"/>
    <x v="428"/>
    <d v="2023-03-01T00:00:00"/>
    <d v="2023-08-31T00:00:00"/>
    <s v="6 meses "/>
    <d v="2023-11-30T00:00:00"/>
    <s v="2 meses 30 días."/>
    <d v="2023-11-30T00:00:00"/>
    <s v="9 meses "/>
    <s v="Término Ok"/>
    <m/>
    <m/>
    <m/>
    <m/>
    <s v="CARRERA 122 A # 128 - 51"/>
    <n v="3134628071"/>
    <s v="edwinpalaciosgarnica1975@gmail.com"/>
    <s v="Banco de Bogotá"/>
    <s v="Ahorros"/>
    <s v="52406584"/>
    <s v="Masculino"/>
    <s v="Colombia"/>
    <s v="Quibdó"/>
    <s v="Chocó"/>
    <d v="1975-08-01T00:00:00"/>
    <n v="48"/>
    <s v="BACHILLER"/>
    <m/>
  </r>
  <r>
    <x v="3"/>
    <s v="373-2023"/>
    <n v="87782"/>
    <s v="Secop II"/>
    <s v="373-2023CPS-AG(87782)"/>
    <s v="FDLSUBACD-373-2023(87782)"/>
    <x v="0"/>
    <x v="0"/>
    <x v="0"/>
    <m/>
    <m/>
    <s v="LISSETH MARLEN MARTiNEZ PUERTO"/>
    <n v="52904641"/>
    <s v="Bogotá, D.C."/>
    <n v="1998"/>
    <n v="18300000"/>
    <n v="9150000"/>
    <n v="0"/>
    <n v="27450000"/>
    <n v="3050000"/>
    <m/>
    <m/>
    <n v="5"/>
    <s v="Persona Natural"/>
    <x v="0"/>
    <s v="1. 30/08/2023 10:24:22 AM Mediante documento radicado el 17 de julio de 2023, se solicita la PRÓRROGA y ADICIÓN del contrato No.373-2023CPS-AG(87782), suscrito con LISSETH MARLEN MARTINEZ PUERTO, por el término de TRES (3) MESES, además de adicionar NUEVE MILLONES CIENTO CINCUENTA MIL PESOS M/CTE. ($9.150.000); atendiendo a la necesidad de garantizar la función de la administración local se requiere continuar con la ejecución del contrato de prestación de servicios objeto de adición y prórroga. LA NUEVA FECHA DE TERMINACIÓN DEL CONTRATO ES EL DÍA 01 DE DICIEMBRE DE 2023. Las erogaciones correspondientes al pago del valor de la presente adición se harán con cargo al presupuesto del FDLS, según certificado de disponibilidad presupuestal N° 722 del 17 de febrero de 2023. Lo anterior, con fundamento además en el principio de la autonomía de la voluntad consagrado en el artículo 1602 del Código Civil, en concordancia con el artículo 40 de la Ley 80 de 1993, inciso tercero"/>
    <s v="PRESTAR SERVICIOS DE APOYO EN LAS ACTIVIDADES DE CUIDADO DEL ESPACIO PÚBLICO PARA EL LOGRO DE LAS METAS DE GESTIÓN DE LA VIGENCIA."/>
    <s v="https://community.secop.gov.co/Public/Tendering/OpportunityDetail/Index?noticeUID=CO1.NTC.4070699&amp;isFromPublicArea=True&amp;isModal=true&amp;asPopupView=true"/>
    <x v="22"/>
    <x v="428"/>
    <d v="2023-03-02T00:00:00"/>
    <d v="2023-09-01T00:00:00"/>
    <s v="6 meses "/>
    <d v="2023-12-01T00:00:00"/>
    <s v="3 meses "/>
    <d v="2023-12-01T00:00:00"/>
    <s v="9 meses "/>
    <s v="Término Ok"/>
    <m/>
    <m/>
    <m/>
    <m/>
    <s v="CL 144 # 141 a 50 MANZ 1 CASA 112 FONTANAR DEL RIO SUBA"/>
    <n v="3203209658"/>
    <s v="lissmartinez007@gmail.com"/>
    <s v="Bancolombia"/>
    <s v="Ahorros"/>
    <s v="54734043039"/>
    <s v="Femenino"/>
    <s v="Colombia"/>
    <s v="Bogotá, D.C."/>
    <s v="Cundinamarca"/>
    <d v="1982-07-09T00:00:00"/>
    <n v="41"/>
    <s v="CONTADURÍA PÚBLICA"/>
    <m/>
  </r>
  <r>
    <x v="3"/>
    <s v="374-2023"/>
    <n v="83972"/>
    <s v="Secop II"/>
    <s v="374-2023CPS-P(87783)"/>
    <s v="FDLSUBACDP-374-2023(83972)"/>
    <x v="0"/>
    <x v="0"/>
    <x v="1"/>
    <m/>
    <m/>
    <s v="BRENDA YISEL JUTINICO PINZON"/>
    <n v="1019072874"/>
    <s v="Bogotá, D.C."/>
    <n v="1953"/>
    <n v="40400000"/>
    <n v="9258334"/>
    <n v="0"/>
    <n v="49658334"/>
    <n v="5050000"/>
    <m/>
    <m/>
    <n v="1"/>
    <s v="Persona Natural"/>
    <x v="0"/>
    <s v="1. 25/10/2023 3:40:48 PM Mediante documento radicado el 20 de septiembre de 2023, se solicita la PRÓRROGA y ADICIÓN del contrato No. 374-2023CPS-P(87783) suscrito con BRENDA YISEL JUTINICO PINZON en el termino de UN (01) MES, VEINTICINCO (25) DIAS , además NUEVE MILLONES DOSCIENTO CINCUENTA Y OCHO MIL TRESCIENTOS TREINTA Y CUATRO PESOS M/Cte. ($9.258.334); atendiendo a la necesidad de garantizar la función de la administración local se requiere continuar con la ejecución del contrato de prestación de servicios objeto de adición y prórroga. LA NUEVA FECHA DE TERMINACIÓN DEL CONTRATO ES EL DÍA 31 DE DICIEMBRE DE 2023. Las erogaciones correspondientes al pago del valor de la presente adición se harán con cargo al presupuesto del FDLS, según certificado de disponibilidad presupuestal N° 1097 del 24/10/2023. Lo anterior, con fundamento además en el principio de la autonomía de la voluntad consagrado en el artículo 1602 del Código Civil, en concordancia con el artículo 40 de la Ley 80 de 1993, inciso tercero."/>
    <s v="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4088528&amp;isFromPublicArea=True&amp;isModal=true&amp;asPopupView=true"/>
    <x v="2"/>
    <x v="429"/>
    <d v="2023-03-06T00:00:00"/>
    <d v="2023-11-05T00:00:00"/>
    <s v="8 meses "/>
    <d v="2023-12-31T00:00:00"/>
    <s v="1 meses 26 días."/>
    <d v="2023-12-31T00:00:00"/>
    <s v="9 meses 26 días."/>
    <s v="Término Ok"/>
    <m/>
    <m/>
    <m/>
    <m/>
    <s v="Carrera 102 #154-30"/>
    <n v="3213506243"/>
    <s v="brenda.vale@hotmail.es"/>
    <s v="Banco Davivienda"/>
    <s v="Ahorros"/>
    <s v="570451870063703"/>
    <s v="Femenino"/>
    <s v="Colombia"/>
    <s v="Viotá"/>
    <s v="Cundinamarca"/>
    <d v="1992-07-01T00:00:00"/>
    <n v="31"/>
    <s v="ESPECIALIZACIÓN EN GERENCIA DE CALIDAD EN SALUD; PSICOLOGA"/>
    <m/>
  </r>
  <r>
    <x v="3"/>
    <s v="375-2023"/>
    <n v="87749"/>
    <s v="Secop II"/>
    <s v="375-2023CPS-AG(87749)"/>
    <s v="FDLSUBACD-375-2023(87749)"/>
    <x v="0"/>
    <x v="0"/>
    <x v="0"/>
    <m/>
    <m/>
    <s v="FRANCISCO ALBERTO ROZO TORRES"/>
    <n v="80220338"/>
    <s v="Bogotá, D.C."/>
    <n v="1963"/>
    <n v="24000000"/>
    <n v="12000000"/>
    <n v="0"/>
    <n v="36000000"/>
    <n v="4000000"/>
    <m/>
    <m/>
    <n v="1"/>
    <s v="Persona Natural"/>
    <x v="0"/>
    <s v="1. 18/08/2023 1:54:06 PM_x0009_Mediante documento radicado el 17 de julio de 2023, se solicita la PRÓRROGA y ADICIÓN del contrato No. 375-2023CPS-AG(87749), suscrito con FRANCISCO ALBERTO ROZO TORRES, por el término de TRES (3) MESES, además de adicionar DOCE MILLONES DE PESOS M/CTE ($12.000.000) M/CTE; atendiendo a la necesidad de garantizar la función de la administración local se requiere continuar con la ejecución del contrato de prestación de servicios objeto de adición y prórroga. LA NUEVA FECHA DE TERMINACIÓN DEL CONTRATO ES EL DÍA 30 DE NOVIEMBRE DE 2023. Las erogaciones correspondientes al pago del valor de la presente adición se harán con cargo al presupuesto del FDLS, según certificado de disponibilidad presupuestal N° 760 del 19/02/2023. Lo anterior, con fundamento además en el principio de la autonomía de la voluntad consagrado en el artículo 1602 del Código Civil, en concordancia con el artículo 40 de la Ley 80 de 1993, inciso tercero"/>
    <s v="PRESTAR SERVICIOS DE APOYO A LA GESTIÓN PROMOVIENDO EL SEGUIMIENTO A PROGRAMAS Y PROYECTOS ENFOCADOS A LA PROMOCIÓN, ACOMPAÑAMIENTO Y ATENCIÓN DE EVENTOS Y ACCIONES DEPORTIVAS, ASÍ COMO APOYAR EL DESARROLLO DE LOS MISMOS EN CONCORDANCIA CON LOS PROCESOS DE PARTICIPACIÓN CIUDADANA REALIZADA EN LA LOCALIDAD”. "/>
    <s v="https://community.secop.gov.co/Public/Tendering/OpportunityDetail/Index?noticeUID=CO1.NTC.4067279&amp;isFromPublicArea=True&amp;isModal=true&amp;asPopupView=true"/>
    <x v="4"/>
    <x v="428"/>
    <d v="2023-03-01T00:00:00"/>
    <d v="2023-08-31T00:00:00"/>
    <s v="6 meses "/>
    <d v="2023-11-30T00:00:00"/>
    <s v="2 meses 30 días."/>
    <d v="2023-11-30T00:00:00"/>
    <s v="9 meses "/>
    <s v="Término Ok"/>
    <m/>
    <m/>
    <m/>
    <m/>
    <s v="CALLE 146C No. 92-58"/>
    <n v="3223555518"/>
    <s v="franciscorozo82@yahoo.es"/>
    <s v="Banco Davivienda"/>
    <s v="Ahorros"/>
    <s v="9770166388"/>
    <s v="Masculino"/>
    <s v="Colombia"/>
    <s v="Bogotá, D.C."/>
    <s v="Cundinamarca"/>
    <d v="1982-04-19T00:00:00"/>
    <n v="42"/>
    <s v="ADMINISTRACION DEPORTIVA"/>
    <m/>
  </r>
  <r>
    <x v="3"/>
    <s v="376-2023"/>
    <n v="87749"/>
    <s v="Secop II"/>
    <s v="376-2023CPS-AG(87749)"/>
    <s v="FDLSUBACD-376-2023(87749)"/>
    <x v="0"/>
    <x v="0"/>
    <x v="0"/>
    <m/>
    <m/>
    <s v="ELVIA XIMENA RINCON LANCHEROS"/>
    <n v="52336841"/>
    <s v="Bogotá, D.C."/>
    <n v="1963"/>
    <n v="24000000"/>
    <n v="12000000"/>
    <n v="0"/>
    <n v="36000000"/>
    <n v="4000000"/>
    <m/>
    <m/>
    <n v="1"/>
    <s v="Persona Natural"/>
    <x v="0"/>
    <s v="1. 18/08/2023 2:00:05 PM Mediante documento radicado el 10 de julio de 2023, se solicita la PRÓRROGA y ADICIÓN del contrato No. 376-2023CPS-AG(87749), suscrito con ELVIA XIMENA RINCÓN LANCHEROS, por el término de TRES (3) MESES, además de adicionar DOCE MILLONES PESOS M/CTE. ($12.000.000); atendiendo a la necesidad de garantizar la función de la administración local se requiere continuar con la ejecución del contrato de prestación de servicios objeto de adición y prórroga. LA NUEVA FECHA DE TERMINACIÓN DEL CONTRATO ES EL DÍA 30 DE NOVIEMBRE DE 2023. Las erogaciones correspondientes al pago del valor de la presente adición se harán con cargo al presupuesto del FDLS, según certificado de disponibilidad presupuestal N° 760 del 19/02/2023. Lo anterior, con fundamento además en el principio de la autonomía de la voluntad consagrado en el artículo 1602 del Código Civil, en concordancia con el artículo 40 de la Ley 80 de 1993, inciso tercero"/>
    <s v="Prestar servicios de apoyo a la gestión promoviendo el seguimiento a programas y proyectos enfocados en la promoción, acompañamiento y atención de eventos y acciones deportivas, así como apoyar el desarrollo de los mismos en concordancia con los procesos de participación ciudadana realizados en la localidad"/>
    <s v="https://community.secop.gov.co/Public/Tendering/OpportunityDetail/Index?noticeUID=CO1.NTC.4065235&amp;isFromPublicArea=True&amp;isModal=true&amp;asPopupView=true"/>
    <x v="4"/>
    <x v="427"/>
    <d v="2023-03-01T00:00:00"/>
    <d v="2023-08-31T00:00:00"/>
    <s v="6 meses "/>
    <d v="2023-11-30T00:00:00"/>
    <s v="2 meses 30 días."/>
    <d v="2023-11-30T00:00:00"/>
    <s v="9 meses "/>
    <s v="Término Ok"/>
    <m/>
    <m/>
    <m/>
    <m/>
    <s v="Calle 132c No 105c -05 "/>
    <n v="3003550902"/>
    <s v="ximerincon18@gmail.com"/>
    <s v="Banco de Bogotá"/>
    <s v="Ahorros"/>
    <s v="237061189"/>
    <s v="Femenino"/>
    <s v="Colombia"/>
    <s v="Monguí"/>
    <s v="Boyacá"/>
    <d v="1976-06-18T00:00:00"/>
    <n v="47"/>
    <s v="INGENIERÍA INDUSTRIAL; TECNOLOGÍA EN MANTENIMIENTO DE EQUIPO BIOMÉDICO"/>
    <m/>
  </r>
  <r>
    <x v="3"/>
    <s v="377-2023"/>
    <n v="83618"/>
    <s v="Secop II"/>
    <s v="377-2023CPS-P(83618)"/>
    <s v="FDLSUBACD-377-2023(83618)"/>
    <x v="0"/>
    <x v="0"/>
    <x v="1"/>
    <m/>
    <m/>
    <s v="JAIRO ANDRES LOPEZ GUERERRO"/>
    <n v="1019034987"/>
    <s v="Bogotá, D.C."/>
    <n v="1978"/>
    <n v="30300000"/>
    <n v="15150000"/>
    <n v="0"/>
    <n v="45450000"/>
    <n v="5050000"/>
    <m/>
    <m/>
    <n v="1"/>
    <s v="Persona Natural"/>
    <x v="0"/>
    <s v="1. 4/09/2023 1:25:25 PM La supervisión del Contrato de Prestación de Servicios No. 377-2023CPS-P(83618), suscrito con JAIRO ANDRÉS LÓPEZ GUERRERO, radicó en la Oficina de Contratación solicitud de ADICIÓN Y PRÓRROGA No. (1 ) del referido contrato; prórroga hasta el cinco (05) de diciembre de 2023, y adición para un valor total de QUINCE MILLONES CIENTO CINCUENTA MIL M/CTE ($15.150.000), teniendo en cuenta la justificación que se encuentra en los documentos anexos, que hacen parte integral del presente Contrato."/>
    <s v="Apoyar jurídicamente a la Junta Administradora Local con el fin de contribuir al adecuado cumplimiento de las atribuciones a su cargo"/>
    <s v="https://community.secop.gov.co/Public/Tendering/OpportunityDetail/Index?noticeUID=CO1.NTC.4092360&amp;isFromPublicArea=True&amp;isModal=true&amp;asPopupView=true"/>
    <x v="8"/>
    <x v="430"/>
    <d v="2023-03-06T00:00:00"/>
    <d v="2023-09-05T00:00:00"/>
    <s v="6 meses "/>
    <d v="2023-12-05T00:00:00"/>
    <s v="3 meses "/>
    <d v="2023-12-05T00:00:00"/>
    <s v="9 meses "/>
    <s v="Término Ok"/>
    <m/>
    <m/>
    <m/>
    <m/>
    <s v="Carrera 23 a # 1-140 Sur / Madrid Cundinamarca"/>
    <n v="3115676999"/>
    <s v="jlabogadosasesorialegal@outlook.es"/>
    <s v="Banco Davivienda"/>
    <s v="Ahorros"/>
    <s v="550488414950995"/>
    <s v="Masculino"/>
    <s v="Colombia"/>
    <s v="El Banco"/>
    <s v="Magdalena"/>
    <d v="1989-04-22T00:00:00"/>
    <n v="35"/>
    <s v="DERECHO"/>
    <m/>
  </r>
  <r>
    <x v="3"/>
    <s v="378-2023 C1"/>
    <n v="84222"/>
    <s v="Secop II"/>
    <s v="378-2023-CPS-P(84222)"/>
    <s v="FDLSUBACD-378-2023(84222)"/>
    <x v="0"/>
    <x v="0"/>
    <x v="1"/>
    <d v="2023-10-09T00:00:00"/>
    <s v="$ 8.248.333"/>
    <s v="MANUELA APRECIADO CORTES"/>
    <n v="1019125418"/>
    <s v="Bogotá, D.C."/>
    <n v="1974"/>
    <n v="30300000"/>
    <n v="15150000"/>
    <n v="0"/>
    <n v="45450000"/>
    <n v="5050000"/>
    <m/>
    <m/>
    <n v="1"/>
    <s v="Persona Natural"/>
    <x v="1"/>
    <s v="1. 10/10/2023 8:23:28 AM Mediante documento radicado en el Fondo de Desarrollo Local de Suba, se solicita CESIÓN del contrato 378-2023CPS-P(84222) , suscrito con MANUELA PRECIADO CORTES, teniendo en cuenta que la contratista cita cuestiones personales. Por lo anterior, se realiza la CESIÓN DEL CONTRATO A INGRID LORENA NORIEGA CASTILLO, identificado (a) con cedula de ciudadanía No. 1.143.837.256, a partir del 09/10/2023, teniendo en cuenta la idoneidad, previa verificación de los requisitos aportados por el (la) contratista. Lo anterior de conformidad con los documentos anexos, los cuales hacen parte integral del presente contrato."/>
    <s v="APOYAR LA ARTICULACIÓN, ASISTENCIA Y ACOMPAÑAMIENTO DE LOS PROCESOS DE PLANEACIÓN LOCAL, PARA LA PROMOCIÓN DE LA PARTICIPACIÓN DE LAS MUJERES Y DE LA EQUIDAD DE GENERO PARA MATERIALIZAR ESTRAGTEGIAS DE TERRITORIALIZACIÓN Y TRANSVERSALIZACIÓN DE LA POLÍTICA PÚBLICA DE MUJERES Y EQUIDAD DE GENERO, PPMYEG"/>
    <s v="https://community.secop.gov.co/Public/Tendering/OpportunityDetail/Index?noticeUID=CO1.NTC.4073085&amp;isFromPublicArea=True&amp;isModal=true&amp;asPopupView=true"/>
    <x v="4"/>
    <x v="428"/>
    <d v="2023-02-28T00:00:00"/>
    <d v="2023-08-27T00:00:00"/>
    <s v="6 meses "/>
    <d v="2023-11-27T00:00:00"/>
    <s v="3 meses "/>
    <d v="2023-11-27T00:00:00"/>
    <s v="9 meses "/>
    <s v="Término Ok"/>
    <m/>
    <m/>
    <m/>
    <m/>
    <s v="KR 145 #145 46"/>
    <n v="3005938277"/>
    <s v="manuelacortesabogada@gmail.com"/>
    <s v="Banco Caja Social (BCSC)"/>
    <s v="Ahorros"/>
    <s v="24092271775"/>
    <s v="Femenino"/>
    <s v="Colombia"/>
    <s v="Bogotá, D.C."/>
    <s v="Cundinamarca"/>
    <d v="1996-10-04T00:00:00"/>
    <n v="27"/>
    <s v="DERECHO"/>
    <m/>
  </r>
  <r>
    <x v="3"/>
    <s v="378-2023"/>
    <n v="84222"/>
    <s v="Secop II"/>
    <s v="378-2023-CPS-P(84222)"/>
    <s v="FDLSUBACD-378-2023(84222)"/>
    <x v="0"/>
    <x v="0"/>
    <x v="1"/>
    <m/>
    <m/>
    <s v="INGRID LORENA NORIEGA CASTILLO"/>
    <n v="1143837256"/>
    <s v="Cali (Valle del Cauca)"/>
    <n v="1974"/>
    <n v="30300000"/>
    <n v="15150000"/>
    <n v="0"/>
    <n v="45450000"/>
    <n v="5050000"/>
    <m/>
    <m/>
    <n v="1"/>
    <s v="Persona Natural"/>
    <x v="0"/>
    <m/>
    <s v="APOYAR LA ARTICULACIÓN, ASISTENCIA Y ACOMPAÑAMIENTO DE LOS PROCESOS DE PLANEACIÓN LOCAL, PARA LA PROMOCIÓN DE LA PARTICIPACIÓN DE LAS MUJERES Y DE LA EQUIDAD DE GENERO PARA MATERIALIZAR ESTRAGTEGIAS DE TERRITORIALIZACIÓN Y TRANSVERSALIZACIÓN DE LA POLÍTICA PÚBLICA DE MUJERES Y EQUIDAD DE GENERO, PPMYEG"/>
    <s v="https://community.secop.gov.co/Public/Tendering/OpportunityDetail/Index?noticeUID=CO1.NTC.4073085&amp;isFromPublicArea=True&amp;isModal=true&amp;asPopupView=true"/>
    <x v="4"/>
    <x v="428"/>
    <d v="2023-02-28T00:00:00"/>
    <d v="2023-11-27T00:00:00"/>
    <s v="9 meses "/>
    <d v="2023-11-27T00:00:00"/>
    <s v=""/>
    <d v="2023-11-27T00:00:00"/>
    <s v="9 meses "/>
    <s v="Término Ok"/>
    <m/>
    <m/>
    <m/>
    <m/>
    <s v="Calle 106B # 54- 27 Puente Largo, Bogotá."/>
    <n v="3145664508"/>
    <s v="ilnoriegac@gmail.com"/>
    <s v="Banco Scotiabank Colpatria"/>
    <s v="Ahorros"/>
    <s v="6782002194"/>
    <s v="Femenino"/>
    <s v="Colombia"/>
    <s v="Caloto"/>
    <s v="Cauca"/>
    <d v="1991-04-28T00:00:00"/>
    <n v="33"/>
    <s v="ESPECIALIZACION EN PROYECTOS DE DESARROLLO; COMUNICACION SOCIAL- PERIODISMO"/>
    <m/>
  </r>
  <r>
    <x v="3"/>
    <s v="379-2023"/>
    <n v="85838"/>
    <s v="Secop II"/>
    <s v="379-2023CPS-AG(85838)"/>
    <s v="FDLSUBACD-379-2023(85838)"/>
    <x v="0"/>
    <x v="0"/>
    <x v="0"/>
    <m/>
    <m/>
    <s v="MISAEL LIZARAZO MANRIQUE"/>
    <n v="1019005984"/>
    <s v="Bogotá, D.C."/>
    <n v="1963"/>
    <n v="18300000"/>
    <n v="9150000"/>
    <n v="0"/>
    <n v="27450000"/>
    <n v="3050000"/>
    <m/>
    <m/>
    <n v="2"/>
    <s v="Persona Natural"/>
    <x v="0"/>
    <s v="1. 18/08/2023 10:02:17 AM La supervisión del Contrato de Prestación de Servicios No. 379-2023CPS-AG(85838), suscrito con MISAEL LIZARAZO MANRIQUE, radicó en la Oficina de Contratación solicitud de ADICIÓN Y PRÓRROGA No. (1) del referido contrato; prórroga hasta el 30 de noviembre de 2023, y adición para un valor total de NUEVE MILLONES CIENTO CINCUENTA MIL PESOS M/CTE. ($ 9.150.000), teniendo en cuenta la justificación que se encuentra en los documentos anexos, que hacen parte integral del presente Contrato."/>
    <s v="Prestar los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4067955&amp;isFromPublicArea=True&amp;isModal=true&amp;asPopupView=true"/>
    <x v="34"/>
    <x v="428"/>
    <d v="2023-03-01T00:00:00"/>
    <d v="2023-08-31T00:00:00"/>
    <s v="6 meses "/>
    <d v="2023-11-30T00:00:00"/>
    <s v="2 meses 30 días."/>
    <d v="2023-11-30T00:00:00"/>
    <s v="9 meses "/>
    <s v="Término Ok"/>
    <m/>
    <m/>
    <m/>
    <m/>
    <s v="Calle 140a #101d - 08"/>
    <n v="3112485823"/>
    <s v="misaellizarazo28@hotmail.com"/>
    <s v="Banco de Bogotá"/>
    <s v="Ahorros"/>
    <s v="5302559"/>
    <s v="Masculino"/>
    <s v="Colombia"/>
    <s v="Bogotá, D.C."/>
    <s v="Cundinamarca"/>
    <d v="1986-05-28T00:00:00"/>
    <n v="38"/>
    <s v="Lic. en educación básica con énfasis en Educación Física, Deporte y recreación."/>
    <m/>
  </r>
  <r>
    <x v="3"/>
    <s v="380-2023"/>
    <n v="85977"/>
    <s v="Secop II"/>
    <s v="380-2023CPS-P(85977)"/>
    <s v="FDLSUBACD-380-2023(85977)"/>
    <x v="0"/>
    <x v="0"/>
    <x v="1"/>
    <m/>
    <m/>
    <s v="ALONSO SAENZ MOTAÑO"/>
    <n v="79278162"/>
    <s v="Bogotá, D.C."/>
    <n v="2016"/>
    <n v="66000000"/>
    <n v="0"/>
    <n v="0"/>
    <n v="66000000"/>
    <n v="6000000"/>
    <m/>
    <m/>
    <n v="1"/>
    <s v="Persona Natural"/>
    <x v="0"/>
    <m/>
    <s v="PRESTAR SUS SERVICIOS PROFESIONALES EN EL AREA DE GESTION DE DESARROLLO LOCAL DE LA ALCALDIA LOCAL DE SUBA PARA IMPULSAR PROCESOS DE FORMACION EN LEGUAJE (LECTURA, ESCRITURA Y ORALIDAD) Y SISTEMATIZACION DE EXPERIENCIAS CON MEDIADORES CULTURALES, EDUCADORES Y JOVENES DE LA LOCALIDAD DE SUBA; ADEMAS, LA ESCRITURA DE UN LIBRO QUE RECOJA LA MEMORIA Y LOS APRENDIZAJES SIGNIFICATIVOS DE LOS PROCESOS CULTURALES Y EDUCATIVOS POPULARES"/>
    <s v="https://community.secop.gov.co/Public/Tendering/OpportunityDetail/Index?noticeUID=CO1.NTC.4068080&amp;isFromPublicArea=True&amp;isModal=true&amp;asPopupView=true"/>
    <x v="4"/>
    <x v="428"/>
    <d v="2023-03-01T00:00:00"/>
    <d v="2023-12-31T00:00:00"/>
    <s v="10 meses "/>
    <d v="2023-12-31T00:00:00"/>
    <s v=""/>
    <d v="2023-12-31T00:00:00"/>
    <s v="10 meses "/>
    <s v="Término Ok"/>
    <m/>
    <m/>
    <m/>
    <m/>
    <s v="Cra. 94 No 152-90 Interior 6, 502"/>
    <n v="3203445374"/>
    <s v="alsamont@gmail.com"/>
    <s v="Banco de Bogotá"/>
    <s v="Ahorros"/>
    <s v="237081658"/>
    <s v="Masculino"/>
    <s v="Colombia"/>
    <s v="Bogotá, D.C."/>
    <s v="Cundinamarca"/>
    <d v="1963-06-16T00:00:00"/>
    <n v="60"/>
    <s v="MAESTRIA EN ESTUDIOS LITERARIOS; LICENCIATURA EN EDUCACION BASICA CON ENFASIS EN HUMANIDADES"/>
    <m/>
  </r>
  <r>
    <x v="3"/>
    <s v="381-2023"/>
    <n v="86075"/>
    <s v="Secop II"/>
    <s v="381-2023CPS-P(86075)"/>
    <s v="FDLSUBACD-381-2023(86075)"/>
    <x v="0"/>
    <x v="0"/>
    <x v="1"/>
    <m/>
    <m/>
    <s v="PATRICIA PAREDES"/>
    <n v="22589973"/>
    <s v="Barranquilla (Atlántico)"/>
    <n v="1998"/>
    <n v="42000000"/>
    <n v="21000000"/>
    <n v="0"/>
    <n v="63000000"/>
    <n v="7000000"/>
    <m/>
    <m/>
    <n v="5"/>
    <s v="Persona Natural"/>
    <x v="0"/>
    <s v="1. 18/08/2023 3:16:59 PM Mediante documento radicado el 18 de julio de 2023, se solicita la PRÓRROGA y ADICIÓN del contrato No. 381-2023CPS-P(86075), suscrito con PATRICIA ISABEL PAREDES MARTÍNEZ, por el término de TRES (3) MESES, además de adicionar VEINTIUN MILLONES PESOS M/CTE. ($21.000.000); atendiendo a la necesidad de garantizar la función de la administración local se requiere continuar con la ejecución del contrato de prestación de servicios objeto de adición y prórroga. LA NUEVA FECHA DE TERMINACIÓN DEL CONTRATO ES EL DÍA 30 DE NOVIEMBRE DE 2023. Las erogaciones correspondientes al pago del valor de la presente adición se harán con cargo al presupuesto del FDLS, según certificado de disponibilidad presupuestal N° 701 del 9/02/2023. Lo anterior, con fundamento además en el principio de la autonomía de la voluntad consagrado en el artículo 1602 del Código Civil, en concordancia con el artículo 40 de la Ley 80 de 1993, inciso tercero"/>
    <s v="PRESTAR LOS SERVICIOS PROFESIONALES AL ÁREA DE GESTIÓN DESARROLLO LOCAL EN LA ASISTENCIA TÉCNICA Y EJECUCIÓN DE ACCIONES RELACIONADAS CON EL APROVECHAMIENTO DEL ESPACIO PÚBLICO EN LA LOCALIDAD EN CUMPLIMIENTO DE LAS METAS DEL PLAN DE DESARROLLO LOCAL Y DEMÁS TEMAS AFINES DE LA GESTIÓN LOCAL, EN EL MARCO DEL PROYECTO DE INVERSIÓN 1998 - ESPACIO PÚBLICO, UN LUGAR DE ENCUENTRO LIBRE Y DEMOCRÁTICO"/>
    <s v="https://community.secop.gov.co/Public/Tendering/OpportunityDetail/Index?noticeUID=CO1.NTC.4074427&amp;isFromPublicArea=True&amp;isModal=true&amp;asPopupView=true"/>
    <x v="22"/>
    <x v="428"/>
    <d v="2023-03-01T00:00:00"/>
    <d v="2023-08-31T00:00:00"/>
    <s v="6 meses "/>
    <d v="2023-11-30T00:00:00"/>
    <s v="2 meses 30 días."/>
    <d v="2023-11-30T00:00:00"/>
    <s v="9 meses "/>
    <s v="Término Ok"/>
    <m/>
    <m/>
    <m/>
    <m/>
    <s v="Calle 86 # 102-80 Interior 3 apto 508"/>
    <n v="3183399279"/>
    <s v="julianysharonalmeidaparedes@hotmail.com"/>
    <s v="Bancolombia"/>
    <s v="Ahorros"/>
    <s v="18354670875"/>
    <s v="Femenino"/>
    <s v="Colombia"/>
    <s v="Barranquilla"/>
    <s v="Atlántico"/>
    <d v="1981-06-18T00:00:00"/>
    <n v="42"/>
    <s v="ESPECIALIZACION EN GOBIERNO Y GERENCIA PUBLICA; ADMINISTRACION DE EMPRESAS "/>
    <m/>
  </r>
  <r>
    <x v="3"/>
    <s v="382-2023"/>
    <n v="86085"/>
    <s v="Secop II"/>
    <s v="382-2023CPS-P(86085)"/>
    <s v="FDLSUBACD-382-2023(86085) "/>
    <x v="0"/>
    <x v="0"/>
    <x v="1"/>
    <m/>
    <m/>
    <s v="RONALD STEVEN GARZON SAENZ"/>
    <n v="1015434941"/>
    <s v="Bogotá, D.C."/>
    <n v="1964"/>
    <n v="77000000"/>
    <n v="3733333"/>
    <n v="0"/>
    <n v="80733333"/>
    <n v="7000000"/>
    <m/>
    <m/>
    <n v="1"/>
    <s v="Persona Natural"/>
    <x v="0"/>
    <s v="1. 28/12/2023 5:19:51 PM Mediante documento radicado el 26 de Diciembre de 2023, se solicita la PRÓRROGA y ADICIÓN del contrato No. 382-2023CPS-P(86085) suscrito con RONALD STIVEN GARZON SAENS en el termino de DIECISEIS (16) DIAS, además TRES MILLONES SETECIENTOS TREINTA Y TRES MIL TRESCIENTOS TREINTA Y TRES PESOS ($3.733.333); atendiendo a la necesidad de garantizar la función de la administración local se requiere continuar con la ejecución del contrato de prestación de servicios objeto de adición y prórroga. LA NUEVA FECHA DE TERMINACIÓN DEL CONTRATO ES EL DÍA 16 DE enero DE 2024. Las erogaciones correspondientes al pago del valor de la presente adición se harán con cargo al presupuesto del FDLS, según certificado de disponibilidad presupuestal N° 1424 del 28/12/2023. Lo anterior, con fundamento además en el principio de la autonomía de la voluntad consagrado en el artículo 1602 del Código Civil, en concordancia con el artículo 40 de la Ley 80 de 1993, inciso tercero."/>
    <s v="Prestar servicios profesionales en acciones de promoción de la economía productiva ambientalmente sostenible en el marco del cumplimiento de las metas establecidas en el proyecto de inversión 1964 - Ruralidad capacitada y fortalecida."/>
    <s v="https://community.secop.gov.co/Public/Tendering/OpportunityDetail/Index?noticeUID=CO1.NTC.4076147&amp;isFromPublicArea=True&amp;isModal=true&amp;asPopupView=true"/>
    <x v="12"/>
    <x v="428"/>
    <d v="2023-02-28T00:00:00"/>
    <d v="2023-12-31T00:00:00"/>
    <s v="10 meses 4 días."/>
    <d v="2024-01-16T00:00:00"/>
    <s v="16 días."/>
    <d v="2024-01-16T00:00:00"/>
    <s v="10 meses 20 días."/>
    <s v="Término Ok"/>
    <m/>
    <m/>
    <m/>
    <m/>
    <s v="CL 43 #27 A 29"/>
    <n v="3115653503"/>
    <s v="rgarzonsaenz@gmail.com"/>
    <s v="Bancolombia"/>
    <s v="Ahorros"/>
    <s v="29951317789"/>
    <s v="Masculino"/>
    <s v="Colombia"/>
    <s v="Bogotá, D.C."/>
    <s v="Cundinamarca"/>
    <d v="1992-10-08T00:00:00"/>
    <n v="31"/>
    <s v="MAESTRIA EN GESTIÓN Y EVALUACIÓN AMBIENTAL; ESPECIALIZACION EN GERENCIA AMBIENTAL Y GESTION DEL RIESGO DE ESPECIALIZACION EN GERENCIA DE RECURSOS NATURALES; ADMINISTRACION AMBIENTAL"/>
    <m/>
  </r>
  <r>
    <x v="3"/>
    <s v="383-2023 C1"/>
    <n v="87246"/>
    <s v="Secop II"/>
    <s v="383-2023CPS-P(87246)"/>
    <s v="FDLSUBACD-383-2023(87246)"/>
    <x v="0"/>
    <x v="0"/>
    <x v="1"/>
    <d v="2023-03-14T00:00:00"/>
    <s v="$30,300,000"/>
    <s v="JENNY PAOLA ARIZA AMAYA "/>
    <n v="53121137"/>
    <s v="Bogotá, D.C."/>
    <n v="1978"/>
    <n v="30300000"/>
    <n v="15150000"/>
    <n v="0"/>
    <n v="45450000"/>
    <n v="5050000"/>
    <m/>
    <m/>
    <n v="5"/>
    <s v="Persona Natural"/>
    <x v="1"/>
    <s v="1. 14/03/2023 8:34:16 PM Mediante documento remitido por el señor Alcalde Local quien obra como supervisor del Contrato de Prestación de Servicios Profesionales 383-2023 CPS-P (87246) suscrito con JENNY PAOLA ARIZA AMAYA identificada con cédula de ciudadanía No. 53.121.137, se solicita CESIÓN del mismo, de conformidad con la justificación contenida en el documento anexo, que hace parte integral de la presente modificación contractual. Por lo anterior, se realiza la CESIÓN del Contrato de Prestación de Servicios Profesionales No 383-2023 CPS-P (87246) a GUILLERMO ANTONIO LEGUIZAMON GOMEZ, IDENTIFICADO CON CÉDULA DE CIUDADANÍA No. 19.366.445, a partir del 14 de marzo de 2023, teniendo en cuenta la idoneidad, previa verificación del cumplimiento de los requisitos aportados por el contratista. Lo anterior de conformidad con los documentos anexos, los cuales hacen parte integral de la presente modificación contractual."/>
    <s v="Prestar servicios profesionales para apoyar el trámite de despachos comisorios de la Alcaldía Local de Suba"/>
    <s v="https://community.secop.gov.co/Public/Tendering/OpportunityDetail/Index?noticeUID=CO1.NTC.4088284&amp;isFromPublicArea=True&amp;isModal=true&amp;asPopupView=true"/>
    <x v="14"/>
    <x v="429"/>
    <d v="2023-03-07T00:00:00"/>
    <d v="2023-09-06T00:00:00"/>
    <s v="6 meses "/>
    <d v="2023-12-13T00:00:00"/>
    <s v="3 meses 7 días."/>
    <d v="2023-12-13T00:00:00"/>
    <s v="9 meses 7 días."/>
    <s v="Término Ok"/>
    <m/>
    <m/>
    <m/>
    <m/>
    <s v="Carrera 110 No. 141 A - 09 Bl 20 Apto 101"/>
    <n v="3158443177"/>
    <s v="nacha_ar@hotmail.com"/>
    <s v="Bancolombia"/>
    <s v="Ahorros"/>
    <s v="68351127957"/>
    <s v="Masculino"/>
    <s v="Colombia"/>
    <s v="Bogotá, D.C."/>
    <s v="Cundinamarca"/>
    <d v="1984-11-17T00:00:00"/>
    <n v="39"/>
    <s v="ESPECIALIZACIÓN EN DERECHO URBANÍSTICO; DERECHO"/>
    <m/>
  </r>
  <r>
    <x v="3"/>
    <s v="383-2023"/>
    <n v="87246"/>
    <s v="Secop II"/>
    <s v="383-2023CPS-P(87246)"/>
    <s v="FDLSUBACD-383-2023(87246)"/>
    <x v="0"/>
    <x v="0"/>
    <x v="1"/>
    <m/>
    <m/>
    <s v="GUILLERMO ANTONIO LEGUIZAMÓN GÓMEZ"/>
    <n v="19366445"/>
    <s v="Bogotá, D.C."/>
    <n v="1978"/>
    <n v="30300000"/>
    <n v="15150000"/>
    <n v="0"/>
    <n v="45450000"/>
    <n v="5050000"/>
    <m/>
    <m/>
    <n v="5"/>
    <s v="Persona Natural"/>
    <x v="0"/>
    <m/>
    <s v="Prestar servicios profesionales para apoyar el trámite de despachos comisorios de la Alcaldía Local de Suba"/>
    <s v="https://community.secop.gov.co/Public/Tendering/OpportunityDetail/Index?noticeUID=CO1.NTC.4088284&amp;isFromPublicArea=True&amp;isModal=true&amp;asPopupView=true"/>
    <x v="14"/>
    <x v="429"/>
    <d v="2023-03-07T00:00:00"/>
    <d v="2023-09-06T00:00:00"/>
    <s v="6 meses "/>
    <d v="2023-12-13T00:00:00"/>
    <s v="3 meses 7 días."/>
    <d v="2023-12-13T00:00:00"/>
    <s v="9 meses 7 días."/>
    <s v="Término Ok"/>
    <m/>
    <m/>
    <m/>
    <m/>
    <s v="CALLE 71A 69 A 27"/>
    <n v="3102969053"/>
    <s v="guiale2@hotmail.com"/>
    <s v="Banco Caja Social (BCSC)"/>
    <s v="Ahorros"/>
    <s v="24054339679"/>
    <s v="Masculino"/>
    <s v="Colombia"/>
    <s v="Bogotá, D.C."/>
    <s v="Cundinamarca"/>
    <d v="1959-02-26T00:00:00"/>
    <n v="65"/>
    <s v="ESPECIALIZACIÓN EN DERECHO ADMINISTRATIVO Y CONSTITUCIONAL; DERECHO"/>
    <m/>
  </r>
  <r>
    <x v="3"/>
    <s v="384-2023"/>
    <n v="87843"/>
    <s v="Secop II"/>
    <s v="384-2023CPS-P(87843)"/>
    <s v="FDLSUBACD-384-2023(87843)"/>
    <x v="0"/>
    <x v="0"/>
    <x v="1"/>
    <m/>
    <m/>
    <s v="NICOLE ANDREA SARMIENTO AVELLANEDA"/>
    <n v="1022369647"/>
    <s v="Bogotá, D.C."/>
    <n v="1974"/>
    <n v="70000000"/>
    <n v="35000000"/>
    <n v="0"/>
    <n v="105000000"/>
    <n v="7000000"/>
    <m/>
    <m/>
    <n v="1"/>
    <s v="Persona Natural"/>
    <x v="0"/>
    <s v="2. 26/03/2024 10:16:37 PM La supervisión del Contrato de Prestación de Servicios No. 384-2023 CPS-P(87843), suscrito con NICOLE ANDREA SARMIENTO AVELLANEDA Identificada con N° CC 1.022.369.647, radicó en la Oficina de Contratación solicitud de ADICIÓN Y PRÓRROGA No. (2 ) del referido contrato; prórroga hasta el (5) de junio de 2024, y adición para un valor total de CATORCE MILLONES DE PESOS M/CTE. ($ 14.000.000), teniendo en cuenta la justificación que se encuentra en los documentos anexos, que hacen parte integral del presente Contrato._x000a_1. 26/12/2023 5:01:09 PM Mediante documento radicado en el Fondo de Desarrollo Local de Suba, por JULIAN ANDRES MORENO BARON, quien obra como supervisor del Contrato de Prestación de Servicios 384-2023CPS-P(87843), suscrito con NICOLE ANDREA SARMIENTO AVELLANEDA se determina prorrogar por TRES (3) MESES contados a partir del vencimiento del plazo pactado y adicionar presupuestalmente al contrato la suma de VEINTIUN MILLONES DE PESOS M/CTE. ($21.000.000) incluido impuestos, la justificación se encuentra anexa al presente, la cual hace parte integra del contrato). La nueva fecha terminación del contrato es el 05/04/2024. Para el efecto, se cuenta con el Certificado de Disponibilidad Presupuestal (CDP) No. 1360 del 20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servicios profesionales en la coordinación de las actividades relacionadas con los proyectos del Fondo de Desarrollo Local de Suba que den cumplimiento a las metas del plan de desarrollo local enfocados a la promoción de la participación de las_x000a_mujeres y de la equidad de género."/>
    <s v="https://community.secop.gov.co/Public/Tendering/OpportunityDetail/Index?noticeUID=CO1.NTC.4107203&amp;isFromPublicArea=True&amp;isModal=true&amp;asPopupView=true"/>
    <x v="4"/>
    <x v="431"/>
    <d v="2023-03-06T00:00:00"/>
    <d v="2024-01-05T00:00:00"/>
    <s v="10 meses "/>
    <d v="2024-06-05T00:00:00"/>
    <s v="5 meses "/>
    <d v="2024-06-05T00:00:00"/>
    <s v="1 años 3 meses "/>
    <s v="Término Ok"/>
    <m/>
    <m/>
    <m/>
    <m/>
    <s v="Carrera 54#152 A-35"/>
    <n v="3203907485"/>
    <s v="nikol.77@hotmail.com"/>
    <s v="Bancolombia"/>
    <s v="Ahorros"/>
    <s v="42886227960"/>
    <s v="Femenino"/>
    <s v="Colombia"/>
    <s v="Bogotá, D.C."/>
    <s v="Cundinamarca"/>
    <d v="1991-02-02T00:00:00"/>
    <n v="33"/>
    <s v="MAESTRA EN INFANCIA Y CULTURA; PSICOLOGIA"/>
    <m/>
  </r>
  <r>
    <x v="3"/>
    <s v="385-2023"/>
    <n v="86105"/>
    <s v="Secop II"/>
    <s v="385-2023CPS-P(86105)"/>
    <s v="FDLSUBACD-385-2023(86105)"/>
    <x v="0"/>
    <x v="0"/>
    <x v="1"/>
    <m/>
    <m/>
    <s v="NELCY LUCIA PRIETO TRIANA"/>
    <n v="51809461"/>
    <s v="Bogotá, D.C."/>
    <n v="1979"/>
    <n v="77000000"/>
    <n v="7000000"/>
    <n v="0"/>
    <n v="84000000"/>
    <n v="7000000"/>
    <m/>
    <m/>
    <n v="5"/>
    <s v="Persona Natural"/>
    <x v="0"/>
    <s v="1. 28/12/2023 11:42:57 AM Mediante documento radicado en el Fondo de Desarrollo Local de Suba, por JUAN SEBASTIÁN PULECIO, quien obra como apoyo a la supervisión del Contrato 385-2023CPS-P(86105), se solicita PRORROGA y ADICIÓN del contrato, suscrito con NELCY LUCIA PRIETO TRIANA, por el término de UN (1) MES, además adicionar SIETE MILLONES DE PESOS M/CTE ($7.000.000). De conformidad con la justificación esgrimida en el documento anexo suscrito por el supervisor, que hace parte integral de la presente modificación contractual. La presente adición se encuentra respaldada con el Certificado de Disponibilidad Presupuestal No. 1380 de fecha 22 de diciembre de 2023. La nueva fecha terminación del contrato es el 31 de enero de 2024. Lo anterior, con fundamento además en el principio de la autonomía de la voluntad consagrado en el artículo 1602 del Código Civil, en concordancia con el artículo 40 de la Ley 80 de 1993, inciso tercero."/>
    <s v="Apoyar técnicamente las distintas etapas de los procesos de competencia de la Alcaldía Local para la depuración de  actuaciones administrativas"/>
    <s v="https://community.secop.gov.co/Public/Tendering/OpportunityDetail/Index?noticeUID=CO1.NTC.4102062&amp;isFromPublicArea=True&amp;isModal=true&amp;asPopupView=true"/>
    <x v="21"/>
    <x v="431"/>
    <d v="2023-03-21T00:00:00"/>
    <d v="2023-12-31T00:00:00"/>
    <s v="9 meses 11 días."/>
    <d v="2024-01-31T00:00:00"/>
    <s v="1 meses "/>
    <d v="2024-01-31T00:00:00"/>
    <s v="10 meses 11 días."/>
    <s v="Término Ok"/>
    <m/>
    <m/>
    <m/>
    <m/>
    <s v="Calle 42 Bis C # 73 A 27 sur"/>
    <n v="3124013692"/>
    <s v="nelcyprieto@hotmail.com"/>
    <s v="Bancolombia"/>
    <s v="Ahorros"/>
    <s v="181117854"/>
    <s v="Femenino"/>
    <s v="Colombia"/>
    <s v="Bogotá, D.C."/>
    <s v="Cundinamarca"/>
    <d v="1965-12-08T00:00:00"/>
    <n v="58"/>
    <s v="ESPECIALIZACION EN PATOLOGIA DE LA CONSTRUCCION; ARQUITECTURA"/>
    <m/>
  </r>
  <r>
    <x v="3"/>
    <s v="386-2023"/>
    <n v="84016"/>
    <s v="Secop II"/>
    <s v="386-2023CPS-P(84016)"/>
    <s v="FDLSUBACD-386-2023(84016)"/>
    <x v="0"/>
    <x v="0"/>
    <x v="1"/>
    <m/>
    <m/>
    <s v="Camila Andrea Castillo"/>
    <n v="1015437518"/>
    <s v="Bogotá, D.C."/>
    <n v="1979"/>
    <n v="30300000"/>
    <n v="15150000"/>
    <n v="0"/>
    <n v="45450000"/>
    <n v="5050000"/>
    <m/>
    <m/>
    <n v="5"/>
    <s v="Persona Natural"/>
    <x v="0"/>
    <s v="1. 11/09/2023 3:20:44 PM La supervisión del Contrato de Prestación de Servicios No. 386-2023CPS-P(84016), suscrito con CAMILA ANDREA CASTILLO BARRERA, radicó en la Oficina de Contratación solicitud de ADICIÓN Y PRÓRROGA No. (1 ) del referido contrato; prórroga hasta el doce (12) de diciembre de 2023, y adición para un valor total de QUINCE MILLONES CIENTO CINCUENTA MIL PESOS M/CTE. ($15.150.000), teniendo en cuenta la justificación que se encuentra en los documentos anexos, que hacen parte integral del presente Contrato."/>
    <s v="Apoyar jurídicamente la ejecución de las acciones requeridas para el trámite e impulso procesal de las actuaciones contravencionales y/o querellas que cursen en las Inspecciones de Policía de la Localidad.”  "/>
    <s v="https://community.secop.gov.co/Public/Tendering/OpportunityDetail/Index?noticeUID=CO1.NTC.4102732&amp;isFromPublicArea=True&amp;isModal=true&amp;asPopupView=true"/>
    <x v="21"/>
    <x v="430"/>
    <d v="2023-03-13T00:00:00"/>
    <d v="2023-09-12T00:00:00"/>
    <s v="6 meses "/>
    <d v="2023-12-12T00:00:00"/>
    <s v="3 meses "/>
    <d v="2023-12-12T00:00:00"/>
    <s v="9 meses "/>
    <s v="Término Ok"/>
    <m/>
    <m/>
    <m/>
    <m/>
    <s v="CL 135 58 A 47"/>
    <n v="3123003125"/>
    <s v="milacastillo.cb@gmail.com"/>
    <s v="Bancolombia"/>
    <s v="Ahorros"/>
    <s v="68912714725"/>
    <s v="Femenino"/>
    <s v="Colombia"/>
    <s v="Villavicencio"/>
    <s v="Meta"/>
    <d v="1993-02-24T00:00:00"/>
    <n v="31"/>
    <s v="ESPECIALIZACIÓN EN DERECHO URBANÍSTICO; DERECHO"/>
    <m/>
  </r>
  <r>
    <x v="3"/>
    <s v="387-2023"/>
    <n v="87749"/>
    <s v="Secop II"/>
    <s v="387-2023CPS-AG(87749)"/>
    <s v="FDLSUBACD-387-2023(87749)"/>
    <x v="0"/>
    <x v="0"/>
    <x v="0"/>
    <m/>
    <m/>
    <s v="INGRY PAOLA MARQUEZ SIERRA"/>
    <n v="1073671698"/>
    <s v="Bogotá, D.C."/>
    <n v="1963"/>
    <n v="24000000"/>
    <n v="12000000"/>
    <n v="0"/>
    <n v="36000000"/>
    <n v="4000000"/>
    <m/>
    <m/>
    <n v="1"/>
    <s v="Persona Natural"/>
    <x v="0"/>
    <s v="1. 1/09/2023 1:53:24 PM La supervisión del Contrato de Prestación de Servicios No. 387-2023CPS-AG(87749), suscrito con INGRY PAOLA MARQUEZ SIERRA identificado(a) con cédula de ciudadanía No. 1.073.671.698 de Soacha; radicó en la Oficina de Contratación solicitud de ADICIÓN Y PRÓRROGA No. (1 ) del referido contrato así; a) Prórroga por (3) meses hasta el (05) de diciembre de 2023, y b) Adición para un valor de ($12.000.000) para un total de TREINTA Y SEIS MILLONES DE PESOS M/CTE. ($36.000.000), la cual se encuentra respaldada con el Certificado de Disponibilidad Presupuestal No. 1022 del 25 de agosto de 2023, teniendo en cuenta la justificación que se encuentra en los documentos anexos, que hacen parte integral del presente Contrato. 2. 1/09/2023 2:53:33 PMLa supervisión del Contrato de Prestación de Servicios No. 387-2023CPS-AG(87749), suscrito con INGRY PAOLA MARQUEZ SIERRA identificado(a) con cédula de ciudadanía No. 1.073.671.698 de Soacha; radicó en la Oficina de Contratación solicitud de ADICIÓN Y PRÓRROGA No. (1 ) del referido contrato así; a) Prórroga por (3) meses hasta el (05) de diciembre de 2023, y b) Adición para un valor de ($12.000.000) para un total de TREINTA Y SEIS MILLONES DE PESOS M/CTE. ($36.000.000), la cual se encuentra respaldada con el Certificado de Disponibilidad Presupuestal No. 1022 del 25 de agosto de 2023, teniendo en cuenta la justificación que se encuentra en los documentos anexos, que hacen parte integral del presente Contrato"/>
    <s v="PRESTAR SERVICIOS DE APOYO A LA GESTION PROMOVIENDO EL SEGUIMIENTO A PROGRAMAS Y PROYECTOS ENFOCADOS EN LA PROMOCION, ACOMPAÑAMIENTO Y ATENCION DE EVENTOS Y ACCIONES DEPROTIVAS, ASI COMO APOYAR EL DESARROLLO DE LOS MISMOS EN CONCORDANCIA CON LOS PROCESOS DE PARTICIPACION CIUDADANA REALIZADOS EN LA LOCALIDAD”"/>
    <s v="https://community.secop.gov.co/Public/Tendering/OpportunityDetail/Index?noticeUID=CO1.NTC.4108953&amp;isFromPublicArea=True&amp;isModal=true&amp;asPopupView=true"/>
    <x v="4"/>
    <x v="431"/>
    <d v="2023-03-06T00:00:00"/>
    <d v="2023-09-05T00:00:00"/>
    <s v="6 meses "/>
    <d v="2023-12-05T00:00:00"/>
    <s v="3 meses "/>
    <d v="2023-12-05T00:00:00"/>
    <s v="9 meses "/>
    <s v="Término Ok"/>
    <m/>
    <m/>
    <m/>
    <m/>
    <s v="Calle 1ª #4j-04 apto 401 torre 4"/>
    <n v="3015686525"/>
    <s v="ipms11@hotmail.com"/>
    <s v="Banco Caja Social (BCSC)"/>
    <s v="Ahorros"/>
    <s v="24045500910"/>
    <s v="Femenino"/>
    <s v="Colombia"/>
    <s v="Bogotá, D.C."/>
    <s v="Cundinamarca"/>
    <d v="1986-11-19T00:00:00"/>
    <n v="37"/>
    <s v="PSICOLOGIA; ADMINISTRACION DEPORTIVA"/>
    <m/>
  </r>
  <r>
    <x v="3"/>
    <s v="388-2023"/>
    <n v="87500"/>
    <s v="Secop II"/>
    <s v="388-2023CPS-AG(87500)"/>
    <s v="FDLSUBACD-388-2023(87500)"/>
    <x v="0"/>
    <x v="0"/>
    <x v="0"/>
    <m/>
    <m/>
    <s v="VALERIA MOSCOSO BUSTAMANTE"/>
    <n v="1032473783"/>
    <s v="Bogotá, D.C."/>
    <n v="1978"/>
    <n v="24000000"/>
    <n v="12000000"/>
    <n v="0"/>
    <n v="36000000"/>
    <n v="4000000"/>
    <m/>
    <m/>
    <n v="1"/>
    <s v="Persona Natural"/>
    <x v="0"/>
    <s v="1. 5/09/2023 2:00:52 PM Mediante documento radicado el 12 de agosto de 2023, se solicita la PRÓRROGA y ADICIÓN del contrato No. 388-2023CPS-AG(87500), suscrito con VALERIA MOSCOSO BUSTAMANTE, por el término de TRES (3) MESES, además de adicionar DOCE MILLONES DE PESOS M/CTE. ($12.000.000) M/CET; atendiendo a la necesidad de garantizar la función de la administración local se requiere continuar con la ejecución del contrato de prestación de servicios objeto de adición y prórroga. LA NUEVA FECHA DE TERMINACIÓN DEL CONTRATO ES EL DÍA 06 DE DICIEMBRE DE 2023. Las erogaciones correspondientes al pago del valor de la presente reducirán se harán con cargo al presupuesto del FDLS, según certificado de disponibilidad presupuestal N° 712 del 16/02/2023."/>
    <s v="Prestar los servicios de apoyo en el Área de Gestión del Desarrollo Local, realizando actividades administrativas en las diferentes etapas de los procesos de adquisición de bienes y servicios relacionados con los procesos de prensa, comunicaciones y eventos en la organización territorial en la Localidad de Suba"/>
    <s v="https://community.secop.gov.co/Public/Tendering/OpportunityDetail/Index?noticeUID=CO1.NTC.4112596&amp;isFromPublicArea=True&amp;isModal=true&amp;asPopupView=true"/>
    <x v="15"/>
    <x v="432"/>
    <d v="2023-03-07T00:00:00"/>
    <d v="2023-09-06T00:00:00"/>
    <s v="6 meses "/>
    <d v="2023-12-06T00:00:00"/>
    <s v="3 meses "/>
    <d v="2023-12-06T00:00:00"/>
    <s v="9 meses "/>
    <s v="Término Ok"/>
    <m/>
    <m/>
    <m/>
    <m/>
    <s v="KR 45 57 47"/>
    <n v="3106698188"/>
    <s v="valemb.1@hotmail.com"/>
    <s v="Bancolombia"/>
    <s v="Ahorros"/>
    <s v="67500012878"/>
    <s v="Femenino"/>
    <s v="Colombia"/>
    <s v="Bogotá, D.C."/>
    <s v="Cundinamarca"/>
    <d v="1995-08-09T00:00:00"/>
    <n v="28"/>
    <s v="DISEÑO INTERIOR "/>
    <m/>
  </r>
  <r>
    <x v="3"/>
    <s v="389-2023"/>
    <n v="87641"/>
    <s v="Secop II"/>
    <s v="389-2023CPS-P(87641)"/>
    <s v="FDLSUBACD-389-2023(87641)"/>
    <x v="0"/>
    <x v="0"/>
    <x v="1"/>
    <m/>
    <m/>
    <s v="DORA CECILIA BARRERA CUBIDES"/>
    <n v="51675892"/>
    <s v="Bogotá, D.C."/>
    <n v="1978"/>
    <n v="30300000"/>
    <n v="15150000"/>
    <n v="0"/>
    <n v="45450000"/>
    <n v="5050000"/>
    <m/>
    <m/>
    <n v="4"/>
    <s v="Persona Natural"/>
    <x v="0"/>
    <s v="1. 20/09/2023 2:19:44 PM Mediante documento radicado el 19 de julio de 2023, se solicita la PRÓRROGA y ADICIÓN del contrato No.395-2023CPS-AG(88034), suscrito con DORA CECILIA BARRERA CUBIDES, por el término de TRES (3) MESES, además de adicionar QUINCE MILLONES CIENTO CINCUENTA MIL PESOS M/CTE. ($15.150.000); atendiendo a la necesidad de garantizar la función de la administración local se requiere continuar con la ejecución del contrato de prestación de servicios objeto de adición y prórroga. LA NUEVA FECHA DE TERMINACIÓN DEL CONTRATO ES EL DÍA 20 DE DICIEMBRE DE 2023. Las erogaciones correspondientes al pago del valor de la presente adición se harán con cargo al presupuesto del FDLS, según certificado de disponibilidad presupuestal N° 1042 del 20 de SEPTIEMBRE de 2023. Lo anterior, con fundamento además en el principio de la autonomía de la voluntad consagrado en el artículo 1602 del Código Civil, en concordancia con el artículo 40 de la Ley 80 de 1993, inciso tercero."/>
    <s v="PRESTAR SERVICIOS PROFESIONALES PARA EL ACOMPAÑAMIENTO, FORMACION Y GESTION DE INSTRUMENTOS JURIDICOS CON ENFOQUE DIFERENCIAL, QUE ORIENTEN A LA CIUDADANIA FRENTE A LAS RUTAS INSTITUCIONALES DE ATENCION Y PERMITAN FORTALECER LAS CAPACIDADES LOCALES PARA LA PREVENCION DE VIOLENCIAS Y CONFLINCTOS EN SUBA"/>
    <s v="https://community.secop.gov.co/Public/Tendering/OpportunityDetail/Index?noticeUID=CO1.NTC.4139695&amp;isFromPublicArea=True&amp;isModal=true&amp;asPopupView=true"/>
    <x v="13"/>
    <x v="433"/>
    <d v="2023-03-21T00:00:00"/>
    <d v="2023-09-20T00:00:00"/>
    <s v="6 meses "/>
    <d v="2023-12-20T00:00:00"/>
    <s v="3 meses "/>
    <d v="2023-12-20T00:00:00"/>
    <s v="9 meses "/>
    <s v="Término Ok"/>
    <m/>
    <m/>
    <m/>
    <m/>
    <s v="CL 138 128 A 12"/>
    <n v="3123503177"/>
    <s v="dorabarrera39@gmail.com"/>
    <s v="Banco Falabella"/>
    <s v="Ahorros"/>
    <s v="111650005510"/>
    <s v="Femenino"/>
    <s v="Colombia"/>
    <s v="Iza"/>
    <s v="Boyacá"/>
    <d v="1963-02-06T00:00:00"/>
    <n v="61"/>
    <s v="DERECHO"/>
    <m/>
  </r>
  <r>
    <x v="3"/>
    <s v="390-2023"/>
    <n v="87647"/>
    <s v="Secop II"/>
    <s v="390-2023CPS-P(87647)"/>
    <s v="FDLSUBACD-390-2023(87647)"/>
    <x v="0"/>
    <x v="0"/>
    <x v="1"/>
    <m/>
    <m/>
    <s v="DANIEL BARBOSA QUINTERO"/>
    <n v="1018454388"/>
    <s v="Bogotá, D.C."/>
    <n v="1977"/>
    <n v="30300000"/>
    <n v="15150000"/>
    <n v="0"/>
    <n v="45450000"/>
    <n v="5050000"/>
    <m/>
    <m/>
    <n v="1"/>
    <s v="Persona Natural"/>
    <x v="0"/>
    <m/>
    <s v="Prestar servicios profesionales para desarrollar los procesos de formación y mesas de cocreación que contribuyan al fortalecimiento de las competencias ciudadanas de la localidad de Suba, así como la consolidación de un cluster de grupos de interés SUBALAB, en el marco del uso y apropiación TIC para la reactivación económica y social."/>
    <s v="https://community.secop.gov.co/Public/Tendering/OpportunityDetail/Index?noticeUID=CO1.NTC.4153377&amp;isFromPublicArea=True&amp;isModal=true&amp;asPopupView=true"/>
    <x v="9"/>
    <x v="434"/>
    <d v="2023-03-24T00:00:00"/>
    <d v="2023-09-23T00:00:00"/>
    <s v="6 meses "/>
    <d v="2023-12-23T00:00:00"/>
    <s v="3 meses "/>
    <d v="2023-12-23T00:00:00"/>
    <s v="9 meses "/>
    <s v="Término Ok"/>
    <m/>
    <m/>
    <m/>
    <m/>
    <s v="CL 54 10 66"/>
    <n v="3193509987"/>
    <s v="daniel.quintero.dev@gmail.com"/>
    <s v="Bancolombia"/>
    <s v="Ahorros"/>
    <s v="38813416139"/>
    <s v="Masculino"/>
    <s v="Colombia"/>
    <s v="Bogotá, D.C."/>
    <s v="Cundinamarca"/>
    <d v="1992-09-04T00:00:00"/>
    <n v="31"/>
    <s v="FINANZAS Y COMERCIO INTERNACIONAL"/>
    <m/>
  </r>
  <r>
    <x v="3"/>
    <s v="391-2023"/>
    <n v="87637"/>
    <s v="Secop II"/>
    <s v="391-2023CPS-P(87637)"/>
    <s v="FDLSUBACD-391-2023(87637)"/>
    <x v="0"/>
    <x v="0"/>
    <x v="1"/>
    <m/>
    <m/>
    <s v="DIANA CAROLINA GARAVITO AMAYA"/>
    <n v="1020750900"/>
    <s v="Bogotá, D.C."/>
    <n v="1978"/>
    <n v="30300000"/>
    <n v="15150000"/>
    <n v="0"/>
    <n v="45450000"/>
    <n v="5050000"/>
    <m/>
    <m/>
    <n v="4"/>
    <s v="Persona Natural"/>
    <x v="0"/>
    <s v="1. 20/09/2023 3:22:01 PM La supervisión del Contrato de Prestación de Servicios No. 391-2023CPS-P(87637), suscrito con DIANA CAROLINA GARAVITO AMAYA identificado con cédula de ciudadanía No. 1.020.750.900, radicó en la Oficina de Contratación solicitud de ADICIÓN Y PRÓRROGA No. (1 ) del referido contrato así; a) Prórroga por (3) meses hasta el veinte (20) de diciembre de 2023, y adición para un valor QUINCE MILLONES CIENTO CINCUENTA MIL PESOS M/CTE. ($ 15.150.000) para un total de CUARENTA Y CINCO MILLONES CUATROCIENTOS CINCUENTA MIL PESOS M/CTE. ($45.450.000), la cual se encuentra respaldada con el Certificado de Disponibilidad Presupuestal No. 1049 del 20 de septiembre de 2023, teniendo en cuenta la justificación que se encuentra en los documentos anexos, que hacen parte integral del presente Contrato."/>
    <s v="Prestar Profesionales Para El Acompañamiento, Formación Y Gestión De Instrumentos Psicosociales Con Enfoque Diferencial, Que Orienten A La Ciudadanía Frente A Las Rutas Institucionales De Atención Frente A Conflictos De Convivencia Y Violencias, Permitiendo Fortalecer Las Capacidades Locales Para La Prevención"/>
    <s v="https://community.secop.gov.co/Public/Tendering/OpportunityDetail/Index?noticeUID=CO1.NTC.4134062&amp;isFromPublicArea=True&amp;isModal=true&amp;asPopupView=true"/>
    <x v="13"/>
    <x v="435"/>
    <d v="2023-03-21T00:00:00"/>
    <d v="2023-09-20T00:00:00"/>
    <s v="6 meses "/>
    <d v="2023-12-20T00:00:00"/>
    <s v="3 meses "/>
    <d v="2023-12-20T00:00:00"/>
    <s v="9 meses "/>
    <s v="Término Ok"/>
    <m/>
    <m/>
    <m/>
    <m/>
    <s v="Carrera 114 141 - 07"/>
    <n v="3143287504"/>
    <s v="diana.garavitoa@campusucc.edu.co"/>
    <s v="Bancolombia"/>
    <s v="Ahorros"/>
    <s v="58689560049"/>
    <s v="Femenino"/>
    <s v="Colombia"/>
    <s v="Bogotá, D.C."/>
    <s v="Cundinamarca"/>
    <d v="1990-02-27T00:00:00"/>
    <n v="34"/>
    <s v="SOCIOLOGIA"/>
    <m/>
  </r>
  <r>
    <x v="3"/>
    <s v="392-2023"/>
    <n v="87402"/>
    <s v="Secop II"/>
    <s v="392-2023PS(87402)"/>
    <s v="FDLSSAMC-1-2023(87402)"/>
    <x v="2"/>
    <x v="2"/>
    <x v="2"/>
    <m/>
    <m/>
    <s v="TRANSPORTES ESPECIALES NUEVA ERA SAS"/>
    <n v="901056044"/>
    <m/>
    <s v="No es CPS P-AG"/>
    <n v="310000000"/>
    <n v="0"/>
    <n v="0"/>
    <n v="310000000"/>
    <s v="-"/>
    <m/>
    <m/>
    <s v="No aplica"/>
    <s v="Persona Jurídica"/>
    <x v="2"/>
    <m/>
    <s v="PRESTAR EL SERVICIO DE TRANSPORTE A LA ALCALDÍA LOCAL DE SUBA CON EL FIN DE APOYAR LAS ACTIVIDADES MISIONALES DE LA ENTIDAD"/>
    <s v="https://community.secop.gov.co/Public/Tendering/OpportunityDetail/Index?noticeUID=CO1.NTC.4014184&amp;isFromPublicArea=True&amp;isModal=true&amp;asPopupView=true"/>
    <x v="8"/>
    <x v="432"/>
    <d v="2023-03-13T00:00:00"/>
    <d v="2024-02-12T00:00:00"/>
    <s v="11 meses "/>
    <d v="2024-02-12T00:00:00"/>
    <s v=""/>
    <d v="2024-02-12T00:00:00"/>
    <s v="11 meses "/>
    <s v="Término Ok"/>
    <m/>
    <m/>
    <m/>
    <d v="2023-11-08T00:00:00"/>
    <s v="Carrera 28 #86-26 Bogotá, D.C."/>
    <n v="3175747740"/>
    <s v="comercial@tne.com.co"/>
    <s v="Banco Davivienda"/>
    <s v="Ahorros"/>
    <s v="8500692226"/>
    <s v="No aplica"/>
    <s v="Colombia"/>
    <s v="Bogotá, D.C."/>
    <s v="Cundinamarca"/>
    <d v="2017-02-17T00:00:00"/>
    <s v="-"/>
    <s v="No aplica"/>
    <m/>
  </r>
  <r>
    <x v="3"/>
    <s v="393-2023"/>
    <n v="88380"/>
    <s v="Secop II"/>
    <s v="393-2023CPS-P(88830)"/>
    <s v="FDLSUBACD-392-2023(88830)"/>
    <x v="0"/>
    <x v="0"/>
    <x v="1"/>
    <m/>
    <m/>
    <s v="LAYDA MARIA ZULUAGA RIVERA"/>
    <n v="43558926"/>
    <s v="Medellín (Antioquia)"/>
    <n v="1997"/>
    <n v="70000000"/>
    <n v="0"/>
    <n v="0"/>
    <n v="70000000"/>
    <n v="7000000"/>
    <m/>
    <m/>
    <n v="1"/>
    <s v="Persona Natural"/>
    <x v="5"/>
    <s v="1.  20/06/2023 5:04:59 PM Mediante documento allegado a la Oficina de Contratos del Fondo de Desarrollo Local de Suba, respecto al Contrato de prestación de servicios N° 393-2023CPS-P(88830) suscrito con LAYDA MARIA ZULUAGA RIVERA, identificado (a) con cédula de ciudadanía N 43558926 , se realiza TERMINACION ANTICIPADA DE MUTUO ACUERDO, en virtud de comunicación emitida por el contratista, el cual manifestó la imposibilidad de continuar el mismo por motivos personales. Del mismo modo, el apoyo a la supervisión y supervisor hacen constar que el saldo a liberar a favor de la Entidad es de $ 40.000.000 y a favor del contratista es 4.666.667 Lo anterior con fundamento la &quot;CLÁUSULA DÉCIMA PRIMERA -TERMINACIÓN: Este contrato se dará por terminado en cualquiera de los siguientes eventos: a) Por mutuo acuerdo de las partes, siempre que con ello no se causen perjuicios a la entidad; b) Por agotamiento del objeto o vencimiento del plazo sin que se haya suscrito una prórroga; c) Por fuerza mayor o caso fortuito que hagan imposible continuar su ejecución.&quot;"/>
    <s v="PRESTAR LOS SERVICIOS PROFESIONALES EN EL ÁREA DE GESTIÓN DE DESARROLLO LOCAL EN LA ASISTENCIA TÉCNICA Y ESTRUCTURACIÓN DE ACCIONES ENFOCADAS A LA CONTRIBUIR A UN CAMBIO CULTURAL SOBRE LA RELACIÓN DEL CIUDADANO CON EL ENTORNO Y EL TERRITORIO A PARTIR DE LA PROTECCIÓN Y PRESERVACIÓN DE LOS RECURSOS NATURALES AMBIENTALES DISPONIBLES EN LA LOCALIDAD DE SUBA, DANDO CUMPLIMIENTO A LAS METAS DEL PROYECTO DE INVERSIÓN 1997 – SUBA REVERDECE"/>
    <s v="https://community.secop.gov.co/Public/Tendering/OpportunityDetail/Index?noticeUID=CO1.NTC.4138190&amp;isFromPublicArea=True&amp;isModal=true&amp;asPopupView=true"/>
    <x v="12"/>
    <x v="436"/>
    <d v="2023-03-21T00:00:00"/>
    <d v="2023-12-31T00:00:00"/>
    <s v="9 meses 11 días."/>
    <d v="2023-12-31T00:00:00"/>
    <s v=""/>
    <d v="2023-06-20T00:00:00"/>
    <s v="3 meses "/>
    <s v="Terminación Anticipada"/>
    <m/>
    <m/>
    <m/>
    <m/>
    <s v="Vereda San José del Triunfo Km.10"/>
    <n v="3188679882"/>
    <s v="laydazu72@hotmail.com"/>
    <s v="Bancolombia"/>
    <s v="Ahorros"/>
    <s v="10362829022"/>
    <s v="Femenino"/>
    <s v="Colombia"/>
    <s v="Medellín"/>
    <s v="Antioquia"/>
    <d v="1971-08-01T00:00:00"/>
    <n v="52"/>
    <s v="MAESTRA EN GERENCIA SOCIAL; ESPECIALIZACION EN GERENCIA SOCIAL; SOCIOLOGIA"/>
    <m/>
  </r>
  <r>
    <x v="3"/>
    <s v="394-2023"/>
    <n v="88376"/>
    <s v="Secop II"/>
    <s v="394-2023CPS-P(88376)"/>
    <s v="FDLSUBACD-393-2023(88376)"/>
    <x v="0"/>
    <x v="0"/>
    <x v="1"/>
    <m/>
    <m/>
    <s v="ANGIEE NATHALIA TORRES TRIANA"/>
    <n v="1014236662"/>
    <s v="Bogotá, D.C."/>
    <n v="2034"/>
    <n v="30300000"/>
    <n v="0"/>
    <n v="0"/>
    <n v="30300000"/>
    <n v="5050000"/>
    <m/>
    <m/>
    <n v="1"/>
    <s v="Persona Natural"/>
    <x v="5"/>
    <s v="1. 15/06/2023 5:16:22 PM Mediante documento allegado a la Oficina de Contratos del Fondo de Desarrollo Local de Suba, respecto al Contrato de prestación de servicios N° 394-2023CPS-P(88376) suscrito con Angiee Nathalia Torres Triana, identificado (a) con cédula de ciudadanía N° 1014236662, se realiza TERMINACION ANTICIPADA DE MUTUO ACUERDO, en virtud de comunicación emitida por el contratista, el cual manifestó la imposibilidad de continuar el mismo por motivos personales. Del mismo modo, el apoyo a la supervisión y supervisor hacen constar que el saldo a liberar a favor de la Entidad es de $ 16.160.000 y a favor del contratista es 2.356.666. Lo anterior con fundamento la &quot;CLÁUSULA DÉCIMA PRIMERA -TERMINACIÓN: Este contrato se dará por terminado en cualquiera de los siguientes eventos: a) Por mutuo acuerdo de las partes, siempre que con ello no se causen perjuicios a la entidad; b) Por agotamiento del objeto o vencimiento del plazo sin que se haya suscrito una prórroga; c) Por fuerza mayor o caso fortuito que hagan imposible continuar su ejecución.&quot;"/>
    <s v="PRESTAR SERVICIOS PROFESIONALES AL ÁREA DE GESTIÓN DEL DESARROLLO LOCAL DE LA ALCALDÍA LOCAL DE SUBA, PARA APOYAR LA ESTRUCTURACIÓN, FORMULACIÓN, EVALUACIÓN Y SEGUIMIENTO A LOS PROYECTOS DE INVERSIÓN ENFOCADOS EN EL FORTALECIMIENTO DEL TEJIDO SOCIAL DE LA LOCALIDAD DE SUBA, DANDO CUMPLIMIENTO EFECTIVO A LOS COMPONENTES DEL PROYECTO 2034 - SUBA ENTORNO PROTECTOR"/>
    <s v="https://community.secop.gov.co/Public/Tendering/OpportunityDetail/Index?noticeUID=CO1.NTC.4126992&amp;isFromPublicArea=True&amp;isModal=true&amp;asPopupView=true"/>
    <x v="20"/>
    <x v="435"/>
    <d v="2023-03-21T00:00:00"/>
    <d v="2023-09-20T00:00:00"/>
    <s v="6 meses "/>
    <d v="2023-09-20T00:00:00"/>
    <s v=""/>
    <d v="2023-06-15T00:00:00"/>
    <s v="2 meses 26 días."/>
    <s v="Terminación Anticipada"/>
    <m/>
    <m/>
    <m/>
    <m/>
    <s v="CLL 130 D BIS # 99-84"/>
    <n v="3013838110"/>
    <s v="a.nathalia.t.t@gmail.com"/>
    <s v="Banco Davivienda"/>
    <s v="Ahorros"/>
    <s v="466900037816"/>
    <s v="Femenino"/>
    <s v="Colombia"/>
    <s v="Bogotá, D.C."/>
    <s v="Cundinamarca"/>
    <d v="1992-09-16T00:00:00"/>
    <n v="31"/>
    <s v="INGENIERÍA INDUSTRIAL; TECNOLOGÍA EN CONTROL AMBIENTAL"/>
    <m/>
  </r>
  <r>
    <x v="3"/>
    <s v="395-2023"/>
    <n v="88034"/>
    <s v="Secop II"/>
    <s v="395-2023CPS-AG(88034)"/>
    <s v="FDLSUBACD-394-2023(88034) "/>
    <x v="0"/>
    <x v="0"/>
    <x v="0"/>
    <m/>
    <m/>
    <s v="VICTOR LISANDRO BUITRAGO DAZA"/>
    <n v="79854716"/>
    <s v="Bogotá, D.C."/>
    <n v="1978"/>
    <n v="24000000"/>
    <n v="12000000"/>
    <n v="0"/>
    <n v="36000000"/>
    <n v="4000000"/>
    <m/>
    <m/>
    <n v="1"/>
    <s v="Persona Natural"/>
    <x v="0"/>
    <m/>
    <s v="PRESTAR SERVICIOS DE APOYO TÉCNICO EN EL ÁREA DE GESTIÓN DEL DESARROLLO LOCAL REALIZANDO APOYO A LAS ACTIVIDADES RELACIONADAS CON LAS DIFERENTES ETAPAS CONTRACTUALES DE LOS PROYECTOS DE INVERSIÓN DESTINADOS A LA INTERVENCIÓN DE LA MALLA VIAL, ESPACIO PÚBLICO, CICLO INFRAESTRUCTURA, INFRAESTRUCTURA CULTURAL, MEJORAMIENTO DE VIVIENDA RURAL Y PARQUES DE LA LOCALIDAD DE SUBA"/>
    <s v="https://community.secop.gov.co/Public/Tendering/OpportunityDetail/Index?noticeUID=CO1.NTC.4143949&amp;isFromPublicArea=True&amp;isModal=true&amp;asPopupView=true"/>
    <x v="11"/>
    <x v="433"/>
    <d v="2023-03-21T00:00:00"/>
    <d v="2023-09-20T00:00:00"/>
    <s v="6 meses "/>
    <d v="2023-12-20T00:00:00"/>
    <s v="3 meses "/>
    <d v="2023-12-20T00:00:00"/>
    <s v="9 meses "/>
    <s v="Término Ok"/>
    <m/>
    <m/>
    <m/>
    <m/>
    <s v="Calle 20d # 96ª-35 Fontibón"/>
    <n v="3158295390"/>
    <s v="vicbuitre@yahoo.es"/>
    <s v="Banco Caja Social (BCSC)"/>
    <s v="Ahorros"/>
    <s v="24084558363"/>
    <s v="Masculino"/>
    <s v="Colombia"/>
    <s v="Bogotá, D.C."/>
    <s v="Cundinamarca"/>
    <d v="1978-06-26T00:00:00"/>
    <n v="45"/>
    <s v="CONSTRUCCIÓN Y GESTIÓN EN ARQUITECTURA"/>
    <m/>
  </r>
  <r>
    <x v="3"/>
    <s v="396-2023"/>
    <n v="88364"/>
    <s v="Secop II"/>
    <s v="396-2023SUM(88364)"/>
    <s v="FDLSMC-1-2023(88364)"/>
    <x v="3"/>
    <x v="5"/>
    <x v="2"/>
    <m/>
    <m/>
    <s v="COMERCIALIZADORA ELECTROCON SAS"/>
    <n v="830073899"/>
    <s v="Bogotá, D.C."/>
    <s v="No es CPS P-AG"/>
    <n v="30000000"/>
    <n v="14999802"/>
    <n v="0"/>
    <n v="44999802"/>
    <s v="-"/>
    <m/>
    <m/>
    <s v="No aplica"/>
    <s v="Persona Jurídica"/>
    <x v="6"/>
    <s v="1. 22/02/2024 9:09:15 AM Mediante documento radicado en el Fondo de Desarrollo Local de Suba, por ANA ISABEL HORTUA SALCEDO , quien obra como supervisor del Contrato de Suministro 396-2023SUM(88364), suscrito con DCOMERCIALIZADORA ELECTROCON SAS se determina prorrogar por DIEZ (10) MESES Y SIETE (7) DÍAS contado a partir del vencimiento del plazo pactado y adicionar presupuestalmente al contrato la suma de CATORCE MILLONES NOVECIENTOS NOVENTA Y NUEVE MIL OCHOCIENTOS DOS PESOS M/CTE. ($ 14.999.802) incluido impuestos, (la justificación se encuentra anexa al presente, la cual hace parte integra del contrato). La nueva fecha terminación del contrato es el 31/12/2024. Para el efecto, se cuenta con el Certificado de Disponibilidad Presupuestal (CDP) No. 818 del 21 de febrer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SUMINISTRAR LOS ELEMENTOS DE FERRETERÍA PARA LAS REPARACIONES LOCATIVAS MENORES DE LAS INSTALACIONES DE LAS SEDES DE LA ALCALDÍA LOCAL DE SUBA"/>
    <s v="https://community.secop.gov.co/Public/Tendering/OpportunityDetail/Index?noticeUID=CO1.NTC.4076093&amp;isFromPublicArea=True&amp;isModal=true&amp;asPopupView=true"/>
    <x v="8"/>
    <x v="433"/>
    <d v="2023-03-23T00:00:00"/>
    <d v="2024-02-22T00:00:00"/>
    <s v="11 meses "/>
    <d v="2024-12-31T00:00:00"/>
    <s v="10 meses 9 días."/>
    <d v="2024-12-31T00:00:00"/>
    <s v="1 años 9 meses 9 días."/>
    <s v="Término Ok"/>
    <m/>
    <m/>
    <m/>
    <m/>
    <s v="Carrera 54 #46-91 Sur"/>
    <n v="6013687180"/>
    <s v="comercializadoraelectrocon@gmail.com"/>
    <s v="Banco BBVA"/>
    <s v="Corriente"/>
    <s v="472011832"/>
    <s v="No aplica"/>
    <s v="Colombia"/>
    <s v="Bogotá, D.C."/>
    <s v="Cundinamarca"/>
    <d v="2000-04-19T00:00:00"/>
    <s v="-"/>
    <s v="No aplica"/>
    <m/>
  </r>
  <r>
    <x v="3"/>
    <s v="397-2023"/>
    <n v="87923"/>
    <s v="Secop II"/>
    <s v="397-2023CPS-P(87923)"/>
    <s v="FDLSUBACD-395-2023(87923) "/>
    <x v="0"/>
    <x v="0"/>
    <x v="1"/>
    <m/>
    <m/>
    <s v="LUIS FERNANDO RINCoN CUADROS"/>
    <n v="19378779"/>
    <s v="Bogotá, D.C."/>
    <n v="1999"/>
    <n v="30300000"/>
    <n v="15150000"/>
    <n v="0"/>
    <n v="45450000"/>
    <n v="5050000"/>
    <m/>
    <m/>
    <n v="3"/>
    <s v="Persona Natural"/>
    <x v="0"/>
    <s v="1. 21/09/2023 9:48:31 AM La supervisión del Contrato de Prestación de Servicios No. 397-2023CPS-P(87923), suscrito con LUIS FERNANDO RINCON CUADROS identificado con cédula de ciudadanía No. 19.378.779, radicó en la Oficina de Contratación solicitud de ADICIÓN Y PRÓRROGA No. (1 ) del referido contrato así; a) Prórroga por (3) meses hasta el veintidós (22) de diciembre de 2023, y adición para un valor QUINCE MILLONES CIENTO CINCUENTA MIL PESOS M/CTE. ($ 15.150.000) para un total de CUARENTA Y CINCO MILLONES CUATROCIENTOS CINCUENTA MIL PESOS M/CTE. ($45.450.000), la cual se encuentra respaldada con el Certificado de Disponibilidad Presupuestal No. 1050 del 20 de septiembre de 2023, teniendo en cuenta la justificación que se encuentra en los documentos anexos, que hacen parte integral del presente Contrato. 2. "/>
    <s v="Prestar apoyo profesional en el Área de Gestión del Desarrollo Local de la Alcaldía Local de Suba realizando revisiones periódicas de las obras contratadas ejecutadas y terminadas por el Fondo de Desarrollo Local de Suba a fin de verificar el cumplimiento a la estabilidad y garantía de las mismas en los proyectos de Malla Vial Espacio Público Parques yo relacionados con Infraestructura"/>
    <s v="https://community.secop.gov.co/Public/Tendering/OpportunityDetail/Index?noticeUID=CO1.NTC.4179538&amp;isFromPublicArea=True&amp;isModal=true&amp;asPopupView=true"/>
    <x v="11"/>
    <x v="437"/>
    <d v="2023-03-23T00:00:00"/>
    <d v="2023-09-22T00:00:00"/>
    <s v="6 meses "/>
    <d v="2023-12-22T00:00:00"/>
    <s v="3 meses "/>
    <d v="2023-12-22T00:00:00"/>
    <s v="9 meses "/>
    <s v="Término Ok"/>
    <m/>
    <m/>
    <m/>
    <m/>
    <s v="Calle 23 bis #28-21 Mz L Apto 301"/>
    <n v="3002215715"/>
    <s v="luisfrinconc@hotmail.com"/>
    <s v="Banco BBVA"/>
    <s v="Ahorros"/>
    <s v="34604405"/>
    <s v="Masculino"/>
    <s v="Colombia"/>
    <s v="Bogotá, D.C."/>
    <s v="Cundinamarca"/>
    <d v="1958-06-10T00:00:00"/>
    <n v="65"/>
    <s v="ESPECIALIZACIÓN EN GERENCIA DE MERCADEO ESTRATEGICO; ARQUITECTURA"/>
    <m/>
  </r>
  <r>
    <x v="3"/>
    <s v="398-2023"/>
    <n v="83698"/>
    <s v="Secop II"/>
    <s v="398-2023CPS-AG(83698)"/>
    <s v="FDLSUBACD-396-2023(83698)"/>
    <x v="0"/>
    <x v="0"/>
    <x v="0"/>
    <m/>
    <m/>
    <s v="ALDEMAR GARCIA RODRIGUEZ"/>
    <n v="80240908"/>
    <s v="Bogotá, D.C."/>
    <n v="1978"/>
    <n v="15300000"/>
    <n v="7650000"/>
    <n v="0"/>
    <n v="22950000"/>
    <n v="2550000"/>
    <m/>
    <m/>
    <n v="1"/>
    <s v="Persona Natural"/>
    <x v="0"/>
    <s v="1. 12/09/2023 3:32:43 PM La supervisión del Contrato de Prestación de Servicios No. 398-2023CPS-AG(83698), suscrito con ALDEMAR GARCIA RODRIGUEZ identificado(a) con cédula de ciudadanía No.80.240.908 de Bogotá; radicó en la Oficina de Contratación solicitud de ADICIÓN Y PRÓRROGA No. (1 ) del referido contrato así; a) Prórroga por (3) meses hasta el (21) de diciembre de 2023, y b) Adición para un valor de ($7.650.000) para un total de VEINTIDÓS MILLONES NOVECIENTOS CINCUENTA MIL PESOS M/CTE. ($22.950.000), la cual se encuentra respaldada con el Certificado de Disponibilidad Presupuestal No. 432 del 26 de enero de 2023, teniendo en cuenta la justificación que se encuentra en los documentos anexos, que hacen parte integral del presente Contrato"/>
    <s v="PRESTAR LOS SERVICIOS DE APOYO AL AREA DE GESTION DE DESARROLLO LOCAL EN EL CENTRO DE DOCUMENTACION E INFORMACION CDI DE LA ALCALDIA LOCAL DE SUBA"/>
    <s v="https://community.secop.gov.co/Public/Tendering/OpportunityDetail/Index?noticeUID=CO1.NTC.4171310&amp;isFromPublicArea=True&amp;isModal=true&amp;asPopupView=true"/>
    <x v="7"/>
    <x v="437"/>
    <d v="2023-03-22T00:00:00"/>
    <d v="2023-09-21T00:00:00"/>
    <s v="6 meses "/>
    <d v="2023-12-21T00:00:00"/>
    <s v="3 meses "/>
    <d v="2023-12-21T00:00:00"/>
    <s v="9 meses "/>
    <s v="Término Ok"/>
    <m/>
    <m/>
    <m/>
    <m/>
    <s v="Diagonal 48 J sur # 5D90"/>
    <n v="3013174831"/>
    <s v="arjona1110@hotmail.com"/>
    <s v="Banco Av Villas"/>
    <s v="Ahorros"/>
    <s v="700741114"/>
    <s v="Masculino"/>
    <s v="Colombia"/>
    <s v="Bogotá, D.C."/>
    <s v="Cundinamarca"/>
    <d v="1981-10-10T00:00:00"/>
    <n v="42"/>
    <s v="ADMINISTRACION DE EMPRESAS; TECNOLOGÍA EN GESTIÓN DE MERCADOS"/>
    <m/>
  </r>
  <r>
    <x v="3"/>
    <s v="399-2023"/>
    <n v="86955"/>
    <s v="Secop II"/>
    <s v="399-2023CPS-AG(86955)"/>
    <s v="FDLSUBACD-397-2023(86955) "/>
    <x v="0"/>
    <x v="0"/>
    <x v="0"/>
    <m/>
    <m/>
    <s v="JUAN SEBASTIAN MARTIN BERMEO"/>
    <n v="1019071525"/>
    <s v="Bogotá, D.C."/>
    <n v="1979"/>
    <n v="15300000"/>
    <n v="7650000"/>
    <n v="0"/>
    <n v="22950000"/>
    <n v="2550000"/>
    <m/>
    <m/>
    <n v="5"/>
    <s v="Persona Natural"/>
    <x v="0"/>
    <s v="1. 6/09/2023 4:36:34 PM La supervisión del Contrato de Prestación de Servicios No 399-2023CPS-AG(86955), suscrito con JUAN SEBASTIAN MARTIN BERMEO , radicó en la Oficina de Contratación solicitud de ADICIÓN Y PRÓRROGA No. (1) del referido contrato; prórroga hasta el (27) de diciembre de 2023, y adición para un valor total SIETE MILLONES SEISCIENTOS CINCUENTA MIL PESOS M/CTE. ($ 7.650.000), teniendo en cuenta la justificación que se encuentra en los documentos anexos, que hacen parte integral del presente Contrato."/>
    <s v="APOYAR ADMINISTRATIVA Y ASISTENCIALMENTE A LAS INSPECCIONES DE POLICÍA DE LA LOCALIDAD"/>
    <s v="https://community.secop.gov.co/Public/Tendering/OpportunityDetail/Index?noticeUID=CO1.NTC.4180025&amp;isFromPublicArea=True&amp;isModal=true&amp;asPopupView=true"/>
    <x v="26"/>
    <x v="438"/>
    <d v="2023-03-28T00:00:00"/>
    <d v="2023-09-27T00:00:00"/>
    <s v="6 meses "/>
    <d v="2023-12-27T00:00:00"/>
    <s v="3 meses "/>
    <d v="2023-12-27T00:00:00"/>
    <s v="9 meses "/>
    <s v="Término Ok"/>
    <m/>
    <m/>
    <m/>
    <m/>
    <s v="Cll 151 # 109 a 50 Casa 48"/>
    <n v="3002448320"/>
    <s v="jsmartinchef@gmail.com"/>
    <s v="Banco Scotiabank Colpatria"/>
    <s v="Ahorros"/>
    <n v="6342011504"/>
    <s v="Masculino"/>
    <s v="Colombia"/>
    <s v="Bogotá, D.C."/>
    <s v="Cundinamarca"/>
    <d v="1992-05-22T00:00:00"/>
    <n v="32"/>
    <s v="BACHILLER"/>
    <m/>
  </r>
  <r>
    <x v="3"/>
    <s v="400-2023"/>
    <n v="86955"/>
    <s v="Secop II"/>
    <s v="400-2023CPS-AG(86955)"/>
    <s v="FDLSUBACD-398-2023(86955) "/>
    <x v="0"/>
    <x v="0"/>
    <x v="0"/>
    <m/>
    <m/>
    <s v="YERLIN YOJANA MENDEZ ORTEGA"/>
    <n v="64742464"/>
    <s v="Corozal (Sucre)"/>
    <n v="1979"/>
    <n v="15300000"/>
    <n v="7650000"/>
    <n v="0"/>
    <n v="22950000"/>
    <n v="2550000"/>
    <m/>
    <m/>
    <n v="5"/>
    <s v="Persona Natural"/>
    <x v="0"/>
    <s v="1. 20/09/2023 2:11:25 PM Mediante documento radicado el 30 de agosto de 2023, se solicita la PRÓRROGA y ADICIÓN del contrato No. 400-2023CPS-AG(86955) suscrito con YERLIN YOJANA MENDEZ ORTEGA en el termino de TRES (03) MESES , además SIETE MILLONES SEISCIENTOS CINCUENTA MIL PESOS M/CTE. ($7.650.000); atendiendo a la necesidad de garantizar la función de la administración local se requiere continuar con la ejecución del contrato de prestación de servicios objeto de adición y prórroga. LA NUEVA FECHA DE TERMINACIÓN DEL CONTRATO ES EL DÍA 26 DE DICIEMBRE DE 2023. Las erogaciones correspondientes al pago del valor de la presente adición se harán con cargo al presupuesto del FDLS, según certificado de disponibilidad presupuestal N° 1048 del 20/09/2023. Lo anterior, con fundamento además en el principio de la autonomía de la voluntad consagrado en el artículo 1602 del Código Civil, en concordancia con el artículo 40 de la Ley 80 de 1993, inciso tercero."/>
    <s v="Apoyar administrativa y asistencialmente a la Inspecciones de Policía de la Localidad"/>
    <s v="https://community.secop.gov.co/Public/Tendering/OpportunityDetail/Index?noticeUID=CO1.NTC.4179559&amp;isFromPublicArea=True&amp;isModal=true&amp;asPopupView=true"/>
    <x v="31"/>
    <x v="437"/>
    <d v="2023-03-27T00:00:00"/>
    <d v="2023-09-26T00:00:00"/>
    <s v="6 meses "/>
    <d v="2023-12-26T00:00:00"/>
    <s v="3 meses "/>
    <d v="2023-12-26T00:00:00"/>
    <s v="9 meses "/>
    <s v="Término Ok"/>
    <m/>
    <m/>
    <m/>
    <m/>
    <s v="KR 95 A BIS 140 B 24"/>
    <n v="3106185305"/>
    <s v="linamenort@hotmail.com"/>
    <s v="Banco Caja Social (BCSC)"/>
    <s v="Ahorros"/>
    <n v="24121792675"/>
    <s v="Femenino"/>
    <s v="Colombia"/>
    <s v="Corozal"/>
    <s v="Sucre"/>
    <d v="1974-12-09T00:00:00"/>
    <n v="49"/>
    <s v="TECNICO LABORAL EN SECRETARIADO"/>
    <m/>
  </r>
  <r>
    <x v="3"/>
    <s v="401-2023"/>
    <n v="83927"/>
    <s v="Secop II"/>
    <s v="401-2023CPS-P(83927)"/>
    <s v="FDLSUBACD-399-2023(83927)"/>
    <x v="0"/>
    <x v="0"/>
    <x v="1"/>
    <m/>
    <m/>
    <s v="JESICA DAYANA PEÑA QUINTERO"/>
    <n v="1101175034"/>
    <s v="Puente Nacional (Santander)"/>
    <n v="1978"/>
    <n v="42000000"/>
    <n v="0"/>
    <n v="0"/>
    <n v="42000000"/>
    <n v="7000000"/>
    <m/>
    <m/>
    <n v="3"/>
    <s v="Persona Natural"/>
    <x v="0"/>
    <m/>
    <s v="Prestar servicios profesionales, para atender, tramitar y realizar el seguimiento a tutelas, acciones populares, incidentes de desacato, proposiciones, requerimiento de entes de control y demás asuntos de índole jurídico, financiero, y administrativo que sean designados por el Alcalde(sa) Local"/>
    <s v="https://community.secop.gov.co/Public/Tendering/OpportunityDetail/Index?noticeUID=CO1.NTC.4169574&amp;isFromPublicArea=True&amp;isModal=true&amp;asPopupView=true"/>
    <x v="1"/>
    <x v="437"/>
    <d v="2023-03-23T00:00:00"/>
    <d v="2023-09-22T00:00:00"/>
    <s v="6 meses "/>
    <d v="2023-09-22T00:00:00"/>
    <s v=""/>
    <d v="2023-09-22T00:00:00"/>
    <s v="6 meses "/>
    <s v="Término Ok"/>
    <m/>
    <m/>
    <m/>
    <m/>
    <s v="carrera 27 sur #46-55"/>
    <n v="3102491764"/>
    <s v="jesicadayana0712@hotmail.com"/>
    <s v="Banco BBVA"/>
    <s v="Ahorros"/>
    <s v="175503887"/>
    <s v="Femenino"/>
    <s v="Colombia"/>
    <s v="Puente Nacional"/>
    <s v="Santander"/>
    <d v="1988-01-31T00:00:00"/>
    <n v="36"/>
    <s v="ESPECIALIZACION EN DERECHO PENAL Y CRIMINOLOGIA; DERECHO"/>
    <m/>
  </r>
  <r>
    <x v="3"/>
    <s v="402-2023"/>
    <n v="85898"/>
    <s v="Secop II"/>
    <s v="402-2023CPS-AG(85898)"/>
    <s v="FDLSUBACD-400-2023(85898)"/>
    <x v="0"/>
    <x v="0"/>
    <x v="0"/>
    <m/>
    <m/>
    <s v="CARLOS MANUEL ROZO CRUZ"/>
    <n v="1022957103"/>
    <s v="Bogotá, D.C."/>
    <n v="1971"/>
    <n v="15300000"/>
    <n v="0"/>
    <n v="0"/>
    <n v="15300000"/>
    <n v="2550000"/>
    <m/>
    <m/>
    <n v="5"/>
    <s v="Persona Natural"/>
    <x v="0"/>
    <m/>
    <s v="PRESTAR SERVICIOS DE APOYO EN LAS ACCIONES DE PROMOCIÓN DE LA DEFENSA, CONVIVENCIA, PROTECCIÓN Y BIENESTAR DE LOS ANIMALES DOMÉSTICOS Y SILVESTRES, ASÍ COMO EN LA IMPLEMENTACIÓN DE ESTRATEGIAS DE CULTURA Y PARTICIPACIÓN CIUDADANA PARA EL CUMPLIMIENTO DE METAS DEL PLAN DE DESARROLLO LOCAL."/>
    <s v="https://community.secop.gov.co/Public/Tendering/OpportunityDetail/Index?noticeUID=CO1.NTC.4180650&amp;isFromPublicArea=True&amp;isModal=true&amp;asPopupView=true"/>
    <x v="12"/>
    <x v="438"/>
    <d v="2023-03-22T00:00:00"/>
    <d v="2023-09-21T00:00:00"/>
    <s v="6 meses "/>
    <d v="2023-09-21T00:00:00"/>
    <s v=""/>
    <d v="2023-09-21T00:00:00"/>
    <s v="6 meses "/>
    <s v="Término Ok"/>
    <m/>
    <m/>
    <m/>
    <m/>
    <s v="Avenida Carrera 118 # 137ª - 19"/>
    <n v="3015431628"/>
    <s v="carlosrozo1990@gmail.com"/>
    <s v="Banco Caja Social (BCSC)"/>
    <s v="Ahorros"/>
    <s v="24109156589"/>
    <s v="Masculino"/>
    <s v="Colombia"/>
    <s v="Bogotá, D.C."/>
    <s v="Cundinamarca"/>
    <d v="1990-01-18T00:00:00"/>
    <n v="34"/>
    <s v="BACHILLER"/>
    <m/>
  </r>
  <r>
    <x v="3"/>
    <s v="403-2023"/>
    <n v="85793"/>
    <s v="Secop II"/>
    <s v="403-2023CPS-AG(85793)"/>
    <s v="FDLSUBACD-401-2023(85793)"/>
    <x v="0"/>
    <x v="0"/>
    <x v="0"/>
    <m/>
    <m/>
    <s v="VIVIANA ANDREA ROJAS DUARTE"/>
    <n v="52746298"/>
    <s v="Bogotá, D.C."/>
    <n v="2032"/>
    <n v="28050000"/>
    <n v="2550000"/>
    <n v="0"/>
    <n v="30600000"/>
    <n v="2550000"/>
    <m/>
    <m/>
    <n v="5"/>
    <s v="Persona Natural"/>
    <x v="0"/>
    <s v="1. 26/12/2023 9:15:34 AM Mediante documento del apoyo a la supervisión con Vo.Bo., del Alcalde, justifica la conveniencia de prorrogar el plazo de ejecución contractual por el término de UN (1) MES contado a partir del vencimiento del plazo inicialmente pactado y en consecuencia adicionar el valor establecido en el contrato 403-2023CPS-AG(85793), a nombre VIVIANA ANDREA ROJAS DUARTE, en la suma de DOS MILLONES QUINIENTOS CINCUENTA MIL PESOS ($2.550.000). Lo anterior de conformidad con los documentos anexos, los cuales hacen parte integral de la presente modificación contractual."/>
    <s v="El contrato que se pretende celebrar, tendrá por objeto Prestar servicios de apoyo en las actividades de seguridad, convivencia ciudadana y recuperacibn del espacio publico para el cumplimiento efectivo de las metas del proyecto de inversión 2032 - Suba convive con seguridad y tranquilidad"/>
    <s v="https://community.secop.gov.co/Public/Tendering/OpportunityDetail/Index?noticeUID=CO1.NTC.4178994&amp;isFromPublicArea=True&amp;isModal=true&amp;asPopupView=true"/>
    <x v="13"/>
    <x v="438"/>
    <d v="2023-03-22T00:00:00"/>
    <d v="2023-12-31T00:00:00"/>
    <s v="9 meses 10 días."/>
    <d v="2024-01-31T00:00:00"/>
    <s v="1 meses "/>
    <d v="2024-01-31T00:00:00"/>
    <s v="10 meses 10 días."/>
    <s v="Término Ok"/>
    <m/>
    <m/>
    <m/>
    <m/>
    <s v="Calle 71 # 71 36 apto 201"/>
    <n v="3229438875"/>
    <s v="viviandu82@gmail.com"/>
    <s v="Bancolombia"/>
    <s v="Ahorros"/>
    <s v="4920373246"/>
    <s v="Femenino"/>
    <s v="Colombia"/>
    <s v="Bogotá, D.C."/>
    <s v="Cundinamarca"/>
    <d v="1982-11-21T00:00:00"/>
    <n v="41"/>
    <s v="BACHILLER"/>
    <m/>
  </r>
  <r>
    <x v="3"/>
    <s v="404-2023"/>
    <n v="84008"/>
    <s v="Secop II"/>
    <s v="404-2023CPS-P(84008)"/>
    <s v="FDLSUBACD-402-2023(84008) "/>
    <x v="0"/>
    <x v="0"/>
    <x v="1"/>
    <m/>
    <m/>
    <s v="ANGELA PATRICIA DIAZ DUQUE"/>
    <n v="35476146"/>
    <s v="Chía (Cundinamarca)"/>
    <n v="1979"/>
    <n v="30300000"/>
    <n v="14813333"/>
    <n v="0"/>
    <n v="45113333"/>
    <n v="5050000"/>
    <m/>
    <m/>
    <n v="5"/>
    <s v="Persona Natural"/>
    <x v="0"/>
    <s v="1. 26/09/2023 1:22:43 PM La supervisión del Contrato de Prestación de Servicios No 404-2023CPS-P(84008), suscrito con ÁNGELA PATRICIA DÍAZ DUQUE, radicó en la Oficina de Contratación solicitud de ADICIÓN Y PRÓRROGA No. (1) del referido contrato; prórroga hasta el (31) de diciembre de 2023, y adición para un valor total CATORCE MILLONES OCHOCIENTOS TRECE MIL TRESCIENTOS TREINTA Y TRES PESOS M/CTE ($14.813.333), teniendo en cuenta la justificación que se encuentra en los documentos anexos, que hacen parte integral del presente Contrato."/>
    <s v="Prestar servicios profesionales para apoyar jurídicamente a la Alcaldía Local de Suba en el proceso de cobro persuasivo y remisión de cobro coactivo que competa al Alcalde Local, así como las gestiones jurídicas para mantener actualizada la información correspondiente a multas"/>
    <s v="https://community.secop.gov.co/Public/Tendering/OpportunityDetail/Index?noticeUID=CO1.NTC.4185946&amp;isFromPublicArea=True&amp;isModal=true&amp;asPopupView=true"/>
    <x v="21"/>
    <x v="438"/>
    <d v="2023-04-03T00:00:00"/>
    <d v="2023-10-02T00:00:00"/>
    <s v="6 meses "/>
    <d v="2023-12-31T00:00:00"/>
    <s v="2 meses 29 días."/>
    <d v="2023-12-31T00:00:00"/>
    <s v="8 meses 29 días."/>
    <s v="Término Ok"/>
    <m/>
    <m/>
    <m/>
    <m/>
    <s v="Vereda Cerca de Piedra- Condominio Sauces casa 13 – Chía, Cundinamarca"/>
    <n v="3192843485"/>
    <s v="angelapatriciadd@gmail.com"/>
    <s v="Banco Caja Social (BCSC)"/>
    <s v="Ahorros"/>
    <s v="24070301188"/>
    <s v="Femenino"/>
    <s v="Colombia"/>
    <s v="Bogotá, D.C."/>
    <s v="Cundinamarca"/>
    <d v="1972-02-04T00:00:00"/>
    <n v="52"/>
    <s v="DERECHO"/>
    <m/>
  </r>
  <r>
    <x v="3"/>
    <s v="405-2023"/>
    <n v="88054"/>
    <s v="Secop II"/>
    <s v="405-2023SEG(88054)"/>
    <s v="FDLSSAMC-2-2023"/>
    <x v="2"/>
    <x v="11"/>
    <x v="2"/>
    <m/>
    <m/>
    <s v="LA PREVISORA S.A. COMPAÑÍA DE SEGUROS"/>
    <n v="860002400"/>
    <s v="Bogotá, D.C."/>
    <s v="No es CPS P-AG"/>
    <n v="231274922"/>
    <n v="73170527"/>
    <n v="0"/>
    <n v="304445449"/>
    <s v="-"/>
    <m/>
    <m/>
    <s v="No aplica"/>
    <s v="Persona Jurídica"/>
    <x v="3"/>
    <s v="2. 12/03/2024 4:39:24 PM Mediante documento radicado en el Fondo de Desarrollo Local de Suba, por ALEJANDRA JARAMILLO FERNNADEZ, quien obra como apoyo a la supervisión del Contrato FDLSUBA-405-2023(88054), se solicita PRORROGA y ADICIÓN del contrato, suscrito con LA PREVISORA S.A., por el término de DIECINUEVE (19) DÍAS, además adicionar CATORCE MILLONES NOVECIENTOS SESENTA Y CUATRO MIL DOSCIENTOS UN PESOS ($14.964.201,00) MCTE. De conformidad con la justificación esgrimida en el documento anexo suscrito por el supervisor, que hace parte integral de la presente modificación contractual. La presente adición se encuentra respaldada con el Certificado de Disponibilidad Presupuestal No. 909 de fecha 01 de marzo de 2024. La nueva fecha terminación del contrato es el 09 de abril de 2024. Lo anterior, con fundamento además en el principio de la autonomía de la voluntad consagrado en el artículo 1602 del Código Civil, en concordancia con el artículo 40 de la Ley 80 de 1993, inciso tercero._x000a_1. 28/12/2023 4:10:48 PM Mediante documento radicado en el Fondo de Desarrollo Local de Suba, por MARIBEL GÓMEZ RODRIGUE, quien obra como apoyo a la supervisión del Contrato 405-2023SEG(88054), se solicita PRORROGA y ADICIÓN del contrato, suscrito con LA PREVISORA S.A. COMPAÑÍA DE SEGUROS, por el término de (OCHENTA Y UN (81) DÍAS, además adicionar CINCUENTA Y OCHO MILLONES DOSCIENTOS SEIS MIL TRECIENTOS VEINTISEIS PESOS ($58.206.326,00) MCTE. De conformidad con la justificación esgrimida en el documento anexo suscrito por el supervisor, que hace parte integral de la presente modificación contractual. La presente adición se encuentra respaldada con el Certificado de Disponibilidad Presupuestal No. 1366 de fecha 20 de Diciembre de 2023. La nueva fecha terminación del contrato es el veintiuno (21) de marzo de 2024. Lo anterior, con fundamento además en el principio de la autonomía de la voluntad consagrado en el artículo 1602 del Código Civil, en concordancia con el artículo 40 de la Ley 80 de 1993, inciso tercero."/>
    <s v="CONTRATAR LOS SEGUROS QUE AMPAREN LOS INTERESES PATRIMONIALES, ASÍ COMO LOS BIENES QUE ESTÉN BAJO SU RESPONSABILIDAD, CUSTODIA, CUIDADO Y CONTROL, O POR LOS QUE PUEDA SER LEGALMENTE RESPONSABLE, ASÍ COMO COBERTURA DE VIDA GRUPO EDILES DEL FONDO DE DESARROLLO LOCAL DE SUBA, ASÍ COMO LA EXPEDICIÓN DE CUALQUIER OTRA PÓLIZA DE SEGUROS QUE REQUIERA LA ENTIDAD EN EL DESARROLLO DE SU ACTIVIDAD"/>
    <s v="https://community.secop.gov.co/Public/Tendering/OpportunityDetail/Index?noticeUID=CO1.NTC.4093403&amp;isFromPublicArea=True&amp;isModal=true&amp;asPopupView=true"/>
    <x v="8"/>
    <x v="439"/>
    <d v="2023-04-03T00:00:00"/>
    <d v="2023-12-31T00:00:00"/>
    <s v="8 meses 29 días."/>
    <d v="2024-04-09T00:00:00"/>
    <s v="3 meses 9 días."/>
    <d v="2024-04-09T00:00:00"/>
    <s v="1 años 7 días."/>
    <s v="Término Ok"/>
    <m/>
    <m/>
    <m/>
    <m/>
    <s v="Calle 57 #9-07"/>
    <n v="6013485757"/>
    <s v="tributaria@previsora.gov.co"/>
    <s v="Banco de Bogotá"/>
    <s v="Corriente"/>
    <s v="40212854"/>
    <s v="No aplica"/>
    <s v="Colombia"/>
    <s v="Bogotá, D.C."/>
    <s v="Cundinamarca"/>
    <d v="1972-04-11T00:00:00"/>
    <s v="-"/>
    <s v="No aplica"/>
    <m/>
  </r>
  <r>
    <x v="3"/>
    <s v="406-2023"/>
    <n v="85938"/>
    <s v="Secop II"/>
    <s v="406-2023CPS-P(85938)"/>
    <s v="FDLSUBACD-403-2023(85938) "/>
    <x v="0"/>
    <x v="0"/>
    <x v="1"/>
    <m/>
    <m/>
    <s v="HOLY ANN MACHUCA PUENTES"/>
    <n v="1110504354"/>
    <s v="Ibagué (Tolima)"/>
    <n v="1979"/>
    <n v="30300000"/>
    <n v="15150000"/>
    <n v="0"/>
    <n v="45450000"/>
    <n v="5050000"/>
    <m/>
    <m/>
    <n v="5"/>
    <s v="Persona Natural"/>
    <x v="0"/>
    <s v="1. 26/09/2023 9:04:27 AM La supervisión del Contrato de Prestación de Servicios No. 406-2023CPS-P (85938), suscrito con HOLY ANN MACHUCA PUENTES, radicó en la Oficina de Contratación solicitud de ADICIÓN Y PRÓRROGA No. (1 ) del referido contrato; prórroga hasta el (27) de diciembre de 2023, y adición para un valor total de QUINCE MILLONES CIENTO CINCUENTA MIL PESOS M/CTE. ($15.150.000) incluidos impuestos), teniendo en cuenta la justificación que se encuentra en los documentos anexos, que hacen parte integral del presente Contrato."/>
    <s v="APOYAR JURÍDICAMENTE LA EJECUCIÓN DE LAS ACCIONES REQUERIDAS PARA EL TRÁMITE DE IMPULSO PROCESAL DE LAS ACTUACIONES CONTRAVENCIONALES Y/O QUERELLAS QUE CURSEN EN LAS INSPECCIONES DE POLICÍA DE LA LOCALIDAD"/>
    <s v="https://community.secop.gov.co/Public/Tendering/OpportunityDetail/Index?noticeUID=CO1.NTC.4175658&amp;isFromPublicArea=True&amp;isModal=true&amp;asPopupView=true"/>
    <x v="28"/>
    <x v="437"/>
    <d v="2023-03-28T00:00:00"/>
    <d v="2023-09-27T00:00:00"/>
    <s v="6 meses "/>
    <d v="2023-12-27T00:00:00"/>
    <s v="3 meses "/>
    <d v="2023-12-27T00:00:00"/>
    <s v="9 meses "/>
    <s v="Término Ok"/>
    <m/>
    <m/>
    <m/>
    <m/>
    <s v="Cra 27 numero 22c-20"/>
    <n v="3105406970"/>
    <s v="holyannmachukap@gmail.com"/>
    <s v="Bancolombia"/>
    <s v="Ahorros"/>
    <s v="03105446970"/>
    <s v="Femenino"/>
    <s v="Colombia"/>
    <s v="San Andrés"/>
    <s v="San Andrés"/>
    <d v="1990-06-20T00:00:00"/>
    <n v="33"/>
    <s v="DERECHO"/>
    <m/>
  </r>
  <r>
    <x v="3"/>
    <s v="407-2023"/>
    <n v="88628"/>
    <s v="Secop II"/>
    <s v="407-2023CPS-P(88628)"/>
    <s v="FDLSUBACD-404-2023(88628)"/>
    <x v="0"/>
    <x v="0"/>
    <x v="1"/>
    <m/>
    <m/>
    <s v="PAOLA MARITZA GONZaLEZ MALDONADO"/>
    <n v="1026299094"/>
    <s v="Bogotá, D.C."/>
    <n v="1972"/>
    <n v="30300000"/>
    <n v="15150000"/>
    <n v="0"/>
    <n v="45450000"/>
    <n v="5050000"/>
    <m/>
    <m/>
    <n v="5"/>
    <s v="Persona Natural"/>
    <x v="0"/>
    <s v="1. 20/09/2023 1:59:17 PM _x0009_La supervisión del Contrato de Prestación de Servicios No. 407-2023CPS-P(88628), suscrito con PAOLA MARITZA GONZALEZ MALDONADO, radicó en la Oficina de Contratación solicitud de ADICIÓN Y PRÓRROGA No. (1 ) del referido contrato; prórroga hasta el (21) de diciembre de 2023, y adición para un valor total de QUINCE MILLONES CIENTO CINCUENTA MIL M/CTE ($15.150.000), teniendo en cuenta la justificación que se encuentra en los documentos anexos, que hacen parte integral del presente Contrato."/>
    <s v="PRESTAR LOS SERVICIOS PROFESIONALES EN EL ÁREA DE GESTIÓN DE DESARROLLO LOCAL EN LA ASISTENCIA TÉCNICA Y ESTRUCTURACIÓN DE ACCIONES ENFOCADAS AL MEJORAMIENTO DE LAS CONDICIONES DE SANEAMIENTO BÁSICO EN LA ZONA RURAL DE LA LOCALIDAD DE SUBA, DANDO CUMPLIMIENTO A LAS METAS DEL PROYECTO DE INVERSIÓN 1972- MAS AGUA POTABLE PARA NUESTRAS VEREDAS"/>
    <s v="https://community.secop.gov.co/Public/Tendering/OpportunityDetail/Index?noticeUID=CO1.NTC.4176972&amp;isFromPublicArea=True&amp;isModal=true&amp;asPopupView=true"/>
    <x v="12"/>
    <x v="437"/>
    <d v="2023-03-22T00:00:00"/>
    <d v="2023-09-21T00:00:00"/>
    <s v="6 meses "/>
    <d v="2023-12-21T00:00:00"/>
    <s v="3 meses "/>
    <d v="2023-12-21T00:00:00"/>
    <s v="9 meses "/>
    <s v="Término Ok"/>
    <m/>
    <m/>
    <m/>
    <m/>
    <s v="Carrera 88H #58A-53 Sur"/>
    <n v="3166510978"/>
    <s v="pamagoma@hotmail.com"/>
    <s v="Banco de Bogotá"/>
    <s v="Ahorros"/>
    <s v="796321669"/>
    <s v="Femenino"/>
    <s v="Colombia"/>
    <s v="Bogotá, D.C."/>
    <s v="Cundinamarca"/>
    <d v="1997-05-01T00:00:00"/>
    <n v="27"/>
    <s v="INGENIERÍA SANITARIA; TECNOLOGÍA EN GESTIÓN AMBIENTAL Y SERVICIOS PÚBLICOS"/>
    <m/>
  </r>
  <r>
    <x v="3"/>
    <s v="408-2023"/>
    <n v="84233"/>
    <s v="Secop II"/>
    <s v="408-2023CPS-AG(84233)"/>
    <s v="FDLSUBACD-405-2023(84233)"/>
    <x v="0"/>
    <x v="0"/>
    <x v="0"/>
    <m/>
    <m/>
    <s v="NELSON JOSE MANGA URIELES"/>
    <n v="12628899"/>
    <s v="Ciénaga (Magdalena)"/>
    <n v="1999"/>
    <n v="15300000"/>
    <n v="7650000"/>
    <n v="0"/>
    <n v="22950000"/>
    <n v="2550000"/>
    <m/>
    <m/>
    <n v="5"/>
    <s v="Persona Natural"/>
    <x v="0"/>
    <s v="1. 19/09/2023 3:05:12 PM La supervisión del Contrato de Prestación de Servicios No. 408-2023CPS-AG(84233), suscrito con NELSON JOSÉ MANGA URIELES identificado(a) con cédula de ciudadanía No.12.628.899 ; radicó en la Oficina de Contratación solicitud de ADICIÓN Y PRÓRROGA No. (1 ) del referido contrato así; a) Prórroga por (3) meses hasta el (23) de diciembre de 2023, y b) Adición para un valor de ($7.650.000) para un total de VEINTIDÓS MILLONES NOVECIENTOS CINCUENTA MIL PESOS M/CTE. ($22.950.000), la cual se encuentra respaldada con el Certificado de Disponibilidad Presupuestal No. 351 de enero de 2023, teniendo en cuenta la justificación que se encuentra en los documentos anexos, que hacen parte integral del presente Contrato"/>
    <s v="PRESTAR LOS SERVICIOS COMO OPERARIO DE MAQUINARIA AMARILLA DEL ÁREA GESTIÓN DEL DESARROLLO DE LA ALCALDÍA LOCAL DE SUBA"/>
    <s v="https://community.secop.gov.co/Public/Tendering/OpportunityDetail/Index?noticeUID=CO1.NTC.4184612&amp;isFromPublicArea=True&amp;isModal=true&amp;asPopupView=true"/>
    <x v="11"/>
    <x v="438"/>
    <d v="2023-03-24T00:00:00"/>
    <d v="2023-09-23T00:00:00"/>
    <s v="6 meses "/>
    <d v="2023-12-23T00:00:00"/>
    <s v="3 meses "/>
    <d v="2023-12-23T00:00:00"/>
    <s v="9 meses "/>
    <s v="Término Ok"/>
    <m/>
    <m/>
    <m/>
    <m/>
    <s v="Kra 52 ESTE 38G 72"/>
    <n v="3244186335"/>
    <s v="nel.manga2020@gmail.com"/>
    <s v="Banco de Bogotá"/>
    <s v="Ahorros"/>
    <s v="237201074"/>
    <s v="Masculino"/>
    <s v="Colombia"/>
    <s v="Ciénaga"/>
    <s v="Magdalena"/>
    <d v="1973-08-07T00:00:00"/>
    <n v="50"/>
    <s v="BACHILLER"/>
    <m/>
  </r>
  <r>
    <x v="3"/>
    <s v="409-2023"/>
    <n v="87108"/>
    <s v="Secop II"/>
    <s v="409-2023PS(87108)"/>
    <s v="FDLSLP-01-2023(87108)"/>
    <x v="5"/>
    <x v="2"/>
    <x v="2"/>
    <m/>
    <m/>
    <s v="UNION TEMPORAL CENTRAL – TAC SUBA2023"/>
    <n v="901694900"/>
    <s v="Bogotá, D.C."/>
    <s v="No es CPS P-AG"/>
    <n v="1477741860"/>
    <n v="101941804"/>
    <n v="0"/>
    <n v="1579683664"/>
    <s v="-"/>
    <s v="SEGURIDAD CENTRAL LTDA (1.00%) - TAC SEGURIDAD LTDA (99.00%)"/>
    <m/>
    <s v="No aplica"/>
    <s v="Unión Temporal"/>
    <x v="2"/>
    <s v="1. 12/02/2024 3:39:17 PM Mediante documento radicado en el Fondo de Desarrollo Local de Suba, por ANA ISABEL HORTUA SALCEDO, quien obra como supervisora del Contrato de prestación de servicios 409-2023PS(87108), se solicita modificación del contrato suscrito con la UNION TEMPORAL CENTRAL - TAC SUBA2023, en tal sentido se PRORROGA por VEINTIDÓS (22) DÍAS y adicionar CIENTO UN MILLONES NOVECIENTOS CUARENTA Y UN MIL OCHOCIENTOS CUATRO PESOS M/CTE ($101.941.804) con el fin de garantizar de manera integral los servicios de vigilancia, el cual salvaguarda los bienes e inmuebles, así como los servidores públicos y comunidad que hace presencia a las diferentes áreas, evitando los hurtos o ilegalidades; dicha justificación se encuentra en el documento anexo, el cual hace parte integral del presente contrato. CDP ADICION es el N 747 del 31/01/2024. La nueva fecha terminación del contrato es el 31 de marz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DE VIGILANCIA Y SEGURIDAD; GUARDA, CUSTODIA Y SEGURIDAD PRIVADA CON ARMAS Y/ O SIN ARMAS Y MEDIOS TECNOLÓGICOS, PARA LOS/AS USUARIOS/AS, FUNCIONARIOS/AS Y PERSONAS EN GENERAL MEDIANTE EL ESTABLECIMIENTO DE CONTROLES DE INGRESO Y SALIDA DE LAS INSTALACIONES DE LA ENTIDAD, ASÍ COMO PARA LOS BIENES MUEBLES E INMUEBLES EN LOS CUALES SE DESARROLLE LA MISIONALIDAD O LLEGUEN A SER PROPIEDAD DEL FONDO DE DESARROLLO LOCAL DE SUBA Y DE TODOS AQUELLOS POR LOS CUALES LLEGASE A SER LEGALMENTE RESPONSABLE"/>
    <s v="https://community.secop.gov.co/Public/Tendering/OpportunityDetail/Index?noticeUID=CO1.NTC.4000122&amp;isFromPublicArea=True&amp;isModal=true&amp;asPopupView=true"/>
    <x v="8"/>
    <x v="437"/>
    <d v="2023-03-19T00:00:00"/>
    <d v="2024-03-08T00:00:00"/>
    <s v="11 meses 19 días."/>
    <d v="2024-03-31T00:00:00"/>
    <s v="23 días."/>
    <d v="2024-03-31T00:00:00"/>
    <s v="1 años 13 días."/>
    <s v="Término Ok"/>
    <m/>
    <m/>
    <m/>
    <d v="2024-04-05T00:00:00"/>
    <s v="Carrera 25 # 73-95"/>
    <n v="3157339231"/>
    <s v="comercialtacseguridad@hotmail.com"/>
    <s v="Banco Caja Social (BCSC)"/>
    <s v="Corriente"/>
    <s v="21004190236"/>
    <s v="No aplica"/>
    <s v="Colombia"/>
    <s v="Bogotá, D.C."/>
    <s v="Cundinamarca"/>
    <d v="2023-02-28T00:00:00"/>
    <s v="-"/>
    <s v="No aplica"/>
    <m/>
  </r>
  <r>
    <x v="3"/>
    <s v="410-2023"/>
    <n v="85838"/>
    <s v="Secop II"/>
    <s v="410-2023CPS-AG(85838)"/>
    <s v="FDLSUBACD-406-2023(85838)"/>
    <x v="0"/>
    <x v="0"/>
    <x v="0"/>
    <m/>
    <m/>
    <s v="ANDRES FELIPE ALBARRACIN MERCHAN"/>
    <n v="1032397410"/>
    <s v="Bogotá, D.C."/>
    <n v="1963"/>
    <n v="18300000"/>
    <n v="9150000"/>
    <n v="0"/>
    <n v="27450000"/>
    <n v="3050000"/>
    <m/>
    <m/>
    <n v="3"/>
    <s v="Persona Natural"/>
    <x v="0"/>
    <s v="1. 26/09/2023 9:05:19 AM La supervisión del Contrato de Prestación de Servicios No. 026-2023CPS-AG(84005), suscrito con ANDRES FELIPE ALBARRACIN MERCHAN, mayor de edad, vecino(a) de esta ciudad, identificado(a) con cédula de ciudadanía No. 1032397410, radicó en la Oficina de Contratación solicitud de ADICIÓN Y PRÓRROGA No. (1 ) del referido contrato; prórroga hasta el (26) de diciembre de 2023, y adición para un valor total de NUEVE MILLONES CIENTO CINCUENTA MIL PESOS M/CTE. ($9.150.000) incluidos impuestos), teniendo en cuenta la justificación que se encuentra en los documentos anexos, que hacen parte integral del presente Contrato."/>
    <s v="Prestar los servicios técnicos de apoyo a la gestión promoviendo la participación ciudadana en las prácticas deportivas, mediante la promoción de las habilidades de niños, jóvenes y adultos de la localidad en las diferentes disciplinas deportivas” "/>
    <s v="https://community.secop.gov.co/Public/Tendering/OpportunityDetail/Index?noticeUID=CO1.NTC.4185857&amp;isFromPublicArea=True&amp;isModal=true&amp;asPopupView=true"/>
    <x v="34"/>
    <x v="438"/>
    <d v="2023-03-27T00:00:00"/>
    <d v="2023-09-26T00:00:00"/>
    <s v="6 meses "/>
    <d v="2023-12-26T00:00:00"/>
    <s v="3 meses "/>
    <d v="2023-12-26T00:00:00"/>
    <s v="9 meses "/>
    <s v="Término Ok"/>
    <m/>
    <m/>
    <m/>
    <m/>
    <s v="CARRERA 111 # 135 B 16 VILLA MARIA SEGUNDO SECTOR"/>
    <n v="3178444777"/>
    <s v="andresalbarracin11@gmail.com"/>
    <s v="Banco Caja Social (BCSC)"/>
    <s v="Ahorros"/>
    <s v="24120430943"/>
    <s v="Masculino"/>
    <s v="Colombia"/>
    <s v="Bogotá, D.C."/>
    <s v="Cundinamarca"/>
    <d v="1987-10-11T00:00:00"/>
    <n v="36"/>
    <s v="LICENCIATURA EN EDUCACIÓN FÍSICA, RECREACIÓN Y DEPORTES"/>
    <m/>
  </r>
  <r>
    <x v="3"/>
    <s v="411-2023"/>
    <n v="85838"/>
    <s v="Secop II"/>
    <s v="411-2023CPS-AG(85838)"/>
    <s v="FDLSUBACD-407-2023(85838)"/>
    <x v="0"/>
    <x v="0"/>
    <x v="0"/>
    <m/>
    <m/>
    <s v="ROGER ALEJANDRO CASTAÑEDA GUERRERO"/>
    <n v="1019095865"/>
    <s v="Bogotá, D.C."/>
    <n v="1963"/>
    <n v="18300000"/>
    <n v="9150000"/>
    <n v="0"/>
    <n v="27450000"/>
    <n v="3050000"/>
    <m/>
    <m/>
    <n v="3"/>
    <s v="Persona Natural"/>
    <x v="0"/>
    <s v="1. 28/03/2023 2:28:17 PM por error de la plataforma la fecha de terminacion es el dia 26 de septiembre de 2023. 2. 21/09/2023 3:02:59 PM La supervisión del Contrato de Prestación de Servicios No. 411-2023CPS-AG (85838), suscrito con ROGER ALEJANDRO CASTAÑEDA GUERRERO, radicó en la Oficina de Contratación solicitud de ADICIÓN Y PRÓRROGA No. (1 ) del referido contrato; prórroga hasta el (26) de diciembre de 2023, y adición para un valor total de NUEVE MILLONES CIENTO CINCUENTA MIL PESOS M/CTE ($9.150.000), teniendo en cuenta la justificación que se encuentra en los documentos anexos, que hacen parte integral del presente Contrato."/>
    <s v="PRESTAR SERVICIOS TECNICOS DE APOYO A LA GESTION PROMOVIENDO LA PARTICIPACIO N CIUDADANA EN LAS PRACTICAS DEPORTIVAS; MEDIANTE LA PROMOCION DE LAS HABILIDADES DE NIÑOS, JOVENES Y ADULTOS DE LA LOCALIDAD EN LAS DIFERENTES DISCIPLINAS DEPORTIVAS"/>
    <s v="https://community.secop.gov.co/Public/Tendering/OpportunityDetail/Index?noticeUID=CO1.NTC.4188002&amp;isFromPublicArea=True&amp;isModal=true&amp;asPopupView=true"/>
    <x v="4"/>
    <x v="438"/>
    <d v="2023-03-27T00:00:00"/>
    <d v="2023-09-26T00:00:00"/>
    <s v="6 meses "/>
    <d v="2023-12-26T00:00:00"/>
    <s v="3 meses "/>
    <d v="2023-12-26T00:00:00"/>
    <s v="9 meses "/>
    <s v="Término Ok"/>
    <m/>
    <m/>
    <m/>
    <m/>
    <s v="Kr 158 # 136 24 suba lisboa"/>
    <n v="3015265340"/>
    <s v="rogernzt.094@gmail.com"/>
    <s v="Banco Caja Social (BCSC)"/>
    <s v="Ahorros"/>
    <s v="24114062460"/>
    <s v="Masculino"/>
    <s v="Colombia"/>
    <s v="Bogotá, D.C."/>
    <s v="Cundinamarca"/>
    <d v="1994-05-24T00:00:00"/>
    <n v="30"/>
    <s v="BACHILLER"/>
    <m/>
  </r>
  <r>
    <x v="3"/>
    <s v="412-2023"/>
    <n v="85535"/>
    <s v="Secop II"/>
    <s v="412-2023CPS-AG(86955)"/>
    <s v="FDLSUBACD-408-2023(86955) "/>
    <x v="0"/>
    <x v="0"/>
    <x v="0"/>
    <m/>
    <m/>
    <s v="DIANA CATALINA MONTENEGRO CEDEÑO"/>
    <n v="1014236630"/>
    <s v="Bogotá, D.C."/>
    <n v="1979"/>
    <n v="15300000"/>
    <n v="7650000"/>
    <n v="0"/>
    <n v="22950000"/>
    <n v="2550000"/>
    <m/>
    <m/>
    <n v="1"/>
    <s v="Persona Natural"/>
    <x v="0"/>
    <s v="1. 1/09/2023 2:55:09 PM Atendiendo a la necesidad de garantizar la función de la administración local se requiere continuar con la ejecución del contrato de prestación de servicios, en consecuencia, mediante documento radicado el 31 de agosto de 2023, se solicita la PRÓRROGA y ADICIÓN del contrato 412-2023CPS-AG(86955), por el termino de tres (03) meses y SIETE MILLONES SEISCIENTOS CINCUENTA MIL PESOS M/CTE ($7.650.000). Las erogaciones correspondientes al pago del valor de la presente adición se harán con cargo al presupuesto del FDLS. Contratista DIANA CATALINA MONTENEGRO CEDEÑO, IDENTIFICADA CON CÉDULA DE CIUDADANÍA N° 1.014.236.630 DE BOGOTÁ D.C"/>
    <s v="Apoyar administrativa y asistencialmente a las Inspecciones de Policía de la Localidad"/>
    <s v="https://community.secop.gov.co/Public/Tendering/OpportunityDetail/Index?noticeUID=CO1.NTC.4188392&amp;isFromPublicArea=True&amp;isModal=true&amp;asPopupView=true"/>
    <x v="31"/>
    <x v="438"/>
    <d v="2023-03-27T00:00:00"/>
    <d v="2023-09-26T00:00:00"/>
    <s v="6 meses "/>
    <d v="2023-12-26T00:00:00"/>
    <s v="3 meses "/>
    <d v="2023-12-26T00:00:00"/>
    <s v="9 meses "/>
    <s v="Término Ok"/>
    <m/>
    <m/>
    <m/>
    <m/>
    <s v="Cra 90d #127 -04"/>
    <n v="3113930537"/>
    <s v="catalinamonte10@gmail.com"/>
    <s v="Bancolombia"/>
    <s v="Ahorros"/>
    <s v="18300023653"/>
    <s v="Femenino"/>
    <s v="Colombia"/>
    <s v="Bogotá, D.C."/>
    <s v="Cundinamarca"/>
    <d v="1992-07-10T00:00:00"/>
    <n v="31"/>
    <s v="PSICOLOGÍA"/>
    <m/>
  </r>
  <r>
    <x v="3"/>
    <s v="413-2023"/>
    <n v="89065"/>
    <s v="Secop I"/>
    <s v="413-2023-CONVINT(89065)"/>
    <s v="FDLSUBACD-409-2023(89065)"/>
    <x v="0"/>
    <x v="1"/>
    <x v="2"/>
    <m/>
    <m/>
    <s v="SECRETARIA DISTRITAL DE INTEGRACION SOCIAL"/>
    <s v="899999061-9"/>
    <m/>
    <s v="No es CPS P-AG"/>
    <n v="2124000000"/>
    <n v="0"/>
    <n v="0"/>
    <n v="2124000000"/>
    <s v="-"/>
    <m/>
    <m/>
    <s v="No aplica"/>
    <s v="Entidad Distrital"/>
    <x v="6"/>
    <s v="1. No hay nota en Secop ni documentos de soporte de modificación contractual."/>
    <s v="AUNAR ESFUERZOS TÉCNICOS, ADMINISTRATIVOS, LOGÍSTICOS Y FINANCIEROS ENTRE LA SECRETARÍA DISTRITAL DE INTEGRACIÓN SOCIAL-SDIS Y EL FONDO DE DESARROLLO LOCAL DE USAQUÉN; EL FONDO DE DESARROLLO LOCAL DE SAN CRISTÓBAL; EL FONDO DE DESARROLLO LOCAL DE USME; EL FONDO DE DESARROLLO LOCAL DE BOSA; EL FONDO DE DESARROLLO LOCAL DE KENNEDY; EL FONDO DE DESARROLLO LOCAL DE SUBA; EL FONDO DE DESARROLLO LOCAL DE RAFAEL URIBE URIBE; EL FONDO DE DESARROLLO LOCAL DE CIUDAD BOLÍVAR; EL FONDO DE DESARROLLO LOCAL DE PUENTE ARANDA; EL FONDO DE DESARROLLO LOCAL DE TUNJUELITO; EL FONDO DE DESARROLLO LOCAL DE ENGATIVÁ; EL FONDO DE DESARROLLO LOCAL DE MÁRTIRES Y EL FONDO DE DESARROLLO LOCAL DE FONTIBÓN, PARA LA OPERACIÓN Y PUESTA EN MARCHA DEL PROGRAMA “PARCEROS POR BOGOTÁ&quot;"/>
    <s v="https://www.contratos.gov.co/consultas/detalleProceso.do?numConstancia=23-22-62543&amp;g-recaptcha-response=03AKH6MRGSHWCe8Cqnfx6oAWV_BPpm7CTbvfuj2vi95dYtqgl7zqlHHtuPXdHCB9Ahb4nCrnfG9RXUVRIzAOquOiyNb3kNKYRvR6kKQ7KCdMTRxpWZPtYH9kvpBXvIiPrntVUAt4TWwsgYDE_VbPtp0zY4st1qjOSRVG_u-8DEx3UTNmFLMyvx4tWOal3R4LojOcCh7adqQeU-fbHPawyn2YhTbjBubpDVExT8fL7X1m9LJoxP9sAPhP-xQO9tnblO3M1oPqb3F2vm2nHtMi6o7qP0xU1NlXvV3lMJQrUSTBtoOg2wIs6iKHbxgq-YDJ_pQaiqXIgn3iZV609wL1t3J9RHVjanwOnB8FEH3lHiZAM9XFX4c4RkLtLynVT7y9JjQaz0uZ9uxuBisQhGa9oyXFgWb0dgJKWKsf0-Fxk1vndMdbIb-Yhuw_WHeUeny8iUVuM8fKPLojzwuXuh_dApGSn9VSlWDz_Dmyw5YCEEvV_lSPt5hXzwL7ZG8g9ouXGUDagtBfi9V7TphtvDe4TMm3cfvOOGeCcO-g"/>
    <x v="2"/>
    <x v="440"/>
    <d v="2023-03-30T00:00:00"/>
    <d v="2023-12-31T00:00:00"/>
    <s v="9 meses 2 días."/>
    <d v="2024-06-30T00:00:00"/>
    <s v="5 meses 30 días."/>
    <d v="2024-06-30T00:00:00"/>
    <s v="1 años 3 meses 1 días."/>
    <s v="Término Ok"/>
    <m/>
    <m/>
    <m/>
    <m/>
    <s v="Carrera 7 # 32 -12, Edificio San Martín"/>
    <n v="6013279797"/>
    <s v="integracion@sdis.gov.co"/>
    <s v="…"/>
    <s v="..."/>
    <s v="..."/>
    <s v="No aplica"/>
    <s v="Colombia"/>
    <s v="Bogotá, D.C."/>
    <s v="Cundinamarca"/>
    <s v=""/>
    <s v="-"/>
    <s v="No aplica"/>
    <m/>
  </r>
  <r>
    <x v="3"/>
    <s v="414-2023"/>
    <n v="88982"/>
    <s v="Secop II"/>
    <s v="414-2023CPS-AG(88982)"/>
    <s v="FDLSUBACD-410-2023(88982)"/>
    <x v="0"/>
    <x v="0"/>
    <x v="0"/>
    <m/>
    <m/>
    <s v="LEIDY JOHANNA GOMEZ"/>
    <n v="1032393245"/>
    <s v="Bogotá, D.C."/>
    <n v="1978"/>
    <n v="8000000"/>
    <n v="0"/>
    <n v="0"/>
    <n v="8000000"/>
    <n v="2000000"/>
    <m/>
    <m/>
    <n v="3"/>
    <s v="Persona Natural"/>
    <x v="0"/>
    <m/>
    <s v="PRESTAR LOS SERVICIOS DE APOYO EN LAS ACTIVIDADES DE PLANEACIÓN Y EJECUCIÓN DE LOS PROCESOS CIUDADANOS DE EDUCACIÓN AMBIENTAL  PROCEDAS PARA EL LOGRO DE LAS METAS DEL PLAN DE DESARROLLO LOCAL DE SUBA EN MATERIA AMBIENTAL"/>
    <s v="https://community.secop.gov.co/Public/Tendering/OpportunityDetail/Index?noticeUID=CO1.NTC.4216014&amp;isFromPublicArea=True&amp;isModal=true&amp;asPopupView=true"/>
    <x v="12"/>
    <x v="440"/>
    <d v="2023-03-30T00:00:00"/>
    <d v="2023-07-29T00:00:00"/>
    <s v="4 meses "/>
    <d v="2023-07-29T00:00:00"/>
    <s v=""/>
    <d v="2023-07-29T00:00:00"/>
    <s v="4 meses "/>
    <s v="Término Ok"/>
    <m/>
    <m/>
    <m/>
    <m/>
    <s v="Kr 130 132 A 18 Nogales de Suba"/>
    <n v="3202832025"/>
    <s v="torrefuerte091@gmail.com"/>
    <s v="Banco Davivienda"/>
    <s v="Ahorros"/>
    <s v="570007170655869"/>
    <s v="Femenino"/>
    <s v="Colombia"/>
    <s v="Bogotá, D.C."/>
    <s v="Cundinamarca"/>
    <d v="1987-08-03T00:00:00"/>
    <n v="36"/>
    <s v="CONTADURIA PUBLICA"/>
    <m/>
  </r>
  <r>
    <x v="3"/>
    <s v="415-2023"/>
    <n v="88982"/>
    <s v="Secop II"/>
    <s v="415-2023CPS-AG(88982)"/>
    <s v="FDLSUBACD-411-2023(88982)"/>
    <x v="0"/>
    <x v="0"/>
    <x v="0"/>
    <m/>
    <m/>
    <s v="BLANCA NATALIA RODRIGUEZ PINILLA"/>
    <n v="52340008"/>
    <s v="Bogotá, D.C."/>
    <n v="1978"/>
    <n v="8000000"/>
    <n v="0"/>
    <n v="0"/>
    <n v="8000000"/>
    <n v="2000000"/>
    <m/>
    <m/>
    <n v="3"/>
    <s v="Persona Natural"/>
    <x v="0"/>
    <m/>
    <s v="PRESTAR LOS SERVICOS DE APOYO EN LAS ACTIVIDADES DE PLANEACION Y EJECUCION DE LOS PROCESOS CIUDADANOS DE EDUCACION AMBIENTALPROCEDA PARA EL LOGRO DE LAS METAS DEL PLAN DE DESARROLLO LOCAL DE SUBA EN MATERIA AMBIENTAL"/>
    <s v="https://community.secop.gov.co/Public/Tendering/OpportunityDetail/Index?noticeUID=CO1.NTC.4216018&amp;isFromPublicArea=True&amp;isModal=true&amp;asPopupView=true"/>
    <x v="12"/>
    <x v="441"/>
    <d v="2023-03-30T00:00:00"/>
    <d v="2023-07-29T00:00:00"/>
    <s v="4 meses "/>
    <d v="2023-07-29T00:00:00"/>
    <s v=""/>
    <d v="2023-07-29T00:00:00"/>
    <s v="4 meses "/>
    <s v="Término Ok"/>
    <m/>
    <m/>
    <m/>
    <m/>
    <s v="Km. 7 vía Suba Cota, Vereda Chorrillos-sector 3"/>
    <n v="3144449441"/>
    <s v="natyrodpin8869@hotmail.com"/>
    <s v="Banco Davivienda"/>
    <s v="Ahorros"/>
    <s v="550463500023502"/>
    <s v="Femenino"/>
    <s v="Colombia"/>
    <s v="Bogotá, D.C."/>
    <s v="Cundinamarca"/>
    <d v="1975-01-07T00:00:00"/>
    <n v="49"/>
    <s v="TECNICA PROFESIONAL EN INGENIERIA INDUSTRIAL"/>
    <m/>
  </r>
  <r>
    <x v="3"/>
    <s v="416-2023"/>
    <n v="88982"/>
    <s v="Secop II"/>
    <s v="416-2023CPS-AG(88982)"/>
    <s v="FDLSUBACD-412-2023(88982)"/>
    <x v="0"/>
    <x v="0"/>
    <x v="0"/>
    <m/>
    <m/>
    <s v="MARTHA LUCIA HURTADO POVEDA"/>
    <n v="52490057"/>
    <s v="Bogotá, D.C."/>
    <n v="1978"/>
    <n v="8000000"/>
    <n v="0"/>
    <n v="0"/>
    <n v="8000000"/>
    <n v="2000000"/>
    <m/>
    <m/>
    <n v="3"/>
    <s v="Persona Natural"/>
    <x v="0"/>
    <m/>
    <s v="PRESTAR LOS SERVICIOS DE APOYO EN LAS ACTIVIDADES DE PLANEACIÓN Y EJECUCIÓN DE LOS PROCESOS CIUDADANOS DE EDUCACIÓN AMBIENTAL PARA EL CUMPLIMIENTO EFECTIVO DE LAS METAS DEL PLAN DE DESARROLLO LOCAL DE SUBA EN MATERIA AMBIENTAL"/>
    <s v="https://community.secop.gov.co/Public/Tendering/OpportunityDetail/Index?noticeUID=CO1.NTC.4216174&amp;isFromPublicArea=True&amp;isModal=true&amp;asPopupView=true"/>
    <x v="12"/>
    <x v="442"/>
    <d v="2023-03-30T00:00:00"/>
    <d v="2023-07-29T00:00:00"/>
    <s v="4 meses "/>
    <d v="2023-07-29T00:00:00"/>
    <s v=""/>
    <d v="2023-07-29T00:00:00"/>
    <s v="4 meses "/>
    <s v="Término Ok"/>
    <m/>
    <m/>
    <m/>
    <m/>
    <s v="Calle 140 b #113-09"/>
    <n v="3197643858"/>
    <s v="marthahurtado721@gmail.com"/>
    <s v="Banco Davivienda"/>
    <s v="Ahorros"/>
    <s v="550488402107392"/>
    <s v="Femenino"/>
    <s v="Colombia"/>
    <s v="Bogotá, D.C."/>
    <s v="Cundinamarca"/>
    <d v="1976-05-23T00:00:00"/>
    <n v="48"/>
    <s v="BACHILLER"/>
    <m/>
  </r>
  <r>
    <x v="3"/>
    <s v="417-2023"/>
    <n v="88982"/>
    <s v="Secop II"/>
    <s v="417-2023CPS-AG(88982)"/>
    <s v="FDLSUBACD-413-2023(88982)"/>
    <x v="0"/>
    <x v="0"/>
    <x v="0"/>
    <m/>
    <m/>
    <s v="SANDRA LILIANA QUINTANILLA ORDOÑEZ"/>
    <n v="1019063565"/>
    <s v="Bogotá, D.C."/>
    <n v="1978"/>
    <n v="8000000"/>
    <n v="0"/>
    <n v="0"/>
    <n v="8000000"/>
    <n v="2000000"/>
    <m/>
    <m/>
    <n v="3"/>
    <s v="Persona Natural"/>
    <x v="0"/>
    <m/>
    <s v="PRESTAR LOS SERVICOS DE APOYO EN LAS ACTIVIDADES DE PLANEACION Y EJECUCION DE LOS PROCESOS CIUDADANOS DE EDUCACION AMBIENTALPROCEDA PARA EL LOGRO DE LAS METAS DEL PLAN DE DESARROLLO LOCAL DE SUBA EN MATERIA AMBIENTAL"/>
    <s v="https://community.secop.gov.co/Public/Tendering/OpportunityDetail/Index?noticeUID=CO1.NTC.4217015&amp;isFromPublicArea=True&amp;isModal=true&amp;asPopupView=true"/>
    <x v="12"/>
    <x v="442"/>
    <d v="2023-03-30T00:00:00"/>
    <d v="2023-07-29T00:00:00"/>
    <s v="4 meses "/>
    <d v="2023-07-29T00:00:00"/>
    <s v=""/>
    <d v="2023-07-29T00:00:00"/>
    <s v="4 meses "/>
    <s v="Término Ok"/>
    <m/>
    <m/>
    <m/>
    <m/>
    <s v="CL 158 96 A 36"/>
    <n v="3114542918"/>
    <s v="squintanilla.or@gmail.com"/>
    <s v="Banco Scotiabank Colpatria"/>
    <s v="Ahorros"/>
    <s v="1972005405"/>
    <s v="Femenino"/>
    <s v="Colombia"/>
    <s v="Bogotá, D.C."/>
    <s v="Cundinamarca"/>
    <d v="1991-09-02T00:00:00"/>
    <n v="32"/>
    <s v="Especialización Project Management; COMUNICACION SOCIAL- PERIODISMO"/>
    <m/>
  </r>
  <r>
    <x v="3"/>
    <s v="418-2023"/>
    <n v="88982"/>
    <s v="Secop II"/>
    <s v="418-2023CPS-AG(88982)"/>
    <s v="FDLSUBACD-414-2023(88982)"/>
    <x v="0"/>
    <x v="0"/>
    <x v="0"/>
    <m/>
    <m/>
    <s v="RODRIGO MUTIZ RANGEL"/>
    <n v="1071165588"/>
    <s v="La Calera (Cundinamarca)"/>
    <n v="1978"/>
    <n v="8000000"/>
    <n v="0"/>
    <n v="0"/>
    <n v="8000000"/>
    <n v="2000000"/>
    <m/>
    <m/>
    <n v="3"/>
    <s v="Persona Natural"/>
    <x v="0"/>
    <m/>
    <s v="PRESTAR LOS SERVICOS DE APOYO EN LAS ACTIVIDADES DE PLANEACION Y EJECUCION DE LOS PROCESOS CIUDADANOS DE EDUCACION AMBIENTALPROCEDA PARA EL LOGRO DE LAS METAS DEL PLAN DE DESARROLLO LOCAL DE SUBA EN MATERIA AMBIENTAL"/>
    <s v="https://community.secop.gov.co/Public/Tendering/OpportunityDetail/Index?noticeUID=CO1.NTC.4216384&amp;isFromPublicArea=True&amp;isModal=true&amp;asPopupView=true"/>
    <x v="12"/>
    <x v="441"/>
    <d v="2023-03-30T00:00:00"/>
    <d v="2023-07-29T00:00:00"/>
    <s v="4 meses "/>
    <d v="2023-07-29T00:00:00"/>
    <s v=""/>
    <d v="2023-07-29T00:00:00"/>
    <s v="4 meses "/>
    <s v="Término Ok"/>
    <m/>
    <m/>
    <m/>
    <m/>
    <s v="Carrera 92 #165-50"/>
    <n v="3165320228"/>
    <s v="rmutis@unal.edu.co"/>
    <s v="Banco Davivienda"/>
    <s v="Ahorros"/>
    <s v="9900287823"/>
    <s v="Masculino"/>
    <s v="México"/>
    <s v="México D.F."/>
    <s v="México Distrito Federal"/>
    <d v="1990-08-14T00:00:00"/>
    <n v="33"/>
    <s v="BIOLOGIA"/>
    <m/>
  </r>
  <r>
    <x v="3"/>
    <s v="419-2023"/>
    <n v="88982"/>
    <s v="Secop II"/>
    <s v="419-2023CPS-AG(88982)"/>
    <s v="FDLSUBACD-415-2023(88982)"/>
    <x v="0"/>
    <x v="0"/>
    <x v="0"/>
    <m/>
    <m/>
    <s v="ESTEFANIA RIASCOS ROMO"/>
    <n v="1019085915"/>
    <s v="Bogotá, D.C."/>
    <n v="1978"/>
    <n v="8000000"/>
    <n v="0"/>
    <n v="0"/>
    <n v="8000000"/>
    <n v="2000000"/>
    <m/>
    <m/>
    <n v="3"/>
    <s v="Persona Natural"/>
    <x v="0"/>
    <m/>
    <s v="PRESTAR LOS SERVICOS DE APOYO EN LAS ACTIVIDADES DE PLANEACION Y EJECUCION DE LOS PROCESOS CIUDADANOS DE EDUCACION AMBIENTALPROCEDA PARA EL LOGRO DE LAS METAS DEL PLAN DE DESARROLLO LOCAL DE SUBA EN MATERIA AMBIENTAL"/>
    <s v="https://community.secop.gov.co/Public/Tendering/OpportunityDetail/Index?noticeUID=CO1.NTC.4217053&amp;isFromPublicArea=True&amp;isModal=true&amp;asPopupView=true"/>
    <x v="12"/>
    <x v="441"/>
    <d v="2023-03-30T00:00:00"/>
    <d v="2023-07-29T00:00:00"/>
    <s v="4 meses "/>
    <d v="2023-07-29T00:00:00"/>
    <s v=""/>
    <d v="2023-07-29T00:00:00"/>
    <s v="4 meses "/>
    <s v="Término Ok"/>
    <m/>
    <m/>
    <m/>
    <m/>
    <s v="Calle 147A #53-28"/>
    <n v="3154439982"/>
    <s v="eriascos41@gmail.com"/>
    <s v="Bancolombia"/>
    <s v="Ahorros"/>
    <s v="91231147379"/>
    <s v="Femenino"/>
    <s v="Colombia"/>
    <s v="Ipiales"/>
    <s v="Nariño"/>
    <d v="1993-07-25T00:00:00"/>
    <n v="30"/>
    <s v="ARQUITECTURA"/>
    <m/>
  </r>
  <r>
    <x v="3"/>
    <s v="420-2023"/>
    <n v="88982"/>
    <s v="Secop II"/>
    <s v="420-2023CPS-AG(88982)"/>
    <s v="FDLSUBACD-416-2023(88982)"/>
    <x v="0"/>
    <x v="0"/>
    <x v="0"/>
    <m/>
    <m/>
    <s v="MARIA ALEXANDRA PEÑA SANCHEZ"/>
    <n v="52344309"/>
    <s v="Bogotá, D.C."/>
    <n v="1978"/>
    <n v="8000000"/>
    <n v="0"/>
    <n v="0"/>
    <n v="8000000"/>
    <n v="2000000"/>
    <m/>
    <m/>
    <n v="3"/>
    <s v="Persona Natural"/>
    <x v="0"/>
    <m/>
    <s v="PRESTAR LOS SERVICOS DE APOYO EN LAS ACTIVIDADES DE PLANEACION Y EJECUCION DE LOS PROCESOS CIUDADANOS DE EDUCACION AMBIENTALPROCEDA PARA EL LOGRO DE LAS METAS DEL PLAN DE DESARROLLO LOCAL DE SUBA EN MATERIA AMBIENTAL"/>
    <s v="https://community.secop.gov.co/Public/Tendering/OpportunityDetail/Index?noticeUID=CO1.NTC.4216120&amp;isFromPublicArea=True&amp;isModal=true&amp;asPopupView=true"/>
    <x v="12"/>
    <x v="440"/>
    <d v="2023-03-30T00:00:00"/>
    <d v="2023-07-29T00:00:00"/>
    <s v="4 meses "/>
    <d v="2023-07-29T00:00:00"/>
    <s v=""/>
    <d v="2023-07-29T00:00:00"/>
    <s v="4 meses "/>
    <s v="Término Ok"/>
    <m/>
    <m/>
    <m/>
    <m/>
    <s v="Calle 153 #115-80"/>
    <n v="3108607931"/>
    <s v="male-7606@hotmail.com"/>
    <s v="Bancolombia"/>
    <s v="Ahorros"/>
    <s v="19826398836"/>
    <s v="Femenino"/>
    <s v="Colombia"/>
    <s v="Bogotá, D.C."/>
    <s v="Cundinamarca"/>
    <d v="1976-06-11T00:00:00"/>
    <n v="47"/>
    <s v="BACHILLER"/>
    <m/>
  </r>
  <r>
    <x v="3"/>
    <s v="421-2023"/>
    <n v="88982"/>
    <s v="Secop II"/>
    <s v="421-2023CPS-AG(88982)"/>
    <s v="FDLCSUBACD-417-2023(88982)"/>
    <x v="0"/>
    <x v="0"/>
    <x v="0"/>
    <m/>
    <m/>
    <s v="LEIDY TATIANA RODRIGUEZ DIAZ"/>
    <n v="1019110207"/>
    <s v="Bogotá, D.C."/>
    <n v="1978"/>
    <n v="8000000"/>
    <n v="0"/>
    <n v="0"/>
    <n v="8000000"/>
    <n v="2000000"/>
    <m/>
    <m/>
    <n v="3"/>
    <s v="Persona Natural"/>
    <x v="0"/>
    <m/>
    <s v="PRESTAR LOS SERVICOS DE APOYO EN LAS ACTIVIDADES DE PLANEACION Y EJECUCION DE LOS PROCESOS CIUDADANOS DE EDUCACION AMBIENTALPROCEDA PARA EL LOGRO DE LAS METAS DEL PLAN DE DESARROLLO LOCAL DE SUBA EN MATERIA AMBIENTAL"/>
    <s v="https://community.secop.gov.co/Public/Tendering/OpportunityDetail/Index?noticeUID=CO1.NTC.4215928&amp;isFromPublicArea=True&amp;isModal=true&amp;asPopupView=true"/>
    <x v="12"/>
    <x v="442"/>
    <d v="2023-03-30T00:00:00"/>
    <d v="2023-07-29T00:00:00"/>
    <s v="4 meses "/>
    <d v="2023-07-29T00:00:00"/>
    <s v=""/>
    <d v="2023-07-29T00:00:00"/>
    <s v="4 meses "/>
    <s v="Término Ok"/>
    <m/>
    <m/>
    <m/>
    <m/>
    <s v="Cra. 124C #136-05"/>
    <n v="3228315064"/>
    <s v="tatianadiaz9523@gmail.com"/>
    <s v="Bancolombia"/>
    <s v="Ahorros"/>
    <s v="54718589731"/>
    <s v="Femenino"/>
    <s v="Colombia"/>
    <s v="Bogotá, D.C."/>
    <s v="Cundinamarca"/>
    <d v="1995-07-23T00:00:00"/>
    <n v="28"/>
    <s v="BACHILLER"/>
    <m/>
  </r>
  <r>
    <x v="3"/>
    <s v="422-2023"/>
    <n v="88982"/>
    <s v="Secop II"/>
    <s v="422-2023CPS-AG(88982)"/>
    <s v="FDLSUBACD-418-2023(88982)"/>
    <x v="0"/>
    <x v="0"/>
    <x v="0"/>
    <m/>
    <m/>
    <s v="DANIEL RODRIGUEZ CARDENAS"/>
    <n v="1019095269"/>
    <s v="Bogotá, D.C."/>
    <n v="1978"/>
    <n v="8000000"/>
    <n v="0"/>
    <n v="0"/>
    <n v="8000000"/>
    <n v="2000000"/>
    <m/>
    <m/>
    <n v="3"/>
    <s v="Persona Natural"/>
    <x v="0"/>
    <m/>
    <s v="PRESTAR LOS SERVICOS DE APOYO EN LAS ACTIVIDADES DE PLANEACION Y EJECUCION DE LOS PROCESOS CIUDADANOS DE EDUCACIÓN AMBIENTALPROCEDA PARA EL LOGRO DE LAS METAS DEL PLAN DE DESARROLLO LOCAL DE SUBA EN MATERIA AMBIENTAL"/>
    <s v="https://community.secop.gov.co/Public/Tendering/OpportunityDetail/Index?noticeUID=CO1.NTC.4225646&amp;isFromPublicArea=True&amp;isModal=true&amp;asPopupView=true"/>
    <x v="12"/>
    <x v="442"/>
    <d v="2023-03-30T00:00:00"/>
    <d v="2023-07-29T00:00:00"/>
    <s v="4 meses "/>
    <d v="2023-07-29T00:00:00"/>
    <s v=""/>
    <d v="2023-07-29T00:00:00"/>
    <s v="4 meses "/>
    <s v="Término Ok"/>
    <m/>
    <m/>
    <m/>
    <m/>
    <s v="Cra. 141A Bis B #143B-78"/>
    <n v="3203613291"/>
    <s v="daniel626_@hotmail.com"/>
    <s v="Banco de Bogotá"/>
    <s v="Ahorros"/>
    <s v="578664211"/>
    <s v="Masculino"/>
    <s v="Colombia"/>
    <s v="Bogotá, D.C."/>
    <s v="Cundinamarca"/>
    <d v="1994-05-09T00:00:00"/>
    <n v="30"/>
    <s v="TRABAJO SOCIAL"/>
    <m/>
  </r>
  <r>
    <x v="3"/>
    <s v="423-2023"/>
    <n v="89048"/>
    <s v="Secop II"/>
    <s v="423-2023CPS-AG(89048)"/>
    <s v="FDLSUBACD-419-2023(89048) "/>
    <x v="0"/>
    <x v="0"/>
    <x v="0"/>
    <m/>
    <m/>
    <s v="YOEL DAVID QUINTERO CASALLAS"/>
    <n v="1001096020"/>
    <s v="Bogotá, D.C."/>
    <n v="1978"/>
    <n v="8000000"/>
    <n v="0"/>
    <n v="0"/>
    <n v="8000000"/>
    <n v="2000000"/>
    <m/>
    <m/>
    <n v="3"/>
    <s v="Persona Natural"/>
    <x v="0"/>
    <m/>
    <s v="Prestar los servicios de apoyo en las actividades de planeación y ejecución de los procesos ciudadanos de educación ambiental  PROCEDA para el logro de las metas del Plan de Desarrollo Local de Suba en materia ambiental"/>
    <s v="https://community.secop.gov.co/Public/Tendering/OpportunityDetail/Index?noticeUID=CO1.NTC.4216348&amp;isFromPublicArea=True&amp;isModal=true&amp;asPopupView=true"/>
    <x v="12"/>
    <x v="441"/>
    <d v="2023-04-03T00:00:00"/>
    <d v="2023-08-02T00:00:00"/>
    <s v="4 meses "/>
    <d v="2023-08-02T00:00:00"/>
    <s v=""/>
    <d v="2023-08-02T00:00:00"/>
    <s v="4 meses "/>
    <s v="Término Ok"/>
    <m/>
    <m/>
    <m/>
    <m/>
    <s v="Cr 111 a # 145 870"/>
    <n v="3008034713"/>
    <s v="joelqcasa@gmail.com"/>
    <s v="Banco Caja Social (BCSC)"/>
    <s v="Ahorros"/>
    <s v="24118042071"/>
    <s v="Masculino"/>
    <s v="Colombia"/>
    <s v="Bogotá, D.C."/>
    <s v="Cundinamarca"/>
    <d v="2003-09-16T00:00:00"/>
    <n v="20"/>
    <s v="ANTROPOLOGIA"/>
    <m/>
  </r>
  <r>
    <x v="3"/>
    <s v="424-2023"/>
    <n v="88874"/>
    <s v="Secop II"/>
    <s v="424-2023CPS-P(88874)"/>
    <s v="FDLSUBACD-420-2023(88874)"/>
    <x v="0"/>
    <x v="0"/>
    <x v="1"/>
    <m/>
    <m/>
    <s v="LAURA CATALINA MARTINEZ CASTILLO"/>
    <n v="1019028211"/>
    <s v="Bogotá, D.C."/>
    <n v="1978"/>
    <n v="63000000"/>
    <n v="7000000"/>
    <n v="0"/>
    <n v="70000000"/>
    <n v="7000000"/>
    <m/>
    <m/>
    <n v="1"/>
    <s v="Persona Natural"/>
    <x v="0"/>
    <s v="1. 21/12/2023 12:32:43 PM Mediante documento radicado el 5 de diciembre de 2023, se solicita la PRÓRROGA y ADICIÓN del contrato 424-2023CPS-P(88874) suscrito con LAURA CATALINA MARTINEZ CASTILLO, por el término de UN (1) MES y adición SIETE MILLONES DE PESOS ($7.000.000) atendiendo a la necesidad de garantizar la función de la administración local por lo que se requiere continuar con la ejecución del contrato de prestación de servicios objeto de adición y prórroga. LA NUEVA FECHA DE TERMINACIÓN DEL CONTRATO SERA HASTA EL 27 ENERO DE 2024. Las erogaciones correspondientes al pago del valor de la presente adición se harán con cargo al presupuesto del FDLS, según certificado de disponibilidad presupuestal (CDP) No 1313 del 13 de diciembre de 2023. Lo anterior, con fundamento además en el principio de la autonomía de la voluntad consagrado en el artículo 1602 del Código Civil, en concordancia con el artículo 40 de la Ley 80 de 1993, inciso tercero."/>
    <s v="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4215857&amp;isFromPublicArea=True&amp;isModal=true&amp;asPopupView=true"/>
    <x v="6"/>
    <x v="441"/>
    <d v="2023-03-28T00:00:00"/>
    <d v="2023-12-27T00:00:00"/>
    <s v="9 meses "/>
    <d v="2024-01-27T00:00:00"/>
    <s v="1 meses "/>
    <d v="2024-01-27T00:00:00"/>
    <s v="10 meses "/>
    <s v="Término Ok"/>
    <m/>
    <m/>
    <m/>
    <m/>
    <s v="Cra. 98A #146A-34"/>
    <n v="3214971043"/>
    <s v="inglauramartinez1922@gmail.com"/>
    <s v="Banco Davivienda"/>
    <s v="Ahorros"/>
    <s v="488412981315"/>
    <s v="Femenino"/>
    <s v="Colombia"/>
    <s v="Bogotá, D.C."/>
    <s v="Cundinamarca"/>
    <d v="1988-09-19T00:00:00"/>
    <n v="35"/>
    <s v="ESPECIALIZACIÓN EN SISTEMAS INTEGRADOS DE GESTIÓN - QHSE; INGENIERIA INDUSTRIAL"/>
    <m/>
  </r>
  <r>
    <x v="3"/>
    <s v="425-2023"/>
    <n v="85567"/>
    <s v="Secop II"/>
    <s v="425-2023CPS-P(85567)"/>
    <s v="FDLSUBACD-421-2023(85567)"/>
    <x v="0"/>
    <x v="0"/>
    <x v="1"/>
    <m/>
    <m/>
    <s v="NOHORA RESTREPO AGUDELO"/>
    <n v="51875873"/>
    <s v="Bogotá, D.C."/>
    <n v="1979"/>
    <n v="30300000"/>
    <n v="13466667"/>
    <n v="0"/>
    <n v="43766667"/>
    <n v="5050000"/>
    <m/>
    <m/>
    <n v="5"/>
    <s v="Persona Natural"/>
    <x v="0"/>
    <s v="1. 10/10/2023 7:15:04 PM La supervisión del Contrato de Prestación de Servicios No. 425-2023CPS-P (85567), suscrito con NOHORA RESTREPO AGUDELO, radicó en la Oficina de Contratación solicitud de ADICIÓN Y PRÓRROGA No. (1 ) del referido contrato; prórroga hasta el (31) de DICIEMBRE de 2023, y adición para un valor total de TRECE MILLONES CUATROCIENTOS SESENTA Y SEIS MIL SEISCIENTOS SESENTA Y SIETE PESOS M/CTE ($13.466.667) teniendo en cuenta la justificación que se encuentra en los documentos anexos, que hacen parte integral del presente Contrato."/>
    <s v="Prestar los servicios profesionales en la Alcaldía Local de Suba realizando acciones pedagógicas preventivas y de sensibilización para el acatamiento voluntario de las normas en la localidad"/>
    <s v="https://community.secop.gov.co/Public/Tendering/OpportunityDetail/Index?noticeUID=CO1.NTC.4230188&amp;isFromPublicArea=True&amp;isModal=true&amp;asPopupView=true"/>
    <x v="21"/>
    <x v="443"/>
    <d v="2023-04-11T00:00:00"/>
    <d v="2023-10-10T00:00:00"/>
    <s v="6 meses "/>
    <d v="2023-12-30T00:00:00"/>
    <s v="2 meses 20 días."/>
    <d v="2023-12-30T00:00:00"/>
    <s v="8 meses 20 días."/>
    <s v="Término Ok"/>
    <m/>
    <m/>
    <m/>
    <m/>
    <s v="Calle 22b # 64-26, Torre 4, Apartamento 715"/>
    <n v="3118091629"/>
    <s v="noryrestrepo@hotmail.com"/>
    <s v="Banco Popular"/>
    <s v="Ahorros"/>
    <s v="210025072851"/>
    <s v="Femenino"/>
    <s v="Colombia"/>
    <s v="Bogotá, D.C."/>
    <s v="Cundinamarca"/>
    <d v="1967-10-25T00:00:00"/>
    <n v="56"/>
    <s v="DERECHO"/>
    <m/>
  </r>
  <r>
    <x v="3"/>
    <s v="426-2023"/>
    <n v="87257"/>
    <s v="Secop II"/>
    <s v="426-2023CPS-AG(87257)"/>
    <s v="FDLSUBACD-422-2023(87257) "/>
    <x v="0"/>
    <x v="0"/>
    <x v="0"/>
    <m/>
    <m/>
    <s v="LUIS ALBERTO ORTIZ HINCAPIE"/>
    <n v="71628599"/>
    <s v="Medellín (Antioquia)"/>
    <n v="1978"/>
    <n v="15300000"/>
    <n v="6800000"/>
    <n v="0"/>
    <n v="22100000"/>
    <n v="2550000"/>
    <m/>
    <m/>
    <n v="4"/>
    <s v="Persona Natural"/>
    <x v="0"/>
    <s v="1. 17/04/2023 5:16:52 PM Se solicita aclaración del contrato, puesto que la entidad evidencia de oficio, que se presentó un error mecanográfico, toda vez que el número del contrato se registró como N° 428-2023CPS-AG (87257) en las condiciones generales del contrato, sin embargo, el número correspondiente al respectivo contrato es 426-2023CPS-AG (87257), tal como consta en el contrato electrónico publicado en la plataforma SECOP II. 2. 22/09/2023 3:09:52 PM Mediante documento radicado el 18 de JULIO de 2023, se solicita la PRÓRROGA y ADICIÓN del contrato No. 426-2023CPS-AG(87257) suscrito con LUIS ALBERTO ORTIZ HINCAPIE en el termino de DOS (02) MESES, VEINTE (20) DIAS , además SEIS MILLONES OCHOCIENTOS MIL PESOS M/Cte. ($6.800.000); atendiendo a la necesidad de garantizar la función de la administración local se requiere continuar con la ejecución del contrato de prestación de servicios objeto de adición y prórroga. LA NUEVA FECHA DE TERMINACIÓN DEL CONTRATO ES EL DÍA 31 DE DICIEMBRE DE 2023. Las erogaciones correspondientes al pago del valor de la presente adición se harán con cargo al presupuesto del FDLS, según certificado de disponibilidad presupuestal N° 698 del 09/02/2023. Lo anterior, con fundamento además en el principio de la autonomía de la voluntad consagrado en el artículo 1602 del Código Civil, en concordancia con el artículo 40 de la Ley 80 de 1993, inciso tercero. 3. 5/12/2023 2:07:55 PM Por error tipográfico la fecha de terminación del contrato es el día 29 de diciembre de 2023"/>
    <s v="PRESTAR SERVICIOS COMO CONDUCTOR DE LOS VEHICULOS LIVIANOS QUE INTEGRAN EL PARQUE AUTOMOTOR DE LA ALCALDIA LOCAL DE SUBA"/>
    <s v="https://community.secop.gov.co/Public/Tendering/OpportunityDetail/Index?noticeUID=CO1.NTC.4241995&amp;isFromPublicArea=True&amp;isModal=true&amp;asPopupView=true"/>
    <x v="8"/>
    <x v="444"/>
    <d v="2023-04-10T00:00:00"/>
    <d v="2023-10-09T00:00:00"/>
    <s v="6 meses "/>
    <d v="2023-12-31T00:00:00"/>
    <s v="2 meses 22 días."/>
    <d v="2023-12-31T00:00:00"/>
    <s v="8 meses 22 días."/>
    <s v="Término Ok"/>
    <m/>
    <m/>
    <m/>
    <m/>
    <s v="Calle 152A #102B-47 Int. 3 Apto. 604"/>
    <n v="3016442996"/>
    <s v="luis.oh@hotmail.com"/>
    <s v="Banco Caja Social (BCSC)"/>
    <s v="Ahorros"/>
    <s v="24121400628"/>
    <s v="Masculino"/>
    <s v="Colombia"/>
    <s v="Bogotá, D.C."/>
    <s v="Cundinamarca"/>
    <d v="1962-01-05T00:00:00"/>
    <n v="62"/>
    <s v="BACHILLER"/>
    <m/>
  </r>
  <r>
    <x v="3"/>
    <s v="427-2023"/>
    <n v="85567"/>
    <s v="Secop II"/>
    <s v="427-2023CPS-P(855667)"/>
    <s v="FDLSUBACD-423-2023(85567) "/>
    <x v="0"/>
    <x v="0"/>
    <x v="1"/>
    <m/>
    <m/>
    <s v="FRANKLIN ALEX ROMERO CARRILLO"/>
    <n v="79844551"/>
    <s v="Bogotá, D.C."/>
    <n v="1979"/>
    <n v="30300000"/>
    <n v="12961667"/>
    <n v="0"/>
    <n v="43261667"/>
    <n v="5050000"/>
    <m/>
    <m/>
    <n v="5"/>
    <s v="Persona Natural"/>
    <x v="0"/>
    <s v="1. 5/10/2023 12:41:26 PM La supervisión del Contrato de Prestación de Servicios No. 427-2023CPS-P(85567), suscrito con , FRANKLIN ALEX ROMERO CARRILLO, radicó en la Oficina de Contratación solicitud de ADICIÓN Y PRÓRROGA No. (1 ) del referido contrato; prórroga hasta el (30) de diciembre de 2023, y adición para un valor total de DOCE MILLONES NOVECIENTOS SESENTA Y UN MIL SEISCIENTOS SESENTA Y SEIS PESOS CON SESENTA Y SIETE CENTAVOS M/CTE ($12. 961.666,67), teniendo en cuenta la justificación que se encuentra en los documentos anexos, que hacen parte integral del presente Contrato."/>
    <s v="PRESTAR LOS SERVICIOS PROFESIONALES EN LA ALCALDÍA LOCAL DE SUBA REALIZANDO ACCIONES PEDAGÓGICAS PREVENTIVAS Y DE SENSIBILIZACIÓN PARA EL ACATAMIENTO VOLUNTARIO DE LAS NORMAS EN LA LOCALIDAD"/>
    <s v="https://community.secop.gov.co/Public/Tendering/OpportunityDetail/Index?noticeUID=CO1.NTC.4248148&amp;isFromPublicArea=True&amp;isModal=true&amp;asPopupView=true"/>
    <x v="21"/>
    <x v="444"/>
    <d v="2023-04-13T00:00:00"/>
    <d v="2023-10-12T00:00:00"/>
    <s v="6 meses "/>
    <d v="2023-12-31T00:00:00"/>
    <s v="2 meses 19 días."/>
    <d v="2023-12-31T00:00:00"/>
    <s v="8 meses 19 días."/>
    <s v="Término Ok"/>
    <m/>
    <m/>
    <m/>
    <m/>
    <s v="Carrera 79 c bis No. 2b 62 Castilla Occidental"/>
    <n v="3105178466"/>
    <s v="lexromerocarrillo44@gmail.com"/>
    <s v="Banco Falabella"/>
    <s v="Ahorros"/>
    <s v="116040294673"/>
    <s v="Masculino"/>
    <s v="Colombia"/>
    <s v="Bogotá, D.C."/>
    <s v="Cundinamarca"/>
    <d v="1977-05-06T00:00:00"/>
    <n v="47"/>
    <s v="MAESTRIA EN CIENCIAS PENALES Y FORENSES; ESPECIALIZACION EN DERECHO PENAL Y JUSTICIA TRANSICIONAL; DERECHO"/>
    <m/>
  </r>
  <r>
    <x v="3"/>
    <s v="428-2023"/>
    <n v="88982"/>
    <s v="Secop II"/>
    <s v="428-2023CPS-P(88982)"/>
    <s v="FDLSUBACD-424-2023(88982)"/>
    <x v="0"/>
    <x v="0"/>
    <x v="1"/>
    <m/>
    <m/>
    <s v="MARIA CAMILA CASTELLANOS RODRIGUEZ"/>
    <n v="1010032421"/>
    <s v="Bogotá, D.C."/>
    <n v="1978"/>
    <n v="8000000"/>
    <n v="0"/>
    <n v="0"/>
    <n v="8000000"/>
    <n v="2000000"/>
    <m/>
    <m/>
    <n v="3"/>
    <s v="Persona Natural"/>
    <x v="0"/>
    <m/>
    <s v="Prestar los servicios de apoyo en las actividades de planeación y ejecución de los procesos ciudadanos de educación ambiental PROCEDA para el logro de las metas del Plan de Desarrollo Local  de Suba en materia ambiental"/>
    <s v="https://community.secop.gov.co/Public/Tendering/OpportunityDetail/Index?noticeUID=CO1.NTC.4284704&amp;isFromPublicArea=True&amp;isModal=true&amp;asPopupView=true"/>
    <x v="12"/>
    <x v="445"/>
    <d v="2023-04-20T00:00:00"/>
    <d v="2023-08-19T00:00:00"/>
    <s v="4 meses "/>
    <d v="2023-08-19T00:00:00"/>
    <s v=""/>
    <d v="2023-08-19T00:00:00"/>
    <s v="4 meses "/>
    <s v="Término Ok"/>
    <m/>
    <m/>
    <m/>
    <m/>
    <s v="TV 142 150 50 BL D"/>
    <n v="3167575972"/>
    <s v="dmariacamila12@gmail.com"/>
    <s v="Banco Davivienda"/>
    <s v="Ahorros"/>
    <s v="451800170966"/>
    <s v="Femenino"/>
    <s v="Colombia"/>
    <s v="Bogotá, D.C."/>
    <s v="Cundinamarca"/>
    <d v="2000-11-12T00:00:00"/>
    <n v="23"/>
    <s v="ADMINISTRACION DE EMPRESAS"/>
    <m/>
  </r>
  <r>
    <x v="3"/>
    <s v="429-2023"/>
    <s v="No aplica"/>
    <s v="Secop I"/>
    <s v="429-2023ADCI"/>
    <s v="FDLSUBAADCI-425-2023"/>
    <x v="0"/>
    <x v="1"/>
    <x v="2"/>
    <m/>
    <m/>
    <s v="SECRETARIA DISTRITAL DE LA MUJER - ADHESION SISTEMA DISTRITAL DEL CUIDADO SIDICU"/>
    <s v="899999061-9"/>
    <m/>
    <s v="No es CPS P-AG"/>
    <n v="0"/>
    <n v="0"/>
    <n v="0"/>
    <n v="0"/>
    <s v="-"/>
    <m/>
    <m/>
    <s v="No aplica"/>
    <s v="Entidad Distrital"/>
    <x v="3"/>
    <m/>
    <s v="Aunar esfuerzos administrativos para la articulación de servicios intersectoriales en el marco del Sistema_x000a_Distrital de Cuidado que garantice la prestación efectiva, oportuna, eficiente y eficaz de los servicios"/>
    <s v="https://www.contratos.gov.co/consultas/detalleProceso.do?numConstancia=23-22-62864&amp;g-recaptcha-response=03AKH6MRFYaSt7gW1O2M2XQBV-jMQQQn4ESQl8r0XJQKq3S7QAbGg3t75NINXdtkYZNsIFUG9wrs63E9iBSHjQPzXXjNr5B6YeS5PDvdOAHu7QSYbYK7Dfav-lqvDxmGPIp9QBDnvAwFpXA1cK9v4i1Sz--nq4cMHyRrZQnO4IAke0W5yqra8qGzLzSmLxuRAbk6At9ggFZqM_pCLfLDpktH7Yam90GrQCoHcPGZf9Oxj-frkg9HMNsR-GB2xBhc8xfDV-H3Y1osEv0_6Gg6vGI_cR_W0pEY7x-o3E5nMEQ6axtqIlyzUy3BzyOsaxZuj7tnUUtRIGjMTD72u_1H0_r6DQrGhPhn9hswT-JjU-nXXEYAf5tK86-G5q0rhh6O8kGOecTkPpIX--8lzDFPO9ZB3Bp9GmSwRcnhqeNhhjxM5yw4zQwJIOjkXcO337Wtw3HIzaKKip_e7LuWiCYV9zJgKKjGWNREvUHo1TpSfvJkz_JjCucE04ytA5ifABNWq58_r4ijYkP-Mt"/>
    <x v="4"/>
    <x v="446"/>
    <d v="2023-04-17T00:00:00"/>
    <d v="2023-12-31T00:00:00"/>
    <s v="8 meses 15 días."/>
    <d v="2023-12-31T00:00:00"/>
    <s v=""/>
    <d v="2023-12-31T00:00:00"/>
    <s v="8 meses 15 días."/>
    <s v="Término Ok"/>
    <m/>
    <m/>
    <m/>
    <m/>
    <s v="Avenida El Dorado, Calle 26 # 69 - 76 Edificio Elemento, Torre 1, Piso 9"/>
    <n v="6013169001"/>
    <s v="servicioalaciudadania@sdmujer.gov.co"/>
    <s v="No aplica"/>
    <s v="No aplica"/>
    <s v="No aplica"/>
    <s v="No aplica"/>
    <s v="Colombia"/>
    <s v="Bogotá, D.C."/>
    <s v="Cundinamarca"/>
    <s v="No aplica"/>
    <s v="-"/>
    <s v="No aplica"/>
    <m/>
  </r>
  <r>
    <x v="3"/>
    <s v="430-2023"/>
    <n v="85535"/>
    <s v="Secop II"/>
    <s v="430-2023CPS-AG(85535)"/>
    <s v="FDLSUBACD-426-2023(85535)"/>
    <x v="0"/>
    <x v="0"/>
    <x v="0"/>
    <m/>
    <m/>
    <s v="JOSE ALFREDO GONZALEZ ROBAYO"/>
    <n v="79822362"/>
    <s v="Bogotá, D.C."/>
    <n v="2031"/>
    <n v="15300000"/>
    <n v="6290000"/>
    <n v="0"/>
    <n v="21590000"/>
    <n v="2550000"/>
    <m/>
    <m/>
    <n v="5"/>
    <s v="Persona Natural"/>
    <x v="0"/>
    <s v="1. 13/10/2023 7:08:01 PM Mediante documento radicado el 26 de septiembre de 2023, se solicita la PRÓRROGA y ADICIÓN del contrato No. 430-2023CPS-AG(85535), suscrito con JOSE ALFREDO GONZALEZ ROBAYO, por el término de DOS (2) MESES Y CATORCE (14) DIAS, además de adicionar SEIS MILLONES DOSCIENTOS NOVENTA MIL PESOS M/CTE. ($6.290.000) M/CET; atendiendo a la necesidad de garantizar la función de la administración local se requiere continuar con la ejecución del contrato de prestación de servicios objeto de adición y prórroga. LA NUEVA FECHA DE TERMINACIÓN DEL CONTRATO ES EL DÍA 30 DE DICIEMBRE DE 2023. Las erogaciones correspondientes al pago del valor de la presente reducirán se harán con cargo al presupuesto del FDLS, según certificado de disponibilidad presupuestal N° 1073 del 06/10/2023."/>
    <s v="Prestar servicios asistenciales en las actividades de seguridad y convivencia ciudadana y recuperación del espacio público para el logro de las metas de gestión de la vigencia"/>
    <s v="https://community.secop.gov.co/Public/Tendering/OpportunityDetail/Index?noticeUID=CO1.NTC.4257897&amp;isFromPublicArea=True&amp;isModal=true&amp;asPopupView=true"/>
    <x v="13"/>
    <x v="446"/>
    <d v="2023-04-17T00:00:00"/>
    <d v="2023-10-16T00:00:00"/>
    <s v="6 meses "/>
    <d v="2023-12-30T00:00:00"/>
    <s v="2 meses 14 días."/>
    <d v="2023-12-30T00:00:00"/>
    <s v="8 meses 14 días."/>
    <s v="Término Ok"/>
    <m/>
    <m/>
    <m/>
    <m/>
    <s v="CL 49 B 2 A 1a ESTE"/>
    <n v="3144626915"/>
    <s v="gonzalezroballojosealfredo@gmail.com"/>
    <s v="Banco Davivienda"/>
    <s v="Ahorros"/>
    <s v="488428108158"/>
    <s v="Masculino"/>
    <s v="Colombia"/>
    <s v="Bogotá, D.C."/>
    <s v="Cundinamarca"/>
    <d v="1976-07-25T00:00:00"/>
    <n v="47"/>
    <s v="BACHILLER"/>
    <m/>
  </r>
  <r>
    <x v="3"/>
    <s v="431-2023"/>
    <n v="86011"/>
    <s v="Secop II"/>
    <s v="431-2023CPS-P(86011)"/>
    <s v="FDLSUBACD-427-2023(86011)"/>
    <x v="0"/>
    <x v="0"/>
    <x v="1"/>
    <m/>
    <m/>
    <s v="DANIEL FRANCISCO MATIZ RODRIGUEZ"/>
    <n v="1032376922"/>
    <s v="Bogotá, D.C."/>
    <n v="1979"/>
    <n v="42000000"/>
    <n v="18900000"/>
    <n v="0"/>
    <n v="60900000"/>
    <n v="7000000"/>
    <m/>
    <m/>
    <n v="5"/>
    <s v="Persona Natural"/>
    <x v="0"/>
    <s v="1. 25/09/2023 11:00:39 AM Mediante documento radicado el 05 de SEPTIEMBRE de 2023, se solicita la PRÓRROGA y ADICIÓN del contrato No. 431-2023CPS-P(86011) suscrito con DANIEL FRANCISCO MATIZ RODRIGUEZ en el termino de DOS (02) MESES, VEINTE (20) DIAS , además DIECIOCHO MILLONES NOVECIENTOS MIL PESOS M/Cte. ($18.900.000); atendiendo a la necesidad de garantizar la función de la administración local se requiere continuar con la ejecución del contrato de prestación de servicios objeto de adición y prórroga. LA NUEVA FECHA DE TERMINACIÓN DEL CONTRATO ES EL DÍA 31 DE DICIEMBRE DE 2023. Las erogaciones correspondientes al pago del valor de la presente adición se harán con cargo al presupuesto del FDLS, según certificado de disponibilidad presupuestal N° 496 del 31/01/2023. Lo anterior, con fundamento además en el principio de la autonomía de la voluntad consagrado en el artículo 1602 del Código Civil, en concordancia con el artículo 40 de la Ley 80 de 1993, inciso tercero."/>
    <s v="Apoyar jurídicamente la coordinación de la ejecución de las acciones requeridas en el área jurídica y policiva de la Alcaldía Local de Suba en temas de Inspección, Vigilancia y Control; y las demás tendientes a la depuración de las actuaciones administrativas que cursan en la Alcaldía."/>
    <s v="https://community.secop.gov.co/Public/Tendering/OpportunityDetail/Index?noticeUID=CO1.NTC.4242814&amp;isFromPublicArea=True&amp;isModal=true&amp;asPopupView=true"/>
    <x v="21"/>
    <x v="447"/>
    <d v="2023-04-10T00:00:00"/>
    <d v="2023-10-09T00:00:00"/>
    <s v="6 meses "/>
    <d v="2023-12-31T00:00:00"/>
    <s v="2 meses 22 días."/>
    <d v="2023-12-31T00:00:00"/>
    <s v="8 meses 22 días."/>
    <s v="Término Ok"/>
    <m/>
    <m/>
    <m/>
    <m/>
    <s v="Calle 150a No 102 B - 47. Torre 1. Apto. 404., Bogotá"/>
    <n v="3213431406"/>
    <s v="danielmatiz23@gmail.com"/>
    <s v="Banco Davivienda"/>
    <s v="Ahorros"/>
    <s v="550451800040854"/>
    <s v="Masculino"/>
    <s v="Colombia"/>
    <s v="Bogotá, D.C."/>
    <s v="Cundinamarca"/>
    <d v="1986-11-23T00:00:00"/>
    <n v="37"/>
    <s v="ESPECIALIZACION EN DERECHO ADMINISTRATIVO; DERECHO"/>
    <m/>
  </r>
  <r>
    <x v="3"/>
    <s v="432-2023"/>
    <s v="No aplica"/>
    <s v="Secop II"/>
    <s v="432-2023-COMODATO"/>
    <s v="FDLSUBACD-428-2023"/>
    <x v="0"/>
    <x v="10"/>
    <x v="2"/>
    <m/>
    <m/>
    <s v="JAC SAN PEDRO DE SUBA ALS"/>
    <n v="830045541"/>
    <s v="Bogotá, D.C."/>
    <s v="No es CPS P-AG"/>
    <n v="0"/>
    <n v="0"/>
    <n v="0"/>
    <n v="0"/>
    <s v="-"/>
    <m/>
    <m/>
    <s v="No aplica"/>
    <s v="ESAL"/>
    <x v="6"/>
    <m/>
    <s v="El Fondo de Desarrollo Local de Suba, en adelante el COMODANTE, hace entrega real y mate-rial a título de COMODATO a la junta de Acción Comunal del Barrio “SAN PEDRO DE SUBA”,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244226&amp;isFromPublicArea=True&amp;isModal=true&amp;asPopupView=true"/>
    <x v="16"/>
    <x v="448"/>
    <d v="2023-04-10T00:00:00"/>
    <d v="2027-04-09T00:00:00"/>
    <s v="4 años "/>
    <d v="2027-04-09T00:00:00"/>
    <s v=""/>
    <d v="2027-04-09T00:00:00"/>
    <s v="4 años "/>
    <s v="Término Ok"/>
    <m/>
    <m/>
    <m/>
    <m/>
    <s v="Carrera 88 # 136 68"/>
    <n v="6016816359"/>
    <s v="jacsanpedrosuba@outlook.com"/>
    <s v="No aplica"/>
    <s v="No aplica"/>
    <s v="No aplica"/>
    <s v="No aplica"/>
    <s v="Colombia"/>
    <s v="Bogotá, D.C."/>
    <s v="Cundinamarca"/>
    <d v="1976-08-11T00:00:00"/>
    <s v="-"/>
    <s v="No aplica"/>
    <s v="Rep. Legal JAC SAN PEDRO: SANDRA PATRICIA MORALES BALLEN. C.C. 52430341"/>
  </r>
  <r>
    <x v="3"/>
    <s v="433-2023"/>
    <n v="87637"/>
    <s v="Secop II"/>
    <s v="433-2023CPS-P(87637)"/>
    <s v="FDLSUBACD-429-2023(87637)"/>
    <x v="0"/>
    <x v="0"/>
    <x v="1"/>
    <m/>
    <m/>
    <s v="JOSE DAVID URBINA TORRES"/>
    <n v="3186062"/>
    <s v="Sibaté (Cundinamarca)"/>
    <n v="1978"/>
    <n v="30300000"/>
    <n v="12288333"/>
    <n v="0"/>
    <n v="42588333"/>
    <n v="5050000"/>
    <m/>
    <m/>
    <n v="4"/>
    <s v="Persona Natural"/>
    <x v="0"/>
    <s v="1. 17/10/2023 9:34:25 AM Mediante documento radicado el 26 de junio de 2023, se solicita la PRÓRROGA y ADICIÓN del contrato No. 433-2023CPS-P(87637), suscrito con JOSE DAVID URBINA TORRES, por el término de DOS (2) MESES Y trece (13) DIAS, además de adicionar DOCE MILLONES DOSCIENTOS OCHENTA Y OCHO MIL TRESCIENTOS TREINTA Y TRES M/CTE. ($12.288.333); atendiendo a la necesidad de garantizar la función de la administración local se requiere continuar con la ejecución del contrato de prestación de servicios objeto de adición y prórroga. LA NUEVA FECHA DE TERMINACIÓN DEL CONTRATO ES EL DÍA 30 DE DICIEMBRE DE 2023. Las erogaciones correspondientes al pago del valor de la presente reducirán se harán con cargo al presupuesto del FDLS, según certificado de disponibilidad presupuestal N° 1076 del 06 de octubre de 2023."/>
    <s v="Prestar servicios profesionales para el acompañamiento, formación y gestión de instrumentos psicosociales con enfoque diferencial, que orienten a la ciudadanía frente a las rutas institucionales de atención frente a conflictos de convivencia y violencias, permitiendo fortalecer las capacidades locales para la prevención"/>
    <s v="https://community.secop.gov.co/Public/Tendering/OpportunityDetail/Index?noticeUID=CO1.NTC.4275320&amp;isFromPublicArea=True&amp;isModal=true&amp;asPopupView=true"/>
    <x v="13"/>
    <x v="449"/>
    <d v="2023-04-18T00:00:00"/>
    <d v="2023-10-17T00:00:00"/>
    <s v="6 meses "/>
    <d v="2023-12-30T00:00:00"/>
    <s v="2 meses 13 días."/>
    <d v="2023-12-30T00:00:00"/>
    <s v="8 meses 13 días."/>
    <s v="Término Ok"/>
    <m/>
    <m/>
    <m/>
    <m/>
    <s v="Carrera 9 B # 15 A 15"/>
    <n v="3183956142"/>
    <s v="davidurbina3017@gmail.com"/>
    <s v="Banco Av Villas"/>
    <s v="Ahorros"/>
    <s v="7827111"/>
    <s v="Masculino"/>
    <s v="Colombia"/>
    <s v="Bogotá, D.C."/>
    <s v="Cundinamarca"/>
    <d v="1981-04-17T00:00:00"/>
    <n v="43"/>
    <s v="PSICOLOGIA"/>
    <m/>
  </r>
  <r>
    <x v="3"/>
    <s v="434-2023"/>
    <n v="84231"/>
    <s v="Secop II"/>
    <s v="434-2023CPS-AG(84231)"/>
    <s v="FDLSUBACD-430-2023(84231) "/>
    <x v="0"/>
    <x v="0"/>
    <x v="0"/>
    <m/>
    <m/>
    <s v="DANIEL FELIPE GONZALEZ GONZALEZ"/>
    <n v="1001097684"/>
    <s v="Bogotá, D.C."/>
    <n v="1999"/>
    <n v="10800000"/>
    <n v="4440000"/>
    <n v="0"/>
    <n v="15240000"/>
    <n v="1800000"/>
    <m/>
    <m/>
    <n v="5"/>
    <s v="Persona Natural"/>
    <x v="0"/>
    <s v="1. 11/10/2023 9:41:07 AM Mediante documento radicado en el Fondo de Desarrollo Local de Suba, por JULIAN ANDRES MORENO BARON, quien obra como supervisor del Contrato de Prestación de Servicios 434-2023CPS-AG(84231), suscrito con DANIEL FELIPE GONZÁLEZ GONZÁLEZ se determina prorrogar por DOS (2) MESES CATORCE DIAS (14) DIAS contado a partir del vencimiento del plazo pactado y adicionar presupuestalmente al contrato la suma de CUATRO MILLONES CUATROCIENTOS CUARENTA MIL PESOS M/CTE ($ 4.440.000) incluido impuestos, (la justificación se encuentra anexa al presente, la cual hace parte integra del contrato). La nueva fecha terminación del contrato es el 31/12/2023. Para el efecto, se cuenta con el Certificado de Disponibilidad Presupuestal (CDP) No. 1075 del 06 de octu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asistenciales como ayudante de obra para la atención de la malla vial local y espacio público peatonal, dentro del marco del programa Gestión Compartida en la localidad de Suba."/>
    <s v="https://community.secop.gov.co/Public/Tendering/OpportunityDetail/Index?noticeUID=CO1.NTC.4275262&amp;isFromPublicArea=True&amp;isModal=true&amp;asPopupView=true"/>
    <x v="11"/>
    <x v="450"/>
    <d v="2023-04-18T00:00:00"/>
    <d v="2023-10-17T00:00:00"/>
    <s v="6 meses "/>
    <d v="2023-12-31T00:00:00"/>
    <s v="2 meses 14 días."/>
    <d v="2023-12-31T00:00:00"/>
    <s v="8 meses 14 días."/>
    <s v="Término Ok"/>
    <m/>
    <m/>
    <m/>
    <m/>
    <s v="Carrera 103 A # 159 51"/>
    <n v="3175731474"/>
    <s v="danielfelipe2301@gmail.com"/>
    <s v="Banco de Bogotá"/>
    <s v="Ahorros"/>
    <s v="265081190"/>
    <s v="Masculino"/>
    <s v="Colombia"/>
    <s v="Bogotá, D.C."/>
    <s v="Cundinamarca"/>
    <d v="2001-03-23T00:00:00"/>
    <n v="23"/>
    <s v="BACHILLER"/>
    <m/>
  </r>
  <r>
    <x v="3"/>
    <s v="435-2023"/>
    <n v="84231"/>
    <s v="Secop II"/>
    <s v="435-2023CPS-AG(84231)"/>
    <s v="FDLSUBACD-431-2023(84231)"/>
    <x v="0"/>
    <x v="0"/>
    <x v="0"/>
    <m/>
    <m/>
    <s v="JEISON ERNESTO CORTES TIBAQUIRA"/>
    <n v="1019116449"/>
    <s v="Bogotá, D.C."/>
    <n v="1999"/>
    <n v="10800000"/>
    <n v="4740000"/>
    <n v="0"/>
    <n v="15540000"/>
    <n v="1800000"/>
    <m/>
    <m/>
    <n v="5"/>
    <s v="Persona Natural"/>
    <x v="0"/>
    <s v="1. 10/10/2023 2:02:30 PM Mediante documento radicado el 20 de septiembre de 2023, se solicita la PRÓRROGA y ADICIÓN del contrato No. 435-2023CPS-AG(84231), suscrito con JEISON ERNESTO CORTES TIBAQUIRA, por el término de DOS (2) MESES Y DIECINUEVE (19) DÍAS, además de adicionar CUATRO MILLONES SETECIENTOS CUARENTA MIL PESOS M/CTE. ($4.740.000); atendiendo a la necesidad de garantizar la función de la administración local se requiere continuar con la ejecución del contrato de prestación de servicios objeto de adición y prórroga. LA NUEVA FECHA DE TERMINACIÓN DEL CONTRATO ES EL DÍA TREINTA Y UNO (31) DE DICIEMBRE DE 2023. Las erogaciones correspondientes al pago del valor de la presente adición se harán con cargo al presupuesto del FDLS, según certificado de disponibilidad presupuestal N° 350 del 24/01/2023. Lo anterior, con fundamento además en el principio de la autonomía de la voluntad consagrado en el artículo 1602 del Código Civil, en concordancia con el artículo 40 de la Ley 80 de 1993, inciso tercero"/>
    <s v="Prestar los servicios asistenciales como ayudantes de obra para la atención de la malla vial local y espacio público peatonal, dentro del marco del programa Gestión Compartida en la localidad de Suba"/>
    <s v="https://community.secop.gov.co/Public/Tendering/OpportunityDetail/Index?noticeUID=CO1.NTC.4255663&amp;isFromPublicArea=True&amp;isModal=true&amp;asPopupView=true"/>
    <x v="11"/>
    <x v="451"/>
    <d v="2023-04-13T00:00:00"/>
    <d v="2023-10-12T00:00:00"/>
    <s v="6 meses "/>
    <d v="2023-12-31T00:00:00"/>
    <s v="2 meses 19 días."/>
    <d v="2023-12-31T00:00:00"/>
    <s v="8 meses 19 días."/>
    <s v="Término Ok"/>
    <m/>
    <m/>
    <m/>
    <m/>
    <s v="Carrera 128b # 142d – 04"/>
    <n v="3185011326"/>
    <s v="cortesjeison1102@gmail.com"/>
    <s v="Banco Davivienda"/>
    <s v="Ahorros"/>
    <s v="550488431753547"/>
    <s v="Masculino"/>
    <s v="Colombia"/>
    <s v="Bogotá, D.C."/>
    <s v="Cundinamarca"/>
    <d v="1996-01-31T00:00:00"/>
    <n v="28"/>
    <s v="INGENIERÍA INDUSTRIAL"/>
    <m/>
  </r>
  <r>
    <x v="3"/>
    <s v="436-2023"/>
    <n v="87919"/>
    <s v="Secop II"/>
    <s v="436-2023CPS-P(87919)"/>
    <s v="FDLSUBACD-432-2023(87919)"/>
    <x v="0"/>
    <x v="0"/>
    <x v="1"/>
    <m/>
    <m/>
    <s v="LEIDY JOHANNA RAMIREZ PAEZ"/>
    <n v="53119148"/>
    <s v="Bogotá, D.C."/>
    <n v="1978"/>
    <n v="30300000"/>
    <n v="14476667"/>
    <n v="0"/>
    <n v="44776667"/>
    <n v="5050000"/>
    <m/>
    <m/>
    <n v="1"/>
    <s v="Persona Natural"/>
    <x v="0"/>
    <s v="1. 2/10/2023 4:09:29 PM La supervisión del Contrato de Prestación de Servicios No. 436-2023CPS-P(87919), suscrito con LEIDY JOHANNA RAMIREZ PAEZ identificada con cédula de ciudadanía No. 53.119.148 radicó en la Oficina de Contratación solicitud de ADICIÓN Y PRÓRROGA No. (1), del mismo; prórroga hasta el treinta y uno (31) de diciembre de 2023, y adición por la suma de CATORCE MILLONES CUATROCIENTOS SETENTA Y SEIS MIL SEISCIENTOS SESENTA Y SIETE PESOS M/CTE. ($14.476.667) la cual se encuentra respaldada con el Certificado de Disponibilidad Presupuestal No. 1060 del 02 de octubre de 2023, teniendo en cuenta la justificación que se encuentra en los documentos anexos, que hacen parte integral del presente Contrato."/>
    <s v="PRESTAR SERVICIOS PROFESIONALES CON EL FIN DE APOYAR AL PROMOTOR DE LA MEJORA LOCAL EN LOS PROCESOS DE IMPLEMENTACIÓN DE HERRAMIENTAS DE GESTIÓN, SIGUIENDO LOS LINEAMIENTOS METODOLÓGICOS ESTABLECIDOS POR LA OFICINA ASESORA DE PLANEACIÓN DE LA SECRETARÍA DISTRITAL DE GOBIERNO"/>
    <s v="https://community.secop.gov.co/Public/Tendering/OpportunityDetail/Index?noticeUID=CO1.NTC.4247715&amp;isFromPublicArea=True&amp;isModal=true&amp;asPopupView=true"/>
    <x v="8"/>
    <x v="448"/>
    <d v="2023-04-05T00:00:00"/>
    <d v="2023-10-04T00:00:00"/>
    <s v="6 meses "/>
    <d v="2023-12-31T00:00:00"/>
    <s v="2 meses 27 días."/>
    <d v="2023-12-31T00:00:00"/>
    <s v="8 meses 27 días."/>
    <s v="Término Ok"/>
    <m/>
    <m/>
    <m/>
    <m/>
    <s v="Carrera 23 N° 46 A - 15 sur Bloque 36 Apto 171"/>
    <n v="3142076219"/>
    <s v="johleidra@gmail.com"/>
    <s v="Banco Scotiabank Colpatria"/>
    <s v="Ahorros"/>
    <s v="1005205499"/>
    <s v="Femenino"/>
    <s v="Colombia"/>
    <s v="Bogotá, D.C."/>
    <s v="Cundinamarca"/>
    <d v="1985-09-29T00:00:00"/>
    <n v="38"/>
    <s v="ESPECIALIZACION EN FORMULACION Y EVALUACION SOCIAL Y ECONOMICA DE PROYECTOS; ADMINISTRACION DE EMPRESAS"/>
    <m/>
  </r>
  <r>
    <x v="3"/>
    <s v="437-2023"/>
    <s v="No aplica"/>
    <s v="Secop II"/>
    <s v="437-2023-COMODATO"/>
    <s v="FDLSUBACD-433-2023"/>
    <x v="0"/>
    <x v="10"/>
    <x v="2"/>
    <m/>
    <m/>
    <s v="JAC CAROLINA III SECTOR"/>
    <n v="9007258138"/>
    <s v="Bogotá, D.C."/>
    <s v="No es CPS P-AG"/>
    <n v="0"/>
    <n v="0"/>
    <n v="0"/>
    <n v="0"/>
    <s v="-"/>
    <m/>
    <m/>
    <s v="No aplica"/>
    <s v="ESAL"/>
    <x v="6"/>
    <m/>
    <s v="El Fondo de Desarrollo Local de Suba, en adelante el COMODANTE, hace entrega real y material a título de COMODATO a la junta de Acción Comunal del Barrio “CAROLINA III SECTOR”,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243919&amp;isFromPublicArea=True&amp;isModal=true&amp;asPopupView=true"/>
    <x v="16"/>
    <x v="448"/>
    <d v="2023-04-10T00:00:00"/>
    <d v="2027-04-10T00:00:00"/>
    <s v="4 años 1 días."/>
    <d v="2027-04-10T00:00:00"/>
    <s v=""/>
    <d v="2027-04-10T00:00:00"/>
    <s v="4 años 1 días."/>
    <s v="Término Ok"/>
    <m/>
    <m/>
    <m/>
    <m/>
    <s v="CL 126F 118B 22"/>
    <n v="6016934781"/>
    <s v="jacbellav@gmail.com"/>
    <s v="No aplica"/>
    <s v="No aplica"/>
    <s v="No aplica"/>
    <s v="No aplica"/>
    <s v="Colombia"/>
    <s v="Bogotá, D.C."/>
    <s v="Cundinamarca"/>
    <d v="1994-08-24T00:00:00"/>
    <s v="-"/>
    <s v="No aplica"/>
    <s v="Rep. Legal JAC CAROLINA III SECTOR: MYRIAM ROSALBA PEÑA BOLAÑOS. C.C. 20804070"/>
  </r>
  <r>
    <x v="3"/>
    <s v="438-2023"/>
    <s v="No aplica"/>
    <s v="Secop II"/>
    <s v="438-2023-COMODATO"/>
    <s v="FDLSUBACD-434-2023"/>
    <x v="0"/>
    <x v="10"/>
    <x v="2"/>
    <m/>
    <m/>
    <s v="JAC GLORIA LARA DE ECHEVERRY II ETAPA"/>
    <n v="900338035"/>
    <s v="Bogotá, D.C."/>
    <s v="No es CPS P-AG"/>
    <n v="0"/>
    <n v="0"/>
    <n v="0"/>
    <n v="0"/>
    <s v="-"/>
    <m/>
    <m/>
    <s v="No aplica"/>
    <s v="ESAL"/>
    <x v="6"/>
    <m/>
    <s v="El Fondo de Desarrollo Local de Suba, en adelante el COMODANTE, hace entrega real y material a título de COMODATO a la junta de Acción Comunal del Barrio “GLORIA LARA ECHEVERRY II ETAPA”,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243660&amp;isFromPublicArea=True&amp;isModal=true&amp;asPopupView=true"/>
    <x v="16"/>
    <x v="448"/>
    <d v="2023-04-28T00:00:00"/>
    <d v="2027-03-31T00:00:00"/>
    <s v="3 años 11 meses 4 días."/>
    <d v="2027-03-31T00:00:00"/>
    <s v=""/>
    <d v="2027-03-31T00:00:00"/>
    <s v="3 años 11 meses 4 días."/>
    <s v="Término Ok"/>
    <m/>
    <m/>
    <m/>
    <m/>
    <s v="Carrera 96 # 129C 05"/>
    <n v="6016880935"/>
    <s v="silviazamora_1@hotmail.com"/>
    <s v="No aplica"/>
    <s v="No aplica"/>
    <s v="No aplica"/>
    <s v="No aplica"/>
    <s v="Colombia"/>
    <s v="Bogotá, D.C."/>
    <s v="Cundinamarca"/>
    <d v="1990-11-29T00:00:00"/>
    <s v="-"/>
    <s v="No aplica"/>
    <s v="Rep. Legal JAC  GLORIA LARA ECHEVERRY II: SILVIA ZAMORA CAMACHO. C.C. 35499924"/>
  </r>
  <r>
    <x v="3"/>
    <s v="439-2023"/>
    <s v="No aplica"/>
    <s v="Secop II"/>
    <s v="439-2023-COMODATO"/>
    <s v="FDLSUBACD-435-2023"/>
    <x v="0"/>
    <x v="10"/>
    <x v="2"/>
    <m/>
    <m/>
    <s v="JAC NUEVA CAÑIZA III SECTOR"/>
    <n v="8300220013"/>
    <s v="Bogotá, D.C."/>
    <s v="No es CPS P-AG"/>
    <n v="0"/>
    <n v="0"/>
    <n v="0"/>
    <n v="0"/>
    <s v="-"/>
    <m/>
    <m/>
    <s v="No aplica"/>
    <s v="ESAL"/>
    <x v="6"/>
    <m/>
    <s v="El Fondo de Desarrollo Local de Suba, en adelante el COMODANTE, hace entrega real y material a título de COMODATO a la junta de Acción Comunal del Barrio “NUEVA ESPERANZA CAÑIZA III”,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243834&amp;isFromPublicArea=True&amp;isModal=true&amp;asPopupView=true"/>
    <x v="16"/>
    <x v="448"/>
    <d v="2023-04-11T00:00:00"/>
    <d v="2027-04-11T00:00:00"/>
    <s v="4 años 1 días."/>
    <d v="2027-04-11T00:00:00"/>
    <s v=""/>
    <d v="2027-04-11T00:00:00"/>
    <s v="4 años 1 días."/>
    <s v="Término Ok"/>
    <m/>
    <m/>
    <m/>
    <m/>
    <s v="KR 124 128A 09"/>
    <n v="6015375837"/>
    <s v="jacnuevaesperanza3@gmail.com"/>
    <s v="No aplica"/>
    <s v="No aplica"/>
    <s v="No aplica"/>
    <s v="No aplica"/>
    <s v="Colombia"/>
    <s v="Bogotá, D.C."/>
    <s v="Cundinamarca"/>
    <d v="1996-09-18T00:00:00"/>
    <s v="-"/>
    <s v="No aplica"/>
    <s v="Rep. Legal JAC JUAN CARLOS PRIETO RODRIGUEZ. C.C. 3169912"/>
  </r>
  <r>
    <x v="3"/>
    <s v="440-2023"/>
    <n v="87498"/>
    <s v="Secop II"/>
    <s v="440-2023CPS-AG(87498)"/>
    <s v="FDLSUBACD-436-2023(87498)"/>
    <x v="0"/>
    <x v="0"/>
    <x v="0"/>
    <m/>
    <m/>
    <s v="YULIETH MARIZA GOMEZ ALDANA"/>
    <n v="1032389159"/>
    <s v="Bogotá, D.C."/>
    <n v="1953"/>
    <n v="32000000"/>
    <n v="0"/>
    <n v="0"/>
    <n v="32000000"/>
    <n v="4000000"/>
    <m/>
    <m/>
    <n v="1"/>
    <s v="Persona Natural"/>
    <x v="0"/>
    <m/>
    <s v="PRESTAR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UBLICA SOCIAL  PARA EL ENVEJECIMIENTO Y LA VEJEZ EN EL DISTRITO CAPITAL A CARGO DE LA ALCALDÍA LOCAL."/>
    <s v="https://community.secop.gov.co/Public/Tendering/OpportunityDetail/Index?noticeUID=CO1.NTC.4274012&amp;isFromPublicArea=True&amp;isModal=true&amp;asPopupView=true"/>
    <x v="2"/>
    <x v="450"/>
    <d v="2023-04-13T00:00:00"/>
    <d v="2023-12-12T00:00:00"/>
    <s v="8 meses "/>
    <d v="2023-12-12T00:00:00"/>
    <s v=""/>
    <d v="2023-12-12T00:00:00"/>
    <s v="8 meses "/>
    <s v="Término Ok"/>
    <m/>
    <m/>
    <m/>
    <m/>
    <s v="Calle 152b # 104 - 50 Apto 12-1203"/>
    <n v="3213258160"/>
    <s v="yumgomezal@gmail.com"/>
    <s v="Bancolombia"/>
    <s v="Ahorros"/>
    <s v="67978602085"/>
    <s v="Femenino"/>
    <s v="Colombia"/>
    <s v="Bogotá, D.C."/>
    <s v="Cundinamarca"/>
    <d v="1987-05-22T00:00:00"/>
    <n v="37"/>
    <s v="MAESTRIA EN CONSTRUCCION; INGENIERIA CIVIL"/>
    <m/>
  </r>
  <r>
    <x v="3"/>
    <s v="441-2023"/>
    <n v="88693"/>
    <s v="Secop II"/>
    <s v="441-2023 CPS-P(88693)"/>
    <s v="FDLSUBACD-437-2023(88693)"/>
    <x v="0"/>
    <x v="0"/>
    <x v="1"/>
    <m/>
    <m/>
    <s v="HUGO RENE LEON CAGUA"/>
    <n v="2968639"/>
    <s v="Cajicá (Cundinamarca)"/>
    <n v="1999"/>
    <n v="42000000"/>
    <n v="17033333"/>
    <n v="0"/>
    <n v="59033333"/>
    <n v="7000000"/>
    <m/>
    <m/>
    <n v="3"/>
    <s v="Persona Natural"/>
    <x v="0"/>
    <s v="1. 27/09/2023 5:37:46 PM Mediante documento radicado el 5 de septiembre de 2023, se solicita la PRÓRROGA y ADICIÓN del contrato No. 441-2023 CPS-P(88693), suscrito con HUGO RENE LEON CAGUA, por el término de DOS (2) MESES Y TRECE (13) DÍAS, además de adicionar DIECISIETE MILLONES TREINTA Y TRES MIL TRESCIENTOS TREINTA Y TRES PESOS M/CTE. ($17.033.333); atendiendo a la necesidad de garantizar la función de la administración local se requiere continuar con la ejecución del contrato de prestación de servicios objeto de adición y prórroga. LA NUEVA FECHA DE TERMINACIÓN DEL CONTRATO ES EL DÍA 30 DE DICIEMBRE DE 2023. Las erogaciones correspondientes al pago del valor de la presente adición se harán con cargo al presupuesto del FDLS, según certificado de disponibilidad presupuestal N° 1052 del 27 de SEPTIEMBRE de 2023. Lo anterior, con fundamento además en el principio de la autonomía de la voluntad consagrado en el artículo 1602 del Código Civil, en concordancia con el artículo 40 de la Ley 80 de 1993, inciso tercero"/>
    <s v="Prestar servicios profesionales en el Área de_x000a_Gestión del Desarrollo Local de la Alcaldía Local de Suba, para apoyar las revisiones periódicas de las_x000a_obras contratadas, ejecutadas y terminadas por el Fondo de Desarrollo Local de Suba, a fin de verificar el_x000a_cumplimiento a la estabilidad y garantía de las mismas en los proyectos de malla vial, espacio público,_x000a_parques y/o relacionados con infraestructura."/>
    <s v="https://community.secop.gov.co/Public/Tendering/OpportunityDetail/Index?noticeUID=CO1.NTC.4280499&amp;isFromPublicArea=True&amp;isModal=true&amp;asPopupView=true"/>
    <x v="11"/>
    <x v="449"/>
    <d v="2023-04-18T00:00:00"/>
    <d v="2023-10-17T00:00:00"/>
    <s v="6 meses "/>
    <d v="2023-12-31T00:00:00"/>
    <s v="2 meses 14 días."/>
    <d v="2023-12-31T00:00:00"/>
    <s v="8 meses 14 días."/>
    <s v="Término Ok"/>
    <m/>
    <m/>
    <m/>
    <m/>
    <s v="CL 8 86 65"/>
    <n v="3103014298"/>
    <s v="hugoleon2010@gmail.com"/>
    <s v="Bancoomeva"/>
    <s v="Ahorros"/>
    <s v="050501342501"/>
    <s v="Masculino"/>
    <s v="Colombia"/>
    <s v="Bogotá, D.C."/>
    <s v="Cundinamarca"/>
    <d v="1977-10-29T00:00:00"/>
    <n v="46"/>
    <s v="ESPECIALIZACION EN GERENCIA INTEGRAL DE OBRAS; CONSTRUCCIÓN Y GESTIÓN EN ARQUITECTURA; TECNOLOGIA EN ADMINISTRACION Y EJECUCION DE CONSTRUCCIONES"/>
    <m/>
  </r>
  <r>
    <x v="3"/>
    <s v="442-2023"/>
    <n v="89242"/>
    <s v="Secop II"/>
    <s v="442-2023CPS-AG(89242)"/>
    <s v="FDLSUBACD-438-2023(89842)"/>
    <x v="0"/>
    <x v="0"/>
    <x v="0"/>
    <m/>
    <m/>
    <s v="LUIS ALEJANDRO RAMIREZ SANABRIA"/>
    <n v="1118566890"/>
    <s v="Yopal (Casanare)"/>
    <n v="1978"/>
    <n v="24000000"/>
    <n v="10400000"/>
    <n v="0"/>
    <n v="34400000"/>
    <n v="4000000"/>
    <m/>
    <m/>
    <n v="1"/>
    <s v="Persona Natural"/>
    <x v="0"/>
    <s v="1. 10/10/2023 11:50:21 AM La supervisión del Contrato de Prestación de Servicios No. 442-2023 (89242), suscrito con LUIS ALEJANDRO RAMIREZ SANABRIA identificado con cédula de ciudadanía No. 1.118.566.890 de Yopal, radicó en la Oficina de Contratación solicitud de ADICIÓN Y PRÓRROGA No. (1 ) del referido contrato así; a) Prórroga por DOS (2) MESES Y DIECIOCHO (18) DIAS hasta el treinta (30) de diciembre de 2023, y adición para un valor de DIEZ MILLONES CUATROCIENTOS MIL PESOS M/CTE. ($10.400.000) para un total de TREINTA Y CUATRO MILLONES CUATROCIENTOS MIL PESOS M/CTE. ($34.400.000), la cual se encuentra respaldada con el Certificado de Disponibilidad Presupuestal No. 1072 del 06 de octubre de 2023, teniendo en cuenta la justificación que se encuentra en los documentos anexos, que hacen parte integral del presente Contrato."/>
    <s v="PRESTAR LOS SERVICIOS DE APOYO TÉCNICO EN EL ÁREA DE GESTIÓN DEL DESARROLLO LOCAL REALIZANDO APOYO A LAS ACTIVIDADES RELACIONADAS CON LAS DIFERENTES ETAPAS CONTRACTUALES DE LOS PROYECTOS DE INVERSIÓN DESTINADOS A LA INTERVENCIÓN DE LA MALLA VIAL, ESPACIO PÚBLICO, CICLO INFRAESTRUCTURA, INFRAESTRUCTURA CULTURAL, MEJORAMIENTO DE VIVIENDA RURAL Y PARQUES DE LA LOCALIDAD DE SUBA"/>
    <s v="https://community.secop.gov.co/Public/Tendering/OpportunityDetail/Index?noticeUID=CO1.NTC.4268017&amp;isFromPublicArea=True&amp;isModal=true&amp;asPopupView=true"/>
    <x v="11"/>
    <x v="446"/>
    <d v="2023-04-13T00:00:00"/>
    <d v="2023-10-12T00:00:00"/>
    <s v="6 meses "/>
    <d v="2023-12-31T00:00:00"/>
    <s v="2 meses 19 días."/>
    <d v="2023-12-31T00:00:00"/>
    <s v="8 meses 19 días."/>
    <s v="Término Ok"/>
    <m/>
    <m/>
    <m/>
    <m/>
    <s v="Carrera 55 a # 163 - 35. Picadilly P.H; Torre 7 interior 113."/>
    <n v="3212517913"/>
    <s v="alejandro.ing111@gmail.com"/>
    <s v="Bancolombia"/>
    <s v="Ahorros"/>
    <s v="62980289911"/>
    <s v="Masculino"/>
    <s v="Colombia"/>
    <s v="Bogotá, D.C."/>
    <s v="Cundinamarca"/>
    <d v="1996-12-23T00:00:00"/>
    <n v="27"/>
    <s v="INGENIERIA CIVIL"/>
    <m/>
  </r>
  <r>
    <x v="3"/>
    <s v="443-2023"/>
    <n v="88041"/>
    <s v="Secop II"/>
    <s v="443-2023CPS-P(88041)"/>
    <s v="FDLSUBACD-439-2023"/>
    <x v="0"/>
    <x v="0"/>
    <x v="1"/>
    <m/>
    <m/>
    <s v="MARITZA PEÑA PACHECO"/>
    <n v="37328580"/>
    <s v="Ocaña (Norte de Santander)"/>
    <n v="1978"/>
    <n v="30300000"/>
    <n v="12456667"/>
    <n v="0"/>
    <n v="42756667"/>
    <n v="5050000"/>
    <m/>
    <m/>
    <n v="4"/>
    <s v="Persona Natural"/>
    <x v="5"/>
    <s v="1. 6/09/2023 9:34:05 AM La supervisión del Contrato de Prestación de Servicios No. 443-2023CPS-P(88041), suscrito con MARITZA PEÑA PACHECO, radicó en la Oficina de Contratación solicitud de ADICIÓN Y PRÓRROGA No. (1) del referido contrato; prórroga hasta el (31) de diciembre de 2023, y adición para un valor total DOCE MILLONES CUATROCIENTOS CINCUENTA Y SEIS MIL SEISCIENTOS SESENTA Y SIETE PESOS M/CTE. ($12.456.667) teniendo en cuenta la justificación que se encuentra en los documentos anexos, que hacen parte integral del presente Contrato. _x000a_2. 20/12/2023 6:27:10 PM Mediante documento radicado en el Fondo de Desarrollo Local de Suba, por JULIAN ANDRES MORENO BARON, en su calidad de Alcalde Local de Suba, quien obra como supervisor del Contrato. solicita TERMINACIÓN ANTICIPADA del contrato suscrito con MARITZA PEÑA PACHECO, toda vez que la contratista radicó de terminación de contrato (radicado N° 20236110265972) indicando: &quot;solicito a usted la terminación anticipada del contrato que actualmente tengo con el Fondo de Desarrollo Local de Suba, bajo el número 443 de 2023 y que tiene como fecha de culminación el 31 de diciembre de 2023. En ese sentido, requiero que la fecha de terminación se haga efectiva el día 20 de diciembre de 2023.&quot;. Por lo anterior, se realiza la TERMINACIÓN DEL CONTRATO suscrito con MARITZA PEÑA PACHECO, identificada con Cédula de Ciudadanía 37.328.580 de Ocaña, a partir día veinte (20) de diciembre de 2023. Lo anterior de conformidad con los documentos anexos, los cuales hacen parte integral del presente contrato."/>
    <s v="Prestar servicios de apoyo en las actividades de seguridad, convivencia ciudadana y recuperacibn del espacio publico para el cumplimiento efectivo de las metas del proyecto de inversibn 2032 - Suba convive con seguridad y tranquilidad"/>
    <s v="https://community.secop.gov.co/Public/Tendering/OpportunityDetail/Index?noticeUID=CO1.NTC.4286044&amp;isFromPublicArea=True&amp;isModal=true&amp;asPopupView=true"/>
    <x v="13"/>
    <x v="445"/>
    <d v="2023-04-17T00:00:00"/>
    <d v="2023-10-16T00:00:00"/>
    <s v="6 meses "/>
    <d v="2024-01-01T00:00:00"/>
    <s v="2 meses 16 días."/>
    <d v="2023-12-20T00:00:00"/>
    <s v="8 meses 4 días."/>
    <s v="Terminación Anticipada"/>
    <m/>
    <m/>
    <m/>
    <m/>
    <s v="CL 151 109a 83"/>
    <n v="3107467383"/>
    <s v="mapepa5@hotmail.com"/>
    <s v="Banco de Bogotá"/>
    <s v="Ahorros"/>
    <s v="205353816"/>
    <s v="Femenino"/>
    <s v="Colombia"/>
    <s v="Ocaña"/>
    <s v="Norte de Santander"/>
    <d v="1975-01-13T00:00:00"/>
    <n v="49"/>
    <s v="ADMINISTRACION Y DIRECCION DE EMPRESAS"/>
    <m/>
  </r>
  <r>
    <x v="3"/>
    <s v="444-2023"/>
    <n v="88324"/>
    <s v="Secop II"/>
    <s v="444-2023SUM(88324)"/>
    <s v="FDLSSAMC-3-2023(88324)"/>
    <x v="2"/>
    <x v="2"/>
    <x v="2"/>
    <m/>
    <m/>
    <s v="CAR SCANNERS SAS"/>
    <n v="900693270"/>
    <s v="Bogotá, D.C."/>
    <s v="No es CPS P-AG"/>
    <n v="40000000"/>
    <n v="10000000"/>
    <n v="0"/>
    <n v="50000000"/>
    <s v="-"/>
    <m/>
    <m/>
    <s v="No aplica"/>
    <s v="Persona Jurídica"/>
    <x v="3"/>
    <s v="2. 15/02/2024 7:07:06 PM Mediante documento radicado en el Fondo de Desarrollo Local de Suba, por FRANSISCO JAVIER GRANADOS GUTIERREZ, quien obra como apoyo a la supervisión del Contrato 444-2023SUM(88324), se solicita PRORROGA del contrato, suscrito con CAR SCANER S.A.S, por el término de UN (1) MES, QUINCE (15) DIAS. De conformidad con la justificación esgrimida en el documento anexo suscrito por el supervisor, que hace parte integral de la presente modificación contractual. La nueva fecha terminación del contrato es el 31 de marzo de 2024 Lo anterior, con fundamento además en el principio de la autonomía de la voluntad consagrado en el artículo 1602 del Código Civil, en concordancia con el artículo 40 de la Ley 80 de 1993, inciso tercero._x000a_1. 28/12/2023 2:31:47 PM Mediante documento radicado en el Fondo de Desarrollo Local de Suba, por FRANSISCO JAVIER GRANADOS GUTIERREZ, quien obra como apoyo a la supervisión del Contrato 444-2023SUM(88324), se solicita ADICIÓN del contrato, suscrito con CAR SCANNERS SAS, por DIEZ MILLONES DE PESOS M/Cte. ($10.000.000). De conformidad con la justificación esgrimida en el documento anexo suscrito por el supervisor, que hace parte integral de la presente modificación contractual. La presente adición se encuentra respaldada con el Certificado de Disponibilidad Presupuestal No. 1406 de fecha 27 de DICIRMBRE de 2023. Lo anterior, con fundamento además en el principio de la autonomía de la voluntad consagrado en el artículo 1602 del Código Civil, en concordancia con el artículo 40 de la Ley 80 de 1993, inciso tercero."/>
    <s v="CONTRATAR A MONTO AGOTABLE EL SERVICIO DE MANTENIMIENTO PREVENTIVO Y CORRECTIVO, SUMINISTRO DE REPUESTOS E INSUMOS, PARA LOS VEHICULOS DE EL FONDO DE DESARROLLO LOCAL DE SUBA O A LOS QUE LLEGARE A SER RESPONSABLE DURANTE LA VIGENCIA DEL CONTRATO"/>
    <s v="https://community.secop.gov.co/Public/Tendering/OpportunityDetail/Index?noticeUID=CO1.NTC.4166491&amp;isFromPublicArea=True&amp;isModal=true&amp;asPopupView=true"/>
    <x v="8"/>
    <x v="452"/>
    <d v="2023-04-17T00:00:00"/>
    <d v="2024-02-16T00:00:00"/>
    <s v="10 meses "/>
    <d v="2024-03-31T00:00:00"/>
    <s v="1 meses 15 días."/>
    <d v="2024-03-31T00:00:00"/>
    <s v="11 meses 15 días."/>
    <s v="Término Ok"/>
    <m/>
    <m/>
    <m/>
    <m/>
    <s v="Carrera 55 #79B-35"/>
    <n v="6012326458"/>
    <s v="carsacanners@outlook.com"/>
    <s v="Bancolombia"/>
    <s v="Corriente"/>
    <s v="3540803373"/>
    <s v="No aplica"/>
    <s v="Colombia"/>
    <s v="Bogotá, D.C."/>
    <s v="Cundinamarca"/>
    <d v="2014-01-14T00:00:00"/>
    <s v="-"/>
    <s v="No aplica"/>
    <m/>
  </r>
  <r>
    <x v="3"/>
    <s v="445-2023"/>
    <n v="89180"/>
    <s v="Secop II"/>
    <s v="445-2023CPS-AG(89180)"/>
    <s v="FDLSUBACD-440-2023(89180)"/>
    <x v="0"/>
    <x v="0"/>
    <x v="0"/>
    <m/>
    <m/>
    <s v="JOSE JAVIER BAQUERO GUTIERREZ"/>
    <n v="79241629"/>
    <s v="Bogotá, D.C."/>
    <n v="1973"/>
    <n v="22950000"/>
    <n v="7650000"/>
    <n v="0"/>
    <n v="30600000"/>
    <n v="2550000"/>
    <m/>
    <m/>
    <n v="1"/>
    <s v="Persona Natural"/>
    <x v="0"/>
    <s v="1. 27/12/2023 9:12:25 AM Mediante documento radicado el 07 de Diciembre de 2023, se solicita la PRÓRROGA y ADICIÓN del contrato No. 445-2023CPS-AG(89180) suscrito con JOSÉ JAVIER BAQUERO GUTIÉRREZ, en el termino de VEINTINUEVE (29) DIAS, además SIETE MILLONES SEISCIENTOS CINCUENTA MIL PESOS ($7.650.000); atendiendo a la necesidad de garantizar la función de la administración local se requiere continuar con la ejecución del contrato de prestación de servicios objeto de adición y prórroga. LA NUEVA FECHA DE TERMINACIÓN DEL CONTRATO ES EL DÍA 31 DE marzo DE 2024. Las erogaciones correspondientes al pago del valor de la presente adición se harán con cargo al presupuesto del FDLS, según certificado de disponibilidad presupuestal N° 1368 del 20/12/2023. Lo anterior, con fundamento además en el principio de la autonomía de la voluntad consagrado en el artículo 1602 del Código Civil, en concordancia con el artículo 40 de la Ley 80 de 1993, inciso tercero."/>
    <s v="PRESTAR LOS SERVICIOS PARA EL APOYO EN EL FUNCIONAMIENTO Y LA DINAMIZACION DE LAS ACTIVIDADES DE LA CASA DE LA MEMORIA DE LA LOCALIDAD DE SUBA."/>
    <s v="https://community.secop.gov.co/Public/Tendering/OpportunityDetail/Index?noticeUID=CO1.NTC.4286351&amp;isFromPublicArea=True&amp;isModal=true&amp;asPopupView=true"/>
    <x v="4"/>
    <x v="449"/>
    <d v="2023-04-18T00:00:00"/>
    <d v="2023-12-31T00:00:00"/>
    <s v="8 meses 14 días."/>
    <d v="2024-03-31T00:00:00"/>
    <s v="3 meses "/>
    <d v="2024-03-31T00:00:00"/>
    <s v="11 meses 14 días."/>
    <s v="Término Ok"/>
    <m/>
    <m/>
    <m/>
    <m/>
    <s v="CLL 137#128 B -01 CASA 190"/>
    <n v="3112100500"/>
    <s v="josebaquero00@hotmail.com"/>
    <s v="Bancolombia"/>
    <s v="Ahorros"/>
    <s v="24719994403"/>
    <s v="Masculino"/>
    <s v="Colombia"/>
    <s v="Bogotá, D.C."/>
    <s v="Cundinamarca"/>
    <d v="1967-01-25T00:00:00"/>
    <n v="57"/>
    <s v="BACHILLER"/>
    <m/>
  </r>
  <r>
    <x v="3"/>
    <s v="446-2023"/>
    <n v="89180"/>
    <s v="Secop II"/>
    <s v="446-2023CPS-AG(86955)"/>
    <s v="FDLSUBACD-441-2023(85817)"/>
    <x v="0"/>
    <x v="0"/>
    <x v="0"/>
    <m/>
    <m/>
    <s v="STEPHANY ROJAS OSPINA"/>
    <n v="1014291491"/>
    <s v="Bogotá, D.C."/>
    <n v="1979"/>
    <n v="15300000"/>
    <n v="6035000"/>
    <n v="0"/>
    <n v="21335000"/>
    <n v="2550000"/>
    <m/>
    <m/>
    <n v="1"/>
    <s v="Persona Natural"/>
    <x v="0"/>
    <s v="1. 27/09/2023 1:38:28 PM La supervisión del Contrato de Prestación de Servicios No.446-2023CPS-AG(86955), suscrito con STEPHANY ROJAS OSPINA identificado(a) con cédula de ciudadanía No. 1014291491; radicó en la Oficina de Contratación solicitud de ADICIÓN Y PRÓRROGA No. (1 ) del referido contrato así; a) Prórroga por (2) meses y (11) días, hasta el (30) de diciembre de 2023, y b) Adición para un valor de ($6.035.000) para un total de VEINTIÚN MILLONES TRESCIENTOS TREINTA Y CINCO MIL PESOS M/CTE. ($21.335.000), la cual se encuentra respaldada con el Certificado de Disponibilidad Presupuestal No. 494 del 31 de enero de 2023, teniendo en cuenta la justificación que se encuentra en los documentos anexos, que hacen parte integral del presente Contrato"/>
    <s v="APOYAR ADMINISTRATIVA Y ASISTENCIALMENTE A LAS INSPECCIONES DE POLICÍA DE LA LOCALIDAD"/>
    <s v="https://community.secop.gov.co/Public/Tendering/OpportunityDetail/Index?noticeUID=CO1.NTC.4308133&amp;isFromPublicArea=True&amp;isModal=true&amp;asPopupView=true"/>
    <x v="4"/>
    <x v="453"/>
    <d v="2023-04-20T00:00:00"/>
    <d v="2023-10-19T00:00:00"/>
    <s v="6 meses "/>
    <d v="2023-12-31T00:00:00"/>
    <s v="2 meses 12 días."/>
    <d v="2023-12-31T00:00:00"/>
    <s v="8 meses 12 días."/>
    <s v="Término Ok"/>
    <m/>
    <m/>
    <m/>
    <m/>
    <s v="KR 69N 6487"/>
    <n v="3194199751"/>
    <s v="stephanyrojas.27@gmail.com"/>
    <s v="Banco Davivienda"/>
    <s v="Ahorros"/>
    <s v="0550488412513449"/>
    <s v="Femenino"/>
    <s v="Colombia"/>
    <s v="Bogotá, D.C."/>
    <s v="Cundinamarca"/>
    <d v="1997-08-27T00:00:00"/>
    <n v="26"/>
    <s v="TECNOLOGÍA PRODUCCIÓN DE MULTIMEDIA"/>
    <m/>
  </r>
  <r>
    <x v="3"/>
    <s v="447-2023"/>
    <n v="85838"/>
    <s v="Secop II"/>
    <s v="447-2023CPS-AG(85838)"/>
    <s v="FDLSUBACD-442-2023(85838)"/>
    <x v="0"/>
    <x v="0"/>
    <x v="0"/>
    <m/>
    <m/>
    <s v="ESTEVAN ALONSO GUIO HURTADO"/>
    <n v="1233890194"/>
    <s v="Bogotá, D.C."/>
    <n v="1963"/>
    <n v="18300000"/>
    <n v="7421667"/>
    <n v="0"/>
    <n v="25721667"/>
    <n v="3050000"/>
    <m/>
    <m/>
    <n v="2"/>
    <s v="Persona Natural"/>
    <x v="0"/>
    <s v="1. 25/09/2023 2:33:53 PM Mediante documento radicado el 10 de JULIO de 2023, se solicita la PRÓRROGA y ADICIÓN del contrato No. 447-2023CPS-AG(85838) suscrito con ESTEVAN ALONSO GUIO HURTADO en el termino de DOS (02) MESES, TRECE (13) DIAS , además SIETE MILLONES CUATROCIENTOS VEINTIUN MIL SEISCIENTOS SESENTA Y SIETE PESOS M/Cte. ($7.421.667); atendiendo a la necesidad de garantizar la función de la administración local se requiere continuar con la ejecución del contrato de prestación de servicios objeto de adición y prórroga. LA NUEVA FECHA DE TERMINACIÓN DEL CONTRATO ES EL DÍA 31 DE DICIEMBRE DE 2023. Las erogaciones correspondientes al pago del valor de la presente adición se harán con cargo al presupuesto del FDLS, según certificado de disponibilidad presupuestal N° 470 del 31/01/2023. Lo anterior, con fundamento además en el principio de la autonomía de la voluntad consagrado en el artículo 1602 del Código Civil, en concordancia con el artículo 40 de la Ley 80 de 1993, inciso tercero."/>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4280960&amp;isFromPublicArea=True&amp;isModal=true&amp;asPopupView=true"/>
    <x v="4"/>
    <x v="449"/>
    <d v="2023-04-18T00:00:00"/>
    <d v="2023-10-17T00:00:00"/>
    <s v="6 meses "/>
    <d v="2023-12-31T00:00:00"/>
    <s v="2 meses 14 días."/>
    <d v="2023-12-31T00:00:00"/>
    <s v="8 meses 14 días."/>
    <s v="Término Ok"/>
    <m/>
    <m/>
    <m/>
    <m/>
    <s v="CL 140 B # 113- 09"/>
    <n v="3246713817"/>
    <s v="estevanguio.1204@gmail.com"/>
    <s v="Bancolombia"/>
    <s v="Ahorros"/>
    <s v="94400001505"/>
    <s v="Masculino"/>
    <s v="Colombia"/>
    <s v="Bogotá, D.C."/>
    <s v="Cundinamarca"/>
    <d v="1996-12-04T00:00:00"/>
    <n v="27"/>
    <s v="BACHILLER"/>
    <m/>
  </r>
  <r>
    <x v="3"/>
    <s v="448-2023"/>
    <n v="89466"/>
    <s v="Secop II"/>
    <s v="448-2023CPS(89466)"/>
    <s v="FDLSUBACD-443-2023(89466)"/>
    <x v="0"/>
    <x v="2"/>
    <x v="2"/>
    <m/>
    <m/>
    <s v="JAC ASOJUNTAS"/>
    <n v="800018460"/>
    <s v="Bogotá, D.C."/>
    <s v="No es CPS P-AG"/>
    <n v="147768000"/>
    <n v="0"/>
    <n v="0"/>
    <n v="147768000"/>
    <s v="-"/>
    <m/>
    <m/>
    <s v="No aplica"/>
    <s v="ESAL"/>
    <x v="2"/>
    <m/>
    <s v="REALIZAR EL PROCESO DE FORMACIÓN EN MATERIA COMUNAL A LOS DIGNATARIOS DE LAS JUNTAS DE ACCIÓN COMUNAL DE LA LOCALIDAD DE SUBA"/>
    <s v="https://community.secop.gov.co/Public/Tendering/OpportunityDetail/Index?noticeUID=CO1.NTC.4291056&amp;isFromPublicArea=True&amp;isModal=true&amp;asPopupView=true"/>
    <x v="4"/>
    <x v="454"/>
    <d v="2023-04-23T00:00:00"/>
    <d v="2023-09-22T00:00:00"/>
    <s v="5 meses "/>
    <d v="2023-09-22T00:00:00"/>
    <s v=""/>
    <d v="2023-09-22T00:00:00"/>
    <s v="5 meses "/>
    <s v="Término Ok"/>
    <m/>
    <m/>
    <m/>
    <d v="2023-10-26T00:00:00"/>
    <s v="CL 150A # 115 - 70 Apto 301"/>
    <n v="3213178287"/>
    <s v="jordim.ricardo@gmail.com"/>
    <s v="No aplica"/>
    <s v="No aplica"/>
    <s v="No aplica"/>
    <s v="No aplica"/>
    <s v="Colombia"/>
    <s v="Bogotá, D.C."/>
    <s v="Cundinamarca"/>
    <s v="No aplica"/>
    <s v="-"/>
    <s v="No aplica"/>
    <s v="Rep. Legal. ASOJUNTAS: FRANCISCO SUAVITA GARCIA. C.C. 79459883"/>
  </r>
  <r>
    <x v="3"/>
    <s v="449-2023"/>
    <n v="89180"/>
    <s v="Secop II"/>
    <s v="449-2023CPS-AG(89180)"/>
    <s v="FDLSUBACD-444-2023(89180)"/>
    <x v="0"/>
    <x v="0"/>
    <x v="0"/>
    <m/>
    <m/>
    <s v="ANDRES CAMILO NARVAEZ DIAZ"/>
    <n v="1012343491"/>
    <s v="Bogotá, D.C."/>
    <n v="1973"/>
    <n v="22950000"/>
    <n v="7650000"/>
    <n v="0"/>
    <n v="30600000"/>
    <n v="2550000"/>
    <m/>
    <m/>
    <n v="1"/>
    <s v="Persona Natural"/>
    <x v="0"/>
    <s v="1. 2. 20/12/2023 4:42:36 PM La supervisión del Contrato de Prestación de Servicios No. 449-2023CPS-AG (89180), suscrito con ANDRES CAMILO NARVAEZ DIAZ, identificado con cédula de ciudadanía No. 1.012.343.491 radicó en la Oficina de Contratación solicitud de ADICIÓN Y PRÓRROGA No. (1), del mismo; prórroga hasta el treinta y uno (31) de marzo de 2023, y adición por la suma de SIETE MILLONES SEISCIENTOS CINCUENTA MIL PESOS M/CTE ($7.650.000) la cual se encuentra respaldada con el Certificado de Disponibilidad Presupuestal No. 1361 del 20 de diciembre de 2023, teniendo en cuenta la justificación que se encuentra en los documentos anexos, que hacen parte integral del presente Contrato. 2. 20/12/2023 4:42:36 PM La supervisión del Contrato de Prestación de Servicios No. 449-2023CPS-AG (89180), suscrito con ANDRES CAMILO NARVAEZ DIAZ, identificado con cédula de ciudadanía No. 1.012.343.491 radicó en la Oficina de Contratación solicitud de ADICIÓN Y PRÓRROGA No. (1), del mismo; prórroga hasta el treinta y uno (31) de marzo de 2023, y adición por la suma de SIETE MILLONES SEISCIENTOS CINCUENTA MIL PESOS M/CTE ($7.650.000) la cual se encuentra respaldada con el Certificado de Disponibilidad Presupuestal No. 1361 del 20 de diciembre de 2023, teniendo en cuenta la justificación que se encuentra en los documentos anexos, que hacen parte integral del presente Contrato."/>
    <s v="PRESTAR LOS SERVICIOS PARA EL APOYO EN EL FUNCIONAMIENTO Y LA DINAMIZACIÓN DE LAS ACTIVIDADES DE LA CASA DE LA MEMORIA DE LA LOCALIDAD DE SUBA"/>
    <s v="https://community.secop.gov.co/Public/Tendering/OpportunityDetail/Index?noticeUID=CO1.NTC.4287811&amp;isFromPublicArea=True&amp;isModal=true&amp;asPopupView=true"/>
    <x v="11"/>
    <x v="449"/>
    <d v="2023-04-18T00:00:00"/>
    <d v="2023-12-31T00:00:00"/>
    <s v="8 meses 14 días."/>
    <d v="2024-03-31T00:00:00"/>
    <s v="3 meses "/>
    <d v="2024-03-31T00:00:00"/>
    <s v="11 meses 14 días."/>
    <s v="Término Ok"/>
    <m/>
    <m/>
    <m/>
    <m/>
    <s v="Calle 138 núm 157 62 Suba Villa Cindy"/>
    <n v="3102795420"/>
    <s v="dimenzion88@gmail.com"/>
    <s v="Banco Caja Social (BCSC)"/>
    <s v="Ahorros"/>
    <s v="24121397599"/>
    <s v="Masculino"/>
    <s v="Colombia"/>
    <s v="Bogotá, D.C."/>
    <s v="Cundinamarca"/>
    <d v="1988-07-04T00:00:00"/>
    <n v="35"/>
    <s v="BACHILLER"/>
    <m/>
  </r>
  <r>
    <x v="3"/>
    <s v="450-2023"/>
    <n v="89189"/>
    <s v="Secop II"/>
    <s v="450-2023CPS-AG(89189)"/>
    <s v="FDLSUBACD-445-2023(89189)"/>
    <x v="0"/>
    <x v="0"/>
    <x v="0"/>
    <m/>
    <m/>
    <s v="MILTON YESID SARMIENTO BOGOTA"/>
    <n v="1022923163"/>
    <s v="Bogotá, D.C."/>
    <n v="1973"/>
    <n v="36000000"/>
    <n v="12000000"/>
    <n v="0"/>
    <n v="48000000"/>
    <n v="4000000"/>
    <m/>
    <m/>
    <n v="1"/>
    <s v="Persona Natural"/>
    <x v="0"/>
    <s v="1. 8/12/2023 5:50:03 PM Mediante documento radicado el 13 de diciembre de 2023, se solicita la PRÓRROGA y ADICIÓN del contrato No. 450-2023CPS-AG (89189), suscrito con MILTON YESID SARMIENTO BOGOTA por el término de TRES MESES, además de adicionar DOCE MILLONES DE PESOS ($12.000.000); atendiendo a la necesidad de garantizar la función de la administración local se requiere continuar con la ejecución del contrato de prestación de servicios objeto de adición y prórroga. LA NUEVA FECHA DE TERMINACIÓN DEL CONTRATO ES EL DÍA 30 DE MARZO DE 2024. Las erogaciones correspondientes al pago del valor de la presente adición se harán con cargo al presupuesto del FDLS, según certificado de disponibilidad presupuestal No. 1423 del 28 de diciembre de 2023. Lo anterior, con fundamento además en el principio de la autonomía de la voluntad consagrado en el artículo 1602 del Código Civil, en concordancia con el artículo 40 de la Ley 80 de 1993, inciso tercero."/>
    <s v="PRESTAR SERVICIOS DE APOYO PARA ARTICULAR E IMPLEMENTAR ACCIONES QUE PROMUEVAN LA ASISTENCIA, ATENCIÓN Y REPARACIÓN DE LA POBLACIÓN VÍCTIMA DEL CONFLICTO ARMADO RESIDENTE EN LA LOCALIDAD DE SUBA, DANDO CUMPLIMIENTO A LAS METAS DEL PLAN DE DESARROLLO LOCAL"/>
    <s v="https://community.secop.gov.co/Public/Tendering/OpportunityDetail/Index?noticeUID=CO1.NTC.4306012&amp;isFromPublicArea=True&amp;isModal=true&amp;asPopupView=true"/>
    <x v="4"/>
    <x v="455"/>
    <d v="2023-04-19T00:00:00"/>
    <d v="2023-12-31T00:00:00"/>
    <s v="8 meses 13 días."/>
    <d v="2024-03-30T00:00:00"/>
    <s v="2 meses 28 días."/>
    <d v="2024-03-30T00:00:00"/>
    <s v="11 meses 12 días."/>
    <s v="Término Ok"/>
    <m/>
    <m/>
    <m/>
    <m/>
    <s v="Calle 138 #113-54"/>
    <n v="3134037701"/>
    <s v="yesid585@hotmail.com"/>
    <s v="Banco Caja Social (BCSC)"/>
    <s v="Ahorros"/>
    <s v="24086075035"/>
    <s v="Masculino"/>
    <s v="Colombia"/>
    <s v="Bogotá, D.C."/>
    <s v="Cundinamarca"/>
    <d v="1985-10-01T00:00:00"/>
    <n v="38"/>
    <s v="ESPECIALIZACIÓN TECNOLÓGICA EN GESTIÓN EN LABORATORIOS DE ENSAYO"/>
    <m/>
  </r>
  <r>
    <x v="3"/>
    <s v="451-2023"/>
    <n v="89291"/>
    <s v="Secop II"/>
    <s v="451-2023CPS-P(89291)"/>
    <s v="FDLSUBACD-446-2023(89291)"/>
    <x v="0"/>
    <x v="0"/>
    <x v="1"/>
    <m/>
    <m/>
    <s v="MARIA ALEJANDRA MONTILLA CASTRO"/>
    <n v="1019102960"/>
    <s v="Bogotá, D.C."/>
    <n v="1996"/>
    <n v="45450000"/>
    <n v="15150000"/>
    <n v="0"/>
    <n v="60600000"/>
    <n v="5050000"/>
    <m/>
    <m/>
    <n v="1"/>
    <s v="Persona Natural"/>
    <x v="0"/>
    <s v="1. 28/12/2023 5:50:05 PM Mediante documento radicado en el Fondo de Desarrollo Local de Suba, por JULIAN ANDRES MORENO BARON, quien obra como supervisor del Contrato de Prestación de Servicios 451-2023CPS-P(89291), suscrito con MARÍA ALEJANDRA MONTILLA CASTRO se determina prorrogar por TRES (03) MESES contado a partir del vencimiento del plazo pactado y adicionar presupuestalmente al contrato la suma de QUINCE MILLONES CIENTO CINCUENTA MIL PESOS ($15.150.000) M/CTE incluido impuestos, (la justificación se encuentra anexa al presente, la cual hace parte integra del contrato). La nueva fecha terminación del contrato es el 31/03/2024. Para el efecto, se cuenta con el Certificado de Disponibilidad Presupuestal (CDP) No. 1422 del 28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SERVICIOS PROFESIONALES PARA EL ACOMPAÑAMIENTO DE ACCIONES E INSTRUMENTOS PSICOSOCIALES Y/O ARTÍSTICOS EN FAVOR DEL BIENESTAR FÍSICO, EMOCIONAL, MENTAL Y AUTONOMÍA DE LAS MUJERES CUIDADORAS EN EL MARCO DEL SISTEMA DISTRITAL DE CUIDADO"/>
    <s v="https://community.secop.gov.co/Public/Tendering/OpportunityDetail/Index?noticeUID=CO1.NTC.4322183&amp;isFromPublicArea=True&amp;isModal=true&amp;asPopupView=true"/>
    <x v="4"/>
    <x v="456"/>
    <d v="2023-04-25T00:00:00"/>
    <d v="2023-12-31T00:00:00"/>
    <s v="8 meses 7 días."/>
    <d v="2024-03-31T00:00:00"/>
    <s v="3 meses "/>
    <d v="2024-03-31T00:00:00"/>
    <s v="11 meses 7 días."/>
    <s v="Término Ok"/>
    <m/>
    <m/>
    <m/>
    <m/>
    <s v="cra. 131 # 132 B - 14 Bogotá"/>
    <n v="3152848726"/>
    <s v="alemonc1227@gmail.com"/>
    <s v="Banco Scotiabank Colpatria"/>
    <s v="Ahorros"/>
    <s v="6342063162"/>
    <s v="Femenino"/>
    <s v="Colombia"/>
    <s v="Bogotá, D.C."/>
    <s v="Cundinamarca"/>
    <d v="1994-12-27T00:00:00"/>
    <n v="29"/>
    <s v="LICENCIATURA EN EDUCACION BASICA CON ENFASIS EN EDUCACION ARTISTICA"/>
    <m/>
  </r>
  <r>
    <x v="3"/>
    <s v="107629-2023"/>
    <n v="89191"/>
    <s v="Tienda virtual"/>
    <s v="ORDEN DE COMPRA 107629"/>
    <s v="No aplica"/>
    <x v="6"/>
    <x v="9"/>
    <x v="3"/>
    <m/>
    <m/>
    <s v="DISTRACOM"/>
    <n v="811009788"/>
    <s v="Medellín"/>
    <s v="No es CPS P-AG"/>
    <n v="125000000"/>
    <n v="0"/>
    <n v="0"/>
    <n v="125000000"/>
    <s v="-"/>
    <m/>
    <m/>
    <s v="No aplica"/>
    <s v="Persona Jurídica"/>
    <x v="6"/>
    <s v="1. 13/03/2024: Mediante documento radicado en el Fondo de Desarrollo Local de Suba, por ANA ISABEL HORTUA SALCEDO, Alcaldesa Local de Suba (E), quien obra como supervisora de la orden de compra 107629, se solicita modificación del contrato suscrito con DISTRACOM, en tal sentido se PRORROGA por SEIS (6) MESES con el ejecutar el saldo restante de la orden de compra; dicha justificación se encuentra en el documento anexo, el cual hace parte integral del presente contrato. La nueva fecha terminación del contrato es el 18/09/2024. El contratista deberá ajustar las garantias con la nueva fecha de terminación del contrato. Lo anterior, con fundamento además en el principio de la autonomia de la voluntad consagrado en el articulo 1602 del Código Civil, en concordancia con el articulo 40 de la Ley 80 de 1993, inciso tercero."/>
    <s v="SUMINISTRAR COMBUSTIBLE GASOLINA CORRIENTE Y ACPM PARA LOS VEHÍCULOS LIVIANOS, PESADOS Y MAQUINARIA MENOR DE PROPIEDAD DE LA ALCALDÍA LOCAL DE SUBA"/>
    <s v="https://colombiacompra.gov.co/tienda-virtual-del-estado-colombiano/ordenes-compra/107629"/>
    <x v="11"/>
    <x v="445"/>
    <d v="2023-04-18T00:00:00"/>
    <d v="2024-03-18T00:00:00"/>
    <s v="11 meses 1 días."/>
    <d v="2024-09-18T00:00:00"/>
    <s v="6 meses "/>
    <d v="2024-09-18T00:00:00"/>
    <s v="1 años 5 meses 1 días."/>
    <s v="Término Ok"/>
    <m/>
    <m/>
    <m/>
    <m/>
    <s v="Calle 51 # 64 B 57 MEDELLÍN, ANTIOQUIA, COLOMBIA"/>
    <n v="7747777"/>
    <s v="gestioncontratos2@distracom.com.co"/>
    <n v="0"/>
    <n v="0"/>
    <m/>
    <s v="No aplica"/>
    <s v="Colombia"/>
    <s v="Medellín"/>
    <s v="Antioquia"/>
    <d v="1997-04-29T00:00:00"/>
    <s v="-"/>
    <s v="No aplica"/>
    <s v="Rep. Legal: Marco Londoño Sierra. C.C. 70062176"/>
  </r>
  <r>
    <x v="3"/>
    <s v="107871-2023"/>
    <n v="89176"/>
    <s v="Tienda virtual"/>
    <s v="ORDEN DE COMPRA 107871"/>
    <s v="No aplica"/>
    <x v="6"/>
    <x v="9"/>
    <x v="3"/>
    <m/>
    <m/>
    <s v="UNION TEMPORAL CLEAN BOGOTA"/>
    <n v="901677292"/>
    <s v="Bogotá, D.C."/>
    <s v="No es CPS P-AG"/>
    <n v="498362129"/>
    <n v="186785105.30000001"/>
    <n v="0"/>
    <n v="685147234.29999995"/>
    <s v="-"/>
    <s v="N&amp;R ISC SAS (50.00%) - CONTINENTAL DE LIMPIEZA S.A.S (25.00%) - VSYA S.A.S (25.00%)"/>
    <m/>
    <s v="No aplica"/>
    <s v="Unión Temporal"/>
    <x v="6"/>
    <s v="2. 2024-03-22 19:21:38 Mediante documento radicado en el Fondo de Desarrollo Local de Suba, por ANA ISABEL HORTUA SALCEDO, quien obra como_x000a_supervisora de la orden de compra 107871, suscrita con UNION TEMPORAL CLEAN BOGOTA, se solicita PRORROGA por_x000a_CUATRO (4) MESES yadición por CIENTO OCHENTA Y SEIS MILLONES SETECIENTOS OCHENTA Y CINCO MIL CIENTO_x000a_CINCO PESOS CON TREINTA CENTAVOS ($ 186.785.105,30), con el fin de garantizar de manera integral los servicios de aseo y_x000a_cafetería hasta que se adjudique el nuevo contrato; dicha justificación se encuentra en el documento anexo, el cual hace parte_x000a_integral del presente contrato.CDP ADICION es el N° 1083 del 22/03/2024. La nueva fecha terminación del contrato es el 23/07/2024._x000a_El contratista deberá ajustar las garantías._x000a_1. 26/01/2024: Detalle o justificación de la aclaración Mediante documento radicado en el Fondo de Desarrollo Local de Suba, por JULIAN ANDRES MORENO BARON, quien obra como supervisor de la orden de compra 107871, suscrito con la UNION TEMPORAL CLEAN BOGOTA, en consecuencia, se prorroga por el término de UN (1) MES, a fin de ejecutar el valor del contrato; dicha justificación yace anexa a la presente, la cual hace parte integral del contrato. La nueva fecha terminación del contrato es el veintitrés (23) de marzo de 2024. El contratista se obliga a ajustar las garantias de conformidad con la presente modificación. Lo anterior, con fundamento además en el principio de la autonomia de la voluntad consagrado en el articulo 1602 del Codigo Civil, en concordancia con el articulo 40 de la Ley 80 de 1993, inciso tercero."/>
    <s v="PRESTAR EL SERVICIO INTEGRAL DE ASEO Y CAFETERÍA, INCLUIDA LA MAQUINARIA Y MATERIALES NECESARIOS PARA EL DESARROLLO DE ESTE Y GARANTIZAR EL SUMINISTRO DE INSUMOS PARA LAS DIFERENTES SEDES DE LA ALCALDIA LOCAL DE SUBA"/>
    <s v="https://colombiacompra.gov.co/tienda-virtual-del-estado-colombiano/ordenes-compra/107871"/>
    <x v="8"/>
    <x v="453"/>
    <d v="2023-04-24T00:00:00"/>
    <d v="2024-02-23T00:00:00"/>
    <s v="10 meses "/>
    <d v="2024-07-23T00:00:00"/>
    <s v="5 meses "/>
    <d v="2024-07-23T00:00:00"/>
    <s v="1 años 3 meses "/>
    <s v="Término Ok"/>
    <m/>
    <m/>
    <m/>
    <m/>
    <s v="Calle 65 #50B 20"/>
    <n v="3134008741"/>
    <s v="utcleanbogota@gmail.com"/>
    <s v="…"/>
    <s v="..."/>
    <s v="..."/>
    <s v="No aplica"/>
    <s v="Colombia"/>
    <s v="Bogotá, D.C."/>
    <s v="Cundinamarca"/>
    <m/>
    <s v="-"/>
    <s v="No aplica"/>
    <m/>
  </r>
  <r>
    <x v="3"/>
    <s v="107875-2023"/>
    <n v="89075"/>
    <s v="Tienda virtual"/>
    <s v="ORDEN DE COMPRA 107875"/>
    <s v="No aplica"/>
    <x v="6"/>
    <x v="9"/>
    <x v="3"/>
    <m/>
    <m/>
    <s v="CONTROLES EMPRESARIALES SAS"/>
    <n v="800058607"/>
    <s v="Bogotá, D.C."/>
    <s v="No es CPS P-AG"/>
    <n v="187918827"/>
    <n v="0"/>
    <n v="0"/>
    <n v="187918827"/>
    <s v="-"/>
    <m/>
    <m/>
    <s v="No aplica"/>
    <s v="Persona Jurídica"/>
    <x v="4"/>
    <m/>
    <s v="CONTRATAR LA ADQUISICIÓN DE LICENCIAS DE SOFTWARE MICROSOFT EN LA ULTIMA VERSIÓN BAJO EL INSTRUMENTO DE AGREGACIÓN DE DEMANDA CCE-139-IAD-2020 POR LA TIENDA VIRTUAL DEL ESTADO COLOMBIANO TVEC, PARA LA ALCALDÍA LOCAL DE SUBA"/>
    <s v="https://colombiacompra.gov.co/tienda-virtual-del-estado-colombiano/ordenes-compra/107875"/>
    <x v="9"/>
    <x v="453"/>
    <d v="2023-04-25T00:00:00"/>
    <d v="2024-02-23T00:00:00"/>
    <s v="9 meses 30 días."/>
    <d v="2024-02-23T00:00:00"/>
    <s v=""/>
    <d v="2024-02-23T00:00:00"/>
    <s v="9 meses 30 días."/>
    <s v="Término Ok"/>
    <m/>
    <m/>
    <m/>
    <m/>
    <m/>
    <m/>
    <n v="0"/>
    <n v="0"/>
    <n v="0"/>
    <m/>
    <s v="No aplica"/>
    <n v="0"/>
    <n v="0"/>
    <n v="0"/>
    <m/>
    <s v="-"/>
    <s v="No aplica"/>
    <m/>
  </r>
  <r>
    <x v="3"/>
    <s v="107876-2023"/>
    <n v="88975"/>
    <s v="Tienda virtual"/>
    <s v="ORDEN DE COMPRA 107876"/>
    <s v="No aplica"/>
    <x v="6"/>
    <x v="9"/>
    <x v="3"/>
    <m/>
    <m/>
    <s v="CLARYICON SAS"/>
    <n v="900442893"/>
    <s v="Bogotá, D.C."/>
    <s v="No es CPS P-AG"/>
    <n v="25127022"/>
    <n v="0"/>
    <n v="0"/>
    <n v="25127022"/>
    <s v="-"/>
    <m/>
    <m/>
    <s v="No aplica"/>
    <s v="Persona Jurídica"/>
    <x v="4"/>
    <m/>
    <s v="ADQUIRIR TABLETS PARA DOTAR LAS INSTITUCIONES EDUCATIVAS OFICIALES DE LA LOCALIDAD DE SUBA"/>
    <s v="https://colombiacompra.gov.co/tienda-virtual-del-estado-colombiano/ordenes-compra/107876"/>
    <x v="4"/>
    <x v="453"/>
    <d v="2023-05-02T00:00:00"/>
    <d v="2023-07-25T00:00:00"/>
    <s v="2 meses 24 días."/>
    <d v="2023-07-25T00:00:00"/>
    <s v=""/>
    <d v="2023-07-25T00:00:00"/>
    <s v="2 meses 24 días."/>
    <s v="Término Ok"/>
    <m/>
    <m/>
    <m/>
    <m/>
    <m/>
    <n v="3143617610"/>
    <s v="fredy.orjuela@claryicon.com"/>
    <n v="0"/>
    <n v="0"/>
    <m/>
    <s v="No aplica"/>
    <s v="Colombia"/>
    <s v="Bogotá, D.C."/>
    <s v="Cundinamarca"/>
    <m/>
    <s v="-"/>
    <s v="No aplica"/>
    <m/>
  </r>
  <r>
    <x v="3"/>
    <s v="453-2023 C1"/>
    <n v="89291"/>
    <s v="Secop II"/>
    <s v="453-2023CPS-P(89291)"/>
    <s v="FDLSUBACD-448-2023(89291)"/>
    <x v="0"/>
    <x v="0"/>
    <x v="1"/>
    <d v="2023-08-01T00:00:00"/>
    <s v="$ 29.300.000"/>
    <s v="KAREN ANDREA TRIVIÑO"/>
    <n v="1015415061"/>
    <s v="Bogotá, D.C."/>
    <n v="1996"/>
    <n v="45450000"/>
    <n v="15150000"/>
    <n v="0"/>
    <n v="60600000"/>
    <n v="5050000"/>
    <m/>
    <m/>
    <n v="1"/>
    <s v="Persona Natural"/>
    <x v="1"/>
    <s v="1. 1/08/2023 3:23:40 PM Mediante documento radicado en el Fondo de Desarrollo Local de Suba, se solicita CESIÓN del contrato 453-2023CPS-P(89291), suscrito con Andrea Triviño, teniendo en cuenta que la contratista cita cuestiones personales. Por lo anterior, se realiza la CESIÓN DEL CONTRATO A CLAUDIA ESNEYTHER YOPASA CABIATIVA, identificado (a) con cédula de ciudadanía No. 52.929.990, a partir del 01/08/2023, teniendo en cuenta la idoneidad, previa verificación de los requisitos aportados por el (la) contratista. EL CONTRATISTA CESIONARIO se compromete a constituir a su costa y a favor del FONDO, una garantía que avalará el cumplimiento de las obligaciones surgidas del contrato, debiendo incluir como riesgos amparados. Lo anterior de conformidad con los documentos anexos, los cuales hacen parte integral del presente contrato."/>
    <s v="PRESTAR SERVICIOS PROFESIONALES PARA EL ACOMPAÑAMIENTO DE ACCIONES E INSTRUMENTOS PSICOSOCIALES Y/O ARTÍSTICOS EN FAVOR DEL BIENESTAR FÍSICO, EMOCIONAL, MENTAL Y AUTONOMÍA DE LAS MUJERES CUIDADORAS EN EL MARCO DEL SISTEMA DISTRITAL DE CUIDADO"/>
    <s v="https://community.secop.gov.co/Public/Tendering/OpportunityDetail/Index?noticeUID=CO1.NTC.4321446&amp;isFromPublicArea=True&amp;isModal=true&amp;asPopupView=true"/>
    <x v="4"/>
    <x v="457"/>
    <d v="2023-04-25T00:00:00"/>
    <d v="2023-12-31T00:00:00"/>
    <s v="8 meses 7 días."/>
    <d v="2024-03-31T00:00:00"/>
    <s v="3 meses "/>
    <d v="2024-03-31T00:00:00"/>
    <s v="11 meses 7 días."/>
    <s v="Término Ok"/>
    <m/>
    <m/>
    <m/>
    <m/>
    <s v="Carrera 90B N.º 127-36, Suba - Rincón"/>
    <n v="3102231087"/>
    <s v="psicoandrealara@outlook.com"/>
    <s v="Banco Caja Social (BCSC)"/>
    <s v="Ahorros"/>
    <s v="24100445578"/>
    <s v="Femenino"/>
    <s v="Colombia"/>
    <s v="Bogotá, D.C."/>
    <s v="Cundinamarca"/>
    <d v="1989-10-10T00:00:00"/>
    <n v="34"/>
    <s v="ESPECIALIZACION EN PSICOLOGIA CLINICA; PSICOLOGIA"/>
    <m/>
  </r>
  <r>
    <x v="3"/>
    <s v="453-2023"/>
    <n v="89291"/>
    <s v="Secop II"/>
    <s v="453-2023CPS-P(89291)"/>
    <s v="FDLSUBACD-448-2023(89291)"/>
    <x v="0"/>
    <x v="0"/>
    <x v="1"/>
    <m/>
    <m/>
    <s v="CLAUDIA ESNEYTHER YOPASA CABIATIVA"/>
    <n v="52929990"/>
    <s v="Bogotá, D.C."/>
    <n v="1996"/>
    <n v="45450000"/>
    <n v="15150000"/>
    <n v="0"/>
    <n v="60600000"/>
    <n v="5050000"/>
    <m/>
    <m/>
    <n v="1"/>
    <s v="Persona Natural"/>
    <x v="0"/>
    <s v="1. 28/12/2023 5:31:12 PM Mediante documento radicado en el Fondo de Desarrollo Local de Suba, por CLAUDIA ESNEYTHER YOPASA CABIATIVA, quien obra como apoyo a la supervisión del Contrato. 453-2023CPS-P (89291), se solicita PRORROGA y ADICIÓN del contrato, suscrito con NICOLAS GONZALO JIMENEZ CELIS, por el término de TRES (3) MESES, además adicionar QUINCE MILLONES CIENTO CINCUENTA MIL PESOS M/CTE. ($15.150.000). De conformidad con la justificación esgrimida en el documento anexo suscrito por el supervisor, que hace parte integral de la presente modificación contractual. La presente adición se encuentra respaldada con el Certificado de Disponibilidad Presupuestal No. 1397 de fecha 27 de diciembre de 2023. La nueva fecha terminación del contrato es el 31 de marzo de 2024. Lo anterior, con fundamento además en el principio de la autonomía de la voluntad consagrado en el artículo 1602 del Código Civil, en concordancia con el artículo 40 de la Ley 80 de 1993, inciso tercero."/>
    <s v="PRESTAR SERVICIOS PROFESIONALES PARA EL ACOMPAÑAMIENTO DE ACCIONES E INSTRUMENTOS PSICOSOCIALES Y/O ARTÍSTICOS EN FAVOR DEL BIENESTAR FÍSICO, EMOCIONAL, MENTAL Y AUTONOMÍA DE LAS MUJERES CUIDADORAS EN EL MARCO DEL SISTEMA DISTRITAL DE CUIDADO"/>
    <s v="https://community.secop.gov.co/Public/Tendering/OpportunityDetail/Index?noticeUID=CO1.NTC.4321446&amp;isFromPublicArea=True&amp;isModal=true&amp;asPopupView=true"/>
    <x v="4"/>
    <x v="457"/>
    <d v="2023-04-25T00:00:00"/>
    <d v="2024-03-31T00:00:00"/>
    <s v="11 meses 7 días."/>
    <d v="2024-03-31T00:00:00"/>
    <s v=""/>
    <d v="2024-03-31T00:00:00"/>
    <s v="11 meses 7 días."/>
    <s v="Término Ok"/>
    <m/>
    <m/>
    <m/>
    <m/>
    <s v="Carrera 88ª#128ª-24 Int.5"/>
    <n v="3209886418"/>
    <s v="yopis26@hotmail.com"/>
    <s v="Banco Caja Social (BCSC)"/>
    <s v="Ahorros"/>
    <s v="24015968762"/>
    <s v="Femenino"/>
    <s v="Colombia"/>
    <s v="Bogotá, D.C."/>
    <s v="Cundinamarca"/>
    <d v="1982-12-05T00:00:00"/>
    <n v="41"/>
    <s v="ESPECIALIZACION EN PSICOLOGIA CLINICA; PSICOLOGIA"/>
    <m/>
  </r>
  <r>
    <x v="3"/>
    <s v="454-2023"/>
    <n v="89291"/>
    <s v="Secop II"/>
    <s v="454-2023CPS-P(89291)"/>
    <s v="FDLSUBACD-449-2023(89291)"/>
    <x v="0"/>
    <x v="0"/>
    <x v="1"/>
    <m/>
    <m/>
    <s v="BLANCA LUCIA SALAZAR VILLEGAS"/>
    <n v="40387669"/>
    <s v="Villavicencio (Meta)"/>
    <n v="1996"/>
    <n v="45450000"/>
    <n v="15150000"/>
    <n v="0"/>
    <n v="60600000"/>
    <n v="5050000"/>
    <m/>
    <m/>
    <n v="1"/>
    <s v="Persona Natural"/>
    <x v="0"/>
    <s v="1. 27/12/2023 2:30:12 PM Mediante documento radicado en el Fondo de Desarrollo Local de Suba, por JULIAN ANDRES MORENO BARON, quien obra como supervisor del Contrato de Prestación de Servicios 454-2023CPS-P(89291), suscrito con Blanca Lucia Salazar Villegas se determina prorrogar por tres (3) meses contados a partir del vencimiento del plazo pactado y adicionar presupuestalmente al contrato la suma de QUINCE MILLONES CIENTO CINCUENTA MIL PESOS M/CTE ($15.150.000), incluido impuestos, (la justificación se encuentra anexa al presente, la cual hace parte integra del contrato). La nueva fecha terminación del contrato es el 31/03/2024. Para el efecto, se cuenta con el Certificado de Disponibilidad Presupuestal (CDP) No. 1394 del del 26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SERVICIOS PROFESIONALES PARA EL ACOMPAÑAMIENTO DE ACCIONES E INSTRUMENTOS PSICOSOCIALES Y/O ARTÍSTICOS EN FAVOR DEL BIENESTAR FÍSICO, EMOCIONAL, MENTAL Y AUTONOMÍA DE LAS MUJERES CUIDADORAS EN EL MARCO DEL SISTEMA DISTRITAL DE CUIDADO"/>
    <s v="https://community.secop.gov.co/Public/Tendering/OpportunityDetail/Index?noticeUID=CO1.NTC.4320524&amp;isFromPublicArea=True&amp;isModal=true&amp;asPopupView=true"/>
    <x v="4"/>
    <x v="457"/>
    <d v="2023-04-25T00:00:00"/>
    <d v="2023-12-31T00:00:00"/>
    <s v="8 meses 7 días."/>
    <d v="2024-03-31T00:00:00"/>
    <s v="3 meses "/>
    <d v="2024-03-31T00:00:00"/>
    <s v="11 meses 7 días."/>
    <s v="Término Ok"/>
    <m/>
    <m/>
    <m/>
    <m/>
    <s v="Carrera 58D No. 128B- 01 Int. 7 Apto 202 Suba"/>
    <n v="3044133110"/>
    <s v="info@bluciasalazar.com"/>
    <s v="Bancolombia"/>
    <s v="Ahorros"/>
    <s v="20054212602"/>
    <s v="Femenino"/>
    <s v="Colombia"/>
    <s v="Medellín"/>
    <s v="Antioquia"/>
    <d v="1969-03-13T00:00:00"/>
    <n v="55"/>
    <s v="DISEÑO GRAFICO"/>
    <m/>
  </r>
  <r>
    <x v="3"/>
    <s v="455-2023"/>
    <n v="88647"/>
    <s v="Secop II"/>
    <s v="455-2023CINT(88647)"/>
    <s v="FDLSUBA-CMA-1-2023(88647)"/>
    <x v="4"/>
    <x v="7"/>
    <x v="2"/>
    <m/>
    <m/>
    <s v="ARMANDO JOSE SOLORZANO DANGON"/>
    <n v="77010802"/>
    <s v="Valledupar (Cesar)"/>
    <s v="No es CPS P-AG"/>
    <n v="84467551"/>
    <n v="0"/>
    <n v="0"/>
    <n v="84467551"/>
    <s v="-"/>
    <m/>
    <m/>
    <s v="No aplica"/>
    <s v="Persona Jurídica"/>
    <x v="3"/>
    <s v="7. 22/04/2024 9:16:20 PM Mediante documento radicado el 22 de ABRIL de 2024, se solicita la PRÓRROGA del contrato No. 455-2023CINT(88647) suscrito con ARMANDO JOSE SOLORZANO DANGON, identificado con Cedula de Ciudadanía 77.010.802, por el término de UN (1) MES , atendiendo a la justificación realizada por el supervisor. LA NUEVA FECHA DE TERMINACIÓN DEL CONTRATO ES EL DÍA 23 DE MAYO DE 2023. Lo anterior, con fundamento además en el principio de la autonomía de la voluntad consagrado en el artículo 1602 del Código Civil, en concordancia con el artículo 40 de la Ley 80 de 1993, inciso tercero._x000a_6. 22/04/2024 10:49:11 AM Este reinicio se da por vencimiento del plazo pactado para la suspensión_x000a_5. 15/03/2024 9:24:03 PM Por solicitud del contratista de obra HG INGENIERÍA Y CONSTRUCCIONES S.A.S. BIC se prorroga la suspensión del contrato de obra 576-2022 por 30 días adicionales, en consecuencia el contrato de interventoría 455-2023 se mantendrá suspendido por el mismo tiempo._x000a_4. 15/03/2024 6:52:24 Se reactiva el contrato 455-2023CINT(88647) de conformidad con la suspensión No 2_x000a_3. 16/01/2024 10:01:11 AM Por solicitud del contratista de obra HG INGENIERÍA Y CONSTRUCCIONES S.A.S. BIC se prorroga la suspension del contrato de obra 576-2022 por 60 dias adicionales, en consecuencia el contrato de interventoria 455-2023 se mantendra suspendido por el mismo tiempo._x000a_2. 15/01/2024 7:55:58 PM Al cumplirse los 45 días de suspensión se reactiva el contrato._x000a_1. 01/12/2023 6:05:46 PM Teniendo en cuenta la justificación de la interventoría, el supervisor solicita mantener la suspensión del contrato de interventoría no. 455 de 2023, en sincronía con el periodo de suspensión del contrato de obra no. 576 de 2022 por un lapso de sesenta (60) dias adicionales, a partir del dia 16 de enero de 2024."/>
    <s v="REALIZAR LA INTERVENTORÍA TÉCNICA, ADMINISTRATIVA, LEGAL, FINANCIERA, CONTABLE, SEGURIDAD Y SALUD EN EL TRABAJO, SOCIAL Y AMBIENTAL PARA EL CONTRATO 576- 2022(80093) el cual tiene por objeto “Suministro, Instalación y Puesta en funcionamiento de Soluciones Fotovoltaicas Individuales Desmontables, para viviendas de la Zona Rural de la Localidad de Suba&quot;,"/>
    <s v="https://community.secop.gov.co/Public/Tendering/OpportunityDetail/Index?noticeUID=CO1.NTC.4182743&amp;isFromPublicArea=True&amp;isModal=true&amp;asPopupView=true"/>
    <x v="11"/>
    <x v="456"/>
    <d v="2023-05-10T00:00:00"/>
    <d v="2023-12-09T00:00:00"/>
    <s v="7 meses "/>
    <d v="2024-05-23T00:00:00"/>
    <s v="1 meses "/>
    <d v="2024-05-23T00:00:00"/>
    <s v="8 meses "/>
    <s v="Término Ok"/>
    <s v="Reactivado"/>
    <s v="3. Desde el 11 mar. 2024 hasta el 15 abr. 2024._x000a_2. Desde el 16 ene. 2024 hasta el 15 mar. 2024._x000a_1. Desde el 01 dic. 2023 hasta el 15 ene. 2024."/>
    <n v="135"/>
    <m/>
    <s v="DIAGONAL 16 BIS 24 45"/>
    <n v="3114226323"/>
    <s v="pinse.s.a.s@gmail.com"/>
    <s v="Bancolombia"/>
    <s v="Ahorros"/>
    <s v="52300001427"/>
    <s v="No aplica"/>
    <s v="Colombia"/>
    <s v="Valledupar "/>
    <s v="Cesar"/>
    <d v="1959-09-26T00:00:00"/>
    <s v="-"/>
    <s v="No aplica"/>
    <m/>
  </r>
  <r>
    <x v="3"/>
    <s v="456-2023"/>
    <n v="89508"/>
    <s v="Secop II"/>
    <s v="456-2023-CONVINT(89508)"/>
    <s v="FDLSUBACD-450-2023(89508)"/>
    <x v="0"/>
    <x v="1"/>
    <x v="2"/>
    <m/>
    <m/>
    <s v="FUNDACION NACIONAL BATUTA"/>
    <n v="800148631"/>
    <s v="Bogotá, D.C."/>
    <s v="No es CPS P-AG"/>
    <n v="120000000"/>
    <n v="0"/>
    <n v="0"/>
    <n v="120000000"/>
    <s v="-"/>
    <m/>
    <m/>
    <s v="No aplica"/>
    <s v="ESAL"/>
    <x v="3"/>
    <m/>
    <s v="AUNAR ESFUERZOS PARA BRINDAR ESPACIOS DE FORMACIÓN, DISFRUTE Y GOCE A LA COMUNIDAD EN GENERAL DE LA LOCALIDAD DE SUBA, POR MEDIO DE LA CONTINUIDAD Y FORTALECIMIENTO DE LAS AGRUPACIONES DE CORO Y ENSAMBLE REPRESENTATIVO DEL CENTRO MUSICAL BATUTA LA GAITANA"/>
    <s v="https://community.secop.gov.co/Public/Tendering/OpportunityDetail/Index?noticeUID=CO1.NTC.4320346&amp;isFromPublicArea=True&amp;isModal=true&amp;asPopupView=true"/>
    <x v="4"/>
    <x v="457"/>
    <d v="2023-04-26T00:00:00"/>
    <d v="2024-01-25T00:00:00"/>
    <s v="9 meses "/>
    <d v="2024-01-25T00:00:00"/>
    <s v=""/>
    <d v="2024-01-25T00:00:00"/>
    <s v="9 meses "/>
    <s v="Término Ok"/>
    <m/>
    <m/>
    <m/>
    <m/>
    <s v="Calle 9 No. 8 - 97"/>
    <n v="6017449510"/>
    <s v="batuta@fundacionbatuta.org"/>
    <s v="Bancolombia"/>
    <s v="Ahorros"/>
    <s v="03100004951"/>
    <s v="No aplica"/>
    <s v="Colombia"/>
    <s v="Bogotá, D.C."/>
    <s v="Cundinamarca"/>
    <m/>
    <s v="-"/>
    <s v="No aplica"/>
    <m/>
  </r>
  <r>
    <x v="3"/>
    <s v="457-2023"/>
    <n v="87498"/>
    <s v="Secop II"/>
    <s v="457-2023CPS-AG(87498)"/>
    <s v="FDLSUBACD-451-2023(86955)"/>
    <x v="0"/>
    <x v="0"/>
    <x v="0"/>
    <m/>
    <m/>
    <s v="OSCAR JAVIER GOMEZ TOVAR"/>
    <n v="79942534"/>
    <s v="Bogotá, D.C."/>
    <n v="1953"/>
    <n v="32000000"/>
    <n v="4800000"/>
    <n v="0"/>
    <n v="36800000"/>
    <n v="4000000"/>
    <m/>
    <m/>
    <n v="1"/>
    <s v="Persona Natural"/>
    <x v="0"/>
    <s v="1. 22/12/2023 4:57:30 PM Mediante documento del apoyo a la supervisión con Vo.Bo., del Alcalde, justifica la conveniencia de prorrogar el plazo de ejecución contractual por el término de un (1) mes y seis (6) días contado a partir del vencimiento del plazo inicialmente pactado y en consecuencia adicionar el valor establecido en el contrato 457-2023CPS-AG(87498), a nombre OSCAR JAVIER GOMEZ TOVAR, en la suma de CUATRO MILLONES OCHOSCIENTOS MIL PESOS ($4.800.000). Lo anterior de conformidad con los documentos anexos, los cuales hacen parte integral de la presente modificación contractual."/>
    <s v="PRESTAR LOS SERVICIOS TÉCNICOS PARA LA OPERACIÓN, SEGUIMIENTO Y CUMPLIMIENTO DE LOS PROCESOS Y PROCEDIMIENTOS DEL SERVICIO APOYOS ECONÓMICOS TIPO C REQUERIDOS PARA EL OPORTUNO Y ADECUADO REGISTRO, CRUCE Y REPORTE DE LOS DATOS EN EL SISTEMA MISIONAL SIRBE, QUE CONTRIBUYE A LA GARANTÍA DE LOS DERECHOS DE LA POBLACIÓN MAYOR EN EL MARCO DE LA POLÍTICA PÚBLICA SOCIAL PARA EL ENVEJECIMIENTO Y LA VEJEZ EN EL DISTRITO CAPITAL A CARGO DE LA ALCALDÍA LOCAL"/>
    <s v="https://community.secop.gov.co/Public/Tendering/OpportunityDetail/Index?noticeUID=CO1.NTC.4322499&amp;isFromPublicArea=True&amp;isModal=true&amp;asPopupView=true"/>
    <x v="22"/>
    <x v="457"/>
    <d v="2023-04-25T00:00:00"/>
    <d v="2023-12-24T00:00:00"/>
    <s v="8 meses "/>
    <d v="2024-01-31T00:00:00"/>
    <s v="1 meses 7 días."/>
    <d v="2024-01-31T00:00:00"/>
    <s v="9 meses 7 días."/>
    <s v="Término Ok"/>
    <m/>
    <m/>
    <m/>
    <m/>
    <s v="Carrera 103F #140A-46"/>
    <n v="3245196690"/>
    <s v="oscar@uramba.tv"/>
    <s v="Bancolombia"/>
    <s v="Ahorros"/>
    <s v="61892851041"/>
    <s v="Masculino"/>
    <s v="Colombia"/>
    <s v="Bogotá, D.C."/>
    <s v="Cundinamarca"/>
    <d v="1977-05-15T00:00:00"/>
    <n v="47"/>
    <s v="LICENCIATURA EN EDUCACION BASICA CON ENFASIS EN EDUCACIÓN ARTISTICA"/>
    <m/>
  </r>
  <r>
    <x v="3"/>
    <s v="458-2023"/>
    <n v="88504"/>
    <s v="Secop II"/>
    <s v="458-2023CPS-P(88504)"/>
    <s v="FDLSUBACD-452-2023(88504)"/>
    <x v="0"/>
    <x v="0"/>
    <x v="1"/>
    <m/>
    <m/>
    <s v="WILLIAM MAURICIO BUITRAGO PARRA"/>
    <n v="1014231949"/>
    <s v="Bogotá, D.C."/>
    <n v="1978"/>
    <n v="30300000"/>
    <n v="11110000"/>
    <n v="0"/>
    <n v="41410000"/>
    <n v="5050000"/>
    <m/>
    <m/>
    <n v="2"/>
    <s v="Persona Natural"/>
    <x v="0"/>
    <s v="1. 12/10/2023 12:19:49 PM Mediante documento radicado en el Fondo de Desarrollo Local de Suba, y firmado por ANDRES SANTOS PETRELM Apoyo a la Supervisión Y JULIAN ANDRES MORENO BARON, quien obra como supervisor del Contrato de Prestación de Servicios 458-2023CPS-P(88504), suscrito con WILLIAM MAURICIO BUITRAGO PARRA, se determina prorrogar por DOS MESES (2) Y SEIS (06) DÍAS CALENDARIO contado a partir del vencimiento del plazo pactado y adicionar presupuestalmente al contrato la suma de ONCE MILLONES CIENTO DIEZ MIL PESOS ($11.110.000) incluido impuestos, (la justificación se encuentra anexa al presente, la cual hace parte integra del contrato). La nueva fecha terminación del contrato es el 30/12/2023. Para el efecto, se cuenta con el Certificado de Disponibilidad Presupuestal (CDP) No. 1074 del 06 de octu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2. 29/11/2023 11:01:37 AM Se procede aclarar que por error en la emisión del CDP 1074 y posterior CRP 1650, de la adición presupuestal del contrato 458-2023CPS-P(88504), suscrito con William Mauricio Buitrago Parra, se plasmó en la misma con rubro presupuestal del proyecto de inversión N° O23011602300000002031; sin embargo el rubro correcto es del proyecto de inversión N° O23011605570000001978, motivo por el cual, se emite el certificado de disponibilidad presupuestal N° 1120 y certificado de registro presupuestal N° 1691, el cual ampara la adición del contrato. La presente aclaración se justifica con fundamento en el artículo 45 del Código de Procedimiento Administrativo y de lo Contencioso Administrativo, respecto de corrección de errores formales."/>
    <s v="PRESTAR LOS SERVICIOS DE APOYO EN LAS ACTIVIDADES DE PLANEACIÓN Y EJECUCIÓN DE LOS PROCESOS CIUDADANOS DE EDUCACIÓN AMBIENTAL – PROCEDAS, PARA EL LOGRO DE LAS METAS DEL PLAN DE DESARROLLO LOCAL DE SUBA EN MATERIA AMBIENTAL”"/>
    <s v="https://community.secop.gov.co/Public/Tendering/OpportunityDetail/Index?noticeUID=CO1.NTC.4322112&amp;isFromPublicArea=True&amp;isModal=true&amp;asPopupView=true"/>
    <x v="12"/>
    <x v="457"/>
    <d v="2023-04-25T00:00:00"/>
    <d v="2023-10-24T00:00:00"/>
    <s v="6 meses "/>
    <d v="2023-12-30T00:00:00"/>
    <s v="2 meses 6 días."/>
    <d v="2023-12-30T00:00:00"/>
    <s v="8 meses 6 días."/>
    <s v="Término Ok"/>
    <m/>
    <m/>
    <m/>
    <m/>
    <s v="Calle 162 # 76 - 99"/>
    <n v="3114460948"/>
    <s v="mauricio.buitrago.p@gmail.com"/>
    <s v="Banco Davivienda"/>
    <s v="Ahorros"/>
    <s v="8500693059"/>
    <s v="Masculino"/>
    <s v="Colombia"/>
    <s v="Bogotá, D.C."/>
    <s v="Cundinamarca"/>
    <d v="1992-04-20T00:00:00"/>
    <n v="32"/>
    <s v="ESPECIALIZACION EN DOCENCIA UNIVERSITARIA; MATEMATICAS"/>
    <m/>
  </r>
  <r>
    <x v="3"/>
    <s v="459-2023"/>
    <n v="83698"/>
    <s v="Secop II"/>
    <s v="459-2023CPS-AG(83698)"/>
    <s v="FDLSUBACD-453-2023(83698)"/>
    <x v="0"/>
    <x v="0"/>
    <x v="0"/>
    <m/>
    <m/>
    <s v="JULIETH STEFANY AMEZQUITA BOHORQUEZ"/>
    <n v="1010211236"/>
    <s v="Bogotá, D.C."/>
    <n v="1978"/>
    <n v="15300000"/>
    <n v="5610000"/>
    <n v="0"/>
    <n v="20910000"/>
    <n v="2550000"/>
    <m/>
    <m/>
    <n v="1"/>
    <s v="Persona Natural"/>
    <x v="0"/>
    <s v="1. 24/10/2023 10:44:39 AM Mediante documento radicado el 10 de octubre de 2023, se solicitó la PRÓRROGA y ADICIÓN del contrato No. 459-2023CPS-AG(83698), suscrito con JULIETH STEFANY AMEZQUITA BOHORQUEZ, mayor de edad, vecina de esta ciudad, identificada con cédula de ciudadanía 1010211236, por el término de DOS (2) MESES Y SEIS (6) DIAS, además de adicionar la suma de CINCO MILLONES SEISCIENTOS DIEZ MIL PESOS ($5.610.000) MCTE), incluidos impuestos; atendiendo a la necesidad de garantizar la función de la administración local se requiere continuar con la ejecución del contrato de prestación de servicios objeto de adición y prórroga. La nueva fecha de terminación del contrato es el día 31 de diciembre de 2023. Las erogaciones correspondientes al pago del valor de la presente adición se harán con cargo al presupuesto del FDLS, según certificado de disponibilidad presupuestal No. 432 del 26/01/2023. Lo anterior, con fundamento además en el principio de la autonomía de la voluntad consagrado en el artículo 1602 del Código Civil, en concordancia con el artículo 40 de la Ley 80 de 1993, inciso tercero."/>
    <s v="Prestar los servicios de apoyo al Área Gestión de Desarrollo Local en el Centro de Documentación e Información CDI de la Alcaldía Local de Suba "/>
    <s v="https://community.secop.gov.co/Public/Tendering/OpportunityDetail/Index?noticeUID=CO1.NTC.4322493&amp;isFromPublicArea=True&amp;isModal=true&amp;asPopupView=true"/>
    <x v="7"/>
    <x v="457"/>
    <d v="2023-04-25T00:00:00"/>
    <d v="2023-10-24T00:00:00"/>
    <s v="6 meses "/>
    <d v="2023-12-31T00:00:00"/>
    <s v="2 meses 7 días."/>
    <d v="2023-12-31T00:00:00"/>
    <s v="8 meses 7 días."/>
    <s v="Término Ok"/>
    <m/>
    <m/>
    <m/>
    <m/>
    <s v="Carrera 56 # 161-94"/>
    <n v="3195235133"/>
    <s v="libertadhumana6@gmail.com"/>
    <s v="Banco de Bogotá"/>
    <s v="Ahorros"/>
    <s v="615176203"/>
    <s v="Femenino"/>
    <s v="Colombia"/>
    <s v="Bogotá, D.C."/>
    <s v="Cundinamarca"/>
    <d v="1993-10-30T00:00:00"/>
    <n v="30"/>
    <s v="BACHILLER"/>
    <m/>
  </r>
  <r>
    <x v="3"/>
    <s v="460-2023"/>
    <n v="86314"/>
    <s v="Secop II"/>
    <s v="460-2023CO(86314)"/>
    <s v="FDLSLP-2-2023(86314)"/>
    <x v="5"/>
    <x v="8"/>
    <x v="2"/>
    <m/>
    <m/>
    <s v="CONSORCIO VIAS 2024"/>
    <n v="901706689"/>
    <s v="Bogotá, D.C."/>
    <s v="No es CPS P-AG"/>
    <n v="17785031594"/>
    <n v="1459172063"/>
    <n v="0"/>
    <n v="19244203657"/>
    <s v="-"/>
    <s v="ESTUDIOS, DISEÑOS Y CONSTRUCCION DE PROYECTOS DE INGENIERIA S A S - EDC INGENIERIA SAS (50 %) - ESTUDIOS E INGENIERIA SAS (50 %)"/>
    <s v="Interventoría: CONSORCIO INTER SUBA [612 de 2023]"/>
    <s v="No aplica"/>
    <s v="Consorcio"/>
    <x v="6"/>
    <s v="1. 28/12/2023 8:23:25 PM Mediante documento radicado en el Fondo de Desarrollo Local de Suba, por ALVARO HERNANDO VERA AYALA, Representante Legal de Consorcio INTER SUBA quien obra como interventor del Contrato 460-2023CO(86314), se solicita PRORROGA y ADICIÓN del contrato, suscrito con CONSORCIO VIAS 2024, por el término de DOS (02) MESES, además adicionar MIL CUATROCIENTOS CINCUENTA Y NUEVE MILLONES CIENTO SETENTA Y DOS MIL SESENTA Y TRES PESOS ($1.459.172.063). Teniendo en cuenta la justificación que se encuentra en el documento anexo, el cual hace parte integral del presente contrato. La presente adición se encuentra respaldada con el Certificado de Disponibilidad Presupuestal No. 1379 de fecha 22 de diciembre de 2023. La nueva fecha terminación del contrato es el 07 de octubre de 2024. Lo anterior, con fundamento además en el principio de la autonomía de la voluntad consagrado en el artículo 1602 del Código Civil, en concordancia con el artículo 40 de la Ley 80 de 1993, inciso tercero."/>
    <s v="EJECUTAR A PRECIOS UNITARIOS FIJOS Y A MONTO AGOTABLE LAS ACTIVIDADES PARA LA CONSTRUCCIÓN DE LA MALLA VIAL LOCAL E INTERMEDIA Y ESPACIO PÚBLICO EN LA LOCALIDAD DE SUBA EN LA CIUDAD DE BOGOTA D.C Y LAS DEMÁS ACTIVIDADES QUE SE DETALLEN EN EL ANEXO TÉCNICO"/>
    <s v="https://community.secop.gov.co/Public/Tendering/OpportunityDetail/Index?noticeUID=CO1.NTC.4141323&amp;isFromPublicArea=True&amp;isModal=true&amp;asPopupView=true"/>
    <x v="11"/>
    <x v="458"/>
    <d v="2023-08-08T00:00:00"/>
    <d v="2024-08-07T00:00:00"/>
    <s v="1 años "/>
    <d v="2024-10-07T00:00:00"/>
    <s v="2 meses "/>
    <d v="2024-10-07T00:00:00"/>
    <s v="1 años 2 meses "/>
    <s v="Término Ok"/>
    <m/>
    <m/>
    <m/>
    <m/>
    <s v="Av Calle 24 # 51-40 Of 512"/>
    <n v="4672735"/>
    <s v="info@estudios.com.co"/>
    <s v="Bancolombia"/>
    <s v="Ahorros"/>
    <s v="19300001795"/>
    <s v="No aplica"/>
    <s v="Colombia"/>
    <s v="Bogotá, D.C."/>
    <s v="Cundinamarca"/>
    <m/>
    <s v="-"/>
    <s v="No aplica"/>
    <m/>
  </r>
  <r>
    <x v="3"/>
    <s v="461-2023"/>
    <s v="No aplica"/>
    <s v="Secop II"/>
    <s v="461-2023-COMODATO"/>
    <s v="FDLSUBACD-454-2023"/>
    <x v="0"/>
    <x v="10"/>
    <x v="2"/>
    <m/>
    <m/>
    <s v="JAC VEREDA CHORRILLOS SUBA ALS"/>
    <n v="830146722"/>
    <s v="Bogotá, D.C."/>
    <s v="No es CPS P-AG"/>
    <s v="$ 12.361.927"/>
    <n v="0"/>
    <n v="0"/>
    <s v="$ 12.361.927"/>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335335&amp;isFromPublicArea=True&amp;isModal=true&amp;asPopupView=true"/>
    <x v="16"/>
    <x v="459"/>
    <d v="2023-04-26T00:00:00"/>
    <d v="2027-04-26T00:00:00"/>
    <s v="4 años 1 días."/>
    <d v="2027-04-26T00:00:00"/>
    <s v=""/>
    <d v="2027-04-26T00:00:00"/>
    <s v="4 años 1 días."/>
    <s v="Término Ok"/>
    <m/>
    <m/>
    <m/>
    <m/>
    <s v="Carrera 135# 172-36 Vereda Chorrillos"/>
    <n v="3115215247"/>
    <s v="jacveredachorrillos2012@hotmail.es"/>
    <s v="No aplica"/>
    <s v="No aplica"/>
    <s v="No aplica"/>
    <s v="No aplica"/>
    <s v="Colombia"/>
    <s v="Bogotá, D.C."/>
    <s v="Cundinamarca"/>
    <s v="No aplica"/>
    <s v="-"/>
    <s v="No aplica"/>
    <s v="Rep. Legal JAC CHORRILLOS Blanca Natalia Rodriguez Pinilla. C.C. 52340008"/>
  </r>
  <r>
    <x v="3"/>
    <s v="462-2023"/>
    <s v="No aplica"/>
    <s v="Secop II"/>
    <s v="462-2023-COMODATO"/>
    <s v="FDLSUBACD-455-2023"/>
    <x v="0"/>
    <x v="10"/>
    <x v="2"/>
    <m/>
    <m/>
    <s v="JAC EL LAGO DE SUBA"/>
    <n v="830061959"/>
    <s v="Bogotá, D.C."/>
    <s v="No es CPS P-AG"/>
    <n v="0"/>
    <n v="0"/>
    <n v="0"/>
    <s v=" "/>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335448&amp;isFromPublicArea=True&amp;isModal=true&amp;asPopupView=true"/>
    <x v="16"/>
    <x v="459"/>
    <d v="2023-04-25T00:00:00"/>
    <d v="2027-04-25T00:00:00"/>
    <s v="4 años 1 días."/>
    <d v="2027-04-25T00:00:00"/>
    <s v=""/>
    <d v="2027-04-25T00:00:00"/>
    <s v="4 años 1 días."/>
    <s v="Término Ok"/>
    <m/>
    <m/>
    <m/>
    <m/>
    <s v="Carrera 102A # 129D - 40"/>
    <n v="3114439168"/>
    <s v="lagosjac2021@outlook.es"/>
    <s v="No aplica"/>
    <s v="No aplica"/>
    <s v="No aplica"/>
    <s v="No aplica"/>
    <s v="Colombia"/>
    <s v="Bogotá, D.C."/>
    <s v="Cundinamarca"/>
    <d v="1991-09-06T00:00:00"/>
    <s v="-"/>
    <s v="No aplica"/>
    <s v="Rep. Legal JAC EL LAGO DE SUBA: JOSÉ RICARDO DIAZ MORA. C.C. 19470626"/>
  </r>
  <r>
    <x v="3"/>
    <s v="463-2023"/>
    <s v="No aplica"/>
    <s v="Secop II"/>
    <s v="463-2023-COMODATO"/>
    <s v="FDLSUBACD-456-2023"/>
    <x v="0"/>
    <x v="10"/>
    <x v="2"/>
    <m/>
    <m/>
    <s v="JAC URBANIZACIÓN TURINGIA I SECTOR"/>
    <n v="8301124986"/>
    <s v="Bogotá, D.C."/>
    <s v="No es CPS P-AG"/>
    <n v="0"/>
    <n v="0"/>
    <n v="0"/>
    <n v="0"/>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335449&amp;isFromPublicArea=True&amp;isModal=true&amp;asPopupView=true"/>
    <x v="16"/>
    <x v="459"/>
    <d v="2023-04-27T00:00:00"/>
    <d v="2027-04-27T00:00:00"/>
    <s v="4 años 1 días."/>
    <d v="2027-04-27T00:00:00"/>
    <s v=""/>
    <d v="2027-04-27T00:00:00"/>
    <s v="4 años 1 días."/>
    <s v="Término Ok"/>
    <m/>
    <m/>
    <m/>
    <m/>
    <s v="Calle 132 # 105-00"/>
    <n v="3112355192"/>
    <s v="jac.turingia@gmail.com"/>
    <s v="No aplica"/>
    <s v="No aplica"/>
    <s v="No aplica"/>
    <s v="No aplica"/>
    <s v="Colombia"/>
    <s v="Bogotá, D.C."/>
    <s v="Cundinamarca"/>
    <d v="2000-12-01T00:00:00"/>
    <s v="-"/>
    <s v="No aplica"/>
    <s v="Rep. Legal JAC URBANIZACIÓN TURINGIA I SECTOR: ANGELA MARIA CIFUENTES OSORIO.C.C. 41467011"/>
  </r>
  <r>
    <x v="3"/>
    <s v="464-2023"/>
    <s v="No aplica"/>
    <s v="Secop II"/>
    <s v="464-2023-COMODATO"/>
    <s v="FDLSUBACD-457-2023"/>
    <x v="0"/>
    <x v="10"/>
    <x v="2"/>
    <m/>
    <m/>
    <s v="JAC PRADO CENTRAL"/>
    <n v="830104806"/>
    <s v="Bogotá, D.C."/>
    <s v="No es CPS P-AG"/>
    <n v="0"/>
    <n v="0"/>
    <n v="0"/>
    <n v="0"/>
    <s v="-"/>
    <m/>
    <m/>
    <s v="No aplica"/>
    <s v="ESAL"/>
    <x v="7"/>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335337&amp;isFromPublicArea=True&amp;isModal=true&amp;asPopupView=true"/>
    <x v="16"/>
    <x v="459"/>
    <s v="Sin iniciar"/>
    <s v="Sin iniciar"/>
    <s v=""/>
    <s v="Sin iniciar"/>
    <s v=""/>
    <s v="Sin iniciar"/>
    <s v=""/>
    <s v="Sin iniciar"/>
    <m/>
    <m/>
    <m/>
    <m/>
    <s v="Carrera 54 # 128A -  27"/>
    <n v="2168499"/>
    <s v="juntapradocentral.128@gmail.com"/>
    <s v="No aplica"/>
    <s v="No aplica"/>
    <s v="No aplica"/>
    <s v="No aplica"/>
    <s v="Colombia"/>
    <s v="Bogotá, D.C."/>
    <s v="Cundinamarca"/>
    <d v="1980-04-17T00:00:00"/>
    <s v="-"/>
    <s v="No aplica"/>
    <s v="Rep. Legal JAC PRADO CENTRAL: CINDY SOFIA ROJAS BURGOS.C.C. 1032392380 "/>
  </r>
  <r>
    <x v="3"/>
    <s v="465-2023"/>
    <s v="No aplica"/>
    <s v="Secop II"/>
    <s v="465-2023-COMODATO"/>
    <s v="FDLSUBACD-458-2023"/>
    <x v="0"/>
    <x v="10"/>
    <x v="2"/>
    <m/>
    <m/>
    <s v="JAC TABERIN DE SUBA ALS"/>
    <n v="830062837"/>
    <s v="Bogotá, D.C."/>
    <s v="No es CPS P-AG"/>
    <n v="0"/>
    <n v="0"/>
    <n v="0"/>
    <n v="0"/>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335450&amp;isFromPublicArea=True&amp;isModal=true&amp;asPopupView=true"/>
    <x v="16"/>
    <x v="459"/>
    <d v="2023-04-27T00:00:00"/>
    <d v="2027-04-27T00:00:00"/>
    <s v="4 años 1 días."/>
    <d v="2027-04-27T00:00:00"/>
    <s v=""/>
    <d v="2027-04-27T00:00:00"/>
    <s v="4 años 1 días."/>
    <s v="Término Ok"/>
    <m/>
    <m/>
    <m/>
    <m/>
    <s v="Calle 129F # 87 - 18"/>
    <n v="6817076"/>
    <s v="JACTABERIN@GMAIL.COM"/>
    <s v="No aplica"/>
    <s v="No aplica"/>
    <s v="No aplica"/>
    <s v="No aplica"/>
    <s v="Colombia"/>
    <s v="Bogotá, D.C."/>
    <s v="Cundinamarca"/>
    <d v="2005-08-01T00:00:00"/>
    <s v="-"/>
    <s v="No aplica"/>
    <s v="Rep. Legal JAC TABERIN DE SUBA: FANY DAZA CASTAÑEDA. C.C. 35512097 "/>
  </r>
  <r>
    <x v="3"/>
    <s v="466-2023"/>
    <s v="No aplica"/>
    <s v="Secop II"/>
    <s v="466-2023-COMODATO"/>
    <s v="FDLSUBACD-459-2023"/>
    <x v="0"/>
    <x v="10"/>
    <x v="2"/>
    <m/>
    <m/>
    <s v="JAC GRANADA NORTE"/>
    <n v="9300621211"/>
    <s v="Bogotá, D.C."/>
    <s v="No es CPS P-AG"/>
    <n v="0"/>
    <n v="0"/>
    <n v="0"/>
    <n v="0"/>
    <s v="-"/>
    <m/>
    <m/>
    <s v="No aplica"/>
    <s v="ESAL"/>
    <x v="7"/>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335338&amp;isFromPublicArea=True&amp;isModal=true&amp;asPopupView=true"/>
    <x v="16"/>
    <x v="460"/>
    <s v="Sin iniciar"/>
    <s v="Sin iniciar"/>
    <s v=""/>
    <s v="Sin iniciar"/>
    <s v=""/>
    <s v="Sin iniciar"/>
    <s v=""/>
    <s v="Sin iniciar"/>
    <m/>
    <m/>
    <m/>
    <m/>
    <s v="Carrera 46 # 167-38"/>
    <n v="6708060"/>
    <s v="jacgrandanorte@gmail.com"/>
    <s v="No aplica"/>
    <s v="No aplica"/>
    <s v="No aplica"/>
    <s v="No aplica"/>
    <s v="Colombia"/>
    <s v="Bogotá, D.C."/>
    <s v="Cundinamarca"/>
    <d v="2014-08-15T00:00:00"/>
    <s v="-"/>
    <s v="No aplica"/>
    <s v="Rep. Legal JAC GRANADA NORTE: LUIS ANTONIO TORRES MEDINA. C.C. 17306770"/>
  </r>
  <r>
    <x v="3"/>
    <s v="467-2023"/>
    <s v="No aplica"/>
    <s v="Secop II"/>
    <s v="467-2023-COMODATO"/>
    <s v="FDLSUBACD-460-2023"/>
    <x v="0"/>
    <x v="10"/>
    <x v="2"/>
    <m/>
    <m/>
    <s v="JAC MIRANDELA LOS LIBERTADORES"/>
    <n v="8301437826"/>
    <s v="Bogotá, D.C."/>
    <s v="No es CPS P-AG"/>
    <n v="0"/>
    <n v="0"/>
    <n v="0"/>
    <n v="0"/>
    <s v="-"/>
    <m/>
    <m/>
    <s v="No aplica"/>
    <s v="ESAL"/>
    <x v="7"/>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335339&amp;isFromPublicArea=True&amp;isModal=true&amp;asPopupView=true"/>
    <x v="16"/>
    <x v="460"/>
    <s v="Sin iniciar"/>
    <s v="Sin iniciar"/>
    <s v=""/>
    <s v="Sin iniciar"/>
    <s v=""/>
    <s v="Sin iniciar"/>
    <s v=""/>
    <s v="Sin iniciar"/>
    <m/>
    <m/>
    <m/>
    <m/>
    <s v="Calle 189 # 46 - 56 Mirandela 5"/>
    <n v="3164636137"/>
    <s v="jacmirandelaloslibertadores@gmail.com"/>
    <s v="No aplica"/>
    <s v="No aplica"/>
    <s v="No aplica"/>
    <s v="No aplica"/>
    <s v="Colombia"/>
    <s v="Bogotá, D.C."/>
    <s v="Cundinamarca"/>
    <d v="2018-12-07T00:00:00"/>
    <s v="-"/>
    <s v="No aplica"/>
    <s v="Rep. Legal JAC MIRANDELA LOS LIBERTADORES: FABIO ESCENOBER RESTREPO. C.C. 19389383"/>
  </r>
  <r>
    <x v="3"/>
    <s v="468-2023"/>
    <s v="No aplica"/>
    <s v="Secop II"/>
    <s v="468-2023-COMODATO"/>
    <s v="FDLSUBACD-461-2023"/>
    <x v="0"/>
    <x v="10"/>
    <x v="2"/>
    <m/>
    <m/>
    <s v="JAC SAN JOSE SPRING DE SUBA "/>
    <n v="830072508"/>
    <s v="Bogotá, D.C."/>
    <s v="No es CPS P-AG"/>
    <n v="0"/>
    <n v="0"/>
    <n v="0"/>
    <n v="0"/>
    <s v="-"/>
    <m/>
    <m/>
    <s v="No aplica"/>
    <s v="ESAL"/>
    <x v="5"/>
    <s v="1. 8/08/2023 6:26:19 PM MEDIANTE RADICADO NO. 20236110083102, LA JAC SAN JOSÉ SPRING EN SU CALIDAD DE COMODATARIO COMUNICÓ A LA OFICINA DE CONTRATACIÓN DEL FONDO DE DESARROLLO LOCAL DE SUBA, SU INTENCIÓN DE DAR POR TERMINADO EL CONTRATO DE COMODATO NO. 468 DE 2023. ASÍ LAS COSAS SE REALIZA LA TERMINACIÓN ANTICIPADA POR MUTUO ACUERDO, A PARTIR DEL 19 DE MAYO DE 2023 DADA LA COMUNICACIÓN ENUNCIADA. LO ANTERIOR CON FUNDAMENTO EN LO INDICADO EN LA CLAUSULA CUARTA QUE SEÑALA: «()EL COMODATARIO PODRÁ DAR POR TERMINADO EL CONTRATO, EN CUALQUIER TIEMPO, INFORMANDO POR ESCRITO AL COMODANTE CON UN (1) MES DE ANTICIPACIÓN, EVENTO EN EL CUAL EL COMODATARIO DEBERÁ RESTITUIR LOS BIENES ENTREGADOS, PREVIO ACUERDO DE LAS PARTES»"/>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335517&amp;isFromPublicArea=True&amp;isModal=true&amp;asPopupView=true"/>
    <x v="16"/>
    <x v="459"/>
    <d v="2023-04-28T00:00:00"/>
    <d v="2027-04-25T00:00:00"/>
    <s v="3 años 11 meses 29 días."/>
    <d v="2027-04-25T00:00:00"/>
    <s v=""/>
    <d v="2023-05-19T00:00:00"/>
    <s v="22 días."/>
    <s v="Terminación Anticipada"/>
    <m/>
    <m/>
    <m/>
    <m/>
    <s v="Calle 138 # 52A 45"/>
    <n v="4757443"/>
    <s v="jacsanjosespring2022@gmail.com"/>
    <s v="No aplica"/>
    <s v="No aplica"/>
    <s v="No aplica"/>
    <s v="No aplica"/>
    <s v="Colombia"/>
    <s v="Bogotá, D.C."/>
    <s v="Cundinamarca"/>
    <d v="2005-06-23T00:00:00"/>
    <s v="-"/>
    <s v="No aplica"/>
    <s v="Rep. Legal JAC SAN JOSE SPRING DE SUBA: PEDRO JULIO GONZALEZ RODRÍGUEZ. C.C. 19453412 "/>
  </r>
  <r>
    <x v="3"/>
    <s v="469-2023"/>
    <s v="No aplica"/>
    <s v="Secop II"/>
    <s v="469-2023-COMODATO"/>
    <s v="FDLSUBACD-462-2023"/>
    <x v="0"/>
    <x v="10"/>
    <x v="2"/>
    <m/>
    <m/>
    <s v="JAC URBANIZACIÓN GILMAR"/>
    <n v="8300638189"/>
    <s v="Bogotá, D.C."/>
    <s v="No es CPS P-AG"/>
    <n v="0"/>
    <n v="0"/>
    <n v="0"/>
    <n v="0"/>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343973&amp;isFromPublicArea=True&amp;isModal=true&amp;asPopupView=true"/>
    <x v="16"/>
    <x v="458"/>
    <d v="2023-04-26T00:00:00"/>
    <d v="2027-04-26T00:00:00"/>
    <s v="4 años 1 días."/>
    <d v="2027-04-26T00:00:00"/>
    <s v=""/>
    <d v="2027-04-26T00:00:00"/>
    <s v="4 años 1 días."/>
    <s v="Término Ok"/>
    <m/>
    <m/>
    <m/>
    <m/>
    <s v="Calle 161C # 59 - 73"/>
    <n v="6036382"/>
    <s v="jacgilmar1@gmail.com"/>
    <s v="No aplica"/>
    <s v="No aplica"/>
    <s v="No aplica"/>
    <s v="No aplica"/>
    <s v="Colombia"/>
    <s v="Bogotá, D.C."/>
    <s v="Cundinamarca"/>
    <d v="2005-07-13T00:00:00"/>
    <s v="-"/>
    <s v="No aplica"/>
    <s v="Rep. Legal JAC URBANIZACIÓN GILMAR: GLORIA TERESITA ZULUAGA MAYA. C.C. 41749840"/>
  </r>
  <r>
    <x v="3"/>
    <s v="470-2023"/>
    <s v="No aplica"/>
    <s v="Secop II"/>
    <s v="470-2023-COMODATO"/>
    <s v="FDLSUBACD-463-2023"/>
    <x v="0"/>
    <x v="10"/>
    <x v="2"/>
    <m/>
    <m/>
    <s v="JAC VISTA BELLA DE SUBA "/>
    <n v="8001859721"/>
    <s v="Bogotá, D.C."/>
    <s v="No es CPS P-AG"/>
    <n v="0"/>
    <n v="0"/>
    <n v="0"/>
    <n v="0"/>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335341&amp;isFromPublicArea=True&amp;isModal=true&amp;asPopupView=true"/>
    <x v="16"/>
    <x v="459"/>
    <d v="2023-04-26T00:00:00"/>
    <d v="2027-04-26T00:00:00"/>
    <s v="4 años 1 días."/>
    <d v="2027-04-26T00:00:00"/>
    <s v=""/>
    <d v="2027-04-26T00:00:00"/>
    <s v="4 años 1 días."/>
    <s v="Término Ok"/>
    <m/>
    <m/>
    <m/>
    <m/>
    <s v="Carrera 54 D # 167 B - 11"/>
    <n v="6781459"/>
    <s v="0vistabellaj@gmail.com"/>
    <s v="No aplica"/>
    <s v="No aplica"/>
    <s v="No aplica"/>
    <s v="No aplica"/>
    <s v="Colombia"/>
    <s v="Bogotá, D.C."/>
    <s v="Cundinamarca"/>
    <d v="2006-07-25T00:00:00"/>
    <s v="-"/>
    <s v="No aplica"/>
    <s v="Rep. Legal JAC VISTA BELLA DE SUBA:  CECIL ALFONSO PEREZ IBAÑEZ. C.C. 19613968 "/>
  </r>
  <r>
    <x v="3"/>
    <s v="471-2023"/>
    <s v="No aplica"/>
    <s v="Secop II"/>
    <s v="471-2023-COMODATO"/>
    <s v="FDLSUBACD-464-2023"/>
    <x v="0"/>
    <x v="10"/>
    <x v="2"/>
    <m/>
    <m/>
    <s v="JAC BILBAO DE SUBA"/>
    <n v="8300557384"/>
    <s v="Bogotá, D.C."/>
    <s v="No es CPS P-AG"/>
    <n v="0"/>
    <n v="0"/>
    <n v="0"/>
    <n v="0"/>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335518&amp;isFromPublicArea=True&amp;isModal=true&amp;asPopupView=true"/>
    <x v="16"/>
    <x v="459"/>
    <d v="2023-04-26T00:00:00"/>
    <d v="2027-04-26T00:00:00"/>
    <s v="4 años 1 días."/>
    <d v="2027-04-26T00:00:00"/>
    <s v=""/>
    <d v="2027-04-26T00:00:00"/>
    <s v="4 años 1 días."/>
    <s v="Término Ok"/>
    <m/>
    <m/>
    <m/>
    <m/>
    <s v="Carrera 164 # 143 - 48"/>
    <n v="3222190199"/>
    <s v="juntadeaccioncomunalbilbao@gmail.com"/>
    <s v="No aplica"/>
    <s v="No aplica"/>
    <s v="No aplica"/>
    <s v="No aplica"/>
    <s v="Colombia"/>
    <s v="Bogotá, D.C."/>
    <s v="Cundinamarca"/>
    <d v="2008-04-23T00:00:00"/>
    <s v="-"/>
    <s v="No aplica"/>
    <s v="Rep. Legal JAC BILBAO DE SUBA: DIANA PAOLA BARRERO TORRES. C.C. 53026149"/>
  </r>
  <r>
    <x v="3"/>
    <s v="472-2023"/>
    <s v="No aplica"/>
    <s v="Secop II"/>
    <s v="472-2023-COMODATO"/>
    <s v="FDLSUBACD-465-2023"/>
    <x v="0"/>
    <x v="10"/>
    <x v="2"/>
    <m/>
    <m/>
    <s v="JAC VERONA"/>
    <n v="830061928"/>
    <s v="Bogotá, D.C."/>
    <s v="No es CPS P-AG"/>
    <n v="0"/>
    <n v="0"/>
    <n v="0"/>
    <n v="0"/>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335454&amp;isFromPublicArea=True&amp;isModal=true&amp;asPopupView=true"/>
    <x v="16"/>
    <x v="458"/>
    <d v="2023-04-26T00:00:00"/>
    <d v="2027-04-26T00:00:00"/>
    <s v="4 años 1 días."/>
    <d v="2027-04-26T00:00:00"/>
    <s v=""/>
    <d v="2027-04-26T00:00:00"/>
    <s v="4 años 1 días."/>
    <s v="Término Ok"/>
    <m/>
    <m/>
    <m/>
    <m/>
    <s v="Carrera 145A # 128 - 42"/>
    <n v="3133990351"/>
    <s v="juntadeaccioncomunalverona@gmail.com"/>
    <s v="No aplica"/>
    <s v="No aplica"/>
    <s v="No aplica"/>
    <s v="No aplica"/>
    <s v="Colombia"/>
    <s v="Bogotá, D.C."/>
    <s v="Cundinamarca"/>
    <d v="2005-10-11T00:00:00"/>
    <s v="-"/>
    <s v="No aplica"/>
    <s v="Rep. Legal JAC VERONA: ANA ELVIA VANEGAS RODRIGUEZ. C.C. 40023620"/>
  </r>
  <r>
    <x v="3"/>
    <s v="473-2023"/>
    <s v="No aplica"/>
    <s v="Secop II"/>
    <s v="473-2023-COMODATO"/>
    <s v="FDLSUBACD-466-2023"/>
    <x v="0"/>
    <x v="10"/>
    <x v="2"/>
    <m/>
    <m/>
    <s v="JAC URBANIZACIÓN LA TOSCANA"/>
    <n v="8300520810"/>
    <s v="Bogotá, D.C."/>
    <s v="No es CPS P-AG"/>
    <n v="0"/>
    <n v="0"/>
    <n v="0"/>
    <n v="0"/>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335342&amp;isFromPublicArea=True&amp;isModal=true&amp;asPopupView=true"/>
    <x v="16"/>
    <x v="459"/>
    <d v="2023-04-26T00:00:00"/>
    <d v="2027-04-26T00:00:00"/>
    <s v="4 años 1 días."/>
    <d v="2027-04-26T00:00:00"/>
    <s v=""/>
    <d v="2027-04-26T00:00:00"/>
    <s v="4 años 1 días."/>
    <s v="Término Ok"/>
    <m/>
    <m/>
    <m/>
    <m/>
    <s v="Calle 133B #128 - 69"/>
    <n v="3043296655"/>
    <s v="jactoscanasuba11@gmail.com"/>
    <s v="No aplica"/>
    <s v="No aplica"/>
    <s v="No aplica"/>
    <s v="No aplica"/>
    <s v="Colombia"/>
    <s v="Bogotá, D.C."/>
    <s v="Cundinamarca"/>
    <d v="2014-12-22T00:00:00"/>
    <s v="-"/>
    <s v="No aplica"/>
    <s v="Rep. Legal JAC URBANIZACIÓN LA TOSCANA: GLADYS NUVIA ESPITIA GARCIA.C.C. 24125119"/>
  </r>
  <r>
    <x v="3"/>
    <s v="474-2023"/>
    <s v="No aplica"/>
    <s v="Secop II"/>
    <s v="474-2023-COMODATO"/>
    <s v="FDLSUBACD-467-2023"/>
    <x v="0"/>
    <x v="10"/>
    <x v="2"/>
    <m/>
    <m/>
    <s v="JAC VILLA DELIA NORTE "/>
    <n v="830034056"/>
    <s v="Bogotá, D.C."/>
    <s v="No es CPS P-AG"/>
    <n v="0"/>
    <n v="0"/>
    <n v="0"/>
    <n v="0"/>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335456&amp;isFromPublicArea=True&amp;isModal=true&amp;asPopupView=true"/>
    <x v="16"/>
    <x v="459"/>
    <d v="2023-04-26T00:00:00"/>
    <d v="2027-04-26T00:00:00"/>
    <s v="4 años 1 días."/>
    <d v="2027-04-26T00:00:00"/>
    <s v=""/>
    <d v="2027-04-26T00:00:00"/>
    <s v="4 años 1 días."/>
    <s v="Término Ok"/>
    <m/>
    <m/>
    <m/>
    <m/>
    <s v="Calle 164B # 65-21"/>
    <n v="3118922088"/>
    <s v="jacvilladelianorte@gmail.com"/>
    <s v="No aplica"/>
    <s v="No aplica"/>
    <s v="No aplica"/>
    <s v="No aplica"/>
    <s v="Colombia"/>
    <s v="Bogotá, D.C."/>
    <s v="Cundinamarca"/>
    <d v="2005-06-10T00:00:00"/>
    <s v="-"/>
    <s v="No aplica"/>
    <s v="Rep. Legal JAC VILLA DELIA NORTE: VIDAL TOCA.C.C. 1095621  "/>
  </r>
  <r>
    <x v="3"/>
    <s v="475-2023"/>
    <s v="No aplica"/>
    <s v="Secop II"/>
    <s v="475-2023-COMODATO"/>
    <s v="FDLSUBACD-468-2023"/>
    <x v="0"/>
    <x v="10"/>
    <x v="2"/>
    <m/>
    <m/>
    <s v="JAC SAN FRANCISCO"/>
    <n v="830062707"/>
    <s v="Bogotá, D.C."/>
    <s v="No es CPS P-AG"/>
    <n v="0"/>
    <n v="0"/>
    <n v="0"/>
    <n v="0"/>
    <s v="-"/>
    <m/>
    <m/>
    <s v="No aplica"/>
    <s v="ESAL"/>
    <x v="7"/>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335457&amp;isFromPublicArea=True&amp;isModal=true&amp;asPopupView=true"/>
    <x v="16"/>
    <x v="459"/>
    <s v="Sin iniciar"/>
    <s v="Sin iniciar"/>
    <s v=""/>
    <s v="Sin iniciar"/>
    <s v=""/>
    <s v="Sin iniciar"/>
    <s v=""/>
    <s v="Sin iniciar"/>
    <m/>
    <m/>
    <m/>
    <m/>
    <s v="Carrera 84A # 145B - 07"/>
    <n v="3117078882"/>
    <s v="barriosanfranciscosuba@gmail.com"/>
    <s v="No aplica"/>
    <s v="No aplica"/>
    <s v="No aplica"/>
    <s v="No aplica"/>
    <s v="Colombia"/>
    <s v="Bogotá, D.C."/>
    <s v="Cundinamarca"/>
    <d v="2005-12-27T00:00:00"/>
    <s v="-"/>
    <s v="No aplica"/>
    <s v="Rep. Legal JAC SAN FRANCISCO: ANA MILENA ARDILA AGUDELO. C.C. 52395613"/>
  </r>
  <r>
    <x v="3"/>
    <s v="476-2023"/>
    <s v="No aplica"/>
    <s v="Secop II"/>
    <s v="476-2023-COMODATO"/>
    <s v="FDLSUBACD-469-2023"/>
    <x v="0"/>
    <x v="10"/>
    <x v="2"/>
    <m/>
    <m/>
    <s v="JAC AURES I DE SUBA "/>
    <n v="800110270"/>
    <s v="Bogotá, D.C."/>
    <s v="No es CPS P-AG"/>
    <n v="0"/>
    <n v="0"/>
    <n v="0"/>
    <n v="0"/>
    <s v="-"/>
    <m/>
    <m/>
    <s v="No aplica"/>
    <s v="ESAL"/>
    <x v="7"/>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335344&amp;isFromPublicArea=True&amp;isModal=true&amp;asPopupView=true"/>
    <x v="16"/>
    <x v="459"/>
    <s v="Sin iniciar"/>
    <s v="Sin iniciar"/>
    <s v=""/>
    <s v="Sin iniciar"/>
    <s v=""/>
    <s v="Sin iniciar"/>
    <s v=""/>
    <s v="Sin iniciar"/>
    <m/>
    <m/>
    <m/>
    <s v=" "/>
    <s v="Calle 131A # 100 - 24"/>
    <n v="3112515150"/>
    <s v="aures1@hotmail.es"/>
    <s v="No aplica"/>
    <s v="No aplica"/>
    <s v="No aplica"/>
    <s v="No aplica"/>
    <s v="Colombia"/>
    <s v="Bogotá, D.C."/>
    <s v="Cundinamarca"/>
    <d v="2005-10-03T00:00:00"/>
    <s v="-"/>
    <s v="No aplica"/>
    <s v="Rep. Legal JAC AURES I DE SUBA:  LEONILDE BELLO. C.C. 35460854"/>
  </r>
  <r>
    <x v="3"/>
    <s v="477-2023"/>
    <s v="No aplica"/>
    <s v="Secop II"/>
    <s v="477-2023-COMODATO"/>
    <s v="FDLSUBACD-470-2023"/>
    <x v="0"/>
    <x v="10"/>
    <x v="2"/>
    <m/>
    <m/>
    <s v="JAC TIBABUYES SUBA"/>
    <n v="8605107591"/>
    <s v="Bogotá, D.C."/>
    <s v="No es CPS P-AG"/>
    <n v="0"/>
    <n v="0"/>
    <n v="0"/>
    <n v="0"/>
    <s v="-"/>
    <m/>
    <m/>
    <s v="No aplica"/>
    <s v="ESAL"/>
    <x v="7"/>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335458&amp;isFromPublicArea=True&amp;isModal=true&amp;asPopupView=true"/>
    <x v="16"/>
    <x v="459"/>
    <s v="Sin iniciar"/>
    <s v="Sin iniciar"/>
    <s v=""/>
    <s v="Sin iniciar"/>
    <s v=""/>
    <s v="Sin iniciar"/>
    <s v=""/>
    <s v="Sin iniciar"/>
    <m/>
    <m/>
    <m/>
    <m/>
    <s v="Calle 134B # 107B 48"/>
    <n v="6876490"/>
    <s v="jactibabuyes@hotmail.com"/>
    <s v="No aplica"/>
    <s v="No aplica"/>
    <s v="No aplica"/>
    <s v="No aplica"/>
    <s v="Colombia"/>
    <s v="Bogotá, D.C."/>
    <s v="Cundinamarca"/>
    <d v="2007-09-13T00:00:00"/>
    <s v="-"/>
    <s v="No aplica"/>
    <s v="Rep. Legal JAC TIBABUYES SUBA: NAYIBE RAMIREZ ABELLA. C.C. 52989955"/>
  </r>
  <r>
    <x v="3"/>
    <s v="478-2023"/>
    <s v="No aplica"/>
    <s v="Secop II"/>
    <s v="478-2023-COMODATO"/>
    <s v="FDLSUBACD-471-2023"/>
    <x v="0"/>
    <x v="10"/>
    <x v="2"/>
    <m/>
    <m/>
    <s v="JAC TUNA ALTA"/>
    <n v="8300790588"/>
    <s v="Bogotá, D.C."/>
    <s v="No es CPS P-AG"/>
    <n v="0"/>
    <n v="0"/>
    <n v="0"/>
    <n v="0"/>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335345&amp;isFromPublicArea=True&amp;isModal=true&amp;asPopupView=true"/>
    <x v="16"/>
    <x v="458"/>
    <d v="2023-04-26T00:00:00"/>
    <d v="2027-04-26T00:00:00"/>
    <s v="4 años 1 días."/>
    <d v="2027-04-26T00:00:00"/>
    <s v=""/>
    <d v="2027-04-26T00:00:00"/>
    <s v="4 años 1 días."/>
    <s v="Término Ok"/>
    <m/>
    <m/>
    <m/>
    <s v=" "/>
    <s v="Calle 155A # 88 - 05"/>
    <n v="3054188407"/>
    <s v="jactunaaltabellavista@gmail.com"/>
    <s v="No aplica"/>
    <s v="No aplica"/>
    <s v="No aplica"/>
    <s v="No aplica"/>
    <s v="Colombia"/>
    <s v="Bogotá, D.C."/>
    <s v="Cundinamarca"/>
    <d v="2008-06-16T00:00:00"/>
    <s v="-"/>
    <s v="No aplica"/>
    <s v="Rep. Legal JAC TUNA ALTA: GLADIS FETECUA SANCHEZ. C.C. 52583315"/>
  </r>
  <r>
    <x v="3"/>
    <s v="479-2023"/>
    <s v="No aplica"/>
    <s v="Secop II"/>
    <s v="479-2023-COMODATO"/>
    <s v="FDLSUBACD-472-2023"/>
    <x v="0"/>
    <x v="10"/>
    <x v="2"/>
    <m/>
    <m/>
    <s v="JAC TUNA BAJA III SECTOR"/>
    <n v="900297607"/>
    <s v="Bogotá, D.C."/>
    <s v="No es CPS P-AG"/>
    <n v="0"/>
    <n v="0"/>
    <n v="0"/>
    <n v="0"/>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335460&amp;isFromPublicArea=True&amp;isModal=true&amp;asPopupView=true"/>
    <x v="16"/>
    <x v="459"/>
    <d v="2023-04-26T00:00:00"/>
    <d v="2027-04-26T00:00:00"/>
    <s v="4 años 1 días."/>
    <d v="2027-04-26T00:00:00"/>
    <s v=""/>
    <d v="2027-04-26T00:00:00"/>
    <s v="4 años 1 días."/>
    <s v="Término Ok"/>
    <m/>
    <m/>
    <m/>
    <m/>
    <s v="Calle 106 # 154A - 66"/>
    <n v="3114787890"/>
    <s v="jac.tunabaja3@gmail.com"/>
    <s v="No aplica"/>
    <s v="No aplica"/>
    <s v="No aplica"/>
    <s v="No aplica"/>
    <s v="Colombia"/>
    <s v="Bogotá, D.C."/>
    <s v="Cundinamarca"/>
    <d v="2009-04-29T00:00:00"/>
    <s v="-"/>
    <s v="No aplica"/>
    <s v="Rep. Legal JAC TUNA BAJA III SECTOR: ARMANDO CAVIATIVA GOMEZ. C.C. 79232854"/>
  </r>
  <r>
    <x v="3"/>
    <s v="480-2023"/>
    <s v="No aplica"/>
    <s v="Secop II"/>
    <s v="480-2023-COMODATO"/>
    <s v="FDLSUBACD-473-2023"/>
    <x v="0"/>
    <x v="10"/>
    <x v="2"/>
    <m/>
    <m/>
    <s v="JAC URBANIZACIÓN BOSQUES DE NOGALES"/>
    <n v="901461984"/>
    <s v="Bogotá, D.C."/>
    <s v="No es CPS P-AG"/>
    <n v="0"/>
    <n v="0"/>
    <n v="0"/>
    <n v="0"/>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335347&amp;isFromPublicArea=True&amp;isModal=true&amp;asPopupView=true"/>
    <x v="16"/>
    <x v="459"/>
    <d v="2023-04-26T00:00:00"/>
    <d v="2027-04-26T00:00:00"/>
    <s v="4 años 1 días."/>
    <d v="2027-04-26T00:00:00"/>
    <s v=""/>
    <d v="2027-04-26T00:00:00"/>
    <s v="4 años 1 días."/>
    <s v="Término Ok"/>
    <m/>
    <m/>
    <m/>
    <m/>
    <s v="Calle 132D # 140-15 BQ 7 AP 102"/>
    <n v="3232063696"/>
    <s v="jacurbbasnogales@gmail.com"/>
    <s v="No aplica"/>
    <s v="No aplica"/>
    <s v="No aplica"/>
    <s v="No aplica"/>
    <s v="Colombia"/>
    <s v="Bogotá, D.C."/>
    <s v="Cundinamarca"/>
    <d v="2022-04-27T00:00:00"/>
    <s v="-"/>
    <s v="No aplica"/>
    <s v="Rep. Legal JAC URBANIZACIÓN BOSQUES DE NOGALES: LUZ AMANDA ORTIZ PIÑERO. C.C. 20563808"/>
  </r>
  <r>
    <x v="3"/>
    <s v="481-2023"/>
    <s v="No aplica"/>
    <s v="Secop II"/>
    <s v="481-2023-COMODATO"/>
    <s v="FDLSUBACD-474-2023"/>
    <x v="0"/>
    <x v="10"/>
    <x v="2"/>
    <m/>
    <m/>
    <s v="JAC SABANA DE TIBABUYES"/>
    <n v="8300571535"/>
    <s v="Bogotá, D.C."/>
    <s v="No es CPS P-AG"/>
    <n v="0"/>
    <n v="0"/>
    <n v="0"/>
    <n v="0"/>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337906&amp;isFromPublicArea=True&amp;isModal=true&amp;asPopupView=true"/>
    <x v="16"/>
    <x v="459"/>
    <d v="2023-04-26T00:00:00"/>
    <d v="2027-04-26T00:00:00"/>
    <s v="4 años 1 días."/>
    <d v="2027-04-26T00:00:00"/>
    <s v=""/>
    <d v="2027-04-26T00:00:00"/>
    <s v="4 años 1 días."/>
    <s v="Término Ok"/>
    <m/>
    <m/>
    <m/>
    <m/>
    <s v="Calle 142D # 127A - 59"/>
    <n v="4650894"/>
    <s v="sabanadetibabuyes2016@gmail.com"/>
    <s v="No aplica"/>
    <s v="No aplica"/>
    <s v="No aplica"/>
    <s v="No aplica"/>
    <s v="Colombia"/>
    <s v="Bogotá, D.C."/>
    <s v="Cundinamarca"/>
    <d v="2008-06-05T00:00:00"/>
    <s v="-"/>
    <s v="No aplica"/>
    <s v="Rep. Legal JAC SABANA DE TIBABUYES: JOSE RICARDO BECERRA CONDE. C.C. 79602587 "/>
  </r>
  <r>
    <x v="3"/>
    <s v="482-2023"/>
    <s v="No aplica"/>
    <s v="Secop II"/>
    <s v="482-2023-COMODATO"/>
    <s v="FDLSUBACD-475-2023"/>
    <x v="0"/>
    <x v="10"/>
    <x v="2"/>
    <m/>
    <m/>
    <s v="JAC SAN CAYETANO"/>
    <n v="860519524"/>
    <s v="Bogotá, D.C."/>
    <s v="No es CPS P-AG"/>
    <n v="0"/>
    <n v="0"/>
    <n v="0"/>
    <n v="0"/>
    <s v="-"/>
    <m/>
    <m/>
    <s v="No aplica"/>
    <s v="ESAL"/>
    <x v="7"/>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337844&amp;isFromPublicArea=True&amp;isModal=true&amp;asPopupView=true"/>
    <x v="16"/>
    <x v="458"/>
    <s v="Sin iniciar"/>
    <s v="Sin iniciar"/>
    <s v=""/>
    <s v="Sin iniciar"/>
    <s v=""/>
    <s v="Sin iniciar"/>
    <s v=""/>
    <s v="Sin iniciar"/>
    <m/>
    <m/>
    <m/>
    <m/>
    <m/>
    <m/>
    <n v="0"/>
    <n v="0"/>
    <n v="0"/>
    <m/>
    <s v="No aplica"/>
    <n v="0"/>
    <n v="0"/>
    <n v="0"/>
    <m/>
    <s v="-"/>
    <n v="0"/>
    <m/>
  </r>
  <r>
    <x v="3"/>
    <s v="483-2023"/>
    <n v="89490"/>
    <s v="Secop I"/>
    <s v="483-2023-CONVINT(89490)"/>
    <s v="FDLSUBACD-476-2023(89490)"/>
    <x v="0"/>
    <x v="1"/>
    <x v="2"/>
    <m/>
    <m/>
    <s v="SECRETARIA DISTRITAL DE CULTURA DE RECREACION - IDARTES. ESCULTURA LOCAL 2023"/>
    <s v="899999061-9"/>
    <m/>
    <s v="No es CPS P-AG"/>
    <n v="3208080526"/>
    <n v="0"/>
    <n v="0"/>
    <n v="3208080526"/>
    <s v="-"/>
    <m/>
    <m/>
    <s v="No aplica"/>
    <s v="Entidad Distrital"/>
    <x v="6"/>
    <m/>
    <s v="Aunar esfuerzos te´cnicos, administrativos y financieros con el fin de desarrollar acciones articuladas entre la SCRD, el IDARTES y los Fondos de Desarrollo Local, orientadas a fomentar procesos de formacio´n, cualificacio´n, fortalecimiento y participacio´n de los agentes culturales territoriales del Distrito Capital, en el marco de la creacio´n, comercializacio´n, apropiacio´n y circulacio´n de bienes y servicios culturales, arti´sticos y patrimoniales, de conformidad con las iniciativas priorizadas en la estrategia Distrital ''Presupuestos Participativos&quot;, los acuerdos locales o las iniciativas concertadas con los pueblos e´tnicos y grupos de intere´s de los territorios y a las acciones adelantadas en el “Proceso Misional de Fomento”, de acuerdo con los proyectos a ejecutar asociados a las metas de cada Localidad en el programa &quot;Es Cultura Local 2023&quot; "/>
    <s v="https://www.contratos.gov.co/consultas/detalleProceso.do?numConstancia=23-22-66796&amp;g-recaptcha-response=03AL8dmw_L5R8rfnmFG9pVcDynWIQBaRNKM00mZJAQJo8lGBGAHo4MVoSsh9VNY4E3cZUE4Uqa_I0Or_jIODTTod8k0SBWINWF6kL97snUiBOTVF77VSBcUAz4VUGVpzU1poUv70T3VGGVZ9Qh2ZVTYi-I-PCKTorc75d4ol8Jaswv5CmvrrBwAx2Nu34MuprMokUJbaeIc0WqM8Cb1XvkLcCivvjcqU204Z58WHE8rrJVWg0H_Hsxvp3r7J7gtdWqqRgcCGBVx71_DrFCoSyDEVKq0bgp-pnuXr6l2MA2cBNm5Lg8N-Pt9H9ze3MQq4Fo-xCQNb53ZGiB047Pkz2I4G2hO0AKExFO14b44fjJ382C1TN0YcDxPdvFAVkh5ZysnpXwBK0vqNpNdsymt9eHv9SmITbBrRWQ_IPM4UhzyQBukTHjNexBa4JQwwxoQf1FjKb52SmcpKCxptKbIuRmu7KFXzrnPMoUh2Hn-3axPs840LxOHqSUII7hh08VwzrqoPlVCpu_4lfMJ8JIoF7cH1w91nkuWXgU2N7_Ek2cvk7Vw0-hDZp_sac"/>
    <x v="4"/>
    <x v="458"/>
    <d v="2023-06-21T00:00:00"/>
    <d v="2024-07-31T00:00:00"/>
    <s v="1 años 1 meses 11 días."/>
    <d v="2024-07-31T00:00:00"/>
    <s v=""/>
    <d v="2024-07-31T00:00:00"/>
    <s v="1 años 1 meses 11 días."/>
    <s v="Término Ok"/>
    <m/>
    <m/>
    <m/>
    <m/>
    <m/>
    <m/>
    <n v="0"/>
    <n v="0"/>
    <n v="0"/>
    <m/>
    <s v="No aplica"/>
    <s v="Colombia"/>
    <s v="Bogotá, D.C."/>
    <s v="Cundinamarca"/>
    <m/>
    <s v="-"/>
    <s v="No aplica"/>
    <m/>
  </r>
  <r>
    <x v="3"/>
    <s v="484-2023"/>
    <n v="86302"/>
    <s v="Secop II"/>
    <s v="484-2023CO(86302)"/>
    <s v="FDLSLP-3-2023(86302)"/>
    <x v="5"/>
    <x v="8"/>
    <x v="2"/>
    <m/>
    <m/>
    <s v="CONSORCIO BOGOTÁ"/>
    <n v="901708606"/>
    <m/>
    <s v="No es CPS P-AG"/>
    <n v="2621000000"/>
    <n v="0"/>
    <n v="0"/>
    <n v="2621000000"/>
    <s v="-"/>
    <s v="CONSULTORIA Y CONSTRUCCION S.A.S (50.00%) - OBRAS CYC SAS (50.00%)"/>
    <s v="Interventoría: ARQUITECTURA URBANA LTDA [498 de 2023]"/>
    <s v="No aplica"/>
    <s v="Consorcio"/>
    <x v="3"/>
    <s v="1. 20/02/2024 10:58:44 PM Mediante documento radicado en el Fondo de Desarrollo Local de Suba, por, coordinador de área de infraestructura, el apoyo a la Supervisión y la Supervisión del contrato interventoría 498-2023CINT(89112), se solicita PRORROGA del contrato al Contrato 484-2023CO(86302, suscrito con CONSORCIO BOGOTA, por el término de DOS (2) MESES. Teniendo en cuenta que la justificación que se encuentra en el documento anexo, el cual hace parte integral del presente contrato. La nueva fecha terminación del contrato es el 20 de abril de 2024. Lo anterior, con fundamento además en el principio de la autonomía de la voluntad consagrado en el artículo 1602 del Código Civil, en concordancia con el artículo 40 de la Ley 80 de 1993, inciso tercero."/>
    <s v="REALIZAR EL MANTENIMIENTO Y/O ADECUACIÓN Y/O RECONSTRUCCIÓN DE LA INFRAESTRUCTURA FÍSICA, ASÍ COMO EL SUMINISTRO E INSTALACIÓN DE MOBILIARIO URBANO A LOS PARQUES VECINALES Y DE BOLSILLO DE LA LOCALIDAD DE SUBA POR PRECIOS UNITARIOS FIJOS SIN FORMULA DE REAJUSTE Y MONTO AGOTABLE QUE CONFORMAN EL SISTEMA DISTRITAL DE  PARQUES"/>
    <s v="https://community.secop.gov.co/Public/Tendering/OpportunityDetail/Index?noticeUID=CO1.NTC.4171860&amp;isFromPublicArea=True&amp;isModal=true&amp;asPopupView=true"/>
    <x v="11"/>
    <x v="458"/>
    <d v="2023-06-21T00:00:00"/>
    <d v="2024-02-20T00:00:00"/>
    <s v="8 meses "/>
    <d v="2024-04-20T00:00:00"/>
    <s v="2 meses "/>
    <d v="2024-04-20T00:00:00"/>
    <s v="10 meses "/>
    <s v="Término Ok"/>
    <m/>
    <m/>
    <m/>
    <m/>
    <m/>
    <m/>
    <s v="licitaciones2@conycon.com.co"/>
    <s v="…"/>
    <s v="..."/>
    <s v="..."/>
    <s v="No aplica"/>
    <s v="Colombia"/>
    <s v="Bogotá, D.C."/>
    <s v="Cundinamarca"/>
    <m/>
    <s v="-"/>
    <s v="No aplica"/>
    <m/>
  </r>
  <r>
    <x v="3"/>
    <s v="108459-2023"/>
    <n v="89307"/>
    <s v="Tienda virtual"/>
    <s v="ORDEN DE COMPRA 108459"/>
    <s v="No aplica"/>
    <x v="6"/>
    <x v="9"/>
    <x v="3"/>
    <m/>
    <m/>
    <s v="CAMERFIRMA COLOMBIA SAS"/>
    <n v="901312112"/>
    <s v="Bogotá, D.C."/>
    <s v="No es CPS P-AG"/>
    <n v="190400"/>
    <n v="0"/>
    <n v="0"/>
    <n v="190400"/>
    <s v="-"/>
    <m/>
    <m/>
    <s v="No aplica"/>
    <s v="Persona Jurídica"/>
    <x v="4"/>
    <m/>
    <s v="ADQUISICIÓN DE CERTIFICADODE FIRMA DIGITAL DE SEGURIDAD PARA LAALCALDÍA LOCAL DE SUBA"/>
    <s v="https://colombiacompra.gov.co/tienda-virtual-del-estado-colombiano/ordenes-compra/108459"/>
    <x v="9"/>
    <x v="458"/>
    <d v="2023-05-01T00:00:00"/>
    <d v="2023-09-30T00:00:00"/>
    <s v="5 meses "/>
    <d v="2023-09-30T00:00:00"/>
    <s v=""/>
    <d v="2023-09-30T00:00:00"/>
    <s v="5 meses "/>
    <s v="Término Ok"/>
    <m/>
    <m/>
    <m/>
    <m/>
    <s v="CARRERA 13 # 28 - 38 OFICNA 202"/>
    <n v="3102346144"/>
    <s v="contacto@colombia.camerfirma.co"/>
    <n v="0"/>
    <n v="0"/>
    <m/>
    <s v="No aplica"/>
    <s v="Colombia"/>
    <s v="Bogotá, D.C."/>
    <s v="Cundinamarca"/>
    <m/>
    <s v="-"/>
    <s v="No aplica"/>
    <m/>
  </r>
  <r>
    <x v="3"/>
    <s v="485-2023"/>
    <n v="86955"/>
    <s v="Secop II"/>
    <s v="485-2023CPS-AG(86955)"/>
    <s v="FDLSUBACD-477-2023-(86955)"/>
    <x v="0"/>
    <x v="0"/>
    <x v="0"/>
    <m/>
    <m/>
    <s v="GERMAN ALBERTO ARANGO CAMARGO"/>
    <n v="80808355"/>
    <s v="Bogotá, D.C."/>
    <n v="1979"/>
    <n v="15300000"/>
    <n v="3910000"/>
    <n v="0"/>
    <n v="19210000"/>
    <n v="3201666.6666666665"/>
    <m/>
    <m/>
    <n v="1"/>
    <s v="Persona Natural"/>
    <x v="0"/>
    <s v="1. 8/11/2023 6:50:43 PM La supervisión del Contrato de Prestación de Servicios No. 485-2023CPS-AG(86955), suscrito con GERMÁN ALBERTO ARANGO CAMARGO identificado con cédula de ciudadanía No. 80.808.355 radicó en la Oficina de Contratación solicitud de ADICIÓN Y PRÓRROGA No. (1), del mismo; prórroga hasta el treinta y uno (31) de diciembre de 2023, y adición por la suma de TRES MILLONES NOVECIENTOS DIEZ MIL PESOS M/CTE. ($3.910.000) la cual se encuentra respaldada con el Certificado de Disponibilidad Presupuestal No. 494 del 31 de enero de 2023, teniendo en cuenta la justificación que se encuentra en los documentos anexos, que hacen parte integral del presente Contrato."/>
    <s v="Apoyar administrativa y asistencialmente a las Inspecciones de Policía de la Localidad."/>
    <s v="https://community.secop.gov.co/Public/Tendering/OpportunityDetail/Index?noticeUID=CO1.NTC.4383912&amp;isFromPublicArea=True&amp;isModal=true&amp;asPopupView=true"/>
    <x v="25"/>
    <x v="461"/>
    <d v="2023-05-15T00:00:00"/>
    <d v="2023-11-14T00:00:00"/>
    <s v="6 meses "/>
    <d v="2023-12-31T00:00:00"/>
    <s v="1 meses 17 días."/>
    <d v="2023-12-31T00:00:00"/>
    <s v="7 meses 17 días."/>
    <s v="Término Ok"/>
    <m/>
    <m/>
    <m/>
    <m/>
    <s v="Carrera 82 # 17 - 95"/>
    <n v="3003465449"/>
    <s v="gaarangocamargo@gmail.com"/>
    <s v="Banco de Bogotá"/>
    <s v="Ahorros"/>
    <s v="130691000200195000"/>
    <s v="Masculino"/>
    <s v="Colombia"/>
    <s v="Bogotá, D.C."/>
    <s v="Cundinamarca"/>
    <d v="1983-11-28T00:00:00"/>
    <n v="40"/>
    <s v="INGENIERIA DE SISTEMAS; TÉCNICO EN SISTEMAS"/>
    <m/>
  </r>
  <r>
    <x v="3"/>
    <s v="486-2023"/>
    <n v="87492"/>
    <s v="Secop II"/>
    <s v="486-2023CPS-P(87492)"/>
    <s v="FDLSUBACD-478-2023-(87492)"/>
    <x v="0"/>
    <x v="0"/>
    <x v="1"/>
    <m/>
    <m/>
    <s v="BELKIS INDIRA SANCHEZ LEGUIZAMON"/>
    <n v="46386139"/>
    <s v="Pesca (Boyacá)"/>
    <n v="1979"/>
    <n v="30300000"/>
    <n v="0"/>
    <n v="0"/>
    <n v="30300000"/>
    <n v="5050000"/>
    <m/>
    <m/>
    <n v="5"/>
    <s v="Persona Natural"/>
    <x v="0"/>
    <m/>
    <s v="Prestar los servicios profesionales como abogado en la Alcaldía Local de Suba, principalmente en todas las gestiones jurídicas y administrativas en materia de Propiedad Horizontal.”"/>
    <s v="https://community.secop.gov.co/Public/Tendering/OpportunityDetail/Index?noticeUID=CO1.NTC.4387697&amp;isFromPublicArea=True&amp;isModal=true&amp;asPopupView=true"/>
    <x v="21"/>
    <x v="461"/>
    <d v="2023-06-01T00:00:00"/>
    <d v="2023-11-30T00:00:00"/>
    <s v="6 meses "/>
    <d v="2023-11-30T00:00:00"/>
    <s v=""/>
    <d v="2023-11-30T00:00:00"/>
    <s v="6 meses "/>
    <s v="Término Ok"/>
    <m/>
    <m/>
    <m/>
    <m/>
    <s v="CARRERA 97 # 132-28"/>
    <n v="3102194524"/>
    <s v="indir84@hotmail.com"/>
    <s v="Banco BBVA"/>
    <s v="Ahorros"/>
    <s v="42320010"/>
    <s v="Femenino"/>
    <s v="Colombia"/>
    <s v="Sogamoso"/>
    <s v="Boyacá"/>
    <d v="1984-11-16T00:00:00"/>
    <n v="39"/>
    <s v="ESPECIALIZACION EN DERECHO PENAL; ESPECIALIZACION EN DERECHO ADMINISTRATIVO; DERECHO"/>
    <m/>
  </r>
  <r>
    <x v="3"/>
    <s v="487-2023"/>
    <n v="87590"/>
    <s v="Secop II"/>
    <s v="487-2023CPS-AG(87590)"/>
    <s v="FDLSUBACD-479-2023(87590)"/>
    <x v="0"/>
    <x v="0"/>
    <x v="0"/>
    <m/>
    <m/>
    <s v="MIGUEL ANDRES GALINDO GONZALEZ"/>
    <n v="1026565287"/>
    <s v="Bogotá, D.C."/>
    <n v="1978"/>
    <n v="24000000"/>
    <n v="0"/>
    <n v="0"/>
    <n v="24000000"/>
    <n v="4000000"/>
    <m/>
    <m/>
    <n v="5"/>
    <s v="Persona Natural"/>
    <x v="0"/>
    <m/>
    <s v="Prestar los servicios de apoyo en el Área de Gestión de Desarrollo Local en el acompañamiento de acciones enfocadas a fortalecer el tejido social dentro de las acciones ambientales de la localidad de Suba"/>
    <s v="https://community.secop.gov.co/Public/Tendering/OpportunityDetail/Index?noticeUID=CO1.NTC.4412639&amp;isFromPublicArea=True&amp;isModal=true&amp;asPopupView=true"/>
    <x v="12"/>
    <x v="462"/>
    <d v="2023-05-30T00:00:00"/>
    <d v="2023-11-29T00:00:00"/>
    <s v="6 meses "/>
    <d v="2023-11-29T00:00:00"/>
    <s v=""/>
    <d v="2023-11-29T00:00:00"/>
    <s v="6 meses "/>
    <s v="Término Ok"/>
    <m/>
    <m/>
    <m/>
    <m/>
    <s v="TV 80 F 69 17 SUR"/>
    <n v="3008514587"/>
    <s v="athem16@hotmail.com"/>
    <s v="Bancolombia"/>
    <s v="Ahorros"/>
    <s v="4667672819"/>
    <s v="Masculino"/>
    <s v="Colombia"/>
    <s v="Bogotá, D.C."/>
    <s v="Cundinamarca"/>
    <d v="1990-09-17T00:00:00"/>
    <n v="33"/>
    <s v="BACHILLER"/>
    <m/>
  </r>
  <r>
    <x v="3"/>
    <s v="488-2023"/>
    <n v="89010"/>
    <s v="Secop II"/>
    <s v="488-2023CPS-P(89010)"/>
    <s v="FDLSUBACD-480-2023(89010)"/>
    <x v="0"/>
    <x v="0"/>
    <x v="1"/>
    <m/>
    <m/>
    <s v="FELIPE SANTIAGO PEREZ ERAZO"/>
    <n v="9098134"/>
    <s v="Cartagena (Bolívar)"/>
    <n v="1978"/>
    <n v="30300000"/>
    <n v="0"/>
    <n v="0"/>
    <n v="30300000"/>
    <n v="5050000"/>
    <m/>
    <m/>
    <n v="1"/>
    <s v="Persona Natural"/>
    <x v="0"/>
    <m/>
    <s v="PRESTAR LOS SERVICIOS PROFESIONALES AL ÁREA DE GESTIÓN DEL DESARROLLO LOCAL PARA APOYAR AL ALCALDE LOCAL EN EL FORTALECIMIENTO E INCLUSIÓN DE LAS COMUNIDADES NEGRAS, AFROCOLOMBIANAS, RAIZALES Y PALENQUERAS EN EL MARCO DE LA POLÍTICA PÚBLICA DISTRITAL AFRODESCENDIENTES Y LOS ESPACIOS DE PARTICIPACIÓN"/>
    <s v="https://community.secop.gov.co/Public/Tendering/OpportunityDetail/Index?noticeUID=CO1.NTC.4384036&amp;isFromPublicArea=True&amp;isModal=true&amp;asPopupView=true"/>
    <x v="4"/>
    <x v="463"/>
    <d v="2023-05-15T00:00:00"/>
    <d v="2023-11-14T00:00:00"/>
    <s v="6 meses "/>
    <d v="2023-11-14T00:00:00"/>
    <s v=""/>
    <d v="2023-11-14T00:00:00"/>
    <s v="6 meses "/>
    <s v="Término Ok"/>
    <m/>
    <m/>
    <m/>
    <m/>
    <s v="Calle 152D #102B-10 Nuevo Suba IV Etapa"/>
    <n v="3005259794"/>
    <s v="licfelipeperez@hotmail.es"/>
    <s v="Bancolombia"/>
    <s v="Ahorros"/>
    <s v="17700021360"/>
    <s v="Masculino"/>
    <s v="Colombia"/>
    <s v="Cartagena"/>
    <s v="Bolívar"/>
    <d v="1977-11-15T00:00:00"/>
    <n v="46"/>
    <s v="LICENCIATURA EN CIENCIAS SOCIALES"/>
    <m/>
  </r>
  <r>
    <x v="3"/>
    <s v="489-2023"/>
    <n v="89787"/>
    <s v="Secop II"/>
    <s v="489-2023CPS-P(89787)"/>
    <s v="FDLSUBACD-481-2023-(89787)"/>
    <x v="0"/>
    <x v="0"/>
    <x v="1"/>
    <m/>
    <m/>
    <s v="DIANA MARIA VIDAL COLLAZOS"/>
    <n v="52802997"/>
    <s v="Bogotá, D.C."/>
    <n v="1996"/>
    <n v="40400000"/>
    <n v="0"/>
    <n v="0"/>
    <n v="40400000"/>
    <n v="5050000"/>
    <m/>
    <m/>
    <n v="1"/>
    <s v="Persona Natural"/>
    <x v="0"/>
    <m/>
    <s v="Prestar servicios profesionales para el acompañamiento de acciones e instrumentos psicosociales y/o artisticos en favor del bienestar fisico, emocional, mental y autonomía de las mujeres cuidadoras en el marco del Sistema Distrital de cuidado."/>
    <s v="https://community.secop.gov.co/Public/Tendering/OpportunityDetail/Index?noticeUID=CO1.NTC.4420181&amp;isFromPublicArea=True&amp;isModal=true&amp;asPopupView=true"/>
    <x v="4"/>
    <x v="464"/>
    <d v="2023-06-01T00:00:00"/>
    <d v="2023-12-31T00:00:00"/>
    <s v="7 meses "/>
    <d v="2023-12-31T00:00:00"/>
    <s v=""/>
    <d v="2023-12-31T00:00:00"/>
    <s v="7 meses "/>
    <s v="Término Ok"/>
    <m/>
    <m/>
    <m/>
    <m/>
    <s v="CL 140 D 103 F 70"/>
    <n v="3166397620"/>
    <s v="dianaprincasly@gmail.com"/>
    <s v="Bancolombia"/>
    <s v="Ahorros"/>
    <s v="54729664483"/>
    <s v="Femenino"/>
    <s v="Colombia"/>
    <s v="Bogotá, D.C."/>
    <s v="Cundinamarca"/>
    <d v="1981-01-21T00:00:00"/>
    <n v="43"/>
    <s v="PSICOLOGIA"/>
    <m/>
  </r>
  <r>
    <x v="3"/>
    <s v="490-2023"/>
    <n v="89818"/>
    <s v="Secop II"/>
    <s v="490-2023CPS-AG(89932)"/>
    <s v="FDLSUBACD-482-2023(89932)"/>
    <x v="0"/>
    <x v="0"/>
    <x v="0"/>
    <m/>
    <m/>
    <s v="LUIS DAVID CALDERON ALVAREZ"/>
    <n v="1019077713"/>
    <s v="Bogotá, D.C."/>
    <n v="1978"/>
    <n v="12000000"/>
    <n v="6000000"/>
    <n v="0"/>
    <n v="18000000"/>
    <n v="4000000"/>
    <m/>
    <m/>
    <n v="5"/>
    <s v="Persona Natural"/>
    <x v="0"/>
    <s v="1. 29/08/2023 3:22:43 PM Mediante documento radicado en el Fondo de Desarrollo Local de Suba, por JULIAN ANDRES MORENO BARON, quien obra como supervisor del Contrato de Prestación de Servicios 490-2023CPS-AG(89932), suscrito con LUIS DAVID CALDERÓN ÁLVAREZ se determina prorrogar por CUARENTA Y CINCO (45) DÍAS contado a partir del vencimiento del plazo pactado y adicionar presupuestalmente al contrato la suma de SEIS MILLONES PESOS M/CTE. ($ 6.000.000) incluido impuestos, (la justificación se encuentra anexa al presente, la cual hace parte integra del contrato). La nueva fecha terminación del contrato es el 14/10/2023. Para el efecto, se cuenta con el Certificado de Disponibilidad Presupuestal (CDP) No. 1024 del 29 de agosto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de apoyo en el Área de Gestión de Desarrollo Local en el acompañamiento de acciones enfocadas a fortalecer el tejido social dentro de las acciones ambientales de la localidad de Suba"/>
    <s v="https://community.secop.gov.co/Public/Tendering/OpportunityDetail/Index?noticeUID=CO1.NTC.4412643&amp;isFromPublicArea=True&amp;isModal=true&amp;asPopupView=true"/>
    <x v="12"/>
    <x v="464"/>
    <d v="2023-05-30T00:00:00"/>
    <d v="2023-08-29T00:00:00"/>
    <s v="3 meses "/>
    <d v="2023-10-14T00:00:00"/>
    <s v="1 meses 15 días."/>
    <d v="2023-10-14T00:00:00"/>
    <s v="4 meses 15 días."/>
    <s v="Término Ok"/>
    <m/>
    <m/>
    <m/>
    <m/>
    <s v="Cra 103 C 131 C 16"/>
    <n v="3204819929"/>
    <s v="bogdaviid@gmail.com"/>
    <s v="Banco Scotiabank Colpatria"/>
    <s v="Ahorros"/>
    <s v="6342039263"/>
    <s v="Masculino"/>
    <s v="Colombia"/>
    <s v="Bogotá, D.C."/>
    <s v="Cundinamarca"/>
    <d v="1992-12-02T00:00:00"/>
    <n v="31"/>
    <s v="CIENCIA POLITICA"/>
    <m/>
  </r>
  <r>
    <x v="3"/>
    <s v="491-2023"/>
    <n v="85817"/>
    <s v="Secop II"/>
    <s v="491-2023CPS-AG(85817)"/>
    <s v="FDLSUBACD-483-2023(85817)"/>
    <x v="0"/>
    <x v="0"/>
    <x v="0"/>
    <m/>
    <m/>
    <s v="JAVIER ALBERTO MENDEZ PINZON"/>
    <n v="1019010249"/>
    <s v="Bogotá, D.C."/>
    <n v="1953"/>
    <n v="32000000"/>
    <n v="10000000"/>
    <n v="0"/>
    <n v="42000000"/>
    <n v="5050000"/>
    <m/>
    <m/>
    <n v="1"/>
    <s v="Persona Natural"/>
    <x v="0"/>
    <s v="1. 28/12/2023 8:18:48 PM Mediante documento radicado el 13 de diciembre de 2023, se solicita la PRÓRROGA y ADICIÓN del contrato No. 491-2023CPS-P(86091), suscrito con y JAVIER ALBERTO MENDEZ PINZON por el término de TRES MESES, además de adicionar DIEZ MILLONES DE PESOS (10.000.000); atendiendo a la necesidad de garantizar la función de la administración local se requiere continuar con la ejecución del contrato de prestación de servicios objeto de adición y prórroga. LA NUEVA FECHA DE TERMINACIÓN DEL CONTRATO ES EL DÍA 30 DE MARZO DE 2024. Las erogaciones correspondientes al pago del valor de la presente adición se harán con cargo al presupuesto del FDLS, según certificado de disponibilidad presupuestal No. 1436 del 28 de diciembre de 2023. Lo anterior, con fundamento además en el principio de la autonomía de la voluntad consagrado en el artículo 1602 del Código Civil, en concordancia con el artículo 40 de la Ley 80 de 1993, inciso tercero."/>
    <s v="PRESTAR SERVICIOS DE APOYO A LA GESTIÓN PARA EL SEGUIMIENTO DEL CUMPLIMIENTO DE LOS PROCEDIMIENTOS ADMINISTRATIVOS, OPERATIVOS Y TÉCNICOS DEL PROYECTO – RETO LOCAL – Y LOS ASOCIADOS A LA INCLUSIÓN SOCIAL Y SEGURIDAD ECONÓMICA EN LA LOCALIDAD DE SUBA"/>
    <s v="https://community.secop.gov.co/Public/Tendering/OpportunityDetail/Index?noticeUID=CO1.NTC.4366509&amp;isFromPublicArea=True&amp;isModal=true&amp;asPopupView=true"/>
    <x v="2"/>
    <x v="463"/>
    <d v="2023-05-15T00:00:00"/>
    <d v="2023-12-31T00:00:00"/>
    <s v="7 meses 17 días."/>
    <d v="2024-03-30T00:00:00"/>
    <s v="2 meses 28 días."/>
    <d v="2024-03-30T00:00:00"/>
    <s v="10 meses 16 días."/>
    <s v="Término Ok"/>
    <m/>
    <m/>
    <m/>
    <m/>
    <s v="Cra 88 c No 129 b - 33"/>
    <n v="3503781115"/>
    <s v="mendezpinzonjavier@gmail.com"/>
    <s v="Bancolombia"/>
    <s v="Ahorros"/>
    <s v="37261840830"/>
    <s v="Masculino"/>
    <s v="Colombia"/>
    <s v="Bogotá, D.C."/>
    <s v="Cundinamarca"/>
    <d v="1986-11-07T00:00:00"/>
    <n v="37"/>
    <s v="BACHILLER"/>
    <m/>
  </r>
  <r>
    <x v="3"/>
    <s v="492-2023"/>
    <n v="86955"/>
    <s v="Secop II"/>
    <s v="492-2023CPS-AG(86955)"/>
    <s v="FDLSUBACD-484-2023(86955)"/>
    <x v="0"/>
    <x v="0"/>
    <x v="0"/>
    <m/>
    <m/>
    <s v="IGNACIO ELIAS MAHECHA MAHECHA"/>
    <n v="79116257"/>
    <s v="Bogotá, D.C."/>
    <n v="1979"/>
    <n v="15300000"/>
    <n v="4335000"/>
    <n v="0"/>
    <n v="19635000"/>
    <n v="3272500"/>
    <m/>
    <m/>
    <n v="1"/>
    <s v="Persona Natural"/>
    <x v="0"/>
    <s v="1. 8/11/2023 7:40:44 PM La supervisión del Contrato de Prestación de Servicios No. 492-2023CPS-AG(86955), suscrito con IGNACIO ELIAS MAHECHA MAECHA identificado con cédula de ciudadanía No. 79.116.257, radicó en la Oficina de Contratación solicitud de ADICIÓN Y PRÓRROGA No. (1), del mismo; prórroga hasta el TREINTA (30) de DICIEMBRE de 2023, y adición por la suma de CUATRO MILLONES TRESCIENTOS TREINTA Y CINCO MIL PESOS M/CTE ($4.335.000) la cual se encuentra respaldada con el Certificado de Disponibilidad Presupuestal No. 494 del 31 de enero de 2023 teniendo en cuenta la justificación que se encuentra en los documentos anexos, que hacen parte integral del presente Contrato."/>
    <s v="Apoyar administrativa y asistencialmente a las Inspecciones de Policía de la Localidad."/>
    <s v="https://community.secop.gov.co/Public/Tendering/OpportunityDetail/Index?noticeUID=CO1.NTC.4368353&amp;isFromPublicArea=True&amp;isModal=true&amp;asPopupView=true"/>
    <x v="31"/>
    <x v="465"/>
    <d v="2023-05-10T00:00:00"/>
    <d v="2023-11-09T00:00:00"/>
    <s v="6 meses "/>
    <d v="2023-12-30T00:00:00"/>
    <s v="1 meses 21 días."/>
    <d v="2023-12-30T00:00:00"/>
    <s v="7 meses 21 días."/>
    <s v="Término Ok"/>
    <m/>
    <m/>
    <m/>
    <m/>
    <s v="CL 16 SUR 28 23"/>
    <n v="3153814069"/>
    <s v="nachonet441@yahoo.es"/>
    <s v="Bancolombia"/>
    <s v="Ahorros"/>
    <s v="24746946917"/>
    <s v="Masculino"/>
    <s v="Colombia"/>
    <s v="Nimaima"/>
    <s v="Cundinamarca"/>
    <d v="1959-07-31T00:00:00"/>
    <n v="64"/>
    <s v="TECNICO EN OPERACIONES COMERCIALES"/>
    <m/>
  </r>
  <r>
    <x v="3"/>
    <s v="108806-2023"/>
    <n v="88981"/>
    <s v="Tienda virtual"/>
    <s v="ORDEN DE COMPRA 108806"/>
    <s v="No aplica"/>
    <x v="6"/>
    <x v="9"/>
    <x v="3"/>
    <m/>
    <m/>
    <s v="CLARYICON SAS"/>
    <n v="900442893"/>
    <s v="Bogotá, D.C."/>
    <s v="No es CPS P-AG"/>
    <n v="46159015"/>
    <n v="0"/>
    <n v="0"/>
    <n v="46159015"/>
    <s v="-"/>
    <m/>
    <m/>
    <s v="No aplica"/>
    <s v="Persona Jurídica"/>
    <x v="4"/>
    <m/>
    <s v="ADQUIRIR EQUIPOS DECÓMPUTO DE ESCRITORIO PARA DOTAR LASINSTITUCIONES EDUCATIVAS OFICIALES DE LALOCALIDAD DE SUBA"/>
    <s v="https://colombiacompra.gov.co/tienda-virtual-del-estado-colombiano/ordenes-compra/108806"/>
    <x v="4"/>
    <x v="466"/>
    <d v="2023-05-16T00:00:00"/>
    <d v="2023-08-05T00:00:00"/>
    <s v="2 meses 21 días."/>
    <d v="2023-08-05T00:00:00"/>
    <s v=""/>
    <d v="2023-08-05T00:00:00"/>
    <s v="2 meses 21 días."/>
    <s v="Término Ok"/>
    <m/>
    <m/>
    <m/>
    <m/>
    <m/>
    <n v="3143617610"/>
    <s v="fredy.orjuela@claryicon.com"/>
    <s v="…"/>
    <s v="..."/>
    <s v="..."/>
    <s v="No aplica"/>
    <s v="Colombia"/>
    <s v="Bogotá, D.C."/>
    <s v="Cundinamarca"/>
    <m/>
    <s v="-"/>
    <s v="No aplica"/>
    <m/>
  </r>
  <r>
    <x v="3"/>
    <s v="493-2023"/>
    <n v="89535"/>
    <s v="Secop II"/>
    <s v="493-2023SEG(89535)"/>
    <s v="FDLSMC-2-2023(89535)"/>
    <x v="0"/>
    <x v="11"/>
    <x v="2"/>
    <m/>
    <m/>
    <s v="COMPAÑÍA MUNDIAL DE SEGUROS S.A"/>
    <n v="860037013"/>
    <s v="Bogotá, D.C."/>
    <s v="No es CPS P-AG"/>
    <n v="4721201"/>
    <n v="2046529"/>
    <n v="0"/>
    <n v="6767730"/>
    <s v="-"/>
    <m/>
    <m/>
    <s v="No aplica"/>
    <s v="Persona Jurídica"/>
    <x v="3"/>
    <s v="1. 27/12/2023 4:52:56 PM Mediante documento radicado en el Fondo de Desarrollo Local de Suba, por MARIBEL GÓMEZ RODRIGUEZ, quien obra como apoyo a la supervisión del Contrato493-2023SEG(89535), se solicita PRORROGA y ADICIÓN del contrato, suscrito con la COMPAÑÍA MUNDIAL DE SEGUROS S.A., por el término de CIENTO UN (101) DÍAS, además adicionar DOS MILLONES CUARENTA Y SEIS MIL QUINIENTOS VEINTINUEVE PESOS ($2.046.529,00) MCTE. De conformidad con la justificación esgrimida en el documento anexo suscrito por el supervisor, que hace parte integral de la presente modificación contractual. La presente adición se encuentra respaldada con el Certificado de Disponibilidad Presupuestal No. 1396 de fecha 26 de Diciembre de 2023. La nueva fecha terminación del contrato es el diez (10) de abril de 2024. Lo anterior, con fundamento además en el principio de la autonomía de la voluntad consagrado en el artículo 1602 del Código Civil, en concordancia con el artículo 40 de la Ley 80 de 1993, inciso tercero."/>
    <s v="CONTRATAR CON UNA COMPAÑÍA DE SEGUROS, LA PÓLIZA DE VIDA GRUPO EDILES REQUERIDA POR EL FONDO DE DESARROLLO LOCAL DE SUBA"/>
    <s v="https://community.secop.gov.co/Public/Tendering/OpportunityDetail/Index?noticeUID=CO1.NTC.4345567&amp;isFromPublicArea=True&amp;isModal=true&amp;asPopupView=true"/>
    <x v="16"/>
    <x v="467"/>
    <d v="2023-05-12T00:00:00"/>
    <d v="2023-12-30T00:00:00"/>
    <s v="7 meses 19 días."/>
    <d v="2024-04-09T00:00:00"/>
    <s v="3 meses 10 días."/>
    <d v="2024-04-09T00:00:00"/>
    <s v="10 meses 29 días."/>
    <s v="Término Ok"/>
    <m/>
    <m/>
    <m/>
    <m/>
    <s v="-"/>
    <s v="-"/>
    <s v="-"/>
    <s v="…"/>
    <s v="..."/>
    <s v="..."/>
    <s v="No aplica"/>
    <s v="-"/>
    <s v="-"/>
    <s v="-"/>
    <s v="-"/>
    <s v="-"/>
    <s v="No aplica"/>
    <m/>
  </r>
  <r>
    <x v="3"/>
    <s v="494-2023"/>
    <n v="89306"/>
    <s v="Secop II"/>
    <s v="494-2023-CPS(89306)"/>
    <s v="FDLSSAMC-5-2023(89306)"/>
    <x v="2"/>
    <x v="2"/>
    <x v="2"/>
    <m/>
    <m/>
    <s v="CORPORACION ESTRATEGICA EN GESTION E INTEGRACION COLOMBIA -EGESCO"/>
    <n v="900175862"/>
    <s v="Bogotá, D.C."/>
    <s v="No es CPS P-AG"/>
    <n v="282983848"/>
    <n v="0"/>
    <n v="0"/>
    <n v="282983848"/>
    <s v="-"/>
    <m/>
    <m/>
    <s v="No aplica"/>
    <s v="ESAL"/>
    <x v="3"/>
    <s v="2. 16/01/2024 2:08:24 PM En atención a la suspensión realizada y a las fechas establecidas, se reactiva el contrato 494-2023 suscrito con EGESCO de acuerdo con la plataforma._x000a_1. 15/12/2023 4:12:35 PM Mediante documento allegado a la Oficina de Contratos del Fondo de Desarrollo Local de Suba, por Camilo Andrés Prieto Cuartas - Coordinador oficina de gestión ambiental quien obra como apoyo a la supervisión del Contrato de prestación de servicios N° 494-2023-CPS(89306) suscrito con Corporación Estratégica en Gestión e Integración Colombia, se solicita la suspensión del mismo, en virtud de lo descrito en el referido documento y acta de suspensión, los cuales hacen parte integra del contrato. En consecuencia, se suspende el contrato por el término de (1) un mes, desde el 15 de diciembre de 2023 hasta el 14 de enero de 2024. La nueva fecha de terminación del contrato es el 03 de abril de 2024, por lo cual el contratista se compromete a ampliar la vigencia de las garantías con la nueva fecha de terminación del contrato. Lo anterior, con fundamento además en el principio de la autonomía de la voluntad consagrado en el artículo 1602 del Código Civil, en concordancia con el artículo 40 de la Ley 80 de 1993, inciso tercero."/>
    <s v="EJECUTAR ACTIVIDADES PARA EL FOMENTO Y FORTALECIMIENTO DE LAS HUERTAS URBANAS Y PERIURBANAS DE LA LOCALIDAD DE SUBA"/>
    <s v="https://community.secop.gov.co/Public/Tendering/OpportunityDetail/Index?noticeUID=CO1.NTC.4306172&amp;isFromPublicArea=True&amp;isModal=true&amp;asPopupView=true"/>
    <x v="12"/>
    <x v="461"/>
    <d v="2023-07-04T00:00:00"/>
    <d v="2024-03-03T00:00:00"/>
    <s v="8 meses "/>
    <d v="2024-04-03T00:00:00"/>
    <s v=""/>
    <d v="2024-04-03T00:00:00"/>
    <s v="8 meses "/>
    <s v="Término Ok"/>
    <s v="Reactivado"/>
    <s v="1. Desde el 15 dic. 2023 hasta el 14 ene. 2024."/>
    <n v="31"/>
    <m/>
    <m/>
    <m/>
    <n v="0"/>
    <n v="0"/>
    <n v="0"/>
    <m/>
    <s v="No aplica"/>
    <n v="0"/>
    <n v="0"/>
    <n v="0"/>
    <m/>
    <s v="-"/>
    <n v="0"/>
    <m/>
  </r>
  <r>
    <x v="3"/>
    <s v="495-2023"/>
    <n v="89076"/>
    <s v="Secop II"/>
    <s v="495-2023-CV(89076)"/>
    <s v="FDLSSASI-4-2023(89076)"/>
    <x v="1"/>
    <x v="4"/>
    <x v="2"/>
    <m/>
    <m/>
    <s v="INTEGRA DE COLOMBIA SAS"/>
    <n v="901341884"/>
    <m/>
    <s v="No es CPS P-AG"/>
    <n v="85642872"/>
    <n v="0"/>
    <n v="0"/>
    <n v="85642872"/>
    <s v="-"/>
    <m/>
    <m/>
    <s v="No aplica"/>
    <s v="Persona Jurídica"/>
    <x v="2"/>
    <m/>
    <s v="ADQUISICIÓN DE SILLAS PARA LAS SEDES DE LA ALCALDÍA LOCAL DE SUBA, CONFORME A LAS DISPOSICIONES MÍNIMAS DE SEGURIDAD Y SALUD EN EL TRABAJO"/>
    <s v="https://community.secop.gov.co/Public/Tendering/OpportunityDetail/Index?noticeUID=CO1.NTC.4294102&amp;isFromPublicArea=True&amp;isModal=true&amp;asPopupView=true"/>
    <x v="8"/>
    <x v="468"/>
    <d v="2023-06-20T00:00:00"/>
    <d v="2023-09-19T00:00:00"/>
    <s v="3 meses "/>
    <d v="2023-09-19T00:00:00"/>
    <s v=""/>
    <d v="2023-09-19T00:00:00"/>
    <s v="3 meses "/>
    <s v="Término Ok"/>
    <m/>
    <m/>
    <m/>
    <d v="2023-09-14T00:00:00"/>
    <m/>
    <m/>
    <n v="0"/>
    <n v="0"/>
    <n v="0"/>
    <m/>
    <s v="No aplica"/>
    <n v="0"/>
    <n v="0"/>
    <n v="0"/>
    <m/>
    <s v="-"/>
    <n v="0"/>
    <m/>
  </r>
  <r>
    <x v="3"/>
    <s v="496-2023"/>
    <n v="88850"/>
    <s v="Secop II"/>
    <s v="496-2023-CPS(88850)"/>
    <s v="FDLSSAMC-4-2023(88850)"/>
    <x v="2"/>
    <x v="2"/>
    <x v="2"/>
    <m/>
    <m/>
    <s v="GERENCIA PUBLICA Y PRIVADA S.A.S"/>
    <n v="830014292"/>
    <m/>
    <s v="No es CPS P-AG"/>
    <n v="98983766"/>
    <n v="0"/>
    <n v="0"/>
    <n v="98983766"/>
    <s v="-"/>
    <m/>
    <m/>
    <s v="No aplica"/>
    <s v="Persona Jurídica"/>
    <x v="2"/>
    <s v="1. No hay nota en Secop ni documentos de soporte de modificación contractual."/>
    <s v="PRESTAR EL SERVICIO PARA REALIZAR LA TOMA FÍSICA, MEDICIÓN POSTERIOR DE LOS BIENES CLASIFICADOS COMO PROPIEDAD, PLANTA Y_x000a_EQUIPO MAYORES A 2 SMMLV, COMO AQUELLOS QUE ESTÁN EN LA CUENTA 15 BODEGA DE NUEVOS, Y REALIZAR EL CALCULO DEL DETERIORO DE LOS BIENES MAYORES A 35 SMMLV DE PROPIEDAD O ADMINISTRADOS POR EL FONDO DE DESARROLLO LOCAL DE SUBA"/>
    <s v="https://community.secop.gov.co/Public/Tendering/OpportunityDetail/Index?noticeUID=CO1.NTC.4289016&amp;isFromPublicArea=True&amp;isModal=true&amp;asPopupView=true"/>
    <x v="16"/>
    <x v="461"/>
    <d v="2023-05-23T00:00:00"/>
    <d v="2024-03-22T00:00:00"/>
    <s v="10 meses "/>
    <d v="2024-03-22T00:00:00"/>
    <s v=""/>
    <d v="2024-03-22T00:00:00"/>
    <s v="10 meses "/>
    <s v="Término Ok"/>
    <m/>
    <m/>
    <m/>
    <d v="2024-02-12T00:00:00"/>
    <m/>
    <m/>
    <n v="0"/>
    <n v="0"/>
    <n v="0"/>
    <m/>
    <s v="No aplica"/>
    <n v="0"/>
    <n v="0"/>
    <n v="0"/>
    <m/>
    <s v="-"/>
    <n v="0"/>
    <s v="¿Por qué la observación del estado?"/>
  </r>
  <r>
    <x v="3"/>
    <s v="497-2023"/>
    <n v="89351"/>
    <s v="Secop II"/>
    <s v="497-2023-CV(89351)"/>
    <s v="FDLSSAMC-6-2023(89351)"/>
    <x v="2"/>
    <x v="4"/>
    <x v="2"/>
    <m/>
    <m/>
    <s v="DISTRIBUIDORA COMERCIAL V&amp;A SAS -DICOVA S.A.S"/>
    <n v="9004237735"/>
    <m/>
    <s v="No es CPS P-AG"/>
    <n v="107000040"/>
    <n v="0"/>
    <n v="0"/>
    <n v="107000040"/>
    <s v="-"/>
    <m/>
    <m/>
    <s v="No aplica"/>
    <s v="Persona Jurídica"/>
    <x v="2"/>
    <m/>
    <s v="ADQUISICIÓN DE PRENDAS DE DOTACIÓN PARA LA IMPLEMENTACIÓN DEL PROGRAMA PARCEROS POR BOGOTÁ, EN LA LOCALIDAD DE SUBA"/>
    <s v="https://community.secop.gov.co/Public/Tendering/OpportunityDetail/Index?noticeUID=CO1.NTC.4312838&amp;isFromPublicArea=True&amp;isModal=true&amp;asPopupView=true"/>
    <x v="2"/>
    <x v="462"/>
    <d v="2023-06-30T00:00:00"/>
    <d v="2023-08-31T00:00:00"/>
    <s v="2 meses 2 días."/>
    <d v="2023-08-31T00:00:00"/>
    <s v=""/>
    <d v="2023-08-31T00:00:00"/>
    <s v="2 meses 2 días."/>
    <s v="Término Ok"/>
    <m/>
    <m/>
    <m/>
    <d v="2023-12-14T00:00:00"/>
    <m/>
    <m/>
    <n v="0"/>
    <n v="0"/>
    <n v="0"/>
    <m/>
    <s v="No aplica"/>
    <n v="0"/>
    <n v="0"/>
    <n v="0"/>
    <m/>
    <s v="-"/>
    <n v="0"/>
    <m/>
  </r>
  <r>
    <x v="3"/>
    <s v="498-2023"/>
    <n v="89112"/>
    <s v="Secop II"/>
    <s v="498-2023-CINT(89112)"/>
    <s v="FDLSUBA-CMA-2-2023 (89112)"/>
    <x v="4"/>
    <x v="7"/>
    <x v="2"/>
    <m/>
    <m/>
    <s v="ARQUITECTURA URBANA LTDA"/>
    <n v="830098495"/>
    <s v="Bogotá, D.C."/>
    <s v="No es CPS P-AG"/>
    <n v="313991007"/>
    <n v="0"/>
    <n v="0"/>
    <n v="313991007"/>
    <s v="-"/>
    <m/>
    <m/>
    <s v="No aplica"/>
    <s v="Persona Jurídica"/>
    <x v="3"/>
    <s v="1. 20/02/2024 8:49:19 PM Mediante documento radicado en el Fondo de Desarrollo Local de Suba, por, coordinador de área de infraestructura, el apoyo a la Supervisión, quien obra como apoyo a la supervisión del Contrato 498-2023CINT(89112), se solicita PRORROGA del contrato, suscrito con ARQUITECTURA URBANA LTDA, por el término de DOS (2) MESES. Teniendo en cuenta que la justificación que se encuentra en el documento anexo, el cual hace parte integral del presente contrato. La nueva fecha terminación del contrato es el 20 de abril de 2024. Lo anterior, con fundamento además en el principio de la autonomía de la voluntad consagrado en el artículo 1602 del Código Civil, en concordancia con el artículo 40 de la Ley 80 de 1993, inciso tercero."/>
    <s v="REALIZAR LA INTERVENTORÍA TÉCNICA, ADMINISTRATIVA, LEGAL, FINANCIERA, CONTABLE Y AMBIENTAL PARA EL CONTRATO DERIVADO DEL PROCESO DE LICITACIÓN DE OBRA PUBLICA FDLSLP-3-2023(86302)PARA EL MANTENIMIENTO DE PARQUES"/>
    <s v="https://community.secop.gov.co/Public/Tendering/OpportunityDetail/Index?noticeUID=CO1.NTC.4298980&amp;isFromPublicArea=True&amp;isModal=true&amp;asPopupView=true"/>
    <x v="11"/>
    <x v="464"/>
    <d v="2023-06-21T00:00:00"/>
    <d v="2024-02-20T00:00:00"/>
    <s v="8 meses "/>
    <d v="2024-04-20T00:00:00"/>
    <s v="2 meses "/>
    <d v="2024-04-20T00:00:00"/>
    <s v="10 meses "/>
    <s v="Término Ok"/>
    <m/>
    <m/>
    <m/>
    <m/>
    <m/>
    <n v="6017035370"/>
    <s v="arquitecturaurbanaltda277@gmail.com"/>
    <s v="Banco Caja Social (BCSC)"/>
    <s v="Corriente"/>
    <s v="21500294092"/>
    <s v="No aplica"/>
    <s v="Colombia"/>
    <n v="0"/>
    <n v="0"/>
    <m/>
    <s v="-"/>
    <s v="No aplica"/>
    <m/>
  </r>
  <r>
    <x v="3"/>
    <s v="499-2023"/>
    <n v="88406"/>
    <s v="Secop II"/>
    <s v="499-2023SUM(88406)"/>
    <s v="FDLSSASI-03-2023(88406)"/>
    <x v="1"/>
    <x v="5"/>
    <x v="2"/>
    <m/>
    <m/>
    <s v="TALENTO COMERCIALIZADORA SA"/>
    <n v="830048811"/>
    <m/>
    <s v="No es CPS P-AG"/>
    <n v="106000000"/>
    <n v="37510790"/>
    <n v="0"/>
    <n v="143510790"/>
    <s v="-"/>
    <m/>
    <m/>
    <s v="No aplica"/>
    <s v="Persona Jurídica"/>
    <x v="3"/>
    <s v="1. 20/11/2023 5:52:51 PM Mediante documento radicado en el Fondo de Desarrollo Local de Suba, por ALEJANDRA JARAMILLO FERNANDEZ y M,ARIBEL GOMEZ RODRIGUEZ, quienes obran como apoyo a la supervisión del Contrato . 499-2023-SUM(88406), se solicita PRORROGA y ADICIÓN del contrato, suscrito con TALENTO COMERCIALIZADORA S A., por el término de UN MES (01) MESES VEINTINUEVE (29) DIAS, además adicionar TREINTA Y SIETE MILLONES QUINIENTOS DIEZ MIL SETECIENTOS NOVENTA DE PESOS M/Cte. ($ 37.510.790). De conformidad con la justificación esgrimida en el documento anexo suscrito por el supervisor, que hace parte integral de la presente modificación contractual. La presente adición se encuentra respaldada con el Certificado de Disponibilidad Presupuestal No. 1139 de fecha 20 DE NOVIEMBRE de 2023. La nueva fecha terminación del contrato es el 14 DE FEBRERO DE 2024. Lo anterior, con fundamento además en el principio de la autonomía de la voluntad consagrado en el artículo 1602 del Código Civil, en concordancia con el artículo 40 de la Ley 80 de 1993, inciso tercero."/>
    <s v="CONTRATAR EL SUMINISTRO DE ELEMENTOS DE PAPELERÍA Y ÚTILES DE OFICINA A MONTO AGOTABLE PARA LAS DEPENDENCIAS DE LA ALCALDÍA LOCAL DE SUBA"/>
    <s v="https://community.secop.gov.co/Public/Tendering/OpportunityDetail/Index?noticeUID=CO1.NTC.4282607&amp;isFromPublicArea=True&amp;isModal=true&amp;asPopupView=true"/>
    <x v="16"/>
    <x v="464"/>
    <d v="2023-05-16T00:00:00"/>
    <d v="2023-12-15T00:00:00"/>
    <s v="7 meses "/>
    <d v="2024-02-14T00:00:00"/>
    <s v="1 meses 30 días."/>
    <d v="2024-02-14T00:00:00"/>
    <s v="8 meses 30 días."/>
    <s v="Término Ok"/>
    <m/>
    <m/>
    <m/>
    <m/>
    <s v="-"/>
    <s v="-"/>
    <s v="-"/>
    <s v="…"/>
    <s v="..."/>
    <s v="..."/>
    <s v="No aplica"/>
    <s v="-"/>
    <s v="-"/>
    <s v="-"/>
    <s v="-"/>
    <s v="-"/>
    <s v="No aplica"/>
    <m/>
  </r>
  <r>
    <x v="3"/>
    <s v="500-2023"/>
    <n v="88852"/>
    <s v="Secop II"/>
    <s v="500-2023-SUM(88852)"/>
    <s v="FDLSSASI-2-2023(88852)"/>
    <x v="1"/>
    <x v="5"/>
    <x v="2"/>
    <m/>
    <m/>
    <s v="COMERCIALIZADORA SERLE.COM SAS"/>
    <n v="800089897"/>
    <m/>
    <s v="No es CPS P-AG"/>
    <n v="54000000"/>
    <n v="20000000"/>
    <n v="0"/>
    <n v="74000000"/>
    <s v="-"/>
    <m/>
    <m/>
    <s v="No aplica"/>
    <s v="Persona Jurídica"/>
    <x v="3"/>
    <s v="1. 23/10/2023 5:26:24 PM Mediante Radicado No. 8 de septiembre de 2023, el apoyo a la supervisión con el aval del supervisor contractual del Fondo de Desarrollo Local de Suba, solicita ADICIÓN del Contrato de suministro No. 500 de 2023, el cual fue suscrito con COMERCIALIZADORA SERLE.COM SAS. En consecuencia, las partes acuerdan adicionar el valor establecido en el contrato en la suma de VEINTE MILLONES DE PESOS ($20.000.000,00) M/CTE. Teniendo en cuenta la justificación que se encuentra en el documento anexo, la cual hace parte integral del presente contrato. La presente adición se encuentra respaldada con el Certificado de Disponibilidad Presupuestal No.1094 de fecha 20 de octubre de 2023. Lo anterior, con fundamento además en el principio de la autonomía de la voluntad consagrado en el artículo 1602 del Código Civil, en concordancia con el artículo 40 de la Ley 80 de 1993, inciso tercero."/>
    <s v="SUMINISTRO A MONTO AGOTABLE, DE ELEMENTOS CONSUMIBLES DE IMPRESIÓN PARA EQUIPOS DE OFICINA DE LA ALCALDÍA LOCAL DE SUBA."/>
    <s v="https://community.secop.gov.co/Public/Tendering/OpportunityDetail/Index?noticeUID=CO1.NTC.4288699&amp;isFromPublicArea=True&amp;isModal=true&amp;asPopupView=true"/>
    <x v="8"/>
    <x v="467"/>
    <d v="2023-05-19T00:00:00"/>
    <d v="2024-05-18T00:00:00"/>
    <s v="1 años "/>
    <d v="2024-05-18T00:00:00"/>
    <s v=""/>
    <d v="2024-05-18T00:00:00"/>
    <s v="1 años "/>
    <s v="Término Ok"/>
    <m/>
    <m/>
    <m/>
    <m/>
    <s v="-"/>
    <s v="-"/>
    <s v="-"/>
    <s v="…"/>
    <s v="..."/>
    <s v="..."/>
    <s v="No aplica"/>
    <s v="-"/>
    <s v="-"/>
    <s v="-"/>
    <s v="-"/>
    <s v="-"/>
    <s v="No aplica"/>
    <m/>
  </r>
  <r>
    <x v="3"/>
    <s v="501-2023"/>
    <n v="83632"/>
    <s v="Secop II"/>
    <s v="501-2023CPS-AG(83632)"/>
    <s v="FDLSUBACD-485-2023(83632)"/>
    <x v="0"/>
    <x v="0"/>
    <x v="0"/>
    <m/>
    <m/>
    <s v="FAIVER RIVERA BETANCUR"/>
    <n v="80159102"/>
    <s v="Bogotá, D.C."/>
    <n v="1978"/>
    <n v="15300000"/>
    <n v="2550000"/>
    <n v="0"/>
    <n v="17850000"/>
    <n v="2975000"/>
    <m/>
    <m/>
    <n v="4"/>
    <s v="Persona Natural"/>
    <x v="0"/>
    <s v="1. 28/11/2023 6:45:37 PM Atendiendo a la necesidad de garantizar la función de la administración local se requiere continuar con la ejecución del contrato de prestación de servicios, en consecuencia, mediante documento radicado el 21 de noviembre de 2023, se solicita la PRÓRROGA y ADICIÓN del contrato 501-2023CPS-AG(83632), por el termino de un (01) mes y DOS MILLONES QUINIENTOS CINCUENTA MIL PESOS M/CTE ($ 2.550.000). Las erogaciones correspondientes al pago del valor de la presente adición se harán con cargo al presupuesto del FDLS. Contratista FAIVER RIVERA BENTANCUR, identificado(a) con cédula de ciudadanía No80.159.102 de Santa Fe de Bogotá D.C."/>
    <s v="Prestar el servicio como conductor de los vehículos livianos que integran el parque automotor de la Alcaldía Local De Suba"/>
    <s v="https://community.secop.gov.co/Public/Tendering/OpportunityDetail/Index?noticeUID=CO1.NTC.4440819&amp;isFromPublicArea=True&amp;isModal=true&amp;asPopupView=true"/>
    <x v="8"/>
    <x v="469"/>
    <d v="2023-06-01T00:00:00"/>
    <d v="2023-11-30T00:00:00"/>
    <s v="6 meses "/>
    <d v="2023-12-30T00:00:00"/>
    <s v="1 meses "/>
    <d v="2023-12-30T00:00:00"/>
    <s v="6 meses 30 días."/>
    <s v="Término Ok"/>
    <m/>
    <m/>
    <m/>
    <m/>
    <s v="CARRERA 111ª No. 23ª-10"/>
    <n v="3196844756"/>
    <s v="faiverdj_00407@hotmail.com"/>
    <s v="Banco Caja Social (BCSC)"/>
    <s v="Ahorros"/>
    <s v="24121669636"/>
    <s v="Masculino"/>
    <s v="Colombia"/>
    <s v="Bogotá, D.C."/>
    <s v="Cundinamarca"/>
    <d v="1982-04-10T00:00:00"/>
    <n v="42"/>
    <s v="BACHILLER"/>
    <m/>
  </r>
  <r>
    <x v="3"/>
    <s v="502-2023"/>
    <n v="89685"/>
    <s v="Secop II"/>
    <s v="502-2023CPS-P(89685)"/>
    <s v="FDLSUBACD-486-2023(89685)"/>
    <x v="0"/>
    <x v="0"/>
    <x v="1"/>
    <m/>
    <m/>
    <s v="HENRY BENAVIDES BECERRA"/>
    <n v="79236192"/>
    <s v="Bogotá, D.C."/>
    <n v="1973"/>
    <n v="42000000"/>
    <n v="15750000"/>
    <n v="0"/>
    <n v="57750000"/>
    <n v="9625000"/>
    <m/>
    <m/>
    <n v="1"/>
    <s v="Persona Natural"/>
    <x v="0"/>
    <s v="1. 28/12/2023 7:40:48 PM_x0009_Para garantizar la continuidad del servicio y dado que subsiste la inexistencia de personal se prorroga el contrato 502-2023 en 3 meses con la corelativa adición en $15.750.000"/>
    <s v="PRESTAR SERVICIOS PROFESIONALES PARA ESTRUCTURAR, ARTICULAR E IMPLEMENTAR ACCIONES QUE PROMUEVAN LA ASISTENCIA, ATENCIÓN Y REPARACIÓN DE LA POBLACIÓN VICTIMA DEL CONFLINTO ARMADO RESIDENTE EN LA LOCALIDAD DE SUBA, DANDO CUMPLIMIENTO A LAS METAS DEL PLAN DE DESARROLLO LOCAL"/>
    <s v="https://community.secop.gov.co/Public/Tendering/OpportunityDetail/Index?noticeUID=CO1.NTC.4438193&amp;isFromPublicArea=True&amp;isModal=true&amp;asPopupView=true"/>
    <x v="4"/>
    <x v="469"/>
    <d v="2023-05-30T00:00:00"/>
    <d v="2023-12-31T00:00:00"/>
    <s v="7 meses 2 días."/>
    <d v="2024-03-29T00:00:00"/>
    <s v="2 meses 27 días."/>
    <d v="2024-03-29T00:00:00"/>
    <s v="10 meses "/>
    <s v="Término Ok"/>
    <m/>
    <m/>
    <m/>
    <m/>
    <s v="CARRERA95 B N° 130 A 19"/>
    <n v="3176980226"/>
    <s v="investigacion.seg.urb@gmail.com"/>
    <s v="Banco Davivienda"/>
    <s v="Ahorros"/>
    <s v="9170360169"/>
    <s v="Masculino"/>
    <s v="Colombia"/>
    <s v="Bogotá, D.C."/>
    <s v="Cundinamarca"/>
    <d v="1963-07-18T00:00:00"/>
    <n v="60"/>
    <s v="ESPECIALIZACION EN DERECHOS HUMANOS; LICENCIATURA EN PEDAGOGIA REEDUCATIVA"/>
    <m/>
  </r>
  <r>
    <x v="3"/>
    <s v="503-2023"/>
    <n v="89636"/>
    <s v="Secop II"/>
    <s v="503-2023CPS-AG(89636)"/>
    <s v="FDLSUBACD-487-2023(89636)"/>
    <x v="0"/>
    <x v="0"/>
    <x v="0"/>
    <m/>
    <m/>
    <s v="LINA MARCELA MERCHAN MANRIQUE"/>
    <n v="1070970859"/>
    <s v="Facatativa (Cundinamarca)"/>
    <n v="1978"/>
    <n v="24000000"/>
    <n v="0"/>
    <n v="0"/>
    <n v="24000000"/>
    <n v="4000000"/>
    <m/>
    <m/>
    <n v="1"/>
    <s v="Persona Natural"/>
    <x v="0"/>
    <m/>
    <s v="PRESTAR SERVICIOS DE INTERPRETACIÓN DE LENGUA DE SEÑAS COLOMBIANA PARA APOYAR A LA ALCALDÍA LOCAL EN EL DESARROLLO DE ACCIONES AFIRMATIVAS Y DE INCLUSIÓN PARA LAS PERSONAS CON DISCAPACIDAD"/>
    <s v="https://community.secop.gov.co/Public/Tendering/OpportunityDetail/Index?noticeUID=CO1.NTC.4443134&amp;isFromPublicArea=True&amp;isModal=true&amp;asPopupView=true"/>
    <x v="15"/>
    <x v="469"/>
    <d v="2023-06-01T00:00:00"/>
    <d v="2023-12-31T00:00:00"/>
    <s v="7 meses "/>
    <d v="2023-12-31T00:00:00"/>
    <s v=""/>
    <d v="2023-12-31T00:00:00"/>
    <s v="7 meses "/>
    <s v="Término Ok"/>
    <m/>
    <m/>
    <m/>
    <m/>
    <s v="Carrera 1 # 6-79 Conjunto residencial El Rodeo "/>
    <n v="3112384399"/>
    <s v="linamerchan35@gmail.com"/>
    <s v="Banco Caja Social (BCSC)"/>
    <s v="Ahorros"/>
    <s v="24085215917"/>
    <s v="Femenino"/>
    <s v="Colombia"/>
    <s v="Madrid"/>
    <s v="Cundinamarca"/>
    <d v="1994-07-26T00:00:00"/>
    <n v="29"/>
    <s v="Técnico en logística empresarial"/>
    <m/>
  </r>
  <r>
    <x v="3"/>
    <s v="504-2023"/>
    <n v="89962"/>
    <s v="Secop II"/>
    <s v="504-2023CPS-P(89962)"/>
    <s v="FDLSUBACD-488-2023(89962)"/>
    <x v="0"/>
    <x v="0"/>
    <x v="1"/>
    <m/>
    <m/>
    <s v="CRISTHIAN MATEO CRUZ IZQUIERDO"/>
    <n v="1032491489"/>
    <s v="Bogotá, D.C."/>
    <n v="1977"/>
    <n v="30300000"/>
    <n v="0"/>
    <n v="0"/>
    <n v="30300000"/>
    <n v="5050000"/>
    <m/>
    <m/>
    <n v="1"/>
    <s v="Persona Natural"/>
    <x v="0"/>
    <m/>
    <s v="Prestar servicios de apoyo a la gestión promoviendo la participación ciudadana en las instancias de participación, así como los procesos comunitarios en la localidad, e impulsar los procesos de participación ciudadana en las actividades relacionadas con los grupos poblacionales de la localidad"/>
    <s v="https://community.secop.gov.co/Public/Tendering/OpportunityDetail/Index?noticeUID=CO1.NTC.4473897&amp;isFromPublicArea=True&amp;isModal=true&amp;asPopupView=true"/>
    <x v="4"/>
    <x v="470"/>
    <d v="2023-05-30T00:00:00"/>
    <d v="2023-11-29T00:00:00"/>
    <s v="6 meses "/>
    <d v="2023-11-29T00:00:00"/>
    <s v=""/>
    <d v="2023-11-29T00:00:00"/>
    <s v="6 meses "/>
    <s v="Término Ok"/>
    <m/>
    <m/>
    <m/>
    <m/>
    <s v="Calle 160 #64-11"/>
    <n v="3183610447"/>
    <s v="cristhian.cruz@urosario.edu.co"/>
    <s v="Banco Scotiabank Colpatria"/>
    <s v="Ahorros"/>
    <s v="4472017729"/>
    <s v="Femenino"/>
    <s v="Colombia"/>
    <s v="Bogotá, D.C."/>
    <s v="Cundinamarca"/>
    <d v="1997-06-20T00:00:00"/>
    <n v="26"/>
    <s v="MAESTRÍA EN ESTUDIOS POLÍTICOS E INTERNACIONALES; RELACIONES INTERNACIONALES"/>
    <m/>
  </r>
  <r>
    <x v="3"/>
    <s v="505-2023"/>
    <n v="89636"/>
    <s v="Secop II"/>
    <s v="505-2023CPS-AG(89636)"/>
    <s v="FDLSUBACD-489-2023(89636)"/>
    <x v="0"/>
    <x v="0"/>
    <x v="0"/>
    <m/>
    <m/>
    <s v="JUAN SEBASTIAN GORDILLO SEGURA"/>
    <n v="1015447270"/>
    <s v="Bogotá, D.C."/>
    <n v="1978"/>
    <n v="24000000"/>
    <n v="0"/>
    <n v="0"/>
    <n v="24000000"/>
    <n v="4000000"/>
    <m/>
    <m/>
    <n v="1"/>
    <s v="Persona Natural"/>
    <x v="0"/>
    <m/>
    <s v="PRESTAR SERVICIOS DE INTERPRETACIÓN DE LENGUA DE SEÑAS COLOMBIANA PARA APOYAR A LA ALCALDIA LOCAL EN EL DESARROLLO DE ACCIONES AFIRMATIVAS Y DE INCLUSIÓN PARA LAS PERSONAS CON DISCAPACIDAD"/>
    <s v="https://community.secop.gov.co/Public/Tendering/OpportunityDetail/Index?noticeUID=CO1.NTC.4448185&amp;isFromPublicArea=True&amp;isModal=true&amp;asPopupView=true"/>
    <x v="15"/>
    <x v="471"/>
    <d v="2023-06-01T00:00:00"/>
    <d v="2023-12-31T00:00:00"/>
    <s v="7 meses "/>
    <d v="2023-12-31T00:00:00"/>
    <s v=""/>
    <d v="2023-12-31T00:00:00"/>
    <s v="7 meses "/>
    <s v="Término Ok"/>
    <m/>
    <m/>
    <m/>
    <m/>
    <s v="Carrera 7D No183B-09"/>
    <n v="3507280765"/>
    <s v="gordillelle_06@hotmail.com"/>
    <s v="Banco Davivienda"/>
    <s v="Ahorros"/>
    <s v="477900099243"/>
    <s v="Masculino"/>
    <s v="Colombia"/>
    <s v="Bogotá, D.C."/>
    <s v="Cundinamarca"/>
    <d v="1994-07-06T00:00:00"/>
    <n v="29"/>
    <s v="COMUNICACION SOCIALY PERIODISMO"/>
    <m/>
  </r>
  <r>
    <x v="3"/>
    <s v="506-2023"/>
    <n v="90465"/>
    <s v="Secop II"/>
    <s v="506-2023-CONVINT(90465)"/>
    <s v="FDLSUBACD-490-2023(90465)"/>
    <x v="0"/>
    <x v="1"/>
    <x v="2"/>
    <m/>
    <m/>
    <s v="AGENCIA DISTRITAL PARA LA EDUCACIÓN SUPERIOR LA CIENCIA Y LA TECNOLOGÍA ATENEA"/>
    <n v="901508361"/>
    <m/>
    <s v="No es CPS P-AG"/>
    <n v="11156080180"/>
    <n v="0"/>
    <n v="0"/>
    <n v="11156080180"/>
    <s v="-"/>
    <m/>
    <m/>
    <s v="No aplica"/>
    <s v="Entidad Distrital"/>
    <x v="6"/>
    <s v="1. En edición por el equipo de contratación"/>
    <s v="Aunar esfuerzos técnicos, administrativos, jurídicos y financieros para la implementación del Programa Jóvenes a la U, para el acceso y la permanencia de las y los jóvenes, en la ciudad de Bogotá, particularmente para los jóvenes de la localidad de Suba"/>
    <s v="https://community.secop.gov.co/Public/Tendering/OpportunityDetail/Index?noticeUID=CO1.NTC.4439566&amp;isFromPublicArea=True&amp;isModal=true&amp;asPopupView=true"/>
    <x v="20"/>
    <x v="471"/>
    <d v="2023-05-25T00:00:00"/>
    <d v="2030-12-31T00:00:00"/>
    <s v="7 años 7 meses 7 días."/>
    <d v="2030-12-31T00:00:00"/>
    <s v=""/>
    <d v="2030-12-31T00:00:00"/>
    <s v="7 años 7 meses 7 días."/>
    <s v="Término Ok"/>
    <m/>
    <m/>
    <m/>
    <m/>
    <m/>
    <m/>
    <n v="0"/>
    <n v="0"/>
    <n v="0"/>
    <m/>
    <s v="No aplica"/>
    <n v="0"/>
    <n v="0"/>
    <n v="0"/>
    <m/>
    <s v="-"/>
    <n v="0"/>
    <m/>
  </r>
  <r>
    <x v="3"/>
    <s v="507-2023"/>
    <n v="87782"/>
    <s v="Secop II"/>
    <s v="507-2023CPS-AG(87782)"/>
    <s v="FDLSUBACD-491-2023(87782)"/>
    <x v="0"/>
    <x v="0"/>
    <x v="0"/>
    <m/>
    <m/>
    <s v="LEIDY SIANA CUESTA"/>
    <n v="35898735"/>
    <s v="Quibdó (Chocó)"/>
    <n v="1998"/>
    <n v="18300000"/>
    <n v="0"/>
    <n v="0"/>
    <n v="18300000"/>
    <n v="3050000"/>
    <m/>
    <m/>
    <n v="5"/>
    <s v="Persona Natural"/>
    <x v="0"/>
    <m/>
    <s v="PRESTAR SERVICIOS DE APOYO EN LAS ACTIVIDADES DE CUIDADO DEL ESPACIO PÚBLICO PARA EL LOGRO DE LAS METAS DE GESTIÓN DE LA VIGENCIA"/>
    <s v="https://community.secop.gov.co/Public/Tendering/OpportunityDetail/Index?noticeUID=CO1.NTC.4473877&amp;isFromPublicArea=True&amp;isModal=true&amp;asPopupView=true"/>
    <x v="22"/>
    <x v="470"/>
    <d v="2023-06-05T00:00:00"/>
    <d v="2023-12-04T00:00:00"/>
    <s v="6 meses "/>
    <d v="2023-12-04T00:00:00"/>
    <s v=""/>
    <d v="2023-12-04T00:00:00"/>
    <s v="6 meses "/>
    <s v="Término Ok"/>
    <m/>
    <m/>
    <m/>
    <m/>
    <s v="Carrera 1b #7a – 08 Sur"/>
    <n v="3214480173"/>
    <s v="dianamarmena@gmail.com"/>
    <s v="Banco Davivienda"/>
    <s v="Ahorros"/>
    <s v="550008400796531"/>
    <s v="Femenino"/>
    <s v="Colombia"/>
    <s v="Quibdó"/>
    <s v="Chocó"/>
    <d v="1982-09-20T00:00:00"/>
    <n v="41"/>
    <s v="BACHILLER"/>
    <m/>
  </r>
  <r>
    <x v="3"/>
    <s v="508-2023"/>
    <n v="88988"/>
    <s v="Secop II"/>
    <s v="508-2023-CPS(88988)"/>
    <s v="FDLSLP-4-2023(88988)"/>
    <x v="5"/>
    <x v="2"/>
    <x v="2"/>
    <m/>
    <m/>
    <s v="CORPORACION ESTRATEGICA EN GESTION E INTEGRACION COLOMBIA -EGESCO"/>
    <n v="900175862"/>
    <s v="Bogotá, D.C."/>
    <s v="No es CPS P-AG"/>
    <n v="718993628"/>
    <n v="0"/>
    <n v="0"/>
    <n v="718993628"/>
    <s v="-"/>
    <m/>
    <m/>
    <s v="No aplica"/>
    <s v="ESAL"/>
    <x v="3"/>
    <s v="1. 21/03/2024 4:07:34 PM Mediante documento radicado en el Fondo de Desarrollo Local de Suba, por la Supervisión y el apoyo a la supervisión del Contrato 508-2023CPS(88988), se solicita PRORROGA del contrato, suscrito con CORPORACION ESTRATEGICA EN GESTION E INTEGRACION COLOMBIA - EGESCO, por el término de UN (1) MES. Teniendo en cuenta la justificación que se encuentra en documento anexo, el cual hace parte integral del presente contrato. La nueva fecha terminación del contrato es el 23 de abril de 2024. Lo anterior, con fundamento además en el principio de la autonomía de la voluntad consagrado en el artículo 1602 del Código Civil, en concordancia con el artículo 40 de la Ley 80 de 1993, inciso tercero."/>
    <s v="REALIZAR EL FORTALECIMIENTO E IMPLEMENTACIÓN DE TRECE (13) PROCESOS COMUNITARIOS DE EDUCACIÓN AMBIENTAL Y EL DESARROLLO DE LA ESTRATEGIA LOCAL DE EDUCACIÓN AMBIENTAL EN LA LOCALIDAD DE SUBA"/>
    <s v="https://community.secop.gov.co/Public/Tendering/OpportunityDetail/Index?noticeUID=CO1.NTC.4296301&amp;isFromPublicArea=True&amp;isModal=true&amp;asPopupView=true"/>
    <x v="12"/>
    <x v="471"/>
    <d v="2023-07-24T00:00:00"/>
    <d v="2024-03-23T00:00:00"/>
    <s v="8 meses "/>
    <d v="2024-04-23T00:00:00"/>
    <s v="1 meses "/>
    <d v="2024-04-23T00:00:00"/>
    <s v="9 meses "/>
    <s v="Término Ok"/>
    <m/>
    <m/>
    <m/>
    <m/>
    <m/>
    <m/>
    <n v="0"/>
    <n v="0"/>
    <n v="0"/>
    <m/>
    <s v="No aplica"/>
    <n v="0"/>
    <n v="0"/>
    <n v="0"/>
    <m/>
    <s v="-"/>
    <n v="0"/>
    <m/>
  </r>
  <r>
    <x v="3"/>
    <s v="510-2023"/>
    <s v="No aplica"/>
    <s v="Secop II"/>
    <s v="510-2023-CV(90338)"/>
    <s v="FDLSMC-3-2023(90338)"/>
    <x v="3"/>
    <x v="4"/>
    <x v="2"/>
    <m/>
    <m/>
    <s v="GRUPO DECO COLOMBIA SAS"/>
    <n v="900893134"/>
    <m/>
    <s v="No es CPS P-AG"/>
    <n v="23083249"/>
    <n v="0"/>
    <n v="0"/>
    <n v="23083249"/>
    <s v="-"/>
    <m/>
    <m/>
    <s v="No aplica"/>
    <s v="Persona Jurídica"/>
    <x v="2"/>
    <m/>
    <s v="ADQUISICIÓN DE LICENCIAS PARA LA ALCALDÍA LOCAL DE SUBA Y SUS PROYECTOS"/>
    <s v="https://community.secop.gov.co/Public/Tendering/OpportunityDetail/Index?noticeUID=CO1.NTC.4416062&amp;isFromPublicArea=True&amp;isModal=true&amp;asPopupView=true"/>
    <x v="9"/>
    <x v="472"/>
    <d v="2023-06-01T00:00:00"/>
    <d v="2023-07-30T00:00:00"/>
    <s v="1 meses 30 días."/>
    <d v="2023-07-30T00:00:00"/>
    <s v=""/>
    <d v="2023-07-30T00:00:00"/>
    <s v="1 meses 30 días."/>
    <s v="Término Ok"/>
    <m/>
    <m/>
    <m/>
    <d v="2023-07-11T00:00:00"/>
    <m/>
    <m/>
    <n v="0"/>
    <n v="0"/>
    <n v="0"/>
    <m/>
    <s v="No aplica"/>
    <n v="0"/>
    <n v="0"/>
    <n v="0"/>
    <m/>
    <s v="-"/>
    <n v="0"/>
    <m/>
  </r>
  <r>
    <x v="3"/>
    <s v="110087-2023"/>
    <n v="90346"/>
    <s v="Tienda virtual"/>
    <s v="ORDEN DE COMPRA 110087"/>
    <s v="No aplica"/>
    <x v="6"/>
    <x v="9"/>
    <x v="3"/>
    <m/>
    <m/>
    <s v="FANALCA SA"/>
    <n v="890301886"/>
    <s v="Cali (Valle del Cauca)"/>
    <s v="No es CPS P-AG"/>
    <n v="172159000"/>
    <n v="0"/>
    <n v="0"/>
    <n v="172159000"/>
    <s v="-"/>
    <m/>
    <m/>
    <s v="No aplica"/>
    <s v="Persona Jurídica"/>
    <x v="4"/>
    <m/>
    <s v="ADQUISICIÓN DE CUATRO (4) MOTOCICLETAS PARA DOTAR A LA POLICIA METROPOLITANA DE BOGOTÁ, CON EL FIN DE MEJORAR SUS CAPACIDADES DE OPERACIÓN"/>
    <s v="https://colombiacompra.gov.co/tienda-virtual-del-estado-colombiano/ordenes-compra/110087"/>
    <x v="13"/>
    <x v="473"/>
    <d v="2023-05-29T00:00:00"/>
    <d v="2023-09-30T00:00:00"/>
    <s v="4 meses 2 días."/>
    <d v="2023-09-30T00:00:00"/>
    <s v=""/>
    <d v="2023-09-30T00:00:00"/>
    <s v="4 meses 2 días."/>
    <s v="Término Ok"/>
    <m/>
    <m/>
    <m/>
    <m/>
    <m/>
    <n v="6026515300"/>
    <s v="fanalca@fanalca.com.co"/>
    <s v="…"/>
    <s v="..."/>
    <s v="..."/>
    <s v="No aplica"/>
    <s v="Colombia"/>
    <s v="Cali"/>
    <s v="Valle del Cauca"/>
    <m/>
    <s v="-"/>
    <s v="No aplica"/>
    <m/>
  </r>
  <r>
    <x v="3"/>
    <s v="511-2023"/>
    <s v="No aplica"/>
    <s v="Secop II"/>
    <s v="511-2023-COMODATO"/>
    <s v="FDLSUBACD-492-2023"/>
    <x v="0"/>
    <x v="10"/>
    <x v="2"/>
    <m/>
    <m/>
    <s v="JAC LA GAITANA "/>
    <n v="8604009587"/>
    <s v="Bogotá, D.C."/>
    <s v="No es CPS P-AG"/>
    <n v="0"/>
    <n v="0"/>
    <n v="0"/>
    <n v="0"/>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04815&amp;isFromPublicArea=True&amp;isModal=true&amp;asPopupView=true"/>
    <x v="16"/>
    <x v="474"/>
    <d v="2023-06-14T00:00:00"/>
    <d v="2027-06-14T00:00:00"/>
    <s v="4 años 1 días."/>
    <d v="2027-06-14T00:00:00"/>
    <s v=""/>
    <d v="2027-06-14T00:00:00"/>
    <s v="4 años 1 días."/>
    <s v="Término Ok"/>
    <m/>
    <m/>
    <m/>
    <m/>
    <s v="CARRERA 125B-134 INT 5 PLAZOLETA PRINCIPAL"/>
    <n v="3112359039"/>
    <s v="jacgaitana11044@gmail.com"/>
    <s v="…"/>
    <s v="…"/>
    <s v="…"/>
    <s v="No aplica"/>
    <s v="Colombia"/>
    <s v="Bogotá, D.C."/>
    <s v="Cundinamarca"/>
    <m/>
    <s v="-"/>
    <s v="No aplica"/>
    <m/>
  </r>
  <r>
    <x v="3"/>
    <s v="512-2023"/>
    <s v="No aplica"/>
    <s v="Secop II"/>
    <s v="512-2023-COMODATO"/>
    <s v="FDLSUBACD-493-2023"/>
    <x v="0"/>
    <x v="10"/>
    <x v="2"/>
    <m/>
    <m/>
    <s v="Junta de Acción Comunal Barrio CantalejoALS"/>
    <n v="8001646298"/>
    <s v="Bogotá, D.C."/>
    <s v="No es CPS P-AG"/>
    <n v="0"/>
    <n v="0"/>
    <n v="0"/>
    <n v="0"/>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04816&amp;isFromPublicArea=True&amp;isModal=true&amp;asPopupView=true"/>
    <x v="16"/>
    <x v="475"/>
    <d v="2023-06-14T00:00:00"/>
    <d v="2027-06-14T00:00:00"/>
    <s v="4 años 1 días."/>
    <d v="2027-06-14T00:00:00"/>
    <s v=""/>
    <d v="2027-06-14T00:00:00"/>
    <s v="4 años 1 días."/>
    <s v="Término Ok"/>
    <m/>
    <m/>
    <m/>
    <m/>
    <m/>
    <n v="3182423005"/>
    <s v="juntacantagol18@gmail.com"/>
    <s v="…"/>
    <s v="…"/>
    <s v="…"/>
    <s v="No aplica"/>
    <s v="Colombia"/>
    <s v="Bogotá, D.C."/>
    <s v="Cundinamarca"/>
    <m/>
    <s v="-"/>
    <s v="No aplica"/>
    <m/>
  </r>
  <r>
    <x v="3"/>
    <s v="513-2023"/>
    <s v="No aplica"/>
    <s v="Secop II"/>
    <s v="513-2023-COMODATO"/>
    <s v="FDLSUBACD-494-2023"/>
    <x v="0"/>
    <x v="10"/>
    <x v="2"/>
    <m/>
    <m/>
    <s v="JAC COSTA AZUL I ETAPA "/>
    <n v="9000001139"/>
    <s v="Bogotá, D.C."/>
    <s v="No es CPS P-AG"/>
    <n v="0"/>
    <n v="0"/>
    <n v="0"/>
    <n v="0"/>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04614&amp;isFromPublicArea=True&amp;isModal=true&amp;asPopupView=true"/>
    <x v="16"/>
    <x v="474"/>
    <d v="2023-06-28T00:00:00"/>
    <d v="2027-06-28T00:00:00"/>
    <s v="4 años 1 días."/>
    <d v="2027-06-28T00:00:00"/>
    <s v=""/>
    <d v="2027-06-28T00:00:00"/>
    <s v="4 años 1 días."/>
    <s v="Término Ok"/>
    <m/>
    <m/>
    <m/>
    <m/>
    <s v="CL 137A 101B 23 AP 201"/>
    <n v="3014687875"/>
    <s v="jaccostaazulprimeraetapa@gmail.com"/>
    <s v="…"/>
    <s v="…"/>
    <s v="…"/>
    <s v="No aplica"/>
    <s v="Colombia"/>
    <s v="Bogotá, D.C."/>
    <s v="Cundinamarca"/>
    <m/>
    <s v="-"/>
    <s v="No aplica"/>
    <m/>
  </r>
  <r>
    <x v="3"/>
    <s v="514-2023"/>
    <s v="No aplica"/>
    <s v="Secop II"/>
    <s v="514-2023-COMODATO"/>
    <s v="FDLSUBACD-495-2023"/>
    <x v="0"/>
    <x v="10"/>
    <x v="2"/>
    <m/>
    <m/>
    <s v="JAC LA ESPERANZA "/>
    <n v="9001261148"/>
    <s v="Bogotá, D.C."/>
    <s v="No es CPS P-AG"/>
    <n v="0"/>
    <n v="0"/>
    <n v="0"/>
    <n v="0"/>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14296&amp;isFromPublicArea=True&amp;isModal=true&amp;asPopupView=true"/>
    <x v="16"/>
    <x v="475"/>
    <d v="2023-06-28T00:00:00"/>
    <d v="2027-06-27T00:00:00"/>
    <s v="4 años "/>
    <d v="2027-06-27T00:00:00"/>
    <s v=""/>
    <d v="2027-06-27T00:00:00"/>
    <s v="4 años "/>
    <s v="Término Ok"/>
    <m/>
    <m/>
    <m/>
    <m/>
    <s v="KR 94C 132 37"/>
    <n v="3133930895"/>
    <s v="jaclaesperanza11043@gmail.com"/>
    <s v="…"/>
    <s v="…"/>
    <s v="…"/>
    <s v="No aplica"/>
    <s v="Colombia"/>
    <s v="Bogotá, D.C."/>
    <s v="Cundinamarca"/>
    <m/>
    <s v="-"/>
    <s v="No aplica"/>
    <m/>
  </r>
  <r>
    <x v="3"/>
    <s v="515-2023"/>
    <s v="No aplica"/>
    <s v="Secop II"/>
    <s v="515-2023-COMODATO"/>
    <s v="FDLSUBACD-496-2023"/>
    <x v="0"/>
    <x v="10"/>
    <x v="2"/>
    <m/>
    <m/>
    <s v="JAC NARANJOS ALTOS "/>
    <n v="8300617429"/>
    <s v="Bogotá, D.C."/>
    <s v="No es CPS P-AG"/>
    <n v="0"/>
    <n v="0"/>
    <n v="0"/>
    <n v="0"/>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14030&amp;isFromPublicArea=True&amp;isModal=true&amp;asPopupView=true"/>
    <x v="16"/>
    <x v="475"/>
    <d v="2023-06-28T00:00:00"/>
    <d v="2027-06-28T00:00:00"/>
    <s v="4 años 1 días."/>
    <d v="2027-06-28T00:00:00"/>
    <s v=""/>
    <d v="2027-06-28T00:00:00"/>
    <s v="4 años 1 días."/>
    <s v="Término Ok"/>
    <m/>
    <m/>
    <m/>
    <m/>
    <s v="KR 87B 128C 46"/>
    <n v="3107818704"/>
    <s v="jacnaranjosaltos@gmail.com"/>
    <s v="…"/>
    <s v="…"/>
    <s v="…"/>
    <s v="No aplica"/>
    <s v="Colombia"/>
    <s v="Bogotá, D.C."/>
    <s v="Cundinamarca"/>
    <m/>
    <s v="-"/>
    <s v="No aplica"/>
    <m/>
  </r>
  <r>
    <x v="3"/>
    <s v="516-2023"/>
    <s v="No aplica"/>
    <s v="Secop II"/>
    <s v="516-2023-COMODATO"/>
    <s v="FDLSUBACD-497-2023"/>
    <x v="0"/>
    <x v="10"/>
    <x v="2"/>
    <m/>
    <m/>
    <s v="JAC URBANIZACIÓN PORTAL DE LAS MERCEDES "/>
    <n v="9008352700"/>
    <s v="Bogotá, D.C."/>
    <s v="No es CPS P-AG"/>
    <n v="0"/>
    <n v="0"/>
    <n v="0"/>
    <n v="0"/>
    <s v="-"/>
    <m/>
    <m/>
    <s v="No aplica"/>
    <s v="ESAL"/>
    <x v="7"/>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04817&amp;isFromPublicArea=True&amp;isModal=true&amp;asPopupView=true"/>
    <x v="16"/>
    <x v="474"/>
    <s v="Sin iniciar"/>
    <s v="Sin iniciar"/>
    <s v=""/>
    <s v="Sin iniciar"/>
    <s v=""/>
    <s v="Sin iniciar"/>
    <s v=""/>
    <s v="Sin iniciar"/>
    <m/>
    <m/>
    <m/>
    <m/>
    <s v="Carrera 109 A 152 A 61"/>
    <n v="3133357311"/>
    <s v="alitas1225@hotmail.com"/>
    <s v="…"/>
    <s v="…"/>
    <s v="…"/>
    <s v="No aplica"/>
    <s v="Colombia"/>
    <s v="Bogotá, D.C."/>
    <s v="Cundinamarca"/>
    <m/>
    <s v="-"/>
    <s v="No aplica"/>
    <m/>
  </r>
  <r>
    <x v="3"/>
    <s v="517-2023"/>
    <s v="No aplica"/>
    <s v="Secop II"/>
    <s v="517-2023-COMODATO"/>
    <s v="FDLSUBACD-498-2023"/>
    <x v="0"/>
    <x v="10"/>
    <x v="2"/>
    <m/>
    <m/>
    <s v="JAC ESTORIL, SANTA MARGARITA Y CALLE 100 "/>
    <n v="9001165843"/>
    <m/>
    <s v="No es CPS P-AG"/>
    <n v="0"/>
    <n v="0"/>
    <n v="0"/>
    <n v="0"/>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04513&amp;isFromPublicArea=True&amp;isModal=true&amp;asPopupView=true"/>
    <x v="16"/>
    <x v="474"/>
    <d v="2023-06-28T00:00:00"/>
    <d v="2027-06-28T00:00:00"/>
    <s v="4 años 1 días."/>
    <d v="2027-06-28T00:00:00"/>
    <s v=""/>
    <d v="2027-06-28T00:00:00"/>
    <s v="4 años 1 días."/>
    <s v="Término Ok"/>
    <m/>
    <m/>
    <m/>
    <m/>
    <s v="CALLE 104 A 47 - 69"/>
    <n v="3153445444"/>
    <s v="jacsantamargarita100@gmail.com"/>
    <s v="…"/>
    <s v="…"/>
    <s v="…"/>
    <s v="No aplica"/>
    <s v="Colombia"/>
    <s v="Bogotá, D.C."/>
    <s v="Cundinamarca"/>
    <m/>
    <s v="-"/>
    <s v="No aplica"/>
    <m/>
  </r>
  <r>
    <x v="3"/>
    <s v="518-2023"/>
    <s v="No aplica"/>
    <s v="Secop II"/>
    <s v="518-2023-COMODATO"/>
    <s v="FDLSUBACD-499-2023"/>
    <x v="0"/>
    <x v="10"/>
    <x v="2"/>
    <m/>
    <m/>
    <s v="JAC SUBA CENTROALS"/>
    <n v="830098453"/>
    <s v="Bogotá, D.C."/>
    <s v="No es CPS P-AG"/>
    <n v="0"/>
    <n v="0"/>
    <n v="0"/>
    <n v="0"/>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13849&amp;isFromPublicArea=True&amp;isModal=true&amp;asPopupView=true"/>
    <x v="16"/>
    <x v="475"/>
    <d v="2023-06-14T00:00:00"/>
    <d v="2027-06-14T00:00:00"/>
    <s v="4 años 1 días."/>
    <d v="2027-06-14T00:00:00"/>
    <s v=""/>
    <d v="2027-06-14T00:00:00"/>
    <s v="4 años 1 días."/>
    <s v="Término Ok"/>
    <m/>
    <m/>
    <m/>
    <m/>
    <s v="carrera 90 No 145- 52"/>
    <n v="3123244043"/>
    <s v="jacsubacentro71@gmail.com"/>
    <s v="…"/>
    <s v="…"/>
    <s v="…"/>
    <s v="No aplica"/>
    <s v="Colombia"/>
    <s v="Bogotá, D.C."/>
    <s v="Cundinamarca"/>
    <m/>
    <s v="-"/>
    <s v="No aplica"/>
    <m/>
  </r>
  <r>
    <x v="3"/>
    <s v="519-2023"/>
    <n v="89895"/>
    <s v="Secop II"/>
    <s v="519-2023-CPS(89895)"/>
    <s v="FDLSSAMC-7-2023(89895) "/>
    <x v="2"/>
    <x v="2"/>
    <x v="2"/>
    <m/>
    <m/>
    <s v="LABORATORIO UNIDSALUD SAS"/>
    <n v="900515644"/>
    <m/>
    <s v="No es CPS P-AG"/>
    <n v="150000000"/>
    <n v="0"/>
    <n v="0"/>
    <n v="150000000"/>
    <s v="-"/>
    <m/>
    <m/>
    <s v="No aplica"/>
    <s v="Persona Jurídica"/>
    <x v="2"/>
    <m/>
    <s v="CONTRATAR A PRECIOS UNITARIOS Y A MONTO AGOTABLE LOS SERVICIOS DE APOYO TÉCNICO EN METROLOGÍA LEGAL EN LA MODALIDAD DE VERIFICACIÓN DE EQUIPOS E INSTRUMENTOS DE MEDICIÓN DE METROLOGÍA LEGAL (BALANZAS COMERCIALES, BÁSCULAS Y SURTIDORES DE COMBUSTIBLE DERIVADOS DEL PETRÓLEO) PARA LA SUPERVISIÓN DE LOS MISMOS EN ESTABLECIMIENTOS COMERCIALES (ESTACIONES DE SERVICIO DE LLENADO DE COMBUSTIBLE, SUPERMERCADOS DE CADENA, AGRÍCOLAS Y MERCADOS EN GENERAL), DE LA LOCALIDAD DE SUBA"/>
    <s v="https://community.secop.gov.co/Public/Tendering/OpportunityDetail/Index?noticeUID=CO1.NTC.4403658&amp;isFromPublicArea=True&amp;isModal=true&amp;asPopupView=true"/>
    <x v="21"/>
    <x v="476"/>
    <d v="2023-06-08T00:00:00"/>
    <d v="2023-12-07T00:00:00"/>
    <s v="6 meses "/>
    <d v="2023-12-07T00:00:00"/>
    <s v=""/>
    <d v="2023-12-07T00:00:00"/>
    <s v="6 meses "/>
    <s v="Término Ok"/>
    <m/>
    <m/>
    <m/>
    <d v="2023-12-12T00:00:00"/>
    <m/>
    <m/>
    <m/>
    <m/>
    <m/>
    <m/>
    <s v="No aplica"/>
    <m/>
    <m/>
    <m/>
    <m/>
    <s v="-"/>
    <m/>
    <m/>
  </r>
  <r>
    <x v="3"/>
    <s v="520-2023"/>
    <n v="89077"/>
    <s v="Secop II"/>
    <s v="520-2023-CO(89077)"/>
    <s v="FDLSLP-5-2023 (89077)"/>
    <x v="5"/>
    <x v="8"/>
    <x v="2"/>
    <m/>
    <m/>
    <s v="KA S.A.S."/>
    <n v="830141859"/>
    <s v="Bogotá, D.C."/>
    <s v="No es CPS P-AG"/>
    <n v="345213768"/>
    <n v="0"/>
    <n v="0"/>
    <n v="345213768"/>
    <s v="-"/>
    <m/>
    <s v="Interventoría: CONSULTORIA ESTRUCTURAL Y DE CONSTRUCCION S.A.S. – CEYCO INGENIERÍA S.A.S.[610 de 2023]"/>
    <m/>
    <s v="Persona Jurídica"/>
    <x v="2"/>
    <s v="1. No hay nota en Secop ni documentos de soporte de modificación contractual."/>
    <s v="EJECUTAR A PRECIOS UNITARIOS FIJOS Y A MONTO AGOTABLE LAS OBRAS DE REPARACIONES LOCATIVAS Y/O MANTENIMIENTO DE LA INFRAESTRUCTURA FÍSICA PARA LAS SEDES ADMINISTRATIVAS Y OPERATIVAS DE PROPIEDAD O TENENCIA DEL FONDO DE DESARROLLO LOCAL DE SUBA"/>
    <s v="https://community.secop.gov.co/Public/Tendering/OpportunityDetail/Index?noticeUID=CO1.NTC.4327001&amp;isFromPublicArea=True&amp;isModal=true&amp;asPopupView=true"/>
    <x v="11"/>
    <x v="477"/>
    <d v="2023-07-24T00:00:00"/>
    <d v="2023-12-23T00:00:00"/>
    <s v="5 meses "/>
    <d v="2023-12-23T00:00:00"/>
    <s v=""/>
    <d v="2023-12-23T00:00:00"/>
    <s v="5 meses "/>
    <s v="Término Ok"/>
    <m/>
    <m/>
    <m/>
    <d v="2024-03-04T00:00:00"/>
    <m/>
    <m/>
    <m/>
    <m/>
    <m/>
    <m/>
    <s v="No aplica"/>
    <m/>
    <m/>
    <m/>
    <m/>
    <s v="-"/>
    <m/>
    <s v="¿Por qué la observación del estado?"/>
  </r>
  <r>
    <x v="3"/>
    <s v="521-2023"/>
    <n v="88589"/>
    <s v="Secop II"/>
    <s v="521-2023CO(88589)"/>
    <s v="FDLSLP-6-2023(88589) "/>
    <x v="5"/>
    <x v="8"/>
    <x v="2"/>
    <m/>
    <m/>
    <s v="CONSORCIO LOS ANDES"/>
    <n v="9002731201"/>
    <s v="Bogotá, D.C."/>
    <s v="No es CPS P-AG"/>
    <n v="6880991792"/>
    <n v="0"/>
    <n v="0"/>
    <n v="6880991792"/>
    <s v="-"/>
    <s v="ELECTROCONSTRUCCIONES S.A.S. (50 %) - METRO INGENIEROS CIVILES S.A.S. (50 %)"/>
    <s v="Interventoría: CONSORCIO INTERVIAS SUBA [614 de 2023]"/>
    <s v="No aplica"/>
    <s v="Consorcio"/>
    <x v="3"/>
    <s v="1. No hay nota en Secop ni documentos de soporte de modificación contractual."/>
    <s v="EJECUTAR A PRECIOS UNITARIOS LAS ACTIVIDADES PARA LA CONSERVACION DE LA MALLA VIAL LOCAL E INTERMEDIA, PUENTES Y ESPACIO PÚBLICO EN LA LOCALIDAD DE SUBA EN LA CIUDAD DE BOGOTA D.C Y LAS DEMÁS ACTIVIDADES QUE SE DETALLEN EN EL ANEXO TÉCNICO"/>
    <s v="https://community.secop.gov.co/Public/Tendering/OpportunityDetail/Index?noticeUID=CO1.NTC.4333629&amp;isFromPublicArea=True&amp;isModal=true&amp;asPopupView=true"/>
    <x v="11"/>
    <x v="477"/>
    <d v="2023-08-17T00:00:00"/>
    <d v="2024-03-16T00:00:00"/>
    <s v="7 meses "/>
    <d v="2024-03-16T00:00:00"/>
    <s v=""/>
    <d v="2024-03-16T00:00:00"/>
    <s v="7 meses "/>
    <s v="Término Ok"/>
    <m/>
    <m/>
    <m/>
    <m/>
    <s v="Avenida 19 118-95 oficina 614"/>
    <n v="6017043597"/>
    <s v="carolinatriana@metroic.co"/>
    <s v="…"/>
    <s v="..."/>
    <s v="..."/>
    <s v="No aplica"/>
    <s v="Colombia"/>
    <s v="Bogotá, D.C."/>
    <s v="Cundinamarca"/>
    <m/>
    <s v="-"/>
    <s v="No aplica"/>
    <s v="¿Por qué la observación del estado?"/>
  </r>
  <r>
    <x v="3"/>
    <s v="110366-2023"/>
    <n v="89972"/>
    <s v="Tienda virtual"/>
    <s v="ORDEN DE COMPRA 110366"/>
    <s v="No aplica"/>
    <x v="6"/>
    <x v="9"/>
    <x v="3"/>
    <m/>
    <m/>
    <s v="NUEVA ERA SOLUCIONES SAS"/>
    <n v="830037278"/>
    <s v="Bogotá, D.C."/>
    <s v="No es CPS P-AG"/>
    <n v="155000001"/>
    <n v="0"/>
    <n v="0"/>
    <n v="155000001"/>
    <s v="-"/>
    <m/>
    <m/>
    <s v="No aplica"/>
    <s v="Persona Jurídica"/>
    <x v="4"/>
    <m/>
    <s v="ADQUIRIR EQUIPOS DE CÓMPUTO PORTÁTILES PARA DOTAR LAS INSTITUCIONES EDUCATIVAS OFICIALES DE LA LOCALIDAD DE SUBA"/>
    <s v="https://colombiacompra.gov.co/tienda-virtual-del-estado-colombiano/ordenes-compra/110366"/>
    <x v="20"/>
    <x v="477"/>
    <d v="2023-07-04T00:00:00"/>
    <d v="2023-09-06T00:00:00"/>
    <s v="2 meses 3 días."/>
    <d v="2023-09-06T00:00:00"/>
    <s v=""/>
    <d v="2023-09-06T00:00:00"/>
    <s v="2 meses 3 días."/>
    <s v="Término Ok"/>
    <m/>
    <m/>
    <m/>
    <m/>
    <m/>
    <n v="6016913500"/>
    <s v="asistente.gobierno@nuevaerasoluciones.com"/>
    <s v="…"/>
    <s v="..."/>
    <s v="..."/>
    <s v="No aplica"/>
    <s v="Colombia"/>
    <s v="Bogotá, D.C."/>
    <s v="Cundinamarca"/>
    <m/>
    <s v="-"/>
    <s v="No aplica"/>
    <m/>
  </r>
  <r>
    <x v="3"/>
    <s v="522-2023"/>
    <n v="89353"/>
    <s v="Secop II"/>
    <s v="522-2023PS(89353)"/>
    <s v="FDLSLP-7-2023(89353) "/>
    <x v="5"/>
    <x v="2"/>
    <x v="2"/>
    <m/>
    <m/>
    <s v="FUNDACION PAIS HUMANO"/>
    <n v="900572437"/>
    <m/>
    <s v="No es CPS P-AG"/>
    <n v="482916123"/>
    <n v="0"/>
    <n v="0"/>
    <n v="482916123"/>
    <s v="-"/>
    <m/>
    <m/>
    <s v="No aplica"/>
    <s v="ESAL"/>
    <x v="6"/>
    <s v="1. 08/04/2024 5:41:57 PM Mediante documento radicado en el Fondo de Desarrollo Local de Suba, por ANA ISABEL HORTUA SALCEDO , quien obra como supervisor del contrato de prestación de servicios 522-2023PS(89353), suscrito con FUNDACIÓN PAÍS HUMANO se determina prorrogar por CINCO (5) MESES contado a partir del vencimiento del plazo pactado, la justificación se encuentra anexa al presente, la cual hace parte integra del convenio. La nueva fecha terminación del contrato es el 8 de septiembre de 2024"/>
    <s v="PRESTACIÓN DE SERVICIOS LOGÍSTICOS Y DE SUMINISTRO DE INSUMOS PARA EL DESARROLLO OPERATIVO DEL PROGRAMA PARCEROS POR BOGOTÁ, EN LA LOCALIDAD DE SUBA"/>
    <s v="https://community.secop.gov.co/Public/Tendering/OpportunityDetail/Index?noticeUID=CO1.NTC.4333727&amp;isFromPublicArea=True&amp;isModal=true&amp;asPopupView=true"/>
    <x v="20"/>
    <x v="477"/>
    <d v="2023-06-09T00:00:00"/>
    <d v="2024-04-08T00:00:00"/>
    <s v="10 meses "/>
    <d v="2024-09-08T00:00:00"/>
    <s v="5 meses "/>
    <d v="2024-09-08T00:00:00"/>
    <s v="1 años 3 meses "/>
    <s v="Término Ok"/>
    <m/>
    <m/>
    <m/>
    <m/>
    <m/>
    <m/>
    <n v="0"/>
    <n v="0"/>
    <n v="0"/>
    <m/>
    <s v="No aplica"/>
    <n v="0"/>
    <n v="0"/>
    <n v="0"/>
    <m/>
    <s v="-"/>
    <n v="0"/>
    <m/>
  </r>
  <r>
    <x v="3"/>
    <s v="523-2023"/>
    <s v="No aplica"/>
    <s v="Secop II"/>
    <s v="523-2023-COMODATO"/>
    <s v="FDLSUBACD-500-2023"/>
    <x v="0"/>
    <x v="10"/>
    <x v="2"/>
    <m/>
    <m/>
    <s v="JAC VILLA DEL PRADO"/>
    <n v="8300469991"/>
    <s v="Bogotá, D.C."/>
    <s v="No es CPS P-AG"/>
    <n v="0"/>
    <n v="0"/>
    <n v="0"/>
    <n v="0"/>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13683&amp;isFromPublicArea=True&amp;isModal=true&amp;asPopupView=true"/>
    <x v="16"/>
    <x v="478"/>
    <d v="2023-06-28T00:00:00"/>
    <d v="2027-06-28T00:00:00"/>
    <s v="4 años 1 días."/>
    <d v="2027-06-28T00:00:00"/>
    <s v=""/>
    <d v="2027-06-28T00:00:00"/>
    <s v="4 años 1 días."/>
    <s v="Término Ok"/>
    <m/>
    <m/>
    <m/>
    <m/>
    <m/>
    <m/>
    <n v="0"/>
    <n v="0"/>
    <n v="0"/>
    <m/>
    <s v="No aplica"/>
    <n v="0"/>
    <n v="0"/>
    <n v="0"/>
    <m/>
    <s v="-"/>
    <n v="0"/>
    <m/>
  </r>
  <r>
    <x v="3"/>
    <s v="524-2023"/>
    <s v="No aplica"/>
    <s v="Secop II"/>
    <s v="524-2023-COMODATO"/>
    <s v="FDLSUBACD-501-2023"/>
    <x v="0"/>
    <x v="10"/>
    <x v="2"/>
    <m/>
    <m/>
    <s v="JAC SAN JORGE DE SUBAALS"/>
    <n v="8000508287"/>
    <s v="Bogotá, D.C."/>
    <s v="No es CPS P-AG"/>
    <n v="0"/>
    <n v="0"/>
    <n v="0"/>
    <n v="0"/>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13853&amp;isFromPublicArea=True&amp;isModal=true&amp;asPopupView=true"/>
    <x v="16"/>
    <x v="479"/>
    <d v="2023-06-28T00:00:00"/>
    <d v="2027-06-28T00:00:00"/>
    <s v="4 años 1 días."/>
    <d v="2027-06-28T00:00:00"/>
    <s v=""/>
    <d v="2027-06-28T00:00:00"/>
    <s v="4 años 1 días."/>
    <s v="Término Ok"/>
    <m/>
    <m/>
    <m/>
    <m/>
    <m/>
    <m/>
    <n v="0"/>
    <n v="0"/>
    <n v="0"/>
    <m/>
    <s v="No aplica"/>
    <n v="0"/>
    <n v="0"/>
    <n v="0"/>
    <m/>
    <s v="-"/>
    <n v="0"/>
    <m/>
  </r>
  <r>
    <x v="3"/>
    <s v="525-2023"/>
    <s v="No aplica"/>
    <s v="Secop II"/>
    <s v="525-2023-COMODATO"/>
    <s v="FDLSUBACD-502-2023"/>
    <x v="0"/>
    <x v="10"/>
    <x v="2"/>
    <m/>
    <m/>
    <s v="JAC ANTONIO GRANADOS"/>
    <n v="8001058341"/>
    <s v="Bogotá, D.C."/>
    <s v="No es CPS P-AG"/>
    <n v="0"/>
    <n v="0"/>
    <n v="0"/>
    <n v="0"/>
    <s v="-"/>
    <m/>
    <m/>
    <s v="No aplica"/>
    <s v="ESAL"/>
    <x v="7"/>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13693&amp;isFromPublicArea=True&amp;isModal=true&amp;asPopupView=true"/>
    <x v="16"/>
    <x v="479"/>
    <s v="Sin iniciar"/>
    <s v="Sin iniciar"/>
    <s v=""/>
    <s v="Sin iniciar"/>
    <s v=""/>
    <s v="Sin iniciar"/>
    <s v=""/>
    <s v="Sin iniciar"/>
    <m/>
    <m/>
    <m/>
    <m/>
    <m/>
    <m/>
    <n v="0"/>
    <n v="0"/>
    <n v="0"/>
    <m/>
    <s v="No aplica"/>
    <n v="0"/>
    <n v="0"/>
    <n v="0"/>
    <m/>
    <s v="-"/>
    <n v="0"/>
    <m/>
  </r>
  <r>
    <x v="3"/>
    <s v="526-2023"/>
    <s v="No aplica"/>
    <s v="Secop II"/>
    <s v="526-2023-COMODATO"/>
    <s v="FDLSUBACD-503-2023"/>
    <x v="0"/>
    <x v="10"/>
    <x v="2"/>
    <m/>
    <m/>
    <s v="JAC LA FONTANA"/>
    <n v="901069447"/>
    <s v="Bogotá, D.C."/>
    <s v="No es CPS P-AG"/>
    <n v="0"/>
    <n v="0"/>
    <n v="0"/>
    <n v="0"/>
    <s v="-"/>
    <m/>
    <m/>
    <s v="No aplica"/>
    <s v="ESAL"/>
    <x v="7"/>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14118&amp;isFromPublicArea=True&amp;isModal=true&amp;asPopupView=true"/>
    <x v="16"/>
    <x v="479"/>
    <s v="Sin iniciar"/>
    <s v="Sin iniciar"/>
    <s v=""/>
    <s v="Sin iniciar"/>
    <s v=""/>
    <s v="Sin iniciar"/>
    <s v=""/>
    <s v="Sin iniciar"/>
    <m/>
    <m/>
    <m/>
    <m/>
    <m/>
    <m/>
    <n v="0"/>
    <n v="0"/>
    <n v="0"/>
    <m/>
    <s v="No aplica"/>
    <n v="0"/>
    <n v="0"/>
    <n v="0"/>
    <m/>
    <s v="-"/>
    <n v="0"/>
    <m/>
  </r>
  <r>
    <x v="3"/>
    <s v="527-2023"/>
    <s v="No aplica"/>
    <s v="Secop II"/>
    <s v="527-2023-COMODATO"/>
    <s v="FDLSUBACD-504-2023"/>
    <x v="0"/>
    <x v="10"/>
    <x v="2"/>
    <m/>
    <m/>
    <s v="JAC VICTORIA NORTE"/>
    <n v="830062546"/>
    <s v="Bogotá, D.C."/>
    <s v="No es CPS P-AG"/>
    <n v="0"/>
    <n v="0"/>
    <n v="0"/>
    <n v="0"/>
    <s v="-"/>
    <m/>
    <m/>
    <s v="No aplica"/>
    <s v="ESAL"/>
    <x v="7"/>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14042&amp;isFromPublicArea=True&amp;isModal=true&amp;asPopupView=true"/>
    <x v="16"/>
    <x v="479"/>
    <s v="Sin iniciar"/>
    <s v="Sin iniciar"/>
    <s v=""/>
    <s v="Sin iniciar"/>
    <s v=""/>
    <s v="Sin iniciar"/>
    <s v=""/>
    <s v="Sin iniciar"/>
    <m/>
    <m/>
    <m/>
    <m/>
    <m/>
    <m/>
    <n v="0"/>
    <n v="0"/>
    <n v="0"/>
    <m/>
    <s v="No aplica"/>
    <n v="0"/>
    <n v="0"/>
    <n v="0"/>
    <m/>
    <s v="-"/>
    <n v="0"/>
    <m/>
  </r>
  <r>
    <x v="3"/>
    <s v="528-2023"/>
    <n v="89436"/>
    <s v="Secop II"/>
    <s v="528-2023CO(89436)"/>
    <s v="FDLSLP-8-2023(89436)."/>
    <x v="5"/>
    <x v="8"/>
    <x v="2"/>
    <m/>
    <m/>
    <s v="CONSORCIO COMUNAL"/>
    <n v="901726258"/>
    <m/>
    <s v="No es CPS P-AG"/>
    <n v="660000000"/>
    <n v="0"/>
    <n v="0"/>
    <n v="660000000"/>
    <s v="-"/>
    <s v="WRUSSY INGENIEROS S.A.S (90.00%) - WILVER FRANCINY RUSSY LADINO (10.00%)"/>
    <s v="Interventoría: JVM INGENIERIA S.A.S BIC [612 de 2023]"/>
    <s v="No aplica"/>
    <s v="Consorcio"/>
    <x v="2"/>
    <m/>
    <s v="EJECUTAR A PRECIOS UNITARIOS FIJOS Y A MONTO AGOTABLE LAS OBRAS DE REPARACIONES LOCATIVAS Y/O MANTENIMIENTO DE INFRAESTRUCTURA FISICA PARA SALONES COMUNALES DE LAS JUNTAS DE ACCIÓN COMUNAL DE LA LOCALIDAD DE SUBA"/>
    <s v="https://community.secop.gov.co/Public/Tendering/OpportunityDetail/Index?noticeUID=CO1.NTC.4335326&amp;isFromPublicArea=True&amp;isModal=true&amp;asPopupView=true"/>
    <x v="11"/>
    <x v="480"/>
    <d v="2023-07-04T00:00:00"/>
    <d v="2023-12-03T00:00:00"/>
    <s v="5 meses "/>
    <d v="2023-12-03T00:00:00"/>
    <s v=""/>
    <d v="2023-12-03T00:00:00"/>
    <s v="5 meses "/>
    <s v="Término Ok"/>
    <m/>
    <m/>
    <m/>
    <d v="2024-02-02T00:00:00"/>
    <m/>
    <n v="6014111513"/>
    <s v="licitaciones@wrussyingenieros.com"/>
    <s v="…"/>
    <s v="..."/>
    <s v="..."/>
    <s v="No aplica"/>
    <s v="Colombia"/>
    <s v="Bogotá, D.C."/>
    <s v="Cundinamarca"/>
    <m/>
    <s v="-"/>
    <s v="No aplica"/>
    <m/>
  </r>
  <r>
    <x v="3"/>
    <s v="529-2023"/>
    <n v="90003"/>
    <s v="Secop II"/>
    <s v="529-2023CINT(90003)"/>
    <s v="FDLSUBA-CMA-5-2023(90003)"/>
    <x v="4"/>
    <x v="7"/>
    <x v="2"/>
    <m/>
    <m/>
    <s v="JVM INGENIERIA S.A.S BIC"/>
    <n v="901489956"/>
    <s v="Montería (Córdoba)"/>
    <s v="No es CPS P-AG"/>
    <n v="89100000"/>
    <n v="0"/>
    <n v="0"/>
    <n v="89100000"/>
    <s v="-"/>
    <m/>
    <m/>
    <s v="No aplica"/>
    <s v="Persona Jurídica"/>
    <x v="2"/>
    <m/>
    <s v="REALIZAR LA INTERVENTORÍA ADMINISTRATIVA, TÉCNICA, FINANCIERA, JURÍDICA, SOCIAL, AMBIENTAL Y DE SEGURIDAD Y SALUD EN EL TRABAJO (SST) AL CONTRATO PARA “EJECUTAR A PRECIOS UNITARIOS FIJOS Y A MONTO AGOTABLE LAS OBRAS DE REPARACIONES LOCATIVAS Y/O MANTENIMIENTO DE INFRAESTRUCTURA FISICA PARA SALONES COMUNALES DE LAS JUNTAS DE ACCIÓN COMUNAL DE LA LOCALIDAD DE SUBA&quot;"/>
    <s v="https://community.secop.gov.co/Public/Tendering/OpportunityDetail/Index?noticeUID=CO1.NTC.4407704&amp;isFromPublicArea=True&amp;isModal=true&amp;asPopupView=true"/>
    <x v="11"/>
    <x v="478"/>
    <d v="2023-07-04T00:00:00"/>
    <d v="2023-12-03T00:00:00"/>
    <s v="5 meses "/>
    <d v="2023-12-03T00:00:00"/>
    <s v=""/>
    <d v="2023-12-03T00:00:00"/>
    <s v="5 meses "/>
    <s v="Término Ok"/>
    <m/>
    <m/>
    <m/>
    <d v="2024-02-02T00:00:00"/>
    <m/>
    <m/>
    <m/>
    <m/>
    <m/>
    <m/>
    <s v="No aplica"/>
    <m/>
    <m/>
    <m/>
    <m/>
    <s v="-"/>
    <m/>
    <m/>
  </r>
  <r>
    <x v="3"/>
    <s v="530-2023"/>
    <n v="90144"/>
    <s v="Secop II"/>
    <s v="530-2023-CPS-P(44190)"/>
    <s v="FDLSUBACD-505-2023(90144)"/>
    <x v="0"/>
    <x v="0"/>
    <x v="1"/>
    <m/>
    <m/>
    <s v="ANGELICA MARIA AMAYA MORALES"/>
    <n v="52217679"/>
    <s v="Bogotá, D.C."/>
    <n v="2032"/>
    <n v="35350000"/>
    <n v="0"/>
    <n v="0"/>
    <n v="35350000"/>
    <n v="5050000"/>
    <m/>
    <m/>
    <n v="3"/>
    <s v="Persona Natural"/>
    <x v="0"/>
    <m/>
    <s v="PRESTAR SERVICIOS PROFESIONALES PARA EL ACOMPAÑAMIENTO, FORMACIÓN Y GESTIÓN DE ESTRATEGIAS COMUNITARIAS QUE PERMITAN INTERVENIR,  CAPACITAR Y ACOMPAÑAR POBLACIÓN DE LA LOCALIDAD DE SUBA EN ESTRATEGIAS PARA LA SEGURIDAD, LA RESILIENCIA Y EL ACCESO A_x000a_JUSTICIA."/>
    <s v="https://community.secop.gov.co/Public/Tendering/OpportunityDetail/Index?noticeUID=CO1.NTC.4537535&amp;isFromPublicArea=True&amp;isModal=true&amp;asPopupView=true"/>
    <x v="13"/>
    <x v="481"/>
    <d v="2023-07-04T00:00:00"/>
    <d v="2023-12-31T00:00:00"/>
    <s v="5 meses 28 días."/>
    <d v="2023-12-31T00:00:00"/>
    <s v=""/>
    <d v="2023-12-31T00:00:00"/>
    <s v="5 meses 28 días."/>
    <s v="Término Ok"/>
    <m/>
    <m/>
    <m/>
    <m/>
    <s v="Calle 147 No. 94c-75 Torre 1 Apto 505."/>
    <n v="3158743858"/>
    <s v="amayaangelica@hotmail.com"/>
    <s v="Bancolombia"/>
    <s v="Ahorros"/>
    <s v="20935946804"/>
    <s v="Femenino"/>
    <s v="Colombia"/>
    <s v="Barrancabermeja"/>
    <s v="Santander"/>
    <d v="1977-10-17T00:00:00"/>
    <n v="46"/>
    <s v="ESPECIALIZACION EN PSICOLOGIA CLÍNICA INFANTIL, DEL ADOLESCENTE; PSICOLOGIA"/>
    <m/>
  </r>
  <r>
    <x v="3"/>
    <s v="531-2023"/>
    <n v="90144"/>
    <s v="Secop II"/>
    <s v="531-2023CPS-P(90144)"/>
    <s v="FDLSUBACD-506-2023(90144)"/>
    <x v="0"/>
    <x v="0"/>
    <x v="1"/>
    <m/>
    <m/>
    <s v="MARIA ANGELICA PADILLA ANAYA"/>
    <n v="1143358559"/>
    <s v="Cartagena (Bolívar)"/>
    <n v="2032"/>
    <n v="35350000"/>
    <n v="0"/>
    <n v="0"/>
    <n v="35350000"/>
    <n v="5050000"/>
    <m/>
    <m/>
    <n v="3"/>
    <s v="Persona Natural"/>
    <x v="0"/>
    <m/>
    <s v="Prestar servicios profesionales para el acompañamiento, formación y gestión de estrategias comunitarias que permitan intervenir, capacitar y acompañar la población de la localidad de Suba, en estrategias para la seguridad, la resiliencia y el acceso a justicia"/>
    <s v="https://community.secop.gov.co/Public/Tendering/OpportunityDetail/Index?noticeUID=CO1.NTC.4547564&amp;isFromPublicArea=True&amp;isModal=true&amp;asPopupView=true"/>
    <x v="13"/>
    <x v="481"/>
    <d v="2023-07-04T00:00:00"/>
    <d v="2023-12-31T00:00:00"/>
    <s v="5 meses 28 días."/>
    <d v="2023-12-31T00:00:00"/>
    <s v=""/>
    <d v="2023-12-31T00:00:00"/>
    <s v="5 meses 28 días."/>
    <s v="Término Ok"/>
    <m/>
    <m/>
    <m/>
    <m/>
    <s v="Calle 127 #58-45"/>
    <n v="3166165939"/>
    <s v="ma.padilla8592@gmail.com"/>
    <s v="Bancolombia"/>
    <s v="Ahorros"/>
    <s v="63930146341"/>
    <s v="Femenino"/>
    <s v="Colombia"/>
    <s v="Cartagena"/>
    <s v="Bolívar"/>
    <d v="1992-05-08T00:00:00"/>
    <n v="32"/>
    <s v="PSICOLOGIA"/>
    <m/>
  </r>
  <r>
    <x v="3"/>
    <s v="532-2023"/>
    <n v="90151"/>
    <s v="Secop II"/>
    <s v="532-2023CPS-P(90151)"/>
    <s v="FDLSUBACD-507-2023(90151)"/>
    <x v="0"/>
    <x v="0"/>
    <x v="1"/>
    <m/>
    <m/>
    <s v="YEISON FABIAN SANCHEZ HERNANDEZ"/>
    <n v="1032407028"/>
    <s v="Bogotá, D.C."/>
    <n v="2032"/>
    <n v="35350000"/>
    <n v="0"/>
    <n v="0"/>
    <n v="35350000"/>
    <n v="5050000"/>
    <m/>
    <m/>
    <n v="3"/>
    <s v="Persona Natural"/>
    <x v="0"/>
    <m/>
    <s v="PRESTAR SERVICIOSPROFESIONALES PARA EL ACOMPAÑAMIENTO, FORMACIÓN Y GESTIÓN DE ESTRATEGIAS COMUNITARIAS QUE PERMITAN INTERVENIR, CAPACITAR Y ACOMPAÑAR LA POBLACIÓN DE LA LOCALIDAD DE SUBA, EN ESTRATEGIAS PARA LA SEGURIDAD, LA RESILIENCIA Y EL ACCESO A JUSTICIA"/>
    <s v="https://community.secop.gov.co/Public/Tendering/OpportunityDetail/Index?noticeUID=CO1.NTC.4539688&amp;isFromPublicArea=True&amp;isModal=true&amp;asPopupView=true"/>
    <x v="13"/>
    <x v="478"/>
    <d v="2023-06-14T00:00:00"/>
    <d v="2023-12-31T00:00:00"/>
    <s v="6 meses 18 días."/>
    <d v="2023-12-31T00:00:00"/>
    <s v=""/>
    <d v="2023-12-31T00:00:00"/>
    <s v="6 meses 18 días."/>
    <s v="Término Ok"/>
    <m/>
    <m/>
    <m/>
    <m/>
    <s v="carrera 132 # 132 - 38"/>
    <n v="3206896789"/>
    <s v="yfsanchez5@gmail.com"/>
    <s v="Banco BBVA"/>
    <s v="Ahorros"/>
    <s v="42481796"/>
    <s v="Masculino"/>
    <s v="Colombia"/>
    <s v="Bogotá, D.C."/>
    <s v="Cundinamarca"/>
    <d v="1987-12-26T00:00:00"/>
    <n v="36"/>
    <s v="PSICOLOGÍA"/>
    <m/>
  </r>
  <r>
    <x v="3"/>
    <s v="533-2023"/>
    <n v="90151"/>
    <s v="Secop II"/>
    <s v="533-2023CPS-P(90151)"/>
    <s v="FDLSUBACD-508-2023(90151)"/>
    <x v="0"/>
    <x v="0"/>
    <x v="1"/>
    <m/>
    <m/>
    <s v="PAULA ANDREA CASTELLANOS GONZALEZ"/>
    <n v="1019086002"/>
    <s v="Bogotá, D.C."/>
    <n v="2032"/>
    <n v="35350000"/>
    <n v="0"/>
    <n v="0"/>
    <n v="35350000"/>
    <n v="5050000"/>
    <m/>
    <m/>
    <n v="3"/>
    <s v="Persona Natural"/>
    <x v="0"/>
    <m/>
    <s v="PRESTAR SERVICIOS PROFESIONALES PARA EL ACOMPAÑAMIENTO, FORMACIÓN Y GESTIÓN DE ESTRATEGIAS COMUNITARIAS QUE PERMITAN INTERVENIR, CAPACITAR Y ACOMPAÑAR LA POBLACIÓN DE LA LOCALIDAD DE SUBA, EN ESTRATEGIAS PARA LA SEGURIDAD, LA RESILIENCIA Y EL ACCESO A JUSTICIA"/>
    <s v="https://community.secop.gov.co/Public/Tendering/OpportunityDetail/Index?noticeUID=CO1.NTC.4533949&amp;isFromPublicArea=True&amp;isModal=true&amp;asPopupView=true"/>
    <x v="13"/>
    <x v="480"/>
    <d v="2023-07-04T00:00:00"/>
    <d v="2024-01-03T00:00:00"/>
    <s v="6 meses "/>
    <d v="2024-01-03T00:00:00"/>
    <s v=""/>
    <d v="2024-01-03T00:00:00"/>
    <s v="6 meses "/>
    <s v="Término Ok"/>
    <m/>
    <m/>
    <m/>
    <m/>
    <s v="Carrera 113 C #143 A 20 Ciudadela Cafam-Suba"/>
    <n v="3138143889"/>
    <s v="paulacastellanos93@gmail.com"/>
    <s v="Banco Caja Social (BCSC)"/>
    <s v="Ahorros"/>
    <s v="24092103928"/>
    <s v="Femenino"/>
    <s v="Colombia"/>
    <s v="Bogotá, D.C."/>
    <s v="Cundinamarca"/>
    <d v="1993-07-31T00:00:00"/>
    <n v="30"/>
    <s v="LICENCIATURA EN CIENCIAS SOCIALES"/>
    <m/>
  </r>
  <r>
    <x v="3"/>
    <s v="534-2023 C1"/>
    <n v="90151"/>
    <s v="Secop II"/>
    <s v="534-2023CPS-P(90151)"/>
    <s v="FDLSUBACD-509-2023(90151)"/>
    <x v="0"/>
    <x v="0"/>
    <x v="1"/>
    <d v="2023-09-01T00:00:00"/>
    <s v="$26.091.667"/>
    <s v="GUAYRA PUKA ARIAS FLORIAN"/>
    <n v="1032419629"/>
    <s v="Bogotá, D.C."/>
    <n v="2032"/>
    <n v="35350000"/>
    <n v="0"/>
    <n v="0"/>
    <n v="35350000"/>
    <n v="5050000"/>
    <m/>
    <m/>
    <n v="3"/>
    <s v="Persona Natural"/>
    <x v="1"/>
    <s v="1. 1/09/2023 4:43:36 PM Mediante documento radicado en el Fondo de Desarrollo Local de Suba, por JORGE ANDRES VARGAS LOPEZ, quien obra como apoyo a la supervisión del Contrato 534-2023CPS-P (90151), se solicita CESIÓN del contrato suscrito con GUAYRA PUKA ARIAS FLORIAN, De conformidad con la justificación esgrimida en el documento anexo suscrito por el supervisor, que hace parte integral de la presente modificación contractual. Por lo anterior, se realiza la CESIÓN DEL CONTRATO A SOFIA DE LOS ANGELES LOZANO REINA, identificado (a) con C.C. N° 1.233.889.849 de Bogotá D.C, a partir del 1 de septiembre de 2023, teniendo en cuenta la idoneidad, previa verificación de los requisitos aportados por el (la) contratista. Lo anterior de conformidad con los documentos anexos, los cuales hacen parte integral de la presente modificación contractual"/>
    <s v="PRESTAR SERVICIOS PROFESIONALES PARA EL ACOMPAÑAMIENTO, FORMACIÓN Y GESTIÓN DE ESTRATEGIAS COMUNITARIAS QUE PERMITAN INTERVENIR, CAPACITAR Y ACOMPAÑAR LA POBLACIÓN DE LA LOCALIDAD DE SUBA, EN ESTRATEGIAS PARA LA SEGURIDAD, LA RESILIENCIA Y EL ACCESO A JUSTICIA"/>
    <s v="https://community.secop.gov.co/Public/Tendering/OpportunityDetail/Index?noticeUID=CO1.NTC.4541997&amp;isFromPublicArea=True&amp;isModal=true&amp;asPopupView=true"/>
    <x v="13"/>
    <x v="481"/>
    <d v="2023-07-06T00:00:00"/>
    <d v="2023-12-31T00:00:00"/>
    <s v="5 meses 26 días."/>
    <d v="2023-12-31T00:00:00"/>
    <s v=""/>
    <d v="2023-12-31T00:00:00"/>
    <s v="5 meses 26 días."/>
    <s v="Término Ok"/>
    <m/>
    <m/>
    <m/>
    <m/>
    <s v="calle 17 b sur #11 a 04 este"/>
    <n v="3112145953"/>
    <s v="pukayanayra@gmail.com"/>
    <s v="Bancolombia"/>
    <s v="Ahorros"/>
    <s v="46698876620"/>
    <s v="Femenino"/>
    <s v="Colombia"/>
    <s v="Bogotá, D.C."/>
    <s v="Cundinamarca"/>
    <d v="1987-11-26T00:00:00"/>
    <n v="36"/>
    <s v="MAESTRÍA EN PAZ, DESARROLLO Y CIUDADANÍA; ESPECIALIZACION EN FORMULACION Y EVALUACION DE PROYECTOS; SOCIOLOGIA"/>
    <m/>
  </r>
  <r>
    <x v="3"/>
    <s v="534-2023"/>
    <n v="90151"/>
    <s v="Secop II"/>
    <s v="534-2023CPS-P(90151)"/>
    <s v="FDLSUBACD-509-2023(90151)"/>
    <x v="0"/>
    <x v="0"/>
    <x v="1"/>
    <m/>
    <m/>
    <s v="SOFÍA DE LOS ÁNGELES LOZANO REINA"/>
    <n v="1233889849"/>
    <s v="Bogotá, D.C."/>
    <n v="2032"/>
    <n v="35350000"/>
    <n v="0"/>
    <n v="0"/>
    <n v="35350000"/>
    <n v="5050000"/>
    <m/>
    <m/>
    <n v="3"/>
    <s v="Persona Natural"/>
    <x v="0"/>
    <m/>
    <s v="PRESTAR SERVICIOS PROFESIONALES PARA EL ACOMPAÑAMIENTO, FORMACIÓN Y GESTIÓN DE ESTRATEGIAS COMUNITARIAS QUE PERMITAN INTERVENIR, CAPACITAR Y ACOMPAÑAR LA POBLACIÓN DE LA LOCALIDAD DE SUBA, EN ESTRATEGIAS PARA LA SEGURIDAD, LA RESILIENCIA Y EL ACCESO A JUSTICIA"/>
    <s v="https://community.secop.gov.co/Public/Tendering/OpportunityDetail/Index?noticeUID=CO1.NTC.4541997&amp;isFromPublicArea=True&amp;isModal=true&amp;asPopupView=true"/>
    <x v="13"/>
    <x v="481"/>
    <d v="2023-07-06T00:00:00"/>
    <d v="2023-12-31T00:00:00"/>
    <s v="5 meses 26 días."/>
    <d v="2023-12-31T00:00:00"/>
    <s v=""/>
    <d v="2023-12-31T00:00:00"/>
    <s v="5 meses 26 días."/>
    <s v="Término Ok"/>
    <m/>
    <m/>
    <m/>
    <m/>
    <s v="Calle 22 # 29A-44"/>
    <n v="3122294481"/>
    <s v="sofiadelosangeleslr@gmail.com"/>
    <s v="Banco Davivienda"/>
    <s v="Ahorros"/>
    <s v="0550488414159431"/>
    <s v="Femenino"/>
    <s v="Colombia"/>
    <s v="Bogotá, D.C."/>
    <s v="Cundinamarca"/>
    <d v="1997-03-30T00:00:00"/>
    <n v="27"/>
    <s v="LICENCIATURA EN CIENCIAS SOCIALES, TÉCNICO EN MANTENIMIENTO DE EQUIPOS DE CÓMPUTO"/>
    <m/>
  </r>
  <r>
    <x v="3"/>
    <s v="535-2023"/>
    <n v="90152"/>
    <s v="Secop II"/>
    <s v="535-2023CPS-P(90152)"/>
    <s v="FDLSUBACD-510-2023(90152)"/>
    <x v="0"/>
    <x v="0"/>
    <x v="1"/>
    <m/>
    <m/>
    <s v="JENY PAOLA PINZON BARRAGAN"/>
    <n v="53029029"/>
    <s v="Bogotá, D.C."/>
    <n v="2015"/>
    <n v="35350000"/>
    <n v="0"/>
    <n v="0"/>
    <n v="35350000"/>
    <n v="5050000"/>
    <m/>
    <m/>
    <n v="3"/>
    <s v="Persona Natural"/>
    <x v="0"/>
    <m/>
    <s v="Prestar servicios profesionales para el acompañamiento, formación y gestión de estrategias comunitarias que permitan intervenir, capacitar y acompañar la población de la localidad de Suba, en estrategias para seguridad, la resiliencia y el acceso a la justicia"/>
    <s v="https://community.secop.gov.co/Public/Tendering/OpportunityDetail/Index?noticeUID=CO1.NTC.4550535&amp;isFromPublicArea=True&amp;isModal=true&amp;asPopupView=true"/>
    <x v="13"/>
    <x v="481"/>
    <d v="2023-07-04T00:00:00"/>
    <d v="2023-12-31T00:00:00"/>
    <s v="5 meses 28 días."/>
    <d v="2023-12-31T00:00:00"/>
    <s v=""/>
    <d v="2023-12-31T00:00:00"/>
    <s v="5 meses 28 días."/>
    <s v="Término Ok"/>
    <m/>
    <m/>
    <m/>
    <m/>
    <s v="cr 102 155 50 int 7 apto 507"/>
    <n v="3153047089"/>
    <s v="jepinbar@gmail.com"/>
    <s v="Banco Davivienda"/>
    <s v="Ahorros"/>
    <s v="550488423889846"/>
    <s v="Femenino"/>
    <s v="Colombia"/>
    <s v="Bogotá, D.C."/>
    <s v="Cundinamarca"/>
    <d v="1984-09-07T00:00:00"/>
    <n v="39"/>
    <s v="LICENCIATURA EN EDUCACION COMUNITARIA CON ENFASIS EN "/>
    <m/>
  </r>
  <r>
    <x v="3"/>
    <s v="536-2023"/>
    <n v="90152"/>
    <s v="Secop II"/>
    <s v="536-2023CPS-P(90152)"/>
    <s v="FDLSUBACD-511-2023(90152)"/>
    <x v="0"/>
    <x v="0"/>
    <x v="1"/>
    <m/>
    <m/>
    <s v="SANDRA MILENA DURANGO OSORIO"/>
    <n v="25174015"/>
    <s v="Santa Rosa de Cabal (Risaralda)"/>
    <n v="2015"/>
    <n v="35350000"/>
    <n v="0"/>
    <n v="0"/>
    <n v="35350000"/>
    <n v="5050000"/>
    <m/>
    <m/>
    <n v="3"/>
    <s v="Persona Natural"/>
    <x v="0"/>
    <m/>
    <s v="PRESTAR SERVICIOS PROFESIONALES PARA EL ACOMPAÑAMIENTO, FORMACIÓN DE ESTRATEGIAS COMUNITARIAS QUE PERMITAN INVERTIR, CAPACITAR Y ACOMPAÑAR LA POBLACIÓN DE LA LOCALIDAD DE SUBA, EN ESTRATEGIAS PARA LA SEGURIDAD, LA RESILIENCIA Y EL ACCESO A LA JUSTICIA"/>
    <s v="https://community.secop.gov.co/Public/Tendering/OpportunityDetail/Index?noticeUID=CO1.NTC.4549958&amp;isFromPublicArea=True&amp;isModal=true&amp;asPopupView=true"/>
    <x v="13"/>
    <x v="481"/>
    <d v="2023-06-27T00:00:00"/>
    <d v="2023-12-31T00:00:00"/>
    <s v="6 meses 5 días."/>
    <d v="2023-12-31T00:00:00"/>
    <s v=""/>
    <d v="2023-12-31T00:00:00"/>
    <s v="6 meses 5 días."/>
    <s v="Término Ok"/>
    <m/>
    <m/>
    <m/>
    <m/>
    <s v="calle 169 # 48 a 31 – BOGOTA"/>
    <n v="3216441128"/>
    <s v="samydus24@hotmail.com"/>
    <s v="Banco Av Villas"/>
    <s v="Ahorros"/>
    <s v="658882431"/>
    <s v="Femenino"/>
    <s v="Colombia"/>
    <s v="Santa Rosa de Cabal"/>
    <s v="Risaralda"/>
    <d v="1979-09-24T00:00:00"/>
    <n v="44"/>
    <s v="PSICOLOGÍA"/>
    <m/>
  </r>
  <r>
    <x v="3"/>
    <s v="537-2023"/>
    <n v="90152"/>
    <s v="Secop II"/>
    <s v="537-2023CPS-P(90152)"/>
    <s v="FDLSUBACD-512-2023(90152)"/>
    <x v="0"/>
    <x v="0"/>
    <x v="1"/>
    <m/>
    <m/>
    <s v="ENITH JOANA PEREZ VEGA"/>
    <n v="1116992735"/>
    <s v="Sabanalarga (Casanare)"/>
    <n v="2015"/>
    <n v="35350000"/>
    <n v="0"/>
    <n v="0"/>
    <n v="35350000"/>
    <n v="5050000"/>
    <m/>
    <m/>
    <n v="3"/>
    <s v="Persona Natural"/>
    <x v="0"/>
    <m/>
    <s v="Prestar servicios profesionales para el acompañamiento, formación y gestión de estrategias comunitarias que permitan intervenir, capacitar y acompañar la población de la localidad de Suba, en estrategias para la seguridad, la resiliencia y el acceso a justicia"/>
    <s v="https://community.secop.gov.co/Public/Tendering/OpportunityDetail/Index?noticeUID=CO1.NTC.4550236&amp;isFromPublicArea=True&amp;isModal=true&amp;asPopupView=true"/>
    <x v="13"/>
    <x v="481"/>
    <d v="2023-07-04T00:00:00"/>
    <d v="2023-12-31T00:00:00"/>
    <s v="5 meses 28 días."/>
    <d v="2023-12-31T00:00:00"/>
    <s v=""/>
    <d v="2023-12-31T00:00:00"/>
    <s v="5 meses 28 días."/>
    <s v="Término Ok"/>
    <m/>
    <m/>
    <m/>
    <m/>
    <s v="CL 132 47 10"/>
    <n v="3183272389"/>
    <s v="johana.vp@hotmail.com"/>
    <s v="Bancolombia"/>
    <s v="Ahorros"/>
    <s v="59642472539"/>
    <s v="Femenino"/>
    <s v="Colombia"/>
    <s v="Sabanalarga"/>
    <s v="Casanare"/>
    <d v="1993-12-20T00:00:00"/>
    <n v="30"/>
    <s v="ESPECIALIZACIÓN EN PSICOLOGÍA CLÍNICA DE LA NIÑEZ Y LA ADOLESCENCIA; PSICOLOGIA"/>
    <m/>
  </r>
  <r>
    <x v="3"/>
    <s v="538-2023"/>
    <n v="90650"/>
    <s v="Secop II"/>
    <s v="538-2023CPS-P(90650)"/>
    <s v="FDLSUBACD-513-2023(90650)"/>
    <x v="0"/>
    <x v="0"/>
    <x v="1"/>
    <m/>
    <m/>
    <s v="LIZETH NATALIA ROZO SILVA"/>
    <n v="1019084824"/>
    <s v="Bogotá, D.C."/>
    <n v="1978"/>
    <n v="49000000"/>
    <n v="7000000"/>
    <n v="0"/>
    <n v="56000000"/>
    <n v="8000000"/>
    <m/>
    <m/>
    <n v="1"/>
    <s v="Persona Natural"/>
    <x v="0"/>
    <s v="1. 26/12/2023 10:58:58 AM La supervisión del Contrato de Prestación de Servicios No. 538-2023CPS-P(90650), suscrito con LIZETH NATALIA ROZO SILVA, identificada con cédula de ciudadanía No. 1.019.084.824 radicó en la Oficina de Contratación solicitud de ADICIÓN Y PRÓRROGA No. (1), del mismo; prórroga hasta el veintiséis (26) de febrero de 2023, y adición por la suma de SIETE MILLONES DE PESOS M/CTE ($7.000.000) la cual se encuentra respaldada con el Certificado de Disponibilidad Presupuestal No. 1314 del 13 de diciembre de 2023, teniendo en cuenta la justificación que se encuentra en los documentos anexos, que hacen parte integral del presente Contrato."/>
    <s v="Prestar servicios profesionales para acompañar la ejecución de los proyectos estratégicos del Plan de Desarrollo Local y temas afines de prioridad de la Alcaldía Local de Suba."/>
    <s v="https://community.secop.gov.co/Public/Tendering/OpportunityDetail/Index?noticeUID=CO1.NTC.4570899&amp;isFromPublicArea=True&amp;isModal=true&amp;asPopupView=true"/>
    <x v="14"/>
    <x v="482"/>
    <d v="2023-06-27T00:00:00"/>
    <d v="2024-01-26T00:00:00"/>
    <s v="7 meses "/>
    <d v="2024-02-26T00:00:00"/>
    <s v="1 meses "/>
    <d v="2024-02-26T00:00:00"/>
    <s v="8 meses "/>
    <s v="Término Ok"/>
    <m/>
    <m/>
    <m/>
    <m/>
    <s v="CL 135A 100A 51"/>
    <n v="3006763061"/>
    <s v="lizz639@hotmail.com"/>
    <s v="Banco Davivienda"/>
    <s v="Ahorros"/>
    <s v="488404585074"/>
    <s v="Femenino"/>
    <s v="Colombia"/>
    <s v="Bogotá, D.C."/>
    <s v="Cundinamarca"/>
    <d v="1993-08-06T00:00:00"/>
    <n v="30"/>
    <s v="ESPECIALIZACION EN DERECHOS HUMANOS Y SISTEMAS DE PROTECCION; DERECHO; TECNOLOGÍA EN CONTROL AMBIENTAL; _x000a_TÉCNICO PROFESIONAL EN CONTROL AMBIENTAL"/>
    <m/>
  </r>
  <r>
    <x v="3"/>
    <s v="539-2023"/>
    <n v="91146"/>
    <s v="Secop II"/>
    <s v="539-2023CONVINT(91146)"/>
    <s v="FDLSUBACONVINT-514-2023(91146)"/>
    <x v="0"/>
    <x v="1"/>
    <x v="2"/>
    <m/>
    <m/>
    <s v="CONVENIO PROPAIS"/>
    <n v="800250713"/>
    <s v="Bogotá, D.C."/>
    <s v="No es CPS P-AG"/>
    <n v="6295400000"/>
    <n v="0"/>
    <n v="0"/>
    <n v="6295400000"/>
    <s v="-"/>
    <m/>
    <m/>
    <s v="No aplica"/>
    <s v="Entidad Estatal"/>
    <x v="6"/>
    <m/>
    <s v="AUNAR ESFUERZOS ADMINISTRATIVOS TÉCNICOS FINANCIEROS Y LOGÍSTICOS ENTRE PROPAIS Y EL FONDO DE DESARROLLO LOCAL DE SUBA PARA LA CONSOLIDACIÓN Y FORTALECIMIENTO ECONÓMICO DE LAS MICROEMPRESAS Y EMPRENDIMIENTOS LOCALES A TRAVÉS DEL PROGRAMA MICROEMPRESA LOCAL 40 E IMPULSO LOCAL 30"/>
    <s v="https://community.secop.gov.co/Public/Tendering/OpportunityDetail/Index?noticeUID=CO1.NTC.4553740&amp;isFromPublicArea=True&amp;isModal=true&amp;asPopupView=true"/>
    <x v="22"/>
    <x v="483"/>
    <d v="2023-06-29T00:00:00"/>
    <d v="2024-06-28T00:00:00"/>
    <s v="1 años "/>
    <d v="2024-06-28T00:00:00"/>
    <s v=""/>
    <d v="2024-06-28T00:00:00"/>
    <s v="1 años "/>
    <s v="Término Ok"/>
    <m/>
    <m/>
    <m/>
    <m/>
    <m/>
    <m/>
    <n v="0"/>
    <n v="0"/>
    <n v="0"/>
    <m/>
    <s v="No aplica"/>
    <n v="0"/>
    <n v="0"/>
    <n v="0"/>
    <m/>
    <s v="-"/>
    <n v="0"/>
    <m/>
  </r>
  <r>
    <x v="3"/>
    <s v="540-2023"/>
    <n v="91167"/>
    <s v="Secop II"/>
    <s v="540-2023CONVINT(91167)"/>
    <s v="FDLSUBACONVINT-515-2023(91167)"/>
    <x v="0"/>
    <x v="1"/>
    <x v="2"/>
    <m/>
    <m/>
    <s v="INSTITUTO DISTRITAL PARA LA PROTECCIÓN DE LA NIÑEZ Y LA JUVENTUD IDIPRON"/>
    <n v="899999333"/>
    <s v="Bogotá, D.C."/>
    <s v="No es CPS P-AG"/>
    <n v="490216128"/>
    <n v="20975484"/>
    <n v="113125925"/>
    <n v="624317537"/>
    <s v="-"/>
    <m/>
    <m/>
    <s v="No aplica"/>
    <s v="Entidad Distrital"/>
    <x v="3"/>
    <s v="2. 15/02/2024 7:05:39 PM Mediante documento radicado en el Fondo de Desarrollo Local de Suba, por CAMILO ANDRÉS PRIETO CUARTAS y JORGE ANDRÉS VARGAS LÓPEZ, quienes obran como apoyo a la supervisión del convenio interadministrativo. 540-2023 CONVINT (91167), se solicita PRORROGA del convenio interadministrativo, suscrito con INSTITUTO DISTRITAL PARA LA PROTECCIÓN DE LA NIÑEZ Y LA JUVENTUD - IDIPRON, por el término de, CUARENTA Y CINCO (45) DIAS. De conformidad con la justificación esgrimida en el documento anexo suscrito por el supervisor, que hace parte integral de la presente modificación contractual. La nueva fecha terminación del contrato es el 31 de marzo de 2024 Lo anterior, con fundamento además en el principio de la autonomía de la voluntad consagrado en el artículo 1602 del Código Civil, en concordancia con el artículo 40 de la Ley 80 de 1993, inciso tercero._x000a_1. 28/12/2023 8:34:19 PM Mediante documento radicado en el Fondo de Desarrollo Local de Suba, por JULIAN ANDRES MORENO BARON, quien obra como supervisor del Convenio interadministrativo 540-2023CONVINT(91167), suscrito con IDIPRON se determina prorrogar por UN (1) MES Y CUATRO (4) DÍAS contados a partir del vencimiento del plazo pactado y adicionar al contrato la suma de VEINTE MILLONES NOVECIENTOS SETENTA Y CINCO MIL CUATROCIENTOS OCHENTA Y CUATRO PESOS M/CTE. ($20.975.484) , (la justificación se encuentra anexa al presente, la cual hace parte integra del convenio). La nueva fecha terminación del convenio es el 15/02/2024._x000a_A. El Instituto Distrital para la Protección de la Niñez y la Juventud – IDIPRON aportará al convenio recursos por valor de CIENTO TRECE MILLONES CIENTO VEINTICINCO MIL NOVECIENTOS VEINTICINCO PESOS M/CTE ($ 113.125.925)."/>
    <s v="AUNAR ESFUERZOS TÉCNICOS, ADMINISTRATIVOS Y FINANCIEROS ENTRE LA ALCALDÍA LOCAL DE SUBA Y EL INSTITUTO DISTRITAL PARA LA PROTECCIÓN DE LA NIÑEZ Y LA JUVENTUD –IDIPRON PARA ADELANTAR ACTIVIDADES QUE FOMENTEN LA CULTURA CIUDADANA PARA LA RESILIENCIA Y LA SEPARACIÓN EN LA FUENTE Y EL RECICLAJE, MEDIANTE LA PARTICIPACIÓN CIUDADANA Y LA INCLUSIÓN JUVENIL"/>
    <s v="https://community.secop.gov.co/Public/Tendering/OpportunityDetail/Index?noticeUID=CO1.NTC.4626087&amp;isFromPublicArea=True&amp;isModal=true&amp;asPopupView=true"/>
    <x v="12"/>
    <x v="484"/>
    <d v="2023-07-12T00:00:00"/>
    <d v="2024-01-11T00:00:00"/>
    <s v="6 meses "/>
    <d v="2024-03-31T00:00:00"/>
    <s v="2 meses 20 días."/>
    <d v="2024-03-31T00:00:00"/>
    <s v="8 meses 20 días."/>
    <s v="Término Ok"/>
    <m/>
    <m/>
    <m/>
    <m/>
    <m/>
    <m/>
    <n v="0"/>
    <n v="0"/>
    <n v="0"/>
    <m/>
    <s v="No aplica"/>
    <n v="0"/>
    <n v="0"/>
    <n v="0"/>
    <m/>
    <s v="-"/>
    <n v="0"/>
    <m/>
  </r>
  <r>
    <x v="3"/>
    <s v="541-2023"/>
    <n v="91163"/>
    <s v="Secop II"/>
    <s v="541-2023CONVINT(91163)"/>
    <s v="FDLSUBACONVINT-516-2023(91163)"/>
    <x v="0"/>
    <x v="1"/>
    <x v="2"/>
    <m/>
    <m/>
    <s v="UAESP - UNIDAD ADMINISTRATIVA ESPECIAL DE SERVICIOS PÚBLICOS"/>
    <n v="900126860"/>
    <s v="Bogotá, D.C."/>
    <s v="No es CPS P-AG"/>
    <n v="0"/>
    <n v="0"/>
    <n v="0"/>
    <n v="0"/>
    <s v="-"/>
    <m/>
    <m/>
    <s v="No aplica"/>
    <s v="Entidad Distrital"/>
    <x v="3"/>
    <m/>
    <s v="Aunar esfuerzos para la implementación de los programas de fortalecimiento a las organizaciones de recicladores de la localidad de Suba, por medio del programa de incentivos para la vigencia 2023 como acción afirmativa"/>
    <s v="https://community.secop.gov.co/Public/Tendering/OpportunityDetail/Index?noticeUID=CO1.NTC.4599954&amp;isFromPublicArea=True&amp;isModal=true&amp;asPopupView=true"/>
    <x v="12"/>
    <x v="485"/>
    <d v="2023-07-11T00:00:00"/>
    <d v="2023-12-31T00:00:00"/>
    <s v="5 meses 21 días."/>
    <d v="2023-12-31T00:00:00"/>
    <s v=""/>
    <d v="2023-12-31T00:00:00"/>
    <s v="5 meses 21 días."/>
    <s v="Término Ok"/>
    <m/>
    <m/>
    <m/>
    <m/>
    <m/>
    <m/>
    <n v="0"/>
    <n v="0"/>
    <n v="0"/>
    <m/>
    <s v="No aplica"/>
    <n v="0"/>
    <n v="0"/>
    <n v="0"/>
    <m/>
    <s v="-"/>
    <n v="0"/>
    <m/>
  </r>
  <r>
    <x v="3"/>
    <s v="542-2023"/>
    <s v="No aplica"/>
    <s v="Secop II"/>
    <s v="542-2023-COMODATO"/>
    <s v="FDLSUBACD-517-2023"/>
    <x v="0"/>
    <x v="10"/>
    <x v="2"/>
    <m/>
    <m/>
    <s v="ASOCIACIÓN IL NIDO DEL GUFO: BIBLIOTECA, LUDOTECA Y CENTRO CULTURAL "/>
    <n v="830096094"/>
    <s v="Bogotá, D.C."/>
    <s v="No es CPS P-AG"/>
    <n v="0"/>
    <n v="0"/>
    <n v="0"/>
    <n v="0"/>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89543&amp;isFromPublicArea=True&amp;isModal=true&amp;asPopupView=true"/>
    <x v="16"/>
    <x v="486"/>
    <d v="2023-06-22T00:00:00"/>
    <d v="2027-06-22T00:00:00"/>
    <s v="4 años 1 días."/>
    <d v="2027-06-22T00:00:00"/>
    <s v=""/>
    <d v="2027-06-22T00:00:00"/>
    <s v="4 años 1 días."/>
    <s v="Término Ok"/>
    <m/>
    <m/>
    <m/>
    <m/>
    <s v="Calle 136 # 153-76, Barrio Lisboa, Localidad Suba."/>
    <n v="6014937754"/>
    <s v="info.nidodelgufo@gmail.com"/>
    <n v="0"/>
    <n v="0"/>
    <m/>
    <s v="No aplica"/>
    <n v="0"/>
    <n v="0"/>
    <n v="0"/>
    <m/>
    <s v="-"/>
    <n v="0"/>
    <m/>
  </r>
  <r>
    <x v="3"/>
    <s v="543-2023"/>
    <s v="No aplica"/>
    <s v="Secop II"/>
    <s v="543-2023-COMODATO"/>
    <s v="FDLSUBACD-518-2023"/>
    <x v="0"/>
    <x v="10"/>
    <x v="2"/>
    <m/>
    <m/>
    <s v="CORPORACIÓN CASA DE LA CULTURA CIUDAD HUNZA "/>
    <n v="8300419634"/>
    <s v="Bogotá, D.C."/>
    <s v="No es CPS P-AG"/>
    <n v="0"/>
    <n v="0"/>
    <n v="0"/>
    <n v="0"/>
    <s v="-"/>
    <m/>
    <m/>
    <s v="No aplica"/>
    <s v="ESAL"/>
    <x v="6"/>
    <m/>
    <s v="EL FDLS EN ADELANTE EL COMODANTE HACE ENTREGA REAL Y MATERIAL A TÍTULO DE COMODATO A LA JAC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89560&amp;isFromPublicArea=True&amp;isModal=true&amp;asPopupView=true"/>
    <x v="16"/>
    <x v="486"/>
    <d v="2023-06-21T00:00:00"/>
    <d v="2027-06-21T00:00:00"/>
    <s v="4 años 1 días."/>
    <d v="2027-06-21T00:00:00"/>
    <s v=""/>
    <d v="2027-06-21T00:00:00"/>
    <s v="4 años 1 días."/>
    <s v="Término Ok"/>
    <m/>
    <m/>
    <m/>
    <m/>
    <s v="cra 85 a n 128 b 58"/>
    <n v="6016924452"/>
    <s v="casahunza@hotmail.com"/>
    <n v="0"/>
    <n v="0"/>
    <m/>
    <s v="No aplica"/>
    <n v="0"/>
    <n v="0"/>
    <n v="0"/>
    <m/>
    <s v="-"/>
    <n v="0"/>
    <m/>
  </r>
  <r>
    <x v="3"/>
    <s v="544-2023"/>
    <s v="No aplica"/>
    <s v="Secop II"/>
    <s v="544-2023-COMODATO"/>
    <s v="FDLSUBACD-519-2023"/>
    <x v="0"/>
    <x v="10"/>
    <x v="2"/>
    <m/>
    <m/>
    <s v="CORPORACIÓN CASA DE LA CULTURA JUVENIL EL RINCON "/>
    <n v="8002071025"/>
    <s v="Bogotá, D.C."/>
    <s v="No es CPS P-AG"/>
    <n v="0"/>
    <n v="0"/>
    <n v="0"/>
    <n v="0"/>
    <s v="-"/>
    <m/>
    <m/>
    <s v="No aplica"/>
    <s v="ESAL"/>
    <x v="6"/>
    <m/>
    <s v="EL FDLS EN ADELANTE EL COMODANTE HACE ENTREGA REAL Y MATERIAL A TÍTULO DE COMODATO A LA ESAL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89670&amp;isFromPublicArea=True&amp;isModal=true&amp;asPopupView=true"/>
    <x v="16"/>
    <x v="486"/>
    <d v="2023-06-21T00:00:00"/>
    <d v="2027-06-21T00:00:00"/>
    <s v="4 años 1 días."/>
    <d v="2027-06-21T00:00:00"/>
    <s v=""/>
    <d v="2027-06-21T00:00:00"/>
    <s v="4 años 1 días."/>
    <s v="Término Ok"/>
    <m/>
    <m/>
    <m/>
    <m/>
    <s v="CALLE 128 C N 96-87"/>
    <n v="6014009457"/>
    <s v="casajuvenilelrincon@gmail.com"/>
    <n v="0"/>
    <n v="0"/>
    <m/>
    <s v="No aplica"/>
    <n v="0"/>
    <n v="0"/>
    <n v="0"/>
    <m/>
    <s v="-"/>
    <n v="0"/>
    <m/>
  </r>
  <r>
    <x v="3"/>
    <s v="545-2023"/>
    <s v="No aplica"/>
    <s v="Secop II"/>
    <s v="545-2023-COMODATO"/>
    <s v="FDLSUBACD-520-2023"/>
    <x v="0"/>
    <x v="10"/>
    <x v="2"/>
    <m/>
    <m/>
    <s v="FUNDACIÓN ARTEURBANO "/>
    <n v="900731530"/>
    <s v="Bogotá, D.C."/>
    <s v="No es CPS P-AG"/>
    <n v="0"/>
    <n v="0"/>
    <n v="0"/>
    <n v="0"/>
    <s v="-"/>
    <m/>
    <m/>
    <s v="No aplica"/>
    <s v="ESAL"/>
    <x v="6"/>
    <m/>
    <s v="EL FDLS EN ADELANTE EL COMODANTE HACE ENTREGA REAL Y MATERIAL A TÍTULO DE COMODATO A LA ESAL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89685&amp;isFromPublicArea=True&amp;isModal=true&amp;asPopupView=true"/>
    <x v="16"/>
    <x v="485"/>
    <d v="2023-06-26T00:00:00"/>
    <d v="2027-06-26T00:00:00"/>
    <s v="4 años 1 días."/>
    <d v="2027-06-26T00:00:00"/>
    <s v=""/>
    <d v="2027-06-26T00:00:00"/>
    <s v="4 años 1 días."/>
    <s v="Término Ok"/>
    <m/>
    <m/>
    <m/>
    <m/>
    <s v="Cra 53 No. 168 A 11"/>
    <n v="6016495837"/>
    <s v="arteurbanodc@gmail.com"/>
    <n v="0"/>
    <n v="0"/>
    <m/>
    <s v="No aplica"/>
    <n v="0"/>
    <n v="0"/>
    <n v="0"/>
    <m/>
    <s v="-"/>
    <n v="0"/>
    <m/>
  </r>
  <r>
    <x v="3"/>
    <s v="546-2023"/>
    <s v="No aplica"/>
    <s v="Secop II"/>
    <s v="546-2023-COMODATO"/>
    <s v="FDLSUBACD-521-2023"/>
    <x v="0"/>
    <x v="10"/>
    <x v="2"/>
    <m/>
    <m/>
    <s v="FUNDACIÓN CHIPACUY "/>
    <n v="900922660"/>
    <s v="Bogotá, D.C."/>
    <s v="No es CPS P-AG"/>
    <n v="0"/>
    <n v="0"/>
    <n v="0"/>
    <n v="0"/>
    <s v="-"/>
    <m/>
    <m/>
    <s v="No aplica"/>
    <s v="ESAL"/>
    <x v="6"/>
    <m/>
    <s v="EL FDLS EN ADELANTE EL COMODANTE HACE ENTREGA REAL Y MATERIAL A TÍTULO DE COMODATO A LA ESAL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90202&amp;isFromPublicArea=True&amp;isModal=true&amp;asPopupView=true"/>
    <x v="16"/>
    <x v="487"/>
    <d v="2023-06-29T00:00:00"/>
    <d v="2027-06-29T00:00:00"/>
    <s v="4 años 1 días."/>
    <d v="2027-06-29T00:00:00"/>
    <s v=""/>
    <d v="2027-06-29T00:00:00"/>
    <s v="4 años 1 días."/>
    <s v="Término Ok"/>
    <m/>
    <m/>
    <m/>
    <m/>
    <s v="Clle 151c#115-41"/>
    <n v="6016885161"/>
    <s v="fundacionchipacuy@gmail.com"/>
    <n v="0"/>
    <n v="0"/>
    <m/>
    <s v="No aplica"/>
    <n v="0"/>
    <n v="0"/>
    <n v="0"/>
    <m/>
    <s v="-"/>
    <n v="0"/>
    <m/>
  </r>
  <r>
    <x v="3"/>
    <s v="547-2023"/>
    <s v="No aplica"/>
    <s v="Secop II"/>
    <s v="547-2023-COMODATO"/>
    <s v="FDLSUBACD-522-2023"/>
    <x v="0"/>
    <x v="10"/>
    <x v="2"/>
    <m/>
    <m/>
    <s v="FUNDACIÓN TOMA UN NIÑO DE LA MANO "/>
    <n v="860016941"/>
    <s v="Bogotá, D.C."/>
    <s v="No es CPS P-AG"/>
    <n v="0"/>
    <n v="0"/>
    <n v="0"/>
    <n v="0"/>
    <s v="-"/>
    <m/>
    <m/>
    <s v="No aplica"/>
    <s v="ESAL"/>
    <x v="6"/>
    <m/>
    <s v="EL FDLS EN ADELANTE EL COMODANTE HACE ENTREGA REAL Y MATERIAL A TÍTULO DE COMODATO A LA ESAL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90216&amp;isFromPublicArea=True&amp;isModal=true&amp;asPopupView=true"/>
    <x v="16"/>
    <x v="485"/>
    <d v="2023-06-29T00:00:00"/>
    <d v="2027-06-29T00:00:00"/>
    <s v="4 años 1 días."/>
    <d v="2027-06-29T00:00:00"/>
    <s v=""/>
    <d v="2027-06-29T00:00:00"/>
    <s v="4 años 1 días."/>
    <s v="Término Ok"/>
    <m/>
    <m/>
    <m/>
    <m/>
    <s v="Carrera 98 # 156c - 10"/>
    <n v="6016824285"/>
    <s v="tomalodelamano@gmail.com"/>
    <n v="0"/>
    <n v="0"/>
    <m/>
    <s v="No aplica"/>
    <n v="0"/>
    <n v="0"/>
    <n v="0"/>
    <m/>
    <s v="-"/>
    <n v="0"/>
    <m/>
  </r>
  <r>
    <x v="3"/>
    <s v="548-2023"/>
    <s v="No aplica"/>
    <s v="Secop II"/>
    <s v="548-2023-COMODATO"/>
    <s v="FDLSUBACD-523-2023"/>
    <x v="0"/>
    <x v="10"/>
    <x v="2"/>
    <m/>
    <m/>
    <s v="FUNDACIÓN UMPATYBA "/>
    <n v="901487158"/>
    <s v="Bogotá, D.C."/>
    <s v="No es CPS P-AG"/>
    <n v="0"/>
    <n v="0"/>
    <n v="0"/>
    <n v="0"/>
    <s v="-"/>
    <m/>
    <m/>
    <s v="No aplica"/>
    <s v="ESAL"/>
    <x v="6"/>
    <m/>
    <s v="EL FDLS EN ADELANTE EL COMODANTE HACE ENTREGA REAL Y MATERIAL A TÍTULO DE COMODATO A LA ESAL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90176&amp;isFromPublicArea=True&amp;isModal=true&amp;asPopupView=true"/>
    <x v="16"/>
    <x v="488"/>
    <d v="2023-06-26T00:00:00"/>
    <d v="2027-06-26T00:00:00"/>
    <s v="4 años 1 días."/>
    <d v="2027-06-26T00:00:00"/>
    <s v=""/>
    <d v="2027-06-26T00:00:00"/>
    <s v="4 años 1 días."/>
    <s v="Término Ok"/>
    <m/>
    <m/>
    <m/>
    <m/>
    <s v="Calle 139ª # 112ª -22"/>
    <n v="3204500301"/>
    <s v="fcumpatyba.z11@gmail.com"/>
    <n v="0"/>
    <n v="0"/>
    <m/>
    <s v="No aplica"/>
    <n v="0"/>
    <n v="0"/>
    <n v="0"/>
    <m/>
    <s v="-"/>
    <n v="0"/>
    <m/>
  </r>
  <r>
    <x v="3"/>
    <s v="549-2023"/>
    <s v="No aplica"/>
    <s v="Secop II"/>
    <s v="549-2023-COMODATO"/>
    <s v="FDLSUBACD-524-2023"/>
    <x v="0"/>
    <x v="10"/>
    <x v="2"/>
    <m/>
    <m/>
    <s v="JAC PORTALES DEL NORTE"/>
    <n v="901087538"/>
    <s v="Bogotá, D.C."/>
    <s v="No es CPS P-AG"/>
    <n v="0"/>
    <n v="0"/>
    <n v="0"/>
    <n v="0"/>
    <s v="-"/>
    <m/>
    <m/>
    <s v="No aplica"/>
    <s v="ESAL"/>
    <x v="7"/>
    <m/>
    <s v="EL FDLS EN ADELANTE EL COMODANTE HACE ENTREGA REAL Y MATERIAL A TÍTULO DE COMODATO A LA ESAL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620617&amp;isFromPublicArea=True&amp;isModal=true&amp;asPopupView=true"/>
    <x v="16"/>
    <x v="487"/>
    <s v="Sin iniciar"/>
    <s v="Sin iniciar"/>
    <s v=""/>
    <s v="Sin iniciar"/>
    <s v=""/>
    <s v="Sin iniciar"/>
    <s v=""/>
    <s v="Sin iniciar"/>
    <m/>
    <m/>
    <m/>
    <m/>
    <s v="CARRERA 58 A No 167-66 INTERIOR 119"/>
    <n v="3208376223"/>
    <s v="jac.barrioportalesdelnorte@gmail.com"/>
    <n v="0"/>
    <n v="0"/>
    <m/>
    <s v="No aplica"/>
    <n v="0"/>
    <n v="0"/>
    <n v="0"/>
    <m/>
    <s v="-"/>
    <n v="0"/>
    <m/>
  </r>
  <r>
    <x v="3"/>
    <s v="550-2023"/>
    <s v="No aplica"/>
    <s v="Secop II"/>
    <s v="550-2023-COMODATO"/>
    <s v="FDLSUBACD-525-2023"/>
    <x v="0"/>
    <x v="10"/>
    <x v="2"/>
    <m/>
    <m/>
    <s v="JAC RINCON DE SUBA"/>
    <n v="8300224141"/>
    <m/>
    <s v="No es CPS P-AG"/>
    <n v="0"/>
    <n v="0"/>
    <n v="0"/>
    <n v="0"/>
    <s v="-"/>
    <m/>
    <m/>
    <s v="No aplica"/>
    <s v="ESAL"/>
    <x v="6"/>
    <m/>
    <s v="EL FDLS EN ADELANTE EL COMODANTE HACE ENTREGA REAL Y MATERIAL A TÍTULO DE COMODATO A LA ESAL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632542&amp;isFromPublicArea=True&amp;isModal=true&amp;asPopupView=true"/>
    <x v="16"/>
    <x v="484"/>
    <d v="2023-06-28T00:00:00"/>
    <d v="2027-06-28T00:00:00"/>
    <s v="4 años 1 días."/>
    <d v="2027-06-28T00:00:00"/>
    <s v=""/>
    <d v="2027-06-28T00:00:00"/>
    <s v="4 años 1 días."/>
    <s v="Término Ok"/>
    <m/>
    <m/>
    <m/>
    <m/>
    <s v="CALLE 128 A BIS A 91- 57"/>
    <n v="3132796950"/>
    <s v="jacrincondesuba@gmail.com"/>
    <n v="0"/>
    <n v="0"/>
    <m/>
    <s v="No aplica"/>
    <n v="0"/>
    <n v="0"/>
    <n v="0"/>
    <m/>
    <s v="-"/>
    <n v="0"/>
    <m/>
  </r>
  <r>
    <x v="3"/>
    <s v="551-2023"/>
    <s v="No aplica"/>
    <s v="Secop II"/>
    <s v="551-2023-COMODATO"/>
    <s v="FDLSUBACD-526-2023"/>
    <x v="0"/>
    <x v="10"/>
    <x v="2"/>
    <m/>
    <m/>
    <s v="FUNDACIÓN ALMA JOVEN ALS"/>
    <n v="9006590527"/>
    <s v="Bogotá, D.C."/>
    <s v="No es CPS P-AG"/>
    <n v="0"/>
    <n v="0"/>
    <n v="0"/>
    <n v="0"/>
    <s v="-"/>
    <m/>
    <m/>
    <s v="No aplica"/>
    <s v="ESAL"/>
    <x v="5"/>
    <s v="1. MEDIANTE RADICADO NO. 20236110231872, LA FUNDACIÓN ALMA JOVEN EN SU CALIDAD DE COMODATARIO COMUNICÓ A LA OFICINA DE CONTRATACIÓN DEL FONDO DE DESARROLLO LOCAL DE SUBA, SU INTENCIÓN DE DAR POR TERMINADO EL CONTRATO DE COMODATO NO. 551 DE 2023. ASÍ LAS COSAS SE REALIZA LA TERMINACIÓN ANTICIPADA POR MUTUO ACUERDO, A PARTIR DEL 18 DE DICIEMBRE DE 2023 DADA LA COMUNICACIÓN ENUNCIADA. LO ANTERIOR CON FUNDAMENTO EN LO INDICADO EN LA CLAUSULA CUARTA QUE SEÑALA: «()EL COMODATARIO PODRÁ DAR POR TERMINADO EL CONTRATO, EN CUALQUIER TIEMPO, INFORMANDO POR ESCRITO AL COMODANTE CON UN (1) MES DE ANTICIPACIÓN, EVENTO EN EL CUAL EL COMODATARIO DEBERÁ RESTITUIR LOS BIENES ENTREGADOS, PREVIO ACUERDO DE LAS PARTES"/>
    <s v="EL FDLS EN ADELANTE EL COMODANTE HACE ENTREGA REAL Y MATERIAL A TÍTULO DE COMODATO A LA ESAL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89970&amp;isFromPublicArea=True&amp;isModal=true&amp;asPopupView=true"/>
    <x v="16"/>
    <x v="488"/>
    <d v="2023-06-22T00:00:00"/>
    <d v="2027-06-22T00:00:00"/>
    <s v="4 años 1 días."/>
    <d v="2027-06-22T00:00:00"/>
    <s v=""/>
    <d v="2023-12-18T00:00:00"/>
    <s v="5 meses 27 días."/>
    <s v="Terminación Anticipada"/>
    <m/>
    <m/>
    <m/>
    <m/>
    <s v="Calle 141 #112 51 AP 100 P 1"/>
    <n v="3105840244"/>
    <s v="fundalmajoven@hotmail.com"/>
    <n v="0"/>
    <n v="0"/>
    <m/>
    <s v="No aplica"/>
    <n v="0"/>
    <n v="0"/>
    <n v="0"/>
    <m/>
    <s v="-"/>
    <n v="0"/>
    <m/>
  </r>
  <r>
    <x v="3"/>
    <s v="552-2023"/>
    <s v="No aplica"/>
    <s v="Secop II"/>
    <s v="552-2023-COMODATO"/>
    <s v="FDLSUBACD-527-2023"/>
    <x v="0"/>
    <x v="10"/>
    <x v="2"/>
    <m/>
    <m/>
    <s v="CORPORACIÓN ESCUELA DE FORMACIÓN ARTISTICA Y CULTURAL – REDANZA "/>
    <n v="8300986255"/>
    <s v="Bogotá, D.C."/>
    <s v="No es CPS P-AG"/>
    <n v="0"/>
    <n v="0"/>
    <n v="0"/>
    <n v="0"/>
    <s v="-"/>
    <m/>
    <m/>
    <s v="No aplica"/>
    <s v="ESAL"/>
    <x v="6"/>
    <m/>
    <s v="EL FDLS EN ADELANTE EL COMODANTE HACE ENTREGA REAL Y MATERIAL A TÍTULO DE COMODATO A LA ESAL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90535&amp;isFromPublicArea=True&amp;isModal=true&amp;asPopupView=true"/>
    <x v="16"/>
    <x v="485"/>
    <d v="2023-06-26T00:00:00"/>
    <d v="2027-06-26T00:00:00"/>
    <s v="4 años 1 días."/>
    <d v="2027-06-26T00:00:00"/>
    <s v=""/>
    <d v="2027-06-26T00:00:00"/>
    <s v="4 años 1 días."/>
    <s v="Término Ok"/>
    <m/>
    <m/>
    <m/>
    <m/>
    <s v="Tv 126 A Bis No. 132 B 65"/>
    <n v="3108839071"/>
    <s v="corporacionredanza15@gmail.com"/>
    <n v="0"/>
    <n v="0"/>
    <m/>
    <s v="No aplica"/>
    <n v="0"/>
    <n v="0"/>
    <n v="0"/>
    <m/>
    <s v="-"/>
    <n v="0"/>
    <m/>
  </r>
  <r>
    <x v="3"/>
    <s v="553-2023"/>
    <s v="No aplica"/>
    <s v="Secop II"/>
    <s v="553-2023-COMODATO"/>
    <s v="FDLSUBACD-528-2023"/>
    <x v="0"/>
    <x v="10"/>
    <x v="2"/>
    <m/>
    <m/>
    <s v="CORPORACIÓN MOVIMIENTO ARTISTICO CULTURAL E INDIGENA – MACI "/>
    <n v="830051574"/>
    <s v="Bogotá, D.C."/>
    <s v="No es CPS P-AG"/>
    <n v="0"/>
    <n v="0"/>
    <n v="0"/>
    <n v="0"/>
    <s v="-"/>
    <m/>
    <m/>
    <s v="No aplica"/>
    <s v="ESAL"/>
    <x v="6"/>
    <m/>
    <s v="EL FDLS EN ADELANTE EL COMODANTE HACE ENTREGA REAL Y MATERIAL A TÍTULO DE COMODATO A LA ESAL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90823&amp;isFromPublicArea=True&amp;isModal=true&amp;asPopupView=true"/>
    <x v="16"/>
    <x v="485"/>
    <d v="2023-06-22T00:00:00"/>
    <d v="2027-06-22T00:00:00"/>
    <s v="4 años 1 días."/>
    <d v="2027-06-22T00:00:00"/>
    <s v=""/>
    <d v="2027-06-22T00:00:00"/>
    <s v="4 años 1 días."/>
    <s v="Término Ok"/>
    <m/>
    <m/>
    <m/>
    <m/>
    <s v="Carrera 112d No.139-74"/>
    <n v="6016875547"/>
    <s v="macicorporacion@gmail.com"/>
    <n v="0"/>
    <n v="0"/>
    <m/>
    <s v="No aplica"/>
    <n v="0"/>
    <n v="0"/>
    <n v="0"/>
    <m/>
    <s v="-"/>
    <n v="0"/>
    <m/>
  </r>
  <r>
    <x v="3"/>
    <s v="554-2023"/>
    <s v="No aplica"/>
    <s v="Secop II"/>
    <s v="554-2023-COMODATO"/>
    <s v="FDLSUBACD-529-2023"/>
    <x v="0"/>
    <x v="10"/>
    <x v="2"/>
    <m/>
    <m/>
    <s v="CORPORACIÓN CENTRO CULTURAL ARTÍSTICO POPULAR ARMONÍA "/>
    <n v="9017188813"/>
    <s v="Bogotá, D.C."/>
    <s v="No es CPS P-AG"/>
    <n v="0"/>
    <n v="0"/>
    <n v="0"/>
    <n v="0"/>
    <s v="-"/>
    <m/>
    <m/>
    <s v="No aplica"/>
    <s v="ESAL"/>
    <x v="6"/>
    <m/>
    <s v="EL FDLS EN ADELANTE EL COMODANTE HACE ENTREGA REAL Y MATERIAL A TÍTULO DE COMODATO A LA ESAL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90831&amp;isFromPublicArea=True&amp;isModal=true&amp;asPopupView=true"/>
    <x v="16"/>
    <x v="486"/>
    <d v="2023-08-01T00:00:00"/>
    <d v="2027-08-01T00:00:00"/>
    <s v="4 años 1 días."/>
    <d v="2027-08-01T00:00:00"/>
    <s v=""/>
    <d v="2027-08-01T00:00:00"/>
    <s v="4 años 1 días."/>
    <s v="Término Ok"/>
    <m/>
    <m/>
    <m/>
    <m/>
    <s v="CR 128 NO. 137-33"/>
    <n v="3004984793"/>
    <s v="centroculturalap.armonia@gmail.com"/>
    <n v="0"/>
    <n v="0"/>
    <m/>
    <s v="No aplica"/>
    <n v="0"/>
    <n v="0"/>
    <n v="0"/>
    <m/>
    <s v="-"/>
    <n v="0"/>
    <m/>
  </r>
  <r>
    <x v="3"/>
    <s v="555-2023"/>
    <s v="No aplica"/>
    <s v="Secop II"/>
    <s v="555-2023-COMODATO"/>
    <s v="FDLSUBACD-530-2023"/>
    <x v="0"/>
    <x v="10"/>
    <x v="2"/>
    <m/>
    <m/>
    <s v="FUNDACIÓN ERRANTE "/>
    <n v="9015555936"/>
    <s v="Bogotá, D.C."/>
    <s v="No es CPS P-AG"/>
    <n v="0"/>
    <n v="0"/>
    <n v="0"/>
    <n v="0"/>
    <s v="-"/>
    <m/>
    <m/>
    <s v="No aplica"/>
    <s v="ESAL"/>
    <x v="6"/>
    <m/>
    <s v="EL FDLS EN ADELANTE EL COMODANTE HACE ENTREGA REAL Y MATERIAL A TÍTULO DE COMODATO A LA ESAL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590851&amp;isFromPublicArea=True&amp;isModal=true&amp;asPopupView=true"/>
    <x v="16"/>
    <x v="486"/>
    <d v="2023-08-01T00:00:00"/>
    <d v="2027-08-01T00:00:00"/>
    <s v="4 años 1 días."/>
    <d v="2027-08-01T00:00:00"/>
    <s v=""/>
    <d v="2027-08-01T00:00:00"/>
    <s v="4 años 1 días."/>
    <s v="Término Ok"/>
    <m/>
    <m/>
    <m/>
    <m/>
    <s v="Cr 95 B No. 129 B 44"/>
    <n v="3003326953"/>
    <s v="fundacionerrante@gmail.com"/>
    <n v="0"/>
    <n v="0"/>
    <m/>
    <s v="No aplica"/>
    <n v="0"/>
    <n v="0"/>
    <n v="0"/>
    <m/>
    <s v="-"/>
    <n v="0"/>
    <m/>
  </r>
  <r>
    <x v="3"/>
    <s v="556-2023"/>
    <s v="No aplica"/>
    <s v="Secop II"/>
    <s v="556-2023-COMODATO."/>
    <s v="FDLSUBACD-531-2023"/>
    <x v="0"/>
    <x v="10"/>
    <x v="2"/>
    <m/>
    <m/>
    <s v="JAC JAVA I SECTOR"/>
    <n v="830059053"/>
    <s v="Bogotá, D.C."/>
    <s v="No es CPS P-AG"/>
    <n v="0"/>
    <n v="0"/>
    <n v="0"/>
    <n v="0"/>
    <s v="-"/>
    <m/>
    <m/>
    <s v="No aplica"/>
    <s v="ESAL"/>
    <x v="7"/>
    <m/>
    <s v="EL FDLS EN ADELANTE EL COMODANTE HACE ENTREGA REAL Y MATERIAL A TÍTULO DE COMODATO A LA ESAL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608481&amp;isFromPublicArea=True&amp;isModal=true&amp;asPopupView=true"/>
    <x v="16"/>
    <x v="489"/>
    <s v="Sin iniciar"/>
    <s v="Sin iniciar"/>
    <s v=""/>
    <s v="Sin iniciar"/>
    <s v=""/>
    <s v="Sin iniciar"/>
    <s v=""/>
    <s v="Sin iniciar"/>
    <m/>
    <m/>
    <m/>
    <m/>
    <m/>
    <m/>
    <m/>
    <m/>
    <m/>
    <m/>
    <s v="No aplica"/>
    <m/>
    <m/>
    <m/>
    <m/>
    <s v="-"/>
    <m/>
    <m/>
  </r>
  <r>
    <x v="3"/>
    <s v="557-2023"/>
    <s v="No aplica"/>
    <s v="Secop II"/>
    <s v="557-2023-COMODATO"/>
    <s v="FDLSUBACD-532-2023"/>
    <x v="0"/>
    <x v="10"/>
    <x v="2"/>
    <m/>
    <m/>
    <s v="JAC PRADO SUR"/>
    <n v="830089244"/>
    <s v="Bogotá, D.C."/>
    <s v="No es CPS P-AG"/>
    <n v="0"/>
    <n v="0"/>
    <n v="0"/>
    <n v="0"/>
    <s v="-"/>
    <m/>
    <m/>
    <s v="No aplica"/>
    <s v="ESAL"/>
    <x v="7"/>
    <m/>
    <s v="EL FDLS EN ADELANTE EL COMODANTE HACE ENTREGA REAL Y MATERIAL A TÍTULO DE COMODATO A LA ESAL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616742&amp;isFromPublicArea=True&amp;isModal=true&amp;asPopupView=true"/>
    <x v="16"/>
    <x v="487"/>
    <s v="Sin iniciar"/>
    <s v="Sin iniciar"/>
    <s v=""/>
    <s v="Sin iniciar"/>
    <s v=""/>
    <s v="Sin iniciar"/>
    <s v=""/>
    <s v="Sin iniciar"/>
    <m/>
    <m/>
    <m/>
    <m/>
    <s v="CARRERA 56 129 A 08"/>
    <n v="6012537110"/>
    <s v="JACPRADPSUR0295@GMAIL.COM"/>
    <n v="0"/>
    <n v="0"/>
    <m/>
    <s v="No aplica"/>
    <n v="0"/>
    <n v="0"/>
    <n v="0"/>
    <m/>
    <s v="-"/>
    <n v="0"/>
    <m/>
  </r>
  <r>
    <x v="3"/>
    <s v="558-2023"/>
    <s v="No aplica"/>
    <s v="Secop II"/>
    <s v="558-2023-COMODATO"/>
    <s v="FDLSUBACD-533-2023"/>
    <x v="0"/>
    <x v="10"/>
    <x v="2"/>
    <m/>
    <m/>
    <s v="JAC SANTA CECILIA II ETAPA"/>
    <n v="900113317"/>
    <s v="Bogotá, D.C."/>
    <s v="No es CPS P-AG"/>
    <n v="0"/>
    <n v="0"/>
    <n v="0"/>
    <n v="0"/>
    <s v="-"/>
    <m/>
    <m/>
    <s v="No aplica"/>
    <s v="ESAL"/>
    <x v="7"/>
    <m/>
    <s v="EL FDLS EN ADELANTE EL COMODANTE HACE ENTREGA REAL Y MATERIAL A TÍTULO DE COMODATO A LA ESAL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608614&amp;isFromPublicArea=True&amp;isModal=true&amp;asPopupView=true"/>
    <x v="16"/>
    <x v="488"/>
    <s v="Sin iniciar"/>
    <s v="Sin iniciar"/>
    <s v=""/>
    <s v="Sin iniciar"/>
    <s v=""/>
    <s v="Sin iniciar"/>
    <s v=""/>
    <s v="Sin iniciar"/>
    <m/>
    <m/>
    <m/>
    <m/>
    <s v="Calle 134 #160B-48"/>
    <n v="3108751502"/>
    <s v="santa-cecilia2@hotmail.com"/>
    <n v="0"/>
    <n v="0"/>
    <m/>
    <s v="No aplica"/>
    <n v="0"/>
    <n v="0"/>
    <n v="0"/>
    <m/>
    <s v="-"/>
    <n v="0"/>
    <m/>
  </r>
  <r>
    <x v="3"/>
    <s v="559-2023"/>
    <s v="No aplica"/>
    <s v="Secop II"/>
    <s v="559-2023-COMODATO"/>
    <s v="FDLSUBACD-534-2023"/>
    <x v="0"/>
    <x v="10"/>
    <x v="2"/>
    <m/>
    <m/>
    <s v="FUNDACIÓN SOCIAL DE VICTIMAS Y NO VICTIMAS AFRO VULNERABLES EN COLOMBIA - FUSODEVYANVC"/>
    <n v="9015301476"/>
    <s v="Bogotá, D.C."/>
    <s v="No es CPS P-AG"/>
    <n v="0"/>
    <n v="0"/>
    <n v="0"/>
    <n v="0"/>
    <s v="-"/>
    <m/>
    <m/>
    <s v="No aplica"/>
    <s v="ESAL"/>
    <x v="6"/>
    <m/>
    <s v="EL FDLS EN ADELANTE EL COMODANTE HACE ENTREGA REAL Y MATERIAL A TÍTULO DE COMODATO A LA ESAL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608592&amp;isFromPublicArea=True&amp;isModal=true&amp;asPopupView=true"/>
    <x v="16"/>
    <x v="488"/>
    <d v="2023-08-01T00:00:00"/>
    <d v="2027-08-01T00:00:00"/>
    <s v="4 años 1 días."/>
    <d v="2027-08-01T00:00:00"/>
    <s v=""/>
    <d v="2027-08-01T00:00:00"/>
    <s v="4 años 1 días."/>
    <s v="Término Ok"/>
    <m/>
    <m/>
    <m/>
    <m/>
    <s v="Calle 128 D bis No. 104-17"/>
    <n v="3218259874"/>
    <s v="fusodevyanvc2021@gmail.com"/>
    <n v="0"/>
    <n v="0"/>
    <m/>
    <s v="No aplica"/>
    <n v="0"/>
    <n v="0"/>
    <n v="0"/>
    <m/>
    <s v="-"/>
    <n v="0"/>
    <m/>
  </r>
  <r>
    <x v="3"/>
    <s v="560-2023"/>
    <s v="No aplica"/>
    <s v="Secop II"/>
    <s v="560-2023CONVINT(99115)"/>
    <s v="FDLSUBACONVINT-535-2023(99115)"/>
    <x v="0"/>
    <x v="1"/>
    <x v="2"/>
    <m/>
    <m/>
    <s v="SUBRED INTEGRADA DE SERVICIOS DE SALUD NORTE ESE OFICIAL"/>
    <n v="900971006"/>
    <s v="Bogotá, D.C."/>
    <s v="No es CPS P-AG"/>
    <n v="2559955000"/>
    <n v="0"/>
    <n v="0"/>
    <n v="2559955000"/>
    <s v="-"/>
    <m/>
    <m/>
    <s v="No aplica"/>
    <s v="Persona Jurídica"/>
    <x v="6"/>
    <m/>
    <s v="Aunar esfuerzos para llevar a cabo la ejecucion de acciones dirigidas a las personas con discapacidad y personas cuidadoras a traves del proceso de Otorgamiento de Dispositivos de Asistencia Personal Ayudas Técnicas no incluidas o no cubiertas en el Plan de Beneficios de Salud PBS a mínimo 750 personas con Discapacidad y el desarrollo de actividades para la atención en salud mental integral y medios alternativos para la salud de 210 personas con discapacidad y sus cuidadores as residentes en la"/>
    <s v="https://community.secop.gov.co/Public/Tendering/OpportunityDetail/Index?noticeUID=CO1.NTC.4616180&amp;isFromPublicArea=True&amp;isModal=true&amp;asPopupView=true"/>
    <x v="20"/>
    <x v="489"/>
    <d v="2023-09-25T00:00:00"/>
    <d v="2024-07-24T00:00:00"/>
    <s v="10 meses "/>
    <d v="2024-07-24T00:00:00"/>
    <s v=""/>
    <d v="2024-07-24T00:00:00"/>
    <s v="10 meses "/>
    <s v="Término Ok"/>
    <m/>
    <m/>
    <m/>
    <m/>
    <m/>
    <m/>
    <n v="0"/>
    <n v="0"/>
    <n v="0"/>
    <m/>
    <s v="No aplica"/>
    <n v="0"/>
    <n v="0"/>
    <n v="0"/>
    <m/>
    <s v="-"/>
    <n v="0"/>
    <m/>
  </r>
  <r>
    <x v="3"/>
    <s v="561-2023"/>
    <n v="91148"/>
    <s v="Secop I"/>
    <s v="561-2023CONVINT(91148)"/>
    <s v="FDLSUBACONVINT-536-2023(91148)"/>
    <x v="0"/>
    <x v="1"/>
    <x v="2"/>
    <m/>
    <m/>
    <s v="Secretaria Distrital de Integración Social "/>
    <s v="899999061-9"/>
    <m/>
    <s v="No es CPS P-AG"/>
    <n v="10000000000"/>
    <n v="0"/>
    <n v="0"/>
    <n v="10000000000"/>
    <s v="-"/>
    <m/>
    <m/>
    <s v="No aplica"/>
    <s v="Entidad Distrital"/>
    <x v="3"/>
    <m/>
    <s v="Aunar esfuerzos técnicos, administrativos, jurídicos y financieros entre la Secretaría Distrital de Integración Social y el Fondo de Desarrollo Local de Suba para la operación del pago de transferencias monetarias no condicionadas de la Estrategia de Ingreso Mínimo Garantizado, que permitirá la dispersión de recursos a los hogares pobres priorizados e identificados de la Localidad de Suba"/>
    <s v="https://www.contratos.gov.co/consultas/detalleProceso.do?numConstancia=23-22-75577&amp;g-recaptcha-response=03AFcWeA5zvyyxy777DOwLfdp9uRPwXkWbh9dqzz59Qf8Nz0OFo_V_C73PWxb9PCB2TwDH3N0UhcxHh1ANJGCe6Q9a-XfUs_u497Dt31GQn4SqAvbMNNV2dZHNHFraD06fzRaSE6aOx54l6huvcx6n7Kho3AHJiwe-8zlA23_45f5AzstvtMx0PWT2G1AtB-65Q_EJP04NLFxYB8SuQwgBu8xo-6Q-cYAB06LMjdFQ8mg-l8oWr1tlb889gTwUR8GkykwzvjRY690kaJB6c9t-inb78O_dZYH2c6-psp9T5a_v4yle8pgSyB_9z3p1865Q9T0R9af98bQhrMCxAU0vGuGe7Wmbc46KzqcZyXP9xo8tngPPFKlLoI57wAjxVsKU5GvaXRUIQAt7Jv0L4Uzb_gTO5wEVlyJMASul--wL8cr2D061SJXLkn7bMtfg0IkC7oq7XvM8_QmgpRoI66nf_1JTuESwPbvxjUnmN6Oa9iZQl8aPr42egn-orYYHKdOHx2a4jvwvDIzv56BN4qj1-8qs4KQhu-G-hXsa0pNfKRdhbR-BV1XJK2tbzKA7XABLnXeCZ48BbCI05mjykbf_kCFXRLsTPvl1r4larjYJRjpD-gdyyqLE_nIli40aRvEgDvERRV1rVx_y"/>
    <x v="2"/>
    <x v="489"/>
    <d v="2023-07-10T00:00:00"/>
    <d v="2023-12-28T00:00:00"/>
    <s v="5 meses 19 días."/>
    <d v="2023-12-28T00:00:00"/>
    <s v=""/>
    <d v="2023-12-28T00:00:00"/>
    <s v="5 meses 19 días."/>
    <s v="Término Ok"/>
    <m/>
    <m/>
    <m/>
    <m/>
    <m/>
    <m/>
    <n v="0"/>
    <n v="0"/>
    <n v="0"/>
    <m/>
    <s v="No aplica"/>
    <n v="0"/>
    <n v="0"/>
    <n v="0"/>
    <m/>
    <s v="-"/>
    <n v="0"/>
    <m/>
  </r>
  <r>
    <x v="3"/>
    <s v="562-2023"/>
    <n v="91710"/>
    <s v="Secop I"/>
    <s v="562-2023CONINT(91710)"/>
    <s v="FDLSUBACONINT-537-2023(91710)"/>
    <x v="0"/>
    <x v="1"/>
    <x v="2"/>
    <m/>
    <m/>
    <s v="CANAL CAPITAL"/>
    <s v="830012587-4"/>
    <m/>
    <s v="No es CPS P-AG"/>
    <n v="200000000"/>
    <n v="0"/>
    <n v="0"/>
    <n v="200000000"/>
    <s v="-"/>
    <m/>
    <m/>
    <s v="No aplica"/>
    <s v="Entidad Distrital"/>
    <x v="3"/>
    <m/>
    <s v="Prestar los servicios de planeación, ejecución y divulgación de las actividades a desarrollarse en el marco de la acción de ciudad NAVIDAD 2023 y la generación de los entornos lumínicos y de difusión de los actos principales que harán parte de la estrategia comunicacional de la Administración Distrital&quot;"/>
    <s v="https://www.contratos.gov.co/consultas/detalleProceso.do?numConstancia=23-22-72067&amp;g-recaptcha-response=03AAYGu2T_pRm5JVMrAv1R8Dt3iGKZ5loH__10NtImRRjZQf-Ly_8aevqeaM8laaYF2X6T_cXQKhjxVXoY5L7COFgIUR3IwYGl_XXIWKUfgVYygmS3BuufbM8lvP2SzL9GPKFIaC_2jSWC6EpwHnEY7yRptn03QsQr9B11BfiTPYkRx6U9ilcC257KVLAD195W0jnBa-GEJwoAAYWqUS02MCr4B7jPRMIjlCQJWHkhINOuugGtuvUJY2iG86IZ9LokeFCIVwECxm7D8HlvKVUlVzw9y4ZzCyihfVY7fkTi-EEug4uM6Om3nXpgm2bjmqnPVJ_4c5OfUDqDBL7oLQ0St-sVxs05bo4fIXbjnYraQS0oOVvu2Cb1EauKJdqaqJsDKUoR7lJcNn31xLzDeU2tyMKhWuegMuuM1YwI-_IWn8rAd_SNSFtDo8RBCkZbWFqkybkDupvdqnCFcRc7TcVURnceveim2n_kvosj4-S-QVSh1rtwIw-UnGNfy6s9vp4IWhT9zapbqXkZL10gspTnDqLo_Vo0yvJMGAJfUt3ot5csOyBSA__B_akae5vkHeFqL2nJPvGJGMxGn4ik0sJDgSlV9JXEnUs6kGhj6VGPFm6tpB0jtJwtOmhuN9bQNOOo1Z49x0aN9H1v"/>
    <x v="4"/>
    <x v="490"/>
    <d v="2023-07-10T00:00:00"/>
    <d v="2024-03-10T00:00:00"/>
    <s v="8 meses 1 días."/>
    <d v="2024-03-10T00:00:00"/>
    <s v=""/>
    <d v="2024-03-10T00:00:00"/>
    <s v="8 meses 1 días."/>
    <s v="Término Ok"/>
    <m/>
    <m/>
    <m/>
    <m/>
    <m/>
    <m/>
    <n v="0"/>
    <n v="0"/>
    <n v="0"/>
    <m/>
    <s v="No aplica"/>
    <n v="0"/>
    <n v="0"/>
    <n v="0"/>
    <m/>
    <s v="-"/>
    <n v="0"/>
    <m/>
  </r>
  <r>
    <x v="3"/>
    <s v="563-2023"/>
    <n v="90848"/>
    <s v="Secop II"/>
    <s v="563-2023-PS(90848)"/>
    <s v="FDLSMC-4-2023(90848)"/>
    <x v="3"/>
    <x v="2"/>
    <x v="2"/>
    <m/>
    <m/>
    <s v="IT SOLUCIONES Y SERVICIOS LIMITADA"/>
    <n v="900266867"/>
    <s v="Bogotá, D.C."/>
    <s v="No es CPS P-AG"/>
    <n v="28000000"/>
    <n v="0"/>
    <n v="0"/>
    <n v="28000000"/>
    <s v="-"/>
    <m/>
    <m/>
    <s v="No aplica"/>
    <s v="Persona Jurídica"/>
    <x v="3"/>
    <m/>
    <s v="CONTRATAR A MONTO AGOTABLE LOS MANTENIMIENTOS PREVENTIVOS Y/O CORRECTIVOS DE LOS EQUIPOS QUE CONFORMAN LA INFRAESTRUCTURA TECNOLÓGICA O CUALQUIER ELEMENTOELECTRÓNICO EXISTENTE Y/O DE PROPIEDAD DEL FONDO DE DESARROLLO LOCAL DE SUBA Y SUS SEDES; INCLUIDO EL SUMINISTRO, INSTALACIÓN Y PUESTA EN FUNCIONAMIENTO DE REPUESTOS (BOLSA DE REPUESTOS)"/>
    <s v="https://community.secop.gov.co/Public/Tendering/OpportunityDetail/Index?noticeUID=CO1.NTC.4574822&amp;isFromPublicArea=True&amp;isModal=true&amp;asPopupView=true"/>
    <x v="9"/>
    <x v="490"/>
    <d v="2023-07-10T00:00:00"/>
    <d v="2024-03-28T00:00:00"/>
    <s v="8 meses 19 días."/>
    <d v="2024-03-28T00:00:00"/>
    <s v=""/>
    <d v="2024-03-28T00:00:00"/>
    <s v="8 meses 19 días."/>
    <s v="Término Ok"/>
    <m/>
    <m/>
    <m/>
    <m/>
    <m/>
    <m/>
    <n v="0"/>
    <n v="0"/>
    <n v="0"/>
    <m/>
    <s v="No aplica"/>
    <n v="0"/>
    <n v="0"/>
    <n v="0"/>
    <m/>
    <s v="-"/>
    <n v="0"/>
    <m/>
  </r>
  <r>
    <x v="3"/>
    <s v="564-2023"/>
    <n v="91164"/>
    <s v="Secop II"/>
    <s v="564-2023CONVINT(91164)"/>
    <s v="FDLSUBACONVINT-538-2023(91164)"/>
    <x v="0"/>
    <x v="1"/>
    <x v="2"/>
    <m/>
    <m/>
    <s v="JARDÍN BOTÁNICO JOSÉ CELESTINO MUTIS"/>
    <n v="860030197"/>
    <s v="Bogotá, D.C."/>
    <s v="No es CPS P-AG"/>
    <n v="120194216"/>
    <n v="0"/>
    <n v="0"/>
    <n v="120194216"/>
    <s v="-"/>
    <m/>
    <m/>
    <s v="No aplica"/>
    <s v="Entidad Distrital"/>
    <x v="3"/>
    <s v="1. No hay nota en Secop ni documentos de soporte de modificación contractual."/>
    <s v="Por el cual se justifica la celebración de un  Convenio Interadministrativo entre el Fondo de Desarrollo Local  Suba y el Jardín Botánico de Bogotá José Celestino Mutis."/>
    <s v="https://community.secop.gov.co/Public/Tendering/OpportunityDetail/Index?noticeUID=CO1.NTC.4648326&amp;isFromPublicArea=True&amp;isModal=true&amp;asPopupView=true"/>
    <x v="12"/>
    <x v="489"/>
    <d v="2023-07-07T00:00:00"/>
    <d v="2023-12-06T00:00:00"/>
    <s v="5 meses "/>
    <d v="2024-01-21T00:00:00"/>
    <s v="1 meses 15 días."/>
    <d v="2024-01-21T00:00:00"/>
    <s v="6 meses 15 días."/>
    <s v="Término Ok"/>
    <m/>
    <m/>
    <m/>
    <m/>
    <m/>
    <m/>
    <n v="0"/>
    <n v="0"/>
    <n v="0"/>
    <m/>
    <s v="No aplica"/>
    <n v="0"/>
    <n v="0"/>
    <n v="0"/>
    <m/>
    <s v="-"/>
    <n v="0"/>
    <s v="¿Por qué la observación del estado?"/>
  </r>
  <r>
    <x v="3"/>
    <s v="565-2023"/>
    <s v="No aplica"/>
    <s v="Secop II"/>
    <s v="565-2023-COMODATO"/>
    <s v="FDLSUBACD-539-2023"/>
    <x v="0"/>
    <x v="10"/>
    <x v="2"/>
    <m/>
    <m/>
    <s v="SOUND CITY"/>
    <n v="901727057"/>
    <s v="Bogotá, D.C."/>
    <s v="No es CPS P-AG"/>
    <n v="0"/>
    <n v="0"/>
    <n v="0"/>
    <n v="0"/>
    <s v="-"/>
    <m/>
    <m/>
    <s v="No aplica"/>
    <s v="ESAL"/>
    <x v="6"/>
    <m/>
    <s v="EL FDLS EN ADELANTE EL COMODANTE HACE ENTREGA REAL Y MATERIAL A TÍTULO DE COMODATO A LA ESAL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4649995&amp;isFromPublicArea=True&amp;isModal=true&amp;asPopupView=true"/>
    <x v="16"/>
    <x v="490"/>
    <d v="2023-06-29T00:00:00"/>
    <d v="2027-06-29T00:00:00"/>
    <s v="4 años 1 días."/>
    <d v="2027-06-29T00:00:00"/>
    <s v=""/>
    <d v="2027-06-29T00:00:00"/>
    <s v="4 años 1 días."/>
    <s v="Término Ok"/>
    <m/>
    <m/>
    <m/>
    <m/>
    <m/>
    <m/>
    <n v="0"/>
    <n v="0"/>
    <n v="0"/>
    <m/>
    <s v="No aplica"/>
    <n v="0"/>
    <n v="0"/>
    <n v="0"/>
    <m/>
    <s v="-"/>
    <n v="0"/>
    <m/>
  </r>
  <r>
    <x v="3"/>
    <s v="566-2023"/>
    <n v="92154"/>
    <s v="Secop I"/>
    <s v="566-2023CONVINT(92154)"/>
    <s v="FDLSUBACONVINT-540-2023(92154)"/>
    <x v="0"/>
    <x v="1"/>
    <x v="2"/>
    <m/>
    <m/>
    <s v="Secretaria Distrital de Seguridad, Convivencia y Justicia"/>
    <s v="899999061-9"/>
    <m/>
    <s v="No es CPS P-AG"/>
    <n v="579999100"/>
    <n v="0"/>
    <n v="0"/>
    <n v="579999100"/>
    <s v="-"/>
    <m/>
    <m/>
    <s v="No aplica"/>
    <s v="Entidad Distrital"/>
    <x v="3"/>
    <m/>
    <s v="Aunar esfuerzos administrativos y financieros entre la Secretaría Distrital de Seguridad, Convivencia y Justicia y los Fondos de Desarrollo Local de Usaquén, Chapinero, Santa Fe, Usme, Tunjuelito, Bosa, Kennedy, Fontibón, Engativá, Suba, Barrios Unidos, Teusaquillo, Antonio Nariño, Puente Aranda, la Candelaria, Rafael Uribe Uribe y Ciudad Bolívar, para el suministro e instalación de equipos y componentes para el sistema de videovigilancia de Bogotá.&quot;"/>
    <s v="https://www.contratos.gov.co/consultas/detalleProceso.do?numConstancia=23-22-75593&amp;g-recaptcha-response=03AFcWeA5w2RX3WVa6JXGBlC6uU7ddn7AkO-6UEyWHzFCH7cpMW-GG-hy7WvFR2jWSEhOYp2jYkYwTokM1SxxzAWxYsWc7FgWOzhEKEs0-bMHHSWk1oMyJIhksQ9AKr9rUxqU3QsrSD_PlC1ULcXic07a5wk14yc2fudkA2LlqaZWYh-eX4zkhh4nEIBSg9X5o4y-kFs_FEkfrIS3YfQ07Eu_W7ibffHKc-g0SbQIVfPMTaLKpM6Ai6I45-6j9X051b8ztsGu5kDhbtdSgm_e87v96OZHPMlO-wVaLFmQoKmMZcrK3lKPPvukzeC-Zr2aMURlCLINGGl0VFiWLY1Zjn063p85tpp7CfeLlvlW8C5a5aI4v5CVMQZVOtSWPX2fP6j7t1IMgOd9rDa0d7GkZNdGEHqIK-E8CV5B7l2Pdq2M_0SQ5F0vTqS28OtMi2o5p_CX6c2iDBzCI3iFrQicr60c4SKybndeOCzVSijxaspMkTLzdqJUCw5aTx1MARncPFuHfDvGAU95EgnGs0EYq48tijv5ij264lk66906RWm9eUxbC0CpxKco5TasqyhLX53SODGYRMBiHRa9esSFO1xJG7NsaIJnZxoDz3j33Rtx4EXzjS6J6y8vGMm0Z6g489_RYlvj5o8zZ"/>
    <x v="13"/>
    <x v="490"/>
    <d v="2023-08-02T00:00:00"/>
    <d v="2024-03-28T00:00:00"/>
    <s v="7 meses 27 días."/>
    <d v="2024-03-28T00:00:00"/>
    <s v=""/>
    <d v="2024-03-28T00:00:00"/>
    <s v="7 meses 27 días."/>
    <s v="Término Ok"/>
    <m/>
    <m/>
    <m/>
    <m/>
    <m/>
    <m/>
    <n v="0"/>
    <n v="0"/>
    <n v="0"/>
    <m/>
    <s v="No aplica"/>
    <n v="0"/>
    <n v="0"/>
    <n v="0"/>
    <m/>
    <s v="-"/>
    <n v="0"/>
    <m/>
  </r>
  <r>
    <x v="3"/>
    <s v="567-2023"/>
    <n v="91712"/>
    <s v="Secop I"/>
    <s v="567-2023CONVINT(91712)"/>
    <s v="FDLSUBACONVINT-541-2023(91712)"/>
    <x v="0"/>
    <x v="1"/>
    <x v="2"/>
    <m/>
    <m/>
    <s v="SECRETARÍA DISTRITAL DE SEGURIDAD, CONVIVENCIA Y JUSTICIA"/>
    <s v="899999061-9"/>
    <m/>
    <s v="No es CPS P-AG"/>
    <n v="152423903"/>
    <n v="0"/>
    <n v="0"/>
    <n v="152423903"/>
    <s v="-"/>
    <m/>
    <m/>
    <s v="No aplica"/>
    <s v="Entidad Distrital"/>
    <x v="3"/>
    <m/>
    <s v="AUNAR ESFUERZOS ADMINISTRATIVOS Y FINANCIEROS ENTRE LA SECRETARÍA DISTRITAL DE SEGURIDAD CONVIVENCIA Y JUSTICIA Y LOS FONDOS DE DESARROLLO LOCAL, PARA FORTALECER LAS ACCIONES DE ACCESO A LA JUSTICIA EN LAS LOCALIDADES DE CHAPINERO, SUBA, USAQUÉN, KENNEDY Y PUENTE ARANDA DE BOGOTÁ DISTRITO CAPITAL"/>
    <s v="https://www.contratos.gov.co/consultas/detalleProceso.do?numConstancia=23-22-71441&amp;g-recaptcha-response=03AFcWeA5gxlBnFVPIvLIItAE8oxMmPkVXJEr9AwaLbKXMrNvJqP_EIrBHpBaCzBO2fpKtcZO9Md6BrPmHm2O5qcxXA5MInOYTSeLjO8ILeIHtEQzF5sZGs07Lv0RRX3wDwcwiMp8IvKIMI25hx5bxfkWaj4L4cR98GxlnlqZA1GN_q5aKnBF5bLj0TWy4SU5fO-YlMM4d5o3vEoNcWl_ATjOepH_9SPH0KKkdxra82d2qx_irNatVCH8QgvSKvv5OKcYgecngG0XQ_7-f41xSStylOa5fl3uL4CmG8-8TyvqiGgN87bw9euNF0veQBGx_XsO15mkoHZnu7wSrjxY5F6N8TABfPlsyq-mTF17r3hSFigay2_nqXguRm-b4i9cAFCrhAVdE3mV3kbcZ5yyZwQhsqQpi5oDYfmrmy7w2tmTrqniJ8a1G-u2AM6tYxyJewfeJW7Z3-5X5XDAA08O_9thxHP76aFFuur-Amm3TuRsmVU_m_qhgJJqf1jAerNdzuFwBJEnGjvXHGS2opPPSJPqDcnlcDbqLIDFjn1oDJlROOwKmx4KtCfpeRbvsFIUyD6XGsNggKfPQJmOlrgZu6CmEHnTzPcnuZg"/>
    <x v="13"/>
    <x v="490"/>
    <d v="2023-07-04T00:00:00"/>
    <d v="2023-08-13T00:00:00"/>
    <s v="1 meses 10 días."/>
    <d v="2023-08-13T00:00:00"/>
    <s v=""/>
    <d v="2023-08-13T00:00:00"/>
    <s v="1 meses 10 días."/>
    <s v="Término Ok"/>
    <m/>
    <m/>
    <m/>
    <m/>
    <m/>
    <m/>
    <n v="0"/>
    <n v="0"/>
    <n v="0"/>
    <m/>
    <s v="No aplica"/>
    <n v="0"/>
    <n v="0"/>
    <n v="0"/>
    <m/>
    <s v="-"/>
    <n v="0"/>
    <m/>
  </r>
  <r>
    <x v="3"/>
    <s v="568-2023"/>
    <n v="90635"/>
    <s v="Secop II"/>
    <s v="568-2023CPS-AG(90635)"/>
    <s v="FDLSUBACD-542-2023(90635)"/>
    <x v="0"/>
    <x v="0"/>
    <x v="0"/>
    <m/>
    <m/>
    <s v="BRAYAN DAVID RICO AVILA"/>
    <n v="1070618894"/>
    <s v="Girardot (Cundinamarca)"/>
    <n v="2014"/>
    <n v="28000000"/>
    <n v="3866667"/>
    <n v="0"/>
    <n v="31866667"/>
    <n v="4000000"/>
    <m/>
    <m/>
    <n v="3"/>
    <s v="Persona Natural"/>
    <x v="0"/>
    <s v="1. 21/12/2023 8:39:30 AM Mediante documento radicado el 8 de noviembre de 2023, se solicita la PRÓRROGA y ADICIÓN del contrato 568-2023CPS-AG (90635) suscrito con BRAYAN DAVID RICO AVILA, por el término de 29 dia además de TRES MILLONES OCHOCIENTOS SESENTA Y SEIS MIL SEISCIENTOS SESENTA Y SIETE PESOS M/Cte. ($3.866.667), , atendiendo a la necesidad de garantizar la función de la administración local por lo que se requiere continuar con la ejecución del contrato de prestación de servicios objeto de adición y prórroga. LA NUEVA FECHA DE TERMINACIÓN DEL CONTRATO SERA HASTA EL 29 DE enero DE 2024. Las erogaciones correspondientes al pago del valor de la presente adición se harán con cargo al presupuesto del FDLS, según certificado de disponibilidad presupuestal (CDP) No 1315 del 13 de diciembre. Lo anterior, con fundamento además en el principio de la autonomía de la voluntad consagrado en el artículo 1602 del Código Civil, en concordancia con el artículo 40 de la Ley 80 de 1993, inciso tercero."/>
    <s v="Prestar los servicios de apoyo técnico para fortalecer las acciones que se desarrollan en los temas de residuos sólidos, como acompañamiento a la ejecución de proyectos que fortalezcan las organizaciones de recicladores, ejercicios pedagógicos y demás temas afines de la gestión ambiental de la Localidad de Suba, para dar cumplimiento a las metas del proyecto de inversión local 2014."/>
    <s v="https://community.secop.gov.co/Public/Tendering/OpportunityDetail/Index?noticeUID=CO1.NTC.4662342&amp;isFromPublicArea=True&amp;isModal=true&amp;asPopupView=true"/>
    <x v="12"/>
    <x v="490"/>
    <d v="2023-07-04T00:00:00"/>
    <d v="2023-12-31T00:00:00"/>
    <s v="5 meses 28 días."/>
    <d v="2024-01-29T00:00:00"/>
    <s v="29 días."/>
    <d v="2024-01-29T00:00:00"/>
    <s v="6 meses 26 días."/>
    <s v="Término Ok"/>
    <m/>
    <m/>
    <m/>
    <m/>
    <s v="Calle 137 # 88-76"/>
    <n v="3218667718"/>
    <s v="Ing.ricoa@hotmail.com_x000a_brajanroots@gmail.com"/>
    <s v="Banco Caja Social (BCSC)"/>
    <s v="Ahorros"/>
    <s v="24067956986"/>
    <s v="Masculino"/>
    <s v="Colombia"/>
    <s v="Bogotá, D.C."/>
    <s v="Cundinamarca"/>
    <d v="1996-05-17T00:00:00"/>
    <n v="28"/>
    <s v="INGENIERÍA AMBIENTAL"/>
    <m/>
  </r>
  <r>
    <x v="3"/>
    <s v="569-2023"/>
    <n v="90635"/>
    <s v="Secop II"/>
    <s v="569-2023CPS-AG(90635)"/>
    <s v="FDLSUBACD-543-2023(90635)"/>
    <x v="0"/>
    <x v="0"/>
    <x v="0"/>
    <m/>
    <m/>
    <s v="BLANCA YANETH BRICEÑO GoMEZ"/>
    <n v="52148707"/>
    <s v="Bogotá, D.C."/>
    <n v="2014"/>
    <n v="28000000"/>
    <n v="3866667"/>
    <n v="0"/>
    <n v="31866667"/>
    <n v="4000000"/>
    <m/>
    <m/>
    <n v="3"/>
    <s v="Persona Natural"/>
    <x v="0"/>
    <s v="1. 27/12/2023 2:34:04 PM Mediante documento radicado el 18 diciembre de 2023, se solicita la PRÓRROGA y ADICIÓN del contrato Servicios 569- 2023CPS-AG (90635) suscrito con BLANCA YANETH BRICEÑO GOMEZ, IDENTIFICADO, por el término de VEINTINUEVE (29) DIAS) y adición de e TRES MILLONES OCHOCIENTOS SESENTA Y SEIS MIL SEISCIENTOS SESENTA Y SIETE PESOS ($3.866.667) M/CTE, atendiendo a la necesidad de garantizar la función de la administración local por lo que se requiere continuar con la ejecución del contrato de prestación de servicios objeto de adición y prórroga. LA NUEVA FECHA DE TERMINACIÓN DEL CONTRATO SERA HASTA EL 29 DE ENERO DE 2024. Las erogaciones correspondientes al pago del valor de la presente adición se harán con cargo al presupuesto del FDLS, según certificado de disponibilidad presupuestal (CDP) No 1375 del 21 de diciembre de 2023. Lo anterior, con fundamento además en el principio de la autonomía de la voluntad consagrado en el artículo 1602 del Código Civil, en concordancia con el artículo 40 de la Ley 80 de 1993, inciso tercero."/>
    <s v="Prestar los servicios de apoyo técnico para fortalecer las acciones que se desarrollan en los temas de residuos sólidos, como acompañamiento a la ejecución de proyectos que fortalezcan las organizaciones de recicladores, ejercicios pedagógicos y demás temas afines de la gestión ambiental de la Localidad de Suba, para dar cumplimiento a las metas del proyecto de inversión local 2014."/>
    <s v="https://community.secop.gov.co/Public/Tendering/OpportunityDetail/Index?noticeUID=CO1.NTC.4662968&amp;isFromPublicArea=True&amp;isModal=true&amp;asPopupView=true"/>
    <x v="12"/>
    <x v="490"/>
    <d v="2023-07-04T00:00:00"/>
    <d v="2023-12-31T00:00:00"/>
    <s v="5 meses 28 días."/>
    <d v="2024-01-29T00:00:00"/>
    <s v="29 días."/>
    <d v="2024-01-29T00:00:00"/>
    <s v="6 meses 26 días."/>
    <s v="Término Ok"/>
    <m/>
    <m/>
    <m/>
    <m/>
    <s v="Carrera 69j #64-17"/>
    <n v="3103290127"/>
    <s v="yanethbricenog@gmail.com"/>
    <s v="Banco Scotiabank Colpatria"/>
    <s v="Ahorros"/>
    <s v="1005234111"/>
    <s v="Femenino"/>
    <s v="Colombia"/>
    <s v="Bogotá, D.C."/>
    <s v="Cundinamarca"/>
    <d v="1974-08-10T00:00:00"/>
    <n v="49"/>
    <s v="ESPECIALIZACION EN ORDENAMIENTO Y GESTION INTEGRAL DE CUENCAS; ADMINISTRACION AMBIENTAL Y DE LOS RECURSOS NATURALES; TECNOLOGIA EN SISTEMAS"/>
    <m/>
  </r>
  <r>
    <x v="3"/>
    <s v="570-2023"/>
    <n v="90635"/>
    <s v="Secop II"/>
    <s v="570-2023CPS-AG(90635)"/>
    <s v="FDLSUBACD-544-2023(90635)"/>
    <x v="0"/>
    <x v="0"/>
    <x v="0"/>
    <m/>
    <m/>
    <s v="GISETHS PAOLA RAMIREZ PINZON"/>
    <n v="1233888244"/>
    <s v="Bogotá, D.C."/>
    <n v="2014"/>
    <n v="28000000"/>
    <n v="3866667"/>
    <n v="0"/>
    <n v="31866667"/>
    <n v="4000000"/>
    <m/>
    <m/>
    <n v="3"/>
    <s v="Persona Natural"/>
    <x v="0"/>
    <s v="1. 21/12/2023 3:57:29 PM Mediante documento radicado el 05 de Diciembre de 2023, se solicita la PRÓRROGA y ADICIÓN del contrato No. 570-2023CPS-AG(90635) suscrito con GISETH PAOLA RAMÍREZ PINZON en el termino de VEINTINUEVE (29) DIAS, además TRES MILLONES OCHOCIENTOS SESENTA Y SEIS MIL SEISCIENTOS SESENTA Y SIETE PESOS ($3.866.667); atendiendo a la necesidad de garantizar la función de la administración local se requiere continuar con la ejecución del contrato de prestación de servicios objeto de adición y prórroga. LA NUEVA FECHA DE TERMINACIÓN DEL CONTRATO ES EL DÍA 29 DE enero DE 2024. Las erogaciones correspondientes al pago del valor de la presente adición se harán con cargo al presupuesto del FDLS, según certificado de disponibilidad presupuestal N° 1316 del 13/12/2023. Lo anterior, con fundamento además en el principio de la autonomía de la voluntad consagrado en el artículo 1602 del Código Civil, en concordancia con el artículo 40 de la Ley 80 de 1993, inciso tercero."/>
    <s v="Prestar los servicios de apoyo técnico para fortalecer las acciones que se desarrollan en los temas de residuos sólidos, como acompañamiento a la ejecución de proyectos que fortalezcan las organizaciones de recicladores, ejercicios pedagógicos y demás temas afines de la gestión ambiental de la localidad de suba, para dar cumplimiento a las metas del proyecto de inversión local 2014"/>
    <s v="https://community.secop.gov.co/Public/Tendering/OpportunityDetail/Index?noticeUID=CO1.NTC.4661597&amp;isFromPublicArea=True&amp;isModal=true&amp;asPopupView=true"/>
    <x v="12"/>
    <x v="490"/>
    <d v="2023-07-04T00:00:00"/>
    <d v="2023-12-31T00:00:00"/>
    <s v="5 meses 28 días."/>
    <d v="2024-01-29T00:00:00"/>
    <s v="29 días."/>
    <d v="2024-01-29T00:00:00"/>
    <s v="6 meses 26 días."/>
    <s v="Término Ok"/>
    <m/>
    <m/>
    <m/>
    <m/>
    <s v="CL 131C 126 81"/>
    <n v="3132302739"/>
    <s v="gpramirez.2601@gmail.com"/>
    <s v="Banco Caja Social (BCSC)"/>
    <s v="Ahorros"/>
    <s v="24098313336"/>
    <s v="Femenino"/>
    <s v="Colombia"/>
    <s v="Bogotá, D.C."/>
    <s v="Cundinamarca"/>
    <d v="1996-12-23T00:00:00"/>
    <n v="27"/>
    <s v="INGENIERIA AMBIENTAL"/>
    <m/>
  </r>
  <r>
    <x v="3"/>
    <s v="571-2023"/>
    <n v="91077"/>
    <s v="Secop II"/>
    <s v="571-2023CPS-AG(91077)"/>
    <s v="FDLSUBACD-545-2023(91077)"/>
    <x v="0"/>
    <x v="0"/>
    <x v="0"/>
    <m/>
    <m/>
    <s v="CRISTIAN CARDENAS"/>
    <n v="1019106929"/>
    <s v="Bogotá, D.C."/>
    <n v="1978"/>
    <n v="24000000"/>
    <n v="0"/>
    <n v="0"/>
    <n v="24000000"/>
    <n v="4000000"/>
    <m/>
    <m/>
    <n v="1"/>
    <s v="Persona Natural"/>
    <x v="0"/>
    <m/>
    <s v="Prestar los servicios de apoyo en el área de gestión del desarrollo local, realizando actividades administrativas que contribuyan al cumplimiento de las metas del plan de Desarrollo Local del componente ambiental"/>
    <s v="https://community.secop.gov.co/Public/Tendering/OpportunityDetail/Index?noticeUID=CO1.NTC.4664309&amp;isFromPublicArea=True&amp;isModal=true&amp;asPopupView=true"/>
    <x v="12"/>
    <x v="490"/>
    <d v="2023-07-04T00:00:00"/>
    <d v="2023-12-31T00:00:00"/>
    <s v="5 meses 28 días."/>
    <d v="2023-12-31T00:00:00"/>
    <s v=""/>
    <d v="2023-12-31T00:00:00"/>
    <s v="5 meses 28 días."/>
    <s v="Término Ok"/>
    <m/>
    <m/>
    <m/>
    <m/>
    <s v="Carerra 103D #82-31 int 3 apto 301"/>
    <n v="3125187549"/>
    <s v="cyamid1995@hotmail.com"/>
    <s v="Banco de Bogotá"/>
    <s v="Ahorros"/>
    <s v="920132271"/>
    <s v="Masculino"/>
    <s v="Colombia"/>
    <s v="Bogotá, D.C."/>
    <s v="Cundinamarca"/>
    <d v="1995-04-17T00:00:00"/>
    <n v="29"/>
    <s v="ECONOMIA; TECNICO EN MANTENIMIENTO ELECTRICO Y ELECTRONICO EN AUTOMOTORES"/>
    <m/>
  </r>
  <r>
    <x v="3"/>
    <s v="572-2023 C1"/>
    <n v="91554"/>
    <s v="Secop II"/>
    <s v="572-2023CPS-P(91554)"/>
    <s v="FDLSUBACD-546-2023(91554)"/>
    <x v="0"/>
    <x v="0"/>
    <x v="1"/>
    <d v="2023-09-11T00:00:00"/>
    <s v="$ 26.366.667_x000d_"/>
    <s v="EDWIN OSWALDO PEÑA ROA"/>
    <n v="80244164"/>
    <s v="Bogotá, D.C."/>
    <n v="1978"/>
    <n v="42000000"/>
    <n v="14000000"/>
    <n v="0"/>
    <n v="56000000"/>
    <n v="7000000"/>
    <m/>
    <m/>
    <n v="1"/>
    <s v="Persona Natural"/>
    <x v="1"/>
    <s v="1. 11/09/2023 7:25:16 PM Mediante documento remitido por el señor Alcalde Local quien obra como supervisor del Contrato de Prestación de Servicios No. 572-2023CPS-P(91554) suscrito con EDWIN OSWALDO PEÑA ROA, identificado con cédula de ciudadanía No. 80.244.164 DE BOGOTA D.C, se solicita CESIÓN del mismo, de conformidad con la justificación contenida en el documento anexo, que hace parte integral de la presente modificación contractual. Por lo anterior, se realiza la CESIÓN del Contrato de Prestación de Servicios No. 572-2023CPS-P(91554), a JONATAN OVALLE DIAZ, identificado con cédula de ciudadanía No. 1.014.193.885 de Bogotá D.C, a partir del 11 de septiembre de 2023, teniendo en cuenta la idoneidad, previa verificación del cumplimiento de los requisitos aportados por el contratista. Lo anterior de conformidad con los documentos anexos, los cuales hacen parte integral de la presente modificación contractual."/>
    <s v="Prestar servicios profesionales para apoyar los procesos de manejo del presupuesto del Fondo de Desarrollo Local de Suba"/>
    <s v="https://community.secop.gov.co/Public/Tendering/OpportunityDetail/Index?noticeUID=CO1.NTC.4661461&amp;isFromPublicArea=True&amp;isModal=true&amp;asPopupView=true"/>
    <x v="10"/>
    <x v="490"/>
    <d v="2023-07-04T00:00:00"/>
    <d v="2023-12-30T00:00:00"/>
    <s v="5 meses 27 días."/>
    <d v="2024-03-01T00:00:00"/>
    <s v="2 meses "/>
    <d v="2024-03-29T00:00:00"/>
    <s v="8 meses 26 días."/>
    <s v="Término Ok"/>
    <m/>
    <m/>
    <m/>
    <m/>
    <s v="Calle 138 No.75 - 60 Torre 1 Apto 601"/>
    <n v="3123072074"/>
    <s v="edwin.proa@gmail.com"/>
    <s v="Banco de Bogotá"/>
    <s v="Ahorros"/>
    <s v="5370285503"/>
    <s v="Masculino"/>
    <s v="Colombia"/>
    <s v="Bogotá, D.C."/>
    <s v="Cundinamarca"/>
    <d v="1992-09-18T00:00:00"/>
    <n v="31"/>
    <s v="MAESTRÍA EN GESTIÓN DE PROYECTOS; ESPECIALIZACION EN GESTION DE DESARROLLO ADMINISTRATIVO; GOBIERNO Y RELACIONES INTERNACIONALES"/>
    <m/>
  </r>
  <r>
    <x v="3"/>
    <s v="572-2023"/>
    <n v="91554"/>
    <s v="Secop II"/>
    <s v="572-2023CPS-P(91554)"/>
    <s v="FDLSUBACD-546-2023(91554)"/>
    <x v="0"/>
    <x v="0"/>
    <x v="1"/>
    <m/>
    <m/>
    <s v="JONATAN OVALLE DIAZ"/>
    <n v="1014193885"/>
    <s v="Bogotá, D.C."/>
    <n v="1978"/>
    <n v="42000000"/>
    <n v="14000000"/>
    <n v="0"/>
    <n v="56000000"/>
    <n v="7000000"/>
    <m/>
    <m/>
    <n v="1"/>
    <s v="Persona Natural"/>
    <x v="0"/>
    <s v="1. 20/12/2023 10:01:04 AM Mediante documento radicado el 18 de diciembre de 2023, se solicita la PRÓRROGA y ADICIÓN del contrato 572-2023CPS-P(91554) suscrito con JONATAN OVALLE DIAZ, por el término de DOS (2) MESES además de ($14.000.000), atendiendo a la necesidad de garantizar la función de la administración local por lo que se requiere continuar con la ejecución del contrato de prestación de servicios objeto de adición y prórroga. LA NUEVA FECHA DE TERMINACIÓN DEL CONTRATO SERA HASTA EL 29 DE FEBRERO DE 2024. Las erogaciones correspondientes al pago del valor de la presente adición se harán con cargo al presupuesto del FDLS, según certificado de disponibilidad presupuestal (CDP) No 1317 del 13 de diciembre. Lo anterior, con fundamento además en el principio de la autonomía de la voluntad consagrado en el artículo 1602 del Código Civil, en concordancia con el artículo 40 de la Ley 80 de 1993, inciso tercero."/>
    <s v="Prestar servicios profesionales para apoyar los procesos de manejo del presupuesto del Fondo de Desarrollo Local de Suba"/>
    <s v="https://community.secop.gov.co/Public/Tendering/OpportunityDetail/Index?noticeUID=CO1.NTC.4661461&amp;isFromPublicArea=True&amp;isModal=true&amp;asPopupView=true"/>
    <x v="10"/>
    <x v="490"/>
    <d v="2023-07-04T00:00:00"/>
    <d v="2023-12-30T00:00:00"/>
    <s v="5 meses 27 días."/>
    <d v="2024-03-01T00:00:00"/>
    <s v="2 meses "/>
    <d v="2024-03-29T00:00:00"/>
    <s v="8 meses 26 días."/>
    <s v="Término Ok"/>
    <m/>
    <m/>
    <m/>
    <m/>
    <s v="Calle 140B Nº 96 - 49"/>
    <n v="3143071785"/>
    <s v="jonavo1988@hotmail.com"/>
    <s v="Banco de Bogotá"/>
    <s v="Ahorros"/>
    <s v="237310479"/>
    <s v="Masculino"/>
    <s v="Colombia"/>
    <s v="Bogotá, D.C."/>
    <s v="Cundinamarca"/>
    <d v="1988-04-05T00:00:00"/>
    <n v="36"/>
    <s v="ADMINISTRACION DE EMPRESAS; TÉCNICA PROFESIONAL EN PROCESOS ADMINISTRATIVOS"/>
    <m/>
  </r>
  <r>
    <x v="3"/>
    <s v="573-2023"/>
    <n v="91999"/>
    <s v="Secop II"/>
    <s v="573-2023CPS-P(91999)"/>
    <s v="FDLSUBACD-547-2023(91999)"/>
    <x v="0"/>
    <x v="0"/>
    <x v="1"/>
    <m/>
    <m/>
    <s v="ANDRES MAURICIO HINCAPIE NIÑO"/>
    <n v="1010207804"/>
    <s v="Bogotá, D.C."/>
    <n v="2014"/>
    <n v="42000000"/>
    <n v="20766667"/>
    <n v="0"/>
    <n v="62766667"/>
    <n v="7000000"/>
    <m/>
    <m/>
    <n v="3"/>
    <s v="Persona Natural"/>
    <x v="0"/>
    <s v="1. 20/12/2023 4:37:10 PM La supervisión del Contrato de Prestación de Servicios No. 573-2023CPS-P(91999), suscrito con ANDRES MAURICIO HINCAPIÉ NIÑO, identificado con cédula de ciudadanía No. 1.010.207.804 radicó en la Oficina de Contratación solicitud de ADICIÓN Y PRÓRROGA No. (1), del mismo; prórroga hasta el veintinueve (29) de marzo de 2023, y adición por la suma de VEINTE MILLONES SETECIENTOS SESENTA Y SEIS MIL SEISCIENTOS SESENTA Y SIETE PESOS M/CTE ($20.766.667) la cual se encuentra respaldada con el Certificado de Disponibilidad Presupuestal No. 1343 del 20 de diciembre de 2023, teniendo en cuenta la justificación que se encuentra en los documentos anexos, que hacen parte integral del presente Contrato."/>
    <s v="PRESTAR LOS SERVICIOS PROFESIONALES PARA APOYAR LA ARTICULACIÓN, ASISTENCIA Y ACOMPAÑAMIENTO DE PROCESOS QUE CONTRIBUYAN A UN CAMBIO CULTURAL Y AMBIENTAL QUE PROMUEVA EL SENTIDO DE PERTENENCIA Y APROPIACIÓN DEL TERRITORIO POR PARTE DE LA COMUNIDAD DE LA LOCALIDAD DE SUBA, EN EL MARCO DEL PROYECTO 2014- SUBA PROMUEVE EL RECICLAJE Y LAS ENERGÍAS ALTERNATIVAS"/>
    <s v="https://community.secop.gov.co/Public/Tendering/OpportunityDetail/Index?noticeUID=CO1.NTC.4664391&amp;isFromPublicArea=True&amp;isModal=true&amp;asPopupView=true"/>
    <x v="12"/>
    <x v="490"/>
    <d v="2023-07-04T00:00:00"/>
    <d v="2023-12-31T00:00:00"/>
    <s v="5 meses 28 días."/>
    <d v="2024-03-29T00:00:00"/>
    <s v="2 meses 27 días."/>
    <d v="2024-03-29T00:00:00"/>
    <s v="8 meses 26 días."/>
    <s v="Término Ok"/>
    <m/>
    <m/>
    <m/>
    <m/>
    <s v="Calle 167D #8-53"/>
    <n v="3159289294"/>
    <s v="hincapiemauricio07@gmail.com"/>
    <s v="Banco Davivienda"/>
    <s v="Ahorros"/>
    <s v="570457670052960"/>
    <s v="Masculino"/>
    <s v="Colombia"/>
    <s v="Bogotá, D.C."/>
    <s v="Cundinamarca"/>
    <d v="1993-04-07T00:00:00"/>
    <n v="31"/>
    <s v="ESPECIALIZACIÓN EN LOGÍSTICA; INGENIERIA AMBIENTAL Y SANITARIA"/>
    <m/>
  </r>
  <r>
    <x v="3"/>
    <s v="574-2023"/>
    <n v="91116"/>
    <s v="Secop II"/>
    <s v="574-2023CPS-P(91116)"/>
    <s v="FDLSUBACD-548-2023(91116)"/>
    <x v="0"/>
    <x v="0"/>
    <x v="1"/>
    <m/>
    <m/>
    <s v="CAMILO ANDRES PRIETO CUARTAS"/>
    <n v="1032417924"/>
    <s v="Bogotá, D.C."/>
    <n v="1978"/>
    <n v="58500000"/>
    <n v="27000000"/>
    <n v="0"/>
    <n v="85500000"/>
    <n v="9000000"/>
    <m/>
    <m/>
    <n v="1"/>
    <s v="Persona Natural"/>
    <x v="0"/>
    <s v="2. 15/03/2024 3:58:31 PM Que la entidad evidencia de oficio, que por error tipográfico se estableció como fecha de terminación el día 30 de marzo de 2024, siendo la fecha correcta el día 13 de abril de 2024._x000a_1. 19/12/2023 5:32:07 PM La supervisión del Contrato de Prestación de Servicios No. 574-2023CPS-P(87244), suscrito con CAMILO ANDRÉS PRIETO CUARTAS, identificado con cédula de ciudadanía No. 1.032.417.924 radicó en la Oficina de Contratación solicitud de ADICIÓN Y PRÓRROGA No. (1), del mismo; prórroga hasta el treinta y uno (30) de marzo de 2024, y adición por la suma de VEINTISIETE MILLONES DE PESOS M/CTE. ($27.000.000) la cual se encuentra respaldada con el Certificado de Disponibilidad Presupuestal No. 1318 del 13 de diciembre de 2023, teniendo en cuenta la justificación que se encuentra en los documentos anexos, que hacen parte integral del presente Contrato"/>
    <s v="PRESTAR LOS SERVICIOS PROFESIONALES ESPECIALIZADOS AL AREA DE GESTION DEL DESARROLLO LOCAL PARA APOYAR LA COORDINACION DE LAS COMPETENCIAS AMBIENTALES DEL FONDO DE DESARROLLO LOCAL DE SUBA"/>
    <s v="https://community.secop.gov.co/Public/Tendering/OpportunityDetail/Index?noticeUID=CO1.NTC.4660269&amp;isFromPublicArea=True&amp;isModal=true&amp;asPopupView=true"/>
    <x v="12"/>
    <x v="490"/>
    <d v="2023-06-29T00:00:00"/>
    <d v="2023-12-31T00:00:00"/>
    <s v="6 meses 3 días."/>
    <d v="2024-04-13T00:00:00"/>
    <s v="3 meses 13 días."/>
    <d v="2024-04-13T00:00:00"/>
    <s v="9 meses 16 días."/>
    <s v="Término Ok"/>
    <m/>
    <m/>
    <m/>
    <m/>
    <s v="Calle 163B# 45 -32 int apto 204"/>
    <n v="3212425891"/>
    <s v="camiloanpri@hotmail.com"/>
    <s v="Banco de Bogotá"/>
    <s v="Ahorros"/>
    <s v="85212090"/>
    <s v="Masculino"/>
    <s v="Colombia"/>
    <s v="Bogotá, D.C."/>
    <s v="Cundinamarca"/>
    <d v="1988-07-24T00:00:00"/>
    <n v="35"/>
    <s v="ESPECIALIZACION EN GERENCIA DE PROYECTOS; _x000a_ESPECIALIZACION EN TECNOLOGIA DE LA_x000a_CONSTRUCCION EN EDIFICACIONES; INGENIERIA CIVIL; _x000a_Master en Direccion y administración de Proyectos"/>
    <m/>
  </r>
  <r>
    <x v="3"/>
    <s v="575-2023"/>
    <n v="91993"/>
    <s v="Secop II"/>
    <s v="575-2023CPS-P(91993)"/>
    <s v="FDLSUBACD-549-2023(91993)"/>
    <x v="0"/>
    <x v="0"/>
    <x v="1"/>
    <m/>
    <m/>
    <s v="MAGDA CRISTINA VARGAS DEL VALLE"/>
    <n v="52110945"/>
    <s v="Bogotá, D.C."/>
    <n v="1978"/>
    <n v="42000000"/>
    <n v="10500000"/>
    <n v="0"/>
    <n v="52500000"/>
    <n v="8750000"/>
    <m/>
    <m/>
    <n v="1"/>
    <s v="Persona Natural"/>
    <x v="0"/>
    <s v="1. 20/12/2023 2:49:39 PM Mediante documento radicado en el Fondo de Desarrollo Local de Suba, por JULIAN ANDRES MORENO BARON, quien obra como supervisor del Contrato de Prestación de Servicios 575-2023CPS-P(91993), suscrito con MAGDA CRISTINA VARGAS DEL VALLE se determina prorrogar por UN (1) MES Y QUINCE (15) DÍAS contado a partir del vencimiento del plazo pactado y adicionar presupuestalmente al contrato la suma de DIEZ MILLONES QUINIENTOS MIL PESOS ($10.500.000) incluido impuestos, (la justificación se encuentra anexa al presente, la cual hace parte integra del contrato). La nueva fecha terminación del contrato es el 13 de febrero de 2024 Para el efecto, se cuenta con el Certificado de Disponibilidad Presupuestal (CDP) No. 1351 del 15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PROFESIONALES ADMINISTRATIVOS, CONTABLES Y FINANCIEROS PARA DEPURAR LAS OBLIGACIONES POR PAGAR A CARGO DEL FONDO DE DESARROLLO LOCAL DE SUBA"/>
    <s v="https://community.secop.gov.co/Public/Tendering/OpportunityDetail/Index?noticeUID=CO1.NTC.4662000&amp;isFromPublicArea=True&amp;isModal=true&amp;asPopupView=true"/>
    <x v="3"/>
    <x v="490"/>
    <d v="2023-06-29T00:00:00"/>
    <d v="2023-12-29T00:00:00"/>
    <s v="6 meses 1 días."/>
    <d v="2024-02-13T00:00:00"/>
    <s v="1 meses 15 días."/>
    <d v="2024-02-13T00:00:00"/>
    <s v="7 meses 16 días."/>
    <s v="Término Ok"/>
    <m/>
    <m/>
    <m/>
    <m/>
    <s v="CALLE 20 SUR #68G-14"/>
    <n v="3219198572"/>
    <s v="MC.VARGASDV@GMAIL.COM"/>
    <s v="Banco Davivienda"/>
    <s v="Ahorros"/>
    <s v="5300461208"/>
    <s v="Femenino"/>
    <s v="Colombia"/>
    <s v="Bogotá, D.C."/>
    <s v="Cundinamarca"/>
    <d v="1975-02-16T00:00:00"/>
    <n v="49"/>
    <s v="ESPECIALIZACION EN GERENCIA DE PROYECTOS  -  ECONOMIA"/>
    <m/>
  </r>
  <r>
    <x v="3"/>
    <s v="576-2023"/>
    <n v="92097"/>
    <s v="Secop II"/>
    <s v="576-2023CPS-P(92097)"/>
    <s v="FDLSUBACD-550-2023(92097)"/>
    <x v="0"/>
    <x v="0"/>
    <x v="1"/>
    <m/>
    <m/>
    <s v="MAYRA LORENA MURCIA PINILLA"/>
    <n v="1057892858"/>
    <s v="Ráquira (Boyacá)"/>
    <n v="1979"/>
    <n v="30300000"/>
    <n v="5050000"/>
    <n v="0"/>
    <n v="35350000"/>
    <n v="5050000"/>
    <m/>
    <m/>
    <n v="5"/>
    <s v="Persona Natural"/>
    <x v="0"/>
    <s v="1. 27/12/2023 10:06:53 AM Mediante documento radicado en el Fondo de Desarrollo Local de Suba, por JULIAN ANDRES MORENO BARON, quien obra como supervisor del Contrato de Prestación de Servicios 576-2023CPS-P(92097), suscrito con MAYRA LORENA MURCIA PINILLA se determina prorrogar por un (1) mes contado a partir del vencimiento del plazo pactado y adicionar presupuestalmente al contrato la suma de CINCO MILLONES CINCUENTA MIL PESOS M/CTE ($ 5.050.000) incluido impuestos, (la justificación se encuentra anexa al presente, la cual hace parte integra del contrato). La nueva fecha terminación del contrato es el 31/01/2024. Para el efecto, se cuenta con el Certificado de Disponibilidad Presupuestal (CDP) No. 1344 del del 14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profesionales como abogado en la Alcaldía Local de Suba, principalmente en todas las gestiones jurídicas y administrativas en materia de Propiedad horizontal."/>
    <s v="https://community.secop.gov.co/Public/Tendering/OpportunityDetail/Index?noticeUID=CO1.NTC.4667074&amp;isFromPublicArea=True&amp;isModal=true&amp;asPopupView=true"/>
    <x v="21"/>
    <x v="490"/>
    <d v="2023-07-04T00:00:00"/>
    <d v="2023-12-31T00:00:00"/>
    <s v="5 meses 28 días."/>
    <d v="2024-01-31T00:00:00"/>
    <s v="1 meses "/>
    <d v="2024-01-31T00:00:00"/>
    <s v="6 meses 28 días."/>
    <s v="Término Ok"/>
    <m/>
    <m/>
    <m/>
    <m/>
    <s v="cra 68c #22b-71"/>
    <n v="3103126658"/>
    <s v="mayra.murciap@gmail.com"/>
    <s v="Bancolombia"/>
    <s v="Ahorros"/>
    <s v="19255185651"/>
    <s v="Femenino"/>
    <s v="Colombia"/>
    <s v="Ráquira"/>
    <s v="Boyacá"/>
    <d v="1992-04-29T00:00:00"/>
    <n v="32"/>
    <s v="ESPECIALIZACIÓN EN DERECHO CONSTITUCIONAL Y ADMINISTRATIVO; MAESTRÍA EN DERECHO PENAL Y PROCESAL PENAL; ESPECIALIZACIÓN EN DERECHO PENAL PROCESAL PENAL; DERECHO"/>
    <m/>
  </r>
  <r>
    <x v="3"/>
    <s v="577-2023"/>
    <n v="91996"/>
    <s v="Secop II"/>
    <s v="577-2023CPS-P(91996)"/>
    <s v="FDLSUBACD-551- 2023(91996)"/>
    <x v="0"/>
    <x v="0"/>
    <x v="1"/>
    <m/>
    <m/>
    <s v="NANCY YULIETH SORACIPA RIOS"/>
    <n v="52907073"/>
    <s v="Bogotá, D.C."/>
    <n v="2032"/>
    <n v="30300000"/>
    <n v="0"/>
    <n v="0"/>
    <n v="30300000"/>
    <n v="5050000"/>
    <m/>
    <m/>
    <n v="3"/>
    <s v="Persona Natural"/>
    <x v="0"/>
    <m/>
    <s v="Prestar servicios profesionales para el acompañamiento, formación y gestión de estrategias comunitarias que permitan intervenir, capacitar y acompañar la población de la localidad de suba, en estrategias para la seguridad, la resiliencia y el acceso a justicia."/>
    <s v="https://community.secop.gov.co/Public/Tendering/OpportunityDetail/Index?noticeUID=CO1.NTC.4667476&amp;isFromPublicArea=True&amp;isModal=true&amp;asPopupView=true"/>
    <x v="13"/>
    <x v="490"/>
    <d v="2023-07-04T00:00:00"/>
    <d v="2023-12-31T00:00:00"/>
    <s v="5 meses 28 días."/>
    <d v="2023-12-31T00:00:00"/>
    <s v=""/>
    <d v="2023-12-31T00:00:00"/>
    <s v="5 meses 28 días."/>
    <s v="Término Ok"/>
    <m/>
    <m/>
    <m/>
    <m/>
    <s v="KR 136 A 151 02"/>
    <n v="3103254550"/>
    <s v="yulietha00@hotmail.com"/>
    <s v="Banco Caja Social (BCSC)"/>
    <s v="Ahorros"/>
    <s v="24053262233"/>
    <s v="Femenino"/>
    <s v="Colombia"/>
    <s v="Bogotá, D.C."/>
    <s v="Cundinamarca"/>
    <d v="1982-03-21T00:00:00"/>
    <n v="42"/>
    <s v="LICENCIATURA EN TEATRO"/>
    <m/>
  </r>
  <r>
    <x v="3"/>
    <s v="578-2023"/>
    <s v="No aplica"/>
    <s v="Secop II"/>
    <s v="578-2023-COMODATO"/>
    <s v="FDLSUBACD-552-2023"/>
    <x v="0"/>
    <x v="10"/>
    <x v="2"/>
    <m/>
    <m/>
    <s v="UNIDAD ADMINISTRATIVA ESPECIAL CUERPO OFICIAL DE BOMBEROS DE BOGOTA"/>
    <s v="899999061-9"/>
    <m/>
    <s v="No es CPS P-AG"/>
    <n v="0"/>
    <n v="0"/>
    <n v="0"/>
    <n v="0"/>
    <s v="-"/>
    <m/>
    <m/>
    <s v="No aplica"/>
    <s v="ESAL"/>
    <x v="6"/>
    <m/>
    <s v="de Propiedad Horizontal."/>
    <s v="https://community.secop.gov.co/Public/Tendering/OpportunityDetail/Index?noticeUID=CO1.NTC.4661537&amp;isFromPublicArea=True&amp;isModal=true&amp;asPopupView=true"/>
    <x v="16"/>
    <x v="490"/>
    <d v="2023-08-09T00:00:00"/>
    <d v="2028-08-09T00:00:00"/>
    <s v="5 años 1 días."/>
    <d v="2028-08-09T00:00:00"/>
    <s v=""/>
    <d v="2028-08-09T00:00:00"/>
    <s v="5 años 1 días."/>
    <s v="Término Ok"/>
    <m/>
    <m/>
    <m/>
    <m/>
    <m/>
    <m/>
    <n v="0"/>
    <n v="0"/>
    <n v="0"/>
    <m/>
    <s v="No aplica"/>
    <n v="0"/>
    <n v="0"/>
    <n v="0"/>
    <m/>
    <s v="-"/>
    <n v="0"/>
    <m/>
  </r>
  <r>
    <x v="3"/>
    <s v="579-2023"/>
    <n v="92282"/>
    <s v="Secop II"/>
    <s v="579-2023CPS-P(92282)"/>
    <s v="FDLSUBACD-553-2023(92282)"/>
    <x v="0"/>
    <x v="0"/>
    <x v="1"/>
    <m/>
    <m/>
    <s v="MARIA CAMILA FONSECA LLANOS"/>
    <n v="1072712440"/>
    <s v="Bogotá, D.C."/>
    <n v="1978"/>
    <n v="30300000"/>
    <n v="10100000"/>
    <n v="0"/>
    <n v="40400000"/>
    <n v="5050000"/>
    <m/>
    <m/>
    <n v="1"/>
    <s v="Persona Natural"/>
    <x v="0"/>
    <m/>
    <s v="Prestar servicios profesionales para acompañar la ejecución de los proyectos estratégicos del Plan de Desarrollo Local y temas afines de prioridad de la Alcaldía Local de Suba."/>
    <s v="https://community.secop.gov.co/Public/Tendering/OpportunityDetail/Index?noticeUID=CO1.NTC.4667417&amp;isFromPublicArea=True&amp;isModal=true&amp;asPopupView=true"/>
    <x v="15"/>
    <x v="490"/>
    <d v="2023-07-04T00:00:00"/>
    <d v="2023-12-31T00:00:00"/>
    <s v="5 meses 28 días."/>
    <d v="2024-02-29T00:00:00"/>
    <s v="1 meses 29 días."/>
    <d v="2024-02-29T00:00:00"/>
    <s v="7 meses 26 días."/>
    <s v="Término Ok"/>
    <m/>
    <m/>
    <m/>
    <m/>
    <s v="CL 172 A 8 20"/>
    <n v="3043874300"/>
    <s v="camifonse96@hotmail.com"/>
    <s v="Bancolombia"/>
    <s v="Ahorros"/>
    <s v="61211429142"/>
    <s v="Femenino"/>
    <s v="Colombia"/>
    <s v="Chía"/>
    <s v="Cundinamarca"/>
    <d v="1996-12-09T00:00:00"/>
    <n v="27"/>
    <s v="DERECHO"/>
    <m/>
  </r>
  <r>
    <x v="3"/>
    <s v="580-2023 C1"/>
    <n v="92289"/>
    <s v="Secop II"/>
    <s v="580-2023-CPS-P(92289)"/>
    <s v="FDLSUBACD-554-2023(92289)"/>
    <x v="0"/>
    <x v="0"/>
    <x v="1"/>
    <d v="2023-09-28T00:00:00"/>
    <s v="$16.328.333"/>
    <s v="DIANA MARCELA BONILLA UYABAN "/>
    <n v="1049652750"/>
    <s v="Tunja (Boyacá)"/>
    <n v="2034"/>
    <n v="30300000"/>
    <n v="0"/>
    <n v="0"/>
    <n v="30300000"/>
    <n v="5050000"/>
    <m/>
    <m/>
    <n v="1"/>
    <s v="Persona Natural"/>
    <x v="1"/>
    <s v="1. 28/09/2023 1:56:32 PM ((UTC-05:00) Bogotá, Lima, Quito)_x0009_ _x000a_Justificación de la modificación_x0009_Mediante documento radicado en el Fondo de Desarrollo Local de Suba, se solicita CESIÓN del contrato 580-2023CPS-P(92289), suscrito con DIANA MARCELA BONILLA UYABAN, teniendo en cuenta que la contratista cita cuestiones personales. Por lo anterior, se realiza la CESIÓN DEL CONTRATO A MARLY GINNETH URBINA ARIAS, identificado (a) con cedula de ciudadanía No. 1107098373, a partir del 28/09/2023, teniendo en cuenta la idoneidad, previa verificación de los requisitos aportados por el (la) contratista. Lo anterior de conformidad con los documentos anexos, los cuales hacen parte integral del presente contrato."/>
    <s v="Prestar servicios profesionales al Área de Gestión del Desarrollo Local de la Alcaldía Local de Suba, para apoyar la estructuración, formulación, evaluación y seguimiento a los proyectos de inversión enfocados en el fortalecimiento del tejido social de la localidad de suba, dando cumplimiento efectivo a los componentes del proyecto 2034 - Suba entorno protector"/>
    <s v="https://community.secop.gov.co/Public/Tendering/OpportunityDetail/Index?noticeUID=CO1.NTC.4667986&amp;isFromPublicArea=True&amp;isModal=true&amp;asPopupView=true"/>
    <x v="20"/>
    <x v="490"/>
    <d v="2023-07-05T00:00:00"/>
    <d v="2023-12-31T00:00:00"/>
    <s v="5 meses 27 días."/>
    <d v="2023-12-31T00:00:00"/>
    <s v=""/>
    <d v="2023-12-31T00:00:00"/>
    <s v="5 meses 27 días."/>
    <s v="Término Ok"/>
    <m/>
    <m/>
    <m/>
    <m/>
    <s v="KR 71 B BIS 5 B 32"/>
    <n v="3138587802"/>
    <s v="dianabonilla984@gmail.com"/>
    <s v="Bancolombia"/>
    <s v="Ahorros"/>
    <s v="20301758121"/>
    <s v="Femenino"/>
    <s v="Colombia"/>
    <s v="Boavita"/>
    <s v="Boyacá"/>
    <d v="1998-02-05T00:00:00"/>
    <n v="26"/>
    <s v="DERECHO"/>
    <m/>
  </r>
  <r>
    <x v="3"/>
    <s v="580-2023"/>
    <n v="92289"/>
    <s v="Secop II"/>
    <s v="580-2023-CPS-P(92289)"/>
    <s v="FDLSUBACD-554-2023(92289)"/>
    <x v="0"/>
    <x v="0"/>
    <x v="1"/>
    <m/>
    <m/>
    <s v="MARLY GINNETH URBINA ARIAS"/>
    <n v="1107098373"/>
    <s v="Cali (Valle del Cauca)"/>
    <n v="2034"/>
    <n v="30300000"/>
    <n v="0"/>
    <n v="0"/>
    <n v="30300000"/>
    <n v="5050000"/>
    <m/>
    <m/>
    <n v="1"/>
    <s v="Persona Natural"/>
    <x v="0"/>
    <m/>
    <s v="Prestar servicios profesionales al Área de Gestión del Desarrollo Local de la Alcaldía Local de Suba, para apoyar la estructuración, formulación, evaluación y seguimiento a los proyectos de inversión enfocados en el fortalecimiento del tejido social de la localidad de suba, dando cumplimiento efectivo a los componentes del proyecto 2034 - Suba entorno protector"/>
    <s v="https://community.secop.gov.co/Public/Tendering/OpportunityDetail/Index?noticeUID=CO1.NTC.4667986&amp;isFromPublicArea=True&amp;isModal=true&amp;asPopupView=true"/>
    <x v="20"/>
    <x v="490"/>
    <d v="2023-07-05T00:00:00"/>
    <d v="2023-12-31T00:00:00"/>
    <s v="5 meses 27 días."/>
    <d v="2023-12-31T00:00:00"/>
    <s v=""/>
    <d v="2023-12-31T00:00:00"/>
    <s v="5 meses 27 días."/>
    <s v="Término Ok"/>
    <m/>
    <m/>
    <m/>
    <m/>
    <s v="KR 92 82 A 33"/>
    <n v="3127615300"/>
    <s v="marlyurbina28@hotmail.com"/>
    <s v="Banco Davivienda"/>
    <s v="Ahorros"/>
    <s v="488438676998"/>
    <s v="Femenino"/>
    <s v="Colombia"/>
    <s v="Boavita"/>
    <s v="Boyacá"/>
    <d v="1996-05-28T00:00:00"/>
    <n v="28"/>
    <s v="DERECHO"/>
    <m/>
  </r>
  <r>
    <x v="3"/>
    <s v="581-2023"/>
    <n v="92211"/>
    <s v="Secop II"/>
    <s v="581-2023-CPS-P(92211)"/>
    <s v="FDLSUBACD-555-2023(92211)"/>
    <x v="0"/>
    <x v="0"/>
    <x v="1"/>
    <m/>
    <m/>
    <s v="SANDRA PAOLA PIEDRA BURGOS"/>
    <n v="1013628482"/>
    <s v="Bogotá, D.C."/>
    <n v="1978"/>
    <n v="30300000"/>
    <n v="0"/>
    <n v="0"/>
    <n v="30300000"/>
    <n v="5050000"/>
    <m/>
    <m/>
    <n v="2"/>
    <s v="Persona Natural"/>
    <x v="0"/>
    <m/>
    <s v="PRESTAR SERVICIOS PROFESIONALES PARA EL ACOMPAÑAMIENTO DE ACCIONES E INSTRUMENTOS PSICOLÓGICOS PARA GARANTIZAR EL FORTALECIMIENTO DE LA SALUD MENTAL EN LA LOCALIDAD DE SUBA, EN EL MARCO DEL PROYECTO DE INVERSIÓN 1978 SUBA CON UNA GESTIÓN PÚBLICA TRASPARENTE Y EFICIENTE"/>
    <s v="https://community.secop.gov.co/Public/Tendering/OpportunityDetail/Index?noticeUID=CO1.NTC.4667196&amp;isFromPublicArea=True&amp;isModal=true&amp;asPopupView=true"/>
    <x v="20"/>
    <x v="490"/>
    <d v="2023-07-04T00:00:00"/>
    <d v="2023-12-31T00:00:00"/>
    <s v="5 meses 28 días."/>
    <d v="2023-12-31T00:00:00"/>
    <s v=""/>
    <d v="2023-12-31T00:00:00"/>
    <s v="5 meses 28 días."/>
    <s v="Término Ok"/>
    <m/>
    <m/>
    <m/>
    <m/>
    <s v="Calle 31B No. 21B-39 Sur"/>
    <n v="3103279152"/>
    <s v="paoburg01@gmail.com"/>
    <s v="Banco Davivienda"/>
    <s v="Ahorros"/>
    <s v="488411859025"/>
    <s v="Masculino"/>
    <s v="Colombia"/>
    <s v="Bogotá, D.C."/>
    <s v="Cundinamarca"/>
    <d v="1991-12-11T00:00:00"/>
    <n v="32"/>
    <s v="ESPECIALIZACIÓN EN PSICOONCOLOGÍA; PSICOLOGÍA"/>
    <m/>
  </r>
  <r>
    <x v="3"/>
    <s v="582-2023"/>
    <n v="92276"/>
    <s v="Secop II"/>
    <s v="582-2023CPS-P( 92276)"/>
    <s v="FDLSUBACD-556-2023( 92276)"/>
    <x v="0"/>
    <x v="0"/>
    <x v="1"/>
    <m/>
    <m/>
    <s v="JUAN DIEGO GONZALEZ PIMENTEL"/>
    <n v="1144096399"/>
    <s v="Cali (Valle del Cauca)"/>
    <n v="1979"/>
    <n v="30300000"/>
    <n v="5050000"/>
    <n v="0"/>
    <n v="35350000"/>
    <n v="5050000"/>
    <m/>
    <m/>
    <n v="5"/>
    <s v="Persona Natural"/>
    <x v="0"/>
    <s v="1. 27/12/2023 6:12:32 PM La supervisión del Contrato de Prestación de Servicios No. 582-2023CPS-P( 92276), suscrito con JULIÁN ANDRÉS MORENO BARÓN identificado con cédula de ciudadanía No. 1.144.096.399 de Cali (Valle del Cauca), radicó en la Oficina de Contratación solicitud de ADICIÓN Y PRÓRROGA No. (1 ) del referido contrato así; a) Prórroga por (1) mes hasta el 31 de enero de 2024, y adición para un valor CINCO MILLONES CINCUENTA MIL PESOS ($5.050.000) para un total de TREINTA Y CINCO MILLONES TRECIENTOS CINCUENTA MIL PESOS M/CTE. ($35.350.000), la cual se encuentra respaldada con el Certificado de Disponibilidad Presupuestal No. 1345 del 14 de diciembre de 2023, teniendo en cuenta la justificación que se encuentra en los documentos anexos, que hacen parte integral del presente Contrato."/>
    <s v="APOYAR JURÍDICAMENTE LA EJECUCIÓN DE LAS ACCIONES REQUERIDAS PARA LA DEPURACIÓN DE LAS ACTUACIONES ADMINISTRATIVAS QUE CURSAN EN LA ALCALDIA LOCAL"/>
    <s v="https://community.secop.gov.co/Public/Tendering/OpportunityDetail/Index?noticeUID=CO1.NTC.4666980&amp;isFromPublicArea=True&amp;isModal=true&amp;asPopupView=true"/>
    <x v="21"/>
    <x v="490"/>
    <d v="2023-07-04T00:00:00"/>
    <d v="2023-12-31T00:00:00"/>
    <s v="5 meses 28 días."/>
    <d v="2024-01-31T00:00:00"/>
    <s v="1 meses "/>
    <d v="2024-01-31T00:00:00"/>
    <s v="6 meses 28 días."/>
    <s v="Término Ok"/>
    <m/>
    <m/>
    <m/>
    <m/>
    <s v="TV 71 B 8 A 36"/>
    <n v="3172319593"/>
    <s v="gonzalezpimenteljuandiego@gmail.com"/>
    <s v="Banco Scotiabank Colpatria"/>
    <s v="Ahorros"/>
    <s v="28518073691"/>
    <s v="Masculino"/>
    <s v="Colombia"/>
    <s v="Guadalupe"/>
    <s v="Huila"/>
    <d v="1997-04-21T00:00:00"/>
    <n v="27"/>
    <s v="ESPECIALIZACION EN DERECHO ADMINISTRATIVO; DERECHO"/>
    <m/>
  </r>
  <r>
    <x v="3"/>
    <s v="583-2023"/>
    <n v="90937"/>
    <s v="Secop II"/>
    <s v="583-2023CPS-AG( 90937)"/>
    <s v="FDLSUBACD-557-2023( 90937)"/>
    <x v="0"/>
    <x v="0"/>
    <x v="0"/>
    <m/>
    <m/>
    <s v="MANUEL EDBERTO MARTINEZ MOSQUERA"/>
    <n v="79789495"/>
    <s v="Bogotá, D.C."/>
    <n v="1978"/>
    <n v="13200000"/>
    <n v="0"/>
    <n v="0"/>
    <n v="13200000"/>
    <n v="2200000"/>
    <m/>
    <m/>
    <n v="5"/>
    <s v="Persona Natural"/>
    <x v="0"/>
    <m/>
    <s v="PRESTAR LOS SERVICIOS DE APOYO A LA GESTION, PARA FORTALECER LA RELACION ENTRE CIUDADANIA Y LA ALCALDIA LOCAL DE SUBA A TRAVES DEL TRABAJO TERRITORIAL"/>
    <s v="https://community.secop.gov.co/Public/Tendering/OpportunityDetail/Index?noticeUID=CO1.NTC.4667910&amp;isFromPublicArea=True&amp;isModal=true&amp;asPopupView=true"/>
    <x v="13"/>
    <x v="490"/>
    <d v="2023-07-04T00:00:00"/>
    <d v="2023-12-31T00:00:00"/>
    <s v="5 meses 28 días."/>
    <d v="2023-12-31T00:00:00"/>
    <s v=""/>
    <d v="2023-12-31T00:00:00"/>
    <s v="5 meses 28 días."/>
    <s v="Término Ok"/>
    <m/>
    <m/>
    <m/>
    <m/>
    <s v="Cra 12ª # 4-42 sur Barrio Sevilla"/>
    <n v="3004494912"/>
    <s v="manuelmcsa@gmail.com"/>
    <s v="Bancolombia"/>
    <s v="Ahorros"/>
    <s v="3004494912"/>
    <s v="Masculino"/>
    <s v="Colombia"/>
    <s v="Bogotá, D.C."/>
    <s v="Cundinamarca"/>
    <d v="1976-12-26T00:00:00"/>
    <n v="47"/>
    <s v="BACHILLER"/>
    <m/>
  </r>
  <r>
    <x v="3"/>
    <s v="584-2023"/>
    <n v="90937"/>
    <s v="Secop II"/>
    <s v="584-2023CPS-AG( 90937)"/>
    <s v="FDLSUBACD- 558-2023( 90937)"/>
    <x v="0"/>
    <x v="0"/>
    <x v="0"/>
    <m/>
    <m/>
    <s v="LINA MARIA RODRIGUEZ BERMUDEZ"/>
    <n v="1032506354"/>
    <s v="Bogotá, D.C."/>
    <n v="1978"/>
    <n v="13200000"/>
    <n v="0"/>
    <n v="0"/>
    <n v="13200000"/>
    <n v="2200000"/>
    <m/>
    <m/>
    <n v="5"/>
    <s v="Persona Natural"/>
    <x v="0"/>
    <m/>
    <s v="PRESTAR LOS SERVICIOS DE APOYO A LA GESTION, PARA FORTALECER LA RELACION ENTRE CIUDADANIA Y LA ALCALDIA LOCAL DE SUBA A TRAVES DEL TRABAJO TERRITORIAL"/>
    <s v="https://community.secop.gov.co/Public/Tendering/OpportunityDetail/Index?noticeUID=CO1.NTC.4668010&amp;isFromPublicArea=True&amp;isModal=true&amp;asPopupView=true"/>
    <x v="13"/>
    <x v="490"/>
    <d v="2023-07-04T00:00:00"/>
    <d v="2023-12-31T00:00:00"/>
    <s v="5 meses 28 días."/>
    <d v="2023-12-31T00:00:00"/>
    <s v=""/>
    <d v="2023-12-31T00:00:00"/>
    <s v="5 meses 28 días."/>
    <s v="Término Ok"/>
    <m/>
    <m/>
    <m/>
    <m/>
    <s v="Calle 40 Sur No. 72L-40"/>
    <n v="3224674762"/>
    <s v="rodriguezbermudezlinamaria@gmail.com"/>
    <s v="Bancolombia"/>
    <s v="Ahorros"/>
    <s v="24100027981"/>
    <s v="Femenino"/>
    <s v="Colombia"/>
    <s v="Bogotá, D.C."/>
    <s v="Cundinamarca"/>
    <d v="1999-06-04T00:00:00"/>
    <n v="25"/>
    <s v="TECNICO EN ASISTENCIA ADMINISTRATIVA"/>
    <m/>
  </r>
  <r>
    <x v="3"/>
    <s v="585-2023"/>
    <n v="90937"/>
    <s v="Secop II"/>
    <s v="585-2023CPS-AG( 90937)"/>
    <s v="FDLSUBACD-559-2023( 90937)"/>
    <x v="0"/>
    <x v="0"/>
    <x v="0"/>
    <m/>
    <m/>
    <s v="CARLOS FERNANDO TELLEZ ROMERO"/>
    <n v="1018457197"/>
    <s v="Bogotá, D.C."/>
    <n v="1978"/>
    <n v="13200000"/>
    <n v="0"/>
    <n v="0"/>
    <n v="13200000"/>
    <n v="2200000"/>
    <m/>
    <m/>
    <n v="5"/>
    <s v="Persona Natural"/>
    <x v="0"/>
    <m/>
    <s v="PRESTAR LOS SERVICIOS DE APOYO A LA GESTION, PARA FORTALECER LA RELACION ENTRE CIUDADANIA Y LA ALCALDIA LOCAL DE SUBA A TRAVES DEL TRABAJO TERRITORIAL"/>
    <s v="https://community.secop.gov.co/Public/Tendering/OpportunityDetail/Index?noticeUID=CO1.NTC.4668108&amp;isFromPublicArea=True&amp;isModal=true&amp;asPopupView=true"/>
    <x v="13"/>
    <x v="491"/>
    <d v="2023-07-04T00:00:00"/>
    <d v="2023-12-31T00:00:00"/>
    <s v="5 meses 28 días."/>
    <d v="2023-12-31T00:00:00"/>
    <s v=""/>
    <d v="2023-12-31T00:00:00"/>
    <s v="5 meses 28 días."/>
    <s v="Término Ok"/>
    <m/>
    <m/>
    <m/>
    <m/>
    <s v="Cr. 4ª este 47ª-12"/>
    <n v="3052491580"/>
    <s v="feromero150@gmail.com"/>
    <s v="Banco Av Villas"/>
    <s v="Ahorros"/>
    <s v="636791365"/>
    <s v="Masculino"/>
    <s v="Colombia"/>
    <s v="Bogotá, D.C."/>
    <s v="Cundinamarca"/>
    <d v="1993-02-09T00:00:00"/>
    <n v="31"/>
    <s v="TECNOLOGÍA EN GESTIÓN EMPRESARIAL"/>
    <m/>
  </r>
  <r>
    <x v="3"/>
    <s v="586-2023"/>
    <n v="90937"/>
    <s v="Secop II"/>
    <s v="586-2023CPS-AG( 90937)"/>
    <s v="FDLSUBACD-560-2023( 90937)"/>
    <x v="0"/>
    <x v="0"/>
    <x v="0"/>
    <m/>
    <m/>
    <s v="JULIAN DAVID PEREZ HERNANDEZ"/>
    <n v="1026302789"/>
    <s v="Bogotá, D.C."/>
    <n v="1978"/>
    <n v="13200000"/>
    <n v="0"/>
    <n v="0"/>
    <n v="13200000"/>
    <n v="2200000"/>
    <m/>
    <m/>
    <n v="5"/>
    <s v="Persona Natural"/>
    <x v="0"/>
    <m/>
    <s v="PRESTAR LOS SERVICIOS DE APOYO A LA GESTION, PARA FORTALECER LA RELACION ENTRE CIUDADANIA Y LA ALCALDIA LOCAL DE SUBA A TRAVES DEL TRABAJO TERRITORIAL"/>
    <s v="https://community.secop.gov.co/Public/Tendering/OpportunityDetail/Index?noticeUID=CO1.NTC.4667942&amp;isFromPublicArea=True&amp;isModal=true&amp;asPopupView=true"/>
    <x v="13"/>
    <x v="490"/>
    <d v="2023-07-04T00:00:00"/>
    <d v="2023-12-31T00:00:00"/>
    <s v="5 meses 28 días."/>
    <d v="2023-12-31T00:00:00"/>
    <s v=""/>
    <d v="2023-12-31T00:00:00"/>
    <s v="5 meses 28 días."/>
    <s v="Término Ok"/>
    <m/>
    <m/>
    <m/>
    <m/>
    <s v="KR 110 135 15"/>
    <n v="3012836604"/>
    <s v="julianperez_1998@hotmail.com"/>
    <s v="Banco Falabella"/>
    <s v="Ahorros"/>
    <s v="111130110928"/>
    <s v="Masculino"/>
    <s v="Colombia"/>
    <s v="Bogotá, D.C."/>
    <s v="Cundinamarca"/>
    <d v="1998-09-10T00:00:00"/>
    <n v="25"/>
    <s v="ECONOMIA"/>
    <m/>
  </r>
  <r>
    <x v="3"/>
    <s v="587-2023"/>
    <n v="90937"/>
    <s v="Secop II"/>
    <s v="587-2023CPS-AG( 90937)"/>
    <s v="FDLSUBACD-561-2023( 90937)"/>
    <x v="0"/>
    <x v="0"/>
    <x v="0"/>
    <m/>
    <m/>
    <s v="ANGELICA LIZETH MORA PRIMERO"/>
    <n v="1110520592"/>
    <m/>
    <n v="1978"/>
    <n v="13200000"/>
    <n v="0"/>
    <n v="0"/>
    <n v="13200000"/>
    <n v="2200000"/>
    <m/>
    <m/>
    <n v="5"/>
    <s v="Persona Natural"/>
    <x v="0"/>
    <m/>
    <s v="PRESTAR LOS SERVICIOS DE APOYO A LA GESTION, PARA FORTALECER LA RELACION ENTRE CIUDADANIA Y LA ALCALDIA LOCAL DE SUBA A TRAVES DEL TRABAJO TERRITORIAL"/>
    <s v="https://community.secop.gov.co/Public/Tendering/OpportunityDetail/Index?noticeUID=CO1.NTC.4667987&amp;isFromPublicArea=True&amp;isModal=true&amp;asPopupView=true"/>
    <x v="13"/>
    <x v="491"/>
    <d v="2023-07-06T00:00:00"/>
    <d v="2023-12-31T00:00:00"/>
    <s v="5 meses 26 días."/>
    <d v="2023-12-31T00:00:00"/>
    <s v=""/>
    <d v="2023-12-31T00:00:00"/>
    <s v="5 meses 26 días."/>
    <s v="Término Ok"/>
    <m/>
    <m/>
    <m/>
    <m/>
    <s v="Calle 63 Sur #64-90"/>
    <n v="3182223567"/>
    <s v="lizethmoraprimero@gmail.com"/>
    <s v="Banco Caja Social (BCSC)"/>
    <s v="Ahorros"/>
    <s v="24123078274"/>
    <s v="Femenino"/>
    <s v="Colombia"/>
    <s v="Ibagué"/>
    <s v="Tolima"/>
    <d v="1991-10-02T00:00:00"/>
    <n v="32"/>
    <s v="BACHILLER"/>
    <m/>
  </r>
  <r>
    <x v="3"/>
    <s v="588-2023"/>
    <n v="90937"/>
    <s v="Secop II"/>
    <s v="588-2023CPS-AG(90937)"/>
    <s v="FDLSUBACD-562-2023(90937)"/>
    <x v="0"/>
    <x v="0"/>
    <x v="0"/>
    <m/>
    <m/>
    <s v="MIGUEL IGNACIO LAMAR MONTOYA"/>
    <n v="1020729380"/>
    <s v="Bogotá, D.C."/>
    <n v="1978"/>
    <n v="13200000"/>
    <n v="0"/>
    <n v="0"/>
    <n v="13200000"/>
    <n v="2200000"/>
    <m/>
    <m/>
    <n v="5"/>
    <s v="Persona Natural"/>
    <x v="5"/>
    <s v="1. 14/09/2023 3:35:33 PM La contratista MIGUEL IGNACIO LAMAR MONTOYA identificada con cédula de ciudadanía No.1.020.729.380 DE BOGOTÁ D.C., radica ante el fondo de desarrollo local de suba solicitud de terminación del contrato 588-2023CPS-AG(90937), frente a la cual el supervisor genera su ratificación, a partir del catorce (14) de septiembre de 2023, teniendo en cuenta la justificación que se encuentra en el documento anexo, el cual hace parte integral del presente contrato. Se procede a terminar anticipadamente el contrato 588-2023CPS-AG(90937) a partir del catorce (14) de julio de 2023"/>
    <s v="PRESTAR LOS SERVICIOS DE APOYO A LA GESTION, PARA FORTALECER LA RELACION ENTRE CIUDADANIA Y LA ALCALDIA LOCAL DE SUBA A TRAVES DEL TRABAJO TERRITORIAL"/>
    <s v="https://community.secop.gov.co/Public/Tendering/OpportunityDetail/Index?noticeUID=CO1.NTC.4667382&amp;isFromPublicArea=True&amp;isModal=true&amp;asPopupView=true"/>
    <x v="13"/>
    <x v="490"/>
    <d v="2023-09-14T00:00:00"/>
    <d v="2023-12-31T00:00:00"/>
    <s v="3 meses 18 días."/>
    <d v="2023-12-31T00:00:00"/>
    <s v=""/>
    <d v="2023-09-14T00:00:00"/>
    <s v="1 días."/>
    <s v="Terminación Anticipada"/>
    <m/>
    <m/>
    <m/>
    <m/>
    <s v="Calle 116 No. 9-46"/>
    <n v="3108707999"/>
    <s v="miguel.lamarm@gmail.com"/>
    <s v="Banco Davivienda"/>
    <s v="Ahorros"/>
    <s v="450870043442"/>
    <s v="Masculino"/>
    <s v="Colombia"/>
    <s v="Bogotá, D.C."/>
    <s v="Cundinamarca"/>
    <d v="1987-11-22T00:00:00"/>
    <n v="36"/>
    <s v="MASTER OF SCIENCE IN STRATEGY AND ORGANISATION CONSULTANCY; INGENIERO INDUSTRIAL"/>
    <m/>
  </r>
  <r>
    <x v="3"/>
    <s v="589-2023"/>
    <n v="92251"/>
    <s v="Secop II"/>
    <s v="589-2023-CPS-AG(92251)"/>
    <s v="FDLSUBACD-563-2023(92251)"/>
    <x v="0"/>
    <x v="0"/>
    <x v="0"/>
    <m/>
    <m/>
    <s v="LEONOR LOPEZ QUINTERO"/>
    <n v="37322777"/>
    <s v="Ocaña (Norte de Santander)"/>
    <n v="1996"/>
    <n v="10800000"/>
    <n v="5400000"/>
    <n v="0"/>
    <n v="16200000"/>
    <n v="1800000"/>
    <m/>
    <m/>
    <n v="3"/>
    <s v="Persona Natural"/>
    <x v="0"/>
    <s v="1. 28/12/2023 6:57:05 PM La supervisión del Contrato de Prestación de Servicios No. 582-2023CPS-P( 92276), suscrito con LEONOR LÓPEZ QUINTERO identificado con cédula de ciudadanía No. 37322777 de Ocaña (Norte de Santander), radicó en la Oficina de Contratación solicitud de ADICIÓN Y PRÓRROGA No. (1 ) del referido contrato así; a) Prórroga por (3) mes hasta el 31 de marzo de 2024, y adición para un valor CINCO MILLONES CUATROCIENTOS MIL PESOS ($5.400.000) para un total de DIECISEIS MILLONES DSOCIENTOS MIL PESOS M/CTE. ($16.200.000), la cual se encuentra respaldada con el Certificado de Disponibilidad Presupuestal No. 1400 del 27 de diciembre de 2023, teniendo en cuenta la justificación que se encuentra en los documentos anexos, que hacen parte integral del presente Contrato."/>
    <s v="Prestar servicios asistenciales para apoyar operativamente las estrategias de cuidado para mujeres cuidadoras en favor de su bienestar físico, emocional, mental y autonomía en el marco del Sistema Distrital de cuidado"/>
    <s v="https://community.secop.gov.co/Public/Tendering/OpportunityDetail/Index?noticeUID=CO1.NTC.4668447&amp;isFromPublicArea=True&amp;isModal=true&amp;asPopupView=true"/>
    <x v="4"/>
    <x v="490"/>
    <d v="2023-07-04T00:00:00"/>
    <d v="2023-12-31T00:00:00"/>
    <s v="5 meses 28 días."/>
    <d v="2024-03-31T00:00:00"/>
    <s v="3 meses "/>
    <d v="2024-03-31T00:00:00"/>
    <s v="8 meses 28 días."/>
    <s v="Término Ok"/>
    <m/>
    <m/>
    <m/>
    <m/>
    <s v="Cra. 1328 #145-70"/>
    <n v="3213122292"/>
    <s v="leonorlopez033@gmail.com"/>
    <s v="Banco Davivienda"/>
    <s v="Ahorros"/>
    <s v="570008480345118"/>
    <s v="Femenino"/>
    <s v="Colombia"/>
    <s v="Convención"/>
    <s v="Norte de Santander"/>
    <d v="1969-09-16T00:00:00"/>
    <n v="54"/>
    <s v="BACHILLER"/>
    <m/>
  </r>
  <r>
    <x v="3"/>
    <s v="590-2023"/>
    <n v="91525"/>
    <s v="Secop II"/>
    <s v="590-2023-CPS-P(91525)"/>
    <s v="FDLSUBACD-564-2023(91525)"/>
    <x v="0"/>
    <x v="0"/>
    <x v="1"/>
    <m/>
    <m/>
    <s v="MIGUEL ANGEL SUAREZ VIZCAINO"/>
    <n v="1032447519"/>
    <s v="Barranquilla (Atlántico)"/>
    <n v="1978"/>
    <n v="30300000"/>
    <n v="7575000"/>
    <n v="0"/>
    <n v="37875000"/>
    <n v="5050000"/>
    <m/>
    <m/>
    <n v="1"/>
    <s v="Persona Natural"/>
    <x v="0"/>
    <s v="1. 21/12/2023 12:26:28 PM La supervisión del Contrato de Prestación de Servicios No. 590-2023-CPS-P(91525), suscrito con MIGUEL ÁNGEL SUÁREZ VIZCAINO, identificado con cédula de ciudadanía No. 1032447519 radicó en la Oficina de Contratación solicitud de ADICIÓN Y PRÓRROGA No. (1), del mismo; prórroga hasta el (15) de febrero de 2024, y adición por la suma de SIETE MILLONES QUINIENTOS SETENTA Y CINCO MIL PESOS M/CTE. ($7.575.000) la cual se encuentra respaldada con el Certificado de Disponibilidad Presupuestal No. 1347 del 15 de diciembre de 2023, teniendo en cuenta la justificación que se encuentra en los documentos anexos, que hacen parte integral del presente Contrato. 2. 4 días de tiempo transcurrido (11/03/2024 12:49:22 PM_x0009_Que se presentó un error Involuntario en la fecha de finalización del presente contrato en la plataforma Secop II, toda vez que la fecha correcta de acuerdo al acta de prorroga que se estableció por un (1) mes y (15) días, es hasta el 18 de febrero de 2024. En efecto, el artículo 49 de la Ley 80 de 1993, A su turno, el artículo 45 de la Ley 1150 de 2007"/>
    <s v="APOYAR AL EQUIPO DE PRENSA Y COMUNICACIONES DE LA ALCALDIA LOCAL EN LA REALIZACIÓN DE PRODUCTOS Y PIEZAS DIGITALES, IMPRESAS Y PUBLICITARIAS DE GRAN FORMATO Y DE ANIMACIÓN GRÁFICA, ASÍ COMO APOYAR LA PRODUCCIÓN Y MONTAJE DE EVENTOS"/>
    <s v="https://community.secop.gov.co/Public/Tendering/OpportunityDetail/Index?noticeUID=CO1.NTC.4668214&amp;isFromPublicArea=True&amp;isModal=true&amp;asPopupView=true"/>
    <x v="15"/>
    <x v="490"/>
    <d v="2023-07-04T00:00:00"/>
    <d v="2023-12-31T00:00:00"/>
    <s v="5 meses 28 días."/>
    <d v="2024-03-15T00:00:00"/>
    <s v="2 meses 13 días."/>
    <d v="2024-03-15T00:00:00"/>
    <s v="8 meses 12 días."/>
    <s v="Término Ok"/>
    <m/>
    <m/>
    <m/>
    <m/>
    <s v="CL 45 45 16"/>
    <n v="3058008900"/>
    <s v="migas.de0@gmail.com"/>
    <s v="Banco Davivienda"/>
    <s v="Ahorros"/>
    <s v="550007100811434"/>
    <s v="Masculino"/>
    <s v="Colombia"/>
    <s v="Bogotá, D.C."/>
    <s v="Cundinamarca"/>
    <d v="1992-01-01T00:00:00"/>
    <n v="32"/>
    <s v="DISEÑO GRAFICO"/>
    <m/>
  </r>
  <r>
    <x v="3"/>
    <s v="591-2023"/>
    <n v="92280"/>
    <s v="Secop II"/>
    <s v="591-2023-CPS-AG(92280)"/>
    <s v="FDLSUBACD-565-2023(92280)"/>
    <x v="0"/>
    <x v="0"/>
    <x v="0"/>
    <m/>
    <m/>
    <s v="BRAYAN SANCHEZ MARTINEZ"/>
    <n v="1233900018"/>
    <s v="Bogotá, D.C."/>
    <n v="1979"/>
    <n v="15300000"/>
    <n v="2550000"/>
    <n v="0"/>
    <n v="17850000"/>
    <n v="2550000"/>
    <m/>
    <m/>
    <n v="5"/>
    <s v="Persona Natural"/>
    <x v="0"/>
    <s v="1. 28/12/2023 12:13:43 PM La supervisión del Contrato de Prestación de Servicios No. 591-2023CPS-AG(92280), suscrito con BRAYAN SANCHEZ MARTINEZ identificado con cédula de ciudadanía No. 1.233.900.018, radicó en la Oficina de Contratación solicitud de ADICIÓN Y PRÓRROGA No. (1) del referido contrato así; a) Prórroga por (1) mes hasta el 30 de enero de 2024, y adición con valor de ($2.550.000) para un total de ($17.850.000), la cual se encuentra respaldada con el Certificado de Disponibilidad Presupuestal No. 1399 del 27 de diciembre de 2023, teniendo en cuenta la justificación que se encuentra en los documentos anexos, que hacen parte integral del presente Contrato."/>
    <s v="APOYAR ADMINISTRATIVA Y ASISTENCIALMENTE A LAS INSPECCIONES DE POLICIA DE LA LOCALIDAD"/>
    <s v="https://community.secop.gov.co/Public/Tendering/OpportunityDetail/Index?noticeUID=CO1.NTC.4668339&amp;isFromPublicArea=True&amp;isModal=true&amp;asPopupView=true"/>
    <x v="27"/>
    <x v="490"/>
    <d v="2023-07-06T00:00:00"/>
    <d v="2023-12-31T00:00:00"/>
    <s v="5 meses 26 días."/>
    <d v="2024-01-30T00:00:00"/>
    <s v="30 días."/>
    <d v="2024-01-30T00:00:00"/>
    <s v="6 meses 25 días."/>
    <s v="Término Ok"/>
    <m/>
    <m/>
    <m/>
    <m/>
    <s v="Calle 151 F No. 133 – 75 Apt 201"/>
    <n v="3058029820"/>
    <s v="brasama@hotmail.com"/>
    <s v="Bancolombia"/>
    <s v="Ahorros"/>
    <s v="91211522289"/>
    <s v="Masculino"/>
    <s v="Colombia"/>
    <s v="Bogotá, D.C."/>
    <s v="Cundinamarca"/>
    <d v="1998-04-18T00:00:00"/>
    <n v="26"/>
    <s v="BACHILLER"/>
    <m/>
  </r>
  <r>
    <x v="3"/>
    <s v="592-2023"/>
    <n v="90886"/>
    <s v="Secop II"/>
    <s v="592-2023-CPS-AG(90886)"/>
    <s v="FDLSUBACD-566-2023(90886)"/>
    <x v="0"/>
    <x v="0"/>
    <x v="0"/>
    <m/>
    <m/>
    <s v="ANGIE YURANY GARCIA"/>
    <n v="1121417372"/>
    <s v="Bogotá, D.C."/>
    <n v="1973"/>
    <n v="10800000"/>
    <n v="3600000"/>
    <n v="0"/>
    <n v="14400000"/>
    <n v="1800000"/>
    <m/>
    <m/>
    <n v="3"/>
    <s v="Persona Natural"/>
    <x v="0"/>
    <s v="1. 20/12/2023 8:50:16 AM Mediante documento del apoyo a la supervisión con Vo.Bo., del Alcalde, justifica la conveniencia de prorrogar el plazo de ejecución contractual por el término de DOS (2) MESES contado a partir del vencimiento del plazo inicialmente pactado y en consecuencia adicionar el valor establecido en el contrato 592-2023-CPS-AG (90886), a nombre ANGIE YURANY GARCÍA, en la suma de TRES MILLONES SEISCIENTOS MIL PESOS 3.600.000. Lo anterior de conformidad con los documentos anexos, los cuales hacen parte integral de la presente modificación contractual."/>
    <s v="Prestar servicios de apoyo en las actividades para la inclusión social de las víctimas del conflicto armado y la promoción de acciones que propicien la reconstrucción del tejido social, la convivencia y la paz en la localidad de Suba, para el cumplimiento efectivo de la meta del proyecto de inversión 1973-Suba territorio de paz y reconciliación"/>
    <s v="https://community.secop.gov.co/Public/Tendering/OpportunityDetail/Index?noticeUID=CO1.NTC.4668421&amp;isFromPublicArea=True&amp;isModal=true&amp;asPopupView=true"/>
    <x v="4"/>
    <x v="490"/>
    <d v="2023-07-05T00:00:00"/>
    <d v="2023-12-30T00:00:00"/>
    <s v="5 meses 26 días."/>
    <d v="2024-02-29T00:00:00"/>
    <s v="1 meses 30 días."/>
    <d v="2024-02-29T00:00:00"/>
    <s v="7 meses 25 días."/>
    <s v="Término Ok"/>
    <m/>
    <m/>
    <m/>
    <m/>
    <s v="Carrera 159 #138B-21"/>
    <n v="3232923699"/>
    <s v="garciayurany109@gmail.com"/>
    <s v="Banco Caja Social (BCSC)"/>
    <s v="Ahorros"/>
    <s v="24105162467"/>
    <s v="Femenino"/>
    <s v="Colombia"/>
    <s v="Puerto Rico"/>
    <s v="Meta"/>
    <d v="2000-01-05T00:00:00"/>
    <n v="24"/>
    <s v="BACHILLER"/>
    <m/>
  </r>
  <r>
    <x v="3"/>
    <s v="593-2023"/>
    <n v="92303"/>
    <s v="Secop II"/>
    <s v="593-2023-CPS-P(92303)"/>
    <s v="FDLSUBACD-567-2023(92303)"/>
    <x v="0"/>
    <x v="0"/>
    <x v="1"/>
    <m/>
    <m/>
    <s v="JAIME ALBERTO ROJAS PATERNINA"/>
    <n v="1110474945"/>
    <s v="Ibagué (Tolima)"/>
    <n v="1963"/>
    <n v="24500000"/>
    <n v="12133334"/>
    <n v="0"/>
    <n v="36633334"/>
    <n v="3500000"/>
    <m/>
    <m/>
    <n v="1"/>
    <s v="Persona Natural"/>
    <x v="0"/>
    <s v="1. 9/10/2023 9:22:10 PM Mediante documento radicado el 05 de OCTUBRE de 2023, se solicita la PRÓRROGA y ADICIÓN del contrato No. 593-2023CPS-P(92303) suscrito con JAIME ALBERTO ROJAS PATERNINA en el termino de UN (01) MES, VEINTICINCO (25) DIAS , además DOCE MILLONES CIENTO TREINTA Y TRES MIL TRESCIENTOS TREINTA Y CUATRO PESOS M/Cte. ($12.133.334); atendiendo a la necesidad de garantizar la función de la administración local se requiere continuar con la ejecución del contrato de prestación de servicios objeto de adición y prórroga. LA NUEVA FECHA DE TERMINACIÓN DEL CONTRATO ES EL DÍA 11 DE DICIEMBRE DE 2023. Las erogaciones correspondientes al pago del valor de la presente adición se harán con cargo al presupuesto del FDLS, según certificado de disponibilidad presupuestal N° 1093 del 19/10/2023. Lo anterior, con fundamento además en el principio de la autonomía de la voluntad consagrado en el artículo 1602 del Código Civil, en concordancia con el artículo 40 de la Ley 80 de 1993, inciso tercero."/>
    <s v="PRESTAR LOS SERVICIOS PROFESIONALES AL ÁREA DE GESTIÓN DEL DESARROLLO LOCAL PARA APOYAR AL ALCALDE LOCAL EN LA PROMOCIÓN, ARTICULACIÓN, ACOMPAÑAMIENTO Y SEGUIMIENTO EN MATERIA SOCIAL PARA IMPULSAR LOS PROCESOS DE PARTICIPACIÓN CIUDADANA EN LAS ACTIVIDADES FÍSICAS, DEPORTIVAS Y RECREATIVAS, FOMENTANDO LAS ACTIVIDADES INSTITUCIONALES, EN EL MARCO DEL CUMPLIMIENTO DE LAS METAS ESTABLECIDAS EN EL PROYECTO DE INVERSIÓN 1963 - SUBA, UNA COMUNIDAD QUE SE MUEVE"/>
    <s v="https://community.secop.gov.co/Public/Tendering/OpportunityDetail/Index?noticeUID=CO1.NTC.4668815&amp;isFromPublicArea=True&amp;isModal=true&amp;asPopupView=true"/>
    <x v="34"/>
    <x v="490"/>
    <d v="2023-07-05T00:00:00"/>
    <d v="2023-10-19T00:00:00"/>
    <s v="3 meses 15 días."/>
    <d v="2023-12-11T00:00:00"/>
    <s v="1 meses 22 días."/>
    <d v="2023-12-11T00:00:00"/>
    <s v="5 meses 7 días."/>
    <s v="Término Ok"/>
    <m/>
    <m/>
    <m/>
    <m/>
    <s v="Carrera 2 #44-32"/>
    <n v="3222189412"/>
    <s v="betout2006@gmail.com"/>
    <s v="Banco Falabella"/>
    <s v="Ahorros"/>
    <s v="111180383534"/>
    <s v="Masculino"/>
    <s v="Colombia"/>
    <s v="Bogotá, D.C."/>
    <s v="Cundinamarca"/>
    <d v="1988-05-15T00:00:00"/>
    <n v="36"/>
    <s v="NEGOCIOS INTERNACIONALES"/>
    <m/>
  </r>
  <r>
    <x v="3"/>
    <s v="594-2023"/>
    <n v="92290"/>
    <s v="Secop II"/>
    <s v="594-2023-CPS-P(92290)"/>
    <s v="FDLSUBACD-568-2023(92290)"/>
    <x v="0"/>
    <x v="0"/>
    <x v="1"/>
    <m/>
    <m/>
    <s v="LAURA CAMILA BERNAL MONTOYA"/>
    <n v="1032435578"/>
    <s v="Bogotá, D.C."/>
    <n v="1977"/>
    <n v="42000000"/>
    <n v="21000000"/>
    <n v="0"/>
    <n v="63000000"/>
    <n v="7000000"/>
    <m/>
    <m/>
    <n v="1"/>
    <s v="Persona Natural"/>
    <x v="0"/>
    <s v="1. 18/09/2023 2:02:08 PM Mediante documento allegado a la Oficina de Contratos del Fondo de Desarrollo Local de Suba, por DIANA PATRICIA ARENAS BLANCO quien obra como apoyo a la supervisión del Contrato de prestación de servicios N° 594-2023-CPS-P(92290) suscrito con LAURA CAMILA BERNAL MONTOYA, se solicita la suspensión del mismo, en virtud de lo descrito en el referido documento y acta de suspensión, los cuales hacen parte integra del contrato. En consecuencia, se suspende el contrato por el término de (07) siete días calendario, desde el 18 de septiembre de 2023 hasta el 24 de septiembre de 2023. La fecha de terminación del contrato es el treinta y uno (31) de diciembre de 2023, por lo cual el contratista se compromete a ampliar la vigencia de las garantías con la nueva fecha de terminación del contrato. Lo anterior, con fundamento además en el principio de la autonomía de la voluntad consagrado en el artículo 1602 del Código Civil, en concordancia con el artículo 40 de la Ley 80 de 1993, inciso tercero. 2. 25/09/2023 2:22:55 PM En atención a la suspensión realizada y a las fechas establecidas, se reactiva el contrato 594-2023 suscrito con LAURA CAMILA BERNAL MONTOYA de acuerdo con la plataforma. 3. 28/12/2023 4:00:47 PM Mediante documento radicado el 22 de diciembre de 2023, se solicita la PRÓRROGA y ADICIÓN del contrato No. 594-2023-CPS-P(92290)-CPS-P(92290), por el término de TRES MESES, además de adicionar VEINTIUN MILLONES DE PESOS ($21.000.000); atendiendo a la necesidad de garantizar la función de la administración local se requiere continuar con la ejecución del contrato de prestación de servicios objeto de adición y prórroga. LA NUEVA FECHA DE TERMINACIÓN DEL CONTRATO ES EL DÍA 30 DE MARZO DE 2024. Las erogaciones correspondientes al pago del valor de la presente adición se harán con cargo al presupuesto del FDLS, según certificado de disponibilidad presupuestal No. 1417 del 28 de diciembre de 2023. Lo anterior, con fundamento además en el principio de la autonomía de la voluntad consagrado en el artículo 1602 del Código Civil, en concordancia con el artículo 40 de la Ley 80 de 1993, inciso tercero."/>
    <s v="PRESTAR SERVICIOS PROFESIONALES PARA PROMOVER LA INVESTIGACIÓN Y GESTIONAR EL OBSERVATORIO DE OPORTUNIDADES DEL LABORATORIO DE INNOVACIÓN DIGITAL DE SUBA, Y REALIZAR EL ACOMPAÑAMIENTO PEDAGÓGICO PARA DESARROLLAR LOS PROCESOS DE FORMACIÓN Y DISEÑO DE PROTOTIPOS QUE CONTRIBUYAN AL FORTALECIMIENTO DE LAS COMPETENCIAS CIUDADANAS DE LA LOCALIDAD DE SUBA, SUBALAB, EN EL MARCO DEL USO Y APROPIACIÓN TIC"/>
    <s v="https://community.secop.gov.co/Public/Tendering/OpportunityDetail/Index?noticeUID=CO1.NTC.4668640&amp;isFromPublicArea=True&amp;isModal=true&amp;asPopupView=true"/>
    <x v="9"/>
    <x v="490"/>
    <d v="2023-07-05T00:00:00"/>
    <d v="2023-12-31T00:00:00"/>
    <s v="5 meses 27 días."/>
    <d v="2024-03-30T00:00:00"/>
    <s v="2 meses 28 días."/>
    <d v="2024-03-30T00:00:00"/>
    <s v="8 meses 26 días."/>
    <s v="Término Ok"/>
    <m/>
    <m/>
    <m/>
    <m/>
    <s v="Calle 94A #61-05"/>
    <n v="3132560646"/>
    <s v="lcbernalm@javeriana.edu.co"/>
    <s v="Bancolombia"/>
    <s v="Ahorros"/>
    <s v="67475203621"/>
    <s v="Femenino"/>
    <s v="Colombia"/>
    <s v="Bogotá, D.C."/>
    <s v="Cundinamarca"/>
    <d v="1990-03-03T00:00:00"/>
    <n v="34"/>
    <s v="DISEÑO INDUSTRIAL"/>
    <m/>
  </r>
  <r>
    <x v="3"/>
    <s v="595-2023"/>
    <n v="90937"/>
    <s v="Secop II"/>
    <s v="595-2023CPS-AG( 90937)"/>
    <s v="FDLSUBACD-569-2023( 90937)"/>
    <x v="0"/>
    <x v="0"/>
    <x v="0"/>
    <m/>
    <m/>
    <s v="LUCELLY PARRA TOLOSA"/>
    <n v="37935388"/>
    <s v="Barrancabermeja (Santander)"/>
    <n v="1978"/>
    <n v="13200000"/>
    <n v="0"/>
    <n v="0"/>
    <n v="13200000"/>
    <n v="2200000"/>
    <m/>
    <m/>
    <n v="5"/>
    <s v="Persona Natural"/>
    <x v="0"/>
    <m/>
    <s v="PRESTAR LOS SERVICIOS PROFESIONALES EN EL ÁREA DE GESTIÓN DE DESARROLLO LOCAL EN LA ASISTENCIA TÉCNICA Y ESTRUCTURACIÓN DE ACCIONES ENFOCADAS A CONTRIBUIR A UN CAMBIO SOBRE LA RELACIÓN DEL CIUDADANO CON EL ENTORNO Y EL TERRITORIO A PARTIR DE  LA PROTECCIÓN Y PRESERVACIÓN DE LOS RECURSOS NATURALES AMBIENTALES DISPONIBLES EN LA LOCALIDAD DE SUBA"/>
    <s v="https://community.secop.gov.co/Public/Tendering/OpportunityDetail/Index?noticeUID=CO1.NTC.4674144&amp;isFromPublicArea=True&amp;isModal=true&amp;asPopupView=true"/>
    <x v="4"/>
    <x v="491"/>
    <d v="2023-07-05T00:00:00"/>
    <d v="2023-12-31T00:00:00"/>
    <s v="5 meses 27 días."/>
    <d v="2023-12-31T00:00:00"/>
    <s v=""/>
    <d v="2023-12-31T00:00:00"/>
    <s v="5 meses 27 días."/>
    <s v="Término Ok"/>
    <m/>
    <m/>
    <m/>
    <m/>
    <s v="KR 92 162 40"/>
    <n v="3054420363"/>
    <s v="lucellyparra@hotmail.com"/>
    <s v="Bancolombia"/>
    <s v="Ahorros"/>
    <s v="3054420363"/>
    <s v="Femenino"/>
    <s v="Colombia"/>
    <s v="Barrancabermeja"/>
    <s v="Santander"/>
    <d v="1966-07-08T00:00:00"/>
    <n v="57"/>
    <s v="TECNOLOGIA EN ADMINISTRACION DEL TALENTO HUMANO"/>
    <m/>
  </r>
  <r>
    <x v="3"/>
    <s v="596-2023"/>
    <n v="91476"/>
    <s v="Secop II"/>
    <s v="596-2023-CPS-AG(91476)"/>
    <s v="FDLSUBACD-570-2023(91476)"/>
    <x v="0"/>
    <x v="0"/>
    <x v="0"/>
    <m/>
    <m/>
    <s v="GRACIA MARINA SALAZAR"/>
    <n v="31255784"/>
    <s v="Cali (Valle del Cauca)"/>
    <n v="2032"/>
    <n v="7200000"/>
    <n v="0"/>
    <n v="0"/>
    <n v="7200000"/>
    <n v="1800000"/>
    <m/>
    <m/>
    <n v="3"/>
    <s v="Persona Natural"/>
    <x v="0"/>
    <m/>
    <s v="Prestar servicios de apoyo a la gestión para la formación y gestión de estrategias comunitarias que permitan intervenir, capacitar y acompañar la población de la localidad de suba, en estrategias para la seguridad, la resiliencia y el acceso a justicia"/>
    <s v="https://community.secop.gov.co/Public/Tendering/OpportunityDetail/Index?noticeUID=CO1.NTC.4668649&amp;isFromPublicArea=True&amp;isModal=true&amp;asPopupView=true"/>
    <x v="13"/>
    <x v="490"/>
    <d v="2023-07-10T00:00:00"/>
    <d v="2023-11-09T00:00:00"/>
    <s v="4 meses "/>
    <d v="2023-11-09T00:00:00"/>
    <s v=""/>
    <d v="2023-11-09T00:00:00"/>
    <s v="4 meses "/>
    <s v="Término Ok"/>
    <m/>
    <m/>
    <m/>
    <m/>
    <s v="AK 104 D 128 C 53"/>
    <n v="3002199560"/>
    <s v="costurerodesuba.mhm@gmail.com"/>
    <s v="Bancolombia"/>
    <s v="Ahorros"/>
    <s v="54710519318"/>
    <s v="Femenino"/>
    <s v="Colombia"/>
    <s v="Tumaco"/>
    <s v="Nariño"/>
    <d v="1952-03-03T00:00:00"/>
    <n v="72"/>
    <s v="BACHILLER"/>
    <m/>
  </r>
  <r>
    <x v="3"/>
    <s v="597-2023"/>
    <n v="90937"/>
    <s v="Secop II"/>
    <s v="597-2023-CPS-AG(90937)"/>
    <s v="FDLSUBACD-571-2023(90937)"/>
    <x v="0"/>
    <x v="0"/>
    <x v="0"/>
    <m/>
    <m/>
    <s v="CAMILO ANDRES MALDONADO MURILLO"/>
    <n v="80040806"/>
    <s v="Bogotá, D.C."/>
    <n v="1978"/>
    <n v="13200000"/>
    <n v="0"/>
    <n v="0"/>
    <n v="13200000"/>
    <n v="2200000"/>
    <m/>
    <m/>
    <n v="5"/>
    <s v="Persona Natural"/>
    <x v="5"/>
    <s v="1.  20/12/2023 8:38:59 PM Se realiza terminación del contrato 597-2023 a petición de parte del contratista CAMILO ANDRES MALDONADO, terminación que cuenta con el visto bueno del Alcalde JULIAN ANDRES MORENO a partir del 20 de diciembre 2023."/>
    <s v="PRESTAR LOS SERVICIOS DE APOYO A LA GESTIÓN, PARA FORTALECER LA RELACIÓN ENTRE LA CIUDADANÍA Y LA ALCALDIA LOCAL DE SUBA A TRAVÉS DEL TRABAJO TERRITORIAL"/>
    <s v="https://community.secop.gov.co/Public/Tendering/OpportunityDetail/Index?noticeUID=CO1.NTC.4668199&amp;isFromPublicArea=True&amp;isModal=true&amp;asPopupView=true"/>
    <x v="13"/>
    <x v="490"/>
    <d v="2023-07-05T00:00:00"/>
    <d v="2023-12-31T00:00:00"/>
    <s v="5 meses 27 días."/>
    <d v="2023-12-31T00:00:00"/>
    <s v=""/>
    <d v="2023-12-20T00:00:00"/>
    <s v="5 meses 16 días."/>
    <s v="Terminación Anticipada"/>
    <m/>
    <m/>
    <m/>
    <m/>
    <s v="Calle 150b No. 117-15 Apto. 301, Bogotá D.C."/>
    <n v="3103347165"/>
    <s v="cammamur@gmail.com"/>
    <s v="Banco Av Villas"/>
    <s v="Ahorros"/>
    <s v="656018587"/>
    <s v="Masculino"/>
    <s v="Colombia"/>
    <s v="Bogotá, D.C."/>
    <s v="Cundinamarca"/>
    <d v="1983-06-30T00:00:00"/>
    <n v="40"/>
    <s v="DISEÑO GRAFICO"/>
    <m/>
  </r>
  <r>
    <x v="3"/>
    <s v="598-2023"/>
    <n v="90886"/>
    <s v="Secop II"/>
    <s v="598-2023-CPS-AG(90886)"/>
    <s v="FDLSUBACD-572-2023(90886)"/>
    <x v="0"/>
    <x v="0"/>
    <x v="0"/>
    <m/>
    <m/>
    <s v="SIRLEY BLANQUICET FAJARDO"/>
    <n v="39424388"/>
    <s v="Apartadó (Antioquia)"/>
    <n v="1973"/>
    <n v="10800000"/>
    <n v="5400000"/>
    <n v="0"/>
    <n v="16200000"/>
    <n v="1800000"/>
    <m/>
    <m/>
    <n v="3"/>
    <s v="Persona Natural"/>
    <x v="0"/>
    <s v="1. 27/12/2023 8:02:29 AM Mediante documento radicado el 6 de diciembre de 2023, se solicita la PRÓRROGA y ADICIÓN del contrato No. 013-2023CPS-P(83853), suscrito con Santiago Giraldo Gracia, por el término de tres (3) MESES y además de adicionar Veintiún millones M/CTE. ($21.000.000); atendiendo a la necesidad de garantizar la función de la administración local se requiere continuar con la ejecución del contrato de prestación de servicios objeto de adición y prórroga. LA NUEVA FECHA DE TERMINACIÓN DEL CONTRATO ES EL DÍA 24 DE MARZO DE 2024. Las erogaciones correspondientes al pago del valor de la presente reducirán se harán con cargo al presupuesto del FDLS, según certificado de disponibilidad presupuestal N° 1300 del 13 de DICIEMBRE de 2023. Lo anterior, con fundamento además en el principio de la autonomía de la voluntad consagrado en el artículo 1602 del Código Civil, en concordancia con el artículo 40 de la Ley 80 de 1993, inciso tercero."/>
    <s v="Prestar servicios de apoyo en las actividades para la inclusión social de las víctimas del conflicto armado y la promoción de acciones que propicien la reconstrucción del tejido social, la convivencia y la paz en la localidad de Suba, para el cumplimiento efectivo de la meta del proyecto de inversión 1973-Suba territorio de paz y reconciliación"/>
    <s v="https://community.secop.gov.co/Public/Tendering/OpportunityDetail/Index?noticeUID=CO1.NTC.4668916&amp;isFromPublicArea=True&amp;isModal=true&amp;asPopupView=true"/>
    <x v="4"/>
    <x v="491"/>
    <d v="2023-07-04T00:00:00"/>
    <d v="2023-12-31T00:00:00"/>
    <s v="5 meses 28 días."/>
    <d v="2024-03-31T00:00:00"/>
    <s v="3 meses "/>
    <d v="2024-03-31T00:00:00"/>
    <s v="8 meses 28 días."/>
    <s v="Término Ok"/>
    <m/>
    <m/>
    <m/>
    <m/>
    <s v="Carrera 91A #128F-04"/>
    <n v="3135285476"/>
    <s v="sirleyblanquicet@gmail.com"/>
    <s v="Banco Caja Social (BCSC)"/>
    <s v="Ahorros"/>
    <s v="24105162467"/>
    <s v="Femenino"/>
    <s v="Colombia"/>
    <s v="Turbo"/>
    <s v="Antioquia"/>
    <d v="1982-06-23T00:00:00"/>
    <n v="41"/>
    <s v="BACHILLER"/>
    <m/>
  </r>
  <r>
    <x v="3"/>
    <s v="599-2023"/>
    <n v="92251"/>
    <s v="Secop II"/>
    <s v="599-2023CPS-AG(92251)"/>
    <s v="FDLSUBACD-573-2023(92251)"/>
    <x v="0"/>
    <x v="0"/>
    <x v="0"/>
    <m/>
    <m/>
    <s v="INGRID TATIANA RUBIO SUAREZ"/>
    <n v="1018485830"/>
    <s v="Bogotá, D.C."/>
    <n v="1996"/>
    <n v="10800000"/>
    <n v="5400000"/>
    <n v="0"/>
    <n v="16200000"/>
    <n v="1800000"/>
    <m/>
    <m/>
    <n v="3"/>
    <s v="Persona Natural"/>
    <x v="0"/>
    <s v="1. 28/12/2023 5:03:09 PM La supervisión del Contrato de Prestación de Servicios No. 599-2023CPS-AG(92251), suscrito con INGRID TATIANA RUBIO SUAREZ identificada con cédula de ciudadanía No. 1018485830 de Bogotá, radicó en la Oficina de Contratación solicitud de ADICIÓN Y PRÓRROGA No. (1) del referido contrato así; a) Prórroga por (3) meses hasta el 30 de marzo de 2024, y adición con valor de ($5.400.000) para un total de ($16.200.000), la cual se encuentra respaldada con el Certificado de Disponibilidad Presupuestal No.1418 del 28 de diciembre de 2023, teniendo en cuenta la justificación que se encuentra en los documentos anexos, que hacen parte integral del presente Contrato"/>
    <s v="Prestar servicios asistenciales para apoyar operativamente las estrategias de cuidado para mujeres cuidadoras en favor de su bienestar físico, emocional, mental y autonomía en el marco del Sistema Distrital de cuidado"/>
    <s v="https://community.secop.gov.co/Public/Tendering/OpportunityDetail/Index?noticeUID=CO1.NTC.4668737&amp;isFromPublicArea=True&amp;isModal=true&amp;asPopupView=true"/>
    <x v="4"/>
    <x v="491"/>
    <d v="2023-07-04T00:00:00"/>
    <d v="2023-12-31T00:00:00"/>
    <s v="5 meses 28 días."/>
    <d v="2024-03-30T00:00:00"/>
    <s v="2 meses 28 días."/>
    <d v="2024-03-30T00:00:00"/>
    <s v="8 meses 27 días."/>
    <s v="Término Ok"/>
    <m/>
    <m/>
    <m/>
    <m/>
    <s v="Carrera 69 A # 63 F - 79"/>
    <n v="3017655497"/>
    <s v="tatiana.070875@gmail.com"/>
    <s v="Banco Scotiabank Colpatria"/>
    <s v="Ahorros"/>
    <s v="6342063677"/>
    <s v="Femenino"/>
    <s v="Colombia"/>
    <s v="Anapoima"/>
    <s v="Cundinamarca"/>
    <d v="1996-05-23T00:00:00"/>
    <n v="28"/>
    <s v="TECNICO PROFESIONAL EN ASISTENCIA ADMINISTRATIVA"/>
    <m/>
  </r>
  <r>
    <x v="3"/>
    <s v="600-2023"/>
    <n v="90937"/>
    <s v="Secop II"/>
    <s v="600-2023-CPS-AG(90937)"/>
    <s v="FDLSUBACD-574-2023(90937)"/>
    <x v="0"/>
    <x v="0"/>
    <x v="0"/>
    <m/>
    <m/>
    <s v="NICOLAS DAVID SANCHEZ LOPEZ"/>
    <n v="1233902504"/>
    <s v="Bogotá, D.C."/>
    <n v="1978"/>
    <n v="13200000"/>
    <n v="0"/>
    <n v="0"/>
    <n v="13200000"/>
    <n v="2200000"/>
    <m/>
    <m/>
    <n v="5"/>
    <s v="Persona Natural"/>
    <x v="0"/>
    <m/>
    <s v="PRESTAR LOS SERVICIOS DE APOYO A LA GESTION, PARA FORTALECER LA RELACION ENTRE CIUDADANIA Y LA ALCALDIA LOCAL DE SUBA A TRAVES DEL TRABAJO TERRITORIAL"/>
    <s v="https://community.secop.gov.co/Public/Tendering/OpportunityDetail/Index?noticeUID=CO1.NTC.4673653&amp;isFromPublicArea=True&amp;isModal=true&amp;asPopupView=true"/>
    <x v="13"/>
    <x v="491"/>
    <d v="2023-07-04T00:00:00"/>
    <d v="2023-12-31T00:00:00"/>
    <s v="5 meses 28 días."/>
    <d v="2023-12-31T00:00:00"/>
    <s v=""/>
    <d v="2023-12-31T00:00:00"/>
    <s v="5 meses 28 días."/>
    <s v="Término Ok"/>
    <m/>
    <m/>
    <m/>
    <m/>
    <s v="Calle. 143 B # 149 A 22 "/>
    <n v="3204589086"/>
    <s v="nicolas9811david@gmail.com"/>
    <s v="Banco Caja Social (BCSC)"/>
    <s v="Ahorros"/>
    <s v="24119804412"/>
    <s v="Masculino"/>
    <s v="Colombia"/>
    <s v="Bogotá, D.C."/>
    <s v="Cundinamarca"/>
    <d v="1998-11-07T00:00:00"/>
    <n v="25"/>
    <s v="ADMINISTRACIÓN DE EMPRESAS; TÉCNICA PROFESIONAL EN MANEJO DE MICROCRÉDITOS"/>
    <m/>
  </r>
  <r>
    <x v="3"/>
    <s v="601-2023 C1"/>
    <n v="90886"/>
    <s v="Secop II"/>
    <s v="601-2023-CPS-AG(90886)"/>
    <s v="FDLSUBACD-575-2023(90886)"/>
    <x v="0"/>
    <x v="0"/>
    <x v="0"/>
    <d v="2023-08-01T00:00:00"/>
    <s v="$ 10.800.000_x000d_"/>
    <s v="LUZ MARINA AVILA VELASQUEZ"/>
    <n v="41794238"/>
    <s v="Bogotá, D.C."/>
    <n v="1973"/>
    <n v="10800000"/>
    <m/>
    <n v="0"/>
    <n v="10800000"/>
    <n v="1800000"/>
    <m/>
    <m/>
    <n v="3"/>
    <s v="Persona Natural"/>
    <x v="1"/>
    <s v="1. 1/08/2023 3:19:23 PM Mediante documento remitido por el señor Alcalde Local quien obra como supervisor del Contrato de Prestación de Servicios No. 601-2023-CPS-AG (90886), suscrito con DEISY VASQUEZ HURTADO identificada con cédula de ciudadanía No. 1.004.769.579 DE GUAPI (CAUCA), se solicita CESIÓN del mismo, de conformidad con la justificación contenida en el documento anexo, que hace parte integral de la presente modificación contractual. Por lo anterior, se realiza la CESIÓN del Contrato de Prestación de Servicios No. 601-2023-CPS-AG (90886), a LUZ MARINA AVILA VELASQUEZ, IDENTIFICADA CON CÉDULA DE CIUDADANÍA No. 41.794.238 de Bogotá D.C, a partir del 01 de agosto de 2023, teniendo en cuenta la idoneidad, previa verificación del cumplimiento de los requisitos aportados por el contratista. Lo anterior de conformidad con los documentos anexos, los cuales hacen parte integral de la presente modificación contractual."/>
    <s v="Prestar servicios de apoyo en las actividades para la inclusión social de las víctimas del conflicto armado y la promoción de acciones que propicien la reconstrucción del tejido social, la convivencia y la paz en la localidad de Suba, para el cumplimiento efectivo de la meta del proyecto de inversión 1973-Suba territorio de paz y reconciliación"/>
    <s v="https://community.secop.gov.co/Public/Tendering/OpportunityDetail/Index?noticeUID=CO1.NTC.4673442&amp;isFromPublicArea=True&amp;isModal=true&amp;asPopupView=true"/>
    <x v="4"/>
    <x v="491"/>
    <d v="2023-07-04T00:00:00"/>
    <d v="2023-12-31T00:00:00"/>
    <s v="5 meses 28 días."/>
    <d v="2024-01-31T00:00:00"/>
    <s v="1 meses "/>
    <d v="2024-01-31T00:00:00"/>
    <s v="6 meses 28 días."/>
    <s v="Término Ok"/>
    <m/>
    <m/>
    <m/>
    <m/>
    <s v="Calle 140 #112 D- 18 Suba"/>
    <n v="3165613041"/>
    <s v="funvn2013@gmail.com"/>
    <s v="Banco Av Villas"/>
    <s v="Ahorros"/>
    <s v="074815973"/>
    <s v="Femenino"/>
    <s v="Colombia"/>
    <s v="Viotá"/>
    <s v="Cundinamarca"/>
    <d v="1958-08-03T00:00:00"/>
    <n v="65"/>
    <s v="BACHILLER"/>
    <m/>
  </r>
  <r>
    <x v="3"/>
    <s v="601-2023"/>
    <n v="90886"/>
    <s v="Secop II"/>
    <s v="601-2023-CPS-AG(90886)"/>
    <s v="FDLSUBACD-575-2023(90886)"/>
    <x v="0"/>
    <x v="0"/>
    <x v="0"/>
    <m/>
    <m/>
    <s v="DEISY VASQUEZ HURTADO "/>
    <n v="1004769579"/>
    <s v="Guapi (Cauca)"/>
    <n v="1973"/>
    <n v="10800000"/>
    <n v="1800000"/>
    <n v="0"/>
    <n v="12600000"/>
    <n v="1800000"/>
    <m/>
    <m/>
    <n v="3"/>
    <s v="Persona Natural"/>
    <x v="0"/>
    <s v="1. 28/12/2023 2:19:26 PM Mediante documento radicado en el Fondo de Desarrollo Local de Suba, y firmado por JULIAN ANDRES MORENO BARON, quien obra como supervisor del Contrato de Prestación de Servicios 601-2023-CPS-AG(90886), suscrito con LUZ MARINA ÁVILA VELÁSQUEZ, se determina prorrogar por UN (1) MES contado a partir del vencimiento del plazo pactado y adicionar presupuestalmente al contrato la suma de UN MILLÓN OCHOCIENTOS MIL PESOS ($1.800.000) incluido impuestos, (la justificación se encuentra anexa al presente, la cual hace parte integra del contrato). La nueva fecha terminación del contrato es el 31/01/2024. Para el efecto, se cuenta con el Certificado de Disponibilidad Presupuestal (CDP) No. 1398 del 27/12/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servicios de apoyo en las actividades para la inclusión social de las víctimas del conflicto armado y la promoción de acciones que propicien la reconstrucción del tejido social, la convivencia y la paz en la localidad de Suba, para el cumplimiento efectivo de la meta del proyecto de inversión 1973-Suba territorio de paz y reconciliación"/>
    <s v="https://community.secop.gov.co/Public/Tendering/OpportunityDetail/Index?noticeUID=CO1.NTC.4673442&amp;isFromPublicArea=True&amp;isModal=true&amp;asPopupView=true"/>
    <x v="4"/>
    <x v="491"/>
    <d v="2023-07-04T00:00:00"/>
    <d v="2023-12-31T00:00:00"/>
    <s v="5 meses 28 días."/>
    <d v="2024-01-31T00:00:00"/>
    <s v="1 meses "/>
    <d v="2024-01-31T00:00:00"/>
    <s v="6 meses 28 días."/>
    <s v="Término Ok"/>
    <m/>
    <m/>
    <m/>
    <m/>
    <s v="Carrera 80A $130A-45"/>
    <n v="3204432333"/>
    <s v="deisyvasquez1208@gmail.com"/>
    <s v="Banco Caja Social (BCSC)"/>
    <s v="Ahorros"/>
    <s v="24123384373"/>
    <s v="Femenino"/>
    <s v="Colombia"/>
    <s v="El Charco"/>
    <s v="Nariño"/>
    <d v="1992-08-12T00:00:00"/>
    <n v="31"/>
    <s v="BACHILLER"/>
    <m/>
  </r>
  <r>
    <x v="3"/>
    <s v="602-2023"/>
    <n v="90886"/>
    <s v="Secop II"/>
    <s v="602-2023-CPS-AG(90886)"/>
    <s v="FDLSUBACD-576-2023(90886)"/>
    <x v="0"/>
    <x v="0"/>
    <x v="0"/>
    <m/>
    <m/>
    <s v="CATHERINE ADRIANA CORDOBA RUIZ"/>
    <n v="31587191"/>
    <s v="Buenaventura (Valle del Cauca)"/>
    <n v="1973"/>
    <n v="10800000"/>
    <n v="5400000"/>
    <n v="0"/>
    <n v="16200000"/>
    <n v="1800000"/>
    <m/>
    <m/>
    <n v="3"/>
    <s v="Persona Natural"/>
    <x v="0"/>
    <s v="1. 26/12/2023 9:14:07 AM Mediante documento del apoyo a la supervisión con Vo.Bo., del Alcalde, justifica la conveniencia de prorrogar el plazo de ejecución contractual por el término de TRES (3) MES contado a partir del vencimiento del plazo inicialmente pactado y en consecuencia adicionar el valor establecido en el contrato 602-2023-CPS-AG(90886), a nombre KATERINE ADRIANA CÓRDOBA RUIZ, en la suma de CINCO MILLONES CUATROCIENTOS MIL PESOS ($5.400.000). Lo anterior de conformidad con los documentos anexos, los cuales hacen parte integral de la presente modificación contractual."/>
    <s v="Prestar servicios de apoyo en las actividades para la inclusión social de las víctimas del conflicto armado y la promoción de acciones que propicien la reconstrucción del tejido social, la convivencia y la paz en la localidad de Suba, para el cumplimiento efectivo de la meta del proyecto de inversión 1973-Suba territorio de paz y reconciliación"/>
    <s v="https://community.secop.gov.co/Public/Tendering/OpportunityDetail/Index?noticeUID=CO1.NTC.4673737&amp;isFromPublicArea=True&amp;isModal=true&amp;asPopupView=true"/>
    <x v="4"/>
    <x v="491"/>
    <d v="2023-07-05T00:00:00"/>
    <d v="2023-12-31T00:00:00"/>
    <s v="5 meses 27 días."/>
    <d v="2024-03-31T00:00:00"/>
    <s v="3 meses "/>
    <d v="2024-03-31T00:00:00"/>
    <s v="8 meses 27 días."/>
    <s v="Término Ok"/>
    <m/>
    <m/>
    <m/>
    <m/>
    <s v="KR 116 152 91"/>
    <n v="3142895597"/>
    <s v="katycordoba28@hotmail.com"/>
    <s v="Bancolombia"/>
    <s v="Ahorros"/>
    <s v="21131525378"/>
    <s v="Femenino"/>
    <s v="Colombia"/>
    <s v="Buenaventura"/>
    <s v="Valle del Cauca"/>
    <d v="1979-05-28T00:00:00"/>
    <n v="45"/>
    <s v="BACHILLER"/>
    <m/>
  </r>
  <r>
    <x v="3"/>
    <s v="603-2023"/>
    <n v="90886"/>
    <s v="Secop II"/>
    <s v="603-2023-CPS-AG(90886)"/>
    <s v="FDLSUBACD-577-2023(90886)"/>
    <x v="0"/>
    <x v="0"/>
    <x v="0"/>
    <m/>
    <m/>
    <s v="PAULA ANDREA MARIN MEJIA"/>
    <n v="1092911466"/>
    <s v="Mistrato (Risaralda)"/>
    <n v="1973"/>
    <n v="10800000"/>
    <n v="3600000"/>
    <n v="0"/>
    <n v="14400000"/>
    <n v="1800000"/>
    <m/>
    <m/>
    <n v="3"/>
    <s v="Persona Natural"/>
    <x v="0"/>
    <s v="1. 20/12/2023 4:24:03 PM Mediante documento radicado en el Fondo de Desarrollo Local de Suba, por JULIAN ANDRES MORENO BARON, quien obra como supervisor del Contrato de Prestación de Servicios 603-2023-CPS-AG(90886), suscrito con PAULA ANDREA MARIN MEJÍA se determina prorrogar por DOS (2) MESES contado a partir del vencimiento del plazo pactado y adicionar presupuestalmente al contrato la suma de TRES MILLONES SEISCIENTOS MIL PESOS ($3.600.000) incluido impuestos, (la justificación se encuentra anexa al presente, la cual hace parte integra del contrato). La nueva fecha terminación del contrato es el 29 de febrero de 2024. Para el efecto, se cuenta con el Certificado de Disponibilidad Presupuestal (CDP) No. 1363 del 20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servicios de apoyo en las actividades para la inclusión social de las víctimas del conflicto armado y la promoción de acciones que propicien la reconstrucción del tejido social, la convivencia y la paz en la localidad de Suba, para el cumplimiento efectivo de la meta del proyecto de inversión 1973-Suba territorio de paz y reconciliación"/>
    <s v="https://community.secop.gov.co/Public/Tendering/OpportunityDetail/Index?noticeUID=CO1.NTC.4674362&amp;isFromPublicArea=True&amp;isModal=true&amp;asPopupView=true"/>
    <x v="4"/>
    <x v="491"/>
    <d v="2023-07-05T00:00:00"/>
    <d v="2023-12-30T00:00:00"/>
    <s v="5 meses 26 días."/>
    <d v="2024-02-29T00:00:00"/>
    <s v="1 meses 30 días."/>
    <d v="2024-02-29T00:00:00"/>
    <s v="7 meses 25 días."/>
    <s v="Término Ok"/>
    <m/>
    <m/>
    <m/>
    <m/>
    <s v="Diagonal 150 #142-40"/>
    <n v="3145379418"/>
    <s v="organización.1030@gmail.com"/>
    <s v="Banco Davivienda"/>
    <s v="Ahorros"/>
    <s v="550488402553025"/>
    <s v="Femenino"/>
    <s v="Colombia"/>
    <s v="Mistrato"/>
    <s v="Risaralda"/>
    <d v="1988-06-25T00:00:00"/>
    <n v="35"/>
    <s v="TECNOLOGÍA EN GESTIÓN ADMINISTRATIVA; TÉCNICO EN ASISTENCIA ADMINISTRATIVA"/>
    <m/>
  </r>
  <r>
    <x v="3"/>
    <s v="604-2023"/>
    <n v="90937"/>
    <s v="Secop II"/>
    <s v="604-2023-CPS-AG(90937)"/>
    <s v="FDLSUBACD-578-2023(90937)"/>
    <x v="0"/>
    <x v="0"/>
    <x v="0"/>
    <m/>
    <m/>
    <s v="DANA VALENTINA ALFONSO GARZÓN"/>
    <n v="1001044130"/>
    <s v="Bogotá, D.C."/>
    <n v="1978"/>
    <n v="13200000"/>
    <n v="2200000"/>
    <n v="0"/>
    <n v="15400000"/>
    <n v="2200000"/>
    <m/>
    <m/>
    <n v="5"/>
    <s v="Persona Natural"/>
    <x v="0"/>
    <s v="1. 28/12/2023 9:27:29 PM Mediante documento radicado en el Fondo de Desarrollo Local de Suba, por JULIAN ANDRES MORENO BARON, quien obra como supervisor del Contrato de Prestación de Servicios 604-2023-CPS-AG(90937), suscrito con Dana Valentina Alfonso Garzón se determina prorrogar por UN (1) MES contados a partir del vencimiento del plazo pactado y adicionar presupuestalmente al contrato la suma de DOS MILLONES DOSCIENTOS MIL PESOS M/CTE ($ 2.200.000) incluido impuestos, (la justificación se encuentra anexa al presente, la cual hace parte integra del contrato). La nueva fecha terminación del contrato es el 31/01/2024. Para el efecto, se cuenta con el Certificado de Disponibilidad Presupuestal (CDP) No. 1419 del del 28 de diciembre de 2023.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DE APOYO A LA GESTION, PARA FORTALECER LA RELACION ENTRE CIUDADANIA Y LA ALCALDIA LOCAL DE SUBA A TRAVES DEL TRABAJO TERRITORIAL"/>
    <s v="https://community.secop.gov.co/Public/Tendering/OpportunityDetail/Index?noticeUID=CO1.NTC.4674754&amp;isFromPublicArea=True&amp;isModal=true&amp;asPopupView=true"/>
    <x v="13"/>
    <x v="491"/>
    <d v="2023-07-05T00:00:00"/>
    <d v="2023-12-31T00:00:00"/>
    <s v="5 meses 27 días."/>
    <d v="2024-01-31T00:00:00"/>
    <s v="1 meses "/>
    <d v="2024-01-31T00:00:00"/>
    <s v="6 meses 27 días."/>
    <s v="Término Ok"/>
    <m/>
    <m/>
    <m/>
    <m/>
    <s v="Calle 6 Sur #16A-134"/>
    <n v="3167496474"/>
    <s v="valenalfoga@gmail.com"/>
    <s v="Banco Av Villas"/>
    <s v="Ahorros"/>
    <s v="54876631"/>
    <s v="Femenino"/>
    <s v="Colombia"/>
    <s v="Bogotá, D.C."/>
    <s v="Cundinamarca"/>
    <d v="2001-09-13T00:00:00"/>
    <n v="22"/>
    <s v="BACHILLER"/>
    <m/>
  </r>
  <r>
    <x v="3"/>
    <s v="605-2023"/>
    <n v="90937"/>
    <s v="Secop II"/>
    <s v="605-2023-CPS-AG(90937)"/>
    <s v="FDLSUBACD-579-2023(90937)"/>
    <x v="0"/>
    <x v="0"/>
    <x v="0"/>
    <m/>
    <m/>
    <s v="YISED ALEJANDRA RODRIGUEZ CANTE"/>
    <n v="1019085534"/>
    <s v="Bogotá, D.C."/>
    <n v="1978"/>
    <n v="13200000"/>
    <n v="0"/>
    <n v="0"/>
    <n v="13200000"/>
    <n v="2200000"/>
    <m/>
    <m/>
    <n v="5"/>
    <s v="Persona Natural"/>
    <x v="0"/>
    <m/>
    <s v="Prestar los servicios de apoyo a la gestión, para fortalecer la relación entre la ciudadanía y la Alcaldía Local de Suba a través del trabajo territorial"/>
    <s v="https://community.secop.gov.co/Public/Tendering/OpportunityDetail/Index?noticeUID=CO1.NTC.4674418&amp;isFromPublicArea=True&amp;isModal=true&amp;asPopupView=true"/>
    <x v="4"/>
    <x v="491"/>
    <d v="2023-07-05T00:00:00"/>
    <d v="2023-12-31T00:00:00"/>
    <s v="5 meses 27 días."/>
    <d v="2023-12-31T00:00:00"/>
    <s v=""/>
    <d v="2023-12-31T00:00:00"/>
    <s v="5 meses 27 días."/>
    <s v="Término Ok"/>
    <m/>
    <m/>
    <m/>
    <m/>
    <s v="crr 103 # 130 08"/>
    <n v="3209372917"/>
    <s v="yiarodriguezc@upn.edu.co"/>
    <s v="Banco Caja Social (BCSC)"/>
    <s v="Ahorros"/>
    <s v="24065468490"/>
    <s v="Femenino"/>
    <s v="Colombia"/>
    <s v="El Colegio"/>
    <s v="Cundinamarca"/>
    <d v="1993-08-20T00:00:00"/>
    <n v="30"/>
    <s v="LICENCIATURA EN EDUCACION COMUNITARIA CON ENFASIS EN"/>
    <m/>
  </r>
  <r>
    <x v="3"/>
    <s v="606-2023"/>
    <n v="90937"/>
    <s v="Secop II"/>
    <s v="606-2023-CPS-AG(90937)"/>
    <s v="FDLSUBACD-580-2023(90937)"/>
    <x v="0"/>
    <x v="0"/>
    <x v="0"/>
    <m/>
    <m/>
    <s v="YENNY STEFANIA BEDOYA PARRA"/>
    <n v="1233896885"/>
    <s v="Bogotá, D.C."/>
    <n v="1978"/>
    <n v="13200000"/>
    <n v="0"/>
    <n v="0"/>
    <n v="13200000"/>
    <n v="2200000"/>
    <m/>
    <m/>
    <n v="5"/>
    <s v="Persona Natural"/>
    <x v="0"/>
    <m/>
    <s v="Prestar los servicios de apoyo a la gestión, para fortalecer la relación entre la ciudadanía y la Alcaldía Local de Suba a través del trabajo territorial"/>
    <s v="https://community.secop.gov.co/Public/Tendering/OpportunityDetail/Index?noticeUID=CO1.NTC.4674250&amp;isFromPublicArea=True&amp;isModal=true&amp;asPopupView=true"/>
    <x v="4"/>
    <x v="491"/>
    <d v="2023-07-04T00:00:00"/>
    <d v="2023-12-31T00:00:00"/>
    <s v="5 meses 28 días."/>
    <d v="2023-12-31T00:00:00"/>
    <s v=""/>
    <d v="2023-12-31T00:00:00"/>
    <s v="5 meses 28 días."/>
    <s v="Término Ok"/>
    <m/>
    <m/>
    <m/>
    <m/>
    <s v="CL 130 98 32"/>
    <n v="3214127005"/>
    <s v="bedoyayenny53@gmail.com"/>
    <s v="Banco Davivienda"/>
    <s v="Ahorros"/>
    <s v="550488412924653"/>
    <s v="Femenino"/>
    <s v="Colombia"/>
    <s v="Bogotá, D.C."/>
    <s v="Cundinamarca"/>
    <d v="1998-02-26T00:00:00"/>
    <n v="26"/>
    <s v="LICENCIATURA EN CIENCIAS SOCIALES"/>
    <m/>
  </r>
  <r>
    <x v="3"/>
    <s v="607-2023"/>
    <n v="90937"/>
    <s v="Secop II"/>
    <s v="607-2023-CPS-AG(90937)"/>
    <s v="FDLSUBACD-581-2023(90937)"/>
    <x v="0"/>
    <x v="0"/>
    <x v="0"/>
    <m/>
    <m/>
    <s v="YENIFER CASTAÑEDA PEDRAZA"/>
    <n v="1026573542"/>
    <s v="Bogotá, D.C."/>
    <n v="1978"/>
    <n v="13200000"/>
    <n v="0"/>
    <n v="0"/>
    <n v="13200000"/>
    <n v="2200000"/>
    <m/>
    <m/>
    <n v="5"/>
    <s v="Persona Natural"/>
    <x v="0"/>
    <m/>
    <s v="PRESTAR LOS SERVICIOS DE APOYO A LA GESTION, PARA FORTALECER LA RELACION ENTRE CIUDADANIA Y LA ALCALDIA LOCAL DE SUBA A TRAVES DEL TRABAJO TERRITORIAL"/>
    <s v="https://community.secop.gov.co/Public/Tendering/OpportunityDetail/Index?noticeUID=CO1.NTC.4674099&amp;isFromPublicArea=True&amp;isModal=true&amp;asPopupView=true"/>
    <x v="4"/>
    <x v="491"/>
    <d v="2023-07-10T00:00:00"/>
    <d v="2023-12-31T00:00:00"/>
    <s v="5 meses 22 días."/>
    <d v="2023-12-31T00:00:00"/>
    <s v=""/>
    <d v="2023-12-31T00:00:00"/>
    <s v="5 meses 22 días."/>
    <s v="Término Ok"/>
    <m/>
    <m/>
    <m/>
    <m/>
    <s v="TRANSVERSAL 85 # 64D – 14"/>
    <n v="3117318226"/>
    <s v="monsal1993@hotmail.com"/>
    <s v="Banco de Bogotá"/>
    <s v="Ahorros"/>
    <s v="12649687"/>
    <s v="Femenino"/>
    <s v="Colombia"/>
    <s v="Planadas"/>
    <s v="Tolima"/>
    <d v="1992-09-15T00:00:00"/>
    <n v="31"/>
    <s v="BACHILLER"/>
    <m/>
  </r>
  <r>
    <x v="3"/>
    <s v="608-2023"/>
    <n v="92291"/>
    <s v="Secop II"/>
    <s v="608-2023-CPS-P(92291)"/>
    <s v="FDLSUBACD-582-2023(92291)"/>
    <x v="0"/>
    <x v="0"/>
    <x v="1"/>
    <m/>
    <m/>
    <s v="GENNY LIZZETH PAZ MOTTA"/>
    <n v="1061726646"/>
    <s v="Popayán (Cauca)"/>
    <n v="1978"/>
    <n v="42000000"/>
    <n v="0"/>
    <n v="0"/>
    <n v="42000000"/>
    <n v="7000000"/>
    <m/>
    <m/>
    <n v="1"/>
    <s v="Persona Natural"/>
    <x v="0"/>
    <m/>
    <s v="Prestar servicios profesionales en el área de gestión de desarrollo local en la asistencia técnica y estructuración de acciones enfocadas a contribuir a un cambio cultural sobre la relación del ciudadano con el entorno y el territorio a partir de la protección y preservación de los recursos naturales ambientales disponibles en la localidad de Suba"/>
    <s v="https://community.secop.gov.co/Public/Tendering/OpportunityDetail/Index?noticeUID=CO1.NTC.4674560&amp;isFromPublicArea=True&amp;isModal=true&amp;asPopupView=true"/>
    <x v="12"/>
    <x v="491"/>
    <d v="2023-07-04T00:00:00"/>
    <d v="2024-01-03T00:00:00"/>
    <s v="6 meses "/>
    <d v="2024-01-03T00:00:00"/>
    <s v=""/>
    <d v="2024-01-03T00:00:00"/>
    <s v="6 meses "/>
    <s v="Término Ok"/>
    <m/>
    <m/>
    <m/>
    <m/>
    <s v="78HBisB # 41B-04"/>
    <n v="3205594908"/>
    <s v="lizzeth2403@hotmail.coM"/>
    <s v="Banco Caja Social (BCSC)"/>
    <s v="Ahorros"/>
    <s v="24096673474"/>
    <s v="Femenino"/>
    <s v="Colombia"/>
    <s v="Popayán"/>
    <s v="Cauca"/>
    <d v="1990-03-24T00:00:00"/>
    <n v="34"/>
    <s v="MAESTRIA DE EDUCACIÓN AMBIENTE Y DESARROLLO SOSTENIBLE "/>
    <m/>
  </r>
  <r>
    <x v="3"/>
    <s v="609-2023"/>
    <n v="90467"/>
    <s v="Secop II"/>
    <s v="609-2023-CPS(90467)"/>
    <s v="FDLSSAMC-8-2023(90467)"/>
    <x v="2"/>
    <x v="2"/>
    <x v="2"/>
    <m/>
    <m/>
    <s v="PRECAR L.T.D.A. SAS"/>
    <n v="860515236"/>
    <s v="Bogotá, D.C."/>
    <s v="No es CPS P-AG"/>
    <n v="100000000"/>
    <n v="0"/>
    <n v="0"/>
    <n v="100000000"/>
    <s v="-"/>
    <m/>
    <m/>
    <s v="No aplica"/>
    <s v="Persona Jurídica"/>
    <x v="3"/>
    <m/>
    <s v="PRESTAR EL SERVICIO DE MANTENIMIENTO PREVENTIVO Y CORRECTIVO PARA LA MAQUINARIA AMARILLA Y VEHÍCULOS PESADOS DEL PARQUE AUTOMOTOR DE LA ALCALDÍA LOCAL DE SUBA."/>
    <s v="https://community.secop.gov.co/Public/Tendering/OpportunityDetail/Index?noticeUID=CO1.NTC.4565694&amp;isFromPublicArea=True&amp;isModal=true&amp;asPopupView=true"/>
    <x v="11"/>
    <x v="492"/>
    <d v="2023-07-10T00:00:00"/>
    <d v="2024-05-09T00:00:00"/>
    <s v="10 meses "/>
    <d v="2024-05-09T00:00:00"/>
    <s v=""/>
    <d v="2024-05-09T00:00:00"/>
    <s v="10 meses "/>
    <s v="Término Ok"/>
    <m/>
    <m/>
    <m/>
    <m/>
    <m/>
    <m/>
    <n v="0"/>
    <n v="0"/>
    <n v="0"/>
    <m/>
    <s v="No aplica"/>
    <n v="0"/>
    <n v="0"/>
    <n v="0"/>
    <m/>
    <s v="-"/>
    <n v="0"/>
    <m/>
  </r>
  <r>
    <x v="3"/>
    <s v="610-2023"/>
    <n v="89932"/>
    <s v="Secop II"/>
    <s v="610-2023CINT(89932)"/>
    <s v="FDLSUBA-CMA-8-2023(89932)"/>
    <x v="4"/>
    <x v="7"/>
    <x v="2"/>
    <m/>
    <m/>
    <s v="CONSULTORIA ESTRUCTURAL Y DE CONSTRUCCION S.A.S. – CEYCO INGENIERÍA S.A.S."/>
    <n v="900160387"/>
    <s v="Bogotá, D.C."/>
    <s v="No es CPS P-AG"/>
    <n v="58438964"/>
    <n v="0"/>
    <n v="0"/>
    <n v="58438964"/>
    <s v="-"/>
    <m/>
    <m/>
    <s v="No aplica"/>
    <s v="Persona Jurídica"/>
    <x v="2"/>
    <s v="1. No hay nota en Secop ni documentos de soporte de modificación contractual."/>
    <s v="REALIZAR LA INTERVENTORIA ADMINISTRATIVA, TECNICA, FINANCIERA, JURÍDICA, SOCIAL, AMBIENTAL Y DE SEGURIDAD Y SALUD EN EL TRABAJO (SST) AL CONTRATO RESULTANTE DEL PROCESOFDLSLP-5-2023 (89077) QUE TIENE POR OBJETO “ EJECUTAR A PRECIOS UNITARIOS FIJOS Y A MONTO AGOTABLE LAS OBRAS DE REPARACIONES LOCATIVAS Y/O MANTENIMIENTO DE LA INFRAESTRUCTURA FÍSICA PARA LAS SEDES ADMINISTRATIVAS Y OPERATIVAS DE PROPIEDAD O TENENCIA DEL FONDO DE DESARROLLO LOCAL DE SUBA"/>
    <s v="https://community.secop.gov.co/Public/Tendering/OpportunityDetail/Index?noticeUID=CO1.NTC.4542867&amp;isFromPublicArea=True&amp;isModal=true&amp;asPopupView=true"/>
    <x v="11"/>
    <x v="493"/>
    <d v="2023-07-24T00:00:00"/>
    <d v="2023-12-23T00:00:00"/>
    <s v="5 meses "/>
    <d v="2023-12-23T00:00:00"/>
    <s v=""/>
    <d v="2023-12-23T00:00:00"/>
    <s v="5 meses "/>
    <s v="Término Ok"/>
    <m/>
    <m/>
    <m/>
    <d v="2024-04-04T00:00:00"/>
    <m/>
    <m/>
    <m/>
    <m/>
    <m/>
    <m/>
    <s v="No aplica"/>
    <m/>
    <m/>
    <m/>
    <m/>
    <s v="-"/>
    <m/>
    <s v="¿Por qué la observación del estado?"/>
  </r>
  <r>
    <x v="3"/>
    <s v="113013-2023"/>
    <n v="90401"/>
    <s v="Tienda virtual"/>
    <s v="ORDEN DE COMPRA 113013"/>
    <s v="No aplica"/>
    <x v="6"/>
    <x v="9"/>
    <x v="3"/>
    <m/>
    <m/>
    <s v="COMERCIALIZADORA MUNDIAL"/>
    <n v="805013342"/>
    <s v="Cali (Valle del Cauca)"/>
    <s v="No es CPS P-AG"/>
    <n v="4161462.7"/>
    <n v="0"/>
    <n v="0"/>
    <n v="4161462.7"/>
    <s v="-"/>
    <m/>
    <m/>
    <s v="No aplica"/>
    <s v="Persona Jurídica"/>
    <x v="4"/>
    <m/>
    <s v="ADQUISICIÓN DE ELEMENTOSPEDAGÓGICOS QUE PERMITAN PROMOVER ELDESARROLLO INTEGRAL DE LOS NIÑOS Y NIÑAS,DE LA LOCALIDAD DE SUBA, QUE SEENCUENTRAN MATRICULADOS EN LOS GRADOSDE EDUCACIÓN INICIAL DE LOS COLEGIOSOFICIALES, BENEFICIADOS EN EL MARCO DELPROYECTO DE INVERSIÓN 1957 &quot;CONSTRUYENDONUESTRA INFANCIA LOCAL&quot;"/>
    <s v="https://colombiacompra.gov.co/tienda-virtual-del-estado-colombiano/ordenes-compra/113013"/>
    <x v="20"/>
    <x v="494"/>
    <d v="2023-08-09T00:00:00"/>
    <d v="2023-10-23T00:00:00"/>
    <s v="2 meses 15 días."/>
    <d v="2023-10-23T00:00:00"/>
    <s v=""/>
    <d v="2023-10-23T00:00:00"/>
    <s v="2 meses 15 días."/>
    <s v="Término Ok"/>
    <m/>
    <m/>
    <m/>
    <m/>
    <s v="-"/>
    <s v="-"/>
    <s v="-"/>
    <s v="…"/>
    <s v="..."/>
    <s v="..."/>
    <s v="No aplica"/>
    <s v="-"/>
    <s v="-"/>
    <s v="-"/>
    <s v="-"/>
    <s v="-"/>
    <s v="No aplica"/>
    <m/>
  </r>
  <r>
    <x v="3"/>
    <s v="113015-2023"/>
    <n v="90401"/>
    <s v="Tienda virtual"/>
    <s v="ORDEN DE COMPRA 113015"/>
    <s v="No aplica"/>
    <x v="6"/>
    <x v="9"/>
    <x v="3"/>
    <m/>
    <m/>
    <s v="COMERCIALIZADORA_VINARTA"/>
    <n v="800209890"/>
    <s v="Bogotá, D.C."/>
    <s v="No es CPS P-AG"/>
    <n v="34260765"/>
    <n v="0"/>
    <n v="0"/>
    <n v="34260765"/>
    <s v="-"/>
    <m/>
    <m/>
    <s v="No aplica"/>
    <s v="Persona Jurídica"/>
    <x v="4"/>
    <m/>
    <s v="ADQUISICIÓN DE ELEMENTOSPEDAGÓGICOS QUE PERMITAN PROMOVER ELDESARROLLO INTEGRAL DE LOS NIÑOS Y NIÑAS,DE LA LOCALIDAD DE SUBA, QUE SEENCUENTRAN MATRICULADOS EN LOS GRADOSDE EDUCACIÓN INICIAL DE LOS COLEGIOSOFICIALES, BENEFICIADOS EN EL MARCO DELPROYECTO DE INVERSIÓN 1957 &quot;CONSTRUYENDONUESTRA INFANCIA LOCAL&quot;"/>
    <s v="https://colombiacompra.gov.co/tienda-virtual-del-estado-colombiano/ordenes-compra/113015"/>
    <x v="20"/>
    <x v="494"/>
    <d v="2023-08-03T00:00:00"/>
    <d v="2023-10-23T00:00:00"/>
    <s v="2 meses 21 días."/>
    <d v="2023-10-23T00:00:00"/>
    <s v=""/>
    <d v="2023-10-23T00:00:00"/>
    <s v="2 meses 21 días."/>
    <s v="Término Ok"/>
    <m/>
    <m/>
    <m/>
    <m/>
    <m/>
    <m/>
    <n v="0"/>
    <n v="0"/>
    <n v="0"/>
    <m/>
    <s v="No aplica"/>
    <n v="0"/>
    <n v="0"/>
    <n v="0"/>
    <m/>
    <s v="-"/>
    <n v="0"/>
    <m/>
  </r>
  <r>
    <x v="3"/>
    <s v="113016-2023"/>
    <n v="90401"/>
    <s v="Tienda virtual"/>
    <s v="ORDEN DE COMPRA 113016"/>
    <s v="No aplica"/>
    <x v="6"/>
    <x v="9"/>
    <x v="3"/>
    <m/>
    <m/>
    <s v="DINAMICA"/>
    <s v="8310980-2"/>
    <m/>
    <s v="No es CPS P-AG"/>
    <n v="70076275"/>
    <n v="0"/>
    <n v="0"/>
    <n v="70076275"/>
    <s v="-"/>
    <m/>
    <m/>
    <s v="No aplica"/>
    <s v="Persona Jurídica"/>
    <x v="2"/>
    <m/>
    <s v="ADQUISICIÓN DE ELEMENTOSPEDAGÓGICOS QUE PERMITAN PROMOVER ELDESARROLLO INTEGRAL DE LOS NIÑOS Y NIÑAS,DE LA LOCALIDAD DE SUBA, QUE SEENCUENTRAN MATRICULADOS EN LOS GRADOSDE EDUCACIÓN INICIAL DE LOS COLEGIOSOFICIALES, BENEFICIADOS EN EL MARCO DELPROYECTO DE INVERSIÓN 1957 &quot;CONSTRUYENDONUESTRA INFANCIA LOCAL&quot;"/>
    <s v="https://colombiacompra.gov.co/tienda-virtual-del-estado-colombiano/ordenes-compra/113016"/>
    <x v="20"/>
    <x v="494"/>
    <d v="2023-08-02T00:00:00"/>
    <d v="2023-10-30T00:00:00"/>
    <s v="2 meses 29 días."/>
    <d v="2023-11-17T00:00:00"/>
    <s v="18 días."/>
    <d v="2023-11-17T00:00:00"/>
    <s v="3 meses 16 días."/>
    <s v="Término Ok"/>
    <m/>
    <m/>
    <m/>
    <d v="2023-12-11T00:00:00"/>
    <m/>
    <m/>
    <n v="0"/>
    <n v="0"/>
    <n v="0"/>
    <m/>
    <s v="No aplica"/>
    <n v="0"/>
    <n v="0"/>
    <n v="0"/>
    <m/>
    <s v="-"/>
    <n v="0"/>
    <m/>
  </r>
  <r>
    <x v="3"/>
    <s v="113017-2023"/>
    <n v="90401"/>
    <s v="Tienda virtual"/>
    <s v="ORDEN DE COMPRA 113017"/>
    <s v="No aplica"/>
    <x v="6"/>
    <x v="9"/>
    <x v="3"/>
    <m/>
    <m/>
    <s v="GRUPO EMPRESARIAL MADEX S.A.S"/>
    <n v="900552715"/>
    <s v="Bogotá, D.C."/>
    <s v="No es CPS P-AG"/>
    <n v="22767751"/>
    <n v="0"/>
    <n v="0"/>
    <n v="22767751"/>
    <s v="-"/>
    <m/>
    <m/>
    <s v="No aplica"/>
    <s v="Persona Jurídica"/>
    <x v="4"/>
    <m/>
    <s v="ADQUISICIÓN DE ELEMENTOSPEDAGÓGICOS QUE PERMITAN PROMOVER ELDESARROLLO INTEGRAL DE LOS NIÑOS Y NIÑAS,DE LA LOCALIDAD DE SUBA, QUE SEENCUENTRAN MATRICULADOS EN LOS GRADOSDE EDUCACIÓN INICIAL DE LOS COLEGIOSOFICIALES, BENEFICIADOS EN EL MARCO DELPROYECTO DE INVERSIÓN 1957 &quot;CONSTRUYENDONUESTRA INFANCIA LOCAL&quot;"/>
    <s v="https://colombiacompra.gov.co/tienda-virtual-del-estado-colombiano/ordenes-compra/113017"/>
    <x v="20"/>
    <x v="494"/>
    <d v="2023-08-10T00:00:00"/>
    <d v="2023-10-23T00:00:00"/>
    <s v="2 meses 14 días."/>
    <d v="2023-10-23T00:00:00"/>
    <s v=""/>
    <d v="2023-10-23T00:00:00"/>
    <s v="2 meses 14 días."/>
    <s v="Término Ok"/>
    <m/>
    <m/>
    <m/>
    <m/>
    <m/>
    <m/>
    <n v="0"/>
    <n v="0"/>
    <n v="0"/>
    <m/>
    <s v="No aplica"/>
    <n v="0"/>
    <n v="0"/>
    <n v="0"/>
    <m/>
    <s v="-"/>
    <n v="0"/>
    <m/>
  </r>
  <r>
    <x v="3"/>
    <s v="113018-2023"/>
    <n v="90401"/>
    <s v="Tienda virtual"/>
    <s v="ORDEN DE COMPRA 113018"/>
    <s v="No aplica"/>
    <x v="6"/>
    <x v="9"/>
    <x v="3"/>
    <m/>
    <m/>
    <s v="SUMIMAS S A S"/>
    <n v="830001338"/>
    <s v="Bogotá, D.C."/>
    <s v="No es CPS P-AG"/>
    <n v="7875354.8799999999"/>
    <n v="0"/>
    <n v="0"/>
    <n v="7875354.8799999999"/>
    <s v="-"/>
    <m/>
    <m/>
    <s v="No aplica"/>
    <s v="Persona Jurídica"/>
    <x v="4"/>
    <m/>
    <s v="ADQUISICIÓN DE ELEMENTOSPEDAGÓGICOS QUE PERMITAN PROMOVER ELDESARROLLO INTEGRAL DE LOS NIÑOS Y NIÑAS,DE LA LOCALIDAD DE SUBA, QUE SEENCUENTRAN MATRICULADOS EN LOS GRADOSDE EDUCACIÓN INICIAL DE LOS COLEGIOSOFICIALES, BENEFICIADOS EN EL MARCO DELPROYECTO DE INVERSIÓN 1957 &quot;CONSTRUYENDONUESTRA INFANCIA LOCAL&quot;"/>
    <s v="https://colombiacompra.gov.co/tienda-virtual-del-estado-colombiano/ordenes-compra/113018"/>
    <x v="20"/>
    <x v="494"/>
    <d v="2023-08-10T00:00:00"/>
    <d v="2023-10-23T00:00:00"/>
    <s v="2 meses 14 días."/>
    <d v="2023-10-23T00:00:00"/>
    <s v=""/>
    <d v="2023-10-23T00:00:00"/>
    <s v="2 meses 14 días."/>
    <s v="Término Ok"/>
    <m/>
    <m/>
    <m/>
    <m/>
    <s v="-"/>
    <s v="-"/>
    <s v="-"/>
    <s v="…"/>
    <s v="..."/>
    <s v="..."/>
    <s v="No aplica"/>
    <s v="-"/>
    <s v="-"/>
    <s v="-"/>
    <s v="-"/>
    <s v="-"/>
    <s v="No aplica"/>
    <m/>
  </r>
  <r>
    <x v="3"/>
    <s v="113019-2023"/>
    <n v="90401"/>
    <s v="Tienda virtual"/>
    <s v="ORDEN DE COMPRA 113019"/>
    <s v="No aplica"/>
    <x v="6"/>
    <x v="9"/>
    <x v="3"/>
    <m/>
    <m/>
    <s v="PRODUCTORA Y COMERCIALIZADORA CELMAX LTDA"/>
    <n v="800045606"/>
    <s v="Bogotá, D.C."/>
    <s v="No es CPS P-AG"/>
    <n v="136980803"/>
    <n v="0"/>
    <n v="0"/>
    <n v="136980803"/>
    <s v="-"/>
    <m/>
    <m/>
    <s v="No aplica"/>
    <s v="Persona Jurídica"/>
    <x v="4"/>
    <m/>
    <s v="ADQUISICIÓN DE ELEMENTOSPEDAGÓGICOS QUE PERMITAN PROMOVER ELDESARROLLO INTEGRAL DE LOS NIÑOS Y NIÑAS,DE LA LOCALIDAD DE SUBA, QUE SEENCUENTRAN MATRICULADOS EN LOS GRADOSDE EDUCACIÓN INICIAL DE LOS COLEGIOSOFICIALES, BENEFICIADOS EN EL MARCO DELPROYECTO DE INVERSIÓN 1957 &quot;CONSTRUYENDONUESTRA INFANCIA LOCAL&quot;"/>
    <s v="https://colombiacompra.gov.co/tienda-virtual-del-estado-colombiano/ordenes-compra/113019"/>
    <x v="20"/>
    <x v="494"/>
    <d v="2023-08-02T00:00:00"/>
    <d v="2023-10-23T00:00:00"/>
    <s v="2 meses 22 días."/>
    <d v="2023-10-23T00:00:00"/>
    <s v=""/>
    <d v="2023-10-23T00:00:00"/>
    <s v="2 meses 22 días."/>
    <s v="Término Ok"/>
    <m/>
    <m/>
    <m/>
    <m/>
    <m/>
    <m/>
    <n v="0"/>
    <n v="0"/>
    <n v="0"/>
    <m/>
    <s v="No aplica"/>
    <n v="0"/>
    <n v="0"/>
    <n v="0"/>
    <m/>
    <s v="-"/>
    <n v="0"/>
    <m/>
  </r>
  <r>
    <x v="3"/>
    <s v="113020-2023"/>
    <n v="90401"/>
    <s v="Tienda virtual"/>
    <s v="ORDEN DE COMPRA 113020"/>
    <s v="No aplica"/>
    <x v="6"/>
    <x v="9"/>
    <x v="3"/>
    <m/>
    <m/>
    <s v="YUBARTA S.A.S."/>
    <n v="805018905"/>
    <s v="Cali (Valle del Cauca)"/>
    <s v="No es CPS P-AG"/>
    <n v="8941199.2400000002"/>
    <n v="0"/>
    <n v="0"/>
    <n v="8941199.2400000002"/>
    <s v="-"/>
    <m/>
    <m/>
    <s v="No aplica"/>
    <s v="Persona Jurídica"/>
    <x v="4"/>
    <m/>
    <s v="ADQUISICIÓN DE ELEMENTOSPEDAGÓGICOS QUE PERMITAN PROMOVER ELDESARROLLO INTEGRAL DE LOS NIÑOS Y NIÑAS,DE LA LOCALIDAD DE SUBA, QUE SEENCUENTRAN MATRICULADOS EN LOS GRADOSDE EDUCACIÓN INICIAL DE LOS COLEGIOSOFICIALES, BENEFICIADOS EN EL MARCO DELPROYECTO DE INVERSIÓN 1957 &quot;CONSTRUYENDONUESTRA INFANCIA LOCAL&quot;"/>
    <s v="https://colombiacompra.gov.co/tienda-virtual-del-estado-colombiano/ordenes-compra/113020"/>
    <x v="20"/>
    <x v="494"/>
    <d v="2023-08-03T00:00:00"/>
    <d v="2023-10-23T00:00:00"/>
    <s v="2 meses 21 días."/>
    <d v="2023-10-23T00:00:00"/>
    <s v=""/>
    <d v="2023-10-23T00:00:00"/>
    <s v="2 meses 21 días."/>
    <s v="Término Ok"/>
    <m/>
    <m/>
    <m/>
    <m/>
    <s v="-"/>
    <s v="-"/>
    <s v="-"/>
    <s v="…"/>
    <s v="..."/>
    <s v="..."/>
    <s v="No aplica"/>
    <s v="-"/>
    <s v="-"/>
    <s v="-"/>
    <s v="-"/>
    <s v="-"/>
    <s v="No aplica"/>
    <m/>
  </r>
  <r>
    <x v="3"/>
    <s v="611-2023"/>
    <s v="No aplica"/>
    <s v="Secop II"/>
    <s v="611-2023"/>
    <s v="FDLSUBA-583-2023 DONACION"/>
    <x v="0"/>
    <x v="13"/>
    <x v="2"/>
    <m/>
    <m/>
    <s v="DONACION WOM"/>
    <n v="70555163"/>
    <s v="Envigado (Antioquia)"/>
    <s v="No es CPS P-AG"/>
    <n v="0"/>
    <n v="0"/>
    <n v="0"/>
    <n v="0"/>
    <s v="-"/>
    <m/>
    <m/>
    <s v="No aplica"/>
    <s v="Persona Jurídica"/>
    <x v="6"/>
    <m/>
    <s v="Por la cual se acepta la donación de diez (10) equipos de cómputo, una (1) tablet y un (1) video beam a favor del aula digital Suba Rincón del Fondo de Desarrollo Local de Suba."/>
    <s v="https://community.secop.gov.co/Public/Tendering/OpportunityDetail/Index?noticeUID=CO1.NTC.4777619&amp;isFromPublicArea=True&amp;isModal=False"/>
    <x v="9"/>
    <x v="495"/>
    <d v="2023-07-24T00:00:00"/>
    <d v="2033-07-24T00:00:00"/>
    <s v="10 años 1 días."/>
    <d v="2033-07-24T00:00:00"/>
    <s v=""/>
    <d v="2033-07-24T00:00:00"/>
    <s v="10 años 1 días."/>
    <s v="Término Ok"/>
    <m/>
    <m/>
    <m/>
    <m/>
    <m/>
    <m/>
    <n v="0"/>
    <n v="0"/>
    <n v="0"/>
    <m/>
    <s v="No aplica"/>
    <n v="0"/>
    <n v="0"/>
    <n v="0"/>
    <m/>
    <s v="-"/>
    <n v="0"/>
    <m/>
  </r>
  <r>
    <x v="3"/>
    <s v="113201-2023"/>
    <n v="92439"/>
    <s v="Tienda virtual"/>
    <s v="ORDEN DE COMPRA 113201"/>
    <s v="No aplica"/>
    <x v="6"/>
    <x v="9"/>
    <x v="3"/>
    <m/>
    <m/>
    <s v="ESRI COLOMBIA SA"/>
    <n v="830122983"/>
    <s v="Bogotá, D.C."/>
    <s v="No es CPS P-AG"/>
    <n v="13995988"/>
    <n v="0"/>
    <n v="0"/>
    <n v="13995988"/>
    <s v="-"/>
    <m/>
    <m/>
    <s v="No aplica"/>
    <s v="Persona Jurídica"/>
    <x v="4"/>
    <m/>
    <s v="ADQUIRIR LA RENOVACION DELA LICENCIA ARCGIS INCLUYENDO PAQUETE DEEXTENSIONES PARA EL FONDO DE DESARROLLOLOCAL DE SUBA"/>
    <s v="https://colombiacompra.gov.co/tienda-virtual-del-estado-colombiano/ordenes-compra/113201"/>
    <x v="9"/>
    <x v="495"/>
    <d v="2023-07-24T00:00:00"/>
    <d v="2023-08-20T00:00:00"/>
    <s v="28 días."/>
    <d v="2023-08-20T00:00:00"/>
    <s v=""/>
    <d v="2023-08-20T00:00:00"/>
    <s v="28 días."/>
    <s v="Término Ok"/>
    <m/>
    <m/>
    <m/>
    <m/>
    <m/>
    <m/>
    <n v="0"/>
    <n v="0"/>
    <n v="0"/>
    <m/>
    <s v="No aplica"/>
    <n v="0"/>
    <n v="0"/>
    <n v="0"/>
    <m/>
    <s v="-"/>
    <n v="0"/>
    <m/>
  </r>
  <r>
    <x v="3"/>
    <s v="612-2023"/>
    <n v="90436"/>
    <s v="Secop II"/>
    <s v="612-2023-CINT(89434)"/>
    <s v="FDLSUBA-CMA-9-2023(89434)"/>
    <x v="4"/>
    <x v="7"/>
    <x v="2"/>
    <m/>
    <m/>
    <s v="CONSORCIO INTER SUBA"/>
    <n v="901733501"/>
    <m/>
    <s v="No es CPS P-AG"/>
    <n v="1956325108"/>
    <n v="270602674"/>
    <n v="0"/>
    <n v="2226927782"/>
    <s v="-"/>
    <s v="ALMA Interventoría &amp; Consultoría S.A.S (50.00%) - INTERPROYECT MY S.A.S. (25.00%) - JOSÉ ALBERTO ROJAS PRIETO (25.00%)"/>
    <m/>
    <s v="No aplica"/>
    <s v="Consorcio"/>
    <x v="6"/>
    <s v="1. 28/12/2023 8:29:10 PM Mediante documento radicado en el Fondo de Desarrollo Local de Suba, por el Supervisor, apoyo a la supervisión del contrato 612-2023-CINT(89434) se solicita PRORROGA y ADICIÓN del contrato, suscrito con CONSORCIO INTER SUBA, por el término de DOS (02) MESES, además adicionar DOSCIENTOS SETENTA MILLONES SESCIENTOS DOS MIL SEISCIENTOS SETENTA Y CUATRO PESOS ($270.602.674) M/CTE. Teniendo en cuenta la justificación que se encuentra en el documento anexo, el cual hace parte integral del presente contrato. La presente adición se encuentra respaldada con el Certificado de Disponibilidad Presupuestal No. 1378 de fecha 22 de diciembre de 2023. La nueva fecha terminación del contrato es el 07 de octubre de 2024. Lo anterior, con fundamento además en el principio de la autonomía de la voluntad consagrado en el artículo 1602 del Código Civil, en concordancia con el artículo 40 de la Ley 80 de 1993, inciso tercero."/>
    <s v="INTERVENTORÍA INTEGRAL PARA LA CONSTRUCCIÓN DE LA MALLA VIAL LOCAL E INTERMEDIA Y SU ESPACIO PUBLICO ASOCIADO EN LA LOCALIDAD DE SUBA EN LA CIUDAD DE BOGOTA DC"/>
    <s v="https://community.secop.gov.co/Public/Tendering/OpportunityDetail/Index?noticeUID=CO1.NTC.4599405&amp;isFromPublicArea=True&amp;isModal=true&amp;asPopupView=true"/>
    <x v="11"/>
    <x v="496"/>
    <d v="2023-08-08T00:00:00"/>
    <d v="2024-08-07T00:00:00"/>
    <s v="1 años "/>
    <d v="2024-10-07T00:00:00"/>
    <s v="2 meses "/>
    <d v="2024-10-07T00:00:00"/>
    <s v="1 años 2 meses "/>
    <s v="Término Ok"/>
    <m/>
    <m/>
    <m/>
    <m/>
    <s v="-"/>
    <s v="-"/>
    <s v="-"/>
    <s v="…"/>
    <s v="..."/>
    <s v="..."/>
    <s v="No aplica"/>
    <s v="-"/>
    <s v="-"/>
    <s v="-"/>
    <s v="-"/>
    <s v="-"/>
    <s v="No aplica"/>
    <m/>
  </r>
  <r>
    <x v="3"/>
    <s v="613-2023"/>
    <n v="90865"/>
    <s v="Secop II"/>
    <s v="613-2023CO(90865)"/>
    <s v="FDLSAMC-9-2023(90865)"/>
    <x v="2"/>
    <x v="8"/>
    <x v="2"/>
    <m/>
    <m/>
    <s v="INFRAESTRUCTURA INTEGRAL SAS"/>
    <n v="900579723"/>
    <s v="Bogotá, D.C."/>
    <s v="No es CPS P-AG"/>
    <n v="300000000"/>
    <n v="150000000"/>
    <n v="0"/>
    <n v="450000000"/>
    <s v="-"/>
    <m/>
    <m/>
    <s v="No aplica"/>
    <s v="Persona Jurídica"/>
    <x v="6"/>
    <s v="1. 2/02/2024 5:59:24 PM Mediante documento radicado en el Fondo de Desarrollo Local de Suba, por JUAN SEBASTIAN PULECIO DOMINGUEZ, quien obra como apoyo a la supervisión del Contrato 613-2023CO(90865), se solicita ADICIÓN del contrato, suscrito con INFRAESTRUCTURA INTEGRAL SAS, por CEINTO CINCUENTA MILLONES DE PESOS M/Cte. ($150.000.000). De conformidad con la justificación esgrimida en el documento anexo suscrito por el supervisor, que hace parte integral de la presente modificación contractual. La presente adición se encuentra respaldada con el Certificado de Disponibilidad Presupuestal No. 758 de fecha 2 de FEBRERO de 2024. Lo anterior, con fundamento además en el principio de la autonomía de la voluntad consagrado en el artículo 1602 del Código Civil, en concordancia con el artículo 40 de la Ley 80 de 1993, inciso tercero."/>
    <s v="CONTRATAR MEDIANTE EL SISTEMA DE PRECIOS FIJOS UNITARIOS Y SIN FORMULA DE REAJUSTE LAS OBRAS DE DEMOLICIÓN O RESTITUCIÓN ORDENADAS MEDIANTE ACTOS ADMINISTRATIVOS DEBIDAMENTE EJECUTORIADOS EN CUMPLIMIENTO DE LAS DECISIONES POLICIVAS EMITIDAS POR AUT ORIDAD COMPETENTE POR CONTRAVENIR LAS NORMAS URBANÍSTICAS O POR OCUPAR INDEBIDAMENTE EL ESPACIO PUBLICO, ASÍ COMO LAS ORDENADAS EN LOS OPERATIVOS DE HECHOS NOTORIOS DE OCUPACIÓN INDEBIDA DEL ESPACIO PÚBLICO"/>
    <s v="https://community.secop.gov.co/Public/Tendering/OpportunityDetail/Index?noticeUID=CO1.NTC.4673365&amp;isFromPublicArea=True&amp;isModal=true&amp;asPopupView=true"/>
    <x v="21"/>
    <x v="497"/>
    <d v="2023-09-01T00:00:00"/>
    <d v="2024-08-31T00:00:00"/>
    <s v="1 años "/>
    <d v="2024-08-31T00:00:00"/>
    <s v=""/>
    <d v="2024-08-31T00:00:00"/>
    <s v="1 años "/>
    <s v="Término Ok"/>
    <m/>
    <m/>
    <m/>
    <m/>
    <m/>
    <m/>
    <n v="0"/>
    <n v="0"/>
    <n v="0"/>
    <m/>
    <s v="No aplica"/>
    <n v="0"/>
    <n v="0"/>
    <n v="0"/>
    <m/>
    <s v="-"/>
    <n v="0"/>
    <m/>
  </r>
  <r>
    <x v="3"/>
    <s v="113493-2023"/>
    <n v="91709"/>
    <s v="Tienda virtual"/>
    <s v="ORDEN DE COMPRA 113493"/>
    <s v="No aplica"/>
    <x v="6"/>
    <x v="9"/>
    <x v="3"/>
    <m/>
    <m/>
    <s v="UNION TEMPORAL VIAJANDO PORCOLOMBIA"/>
    <n v="901669941"/>
    <m/>
    <s v="No es CPS P-AG"/>
    <n v="152588800"/>
    <n v="0"/>
    <n v="0"/>
    <n v="152588800"/>
    <s v="-"/>
    <s v="ORGANIZACION DE TRANSPORTES PINTO SAS (80.00%) - COOPERATIVA MULTIACTIVA DE TRANSPORTADORES DE COLOMBIA LTDA (20.00%)"/>
    <m/>
    <s v="No aplica"/>
    <s v="Unión Temporal"/>
    <x v="2"/>
    <m/>
    <s v="PRESTAR LOS SERVICIOS DE TRANSPORTE TERRESTRE ESPECIAL DE PASAJEROS, PARA LA IMPLEMENTACIÓN DE ACCIONES QUE PROMUEVAN EL DESARROLLO DE ESTRATEGIAS DE CUIDADO PARA LAS MUJERES CUIDADORAS EN EL MARCO DEL SISTEMA DISTRITAL DE CUIDADO"/>
    <s v="https://colombiacompra.gov.co/tienda-virtual-del-estado-colombiano/ordenes-compra/113493"/>
    <x v="4"/>
    <x v="496"/>
    <d v="2023-08-02T00:00:00"/>
    <d v="2024-02-01T00:00:00"/>
    <s v="6 meses "/>
    <d v="2024-02-01T00:00:00"/>
    <s v=""/>
    <d v="2024-02-01T00:00:00"/>
    <s v="6 meses "/>
    <s v="Término Ok"/>
    <m/>
    <m/>
    <m/>
    <d v="2024-04-20T00:00:00"/>
    <s v="-"/>
    <s v="-"/>
    <s v="-"/>
    <s v="…"/>
    <s v="..."/>
    <s v="..."/>
    <s v="No aplica"/>
    <n v="0"/>
    <n v="0"/>
    <n v="0"/>
    <m/>
    <s v="-"/>
    <n v="0"/>
    <m/>
  </r>
  <r>
    <x v="3"/>
    <s v="614-2023"/>
    <n v="90436"/>
    <s v="Secop II"/>
    <s v="614-2023-CINT(90436)"/>
    <s v="FDLSUBA-CMA-7-2023(90436)"/>
    <x v="4"/>
    <x v="7"/>
    <x v="2"/>
    <m/>
    <m/>
    <s v="CONSORCIO INTERVIAS SUBA"/>
    <n v="901736617"/>
    <m/>
    <s v="No es CPS P-AG"/>
    <n v="722493187"/>
    <n v="0"/>
    <n v="0"/>
    <n v="722493187"/>
    <s v="-"/>
    <s v="CGB SAS (50.00%) - CINCO SAS INGENIEROS CONSULTORES (50.00%)"/>
    <m/>
    <s v="No aplica"/>
    <s v="Consorcio"/>
    <x v="8"/>
    <s v="1. Bajo oficio 20246110039782 con asunto: &quot;ACEPTACION DE SUSPENSION CONTRATO DE INTERVENTORIA DE CONFORMIDAD A RESOLUCION 120 DE 2024&quot;, el contratista interventor CONSORCIO INTERVIAS SUBA, quien en el marco del contrato 614 de 2023, funge como interventor del contrato de obra 521 de 2023 solicita se dé cumplimiento a lo ordenado en la Resolución 120 de 2024 artículo Quinto (5°) de la parte resolutiva, la cual señala: (se extrae aparte del documento): ARTICULO QUINTO: GESTIONAR la suspensión de mutuo acuerdo o unilateral del Contrato de interventoria 614 de 2023 en tanto se definan los parámetros a seguir para la ejecución de las actividades de obra."/>
    <s v="INTERVENTORÍA INTEGRAL PARA CONSERVACIÓN DE LA MALLA VIAL LOCAL E INTERMEDIA Y ESPACIO PÚBLICO DE LA LOCALIDAD DE SUBA EN LA CIUDAD DE BOGOTÁ D.C."/>
    <s v="https://community.secop.gov.co/Public/Tendering/OpportunityDetail/Index?noticeUID=CO1.NTC.4616085&amp;isFromPublicArea=True&amp;isModal=true&amp;asPopupView=true"/>
    <x v="11"/>
    <x v="498"/>
    <d v="2023-08-17T00:00:00"/>
    <d v="2024-03-16T00:00:00"/>
    <s v="7 meses "/>
    <d v="2024-03-22T00:00:00"/>
    <s v=""/>
    <d v="2024-03-22T00:00:00"/>
    <s v="7 meses "/>
    <s v="Término Ok"/>
    <s v="Suspendido"/>
    <s v="1. Desde el 08 mar. 2024 hasta el 13 mar. 2024."/>
    <n v="6"/>
    <m/>
    <s v="-"/>
    <s v="-"/>
    <s v="-"/>
    <s v="…"/>
    <s v="..."/>
    <s v="..."/>
    <s v="No aplica"/>
    <n v="0"/>
    <n v="0"/>
    <n v="0"/>
    <m/>
    <s v="-"/>
    <n v="0"/>
    <m/>
  </r>
  <r>
    <x v="3"/>
    <s v="113923-2023"/>
    <n v="92429"/>
    <s v="Tienda virtual"/>
    <s v="ORDEN DE COMPRA 113923"/>
    <s v="No aplica"/>
    <x v="6"/>
    <x v="9"/>
    <x v="3"/>
    <m/>
    <m/>
    <s v="ETB - EMPRESA DE TELECOMUNICACIONES DE BOGOTÁ S.A. E.S.P."/>
    <s v="899999061-9"/>
    <m/>
    <s v="No es CPS P-AG"/>
    <n v="7959672"/>
    <n v="0"/>
    <n v="0"/>
    <n v="7959672"/>
    <s v="-"/>
    <m/>
    <m/>
    <s v="No aplica"/>
    <s v="Persona Jurídica"/>
    <x v="6"/>
    <m/>
    <s v="ADQUISICIÓN DEL SERVICIO DE INTERNET PARA EL CENTRO DE TECNOLOGÍA INSTALADO EN EL COLEGIO NICOLÁS BUENAVENTURA – SEDE CHORRILLOS DE LA ZONA RURAL DE SUBA"/>
    <s v="https://colombiacompra.gov.co/tienda-virtual-del-estado-colombiano/ordenes-compra/113923"/>
    <x v="9"/>
    <x v="498"/>
    <d v="2023-08-17T00:00:00"/>
    <d v="2024-08-16T00:00:00"/>
    <s v="1 años "/>
    <d v="2024-08-16T00:00:00"/>
    <s v=""/>
    <d v="2024-08-16T00:00:00"/>
    <s v="1 años "/>
    <s v="Término Ok"/>
    <m/>
    <m/>
    <m/>
    <m/>
    <m/>
    <m/>
    <n v="0"/>
    <n v="0"/>
    <n v="0"/>
    <m/>
    <s v="No aplica"/>
    <n v="0"/>
    <n v="0"/>
    <n v="0"/>
    <m/>
    <s v="-"/>
    <n v="0"/>
    <m/>
  </r>
  <r>
    <x v="3"/>
    <s v="114079-2023"/>
    <n v="92453"/>
    <s v="Tienda virtual"/>
    <s v="ORDEN DE COMPRA 114079"/>
    <s v="No aplica"/>
    <x v="6"/>
    <x v="9"/>
    <x v="3"/>
    <m/>
    <m/>
    <s v="DISCOMPUCOL SAS"/>
    <n v="900032888"/>
    <s v="Bogotá, D.C."/>
    <s v="No es CPS P-AG"/>
    <n v="2459346"/>
    <n v="0"/>
    <n v="0"/>
    <n v="2459346"/>
    <s v="-"/>
    <m/>
    <m/>
    <s v="No aplica"/>
    <s v="Persona Jurídica"/>
    <x v="4"/>
    <m/>
    <s v="ADQUIRIR VIDEOPROYECTOR PARA DOTAR LA CASA DE LA MEMORIA DE SUBA"/>
    <s v="https://colombiacompra.gov.co/tienda-virtual-del-estado-colombiano/ordenes-compra/114079"/>
    <x v="4"/>
    <x v="499"/>
    <d v="2023-08-14T00:00:00"/>
    <d v="2023-11-08T00:00:00"/>
    <s v="2 meses 26 días."/>
    <d v="2023-11-08T00:00:00"/>
    <s v=""/>
    <d v="2023-11-08T00:00:00"/>
    <s v="2 meses 26 días."/>
    <s v="Término Ok"/>
    <m/>
    <m/>
    <m/>
    <m/>
    <m/>
    <m/>
    <n v="0"/>
    <n v="0"/>
    <n v="0"/>
    <m/>
    <s v="No aplica"/>
    <n v="0"/>
    <n v="0"/>
    <n v="0"/>
    <m/>
    <s v="-"/>
    <n v="0"/>
    <m/>
  </r>
  <r>
    <x v="3"/>
    <s v="114080-2023"/>
    <n v="91711"/>
    <s v="Tienda virtual"/>
    <s v="ORDEN DE COMPRA 114080"/>
    <s v="No aplica"/>
    <x v="6"/>
    <x v="9"/>
    <x v="3"/>
    <m/>
    <m/>
    <s v="PROVEEDORES PARA SISTEMAS Y CIA SAS"/>
    <n v="860530386"/>
    <s v="Bogotá, D.C."/>
    <s v="No es CPS P-AG"/>
    <n v="68187060"/>
    <n v="0"/>
    <n v="0"/>
    <n v="68187060"/>
    <s v="-"/>
    <m/>
    <m/>
    <s v="No aplica"/>
    <s v="Persona Jurídica"/>
    <x v="4"/>
    <m/>
    <s v="ADQUIRIR TABLETS PARA EL FORTALECIMIENTO DE LAS ORGANIZACIONES SOCIALES, COMUNITARIAS, COMUNALES, PROPIEDAD HORIZONTAL E INSTANCIAS Y MECANISMOS DE PARTICIPACIÓN EN SUBA"/>
    <s v="https://colombiacompra.gov.co/tienda-virtual-del-estado-colombiano/ordenes-compra/114080"/>
    <x v="4"/>
    <x v="499"/>
    <d v="2023-08-05T00:00:00"/>
    <d v="2023-11-07T00:00:00"/>
    <s v="3 meses 3 días."/>
    <d v="2023-11-07T00:00:00"/>
    <s v=""/>
    <d v="2023-11-07T00:00:00"/>
    <s v="3 meses 3 días."/>
    <s v="Término Ok"/>
    <m/>
    <m/>
    <m/>
    <m/>
    <m/>
    <m/>
    <n v="0"/>
    <n v="0"/>
    <n v="0"/>
    <m/>
    <s v="No aplica"/>
    <n v="0"/>
    <n v="0"/>
    <n v="0"/>
    <m/>
    <s v="-"/>
    <n v="0"/>
    <m/>
  </r>
  <r>
    <x v="3"/>
    <s v="615-2023"/>
    <n v="90813"/>
    <s v="Secop II"/>
    <s v="615-2023-CPS(90813)"/>
    <s v="FDLSLP-9-2023(90813)"/>
    <x v="5"/>
    <x v="2"/>
    <x v="2"/>
    <m/>
    <m/>
    <s v="FUNDACIÓN PARA EL DESARROLLO SOCIAL Y EMPRESARIAL COMUNITARIO DE COLOMBIA – FUNDESOEMCO"/>
    <n v="805028473"/>
    <s v="Cali (Valle del Cauca)"/>
    <s v="No es CPS P-AG"/>
    <n v="519730114"/>
    <n v="0"/>
    <n v="0"/>
    <n v="519730114"/>
    <s v="-"/>
    <m/>
    <m/>
    <s v="No aplica"/>
    <s v="ESAL"/>
    <x v="3"/>
    <m/>
    <s v="EJECUTAR ACTIVIDADES DE PROMOCIÓN, MANEJO Y MANTENIMIENTO DE LA JARDINERÍA EN LA LOCALIDAD DE SUBA."/>
    <s v="https://community.secop.gov.co/Public/Tendering/OpportunityDetail/Index?noticeUID=CO1.NTC.4650124&amp;isFromPublicArea=True&amp;isModal=true&amp;asPopupView=true"/>
    <x v="12"/>
    <x v="500"/>
    <d v="2023-08-28T00:00:00"/>
    <d v="2024-04-27T00:00:00"/>
    <s v="8 meses "/>
    <d v="2024-04-27T00:00:00"/>
    <s v=""/>
    <d v="2024-04-27T00:00:00"/>
    <s v="8 meses "/>
    <s v="Término Ok"/>
    <m/>
    <m/>
    <m/>
    <m/>
    <m/>
    <m/>
    <n v="0"/>
    <n v="0"/>
    <n v="0"/>
    <m/>
    <s v="No aplica"/>
    <n v="0"/>
    <n v="0"/>
    <n v="0"/>
    <m/>
    <s v="-"/>
    <n v="0"/>
    <m/>
  </r>
  <r>
    <x v="3"/>
    <s v="616-2023"/>
    <n v="91713"/>
    <s v="Secop II"/>
    <s v="616-2023-CPS(91713)"/>
    <s v="FDLSSAMC-10-2023(91713) "/>
    <x v="2"/>
    <x v="2"/>
    <x v="2"/>
    <m/>
    <m/>
    <s v="FUNDACIÓN G3"/>
    <n v="900843188"/>
    <s v="Bogotá, D.C."/>
    <s v="No es CPS P-AG"/>
    <n v="192656240"/>
    <n v="0"/>
    <n v="0"/>
    <n v="192656240"/>
    <s v="-"/>
    <m/>
    <m/>
    <s v="No aplica"/>
    <s v="ESAL"/>
    <x v="3"/>
    <s v="1. No hay nota en Secop ni documentos de soporte de modificación contractual."/>
    <s v="CONTRATAR SERVICIOS LOGISTICOS Y OPERATIVOS PARA LA EJECUCION DE SALIDAS PEDAGOGICAS Y/O RECREODEPORTIVAS EN EL MARCO DEL PROYECTO 2032 SUBA CONSTRUYE ENTORNOS SEGUROS Y EL PROYECTO 1963 SUBA UNA COMUNIDAD QUE SE MUEVE"/>
    <s v="https://community.secop.gov.co/Public/Tendering/OpportunityDetail/Index?noticeUID=CO1.NTC.4757134&amp;isFromPublicArea=True&amp;isModal=true&amp;asPopupView=true"/>
    <x v="4"/>
    <x v="501"/>
    <d v="2023-08-22T00:00:00"/>
    <d v="2023-12-21T00:00:00"/>
    <s v="4 meses "/>
    <d v="2023-12-21T00:00:00"/>
    <s v=""/>
    <d v="2023-12-21T00:00:00"/>
    <s v="4 meses "/>
    <s v="Término Ok"/>
    <m/>
    <m/>
    <m/>
    <m/>
    <m/>
    <m/>
    <n v="0"/>
    <n v="0"/>
    <n v="0"/>
    <m/>
    <s v="No aplica"/>
    <n v="0"/>
    <n v="0"/>
    <n v="0"/>
    <m/>
    <s v="-"/>
    <n v="0"/>
    <s v="¿Por qué la observación del estado?"/>
  </r>
  <r>
    <x v="3"/>
    <s v="617-2023"/>
    <n v="91713"/>
    <s v="Secop II"/>
    <s v="617-2023-CO (91577)"/>
    <s v="FDLSLP-10-2023 (91577) "/>
    <x v="5"/>
    <x v="8"/>
    <x v="2"/>
    <m/>
    <m/>
    <s v="HG INGENIERIA Y CONSTRUCCIONES S.A.S. BIC "/>
    <n v="900694164"/>
    <s v="Cali (Valle del Cauca)"/>
    <s v="No es CPS P-AG"/>
    <n v="616532678"/>
    <n v="0"/>
    <n v="0"/>
    <n v="616532678"/>
    <s v="-"/>
    <m/>
    <m/>
    <s v="No aplica"/>
    <s v="Persona Jurídica"/>
    <x v="3"/>
    <s v="2. Las partes acordamos REINICIAR el CONTRATO DE OBRA PUBLICA No. 617-2023 CELEBRADO ENTRE EL FONDO DE DESARROLLO LOCAL DE SUBA Y HG INGENIERIA SAS, a partir del 25 de febrero de 2024, por consiguiente, la fecha de terminación será el 20 de mayo de 2024._x000a_1. Con base en la información proporcionada, surge la urgente necesidad de identificar nuevos usuarios que se ajusten a la capacidad disponible de los transformadores en la zona. Será necesario realizar un estudio detallado de los nodos eléctricos de la región, evaluando la ubicación, distribución, capacidad y disponibilidad de los transformadores. Este análisis permitirá seleccionar y distribuir a los nuevos usuarios en cada uno de los nodos de manera eficiente. Adicionalmente, dado que los usuarios deben ser reemplazados, los tramites con el operador de red se verán del mismo modo retrasados, los cuales según la CREG 074 del 2021, son nueve (9) días hábiles para la revisión de la completitud de la información, para posteriormente contar con qunce (15) días hábiles para la verificación técnica de documentación. Una vez, culminada dicha revisión el proceso de conexión dura siete (7) días hábiles en caso tal que se requieran ajustes en las condiciones de las instalaciones, bajo previa visita por parte del operador de red, para posteriormente realizar la entrada en operación del sistema pasado cinco (5) días hábiles."/>
    <s v="SUMINISTRO, INSTALACIÓN Y PUESTA EN FUNCIONAMIENTO DE SOLUCIONES FOTOVOLTAICAS INDIVIDUALES DESMONTABLES, PARA VIVIENDAS DE LA ZONA RURAL DE LA LOCALIDAD DE SUBA, EN EL MARCO DEL PROYECTO No.  2014 DE LA VIGENCIA 2023”, "/>
    <s v="https://community.secop.gov.co/Public/Tendering/OpportunityDetail/Index?noticeUID=CO1.NTC.4710181&amp;isFromPublicArea=True&amp;isModal=true&amp;asPopupView=true"/>
    <x v="12"/>
    <x v="502"/>
    <d v="2023-10-06T00:00:00"/>
    <d v="2024-04-05T00:00:00"/>
    <s v="6 meses "/>
    <d v="2024-05-20T00:00:00"/>
    <s v=""/>
    <d v="2024-05-20T00:00:00"/>
    <s v="6 meses "/>
    <s v="Término Ok"/>
    <s v="Reactivado"/>
    <s v="1. Desde el 11 ene. 2024 hasta el 25 feb. 2024."/>
    <n v="45"/>
    <m/>
    <m/>
    <m/>
    <m/>
    <m/>
    <m/>
    <m/>
    <s v="No aplica"/>
    <m/>
    <m/>
    <m/>
    <m/>
    <s v="-"/>
    <m/>
    <m/>
  </r>
  <r>
    <x v="3"/>
    <s v="618-2023"/>
    <n v="91364"/>
    <s v="Secop II"/>
    <s v="618-2023-SUM(91364)"/>
    <s v="FDLSUBA-CMA-6-2023(91364)"/>
    <x v="4"/>
    <x v="5"/>
    <x v="2"/>
    <m/>
    <m/>
    <s v="BIG MEDIA PUBLICIDAD S.A.S"/>
    <n v="900663951"/>
    <s v="Bogotá, D.C."/>
    <s v="No es CPS P-AG"/>
    <n v="29000000"/>
    <n v="0"/>
    <n v="0"/>
    <n v="29000000"/>
    <s v="-"/>
    <m/>
    <m/>
    <s v="No aplica"/>
    <s v="Persona Jurídica"/>
    <x v="6"/>
    <m/>
    <s v="CONTRATAR A MONTO AGOTABLE, EL SUMINISTRO DE SERVICIOS DE PUBLICIDAD, MATERIAL IMPRESO Y POP, PARA LAS ACTIVIDADES DE COMUNICACIÓN, DIVULGACIÓN Y DIFUSIÓN DE LAS CAMPAÑAS INSTITUCIONALES, DE BIEN E INTERES PÚBLICO DESARROLLADAS POR LA ALCALDIA LOCAL DE SUBA"/>
    <s v="https://community.secop.gov.co/Public/Tendering/OpportunityDetail/Index?noticeUID=CO1.NTC.4773862&amp;isFromPublicArea=True&amp;isModal=true&amp;asPopupView=true"/>
    <x v="15"/>
    <x v="503"/>
    <d v="2023-09-01T00:00:00"/>
    <d v="2024-06-30T00:00:00"/>
    <s v="10 meses "/>
    <d v="2024-06-30T00:00:00"/>
    <s v=""/>
    <d v="2024-06-30T00:00:00"/>
    <s v="10 meses "/>
    <s v="Término Ok"/>
    <m/>
    <m/>
    <m/>
    <m/>
    <m/>
    <m/>
    <m/>
    <m/>
    <m/>
    <m/>
    <s v="No aplica"/>
    <m/>
    <m/>
    <m/>
    <m/>
    <s v="-"/>
    <m/>
    <m/>
  </r>
  <r>
    <x v="3"/>
    <s v="619-2023"/>
    <n v="91364"/>
    <s v="Secop II"/>
    <s v="619-2023-SUM(91364)"/>
    <s v="FDLSUBA-CMA-6-2023(91364)"/>
    <x v="4"/>
    <x v="5"/>
    <x v="2"/>
    <m/>
    <m/>
    <s v="GN GENERACION DE NEGOCIOS SAS"/>
    <n v="901370420"/>
    <s v="Bogotá, D.C."/>
    <s v="No es CPS P-AG"/>
    <n v="125000000"/>
    <n v="0"/>
    <n v="0"/>
    <n v="125000000"/>
    <s v="-"/>
    <m/>
    <m/>
    <s v="No aplica"/>
    <s v="Persona Jurídica"/>
    <x v="6"/>
    <m/>
    <s v="CONTRATAR A MONTO AGOTABLE EL SUMINISTRO DE SERVICIOS DE PUBLICIDAD MATERIAL IMPRESO Y POP PARA LAS ACTIVIDADES DE COMUNICACIÓN DIVULGACIÓN Y DIFUSIÓN DE LAS CAMPAÑAS INSTITUCIONALES DE BIEN E INTERES PÚBLICO DESARROLLADAS POR LA ALCALDIA LOCAL DE SUBA LOTE 2"/>
    <s v="https://community.secop.gov.co/Public/Tendering/OpportunityDetail/Index?noticeUID=CO1.NTC.4773862&amp;isFromPublicArea=True&amp;isModal=true&amp;asPopupView=true"/>
    <x v="15"/>
    <x v="503"/>
    <d v="2023-09-01T00:00:00"/>
    <d v="2024-06-30T00:00:00"/>
    <s v="10 meses "/>
    <d v="2024-06-30T00:00:00"/>
    <s v=""/>
    <d v="2024-06-30T00:00:00"/>
    <s v="10 meses "/>
    <s v="Término Ok"/>
    <m/>
    <m/>
    <m/>
    <m/>
    <m/>
    <m/>
    <n v="0"/>
    <n v="0"/>
    <n v="0"/>
    <m/>
    <s v="No aplica"/>
    <n v="0"/>
    <n v="0"/>
    <n v="0"/>
    <m/>
    <s v="-"/>
    <n v="0"/>
    <m/>
  </r>
  <r>
    <x v="3"/>
    <s v="620-2023"/>
    <n v="63617"/>
    <s v="Secop II"/>
    <s v="532-2021CV(63617)_x0009_"/>
    <s v="No aplica"/>
    <x v="1"/>
    <x v="13"/>
    <x v="2"/>
    <m/>
    <m/>
    <s v="TRANSACCION DEL 532 DE 2021"/>
    <s v="899999061-9"/>
    <m/>
    <s v="No es CPS P-AG"/>
    <n v="0"/>
    <n v="0"/>
    <n v="0"/>
    <n v="0"/>
    <s v="-"/>
    <m/>
    <m/>
    <s v="No aplica"/>
    <s v="Persona Jurídica"/>
    <x v="2"/>
    <m/>
    <s v="ADQUISICIÓN DE ELEMENTOS DIDÁCTICOS, DEPORTIVOS Y MUSICALES, MOBILIARIO, LITERATURA Y PARQUES INFANTILES PARA LA DOTACIÓN DE INSTITUCIONES EDUCATIVAS OFICIALES DE LA LOCALIDAD DE SUBA"/>
    <s v="https://community.secop.gov.co/Public/Tendering/OpportunityDetail/Index?noticeUID=CO1.NTC.2400764&amp;isFromPublicArea=True&amp;isModal=true&amp;asPopupView=true"/>
    <x v="4"/>
    <x v="504"/>
    <d v="2023-09-04T00:00:00"/>
    <d v="2023-10-04T00:00:00"/>
    <s v="1 meses 1 días."/>
    <d v="2023-10-04T00:00:00"/>
    <s v=""/>
    <d v="2023-10-04T00:00:00"/>
    <s v="1 meses 1 días."/>
    <s v="Término Ok"/>
    <m/>
    <m/>
    <m/>
    <d v="2023-12-11T00:00:00"/>
    <m/>
    <m/>
    <n v="0"/>
    <n v="0"/>
    <n v="0"/>
    <m/>
    <s v="No aplica"/>
    <n v="0"/>
    <n v="0"/>
    <n v="0"/>
    <m/>
    <s v="-"/>
    <n v="0"/>
    <m/>
  </r>
  <r>
    <x v="3"/>
    <s v="621-2023"/>
    <n v="61653"/>
    <s v="Secop II"/>
    <s v="455-2021SUM(61653)_x0009_"/>
    <s v="No aplica"/>
    <x v="1"/>
    <x v="13"/>
    <x v="2"/>
    <m/>
    <m/>
    <s v="TRANSACCION DEL 455 DE 2021"/>
    <s v="899999061-9"/>
    <m/>
    <s v="No es CPS P-AG"/>
    <n v="0"/>
    <n v="0"/>
    <n v="0"/>
    <n v="0"/>
    <s v="-"/>
    <m/>
    <m/>
    <s v="No aplica"/>
    <s v="Persona Jurídica"/>
    <x v="3"/>
    <m/>
    <s v="ADQUIRIR LOS ELEMENTOS DEPORTIVOS PARA EL PROCESO DE DOTACIÓN EN EL MARCO DE LOS PRESUPUESTOS PARTICIPATIVOS A MONTO AGOTABLE Y COMO META DEL PLAN DE DESARROLLODE LA LOCALIDAD DE CONFORMIDAD CON LAS CANTIDADES, Y ESPECIFICACIONES TÉCNICAS CONTENIDAS EN LA FICHA TECNICA, LOS ESTUDIOS PREVIOS Y EL PLIEGO DE CONDICIONES"/>
    <s v="https://community.secop.gov.co/Public/Tendering/OpportunityDetail/Index?noticeUID=CO1.NTC.2246522&amp;isFromPublicArea=True&amp;isModal=true&amp;asPopupView=true"/>
    <x v="20"/>
    <x v="505"/>
    <d v="2023-09-06T00:00:00"/>
    <d v="2023-10-05T00:00:00"/>
    <s v="1 meses "/>
    <d v="2023-10-05T00:00:00"/>
    <s v=""/>
    <d v="2023-10-05T00:00:00"/>
    <s v="1 meses "/>
    <s v="Término Ok"/>
    <m/>
    <m/>
    <m/>
    <m/>
    <m/>
    <m/>
    <n v="0"/>
    <n v="0"/>
    <n v="0"/>
    <m/>
    <s v="No aplica"/>
    <n v="0"/>
    <n v="0"/>
    <n v="0"/>
    <m/>
    <s v="-"/>
    <n v="0"/>
    <m/>
  </r>
  <r>
    <x v="3"/>
    <s v="622-2023"/>
    <n v="92419"/>
    <s v="Secop II"/>
    <s v="622-2023CV(92419)"/>
    <s v="FDLSSASI-7-2023(92419)"/>
    <x v="1"/>
    <x v="4"/>
    <x v="2"/>
    <m/>
    <m/>
    <s v="POLYMET SAS"/>
    <n v="901050260"/>
    <s v="Cali (Valle del Cauca)"/>
    <s v="No es CPS P-AG"/>
    <n v="165501851"/>
    <n v="0"/>
    <n v="0"/>
    <n v="165501851"/>
    <s v="-"/>
    <m/>
    <m/>
    <s v="No aplica"/>
    <s v="Persona Jurídica"/>
    <x v="3"/>
    <s v="1. 5/12/2023 3:29:00 PM Mediante documento radicado en el Fondo de Desarrollo Local de Suba, por CAMILA ANDREA BARRIOS, quien obra como apoyo a la supervisión del Contrato 622-2023CV(92419), se solicita PRORROGA del contrato, suscrito con POLYMET SAS, por el término de QUINCE (15) DÍAS. De conformidad con la justificación esgrimida en el documento anexo suscrito por el supervisor, que hace parte integral de la presente modificación contractual. La nueva fecha terminación del contrato es el 20 DE DICIEMBRE DE 2023. Lo anterior, con fundamento además en el principio de la autonomía de la voluntad consagrado en el artículo 1602 del Código Civil, en concordancia con el artículo 40 de la Ley 80 de 1993, inciso tercero. 2. 20/12/2023 8:35:27 PM Mediante documento radicado en el Fondo de Desarrollo Local de Suba, por CAMILA ANDREA BARRIOS, quien obra como apoyo a la supervisión del Contrato 622-2023CV(92419), se solicita PRORROGA del contrato, suscrito con POLYMET SAS, por el término de UN (1) MES. De conformidad con la justificación esgrimida en el documento anexo suscrito por el supervisor, que hace parte integral de la presente modificación contractual. La nueva fecha terminación del contrato es el 20 DE ENERO DE 2024. Lo anterior, con fundamento además en el principio de la autonomía de la voluntad consagrado en el artículo 1602 del Código Civil, en concordancia con el artículo 40 de la Ley 80 de 1993, inciso tercero."/>
    <s v="ADQUISICIÓN DE ELEMENTOS DE MOBILIARIO PARA SALONES COMUNALES DE LA LOCALIDAD DE SUBA DE CONFORMIDAD CON LAS ESPECIFICACIONES Y CANTIDADES ESTABLECIDAS EN LAS FICHAS TÉCNICAS"/>
    <s v="https://community.secop.gov.co/Public/Tendering/OpportunityDetail/Index?noticeUID=CO1.NTC.4778784&amp;isFromPublicArea=True&amp;isModal=true&amp;asPopupView=true"/>
    <x v="4"/>
    <x v="505"/>
    <d v="2023-09-06T00:00:00"/>
    <d v="2023-12-20T00:00:00"/>
    <s v="3 meses 15 días."/>
    <d v="2024-01-20T00:00:00"/>
    <s v="1 meses "/>
    <d v="2024-01-20T00:00:00"/>
    <s v="4 meses 15 días."/>
    <s v="Término Ok"/>
    <m/>
    <m/>
    <m/>
    <m/>
    <m/>
    <m/>
    <n v="0"/>
    <n v="0"/>
    <n v="0"/>
    <m/>
    <s v="No aplica"/>
    <n v="0"/>
    <n v="0"/>
    <n v="0"/>
    <m/>
    <s v="-"/>
    <n v="0"/>
    <m/>
  </r>
  <r>
    <x v="3"/>
    <s v="623-2023"/>
    <n v="92905"/>
    <s v="Secop II"/>
    <s v="623-2023-PS(92905)"/>
    <s v="FDLSMC-5-2023(92905)"/>
    <x v="3"/>
    <x v="2"/>
    <x v="2"/>
    <m/>
    <m/>
    <s v="Cabildo Indígena Muisca de Suba"/>
    <n v="830115844"/>
    <s v="Bogotá, D.C."/>
    <s v="No es CPS P-AG"/>
    <n v="13293957"/>
    <n v="0"/>
    <n v="0"/>
    <n v="13293957"/>
    <s v="-"/>
    <m/>
    <m/>
    <s v="No aplica"/>
    <s v="Persona Jurídica"/>
    <x v="2"/>
    <m/>
    <s v="SUMINISTRAR LOS INSUMOS ANCESTRALES REQUERIDOS EN EL DESARROLLO DEL PROYECTO  N°  1967.  SUBA SALUDABLE Y SIN BARRERAS, COMPONENTE RECONOCIMIENTO DE SABERES ANCESTRALES, VIGENCIA 2023.&quot;"/>
    <s v="https://community.secop.gov.co/Public/Tendering/OpportunityDetail/Index?noticeUID=CO1.NTC.4848269&amp;isFromPublicArea=True&amp;isModal=true&amp;asPopupView=true"/>
    <x v="12"/>
    <x v="506"/>
    <d v="2023-09-06T00:00:00"/>
    <d v="2024-01-05T00:00:00"/>
    <s v="4 meses "/>
    <d v="2024-01-05T00:00:00"/>
    <s v=""/>
    <d v="2024-01-05T00:00:00"/>
    <s v="4 meses "/>
    <s v="Término Ok"/>
    <m/>
    <m/>
    <m/>
    <d v="2023-12-18T00:00:00"/>
    <m/>
    <m/>
    <n v="0"/>
    <n v="0"/>
    <n v="0"/>
    <m/>
    <s v="No aplica"/>
    <n v="0"/>
    <n v="0"/>
    <n v="0"/>
    <m/>
    <s v="-"/>
    <n v="0"/>
    <m/>
  </r>
  <r>
    <x v="3"/>
    <s v="115067-2023"/>
    <n v="92455"/>
    <s v="Tienda virtual"/>
    <s v="ORDEN DE COMPRA 115067"/>
    <s v="No aplica"/>
    <x v="6"/>
    <x v="9"/>
    <x v="3"/>
    <m/>
    <m/>
    <s v="ETB - EMPRESA DE TELECOMUNICACIONES DE BOGOTÁ S.A. E.S.P."/>
    <s v="899999061-9"/>
    <m/>
    <s v="No es CPS P-AG"/>
    <n v="20839679"/>
    <n v="0"/>
    <n v="0"/>
    <n v="20839679"/>
    <s v="-"/>
    <m/>
    <m/>
    <s v="No aplica"/>
    <s v="Persona Jurídica"/>
    <x v="6"/>
    <m/>
    <s v="ADQUISICIÓN DE CONECTIVIDAD DE INTERNET E INSTALACION Y FUNCIONAMIENTO DE ACCESSPOINT PARA LA CASA DE LA MEMORIA DE LA ALCALDÍA LOCAL DE SUBA"/>
    <s v="https://colombiacompra.gov.co/tienda-virtual-del-estado-colombiano/ordenes-compra/115067"/>
    <x v="9"/>
    <x v="505"/>
    <d v="2023-09-06T00:00:00"/>
    <d v="2024-06-14T00:00:00"/>
    <s v="9 meses 9 días."/>
    <d v="2024-06-14T00:00:00"/>
    <s v=""/>
    <d v="2024-06-14T00:00:00"/>
    <s v="9 meses 9 días."/>
    <s v="Término Ok"/>
    <m/>
    <m/>
    <m/>
    <m/>
    <m/>
    <m/>
    <n v="0"/>
    <n v="0"/>
    <n v="0"/>
    <m/>
    <s v="No aplica"/>
    <n v="0"/>
    <n v="0"/>
    <n v="0"/>
    <m/>
    <s v="-"/>
    <n v="0"/>
    <m/>
  </r>
  <r>
    <x v="3"/>
    <s v="624-2023"/>
    <n v="91398"/>
    <s v="Secop II"/>
    <s v="624-2023-CPS(91398)"/>
    <s v="FDLSLP-12-2023(91398)"/>
    <x v="5"/>
    <x v="2"/>
    <x v="2"/>
    <m/>
    <m/>
    <s v="IMPECOS SAS"/>
    <n v="901039835"/>
    <s v="Bogotá, D.C."/>
    <s v="No es CPS P-AG"/>
    <n v="892800000"/>
    <n v="0"/>
    <n v="0"/>
    <n v="892800000"/>
    <s v="-"/>
    <m/>
    <m/>
    <s v="No aplica"/>
    <s v="Persona Jurídica"/>
    <x v="3"/>
    <s v="1. 26/09/2023 4:33:45 PM LA ENTIDAD PRECISA QUE POR ERROR INVOLUNTARIO SE INCLUYÓ FECHA DE TERMINACIÓN DEL PRESENTE CONTRATO EL 3 DE MAYO DE 2024, CUANDO LO CORRECTO ES EL 24 DE MAYO DE 2024, DE ACUERDO AL ACTA DE INICIO FECHADA EL 25 DE SEPTIEMBRE DE 2023"/>
    <s v="DESARROLLAR LOS COMPONENTES DEL PROYECTO DE INVERSIÓN 1971: SUBA PROTEGE LOS ANIMALES: URGENCIAS, BRIGADAS MÉDICO-VETERINARIAS, ACCIONES DE ESTERILIZACIÓN, EDUCACIÓN Y ADOPCIÓN"/>
    <s v="https://community.secop.gov.co/Public/Tendering/OpportunityDetail/Index?noticeUID=CO1.NTC.4773095&amp;isFromPublicArea=True&amp;isModal=true&amp;asPopupView=true"/>
    <x v="12"/>
    <x v="506"/>
    <d v="2023-09-25T00:00:00"/>
    <d v="2024-05-03T00:00:00"/>
    <s v="7 meses 9 días."/>
    <d v="2024-05-24T00:00:00"/>
    <s v="21 días."/>
    <d v="2024-05-24T00:00:00"/>
    <s v="8 meses "/>
    <s v="Término Ok"/>
    <m/>
    <m/>
    <m/>
    <m/>
    <m/>
    <m/>
    <n v="0"/>
    <n v="0"/>
    <n v="0"/>
    <m/>
    <s v="No aplica"/>
    <n v="0"/>
    <n v="0"/>
    <n v="0"/>
    <m/>
    <s v="-"/>
    <n v="0"/>
    <m/>
  </r>
  <r>
    <x v="3"/>
    <s v="625-2023"/>
    <n v="92556"/>
    <s v="Secop II"/>
    <s v="625-2023SUM(92556)"/>
    <s v="FDLSSASI-8-2023(92556)"/>
    <x v="1"/>
    <x v="5"/>
    <x v="2"/>
    <m/>
    <m/>
    <s v="ACIERTO EMPRESARIAL 7 S.A.S."/>
    <n v="900813561"/>
    <s v="Bogotá, D.C."/>
    <s v="No es CPS P-AG"/>
    <n v="62880705"/>
    <n v="0"/>
    <n v="0"/>
    <n v="62880705"/>
    <s v="-"/>
    <m/>
    <m/>
    <s v="No aplica"/>
    <s v="Persona Jurídica"/>
    <x v="2"/>
    <m/>
    <s v="ADQUISICIÓN DE ELEMENTOS DIDACTICOS Y/O EDUCATIVOS PARA LAS ESTRATEGIAS DE FORTALECIMIENTO DE LOS MECANISMOS DE JUSTICIA COMUNITARIA Y LAS ACTIVIDADES DE EDUCACIÓN PARA LA RESILIENCIA Y LA PREVENCIÓN DE HECHOS DELICTIVOS EN LA LOCALIDAD SUBA"/>
    <s v="https://community.secop.gov.co/Public/Tendering/OpportunityDetail/Index?noticeUID=CO1.NTC.4833090&amp;isFromPublicArea=True&amp;isModal=true&amp;asPopupView=true"/>
    <x v="13"/>
    <x v="507"/>
    <d v="2023-09-25T00:00:00"/>
    <d v="2023-11-24T00:00:00"/>
    <s v="2 meses "/>
    <d v="2023-12-08T00:00:00"/>
    <s v="14 días."/>
    <d v="2023-12-08T00:00:00"/>
    <s v="2 meses 14 días."/>
    <s v="Término Ok"/>
    <m/>
    <m/>
    <m/>
    <d v="2024-02-02T00:00:00"/>
    <m/>
    <m/>
    <m/>
    <m/>
    <m/>
    <m/>
    <s v="No aplica"/>
    <m/>
    <m/>
    <m/>
    <m/>
    <s v="-"/>
    <m/>
    <m/>
  </r>
  <r>
    <x v="3"/>
    <s v="626-2023"/>
    <n v="91708"/>
    <s v="Secop II"/>
    <s v="626-2023-CPS(92434)"/>
    <s v="FDLSLP-14-2023(92434) "/>
    <x v="5"/>
    <x v="2"/>
    <x v="2"/>
    <m/>
    <m/>
    <s v="CONSORCIO VALLADOS SUBA"/>
    <n v="901756975"/>
    <m/>
    <s v="No es CPS P-AG"/>
    <n v="700000000"/>
    <n v="0"/>
    <n v="0"/>
    <n v="700000000"/>
    <s v="-"/>
    <s v="LUIS FERNANDO ISAZA CALDERON (50.00%) - DYCONIC SAS (50.00%)"/>
    <m/>
    <m/>
    <s v="Consorcio"/>
    <x v="3"/>
    <s v="1. No hay nota en Secop ni documentos de soporte de modificación contractual."/>
    <s v="PRESTAR LOS SERVICIOS DE LIMPIEZA DE FONDO A LOS VALLADOS Y TUBERÍA DE LA LOCALIDAD DE SUBA."/>
    <s v="https://community.secop.gov.co/Public/Tendering/OpportunityDetail/Index?noticeUID=CO1.NTC.4794047&amp;isFromPublicArea=True&amp;isModal=true&amp;asPopupView=true"/>
    <x v="11"/>
    <x v="508"/>
    <d v="2023-10-11T00:00:00"/>
    <d v="2024-04-10T00:00:00"/>
    <s v="6 meses "/>
    <d v="2024-04-10T00:00:00"/>
    <s v=""/>
    <d v="2024-04-10T00:00:00"/>
    <s v="6 meses "/>
    <s v="Término Ok"/>
    <m/>
    <m/>
    <m/>
    <m/>
    <m/>
    <m/>
    <m/>
    <m/>
    <m/>
    <m/>
    <s v="No aplica"/>
    <m/>
    <m/>
    <m/>
    <m/>
    <s v="-"/>
    <m/>
    <s v="¿Por qué la observación del estado?"/>
  </r>
  <r>
    <x v="3"/>
    <s v="627-2023"/>
    <n v="91708"/>
    <s v="Secop II"/>
    <s v="627-2023SUM(91708)"/>
    <s v="FDLSSASI-5-2023 (91708)"/>
    <x v="1"/>
    <x v="5"/>
    <x v="2"/>
    <m/>
    <m/>
    <s v="INVERSIONES BLUCHER S.A.S"/>
    <n v="900838631"/>
    <s v="Barranquilla (Atlántico)"/>
    <s v="No es CPS P-AG"/>
    <n v="484388075"/>
    <n v="0"/>
    <n v="0"/>
    <n v="484388075"/>
    <s v="-"/>
    <m/>
    <m/>
    <s v="No aplica"/>
    <s v="Persona Jurídica"/>
    <x v="3"/>
    <s v="1. No hay nota en Secop ni documentos de soporte de modificación contractual."/>
    <s v="ADQUISICIÓN DE ELEMENTOS PARA LA DOTACIÓN DE ARTICULOS DEPORTIVOS QUE FOMENTEN LA PRACTICA DE DIFERENTES MODALIDADES DEPORTIVAS Y LA CONVIVENCIA CIUDADANA"/>
    <s v="https://community.secop.gov.co/Public/Tendering/OpportunityDetail/Index?noticeUID=CO1.NTC.4810951&amp;isFromPublicArea=True&amp;isModal=true&amp;asPopupView=true"/>
    <x v="4"/>
    <x v="509"/>
    <d v="2023-09-12T00:00:00"/>
    <d v="2024-01-11T00:00:00"/>
    <s v="4 meses "/>
    <d v="2024-01-11T00:00:00"/>
    <s v=""/>
    <d v="2024-01-11T00:00:00"/>
    <s v="4 meses "/>
    <s v="Término Ok"/>
    <m/>
    <m/>
    <m/>
    <m/>
    <m/>
    <m/>
    <n v="0"/>
    <n v="0"/>
    <n v="0"/>
    <m/>
    <s v="No aplica"/>
    <n v="0"/>
    <n v="0"/>
    <n v="0"/>
    <m/>
    <s v="-"/>
    <n v="0"/>
    <s v="¿Por qué la observación del estado?"/>
  </r>
  <r>
    <x v="3"/>
    <s v="628-2023"/>
    <n v="91883"/>
    <s v="Secop II"/>
    <s v="CONTRATO 628-2023PS(91883)"/>
    <s v="FDLSLP-13-2023(91833)"/>
    <x v="5"/>
    <x v="2"/>
    <x v="2"/>
    <m/>
    <m/>
    <s v="IMAGROUP COLOMBIA S.A.S"/>
    <n v="900075108"/>
    <m/>
    <s v="No es CPS P-AG"/>
    <n v="823000000"/>
    <n v="115000000"/>
    <n v="0"/>
    <n v="938000000"/>
    <s v="-"/>
    <m/>
    <m/>
    <s v="No aplica"/>
    <s v="Persona Jurídica"/>
    <x v="6"/>
    <s v="1. 26/03/2024 9:23:25 AM La supervisión del Contrato de Prestación de Servicios No. 628-2023PS(91883), suscrito con IMAGROUP COLOMBIA S.A.S, IDENTIFICADA CON NIT NO. 900075108-3, REPRESENTADA LEGALMENTE POR EL SEÑOR JUAN ESTEBAN TABORDA GRISALES, IDENTIFICADO CON CÉDULA DE CIUDADANÍA NO. 98.672.341 radicó en la Oficina de Contratación solicitud de ADICIÓN NO. 1 Y PRÓRROGA NO. 1 del referido contrato así; a) Prórroga por CUARENTA Y CINCO DIAS, y adición para un valor ($115.000.000), la cual se encuentra respaldada con el Certificado de Disponibilidad Presupuestal No. 1084 del 22 de MARZO de 2024, teniendo en cuenta la justificación que se encuentra en los documentos anexos, que hacen parte integral del presente Contrato."/>
    <s v="EJECUTAR A MONTO AGOTABLE LOS SERVICIOS LOGÍSTICOS PARA LA REALIZACIÓN DE EVENTOS Y/O ACTIVIDADES MISIONALES Y DE APOYO, QUE REQUIERA LA ALCALDIA LOCAL DE SUBA EN EL MARCO DEL CUMPLIMIENTO DEL PLAN DE DESARROLLO LOCAL"/>
    <s v="https://community.secop.gov.co/Public/Tendering/OpportunityDetail/Index?noticeUID=CO1.NTC.4793681&amp;isFromPublicArea=True&amp;isModal=true&amp;asPopupView=true"/>
    <x v="8"/>
    <x v="510"/>
    <d v="2023-09-19T00:00:00"/>
    <d v="2024-05-18T00:00:00"/>
    <s v="8 meses "/>
    <d v="2024-07-02T00:00:00"/>
    <s v="1 meses 14 días."/>
    <d v="2024-07-02T00:00:00"/>
    <s v="9 meses 14 días."/>
    <s v="Término Ok"/>
    <m/>
    <m/>
    <m/>
    <m/>
    <m/>
    <m/>
    <m/>
    <m/>
    <m/>
    <m/>
    <s v="No aplica"/>
    <m/>
    <m/>
    <m/>
    <m/>
    <s v="-"/>
    <m/>
    <m/>
  </r>
  <r>
    <x v="3"/>
    <s v="629-2023"/>
    <n v="92559"/>
    <s v="Secop II"/>
    <s v="629- 2023CPS (92559)"/>
    <s v="PROCESO FDLSLP-15-2023 (92559)"/>
    <x v="5"/>
    <x v="2"/>
    <x v="2"/>
    <m/>
    <m/>
    <s v="FUNDAR LOGISTICA Y SERVICIOS INTEGRALES"/>
    <n v="900074944"/>
    <s v="Bogotá, D.C."/>
    <s v="No es CPS P-AG"/>
    <n v="1108500000"/>
    <n v="0"/>
    <n v="0"/>
    <n v="1108500000"/>
    <s v="-"/>
    <m/>
    <m/>
    <s v="No aplica"/>
    <s v="Persona Jurídica"/>
    <x v="3"/>
    <m/>
    <s v="PRESTAR A MONTO AGOTABLE, SERVICIOS LOGÍSTICOS Y DE SUMINISTRO DE ELEMENTOS PARA LA REALIZACIÓN DE EVENTOS DE ACTIVIDAD FÍSICA, RECREATIVAS Y RECREO DEPORTIVAS COMUNITARIAS PARA LOS HABITANTES DE LA LOCALIDAD DE SUBA"/>
    <s v="https://community.secop.gov.co/Public/Tendering/OpportunityDetail/Index?noticeUID=CO1.NTC.4833251&amp;isFromPublicArea=True&amp;isModal=true&amp;asPopupView=true"/>
    <x v="4"/>
    <x v="511"/>
    <d v="2023-09-25T00:00:00"/>
    <d v="2024-04-24T00:00:00"/>
    <s v="7 meses "/>
    <d v="2024-04-24T00:00:00"/>
    <s v=""/>
    <d v="2024-04-24T00:00:00"/>
    <s v="7 meses "/>
    <s v="Término Ok"/>
    <m/>
    <m/>
    <m/>
    <m/>
    <m/>
    <m/>
    <m/>
    <m/>
    <m/>
    <m/>
    <s v="No aplica"/>
    <m/>
    <m/>
    <m/>
    <m/>
    <s v="-"/>
    <m/>
    <m/>
  </r>
  <r>
    <x v="3"/>
    <s v="630-2023"/>
    <n v="92755"/>
    <s v="Secop II"/>
    <s v="630-2023SUM(92755)"/>
    <s v="FDLSSASI-9-2023(92755)"/>
    <x v="1"/>
    <x v="5"/>
    <x v="2"/>
    <m/>
    <m/>
    <s v="C I WARRIORS COMPANY SAS"/>
    <n v="900916649"/>
    <s v="Sevilla (Valle del Cauca)"/>
    <s v="No es CPS P-AG"/>
    <n v="85174607"/>
    <n v="0"/>
    <n v="0"/>
    <n v="85174607"/>
    <s v="-"/>
    <m/>
    <m/>
    <s v="No aplica"/>
    <s v="Persona Jurídica"/>
    <x v="2"/>
    <m/>
    <s v="ADQUISICIÓN DE LIBROS, ELEMENTOS DIDACTICOS Y MOBILIARIO PARA: JARDINES INFANTILES DE LA LOCALIDAD DE SUBA E INSTITUCIONES EDUCATIVAS QUE PERMITAN PROMOVER EL DESARROLLO INTEGRAL DE LOS NIÑOS Y NIÑAS, EN TORNO AL DESARROLLO E IMPLEMENTACIÓN DE ESTARTEGIAS CENTRADAS EN LA FAMILIA ESCUELA Y COMUNIDAD DE CONFORMIDAD CON LAS ESPECIFICACIONES Y CANTIDADES ESTABLECIDAS EN EL ANEXO TÉCNICO – LOTE 1 SUMINISTRO DE ELEMENTOS DE PAPELERÍA Y LITERARIOS "/>
    <s v="https://community.secop.gov.co/Public/Tendering/OpportunityDetail/Index?noticeUID=CO1.NTC.4848972&amp;isFromPublicArea=True&amp;isModal=true&amp;asPopupView=true"/>
    <x v="20"/>
    <x v="512"/>
    <d v="2023-10-02T00:00:00"/>
    <d v="2024-01-01T00:00:00"/>
    <s v="3 meses "/>
    <d v="2024-01-01T00:00:00"/>
    <s v=""/>
    <d v="2024-01-01T00:00:00"/>
    <s v="3 meses "/>
    <s v="Término Ok"/>
    <m/>
    <m/>
    <m/>
    <d v="2024-01-30T00:00:00"/>
    <m/>
    <m/>
    <n v="0"/>
    <n v="0"/>
    <n v="0"/>
    <m/>
    <s v="No aplica"/>
    <n v="0"/>
    <n v="0"/>
    <n v="0"/>
    <m/>
    <s v="-"/>
    <n v="0"/>
    <m/>
  </r>
  <r>
    <x v="3"/>
    <s v="631-2023"/>
    <n v="92755"/>
    <s v="Secop II"/>
    <s v="631-2023SUM(92755)"/>
    <s v="FDLSSASI-9-2023(92755)"/>
    <x v="1"/>
    <x v="5"/>
    <x v="2"/>
    <m/>
    <m/>
    <s v="SECURITY VIDEO EQUIPMENT SAS  - SECVIDEO"/>
    <n v="830005066"/>
    <s v="Bogotá, D.C."/>
    <s v="No es CPS P-AG"/>
    <n v="779980143"/>
    <n v="0"/>
    <n v="0"/>
    <n v="779980143"/>
    <s v="-"/>
    <m/>
    <m/>
    <s v="No aplica"/>
    <s v="Persona Jurídica"/>
    <x v="3"/>
    <s v="1. 27/12/2023 11:55:11 AM Por solicitud del contratista y justificado en que el personal de los jardines e instituciones educativas donde se entregaran e instalaran los parques infantiles está en vacaciones, se suspende el contrato 631-2023 hasta el 21 de enero incluido. El contratista actualizará el cronograma de entrega e instalación. 2. 24/01/2024 4:23:03 PM Se reactiva el contrato al cumplirse el periodo solicitado de suspensión. 3. 26/01/2024 9:25:07 AM En virtud de la suspension del plazo de cumplimiento se ajusta la fecha de terminación del contrato, esta modificacion de la fecha de terminación en secop es puramente formal y no altera las obligaciones de las partes ni genera mayores costos al contrato. 4. 2/02/2024 6:54:09 PM Por solicitud del contratista y con el fin de entregar algunos materiales que se han retrasado por causas ajenas a las partes, se prorroga el contrato en un mes (1) y trece (13) dias. Esta modificacion no genera costos adicionales para el Fondo de Desarrollo Local de Suba. 5. 20/03/2024 6:29:30 PM Prorrogar el término de ejecución pactado en el Contrato de compraventa No. No631-2023SUM(92755),, en CINCUENTA (50) DIAS, contados a partir del vencimiento del plazo inicialmente pactado que es el 20 de marzo de 2024, por consiguiente, la fecha de terminación incluida la prórroga será el nueve (09) de mayo de 2024. 6. 1/04/2024 3:12:45 PM Se aclara que el número de la prórroga suscrita el 20 de marzo de 2024 es la No. 2 del contrato No 631-2023SUM(92755) ; que para todos los efectos de la Prórroga No. 2, entiéndase que la tipología del contrato corresponde al Contrato de Suministro No. 631-2023SUM(92755)."/>
    <s v="ADQUISICIÓN DE LIBROS, ELEMENTOS DIDACTICOS Y MOBILIARIO PARA: JARDINES INFANTILES DE LA LOCALIDAD DE SUBA E INSTITUCIONES EDUCATIVAS QUE PERMITAN PROMOVER EL DESARROLLO INTEGRAL DE LOS NIÑOS Y NIÑAS, EN TORNO AL DESARROLLO E IMPLEMENTACIÓN DE ESTARTEGIAS CENTRADAS EN LA FAMILIA ESCUELA Y COMUNIDAD DE CONFORMIDAD CON LAS ESPECIFICACIONES Y CANTIDADES ESTABLECIDAS EN EL ANEXO TÉCNICO – LOTE 2 SUMINISTRO DE ELEMENTOS PEDAGÓGICOS, DIDÁCTICOS Y DE MOBILIARIO"/>
    <s v="https://community.secop.gov.co/Public/Tendering/OpportunityDetail/Index?noticeUID=CO1.NTC.4848972&amp;isFromPublicArea=True&amp;isModal=true&amp;asPopupView=true"/>
    <x v="20"/>
    <x v="513"/>
    <d v="2023-10-10T00:00:00"/>
    <d v="2024-01-09T00:00:00"/>
    <s v="3 meses "/>
    <d v="2024-05-09T00:00:00"/>
    <s v="4 meses "/>
    <d v="2024-05-09T00:00:00"/>
    <s v="7 meses "/>
    <s v="Término Ok"/>
    <m/>
    <m/>
    <m/>
    <m/>
    <m/>
    <m/>
    <n v="0"/>
    <n v="0"/>
    <n v="0"/>
    <m/>
    <s v="No aplica"/>
    <n v="0"/>
    <n v="0"/>
    <n v="0"/>
    <m/>
    <s v="-"/>
    <n v="0"/>
    <m/>
  </r>
  <r>
    <x v="3"/>
    <s v="632-2023"/>
    <n v="92904"/>
    <s v="Secop II"/>
    <s v="632-2023CSUM(92904)"/>
    <s v="FDLSSASI-10-2023(92904)"/>
    <x v="1"/>
    <x v="5"/>
    <x v="2"/>
    <m/>
    <m/>
    <s v="COMERCIALIZADORA SERLE.COM SAS"/>
    <n v="800089897"/>
    <m/>
    <s v="No es CPS P-AG"/>
    <n v="1219833642"/>
    <n v="0"/>
    <n v="0"/>
    <n v="1219833642"/>
    <s v="-"/>
    <m/>
    <m/>
    <s v="No aplica"/>
    <s v="Persona Jurídica"/>
    <x v="3"/>
    <m/>
    <s v="ADQUISICIÓN DE ELEMENTOS TECNOLÓGICOS PARA EL CUMPLIMIENTO DE LA METAS DEL PLAN DE DESARROLLO LOCAL DE SUBA"/>
    <s v="https://community.secop.gov.co/Public/Tendering/OpportunityDetail/Index?noticeUID=CO1.NTC.4880155&amp;isFromPublicArea=True&amp;isModal=true&amp;asPopupView=true"/>
    <x v="8"/>
    <x v="514"/>
    <d v="2023-10-02T00:00:00"/>
    <d v="2024-04-26T00:00:00"/>
    <s v="6 meses 25 días."/>
    <d v="2024-04-26T00:00:00"/>
    <s v=""/>
    <d v="2024-04-26T00:00:00"/>
    <s v="6 meses 25 días."/>
    <s v="Término Ok"/>
    <m/>
    <m/>
    <m/>
    <m/>
    <m/>
    <m/>
    <n v="0"/>
    <n v="0"/>
    <n v="0"/>
    <m/>
    <s v="No aplica"/>
    <n v="0"/>
    <n v="0"/>
    <n v="0"/>
    <m/>
    <s v="-"/>
    <n v="0"/>
    <m/>
  </r>
  <r>
    <x v="3"/>
    <s v="633-2023"/>
    <n v="92557"/>
    <s v="Secop II"/>
    <s v="633-2023CINT(92557)"/>
    <s v="FDLSUBA-CMA-10-2023(92557)"/>
    <x v="4"/>
    <x v="7"/>
    <x v="2"/>
    <m/>
    <m/>
    <s v="CONSORCIO SUBA SOLAR 1"/>
    <n v="1110495855"/>
    <m/>
    <s v="No es CPS P-AG"/>
    <n v="121925999"/>
    <n v="0"/>
    <n v="0"/>
    <n v="121925999"/>
    <s v="-"/>
    <s v="ENERGIAS LIMPIAS DE COLOMBIA ENELICO S.A.S. (70.00 %) - ALIANZA SOLIDARIA COOPERATIVA MULTIACTIVA DE PROFESIONALES (30.00 %)"/>
    <m/>
    <s v="No aplica"/>
    <s v="Consorcio"/>
    <x v="6"/>
    <s v="3. 19/03/2024 7:23:13 PM Se modifica la fecha de terminación, por los 45 días de suspensión._x000a_2. 18/03/2024 6:48:30 PM Se reinicia por vencimiento del plazo de suspensión acordado por las partes y la superación de los hechos que la motivaron._x000a_1. Teniendo en cuenta la justificación de la interventoría presentada a través del oficio con radicado no. 20236110273502, el apoyo a la supervisión considera necesario suspender el contrato de interventoría no. 633 de 2023, en sincronía con el periodo de suspensión del contrato de obra auditado no. 617 de 2023 por un lapso de 45 días calendario, prorrogable si el contrato de obra se mantiene suspendido a la espera de la culminación de las actividades de replanteo de los beneficiarios."/>
    <s v="REALIZAR LA INTERVENTORÍA TÉCNICA, ADMINISTRATIVA, LEGAL, FINANCIERA, CONTABLE, SEGURIDAD Y SALUD EN EL TRABAJO SOCIAL Y AMBIENTAL PARA EL CONTRATO QUE TIENE POR OBJETO EL SUMINISTRO, INSTALACIÓN Y PUESTA EN FUNCIONAMIENTO DE SOLUCIONES FOTOVOLTAICAS INDIVIDUALES DESMONTABLES, PARA VIVIENDAS DE LA ZONA RURAL DE LA LOCALIDAD DE SUBA, EN EL MARCO DEL PROYECTO N. 2014 DE LA VIGENCIA 2023"/>
    <s v="https://community.secop.gov.co/Public/Tendering/OpportunityDetail/Index?noticeUID=CO1.NTC.4884210&amp;isFromPublicArea=True&amp;isModal=true&amp;asPopupView=true"/>
    <x v="11"/>
    <x v="514"/>
    <d v="2023-10-05T00:00:00"/>
    <d v="2024-05-04T00:00:00"/>
    <s v="7 meses "/>
    <d v="2024-06-18T00:00:00"/>
    <s v=""/>
    <d v="2024-06-18T00:00:00"/>
    <s v="7 meses "/>
    <s v="Término Ok"/>
    <s v="Reactivado"/>
    <s v="1. Desde el 11 ene. 2024 hasta el 25 feb. 2024."/>
    <n v="45"/>
    <m/>
    <m/>
    <m/>
    <n v="0"/>
    <n v="0"/>
    <n v="0"/>
    <m/>
    <s v="No aplica"/>
    <n v="0"/>
    <n v="0"/>
    <n v="0"/>
    <m/>
    <s v="-"/>
    <n v="0"/>
    <m/>
  </r>
  <r>
    <x v="3"/>
    <s v="634-2023"/>
    <n v="92903"/>
    <s v="Secop II"/>
    <s v="634-2023-CPS(92903)"/>
    <s v="FDLSLP-16-2023 (92903) "/>
    <x v="5"/>
    <x v="2"/>
    <x v="2"/>
    <m/>
    <m/>
    <s v="FUNDACION SOCIAL VIVE COLOMBIA "/>
    <n v="8300956140"/>
    <m/>
    <s v="No es CPS P-AG"/>
    <n v="1931656237"/>
    <n v="0"/>
    <n v="0"/>
    <n v="1931656237"/>
    <s v="-"/>
    <m/>
    <m/>
    <s v="No aplica"/>
    <s v="ESAL"/>
    <x v="6"/>
    <s v="1. 18/03/2024 7:51:43 PM Mediante documento radicado en el Fondo de Desarrollo Local de Suba, por CAMILA ANDREA BARRIOS OVALLE, quien obra como apoyo a la supervisión del Contrato. 634-2023-CPS(92903), se solicita PRORROGA del Contrato, suscrito con FUNDACION SOCIAL VIVE COLOMBIA - FUNVIVE 2.0, por el término de, SEIS (06) MESES y modificación en la FORMA DE PAGO. De conformidad con la justificación esgrimida en el documento anexo suscrito por el supervisor, que hace parte integral de la presente modificación contractual. La nueva fecha terminación del contrato es el 08 de OCTUBRE de 2024 Lo anterior, con fundamento además en el principio de la autonomía de la voluntad consagrado en el artículo 1602 del Código Civil, en concordancia con el artículo 40 de la Ley 80 de 1993, inciso tercero."/>
    <s v="PRESTAR LOS SERVICIOS PARA LA IMPLEMENTACIÓN DEL MODELO DE INTERVENCIÓN TERRITORIAL PARA LA CONSTRUCCIÓN DE CIUDADANÍA, PREVENCIÓN DEL FEMINICIDIO Y VIOLENCIAS CONTRA LAS MUJERES”"/>
    <s v="https://community.secop.gov.co/Public/Tendering/OpportunityDetail/Index?noticeUID=CO1.NTC.4878258&amp;isFromPublicArea=True&amp;isModal=true&amp;asPopupView=true"/>
    <x v="4"/>
    <x v="515"/>
    <d v="2023-10-09T00:00:00"/>
    <d v="2024-04-08T00:00:00"/>
    <s v="6 meses "/>
    <d v="2024-10-08T00:00:00"/>
    <s v="6 meses "/>
    <d v="2024-10-08T00:00:00"/>
    <s v="1 años "/>
    <s v="Término Ok"/>
    <m/>
    <m/>
    <m/>
    <m/>
    <m/>
    <m/>
    <n v="0"/>
    <n v="0"/>
    <n v="0"/>
    <m/>
    <s v="No aplica"/>
    <n v="0"/>
    <n v="0"/>
    <n v="0"/>
    <m/>
    <s v="-"/>
    <n v="0"/>
    <m/>
  </r>
  <r>
    <x v="3"/>
    <s v="635-2023"/>
    <s v="No aplica"/>
    <s v="Secop II"/>
    <s v="635-2023-CPS(91578)"/>
    <s v="FDLSSAMC-11-2023(91578)"/>
    <x v="2"/>
    <x v="2"/>
    <x v="2"/>
    <m/>
    <m/>
    <s v="AVANCE ORGANIZACIONAL CONSULTORES SAS"/>
    <n v="800131690"/>
    <m/>
    <s v="No es CPS P-AG"/>
    <n v="308335044"/>
    <n v="0"/>
    <n v="0"/>
    <n v="308335044"/>
    <s v="-"/>
    <m/>
    <m/>
    <s v="No aplica"/>
    <s v="Persona Jurídica"/>
    <x v="3"/>
    <s v="1. 15/03/2024 10:20:01 AM Mediante documento radicado en el Fondo de Desarrollo Local de Suba, por JORGE ANDRÉS VARGAS LÓPEZ, quien obra como apoyo a la supervisión del Contrato 635-2023(91578), se solicita PRORROGA del contrato, suscrito con (AVANCE ORGANIZACIONAL CONSULTORES S.A.S. BIC, por el término de UN (1) MES. De conformidad con la justificación esgrimida en el documento anexo suscrito por el supervisor, que hace parte integral de la presente modificación contractual. La nueva fecha terminación del contrato es el dieciséis (16) de abril de 2024. Lo anterior, con fundamento además en el principio de la autonomía de la voluntad consagrado en el artículo 1602 del Código Civil, en concordancia con el artículo 40 de la Ley 80 de 1993, inciso tercero."/>
    <s v="PRESTAR LOS SERVICIOS PARA LA IMPLEMENTACIÓN DE ESTRATEGIAS DE PREVENCIÓN DE CONFLICTOS EN COMUNIDADES ESCOLARES EN LA LOCALIDAD DE SUBA"/>
    <s v="https://community.secop.gov.co/Public/Tendering/OpportunityDetail/Index?noticeUID=CO1.NTC.4913236&amp;isFromPublicArea=True&amp;isModal=true&amp;asPopupView=true"/>
    <x v="13"/>
    <x v="516"/>
    <d v="2023-10-17T00:00:00"/>
    <d v="2024-03-16T00:00:00"/>
    <s v="5 meses "/>
    <d v="2024-04-16T00:00:00"/>
    <s v="1 meses "/>
    <d v="2024-04-16T00:00:00"/>
    <s v="6 meses "/>
    <s v="Término Ok"/>
    <m/>
    <m/>
    <m/>
    <m/>
    <m/>
    <m/>
    <n v="0"/>
    <n v="0"/>
    <n v="0"/>
    <m/>
    <s v="No aplica"/>
    <n v="0"/>
    <n v="0"/>
    <n v="0"/>
    <m/>
    <s v="-"/>
    <n v="0"/>
    <m/>
  </r>
  <r>
    <x v="3"/>
    <s v="636-2023"/>
    <n v="78307"/>
    <s v="Secop II"/>
    <s v="561-2022CPS-CV(78307)"/>
    <s v="FDLSSASI-11-2022(78307)"/>
    <x v="1"/>
    <x v="13"/>
    <x v="2"/>
    <m/>
    <m/>
    <s v="TRANSACCIÓN INSTRUMENTOS MUSICALES 561 de 2022"/>
    <n v="900505401"/>
    <m/>
    <s v="No es CPS P-AG"/>
    <n v="0"/>
    <n v="0"/>
    <n v="0"/>
    <n v="0"/>
    <s v="-"/>
    <m/>
    <m/>
    <s v="No aplica"/>
    <s v="Persona Jurídica"/>
    <x v="2"/>
    <m/>
    <s v="Transacción sobre contrato de compraventa No 561-2022CV (78307), cuyo objeto es la: “ADQUISICIÓN DE INSTRUMENTOS MUSICALES E INSUMOS PARA EL DESARROLLO DE LA FASE DE FORMACIÓN SINFÓNICA DEL CENTRO FILARMÓNICO LOCAL DE SUBA” con ESM SOLUTIONS SAS NIT 900505401-3"/>
    <s v="https://community.secop.gov.co/Public/Tendering/OpportunityDetail/Index?noticeUID=CO1.NTC.3636208&amp;isFromPublicArea=True&amp;isModal=true&amp;asPopupView=true"/>
    <x v="20"/>
    <x v="517"/>
    <d v="2023-11-10T00:00:00"/>
    <d v="2024-01-09T00:00:00"/>
    <s v="2 meses "/>
    <d v="2024-01-09T00:00:00"/>
    <s v=""/>
    <d v="2024-01-09T00:00:00"/>
    <s v="2 meses "/>
    <s v="Término Ok"/>
    <m/>
    <m/>
    <m/>
    <d v="2023-12-30T00:00:00"/>
    <m/>
    <m/>
    <m/>
    <m/>
    <m/>
    <m/>
    <s v="No aplica"/>
    <m/>
    <m/>
    <m/>
    <m/>
    <s v="-"/>
    <m/>
    <m/>
  </r>
  <r>
    <x v="3"/>
    <s v="637-2023"/>
    <n v="93726"/>
    <s v="Secop II"/>
    <s v="637-2023PS (93726)"/>
    <s v="FDLSLP-17-2023(93726)"/>
    <x v="5"/>
    <x v="2"/>
    <x v="2"/>
    <m/>
    <m/>
    <s v="ASCODES SAS"/>
    <n v="811000798"/>
    <s v="Medellín (Antioquia)"/>
    <s v="No es CPS P-AG"/>
    <n v="598968936"/>
    <n v="0"/>
    <n v="0"/>
    <n v="598968936"/>
    <s v="-"/>
    <m/>
    <m/>
    <s v="No aplica"/>
    <s v="Persona Jurídica"/>
    <x v="6"/>
    <m/>
    <s v="CONTRATAR LOS SERVICIOS TECNICOS, OPERATIVOS Y PROFESIONALES PARA DESARROLLAR ACCIONES DE PREVENCIÓN EN MATERNIDAD TEMPRANA Y ACCIONES QUE DESDE LOS DISPOSITIVOS DE BASE COMUNITARIA LOCAL BUSQUEN DISMINUIR LOS FACTORES DE RIESGO FRENTE AL CONSUMO DE SUSTANCIAS PSICOACTIVAS, EN MARCO DE LOS PROYECTOS N° 2013 Y 1967 DE LA VIGENCIA 2023."/>
    <s v="https://community.secop.gov.co/Public/Tendering/OpportunityDetail/Index?noticeUID=CO1.NTC.4947658&amp;isFromPublicArea=True&amp;isModal=true&amp;asPopupView=true"/>
    <x v="20"/>
    <x v="517"/>
    <d v="2023-11-09T00:00:00"/>
    <d v="2024-07-08T00:00:00"/>
    <s v="8 meses "/>
    <d v="2024-07-08T00:00:00"/>
    <s v=""/>
    <d v="2024-07-08T00:00:00"/>
    <s v="8 meses "/>
    <s v="Término Ok"/>
    <m/>
    <m/>
    <m/>
    <m/>
    <m/>
    <m/>
    <n v="0"/>
    <n v="0"/>
    <n v="0"/>
    <m/>
    <s v="No aplica"/>
    <n v="0"/>
    <n v="0"/>
    <n v="0"/>
    <m/>
    <s v="-"/>
    <n v="0"/>
    <m/>
  </r>
  <r>
    <x v="3"/>
    <s v="638-2023"/>
    <n v="93728"/>
    <s v="Secop II"/>
    <s v="638-2023-CPS(93728) "/>
    <s v="FDLSLP-18-2023 (93728) "/>
    <x v="5"/>
    <x v="2"/>
    <x v="2"/>
    <m/>
    <m/>
    <s v="FUNDACIÓN ALBERTO MERANI"/>
    <n v="800055691"/>
    <m/>
    <s v="No es CPS P-AG"/>
    <n v="1127194732"/>
    <n v="0"/>
    <n v="0"/>
    <n v="1127194732"/>
    <s v="-"/>
    <m/>
    <m/>
    <s v="No aplica"/>
    <s v="ESAL"/>
    <x v="6"/>
    <m/>
    <s v="CONTRATAR LOS SERVICIOS INTEGRALES Y ESPECIALIZADOS PARA LA FORMACIÓN DE PERSONAS EN ESTRATEGIAS PERSONALES Y COMUNITARIAS DE PREVENCIÓN DE LA VIOLENCIA INTRAFAMILIAR Y/O VIOLENCIA SEXUAL EN LA LOCALIDAD DE SUBA"/>
    <s v="https://community.secop.gov.co/Public/Tendering/OpportunityDetail/Index?noticeUID=CO1.NTC.4949008&amp;isFromPublicArea=True&amp;isModal=true&amp;asPopupView=true"/>
    <x v="20"/>
    <x v="518"/>
    <d v="2023-11-01T00:00:00"/>
    <d v="2024-06-30T00:00:00"/>
    <s v="8 meses "/>
    <d v="2024-06-30T00:00:00"/>
    <s v=""/>
    <d v="2024-06-30T00:00:00"/>
    <s v="8 meses "/>
    <s v="Término Ok"/>
    <m/>
    <m/>
    <m/>
    <m/>
    <m/>
    <m/>
    <n v="0"/>
    <n v="0"/>
    <n v="0"/>
    <m/>
    <s v="No aplica"/>
    <n v="0"/>
    <n v="0"/>
    <n v="0"/>
    <m/>
    <s v="-"/>
    <n v="0"/>
    <m/>
  </r>
  <r>
    <x v="3"/>
    <s v="639-2023"/>
    <n v="93787"/>
    <s v="Secop II"/>
    <s v="639-2023PS (93787)"/>
    <s v="FDLSLP-19-2023(93787)"/>
    <x v="5"/>
    <x v="2"/>
    <x v="2"/>
    <m/>
    <m/>
    <s v="FUNDACION INTERNACIONAL DE PEDAGOGIA CONCEPTUAL ALBERTO MERANI"/>
    <n v="9003467799"/>
    <m/>
    <s v="No es CPS P-AG"/>
    <n v="842546669"/>
    <n v="0"/>
    <n v="0"/>
    <n v="842546669"/>
    <s v="-"/>
    <m/>
    <m/>
    <s v="No aplica"/>
    <s v="ESAL"/>
    <x v="6"/>
    <m/>
    <s v="REALIZAR PROCESOS DE RESTAURACIÓN ECOLÓGICA Y MANTENIMIENTO DE MATERIAL VEGETAL PLANTADO POR MEDIO DE CORREDORES DE POLINIZADORES, EN ÁREAS DE LA LOCALIDAD DE SUBA."/>
    <s v="https://community.secop.gov.co/Public/Tendering/OpportunityDetail/Index?noticeUID=CO1.NTC.4961140&amp;isFromPublicArea=True&amp;isModal=true&amp;asPopupView=true"/>
    <x v="12"/>
    <x v="519"/>
    <d v="2023-11-02T00:00:00"/>
    <d v="2024-09-01T00:00:00"/>
    <s v="10 meses "/>
    <d v="2024-09-01T00:00:00"/>
    <s v=""/>
    <d v="2024-09-01T00:00:00"/>
    <s v="10 meses "/>
    <s v="Término Ok"/>
    <m/>
    <m/>
    <m/>
    <m/>
    <m/>
    <m/>
    <n v="0"/>
    <n v="0"/>
    <n v="0"/>
    <m/>
    <s v="No aplica"/>
    <n v="0"/>
    <n v="0"/>
    <n v="0"/>
    <m/>
    <s v="-"/>
    <n v="0"/>
    <m/>
  </r>
  <r>
    <x v="3"/>
    <s v="640-2023"/>
    <n v="94015"/>
    <s v="Secop II"/>
    <s v="640-2023CPS-AG(94015)"/>
    <s v="FDLSUBACD-583-2023(94015)"/>
    <x v="0"/>
    <x v="0"/>
    <x v="0"/>
    <m/>
    <m/>
    <s v="KAREN JIMENA SOLANO FERNANDEZ"/>
    <n v="1020825693"/>
    <m/>
    <n v="1997"/>
    <n v="8000000"/>
    <n v="0"/>
    <n v="0"/>
    <n v="8000000"/>
    <n v="2000000"/>
    <m/>
    <m/>
    <n v="3"/>
    <s v="Persona Natural"/>
    <x v="0"/>
    <m/>
    <s v="Prestar los servicios de apoyo en las actividades de planeación y ejecución de los procesos ciudadanos de educación ambiental - PROCEDA, para el logro de las metas del Plan de Desarrollo Local de Suba en materia ambiental."/>
    <s v="https://community.secop.gov.co/Public/Tendering/OpportunityDetail/Index?noticeUID=CO1.NTC.5110478&amp;isFromPublicArea=True&amp;isModal=true&amp;asPopupView=true"/>
    <x v="12"/>
    <x v="520"/>
    <d v="2023-11-02T00:00:00"/>
    <d v="2024-03-01T00:00:00"/>
    <s v="4 meses "/>
    <d v="2024-03-01T00:00:00"/>
    <s v=""/>
    <d v="2024-03-01T00:00:00"/>
    <s v="4 meses "/>
    <s v="Término Ok"/>
    <m/>
    <m/>
    <m/>
    <m/>
    <s v="CL 15815121"/>
    <n v="3213868811"/>
    <s v=" ksolano833@gmail.com"/>
    <s v="Bancolombia"/>
    <s v="Ahorros"/>
    <s v="91201156241"/>
    <s v="Femenino"/>
    <s v="Colombia"/>
    <s v="Bogotá, D.C."/>
    <s v="Cundinamarca"/>
    <d v="1997-05-15T00:00:00"/>
    <n v="27"/>
    <s v="INGENIERIA GEOGRAFICA Y AMBIENTAL"/>
    <m/>
  </r>
  <r>
    <x v="3"/>
    <s v="641-2023"/>
    <n v="94015"/>
    <s v="Secop II"/>
    <s v="641-2023CPS-AG(94015)"/>
    <s v="FDLSUBACD-584-2023(94015)"/>
    <x v="0"/>
    <x v="0"/>
    <x v="0"/>
    <m/>
    <m/>
    <s v="DANIEL FELIPE ACOSTA MENDEZ"/>
    <n v="1019123384"/>
    <m/>
    <n v="1997"/>
    <n v="8000000"/>
    <n v="0"/>
    <n v="0"/>
    <n v="8000000"/>
    <n v="2000000"/>
    <m/>
    <m/>
    <n v="3"/>
    <s v="Persona Natural"/>
    <x v="0"/>
    <m/>
    <s v="PRESTAR LOS SERVICIOS DE APOYO EN LAS ACTIVIDADES DE PLANEACIÓN Y EJECUCIÓN DE LOS PROCESOS CIUDADANOS DE EDUCACIÓN AMBIENTAL - PROCEDA, PARA EL LOGRO DE LAS METAS DEL PLAN DE DESARROLLO LOCAL DE SUBA EN MATERIA AMBIENTAL. "/>
    <s v="https://community.secop.gov.co/Public/Tendering/OpportunityDetail/Index?noticeUID=CO1.NTC.5110268&amp;isFromPublicArea=True&amp;isModal=true&amp;asPopupView=true"/>
    <x v="12"/>
    <x v="520"/>
    <d v="2023-11-02T00:00:00"/>
    <d v="2024-03-01T00:00:00"/>
    <s v="4 meses "/>
    <d v="2024-03-01T00:00:00"/>
    <s v=""/>
    <d v="2024-03-01T00:00:00"/>
    <s v="4 meses "/>
    <s v="Término Ok"/>
    <m/>
    <m/>
    <m/>
    <m/>
    <s v="KR crr 147 a # 142 f 39"/>
    <n v="3028489799"/>
    <s v="danielmendez19960@gmail.com"/>
    <s v="Banco de Bogotá"/>
    <s v="Ahorros"/>
    <s v="30278790"/>
    <s v="Masculino"/>
    <s v="Colombia"/>
    <s v="Bogotá, D.C."/>
    <s v="Cundinamarca"/>
    <d v="1996-09-23T00:00:00"/>
    <n v="27"/>
    <s v="TECNOLOGO EN GESTION INTEGRADA DE LA CALIDAD, MEDIO AMBIENTE,"/>
    <m/>
  </r>
  <r>
    <x v="3"/>
    <s v="642-2023"/>
    <n v="94015"/>
    <s v="Secop II"/>
    <s v="642-2023CPS-AG(94015)"/>
    <s v="FDLSUBACD-585-2023(94015)"/>
    <x v="0"/>
    <x v="0"/>
    <x v="0"/>
    <m/>
    <m/>
    <s v="CESAR ESTEBAN GONZALEZ RIVERA"/>
    <n v="1233689314"/>
    <m/>
    <n v="1997"/>
    <n v="8000000"/>
    <n v="0"/>
    <n v="0"/>
    <n v="8000000"/>
    <n v="2000000"/>
    <m/>
    <m/>
    <n v="3"/>
    <s v="Persona Natural"/>
    <x v="0"/>
    <m/>
    <s v="Prestar los servicios de apoyo en las actividades de planeación y ejecución de los procesos ciudadanos de educación ambiental - PROCEDA, para el logro de las metas del Plan de Desarrollo Local de Suba en materia ambiental"/>
    <s v="https://community.secop.gov.co/Public/Tendering/OpportunityDetail/Index?noticeUID=CO1.NTC.5110835&amp;isFromPublicArea=True&amp;isModal=true&amp;asPopupView=true"/>
    <x v="12"/>
    <x v="520"/>
    <d v="2023-11-02T00:00:00"/>
    <d v="2024-03-01T00:00:00"/>
    <s v="4 meses "/>
    <d v="2024-03-01T00:00:00"/>
    <s v=""/>
    <d v="2024-03-01T00:00:00"/>
    <s v="4 meses "/>
    <s v="Término Ok"/>
    <m/>
    <m/>
    <m/>
    <m/>
    <s v="CLL 129 104 C  16"/>
    <n v="3015013837"/>
    <s v="c.e.g.r.cesar@gmail.com_x000d_"/>
    <s v="Banco Falabella"/>
    <s v="Ahorros"/>
    <s v="111140481329"/>
    <s v="Masculino"/>
    <s v="Colombia"/>
    <s v="Bogotá, D.C."/>
    <s v="Cundinamarca"/>
    <d v="1997-12-05T00:00:00"/>
    <n v="26"/>
    <s v="Trabajo social"/>
    <m/>
  </r>
  <r>
    <x v="3"/>
    <s v="643-2023"/>
    <n v="94015"/>
    <s v="Secop II"/>
    <s v="643-2023CPS-AG(94015)"/>
    <s v="FDLSUBACD-586-2023(94015)"/>
    <x v="0"/>
    <x v="0"/>
    <x v="0"/>
    <m/>
    <m/>
    <s v="JESSICA ANDREA CONTRERAS PARRA"/>
    <n v="1014290246"/>
    <m/>
    <n v="1997"/>
    <n v="8000000"/>
    <n v="0"/>
    <n v="0"/>
    <n v="8000000"/>
    <n v="2000000"/>
    <m/>
    <m/>
    <n v="3"/>
    <s v="Persona Natural"/>
    <x v="0"/>
    <m/>
    <s v="Prestar los servicios de apoyo en las actividades de planeación y ejecución de los procesos ciudadanos de educación ambiental - PROCEDA, para el logro de las metas del Plan de Desarrollo Local de Suba en materia ambiental"/>
    <s v="https://community.secop.gov.co/Public/Tendering/OpportunityDetail/Index?noticeUID=CO1.NTC.5111120&amp;isFromPublicArea=True&amp;isModal=true&amp;asPopupView=true"/>
    <x v="12"/>
    <x v="520"/>
    <d v="2023-11-02T00:00:00"/>
    <d v="2024-03-01T00:00:00"/>
    <s v="4 meses "/>
    <d v="2024-03-01T00:00:00"/>
    <s v=""/>
    <d v="2024-03-01T00:00:00"/>
    <s v="4 meses "/>
    <s v="Término Ok"/>
    <m/>
    <m/>
    <m/>
    <m/>
    <s v="Carrera 73 N. 163-64"/>
    <n v="3196632079"/>
    <s v="andreacontrep@gmail.com"/>
    <s v="Bancolombia"/>
    <s v="Ahorros"/>
    <s v="91255785716"/>
    <s v="Femenino"/>
    <s v="Colombia"/>
    <s v="Bogotá, D.C."/>
    <s v="Cundinamarca"/>
    <d v="1997-07-12T00:00:00"/>
    <n v="26"/>
    <s v="BACHILLER"/>
    <m/>
  </r>
  <r>
    <x v="3"/>
    <s v="644-2023"/>
    <n v="94015"/>
    <s v="Secop II"/>
    <s v="644-2023-CPS-AG(94015)"/>
    <s v="FDLSUBACD-587-2023(94015)"/>
    <x v="0"/>
    <x v="0"/>
    <x v="0"/>
    <m/>
    <m/>
    <s v="JOHANNA HERNANDEZ YAGAMA"/>
    <n v="1020715105"/>
    <m/>
    <n v="1997"/>
    <n v="8000000"/>
    <n v="0"/>
    <n v="0"/>
    <n v="8000000"/>
    <n v="2000000"/>
    <m/>
    <m/>
    <n v="3"/>
    <s v="Persona Natural"/>
    <x v="0"/>
    <m/>
    <s v="PRESTAR LOS SERVICIOS DE APOYO EN LAS ACTIVIDADES DE PLANEACIÓN Y EJECUCIÓN DE LOS PROCESOS CIUDADANOS DE EDUCACIÓN AMBIENTAL - PROCEDA, PARA EL LOGRO DE LAS METAS DEL PLAN DE DESARROLLO LOCAL DE SUBA EN MATERIA AMBIENTAL."/>
    <s v="https://community.secop.gov.co/Public/Tendering/OpportunityDetail/Index?noticeUID=CO1.NTC.5110422&amp;isFromPublicArea=True&amp;isModal=true&amp;asPopupView=true"/>
    <x v="12"/>
    <x v="520"/>
    <d v="2023-11-07T00:00:00"/>
    <d v="2024-03-06T00:00:00"/>
    <s v="4 meses "/>
    <d v="2024-03-06T00:00:00"/>
    <s v=""/>
    <d v="2024-03-06T00:00:00"/>
    <s v="4 meses "/>
    <s v="Término Ok"/>
    <m/>
    <m/>
    <m/>
    <m/>
    <s v="CL 181 49 B 11"/>
    <n v="3043378691"/>
    <s v="joisahy@gmail.com"/>
    <s v="Banco Davivienda"/>
    <s v="Ahorros"/>
    <s v="455270053396"/>
    <s v="Femenino"/>
    <s v="Colombia"/>
    <s v="Bogotá, D.C."/>
    <s v="Cundinamarca"/>
    <d v="1986-05-07T00:00:00"/>
    <n v="38"/>
    <s v="DERECHO"/>
    <m/>
  </r>
  <r>
    <x v="3"/>
    <s v="645-2023"/>
    <n v="94015"/>
    <s v="Secop II"/>
    <s v="645-2023CPS-AG (94015)"/>
    <s v="FDLSUBACD-588-2023(94015)"/>
    <x v="0"/>
    <x v="0"/>
    <x v="0"/>
    <m/>
    <m/>
    <s v="JOVANY HERRERA SIERRA"/>
    <n v="79378436"/>
    <m/>
    <n v="1997"/>
    <n v="8000000"/>
    <n v="0"/>
    <n v="0"/>
    <n v="8000000"/>
    <n v="2000000"/>
    <m/>
    <m/>
    <n v="3"/>
    <s v="Persona Natural"/>
    <x v="0"/>
    <m/>
    <s v=" PRESTAR LOS SERVICIOS DE APOYO EN LAS ACTIVIDADES DE PLANEACIÓN Y EJECUCIÓN DE LOS PROCESOS CIUDADANOS DE EDUCACIÓN AMBIENTAL - PROCEDA, PARA EL LOGRO DE LAS METAS DEL PLAN DE DESARROLLO LOCAL DE SUBA EN MATERIA AMBIENTAL.”"/>
    <s v="https://community.secop.gov.co/Public/Tendering/OpportunityDetail/Index?noticeUID=CO1.NTC.5110925&amp;isFromPublicArea=True&amp;isModal=true&amp;asPopupView=true"/>
    <x v="12"/>
    <x v="520"/>
    <d v="2023-11-02T00:00:00"/>
    <d v="2024-03-01T00:00:00"/>
    <s v="4 meses "/>
    <d v="2024-03-01T00:00:00"/>
    <s v=""/>
    <d v="2024-03-01T00:00:00"/>
    <s v="4 meses "/>
    <s v="Término Ok"/>
    <m/>
    <m/>
    <m/>
    <m/>
    <s v="KR 109 C 143 61"/>
    <n v="3142998548"/>
    <s v="herrerajovany02@gmail.com"/>
    <s v="Banco Av Villas"/>
    <s v="Ahorros"/>
    <n v="55704337"/>
    <s v="Masculino"/>
    <s v="Colombia"/>
    <s v="Bogotá, D.C."/>
    <s v="Cundinamarca"/>
    <d v="1966-02-18T00:00:00"/>
    <n v="58"/>
    <s v="BACHILLER"/>
    <m/>
  </r>
  <r>
    <x v="3"/>
    <s v="646-2023"/>
    <n v="94015"/>
    <s v="Secop II"/>
    <s v="646-2023CPS-AG (94015)"/>
    <s v="FDLSUBACD-589-2023(94015)"/>
    <x v="0"/>
    <x v="0"/>
    <x v="0"/>
    <m/>
    <m/>
    <s v="PEDRO ANTONIO HERNANDEZ"/>
    <n v="19327707"/>
    <s v="Bogotá, D.C."/>
    <n v="1997"/>
    <n v="8000000"/>
    <n v="0"/>
    <n v="0"/>
    <n v="8000000"/>
    <n v="2000000"/>
    <m/>
    <m/>
    <m/>
    <s v="Persona Natural"/>
    <x v="5"/>
    <s v="1. 19/12/2023 4:48:56 PM Terminar de manera anticipada Contrato de Prestación de Servicios No. 646 2023CPS-AG (94015 a partir del día 27 noviembre del 2023, de acuerdo con el documento radicado No. 2023-611-0235642 el Contratista PEDRO ANTONIO HERNANDEZ ALEMAN esto debido a inconveniente que resultaron del proceso de afiliación del régimen contributivo por el cual se dificulta ejecutar el contrato adquirido con el Fondo de Desarrollo Local de Suba"/>
    <s v="PRESTAR LOS SERVICIOS DE APOYO EN LAS ACTIVIDADES DE PLANEACIÓN Y EJECUCIÓN DE LOS PROCESOS CIUDADANOS DE EDUCACIÓN AMBIENTAL - PROCEDA, PARA EL LOGRO DE LAS METAS DEL PLAN DE DESARROLLO LOCAL DE SUBA EN MATERIA AMBIENTAL"/>
    <s v="https://community.secop.gov.co/Public/Tendering/OpportunityDetail/Index?noticeUID=CO1.NTC.5110336&amp;isFromPublicArea=True&amp;isModal=true&amp;asPopupView=true"/>
    <x v="12"/>
    <x v="520"/>
    <d v="2023-11-27T00:00:00"/>
    <d v="2024-04-26T00:00:00"/>
    <s v="5 meses "/>
    <d v="2024-04-26T00:00:00"/>
    <s v=""/>
    <d v="2023-11-27T00:00:00"/>
    <s v="1 días."/>
    <s v="Terminación Anticipada"/>
    <m/>
    <m/>
    <m/>
    <m/>
    <s v="CL 131 D 92 52"/>
    <n v="3224412737"/>
    <s v="nuclear12_20@hotmail.com"/>
    <s v="Banco de Bogotá"/>
    <s v="Ahorros"/>
    <s v="005432273"/>
    <s v="Masculino"/>
    <s v="Colombia"/>
    <s v="Bogotá, D.C."/>
    <s v="Cundinamarca"/>
    <d v="1958-10-15T00:00:00"/>
    <n v="65"/>
    <s v="BACHILLER"/>
    <s v="No hay información de ARL en SECOP II"/>
  </r>
  <r>
    <x v="3"/>
    <s v="647-2023"/>
    <n v="94015"/>
    <s v="Secop II"/>
    <s v="647-2023CPS-AG(94015)"/>
    <s v="FDLSUBACD-590-2023(94015)"/>
    <x v="0"/>
    <x v="0"/>
    <x v="0"/>
    <m/>
    <m/>
    <s v="DANIEL MORENO BELTRAN"/>
    <n v="1026257072"/>
    <m/>
    <n v="1997"/>
    <n v="8000000"/>
    <n v="0"/>
    <n v="0"/>
    <n v="8000000"/>
    <n v="2000000"/>
    <m/>
    <m/>
    <n v="3"/>
    <s v="Persona Natural"/>
    <x v="0"/>
    <m/>
    <s v="PRESTAR LOS SERVICIOS DE APOYO EN LAS ACTIVIDADES DE PLANEACIÓN Y EJECUCIÓN DE LOS PROCESOS CIUDADANOS DE EDUCACIÓN AMBIENTAL - PROCEDA, PARA EL LOGRO DE LAS METAS DEL PLAN DE DESARROLLO LOCAL DE SUBA EN MATERIA AMBIENTAL"/>
    <s v="https://community.secop.gov.co/Public/Tendering/OpportunityDetail/Index?noticeUID=CO1.NTC.5110501&amp;isFromPublicArea=True&amp;isModal=true&amp;asPopupView=true"/>
    <x v="12"/>
    <x v="520"/>
    <d v="2023-11-02T00:00:00"/>
    <d v="2024-03-01T00:00:00"/>
    <s v="4 meses "/>
    <d v="2024-03-01T00:00:00"/>
    <s v=""/>
    <d v="2024-03-01T00:00:00"/>
    <s v="4 meses "/>
    <s v="Término Ok"/>
    <m/>
    <m/>
    <m/>
    <m/>
    <s v="calle 131 d #92-52 suba"/>
    <n v="3224412737"/>
    <s v="nuclear12_20@hotmail.com"/>
    <s v="Banco Caja Social (BCSC)"/>
    <s v="Ahorros"/>
    <s v="24109012090"/>
    <s v="Masculino"/>
    <s v="Colombia"/>
    <s v="Bogotá, D.C."/>
    <s v="Cundinamarca"/>
    <d v="1987-09-11T00:00:00"/>
    <n v="36"/>
    <s v="BACHILLER"/>
    <m/>
  </r>
  <r>
    <x v="3"/>
    <s v="648-2023"/>
    <n v="94015"/>
    <s v="Secop II"/>
    <s v="648-2023CPS-AG(94015)"/>
    <s v="FDLSUBACD-591-2023(94015)"/>
    <x v="0"/>
    <x v="0"/>
    <x v="0"/>
    <m/>
    <m/>
    <s v="JENNY KATHERINE JIMENEZ CUESTA"/>
    <n v="1233900581"/>
    <m/>
    <n v="1997"/>
    <n v="8000000"/>
    <n v="0"/>
    <n v="0"/>
    <n v="8000000"/>
    <n v="2000000"/>
    <m/>
    <m/>
    <n v="3"/>
    <s v="Persona Natural"/>
    <x v="0"/>
    <m/>
    <s v="PRESTAR LOS SERVICIOS DE APOYO EN LAS ACTIVIDADES DE PLANEACIÓN Y EJECUCIÓN DE LOS PROCESOS CIUDADANOS DE EDUCACIÓN AMBIENTAL - PROCEDA, PARA EL LOGRO DE LAS METAS DEL PLAN DE DESARROLLO LOCAL DE SUBA EN MATERIA AMBIENTAL"/>
    <s v="https://community.secop.gov.co/Public/Tendering/OpportunityDetail/Index?noticeUID=CO1.NTC.5111312&amp;isFromPublicArea=True&amp;isModal=true&amp;asPopupView=true"/>
    <x v="12"/>
    <x v="520"/>
    <d v="2023-11-01T00:00:00"/>
    <d v="2024-02-29T00:00:00"/>
    <s v="4 meses "/>
    <d v="2024-02-29T00:00:00"/>
    <s v=""/>
    <d v="2024-02-29T00:00:00"/>
    <s v="4 meses "/>
    <s v="Término Ok"/>
    <m/>
    <m/>
    <m/>
    <m/>
    <s v="KR 151 A 138 40"/>
    <n v="3144400217"/>
    <s v="jkjimenez30@gmail.com"/>
    <s v="Banco Caja Social (BCSC)"/>
    <s v="Ahorros"/>
    <s v="24068720267"/>
    <s v="Femenino"/>
    <s v="Colombia"/>
    <s v="Bogotá, D.C."/>
    <s v="Cundinamarca"/>
    <d v="1998-07-30T00:00:00"/>
    <n v="25"/>
    <s v="INGENIERIA AMBIENTAL"/>
    <m/>
  </r>
  <r>
    <x v="3"/>
    <s v="649-2023"/>
    <s v="No aplica"/>
    <s v="Secop II"/>
    <s v="649-2023CV(93791)"/>
    <s v="FDLSSAMC-13-2023(93791)"/>
    <x v="2"/>
    <x v="4"/>
    <x v="2"/>
    <m/>
    <m/>
    <s v="DISTRIBUIDORA COMERCIAL V&amp;A SAS -DICOVA S.A.S"/>
    <n v="9004237735"/>
    <m/>
    <s v="No es CPS P-AG"/>
    <n v="40221000"/>
    <n v="0"/>
    <n v="0"/>
    <n v="40221000"/>
    <s v="-"/>
    <m/>
    <m/>
    <s v="No aplica"/>
    <s v="Persona Jurídica"/>
    <x v="3"/>
    <s v="1. No hay nota en Secop ni documentos de soporte de modificación contractual."/>
    <s v="ADQUISICIÓN DE CHAQUETAS PARA LAS INSTANCIAS DE PARTICIPACIÓN DE LA LOCALIDAD DE SUBA"/>
    <s v="https://community.secop.gov.co/Public/Tendering/OpportunityDetail/Index?noticeUID=CO1.NTC.5023863&amp;isFromPublicArea=True&amp;isModal=true&amp;asPopupView=true"/>
    <x v="2"/>
    <x v="521"/>
    <d v="2023-12-29T00:00:00"/>
    <d v="2024-02-28T00:00:00"/>
    <s v="2 meses "/>
    <d v="2024-02-28T00:00:00"/>
    <s v=""/>
    <d v="2024-02-28T00:00:00"/>
    <s v="2 meses "/>
    <s v="Término Ok"/>
    <m/>
    <m/>
    <m/>
    <m/>
    <m/>
    <m/>
    <n v="0"/>
    <n v="0"/>
    <n v="0"/>
    <m/>
    <s v="No aplica"/>
    <n v="0"/>
    <n v="0"/>
    <n v="0"/>
    <m/>
    <s v="-"/>
    <n v="0"/>
    <s v="¿Por qué la observación del estado?"/>
  </r>
  <r>
    <x v="3"/>
    <s v="650-2023"/>
    <n v="93790"/>
    <s v="Secop II"/>
    <s v="650 2023-CV (93790) "/>
    <s v="FDLSSASI- 11-2023(93790)"/>
    <x v="1"/>
    <x v="4"/>
    <x v="2"/>
    <m/>
    <m/>
    <s v="POLYMET SAS"/>
    <n v="901050260"/>
    <s v="Cali (Valle del Cauca)"/>
    <s v="No es CPS P-AG"/>
    <n v="231083627"/>
    <n v="0"/>
    <n v="0"/>
    <n v="231083627"/>
    <s v="-"/>
    <m/>
    <m/>
    <s v="No aplica"/>
    <s v="Persona Jurídica"/>
    <x v="3"/>
    <m/>
    <s v="ADQUISICIÓN DE MOBILIARIO PARA DOTAR A ORGANISMOS DE SEGURIDAD DE LA LOCALIDAD DE SUBA."/>
    <s v="https://community.secop.gov.co/Public/Tendering/OpportunityDetail/Index?noticeUID=CO1.NTC.4993655&amp;isFromPublicArea=True&amp;isModal=true&amp;asPopupView=true"/>
    <x v="4"/>
    <x v="522"/>
    <d v="2023-12-27T00:00:00"/>
    <d v="2024-03-26T00:00:00"/>
    <s v="3 meses "/>
    <d v="2024-03-26T00:00:00"/>
    <s v=""/>
    <d v="2024-03-26T00:00:00"/>
    <s v="3 meses "/>
    <s v="Término Ok"/>
    <m/>
    <m/>
    <m/>
    <m/>
    <m/>
    <m/>
    <n v="0"/>
    <n v="0"/>
    <n v="0"/>
    <m/>
    <s v="No aplica"/>
    <n v="0"/>
    <n v="0"/>
    <n v="0"/>
    <m/>
    <s v="-"/>
    <n v="0"/>
    <m/>
  </r>
  <r>
    <x v="3"/>
    <s v="651-2023"/>
    <n v="94015"/>
    <s v="Secop II"/>
    <s v="651-2023CPS-AG(94015)"/>
    <s v="FDLSUBACD-592-2023(94015)"/>
    <x v="0"/>
    <x v="0"/>
    <x v="0"/>
    <m/>
    <m/>
    <s v="LEIDY ALEXANDRA ARIAS"/>
    <n v="1070917313"/>
    <m/>
    <n v="1997"/>
    <n v="8000000"/>
    <n v="0"/>
    <n v="0"/>
    <n v="8000000"/>
    <n v="2000000"/>
    <m/>
    <m/>
    <n v="3"/>
    <s v="Persona Natural"/>
    <x v="0"/>
    <m/>
    <s v="PRESTAR LOS SERVICIOS DE APOYO EN LAS ACTIVIDADES DE PLANEACIÓN Y EJECUCIÓN DE LOS PROCESOS CIUDADANOS DE EDUCACIÓN AMBIENTAL - PROCEDA, PARA EL LOGRO DE LAS METAS DEL PLAN DE DESARROLLO LOCAL DE SUBA EN MATERIA AMBIENTAL"/>
    <s v="https://community.secop.gov.co/Public/Tendering/OpportunityDetail/Index?noticeUID=CO1.NTC.5109886&amp;isFromPublicArea=True&amp;isModal=true&amp;asPopupView=true"/>
    <x v="12"/>
    <x v="520"/>
    <d v="2023-11-07T00:00:00"/>
    <d v="2024-03-06T00:00:00"/>
    <s v="4 meses "/>
    <d v="2024-03-06T00:00:00"/>
    <s v=""/>
    <d v="2024-03-06T00:00:00"/>
    <s v="4 meses "/>
    <s v="Término Ok"/>
    <m/>
    <m/>
    <m/>
    <m/>
    <s v="CL 158 110 15"/>
    <n v="3178703098"/>
    <s v="alexandramatias0109@gmail.com_x000d_"/>
    <s v="Banco Caja Social (BCSC)"/>
    <s v="Ahorros"/>
    <s v="24127656638"/>
    <s v="Femenino"/>
    <s v="Colombia"/>
    <s v="Bogotá, D.C."/>
    <s v="Cundinamarca"/>
    <d v="1988-02-23T00:00:00"/>
    <n v="36"/>
    <s v="BACHILLER"/>
    <m/>
  </r>
  <r>
    <x v="3"/>
    <s v="652-2023"/>
    <n v="94015"/>
    <s v="Secop II"/>
    <s v="652-2023CPS-AG(94015)"/>
    <s v="FDLSUBACD-593-2023(94015)"/>
    <x v="0"/>
    <x v="0"/>
    <x v="0"/>
    <m/>
    <m/>
    <s v="KATHERIN JOHANA IBARRA"/>
    <n v="1014256832"/>
    <m/>
    <n v="1997"/>
    <n v="8000000"/>
    <n v="0"/>
    <n v="0"/>
    <n v="8000000"/>
    <n v="2000000"/>
    <m/>
    <m/>
    <n v="3"/>
    <s v="Persona Natural"/>
    <x v="0"/>
    <m/>
    <s v="PRESTAR LOS SERVICIOS DE APOYO EN LAS ACTIVIDADES DE PLANEACIÓN Y EJECUCIÓN DE LOS PROCESOS CIUDADANOS DE EDUCACIÓN AMBIENTAL - PROCEDA"/>
    <s v="https://community.secop.gov.co/Public/Tendering/OpportunityDetail/Index?noticeUID=CO1.NTC.5110770&amp;isFromPublicArea=True&amp;isModal=true&amp;asPopupView=true"/>
    <x v="12"/>
    <x v="520"/>
    <d v="2023-11-07T00:00:00"/>
    <d v="2024-03-06T00:00:00"/>
    <s v="4 meses "/>
    <d v="2024-03-06T00:00:00"/>
    <s v=""/>
    <d v="2024-03-06T00:00:00"/>
    <s v="4 meses "/>
    <s v="Término Ok"/>
    <m/>
    <m/>
    <m/>
    <m/>
    <s v="KR 159 A 136 F 74"/>
    <n v="3214196551"/>
    <s v="Johanaibarracristiano@gmail.com_x000d_"/>
    <s v="Bancolombia"/>
    <s v="Ahorros"/>
    <s v="4647259737"/>
    <s v="Femenino"/>
    <s v="Colombia"/>
    <s v="Bogotá, D.C."/>
    <s v="Cundinamarca"/>
    <d v="1994-04-18T00:00:00"/>
    <n v="30"/>
    <s v="ADMINISTRACIÓN PÚBLICA"/>
    <m/>
  </r>
  <r>
    <x v="3"/>
    <s v="653-2023"/>
    <n v="94015"/>
    <s v="Secop II"/>
    <s v="653-2023CPS-AG(94015)"/>
    <s v="FDLSUBACD-594-2023(94015)"/>
    <x v="0"/>
    <x v="0"/>
    <x v="0"/>
    <m/>
    <m/>
    <s v="LAURA MELISSA ARDILA CHINGAL"/>
    <n v="1019125286"/>
    <m/>
    <n v="1997"/>
    <n v="8000000"/>
    <n v="0"/>
    <n v="0"/>
    <n v="8000000"/>
    <n v="2000000"/>
    <m/>
    <m/>
    <n v="3"/>
    <s v="Persona Natural"/>
    <x v="0"/>
    <m/>
    <s v="PRESTAR LOS SERVICIOS DE APOYO EN LAS ACTIVIDADES DE PLANEACIÓN Y EJECUCIÓN DE LOS PROCESOS CIUDADANOS DE EDUCACIÓN AMBIENTAL - PROCEDA"/>
    <s v="https://community.secop.gov.co/Public/Tendering/OpportunityDetail/Index?noticeUID=CO1.NTC.5110776&amp;isFromPublicArea=True&amp;isModal=true&amp;asPopupView=true"/>
    <x v="12"/>
    <x v="520"/>
    <d v="2023-11-14T00:00:00"/>
    <d v="2024-03-13T00:00:00"/>
    <s v="4 meses "/>
    <d v="2024-03-13T00:00:00"/>
    <s v=""/>
    <d v="2024-03-13T00:00:00"/>
    <s v="4 meses "/>
    <s v="Término Ok"/>
    <m/>
    <m/>
    <m/>
    <m/>
    <s v="KR 102 B #148 – 40"/>
    <n v="3044352332"/>
    <s v="laura.melisa111@gmail.com_x000d_"/>
    <s v="Banco Davivienda"/>
    <s v="Ahorros"/>
    <s v="550488439572097"/>
    <s v="Femenino"/>
    <s v="Colombia"/>
    <s v="Bogotá, D.C."/>
    <s v="Cundinamarca"/>
    <d v="1996-08-11T00:00:00"/>
    <n v="27"/>
    <s v="SOCIOLOGIA"/>
    <m/>
  </r>
  <r>
    <x v="3"/>
    <s v="654-2023"/>
    <n v="93792"/>
    <s v="Secop II"/>
    <s v="654-2023-CPS(93792)"/>
    <s v="FDLSLP-20-2023(93792)"/>
    <x v="5"/>
    <x v="2"/>
    <x v="2"/>
    <m/>
    <m/>
    <s v="MAKROSYSTEM COLOMBIA S.A.S."/>
    <n v="900421971"/>
    <m/>
    <s v="No es CPS P-AG"/>
    <n v="365582100"/>
    <n v="0"/>
    <n v="0"/>
    <n v="365582100"/>
    <s v="-"/>
    <m/>
    <m/>
    <s v="No aplica"/>
    <s v="Persona Jurídica"/>
    <x v="3"/>
    <s v="1. No hay nota en Secop ni documentos de soporte de modificación contractual."/>
    <s v="CONTRATAR LA ADQUISICIÓN, INSTALACIÓN Y PUESTA EN FUNCIONAMIENTO DE ELEMENTOS TECNOLÓGICOS DE SEGURIDAD PARA DOTAR A INSTANCIAS COMUNITARIAS COMO APOYO A LAS ESTRATEGIAS DE PREVENCIÓN DE ACCIONES DE VIOLENCIA Y ACTOS DELICTIVOS EN LA LOCALIDAD DE SUBAN”"/>
    <s v="https://community.secop.gov.co/Public/Tendering/OpportunityDetail/Index?noticeUID=CO1.NTC.4985896&amp;isFromPublicArea=True&amp;isModal=true&amp;asPopupView=true"/>
    <x v="13"/>
    <x v="523"/>
    <d v="2023-11-09T00:00:00"/>
    <d v="2024-04-08T00:00:00"/>
    <s v="5 meses "/>
    <d v="2024-04-08T00:00:00"/>
    <s v=""/>
    <d v="2024-04-08T00:00:00"/>
    <s v="5 meses "/>
    <s v="Término Ok"/>
    <m/>
    <m/>
    <m/>
    <m/>
    <m/>
    <m/>
    <n v="0"/>
    <n v="0"/>
    <n v="0"/>
    <m/>
    <s v="No aplica"/>
    <n v="0"/>
    <n v="0"/>
    <n v="0"/>
    <m/>
    <s v="-"/>
    <n v="0"/>
    <s v="¿Por qué la observación del estado?"/>
  </r>
  <r>
    <x v="3"/>
    <s v="655-2023"/>
    <n v="96524"/>
    <s v="Secop II"/>
    <s v="655-2023CPS-P(96524)"/>
    <s v="FDLSUBACD-595-2023(96524)"/>
    <x v="0"/>
    <x v="0"/>
    <x v="1"/>
    <m/>
    <m/>
    <s v="MARIA CAMILA RIOS OLIVEROS"/>
    <n v="1026275391"/>
    <s v="Bogotá, D.C."/>
    <n v="1978"/>
    <n v="21000000"/>
    <n v="0"/>
    <n v="0"/>
    <n v="21000000"/>
    <n v="7000000"/>
    <m/>
    <m/>
    <n v="1"/>
    <s v="Persona Natural"/>
    <x v="0"/>
    <m/>
    <s v="Prestar los servicios profesionales como abogado para depurar las obligaciones por pagar a cargo del Fondo de Desarrollo Local de Suba"/>
    <s v="https://community.secop.gov.co/Public/Tendering/OpportunityDetail/Index?noticeUID=CO1.NTC.5152775&amp;isFromPublicArea=True&amp;isModal=true&amp;asPopupView=true"/>
    <x v="3"/>
    <x v="523"/>
    <d v="2023-11-21T00:00:00"/>
    <d v="2024-02-08T00:00:00"/>
    <s v="2 meses 19 días."/>
    <d v="2024-02-08T00:00:00"/>
    <s v=""/>
    <d v="2024-02-08T00:00:00"/>
    <s v="2 meses 19 días."/>
    <s v="Término Ok"/>
    <m/>
    <m/>
    <m/>
    <m/>
    <s v="Carrera 14 a # 109 - 55"/>
    <n v="3004844662"/>
    <s v="macamilarioso@gmail.com"/>
    <s v="Bancolombia"/>
    <s v="Ahorros"/>
    <s v="86960214856"/>
    <s v="Femenino"/>
    <s v="Colombia"/>
    <s v="Bogotá, D.C."/>
    <s v="Cundinamarca"/>
    <d v="1991-09-02T00:00:00"/>
    <n v="32"/>
    <s v="MAESTRÍA EN GERENCIA Y PRÁCTICA DEL DESARROLLO,ESPECIALIZACION EN DERECHO,JURISPRUDENCIA_x000a_CONTRACTUAL"/>
    <m/>
  </r>
  <r>
    <x v="3"/>
    <s v="656-2023"/>
    <n v="97241"/>
    <s v="Secop II"/>
    <s v="656-2023CPS-P(97241)"/>
    <s v="FDLSUBACD-596-2023(97241)"/>
    <x v="0"/>
    <x v="0"/>
    <x v="1"/>
    <m/>
    <m/>
    <s v="MAYRA YINETH HENAO CONDE"/>
    <n v="1018461014"/>
    <s v="Bogotá, D.C."/>
    <n v="1979"/>
    <n v="15150000"/>
    <n v="0"/>
    <n v="0"/>
    <n v="15150000"/>
    <n v="5050000"/>
    <m/>
    <m/>
    <n v="5"/>
    <s v="Persona Natural"/>
    <x v="0"/>
    <m/>
    <s v="APOYAR JURÍDICAMENTE LA EJECUCIÓN DE LAS ACCIONES REQUERIDAS PARA LA DEPURACIÓN DE LAS ACTUACIONES ADMINISTRATIVAS QUE CURSAN EN LA ALCALDÍA LOCAL"/>
    <s v="https://community.secop.gov.co/Public/Tendering/OpportunityDetail/Index?noticeUID=CO1.NTC.5154698&amp;isFromPublicArea=True&amp;isModal=true&amp;asPopupView=true"/>
    <x v="21"/>
    <x v="523"/>
    <d v="2023-11-14T00:00:00"/>
    <d v="2024-02-20T00:00:00"/>
    <s v="3 meses 7 días."/>
    <d v="2024-02-20T00:00:00"/>
    <s v=""/>
    <d v="2024-02-20T00:00:00"/>
    <s v="3 meses 7 días."/>
    <s v="Término Ok"/>
    <m/>
    <m/>
    <m/>
    <m/>
    <s v="CLL 66 # 70ª- 30"/>
    <n v="3226818736"/>
    <s v="mairayhc@hotmail.com"/>
    <s v="Confiar Cooperativa Financiera"/>
    <s v="Ahorros"/>
    <s v="380078782"/>
    <s v="Femenino"/>
    <s v="Colombia"/>
    <s v="Ibagué"/>
    <s v="Tolima"/>
    <d v="1993-07-07T00:00:00"/>
    <n v="30"/>
    <s v="DERECHO"/>
    <m/>
  </r>
  <r>
    <x v="3"/>
    <s v="657-2023"/>
    <n v="97235"/>
    <s v="Secop II"/>
    <s v="657-2023-CPS-AG(97235)"/>
    <s v="FDLSUBACD-597-2023(97235)"/>
    <x v="0"/>
    <x v="0"/>
    <x v="0"/>
    <m/>
    <m/>
    <s v="IVONNE KATHALINA SAENZ SANCHEZ"/>
    <n v="1233892287"/>
    <s v="Bogotá, D.C."/>
    <n v="1963"/>
    <n v="9150000"/>
    <n v="0"/>
    <n v="0"/>
    <n v="9150000"/>
    <n v="3050000"/>
    <m/>
    <m/>
    <n v="3"/>
    <s v="Persona Natural"/>
    <x v="0"/>
    <m/>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5153585&amp;isFromPublicArea=True&amp;isModal=true&amp;asPopupView=true"/>
    <x v="34"/>
    <x v="524"/>
    <d v="2023-11-20T00:00:00"/>
    <d v="2024-02-13T00:00:00"/>
    <s v="2 meses 25 días."/>
    <d v="2024-02-13T00:00:00"/>
    <s v=""/>
    <d v="2024-02-13T00:00:00"/>
    <s v="2 meses 25 días."/>
    <s v="Término Ok"/>
    <m/>
    <m/>
    <m/>
    <m/>
    <s v="KR 114D 152D 27"/>
    <n v="3016209073"/>
    <s v=" ivonsaenz01@gmail.com"/>
    <s v="Bancolombia"/>
    <s v="Ahorros"/>
    <s v="24100001318"/>
    <s v="Femenino"/>
    <s v="Colombia"/>
    <s v="Bogotá, D.C."/>
    <s v="Cundinamarca"/>
    <d v="1997-07-31T00:00:00"/>
    <n v="26"/>
    <s v="TECNOLOGIA EN ENTRENAMIENTO DEPORTIVO,PROFESIONAL EN ENTRENAMIENTO DEPORTIVO "/>
    <m/>
  </r>
  <r>
    <x v="3"/>
    <s v="658-2023"/>
    <n v="97660"/>
    <s v="Secop II"/>
    <s v="658-2023-CPS-P(97660)"/>
    <s v="FDLSUBACD-598-2023(97660)"/>
    <x v="0"/>
    <x v="0"/>
    <x v="1"/>
    <m/>
    <m/>
    <s v="HUGO FERNEY PINEDA NIÑO"/>
    <n v="80825003"/>
    <s v="Bogotá, D.C."/>
    <n v="1978"/>
    <n v="30800000"/>
    <n v="0"/>
    <n v="0"/>
    <n v="30800000"/>
    <n v="7000000"/>
    <m/>
    <m/>
    <n v="1"/>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5202413&amp;isFromPublicArea=True&amp;isModal=true&amp;asPopupView=true"/>
    <x v="3"/>
    <x v="525"/>
    <d v="2023-12-01T00:00:00"/>
    <d v="2024-04-01T00:00:00"/>
    <s v="4 meses 1 días."/>
    <d v="2024-04-01T00:00:00"/>
    <s v=""/>
    <d v="2024-04-01T00:00:00"/>
    <s v="4 meses 1 días."/>
    <s v="Término Ok"/>
    <m/>
    <m/>
    <m/>
    <m/>
    <s v="carrera 9 60-57"/>
    <n v="3107842858"/>
    <s v=" pihufer@hotmail.com"/>
    <s v="Bancolombia"/>
    <s v="Ahorros"/>
    <s v="80679102544"/>
    <s v="Masculino"/>
    <s v="Colombia"/>
    <s v="Bogotá, D.C."/>
    <s v="Cundinamarca"/>
    <d v="1983-12-25T00:00:00"/>
    <n v="40"/>
    <s v="ESPECIALIZACIÓN EN CONTRATACIÓN ESTATAL Y NEGOCIOS JURÍDICOS,DERECHO ,SEMINARIO EN GERENCIA Y LIDERAZGO"/>
    <m/>
  </r>
  <r>
    <x v="3"/>
    <s v="659-2023"/>
    <n v="95861"/>
    <s v="Secop II"/>
    <s v="659-2023-CPS(95861)"/>
    <s v="FDLSSAMC-14-2023(95861)"/>
    <x v="2"/>
    <x v="2"/>
    <x v="2"/>
    <m/>
    <m/>
    <s v="ASOCIACIoN DE HOGARES SI A LA VIDA"/>
    <n v="900175374"/>
    <m/>
    <s v="No es CPS P-AG"/>
    <n v="212049340"/>
    <n v="0"/>
    <n v="0"/>
    <n v="212049340"/>
    <s v="-"/>
    <m/>
    <m/>
    <s v="No aplica"/>
    <s v="Persona Jurídica"/>
    <x v="3"/>
    <s v="1. No hay nota en Secop ni documentos de soporte de modificación contractual."/>
    <s v="PRESTAR LOS SERVICIOS PARA LA EJECUCIÓN DE FESTIVALES DEL CUIDADO COMO ESTRATEGIA DE RESPIRO PARA LAS MUJERES CUIDADORAS DE LA LOCALIDAD DE SUBA "/>
    <s v="https://community.secop.gov.co/Public/Tendering/OpportunityDetail/Index?noticeUID=CO1.NTC.5115611&amp;isFromPublicArea=True&amp;isModal=true&amp;asPopupView=true"/>
    <x v="20"/>
    <x v="524"/>
    <d v="2023-11-20T00:00:00"/>
    <d v="2024-03-31T00:00:00"/>
    <s v="4 meses 12 días."/>
    <d v="2024-03-31T00:00:00"/>
    <s v=""/>
    <d v="2024-03-31T00:00:00"/>
    <s v="4 meses 12 días."/>
    <s v="Término Ok"/>
    <m/>
    <m/>
    <m/>
    <m/>
    <m/>
    <m/>
    <n v="0"/>
    <n v="0"/>
    <n v="0"/>
    <m/>
    <s v="No aplica"/>
    <n v="0"/>
    <n v="0"/>
    <n v="0"/>
    <m/>
    <s v="-"/>
    <n v="0"/>
    <s v="¿Por qué la observación del estado?"/>
  </r>
  <r>
    <x v="3"/>
    <s v="660-2023"/>
    <n v="97519"/>
    <s v="Secop II"/>
    <s v="660-2023-CPS-P-(97519)"/>
    <s v="FDLSUBACD-599-2023(97519)"/>
    <x v="0"/>
    <x v="0"/>
    <x v="1"/>
    <m/>
    <m/>
    <s v="ELIA TATIANA BARBOSA ALMONACID"/>
    <n v="40189185"/>
    <s v="Villavicencio (Meta)"/>
    <n v="1978"/>
    <n v="30800000"/>
    <n v="0"/>
    <n v="0"/>
    <n v="30800000"/>
    <n v="7000000"/>
    <m/>
    <m/>
    <n v="1"/>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5203589&amp;isFromPublicArea=True&amp;isModal=true&amp;asPopupView=true"/>
    <x v="3"/>
    <x v="524"/>
    <d v="2023-11-20T00:00:00"/>
    <d v="2024-03-31T00:00:00"/>
    <s v="4 meses 12 días."/>
    <d v="2024-03-31T00:00:00"/>
    <s v=""/>
    <d v="2024-03-31T00:00:00"/>
    <s v="4 meses 12 días."/>
    <s v="Término Ok"/>
    <m/>
    <m/>
    <m/>
    <m/>
    <s v="CARRERA 45#45-71"/>
    <n v="3002076667"/>
    <s v="ELIATATIANABARBOSA@GMAIL.COM"/>
    <s v="Bancolombia"/>
    <s v="Ahorros"/>
    <s v="3135295051"/>
    <s v="Femenino"/>
    <s v="Colombia"/>
    <s v="Villavicencio"/>
    <s v="Meta"/>
    <d v="1981-10-14T00:00:00"/>
    <n v="42"/>
    <s v="ESPECIALIZACION EN DERECHO ADMINISTRATIVO - DERECHO"/>
    <m/>
  </r>
  <r>
    <x v="3"/>
    <s v="661-2023"/>
    <n v="97115"/>
    <s v="Secop II"/>
    <s v="661-2023-CPS-P(97115)"/>
    <s v="FDLSUBACD-600-2023(97115)"/>
    <x v="0"/>
    <x v="0"/>
    <x v="1"/>
    <m/>
    <m/>
    <s v="KENNY BIVIANA ROJAS AMUD"/>
    <n v="52809906"/>
    <s v="Bogotá, D.C."/>
    <n v="1978"/>
    <n v="14000000"/>
    <n v="0"/>
    <n v="0"/>
    <n v="14000000"/>
    <n v="7000000"/>
    <m/>
    <m/>
    <n v="1"/>
    <s v="Persona Natural"/>
    <x v="0"/>
    <m/>
    <s v="PRESTAR LOS SERVICIOS PROFESIONALES COMO ABOGADO (A) PARA APOYAR LA GESTIÓN DEL DESARROLLO LOCAL DE LA ALCALDÍA LOCAL DE SUBA, EN LOS DIFERENTES PROCESOS DE SELECCIÓN EN SUS ETAPAS PRECONTRACTUAL, CONTRACTUAL Y POSTCONTRACTUAL"/>
    <s v="https://community.secop.gov.co/Public/Tendering/OpportunityDetail/Index?noticeUID=CO1.NTC.5202785&amp;isFromPublicArea=True&amp;isModal=true&amp;asPopupView=true"/>
    <x v="3"/>
    <x v="524"/>
    <d v="2023-11-20T00:00:00"/>
    <d v="2024-01-19T00:00:00"/>
    <s v="2 meses "/>
    <d v="2024-01-19T00:00:00"/>
    <s v=""/>
    <d v="2024-01-19T00:00:00"/>
    <s v="2 meses "/>
    <s v="Término Ok"/>
    <m/>
    <m/>
    <m/>
    <m/>
    <s v="Carrera 90 Bis No. 73A-20 Casa 25"/>
    <n v="3003447507"/>
    <s v="kennyrojas@hotmail.com"/>
    <s v="Banco Scotiabank Colpatria"/>
    <s v="Ahorros"/>
    <s v="1002458361"/>
    <s v="Femenino"/>
    <s v="Colombia"/>
    <s v="Medellín"/>
    <s v="Antioquia"/>
    <d v="1981-09-11T00:00:00"/>
    <n v="42"/>
    <s v="ESPECIALIZACION EN DERECHO ADMINISTRATIVO,ESPECIALIZACION EN DERECHO,DERECHO Y CIENCIAS POLITICAS Y_x000a_RELACIONES INTERNACIONALES_x000a_TRIBUTARIO Y ADUANERO"/>
    <m/>
  </r>
  <r>
    <x v="3"/>
    <s v="662-2023"/>
    <n v="97116"/>
    <s v="Secop II"/>
    <s v="662-2023CPS-P(97116)"/>
    <s v="FDLSUBACD-601-2023(97116)"/>
    <x v="0"/>
    <x v="0"/>
    <x v="1"/>
    <m/>
    <m/>
    <s v="MAURICIO ALEJANDRO MEJÍA HINCAPIÉ"/>
    <n v="1053845935"/>
    <s v="Manizalez (Caldas)"/>
    <n v="1978"/>
    <n v="21000000"/>
    <n v="0"/>
    <n v="0"/>
    <n v="21000000"/>
    <n v="7000000"/>
    <m/>
    <m/>
    <n v="1"/>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5202670&amp;isFromPublicArea=True&amp;isModal=true&amp;asPopupView=true"/>
    <x v="3"/>
    <x v="524"/>
    <d v="2023-11-20T00:00:00"/>
    <d v="2024-02-19T00:00:00"/>
    <s v="3 meses "/>
    <d v="2024-02-19T00:00:00"/>
    <s v=""/>
    <d v="2024-02-19T00:00:00"/>
    <s v="3 meses "/>
    <s v="Término Ok"/>
    <m/>
    <m/>
    <m/>
    <m/>
    <s v="KR 25 21 38 Manizales Caldas"/>
    <n v="3108240862"/>
    <s v="mauricio.mejia.h@gmail.com"/>
    <s v="Bancolombia"/>
    <s v="Ahorros"/>
    <s v="7000030478"/>
    <s v="Masculino"/>
    <s v="Colombia"/>
    <s v="Marquetalia"/>
    <s v="Caldas"/>
    <d v="1995-11-02T00:00:00"/>
    <n v="28"/>
    <s v="ESPECIALIZACION EN DERECHO ADMINISTRATIVO; DERECHO"/>
    <m/>
  </r>
  <r>
    <x v="3"/>
    <s v="663-2023"/>
    <n v="97115"/>
    <s v="Secop II"/>
    <s v="663-2023-CPS-P(97115)"/>
    <s v="FDLSUBACD-602-2023(97115)"/>
    <x v="0"/>
    <x v="0"/>
    <x v="1"/>
    <m/>
    <m/>
    <s v="CARLOS ANDRÉS BAQUERO GUTIERREZ"/>
    <n v="11413464"/>
    <s v="Cáqueza (Cundinamarca)"/>
    <n v="1978"/>
    <n v="14000000"/>
    <n v="0"/>
    <n v="0"/>
    <n v="14000000"/>
    <n v="7000000"/>
    <m/>
    <m/>
    <n v="1"/>
    <s v="Persona Natural"/>
    <x v="0"/>
    <m/>
    <s v="PRESTAR LOS SERVICIOS PROFESIONALES COMO ABOGADO (A) PARA APOYAR LA GESTIÓN DEL DESARROLLO LOCAL DE LA ALCALDÍA LOCAL DE SUBA, EN LOS DIFERENTES PROCESOS DE SELECCIÓN EN SUS ETAPAS PRECONTRACTUAL, CONTRACTUAL Y POSTCONTRACTUAL"/>
    <s v="https://community.secop.gov.co/Public/Tendering/OpportunityDetail/Index?noticeUID=CO1.NTC.5202848&amp;isFromPublicArea=True&amp;isModal=true&amp;asPopupView=true"/>
    <x v="3"/>
    <x v="524"/>
    <d v="2023-11-20T00:00:00"/>
    <d v="2024-01-19T00:00:00"/>
    <s v="2 meses "/>
    <d v="2024-01-19T00:00:00"/>
    <s v=""/>
    <d v="2024-01-19T00:00:00"/>
    <s v="2 meses "/>
    <s v="Término Ok"/>
    <m/>
    <m/>
    <m/>
    <m/>
    <s v="CARRERA 68#5-17"/>
    <n v="3134320043"/>
    <s v="CARANBAGU@HOTMAIL.COM"/>
    <s v="Banco Davivienda"/>
    <s v="Ahorros"/>
    <s v="473170018682"/>
    <s v="Masculino"/>
    <s v="Colombia"/>
    <s v="Cáqueza"/>
    <s v="Cundinamarca"/>
    <d v="1983-09-08T00:00:00"/>
    <n v="40"/>
    <s v="MAESTRIA EN DERECHO DEL ESTADO - ESPECIALIZACION EN DERECHO PENAL - ESPECIALIZACION EN DERECHO ADMINISTRATIVO - DERECHO"/>
    <m/>
  </r>
  <r>
    <x v="3"/>
    <s v="664-2023"/>
    <n v="97115"/>
    <s v="Secop II"/>
    <s v="664-2023-CPS-P(97115)"/>
    <s v="FDLSUBACD-603-2023(97115)"/>
    <x v="0"/>
    <x v="0"/>
    <x v="1"/>
    <m/>
    <m/>
    <s v="Luisa Fernanda Botero Alzate"/>
    <n v="30238080"/>
    <s v="Manizalez (Caldas)"/>
    <n v="1978"/>
    <n v="14000000"/>
    <n v="0"/>
    <n v="0"/>
    <n v="14000000"/>
    <n v="7000000"/>
    <m/>
    <m/>
    <n v="1"/>
    <s v="Persona Natural"/>
    <x v="0"/>
    <m/>
    <s v="PRESTAR LOS SERVICIOS PROFESIONALES COMO ABOGADO (A) PARA APOYAR LA GESTIÓN DEL DESARROLLO LOCAL DE LA ALCALDÍA LOCAL DE SUBA, EN LOS DIFERENTES PROCESOS DE SELECCIÓN EN SUS ETAPAS PRECONTRACTUAL, CONTRACTUAL Y POSTCONTRACTUAL"/>
    <s v="https://community.secop.gov.co/Public/Tendering/OpportunityDetail/Index?noticeUID=CO1.NTC.5203348&amp;isFromPublicArea=True&amp;isModal=true&amp;asPopupView=true"/>
    <x v="3"/>
    <x v="524"/>
    <d v="2023-11-20T00:00:00"/>
    <d v="2024-01-19T00:00:00"/>
    <s v="2 meses "/>
    <d v="2024-01-19T00:00:00"/>
    <s v=""/>
    <d v="2024-01-19T00:00:00"/>
    <s v="2 meses "/>
    <s v="Término Ok"/>
    <m/>
    <m/>
    <m/>
    <m/>
    <s v="Carrera 24 d # 40-46"/>
    <n v="3223710511"/>
    <s v="lfboteroal@gmail.com"/>
    <s v="Banco BBVA"/>
    <s v="Ahorros"/>
    <s v="181175860"/>
    <s v="Femenino"/>
    <s v="Colombia"/>
    <s v="Bogotá, D.C."/>
    <s v="Cundinamarca"/>
    <d v="1983-11-19T00:00:00"/>
    <n v="40"/>
    <s v="ESPECIALIZACIÓN EN DERECHO ADMINISTRATIVO,DERECHO"/>
    <m/>
  </r>
  <r>
    <x v="3"/>
    <s v="665-2023"/>
    <n v="97115"/>
    <s v="Secop II"/>
    <s v="665-2023CPS-P(97115)"/>
    <s v="FDLSUBACD-604-2023(97115)"/>
    <x v="0"/>
    <x v="0"/>
    <x v="1"/>
    <m/>
    <m/>
    <s v="HAROLD MEDINA MEDINA"/>
    <n v="3137402"/>
    <s v="Quebradanegra (Cundinamarca)"/>
    <n v="1978"/>
    <n v="14000000"/>
    <n v="0"/>
    <n v="0"/>
    <n v="14000000"/>
    <n v="7000000"/>
    <m/>
    <m/>
    <n v="1"/>
    <s v="Persona Natural"/>
    <x v="0"/>
    <m/>
    <s v="PRESTAR LOS SERVICIOS PROFESIONALES COMO ABOGADO (A) PARA APOYAR LA GESTIÓN DEL DESARROLLO LOCAL DE LA ALCALDÍA LOCAL DE SUBA, EN LOS DIFERENTES PROCESOS DE SELECCIÓN EN SUS ETAPAS PRECONTRACTUAL, CONTRACTUAL Y POSTCONTRACTUAL"/>
    <s v="https://community.secop.gov.co/Public/Tendering/OpportunityDetail/Index?noticeUID=CO1.NTC.5203834&amp;isFromPublicArea=True&amp;isModal=true&amp;asPopupView=true"/>
    <x v="3"/>
    <x v="524"/>
    <d v="2023-11-20T00:00:00"/>
    <d v="2024-01-19T00:00:00"/>
    <s v="2 meses "/>
    <d v="2024-01-19T00:00:00"/>
    <s v=""/>
    <d v="2024-01-19T00:00:00"/>
    <s v="2 meses "/>
    <s v="Término Ok"/>
    <m/>
    <m/>
    <m/>
    <m/>
    <s v="CARRERA 104#13D-57"/>
    <n v="3208505145"/>
    <s v="LEXPUBLICO1@GMAIL.COM"/>
    <s v="Banco Caja Social (BCSC)"/>
    <s v="Ahorros"/>
    <s v="24518869869"/>
    <s v="Masculino"/>
    <s v="Colombia"/>
    <s v="Quebradanegra"/>
    <s v="Cundinamarca"/>
    <d v="1981-05-22T00:00:00"/>
    <n v="43"/>
    <s v="ESPECIALIZACION EN DERECHO PUBLICO -   DERECHO Y CIENCIAS POLITICAS"/>
    <m/>
  </r>
  <r>
    <x v="3"/>
    <s v="666-2023"/>
    <n v="97152"/>
    <s v="Secop II"/>
    <s v="666-2023CPS-P(97152)"/>
    <s v="FDLSUBACD-605-2023(97152)"/>
    <x v="0"/>
    <x v="0"/>
    <x v="1"/>
    <m/>
    <m/>
    <s v="LEIDY JOHANA BLANDON VALENCIA"/>
    <n v="1053793312"/>
    <s v="Manizalez (Caldas)"/>
    <n v="1978"/>
    <n v="15150000"/>
    <n v="0"/>
    <n v="0"/>
    <n v="15150000"/>
    <n v="5050000"/>
    <m/>
    <m/>
    <n v="1"/>
    <s v="Persona Natural"/>
    <x v="0"/>
    <m/>
    <s v="PRESTAR LOS SERVICIOS PROFESIONALES COMO ABOGADO (A) PARA APOYAR LA GESTIÓN CONTRACTUAL DEL ÁREA GESTIÓN DEL DESARROLLO LOCAL, EN LAS ETAPAS PRECONTRACTUAL Y CONTRACTUAL DE LOS PROCESOS DE SELECCIÓN DE BIENES Y SERVICIOS DE LA ALCALDÍA LOCAL DE SUBA"/>
    <s v="https://community.secop.gov.co/Public/Tendering/OpportunityDetail/Index?noticeUID=CO1.NTC.5203735&amp;isFromPublicArea=True&amp;isModal=true&amp;asPopupView=true"/>
    <x v="3"/>
    <x v="524"/>
    <d v="2023-11-20T00:00:00"/>
    <d v="2024-02-19T00:00:00"/>
    <s v="3 meses "/>
    <d v="2024-02-19T00:00:00"/>
    <s v=""/>
    <d v="2024-02-19T00:00:00"/>
    <s v="3 meses "/>
    <s v="Término Ok"/>
    <m/>
    <m/>
    <m/>
    <m/>
    <s v="Calle 166 #49-70"/>
    <n v="3123886278"/>
    <s v="leidy.blandon@hotmail.com"/>
    <s v="Bancolombia"/>
    <s v="Ahorros"/>
    <s v="70611513788"/>
    <s v="Femenino"/>
    <s v="Colombia"/>
    <s v="Manizales"/>
    <s v="Caldas"/>
    <d v="1989-03-04T00:00:00"/>
    <n v="35"/>
    <s v="ESPECIALIZACIÓN EN DERECHO ADMINISTRATIVO; DERECHO"/>
    <m/>
  </r>
  <r>
    <x v="3"/>
    <s v="667-2023"/>
    <n v="97115"/>
    <s v="Secop II"/>
    <s v="667-2023CPS-P(97115)"/>
    <s v="FDLSUBACD-606-2023(97115)"/>
    <x v="0"/>
    <x v="0"/>
    <x v="1"/>
    <m/>
    <m/>
    <s v="YURY CAMILA BARRANTES REYES"/>
    <n v="1016071808"/>
    <s v="Bogotá, D.C."/>
    <n v="1978"/>
    <n v="14000000"/>
    <n v="0"/>
    <n v="0"/>
    <n v="14000000"/>
    <n v="7000000"/>
    <m/>
    <m/>
    <n v="1"/>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5202846&amp;isFromPublicArea=True&amp;isModal=true&amp;asPopupView=true"/>
    <x v="3"/>
    <x v="524"/>
    <d v="2023-11-20T00:00:00"/>
    <d v="2024-01-19T00:00:00"/>
    <s v="2 meses "/>
    <d v="2024-01-19T00:00:00"/>
    <s v=""/>
    <d v="2024-01-19T00:00:00"/>
    <s v="2 meses "/>
    <s v="Término Ok"/>
    <m/>
    <m/>
    <m/>
    <m/>
    <s v="CARRERA 91#19A-29"/>
    <n v="3118703648"/>
    <s v="CAMILA.BARRANTES01@GMAIL.COM"/>
    <s v="Banco Caja Social (BCSC)"/>
    <s v="Ahorros"/>
    <s v="24096447644"/>
    <s v="Femenino"/>
    <s v="Colombia"/>
    <s v="Bogotá, D.C."/>
    <s v="Cundinamarca"/>
    <d v="1994-12-06T00:00:00"/>
    <n v="29"/>
    <s v="ESPRECIALIZACION EN DERECHO ADMINISTRATIVO - DERECHO"/>
    <m/>
  </r>
  <r>
    <x v="3"/>
    <s v="668-2023"/>
    <n v="97151"/>
    <s v="Secop II"/>
    <s v="668-2023CPS-AG(97151)"/>
    <s v="FDLSUBACD-607-2023(97151)"/>
    <x v="0"/>
    <x v="0"/>
    <x v="0"/>
    <m/>
    <m/>
    <s v="YURY PAOLA GONZALEZ"/>
    <n v="53062837"/>
    <s v="Bogotá, D.C."/>
    <n v="1978"/>
    <n v="7650000"/>
    <n v="0"/>
    <n v="0"/>
    <n v="7650000"/>
    <n v="2550000"/>
    <m/>
    <m/>
    <n v="1"/>
    <s v="Persona Natural"/>
    <x v="0"/>
    <m/>
    <s v="Prestar los servicios de apoyo en el Área Gestión del Desarrollo Local, realizando las actividades asistenciales en la gestión contractual del Fondo de Desarrollo Local de Suba"/>
    <s v="https://community.secop.gov.co/Public/Tendering/OpportunityDetail/Index?noticeUID=CO1.NTC.5204761&amp;isFromPublicArea=True&amp;isModal=true&amp;asPopupView=true"/>
    <x v="3"/>
    <x v="524"/>
    <d v="2023-11-20T00:00:00"/>
    <d v="2024-02-19T00:00:00"/>
    <s v="3 meses "/>
    <d v="2024-02-19T00:00:00"/>
    <s v=""/>
    <d v="2024-02-19T00:00:00"/>
    <s v="3 meses "/>
    <s v="Término Ok"/>
    <m/>
    <m/>
    <m/>
    <m/>
    <s v="CALLE 131#99-70"/>
    <n v="3222434443"/>
    <s v="ESTHEFANIA2002@HOTMAIL.COM"/>
    <s v="Banco Davivienda"/>
    <s v="Ahorros"/>
    <s v="550488405817773"/>
    <s v="Femenino"/>
    <s v="Colombia"/>
    <s v="Bogotá, D.C."/>
    <s v="Cundinamarca"/>
    <d v="1984-04-08T00:00:00"/>
    <n v="40"/>
    <s v="BACHILLER"/>
    <m/>
  </r>
  <r>
    <x v="3"/>
    <s v="669-2023"/>
    <n v="97513"/>
    <s v="Secop II"/>
    <s v="669-2023CPS-CPS-P(97513)"/>
    <s v="FDLSUBACD-608-2023(97513)"/>
    <x v="0"/>
    <x v="0"/>
    <x v="1"/>
    <m/>
    <m/>
    <s v="PATRICIA GALINDO ARIAS"/>
    <n v="1014192475"/>
    <s v="Bogotá, D.C."/>
    <n v="1978"/>
    <n v="14000000"/>
    <n v="0"/>
    <n v="0"/>
    <n v="14000000"/>
    <n v="7000000"/>
    <m/>
    <m/>
    <n v="1"/>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5203313&amp;isFromPublicArea=True&amp;isModal=true&amp;asPopupView=true"/>
    <x v="3"/>
    <x v="524"/>
    <d v="2023-11-20T00:00:00"/>
    <d v="2024-01-19T00:00:00"/>
    <s v="2 meses "/>
    <d v="2024-01-19T00:00:00"/>
    <s v=""/>
    <d v="2024-01-19T00:00:00"/>
    <s v="2 meses "/>
    <s v="Término Ok"/>
    <m/>
    <m/>
    <m/>
    <m/>
    <s v="CL 159 56 75"/>
    <n v="3594968519"/>
    <s v="patrik316@gmail.com"/>
    <s v="Banco Davivienda"/>
    <s v="Ahorros"/>
    <s v="550488427574626"/>
    <s v="Femenino"/>
    <s v="Colombia"/>
    <s v="Bogotá, D.C."/>
    <s v="Cundinamarca"/>
    <d v="1988-05-26T00:00:00"/>
    <n v="36"/>
    <s v="JURISPRUDENCIA,DERECHO,Diplomado en Contratación Publica,Actualización en contratación estatal "/>
    <m/>
  </r>
  <r>
    <x v="3"/>
    <s v="670-2023"/>
    <n v="97115"/>
    <s v="Secop II"/>
    <s v="670-2023-CPS-P(97115)"/>
    <s v="FDLSUBACD-609-2023(97115)"/>
    <x v="0"/>
    <x v="0"/>
    <x v="1"/>
    <m/>
    <m/>
    <s v="MARIA LUCIA BERNAL GOMEZ"/>
    <n v="38140443"/>
    <s v="Ibagué (Tolima)"/>
    <n v="1978"/>
    <n v="14000000"/>
    <n v="0"/>
    <n v="0"/>
    <n v="14000000"/>
    <n v="7000000"/>
    <m/>
    <m/>
    <n v="1"/>
    <s v="Persona Natural"/>
    <x v="0"/>
    <m/>
    <s v="PRESTAR LOS SERVICIOS PROFESIONALES COMO ABOGADO (A) PARA APOYAR LA GESTIÓN DEL DESARROLLO LOCAL DE LA ALCALDÍA LOCAL DE SUBA, EN LOS DIFERENTES PROCESOS DE SELECCIÓN EN SUS ETAPAS PRECONTRACTUAL, CONTRACTUAL Y POSTCONTRACTUAL"/>
    <s v="https://community.secop.gov.co/Public/Tendering/OpportunityDetail/Index?noticeUID=CO1.NTC.5203574&amp;isFromPublicArea=True&amp;isModal=true&amp;asPopupView=true"/>
    <x v="3"/>
    <x v="524"/>
    <d v="2023-11-20T00:00:00"/>
    <d v="2024-01-19T00:00:00"/>
    <s v="2 meses "/>
    <d v="2024-01-19T00:00:00"/>
    <s v=""/>
    <d v="2024-01-19T00:00:00"/>
    <s v="2 meses "/>
    <s v="Término Ok"/>
    <m/>
    <m/>
    <m/>
    <m/>
    <s v="KR 52A 174B 08"/>
    <n v="3175159930"/>
    <s v=" maluber10_2@hotmail.com"/>
    <s v="Banco BBVA"/>
    <s v="Ahorros"/>
    <s v="636160376"/>
    <s v="Femenino"/>
    <s v="Colombia"/>
    <s v="Líbano"/>
    <s v="Tolima"/>
    <d v="1980-02-10T00:00:00"/>
    <n v="44"/>
    <s v="DERECHO,especializacion wen derecho administrativo"/>
    <m/>
  </r>
  <r>
    <x v="3"/>
    <s v="671-2023"/>
    <n v="97116"/>
    <s v="Secop II"/>
    <s v="671-2023-CPS-P(97116)"/>
    <s v="FDLSUBACD-610-2023-(97116)"/>
    <x v="0"/>
    <x v="0"/>
    <x v="1"/>
    <m/>
    <m/>
    <s v="CARLOS ANDRÉS OTAIZA ORELLANO"/>
    <n v="1140861060"/>
    <s v="Barranquilla (Atlántico)"/>
    <n v="1978"/>
    <n v="21000000"/>
    <n v="0"/>
    <n v="0"/>
    <n v="21000000"/>
    <n v="7000000"/>
    <m/>
    <m/>
    <n v="1"/>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5203437&amp;isFromPublicArea=True&amp;isModal=true&amp;asPopupView=true"/>
    <x v="3"/>
    <x v="524"/>
    <d v="2023-11-21T00:00:00"/>
    <d v="2024-02-19T00:00:00"/>
    <s v="2 meses 30 días."/>
    <d v="2024-02-19T00:00:00"/>
    <s v=""/>
    <d v="2024-02-19T00:00:00"/>
    <s v="2 meses 30 días."/>
    <s v="Término Ok"/>
    <m/>
    <m/>
    <m/>
    <m/>
    <s v="CARRERA 52#44-45"/>
    <n v="3145429804"/>
    <s v="COTAIZA3006@GMAIL.COM"/>
    <s v="Banco Caja Social (BCSC)"/>
    <s v="Ahorros"/>
    <s v="24060079244"/>
    <s v="Masculino"/>
    <s v="Colombia"/>
    <s v="Barranquilla"/>
    <s v="Atlántico"/>
    <d v="1993-06-30T00:00:00"/>
    <n v="30"/>
    <s v="DERECHO - ESPECIALIZACION EN DERECHO PUBLICO"/>
    <m/>
  </r>
  <r>
    <x v="3"/>
    <s v="672-2023"/>
    <n v="97152"/>
    <s v="Secop II"/>
    <s v="672-2023-CPS-P(97152)"/>
    <s v="FDLSUBACD -611-2023(97152)"/>
    <x v="0"/>
    <x v="0"/>
    <x v="1"/>
    <m/>
    <m/>
    <s v="EDWIN VERGARA"/>
    <n v="1015427793"/>
    <s v="Bogotá, D.C."/>
    <n v="1978"/>
    <n v="15150000"/>
    <n v="0"/>
    <n v="0"/>
    <n v="15150000"/>
    <n v="5050000"/>
    <m/>
    <m/>
    <n v="1"/>
    <s v="Persona Natural"/>
    <x v="0"/>
    <m/>
    <s v="PRESTAR LOS SERVICIOS PROFESIONALES COMO ABOGADO (A) PARA APOYAR LA GESTIÓN CONTRACTUAL DEL ÁREA GESTIÓN DEL DESARROLLO LOCAL, EN LAS ETAPAS PRECONTRACTUAL Y CONTRACTUAL DE LOS PROCESOS DE SELECCIÓN DE BIENES Y SERVICIOS DE LA ALCALDÍA LOCAL DE SUBA"/>
    <s v="https://community.secop.gov.co/Public/Tendering/OpportunityDetail/Index?noticeUID=CO1.NTC.5205337&amp;isFromPublicArea=True&amp;isModal=true&amp;asPopupView=true"/>
    <x v="3"/>
    <x v="526"/>
    <d v="2023-11-23T00:00:00"/>
    <d v="2024-02-20T00:00:00"/>
    <s v="2 meses 29 días."/>
    <d v="2024-02-20T00:00:00"/>
    <s v=""/>
    <d v="2024-02-20T00:00:00"/>
    <s v="2 meses 29 días."/>
    <s v="Término Ok"/>
    <m/>
    <m/>
    <m/>
    <m/>
    <s v="Carrera 68b No. 95-80"/>
    <n v="3142155811"/>
    <s v="josevergara1954@gmail.com"/>
    <s v="Bancolombia"/>
    <s v="Ahorros"/>
    <s v="68944348658"/>
    <s v="Masculino"/>
    <s v="Colombia"/>
    <s v="Bogotá, D.C."/>
    <s v="Cundinamarca"/>
    <d v="1991-11-26T00:00:00"/>
    <n v="32"/>
    <s v="ESPECIALIZACION EN GERENCIA PUBLICA Y CONTROL FISCAL; DERECHO"/>
    <m/>
  </r>
  <r>
    <x v="3"/>
    <s v="673-2023"/>
    <n v="95383"/>
    <s v="Secop II"/>
    <s v="673-2023-PS(95383)"/>
    <s v="FDLSMC-8-2023(95383) "/>
    <x v="3"/>
    <x v="2"/>
    <x v="2"/>
    <m/>
    <m/>
    <s v="DISTRIBUIDORA DIPRO SAS"/>
    <n v="901460690"/>
    <s v="Bogotá, D.C."/>
    <s v="No es CPS P-AG"/>
    <n v="12000000"/>
    <n v="0"/>
    <n v="0"/>
    <n v="12000000"/>
    <s v="-"/>
    <m/>
    <m/>
    <s v="No aplica"/>
    <s v="Persona Jurídica"/>
    <x v="3"/>
    <s v="1. No hay nota en Secop ni documentos de soporte de modificación contractual."/>
    <s v="PRESTAR LOS SERVICIOS DE MANTENIMIENTO: PREVENTIVO, CORRECTIVO, VERIFICACIÓN, RECARGA, SEÑALIZACIÓN Y/O COMPRA DE EXTINTORES, CONFORME A LA NORMATIVA VIGENTE Y A LA NECESIDAD DE CADA UNA DE LAS SEDES DE LA ALCALDÍA LOCAL DE SUBA A FIN DE FORTALECER LAS MEDIDAS DE PREVENCIÓN DE RIESGOS"/>
    <s v="https://community.secop.gov.co/Public/Tendering/OpportunityDetail/Index?noticeUID=CO1.NTC.5122882&amp;isFromPublicArea=True&amp;isModal=true&amp;asPopupView=true"/>
    <x v="8"/>
    <x v="524"/>
    <d v="2023-11-21T00:00:00"/>
    <d v="2024-03-22T00:00:00"/>
    <s v="4 meses 2 días."/>
    <d v="2024-03-22T00:00:00"/>
    <s v=""/>
    <d v="2024-03-22T00:00:00"/>
    <s v="4 meses 2 días."/>
    <s v="Término Ok"/>
    <m/>
    <m/>
    <m/>
    <m/>
    <m/>
    <m/>
    <n v="0"/>
    <n v="0"/>
    <n v="0"/>
    <m/>
    <s v="No aplica"/>
    <n v="0"/>
    <n v="0"/>
    <n v="0"/>
    <m/>
    <s v="-"/>
    <n v="0"/>
    <s v="¿Por qué la observación del estado?"/>
  </r>
  <r>
    <x v="3"/>
    <s v="674-2023"/>
    <n v="97357"/>
    <s v="Secop II"/>
    <s v="674-2023-CPS-P(97357)"/>
    <s v="FDLSUBACD-612-2023(97357)"/>
    <x v="0"/>
    <x v="0"/>
    <x v="1"/>
    <m/>
    <m/>
    <s v="CAMILO ANDRES PINZON VELASCO"/>
    <n v="1032374068"/>
    <s v="Bogotá, D.C."/>
    <n v="1978"/>
    <n v="21000000"/>
    <n v="0"/>
    <n v="0"/>
    <n v="21000000"/>
    <n v="7500000"/>
    <m/>
    <m/>
    <n v="1"/>
    <s v="Persona Natural"/>
    <x v="0"/>
    <m/>
    <s v="PRESTAR LOS SERVICIOS PROFESIONALES PARA APOYAR LOS PROCESOS DE MANEJO DEL PRESUPUESTO DEL FONDO DE DESARROLLO LOCAL DE SUBA"/>
    <s v="https://community.secop.gov.co/Public/Tendering/OpportunityDetail/Index?noticeUID=CO1.NTC.5206124&amp;isFromPublicArea=True&amp;isModal=true&amp;asPopupView=true"/>
    <x v="10"/>
    <x v="524"/>
    <d v="2023-11-21T00:00:00"/>
    <d v="2024-02-20T00:00:00"/>
    <s v="3 meses "/>
    <d v="2024-02-20T00:00:00"/>
    <s v=""/>
    <d v="2024-02-20T00:00:00"/>
    <s v="3 meses "/>
    <s v="Término Ok"/>
    <m/>
    <m/>
    <m/>
    <m/>
    <s v="KR 7H 14886"/>
    <n v="3107677831"/>
    <s v="L camilin08@gmail.com"/>
    <s v="Banco de Bogotá"/>
    <s v="Ahorros"/>
    <s v="2265239"/>
    <s v="Masculino"/>
    <s v="Colombia"/>
    <s v="Bogotá, D.C."/>
    <s v="Cundinamarca"/>
    <d v="1986-11-08T00:00:00"/>
    <n v="37"/>
    <s v="ESPECIALIZACION EN GESTION DE DESARROLLO ADMINISTRATIVO,ADMINISTRACION DE EMPRESAS"/>
    <m/>
  </r>
  <r>
    <x v="3"/>
    <s v="675-2023"/>
    <n v="97152"/>
    <s v="Secop II"/>
    <s v="675-2023CPS-P(97152)"/>
    <s v="FDLSUBACD-613-2023 (97152)"/>
    <x v="0"/>
    <x v="0"/>
    <x v="1"/>
    <m/>
    <m/>
    <s v="WILLIAM ALBERTO LOPEZ ALVAREZ"/>
    <n v="1032435447"/>
    <s v="Bogotá, D.C."/>
    <n v="1978"/>
    <n v="15150000"/>
    <n v="0"/>
    <n v="0"/>
    <n v="15150000"/>
    <n v="5050000"/>
    <m/>
    <m/>
    <n v="1"/>
    <s v="Persona Natural"/>
    <x v="0"/>
    <m/>
    <s v="Prestar los servicios profesionales como abogado (a) para apoyar la gestión contractual del Área Gestión del Desarrollo Local, en las etapas precontractual y contractual de los procesos de selección de bienes y servicios de la Alcaldía Local de Suba"/>
    <s v="https://community.secop.gov.co/Public/Tendering/OpportunityDetail/Index?noticeUID=CO1.NTC.5205253&amp;isFromPublicArea=True&amp;isModal=true&amp;asPopupView=true"/>
    <x v="3"/>
    <x v="526"/>
    <d v="2023-11-21T00:00:00"/>
    <d v="2024-02-20T00:00:00"/>
    <s v="3 meses "/>
    <d v="2024-02-20T00:00:00"/>
    <s v=""/>
    <d v="2024-02-20T00:00:00"/>
    <s v="3 meses "/>
    <s v="Término Ok"/>
    <m/>
    <m/>
    <m/>
    <m/>
    <s v="calle 128 A No 91 B - 51"/>
    <n v="3142153919"/>
    <s v="williamlopez841@gmail.com"/>
    <s v="Banco de Bogotá"/>
    <s v="Ahorros"/>
    <s v="34735183"/>
    <s v="Masculino"/>
    <s v="Colombia"/>
    <s v="Chaparral"/>
    <s v="Tolima"/>
    <d v="1990-02-06T00:00:00"/>
    <n v="34"/>
    <s v="ESPECIALIZACION EN DERECHO LABORAL Y RELACIONES INDUSTRIALES-DERECHO"/>
    <m/>
  </r>
  <r>
    <x v="3"/>
    <s v="676-2023"/>
    <n v="97115"/>
    <s v="Secop II"/>
    <s v="676-2023-CPS-P(97115)"/>
    <s v="FDLSUBACD-614-2023(97115)"/>
    <x v="0"/>
    <x v="0"/>
    <x v="1"/>
    <m/>
    <m/>
    <s v="FELIPE ALFONSO MUÑOZ TOCARRUNCHO"/>
    <n v="1049630590"/>
    <s v="Tunja (Boyacá)"/>
    <n v="1978"/>
    <n v="14000000"/>
    <n v="0"/>
    <n v="0"/>
    <n v="14000000"/>
    <n v="7000000"/>
    <m/>
    <m/>
    <n v="1"/>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5210069&amp;isFromPublicArea=True&amp;isModal=true&amp;asPopupView=true"/>
    <x v="3"/>
    <x v="524"/>
    <d v="2023-11-23T00:00:00"/>
    <d v="2024-01-20T00:00:00"/>
    <s v="1 meses 29 días."/>
    <d v="2024-01-20T00:00:00"/>
    <s v=""/>
    <d v="2024-01-20T00:00:00"/>
    <s v="1 meses 29 días."/>
    <s v="Término Ok"/>
    <m/>
    <m/>
    <m/>
    <m/>
    <s v="CARRERA 47A#22A-63"/>
    <n v="3112409831"/>
    <s v="FELIPEAMUNOZ@HOTMAIL.COM"/>
    <s v="Bancolombia"/>
    <s v="Ahorros"/>
    <s v="85505130346"/>
    <s v="Masculino"/>
    <s v="Colombia"/>
    <s v="Bogotá, D.C."/>
    <s v="Cundinamarca"/>
    <d v="1992-07-26T00:00:00"/>
    <n v="31"/>
    <s v="MAGISTER EN ECONOMIA Y GESTION DE LA INNOVACION - JURISPRUDENCIA - ECONOMIA"/>
    <m/>
  </r>
  <r>
    <x v="3"/>
    <s v="677-2023"/>
    <n v="97791"/>
    <s v="Secop II"/>
    <s v="677-2023CPS-P(97791)"/>
    <s v="_x0009__x000a_FDLSUBACD-615-2023-(97791)_x000a_"/>
    <x v="0"/>
    <x v="0"/>
    <x v="1"/>
    <m/>
    <m/>
    <s v="DIEGO FERNANDO FERMIN NAVIA"/>
    <n v="1126909858"/>
    <s v="Consulado Caracas (Venezuela)"/>
    <n v="1978"/>
    <n v="17500000"/>
    <n v="0"/>
    <n v="0"/>
    <n v="17500000"/>
    <n v="7000000"/>
    <m/>
    <m/>
    <n v="1"/>
    <s v="Persona Natural"/>
    <x v="0"/>
    <m/>
    <s v="PRESTAR LOS SERVICIOS PROFESIONALES AL ÁREA DE GESTIÓN DEL DESARROLLO LOCAL REALIZANDO LAS ACTIVIDADES FINANCIERAS RELACIONADAS CON LAS DIFERENTES ETAPAS CONTRACTUALES DE LOS PROCESOS DE ADQUISICIÓN DE BIENES Y SERVICIOS QUE HAGA LA ALCALDÍA LOCAL DE SUBA"/>
    <s v="https://community.secop.gov.co/Public/Tendering/OpportunityDetail/Index?noticeUID=CO1.NTC.5206979&amp;isFromPublicArea=True&amp;isModal=true&amp;asPopupView=true"/>
    <x v="3"/>
    <x v="526"/>
    <d v="2023-11-22T00:00:00"/>
    <d v="2024-02-06T00:00:00"/>
    <s v="2 meses 16 días."/>
    <d v="2024-02-06T00:00:00"/>
    <s v=""/>
    <d v="2024-02-06T00:00:00"/>
    <s v="2 meses 16 días."/>
    <s v="Término Ok"/>
    <m/>
    <m/>
    <m/>
    <m/>
    <s v="AV CARRERA 14# 58-74"/>
    <n v="3508264381"/>
    <s v="fermindiegof@gmail.com"/>
    <s v="Bancolombia"/>
    <s v="Ahorros"/>
    <s v="58684406939"/>
    <s v="Masculino"/>
    <s v="Venezuela"/>
    <s v="Nueva Esparta"/>
    <s v="La Asunción"/>
    <d v="1993-09-17T00:00:00"/>
    <n v="30"/>
    <s v="ESPECIALIZACION CONTRATACION  ESTATAL - ADMINISTRADOR DE EMPRESAS"/>
    <m/>
  </r>
  <r>
    <x v="3"/>
    <s v="678-2023"/>
    <n v="97663"/>
    <s v="Secop II"/>
    <s v="678-2023-CPS-P(97663)"/>
    <s v="FDLSUBACD-616-2023(97663)"/>
    <x v="0"/>
    <x v="0"/>
    <x v="1"/>
    <m/>
    <m/>
    <s v="MIGUEL ÁNGEL GRANADOS GUTIÉRREZ"/>
    <n v="79874218"/>
    <s v="Bogotá, D.C."/>
    <n v="1978"/>
    <n v="30800000"/>
    <n v="15400000"/>
    <n v="0"/>
    <n v="46200000"/>
    <n v="7000000"/>
    <m/>
    <m/>
    <n v="1"/>
    <s v="Persona Natural"/>
    <x v="6"/>
    <s v="1. 26/03/2024 6:28:28 PM Mediante documento radicado en el Fondo de Desarrollo Local de Suba, por quien obra como apoyo a la supervisión del Contrato 678-2023-CPS-P(97663), se solicita PRORROGA y ADICIÓN del contrato, suscrito con MIGUEL ÁNGEL GRANADOS GUTIÉRREZ, por el término de DOS (2) MESES Y SEIS (6) DIAS, además adicionar la suma de QUINCE MILLONES CUATROCIENTOS MIL PESOS M/CTE. ($15.400.000). De conformidad con la justificación esgrimida en el documento anexo suscrito por el supervisor, que hace parte integral de la presente modificación contractual. La presente adición se encuentra respaldada con el Certificado de Disponibilidad Presupuestal No. XXXde fecha 26 de marzo de 2024. La nueva fecha terminación del contrato es el 8 de junio de 2024. Lo anterior, con fundamento además en el principio de la autonomía de la voluntad consagrado en el artículo 1602 del Código Civil, en concordancia con el artículo 40 de la Ley 80 de 1993, inciso tercero."/>
    <s v="Prestar los servicios profesionales al Área de Gestión del Desarrollo Local realizando las actividades financieras relacionadas con las diferentes etapas contractuales de los procesos de adquisición de bienes y servicios que haga la Alcaldía Local de Suba"/>
    <s v="https://community.secop.gov.co/Public/Tendering/OpportunityDetail/Index?noticeUID=CO1.NTC.5213419&amp;isFromPublicArea=True&amp;isModal=true&amp;asPopupView=true"/>
    <x v="3"/>
    <x v="526"/>
    <d v="2023-11-22T00:00:00"/>
    <d v="2024-04-02T00:00:00"/>
    <s v="4 meses 12 días."/>
    <d v="2024-06-08T00:00:00"/>
    <s v="2 meses 6 días."/>
    <d v="2024-06-08T00:00:00"/>
    <s v="6 meses 18 días."/>
    <s v="Término Ok"/>
    <m/>
    <m/>
    <m/>
    <m/>
    <s v="CARRERA 20#185-58"/>
    <n v="3176384654"/>
    <s v="MAGRANADOS69@GMAIL.COM"/>
    <s v="Banco Falabella"/>
    <s v="Ahorros"/>
    <s v="111020250892"/>
    <s v="Masculino"/>
    <s v="Colombia"/>
    <s v="Bogotá, D.C."/>
    <s v="Cundinamarca"/>
    <d v="1977-07-20T00:00:00"/>
    <n v="46"/>
    <s v="MAESTRIA EN ADMINISTRACION - ESPECIALIZACION GERENCIA FINANCIERA - ADMINISTRACION DE EMPRESAS"/>
    <m/>
  </r>
  <r>
    <x v="3"/>
    <s v="679-2023"/>
    <n v="97075"/>
    <s v="Secop II"/>
    <s v="679-2023CPS-P(97075)"/>
    <s v="FDLSUBACD-617-2023(97075)"/>
    <x v="0"/>
    <x v="0"/>
    <x v="1"/>
    <m/>
    <m/>
    <s v="WENDY JHOLANY QUEVEDO RODRiGUEZ"/>
    <n v="1019042486"/>
    <s v="Bogotá, D.C."/>
    <n v="1978"/>
    <n v="21000000"/>
    <n v="0"/>
    <n v="0"/>
    <n v="21000000"/>
    <n v="7000000"/>
    <m/>
    <m/>
    <n v="1"/>
    <s v="Persona Natural"/>
    <x v="0"/>
    <m/>
    <s v="Prestar los servicios profesionales administrativos, contables y financieros para depurar las obligaciones por pagar a cargo del Fondo de Desarrollo Local de Suba"/>
    <s v="https://community.secop.gov.co/Public/Tendering/OpportunityDetail/Index?noticeUID=CO1.NTC.5215116&amp;isFromPublicArea=True&amp;isModal=true&amp;asPopupView=true"/>
    <x v="3"/>
    <x v="527"/>
    <d v="2023-11-27T00:00:00"/>
    <d v="2024-02-22T00:00:00"/>
    <s v="2 meses 27 días."/>
    <d v="2024-02-22T00:00:00"/>
    <s v=""/>
    <d v="2024-02-22T00:00:00"/>
    <s v="2 meses 27 días."/>
    <s v="Término Ok"/>
    <m/>
    <m/>
    <m/>
    <m/>
    <s v="CARRERA 68B #24A-64 AP 504 INT 3"/>
    <n v="3023748279"/>
    <s v="OFIPRESUPUESTOS@HOTMAIL.COM"/>
    <s v="Banco Davivienda"/>
    <s v="Ahorros"/>
    <s v="550488423644704"/>
    <s v="Femenino"/>
    <s v="Colombia"/>
    <s v="Bogotá, D.C."/>
    <s v="Cundinamarca"/>
    <d v="1990-02-06T00:00:00"/>
    <n v="34"/>
    <s v="ESPECIALICACION EN GERENCIA DE PROYECTOS -  ADMINISTRACION DE EMPRESAS "/>
    <m/>
  </r>
  <r>
    <x v="3"/>
    <s v="680-2023"/>
    <n v="97157"/>
    <s v="Secop II"/>
    <s v="680-2023-CPS-P(97157) "/>
    <s v="FDLSUBACD-618-2023(97157) "/>
    <x v="0"/>
    <x v="0"/>
    <x v="1"/>
    <m/>
    <m/>
    <s v="EFRAIN RAMIREZ ZAMBRANO"/>
    <n v="5854452"/>
    <s v="Ataco (Tolima)"/>
    <n v="1978"/>
    <n v="14000000"/>
    <n v="0"/>
    <n v="0"/>
    <n v="14000000"/>
    <n v="7000000"/>
    <m/>
    <m/>
    <n v="1"/>
    <s v="Persona Natural"/>
    <x v="0"/>
    <m/>
    <s v="PRESTAR LOS SERVICIOS PROFESIONALES COMO ABOGADO PARA DEPURAR LAS OBLIGACIONES POR PAGAR A CARGO DEL FONDO DE DESARROLLO LOCAL DE SUBA"/>
    <s v="https://community.secop.gov.co/Public/Tendering/OpportunityDetail/Index?noticeUID=CO1.NTC.5232349&amp;isFromPublicArea=True&amp;isModal=False"/>
    <x v="3"/>
    <x v="526"/>
    <d v="2023-11-24T00:00:00"/>
    <d v="2024-01-26T00:00:00"/>
    <s v="2 meses 3 días."/>
    <d v="2024-01-26T00:00:00"/>
    <s v=""/>
    <d v="2024-01-26T00:00:00"/>
    <s v="2 meses 3 días."/>
    <s v="Término Ok"/>
    <m/>
    <m/>
    <m/>
    <m/>
    <s v="CLL 67 # 6 89 Conjunto El Prado Casa 21"/>
    <n v="3115147757"/>
    <s v="eramirezz31@hotmail.com"/>
    <s v="Banco Scotiabank Colpatria"/>
    <s v="Ahorros"/>
    <s v="5752043270"/>
    <s v="Masculino"/>
    <s v="Colombia"/>
    <s v="Ataco"/>
    <s v="Tolima"/>
    <d v="1977-10-31T00:00:00"/>
    <n v="46"/>
    <s v="DERECHO, ADMINISTRADOR EMPRESAS"/>
    <m/>
  </r>
  <r>
    <x v="3"/>
    <s v="681-2023"/>
    <n v="97028"/>
    <s v="Secop II"/>
    <s v="681-2023-CPS-P(97028)"/>
    <s v="FDLSUBACD-619-2023(97028)"/>
    <x v="0"/>
    <x v="0"/>
    <x v="1"/>
    <m/>
    <m/>
    <s v="INGRID MARCELA GOMEZ GOMEZ"/>
    <n v="52351485"/>
    <s v="Bogotá, D.C."/>
    <n v="1978"/>
    <n v="21000000"/>
    <n v="0"/>
    <n v="0"/>
    <n v="21000000"/>
    <n v="7000000"/>
    <m/>
    <m/>
    <n v="1"/>
    <s v="Persona Natural"/>
    <x v="0"/>
    <m/>
    <s v="Prestar los servicios profesionales como abogado(a) para apoyar la gestión contractual del Área Gestión del Desarrollo Local de la Alcaldía Local de Suba en los diferentes procesos de selección en sus etapas precontractual, contractual y postcontractual al igual realizar trámite y seguimiento a peticiones realizadas por la ciudadanía, órganos de control y demás, relacionados con temas de infraestructura."/>
    <s v="https://community.secop.gov.co/Public/Tendering/OpportunityDetail/Index?noticeUID=CO1.NTC.5212894&amp;isFromPublicArea=True&amp;isModal=true&amp;asPopupView=true"/>
    <x v="11"/>
    <x v="526"/>
    <d v="2023-11-24T00:00:00"/>
    <d v="2024-02-23T00:00:00"/>
    <s v="3 meses "/>
    <d v="2024-02-23T00:00:00"/>
    <s v=""/>
    <d v="2024-02-23T00:00:00"/>
    <s v="3 meses "/>
    <s v="Término Ok"/>
    <m/>
    <m/>
    <m/>
    <m/>
    <s v="CL 135A 10438"/>
    <n v="3108673251"/>
    <s v="ingridgomez0112@gmail.com"/>
    <s v="Bancolombia"/>
    <s v="Ahorros"/>
    <s v="19822301544"/>
    <s v="Femenino"/>
    <s v="Colombia"/>
    <s v="Bogotá, D.C."/>
    <s v="Cundinamarca"/>
    <d v="1978-08-09T00:00:00"/>
    <n v="45"/>
    <s v="ESPECIALIZACION EN DERECHO EN_x000a_FAMILIA, DERECHO"/>
    <m/>
  </r>
  <r>
    <x v="3"/>
    <s v="682-2023"/>
    <n v="97350"/>
    <s v="Secop II"/>
    <s v="682-2023-CPS-P(97350)"/>
    <s v="FDLSUBACD-620-2023(97350)"/>
    <x v="0"/>
    <x v="0"/>
    <x v="1"/>
    <m/>
    <m/>
    <s v="DIANA MARCELA AGUILAR TOVAR"/>
    <n v="1110456122"/>
    <s v="Ibagué (Tolima)"/>
    <n v="1978"/>
    <n v="30800000"/>
    <n v="15400000"/>
    <n v="0"/>
    <n v="46200000"/>
    <n v="7000000"/>
    <m/>
    <m/>
    <n v="1"/>
    <s v="Persona Natural"/>
    <x v="6"/>
    <s v="1. 23/03/2024 6:21:43 PM Mediante documento radicado el 12 de marzo de 2024, se solicita la PRÓRROGA y ADICIÓN del contrato No. 682-2023-CPS-P(97350), suscrito con DIANA MARCELA AGUILAR TOVAR, por el término de en DOS (2) MESES y SEIS (6) DÍAS, además de adicionar QUINCE MILLONES CUATROCIENTOS MIL PESOS ($15.400.000); atendiendo a la necesidad de garantizar la función de la administración local se requiere continuar con la ejecución del contrato de prestación de servicios objeto de adición y prórroga. LA NUEVA FECHA DE TERMINACIÓN DEL CONTRATO ES EL DÍA 08 DE JUNIO DE 2024. Las erogaciones correspondientes al pago del valor de la presente adición se harán con cargo al presupuesto del FDLS, según certificado de disponibilidad presupuestal No. 1098 del 22/03/2024. Lo anterior, con fundamento además en el principio de la autonomía de la voluntad consagrado en el artículo 1602 del Código Civil, en concordancia con el artículo 40 de la Ley 80 de 1993, inciso tercero."/>
    <s v="Prestar servicios profesionales en el Área de Gestión del Desarrollo n Local de la Alcaldía Local de Suba, en el proceso de formulación, ejecucion, seguimiento y evaluación de las políticas, planes, programas y proyectos de desarrollo local, para lograr el cumplimiento de las metas del plan de desarrollo local de la vigencia"/>
    <s v="https://community.secop.gov.co/Public/Tendering/OpportunityDetail/Index?noticeUID=CO1.NTC.5215022&amp;isFromPublicArea=True&amp;isModal=true&amp;asPopupView=true"/>
    <x v="6"/>
    <x v="526"/>
    <d v="2023-11-24T00:00:00"/>
    <d v="2024-04-04T00:00:00"/>
    <s v="4 meses 12 días."/>
    <d v="2024-06-08T00:00:00"/>
    <s v="2 meses 4 días."/>
    <d v="2024-06-08T00:00:00"/>
    <s v="6 meses 16 días."/>
    <s v="Término Ok"/>
    <m/>
    <m/>
    <m/>
    <m/>
    <s v="KR66 # 23A-42"/>
    <n v="3158687265"/>
    <s v="dmarcetovar@gmail.com"/>
    <s v="Bancolombia"/>
    <s v="Ahorros"/>
    <s v="61868175892"/>
    <s v="Femenino"/>
    <s v="Colombia"/>
    <s v="Armenia"/>
    <s v="Quindio"/>
    <d v="1986-11-18T00:00:00"/>
    <n v="37"/>
    <s v="ESPECIALIZACION EN GERENCIA DE PROYECTOS - INGENIERIA FORESTAL"/>
    <m/>
  </r>
  <r>
    <x v="3"/>
    <s v="683-2023"/>
    <n v="97355"/>
    <s v="Secop II"/>
    <s v="683-2023-CPS-P(97355)"/>
    <s v="FDLSUBACD-621-2023(97355)"/>
    <x v="0"/>
    <x v="0"/>
    <x v="1"/>
    <m/>
    <m/>
    <s v="KAREN JULIETH MENDEZ GONZALEZ"/>
    <n v="1023937459"/>
    <s v="Bogotá, D.C."/>
    <n v="1978"/>
    <n v="30800000"/>
    <n v="15400000"/>
    <n v="0"/>
    <n v="46200000"/>
    <n v="7000000"/>
    <m/>
    <m/>
    <n v="1"/>
    <s v="Persona Natural"/>
    <x v="6"/>
    <s v="1. 23/03/2024 6:10:16 PM(UTC-05:00) Mediante documento radicado el 12 de marzo de 2024, se solicita la PRÓRROGA y ADICIÓN del contrato No683-2023-CPS-P(97355), suscrito con KAREN JULIETH MENDEZ GONZALEZ, por el término de en DOS (2) MESES y SEIS (6) DÍAS, además de adicionar QUINCE MILLONES CUATROCIENTOS MIL PESOS ($15.400.000); atendiendo a la necesidad de garantizar la función de la administración local se requiere continuar con la ejecución del contrato de prestación de servicios objeto de adición y prórroga. LA NUEVA FECHA DE TERMINACIÓN DEL CONTRATO ES EL DÍA 09 DE JUNIO DE 2024. Las erogaciones correspondientes al pago del valor de la presente adición se harán con cargo al presupuesto del FDLS, según certificado de disponibilidad presupuestal No. 1101 del 22/03/2024. Lo anterior, con fundamento además en el principio de la autonomía de la voluntad consagrado en el artículo 1602 del Código Civil, en concordancia con el artículo 40 de la Ley 80 de 1993, inciso tercero."/>
    <s v="PRESTAR SERVICIOS PROFESIONALES EN EL ÁREA DE GESTIÓN DEL DESARROLLO LOCAL DE LA ALCALDÍA LOCAL DE SUBA EN TEMAS DE PLANEACIÓN, PARA LOGRAR EL CUMPLIMIENTO DE LAS METAS DEL PLAN DE DESARROLLO LOCAL DE LA VIGENCIA"/>
    <s v="https://community.secop.gov.co/Public/Tendering/OpportunityDetail/Index?noticeUID=CO1.NTC.5214477&amp;isFromPublicArea=True&amp;isModal=False"/>
    <x v="6"/>
    <x v="527"/>
    <d v="2023-11-28T00:00:00"/>
    <d v="2024-04-03T00:00:00"/>
    <s v="4 meses 7 días."/>
    <d v="2024-06-09T00:00:00"/>
    <s v="2 meses 6 días."/>
    <d v="2024-06-09T00:00:00"/>
    <s v="6 meses 13 días."/>
    <s v="Término Ok"/>
    <m/>
    <m/>
    <m/>
    <m/>
    <s v="Calle 28#33-24 pl-3"/>
    <n v="3138071918"/>
    <s v="kjmendezgo@gmail.com"/>
    <s v="Banco Caja Social (BCSC)"/>
    <s v="Ahorros"/>
    <s v="24048784700"/>
    <s v="Femenino"/>
    <s v="Colombia"/>
    <s v="Bogotá, D.C."/>
    <s v="Cundinamarca"/>
    <d v="1994-09-04T00:00:00"/>
    <n v="29"/>
    <s v="MAESTRIA EN PERIODISMO-CIENCIA POLITICA"/>
    <m/>
  </r>
  <r>
    <x v="3"/>
    <s v="684-2023"/>
    <n v="97356"/>
    <s v="Secop II"/>
    <s v="684-2023-CPS-P(97356)"/>
    <s v="FDLSUBACD-622-2023(97356)"/>
    <x v="0"/>
    <x v="0"/>
    <x v="1"/>
    <m/>
    <m/>
    <s v="MERCEDES ALEJANDRA MACAY CASTELLANOS"/>
    <n v="1014269767"/>
    <s v="Bogotá, D.C."/>
    <n v="1978"/>
    <n v="15150000"/>
    <n v="0"/>
    <n v="0"/>
    <n v="15150000"/>
    <n v="5050000"/>
    <m/>
    <m/>
    <n v="1"/>
    <s v="Persona Natural"/>
    <x v="0"/>
    <m/>
    <s v="Prestar servicios profesionales en el Área de Gestión del Desarrollo Local de la Alcaldía Local de Suba, para lograr el cumplimiento de las metas del plan de desarrollo local de la vigencia"/>
    <s v="https://community.secop.gov.co/Public/Tendering/OpportunityDetail/Index?noticeUID=CO1.NTC.5239624&amp;isFromPublicArea=True&amp;isModal=true&amp;asPopupView=true"/>
    <x v="6"/>
    <x v="526"/>
    <d v="2023-11-24T00:00:00"/>
    <d v="2024-02-27T00:00:00"/>
    <s v="3 meses 4 días."/>
    <d v="2024-02-27T00:00:00"/>
    <s v=""/>
    <d v="2024-02-27T00:00:00"/>
    <s v="3 meses 4 días."/>
    <s v="Término Ok"/>
    <m/>
    <m/>
    <m/>
    <m/>
    <s v="TV 60#60-03"/>
    <n v="3197028864"/>
    <s v="ALEJAMACAYC@GMAIL.COM"/>
    <s v="Banco Caja Social (BCSC)"/>
    <s v="Ahorros"/>
    <s v="24070928778"/>
    <s v="Femenino"/>
    <s v="Colombia"/>
    <s v="Bogotá, D.C."/>
    <s v="Cundinamarca"/>
    <d v="1995-09-08T00:00:00"/>
    <n v="28"/>
    <s v="ADMINISTRACION DE EMPRESAS - ADMINISTRACION DE NEGOCIOS INTERNACIONALES"/>
    <m/>
  </r>
  <r>
    <x v="3"/>
    <s v="685-2023 C1"/>
    <n v="97360"/>
    <s v="Secop II"/>
    <s v="685-2023-CPS-P(97360)"/>
    <s v="FDLSUBACD-623-2023(97360)"/>
    <x v="0"/>
    <x v="0"/>
    <x v="1"/>
    <d v="2024-04-17T00:00:00"/>
    <n v="10966666"/>
    <s v="SEBASTIAN RAMIREZ MOSOS"/>
    <n v="1020806611"/>
    <s v="Bogotá, D.C."/>
    <n v="1978"/>
    <n v="29400000"/>
    <n v="14700000"/>
    <n v="0"/>
    <n v="44100000"/>
    <n v="7056000"/>
    <m/>
    <m/>
    <n v="1"/>
    <s v="Persona Natural"/>
    <x v="1"/>
    <s v="1. 26/03/2024 8:00:45 PM La supervisión del Contrato de Prestación de Servicios No. 685-2023-CPS-P (97360),, suscrito con SEBASTIAN RAMIREZ MOSOS radicó en la Oficina de Contratación solicitud de ADICIÓN Y PRÓRROGA No. (1 ) del referido contrato; prórroga hasta el (2) de JUNIO de 2024 y adición para un valor total de CATORCE MILLONES SETECIENTOS MIL PESOS M/CTE. ($14.700.000), teniendo en cuenta la justificación que se encuentra en los documentos anexos, que hacen parte integral del presente Contrato."/>
    <s v="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5215523&amp;isFromPublicArea=True&amp;isModal=true&amp;asPopupView=true"/>
    <x v="6"/>
    <x v="528"/>
    <d v="2023-11-28T00:00:00"/>
    <d v="2024-03-29T00:00:00"/>
    <s v="4 meses 2 días."/>
    <d v="2024-06-02T00:00:00"/>
    <s v="2 meses 4 días."/>
    <d v="2024-06-02T00:00:00"/>
    <s v="6 meses 6 días."/>
    <s v="Término Ok"/>
    <m/>
    <m/>
    <m/>
    <m/>
    <s v="CL 181B 945"/>
    <n v="3134015165"/>
    <s v="seramo04@hotmail.com"/>
    <s v="Banco Caja Social (BCSC)"/>
    <s v="Ahorros"/>
    <s v="24085783193"/>
    <s v="Masculino"/>
    <s v="Colombia"/>
    <s v="Bogotá, D.C."/>
    <s v="Cundinamarca"/>
    <d v="1995-07-10T00:00:00"/>
    <n v="28"/>
    <s v="ESPECIALIZACION EN GESTION PUBLICA; CIENCIA POLÍTICA "/>
    <m/>
  </r>
  <r>
    <x v="3"/>
    <s v="685-2023"/>
    <n v="97360"/>
    <s v="Secop II"/>
    <s v="685-2023-CPS-P(97360)"/>
    <s v="FDLSUBACD-623-2023(97360)"/>
    <x v="0"/>
    <x v="0"/>
    <x v="1"/>
    <m/>
    <m/>
    <s v="GINA PAOLA ROJAS AYALA"/>
    <n v="1010215172"/>
    <s v="Bogotá, D.C."/>
    <n v="1978"/>
    <n v="29400000"/>
    <n v="14700000"/>
    <n v="0"/>
    <n v="44100000"/>
    <n v="7056000"/>
    <m/>
    <m/>
    <n v="1"/>
    <s v="Persona Natural"/>
    <x v="0"/>
    <m/>
    <s v="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5215523&amp;isFromPublicArea=True&amp;isModal=true&amp;asPopupView=true"/>
    <x v="6"/>
    <x v="528"/>
    <d v="2023-11-28T00:00:00"/>
    <d v="2024-03-29T00:00:00"/>
    <s v="4 meses 2 días."/>
    <d v="2024-06-02T00:00:00"/>
    <s v="2 meses 4 días."/>
    <d v="2024-06-02T00:00:00"/>
    <s v="6 meses 6 días."/>
    <s v="Término Ok"/>
    <m/>
    <m/>
    <m/>
    <m/>
    <s v="CALLE 47B SUR #23B-70 BLOQUE 15 APTO 130"/>
    <n v="3192801634"/>
    <s v=" rojas.ayala.gina@gmail.com"/>
    <s v="Banco Davivienda"/>
    <s v="Ahorros"/>
    <s v="488401852881"/>
    <s v="Femenino"/>
    <s v="Colombia"/>
    <s v="Bogotá, D.C."/>
    <s v="Cundinamarca"/>
    <d v="1994-05-29T00:00:00"/>
    <n v="30"/>
    <s v="ESPECIALIZACIÓN EN DIRECCIÓN Y GESTIÓN DE PROYECTOS "/>
    <m/>
  </r>
  <r>
    <x v="3"/>
    <s v="686-2023"/>
    <n v="97093"/>
    <s v="Secop II"/>
    <s v="686-2023-CPS-P (97093)"/>
    <s v="FDLSUBACD-624-2023(97093)"/>
    <x v="0"/>
    <x v="0"/>
    <x v="1"/>
    <m/>
    <m/>
    <s v="NUBIA SUAREZ TORRES"/>
    <n v="1032404898"/>
    <s v="Bogotá, D.C."/>
    <n v="1978"/>
    <n v="7575000"/>
    <n v="0"/>
    <n v="0"/>
    <n v="7575000"/>
    <n v="5050000"/>
    <m/>
    <m/>
    <n v="1"/>
    <s v="Persona Natural"/>
    <x v="0"/>
    <m/>
    <s v="PRESTAR LOS SERVICIOS PROFESIONALES EN EL ÁREA DE GESTIÓN DEL DESARROLLO LOCAL DEL FONDO DE DESARROLLO LOCAL DE SUBA, PARA EL ANÁLISIS DE INFORMACIÓN A PARTIR DEL CRUCE DE VARIABLES Y LA CONSTRUCCIÓN DE MODELOS DESCRIPTIVOS, TEMPORALES Y PREDICTIVOS QUE MEJOREN LA TOMA DE DECISIONES Y EL CUMPLIMIENTO DE LAS METAS DEL PLAN DE DESARROLLO LOCAL."/>
    <s v="https://community.secop.gov.co/Public/Tendering/OpportunityDetail/Index?noticeUID=CO1.NTC.5227230&amp;isFromPublicArea=True&amp;isModal=False"/>
    <x v="35"/>
    <x v="527"/>
    <d v="2023-12-01T00:00:00"/>
    <d v="2024-01-12T00:00:00"/>
    <s v="1 meses 12 días."/>
    <d v="2024-01-12T00:00:00"/>
    <s v=""/>
    <d v="2024-01-12T00:00:00"/>
    <s v="1 meses 12 días."/>
    <s v="Término Ok"/>
    <m/>
    <m/>
    <m/>
    <m/>
    <s v="CL 128 B 87 C 11 CA 4 Piso"/>
    <n v="3212431092"/>
    <s v="nubsuarez@gmail.com"/>
    <s v="Banco Caja Social (BCSC)"/>
    <s v="Ahorros"/>
    <s v="24111657263"/>
    <s v="Femenino"/>
    <s v="Colombia"/>
    <s v="Bogotá, D.C."/>
    <s v="Cundinamarca"/>
    <d v="1988-01-03T00:00:00"/>
    <n v="36"/>
    <s v="MAESTRÍA EN ANALÍTICA DE DATOS; ESTADISTICA"/>
    <m/>
  </r>
  <r>
    <x v="3"/>
    <s v="687-2023"/>
    <n v="97049"/>
    <s v="Secop II"/>
    <s v="687-2023-CPS-AG(97049)"/>
    <s v="FDLSUBACD-625-2023(97049)"/>
    <x v="0"/>
    <x v="0"/>
    <x v="0"/>
    <m/>
    <m/>
    <s v="ALEXEI ZAMORA BENITEZ"/>
    <n v="79573265"/>
    <s v="Bogotá, D.C."/>
    <n v="1978"/>
    <n v="5100000"/>
    <n v="0"/>
    <n v="0"/>
    <n v="5100000"/>
    <n v="2550000"/>
    <m/>
    <m/>
    <n v="1"/>
    <s v="Persona Natural"/>
    <x v="0"/>
    <m/>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5232534&amp;isFromPublicArea=True&amp;isModal=False"/>
    <x v="19"/>
    <x v="526"/>
    <d v="2023-11-27T00:00:00"/>
    <d v="2024-01-31T00:00:00"/>
    <s v="2 meses 5 días."/>
    <d v="2024-01-31T00:00:00"/>
    <s v=""/>
    <d v="2024-01-31T00:00:00"/>
    <s v="2 meses 5 días."/>
    <s v="Término Ok"/>
    <m/>
    <m/>
    <m/>
    <m/>
    <s v="Cra 111ª # 151c-25 casa-180"/>
    <n v="3003125863"/>
    <s v="zamorabenitezalexei@gmail.com"/>
    <s v="Banco Davivienda"/>
    <s v="Ahorros"/>
    <s v="9100728378"/>
    <s v="Masculino"/>
    <s v="Colombia"/>
    <s v="Bogotá, D.C."/>
    <s v="Cundinamarca"/>
    <d v="1970-08-17T00:00:00"/>
    <n v="53"/>
    <s v="TECNOLOGIA EN SISTEMAS"/>
    <m/>
  </r>
  <r>
    <x v="3"/>
    <s v="688-2023"/>
    <n v="97094"/>
    <s v="Secop II"/>
    <s v="688-2023CPS-P(97094)"/>
    <s v="FDLSUBACD-626-2023(97094)"/>
    <x v="0"/>
    <x v="0"/>
    <x v="1"/>
    <m/>
    <m/>
    <s v="JUAN SEBASTIaN ACEVEDO SaNCHEZ"/>
    <n v="1018490421"/>
    <s v="Bogotá, D.C."/>
    <n v="1978"/>
    <n v="7575000"/>
    <n v="0"/>
    <n v="0"/>
    <n v="7575000"/>
    <n v="5050000"/>
    <m/>
    <m/>
    <n v="1"/>
    <s v="Persona Natural"/>
    <x v="0"/>
    <m/>
    <s v="PRESTAR LOS SERVICIOS PROFESIONALES EN EL ÁREA DE GESTIÓN DEL DESARROLLO LOCAL DEL FONDO DE DESARROLLO LOCAL DE SUBA, PARA EL PROCESAMIENTO DE DATOS DE LOS COMPONENTES DE INFORMACIÓN DEL CICLO DE LA INVERSIÓN PÚBLICA, QUE PERMITAN MEJORAR EL ANÁLISIS DE INFORMACIÓN, LA TOMA DE DECISIONES Y EL CUMPLIMIENTO DE LAS METAS DEL PLAN DE DESARROLLO LOCAL"/>
    <s v="https://community.secop.gov.co/Public/Tendering/OpportunityDetail/Index?noticeUID=CO1.NTC.5215119&amp;isFromPublicArea=True&amp;isModal=true&amp;asPopupView=true"/>
    <x v="35"/>
    <x v="526"/>
    <d v="2023-11-27T00:00:00"/>
    <d v="2024-01-11T00:00:00"/>
    <s v="1 meses 16 días."/>
    <d v="2024-01-11T00:00:00"/>
    <s v=""/>
    <d v="2024-01-11T00:00:00"/>
    <s v="1 meses 16 días."/>
    <s v="Término Ok"/>
    <m/>
    <m/>
    <m/>
    <m/>
    <s v="CL 27 A SUR 1 84"/>
    <n v="3015433755"/>
    <s v="Juansebasace96@gmail.com"/>
    <s v="Banco Caja Social (BCSC)"/>
    <s v="Ahorros"/>
    <s v="24080170691"/>
    <s v="Masculino"/>
    <s v="Colombia"/>
    <s v="Bogotá, D.C."/>
    <s v="Cundinamarca"/>
    <d v="1996-08-04T00:00:00"/>
    <n v="27"/>
    <s v="INGENIERIA CATASTRAL Y GEODESIA"/>
    <m/>
  </r>
  <r>
    <x v="3"/>
    <s v="689-2023"/>
    <n v="97089"/>
    <s v="Secop II"/>
    <s v="689-2023-CPS-AG(97089)"/>
    <s v="FDLSUBACD-627-2023(97089)"/>
    <x v="0"/>
    <x v="0"/>
    <x v="0"/>
    <m/>
    <m/>
    <s v="ALBERSI YOLIMA AREVALO MARTINEZ"/>
    <n v="1022927669"/>
    <s v="Bogotá, D.C."/>
    <n v="1978"/>
    <n v="6000000"/>
    <n v="0"/>
    <n v="0"/>
    <n v="6000000"/>
    <n v="4000000.0000000005"/>
    <m/>
    <m/>
    <n v="2"/>
    <s v="Persona Natural"/>
    <x v="0"/>
    <m/>
    <s v="Prestar los servicios de apoyo a la gestión en el trámite de despachos comisorios de la Alcaldía Local de Suba"/>
    <s v="https://community.secop.gov.co/Public/Tendering/OpportunityDetail/Index?noticeUID=CO1.NTC.5215824&amp;isFromPublicArea=True&amp;isModal=true&amp;asPopupView=true"/>
    <x v="35"/>
    <x v="526"/>
    <d v="2023-11-28T00:00:00"/>
    <d v="2024-01-11T00:00:00"/>
    <s v="1 meses 15 días."/>
    <d v="2024-01-11T00:00:00"/>
    <s v=""/>
    <d v="2024-01-11T00:00:00"/>
    <s v="1 meses 15 días."/>
    <s v="Término Ok"/>
    <m/>
    <m/>
    <m/>
    <m/>
    <s v="calle 150 A N° 102 B 47 torre 3 apto 604"/>
    <n v="3152783181"/>
    <s v="yolimamartinez2008@gmail.com"/>
    <s v="Banco Caja Social (BCSC)"/>
    <s v="Ahorros"/>
    <s v="24089802274"/>
    <s v="Femenino"/>
    <s v="Colombia"/>
    <s v="Bogotá, D.C."/>
    <s v="Cundinamarca"/>
    <d v="1986-07-02T00:00:00"/>
    <n v="37"/>
    <s v="BACHILLER"/>
    <m/>
  </r>
  <r>
    <x v="3"/>
    <s v="690-2023"/>
    <n v="97049"/>
    <s v="Secop II"/>
    <s v="690-2023-CPS-AG(97049)"/>
    <s v="FDLSUBACD-628-2023(97049)"/>
    <x v="0"/>
    <x v="0"/>
    <x v="0"/>
    <m/>
    <m/>
    <s v="ANDRES GILBERTO CRISTANCHO"/>
    <n v="79967535"/>
    <s v="Bogotá, D.C."/>
    <n v="1978"/>
    <n v="5100000"/>
    <n v="0"/>
    <n v="0"/>
    <n v="5100000"/>
    <n v="2550000"/>
    <m/>
    <m/>
    <n v="1"/>
    <s v="Persona Natural"/>
    <x v="0"/>
    <m/>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5214618&amp;isFromPublicArea=True&amp;isModal=true&amp;asPopupView=true"/>
    <x v="19"/>
    <x v="526"/>
    <d v="2023-11-24T00:00:00"/>
    <d v="2024-01-27T00:00:00"/>
    <s v="2 meses 4 días."/>
    <d v="2024-01-27T00:00:00"/>
    <s v=""/>
    <d v="2024-01-27T00:00:00"/>
    <s v="2 meses 4 días."/>
    <s v="Término Ok"/>
    <m/>
    <m/>
    <m/>
    <m/>
    <s v="CALLE 68A BIS # 97-29"/>
    <n v="3002845373"/>
    <s v="agcristancho23@outlook.com"/>
    <s v="Banco Scotiabank Colpatria"/>
    <s v="Ahorros"/>
    <s v="4932009696"/>
    <s v="Masculino"/>
    <s v="Colombia"/>
    <s v="Bogotá, D.C."/>
    <s v="Cundinamarca"/>
    <d v="1978-04-13T00:00:00"/>
    <n v="46"/>
    <s v="BACHILLER"/>
    <m/>
  </r>
  <r>
    <x v="3"/>
    <s v="691-2023"/>
    <n v="97045"/>
    <s v="Secop II"/>
    <s v="691-2023-CPS-AG(97045)"/>
    <s v="FDLSUBACD-629-2023(97045)"/>
    <x v="0"/>
    <x v="0"/>
    <x v="0"/>
    <m/>
    <m/>
    <s v="Angel David Hernandez Casallas"/>
    <n v="1233898090"/>
    <s v="Bogotá, D.C."/>
    <n v="1978"/>
    <n v="3825000"/>
    <n v="0"/>
    <n v="0"/>
    <n v="3825000"/>
    <n v="2550000"/>
    <m/>
    <m/>
    <n v="1"/>
    <s v="Persona Natural"/>
    <x v="0"/>
    <m/>
    <s v="PRESTAR LOS SERVICIOS DE APOYO AL ÁREA GESTIÓN DE DESARROLLO LOCAL EN EL CENTRO DE DOCUMENTACIÓN E INFORMACIÓN CDI DE LA ALCALDÍA LOCAL DE SUBA"/>
    <s v="https://community.secop.gov.co/Public/Tendering/OpportunityDetail/Index?noticeUID=CO1.NTC.5212845&amp;isFromPublicArea=True&amp;isModal=False"/>
    <x v="7"/>
    <x v="526"/>
    <d v="2023-11-23T00:00:00"/>
    <d v="2024-01-08T00:00:00"/>
    <s v="1 meses 17 días."/>
    <d v="2024-01-08T00:00:00"/>
    <s v=""/>
    <d v="2024-01-08T00:00:00"/>
    <s v="1 meses 17 días."/>
    <s v="Término Ok"/>
    <m/>
    <m/>
    <m/>
    <m/>
    <s v="TV TV 126D N 137 - 42"/>
    <n v="3042702971"/>
    <s v="angel-0428@outlook.com"/>
    <s v="Banco de Bogotá"/>
    <s v="Ahorros"/>
    <s v="30297741"/>
    <s v="Masculino"/>
    <s v="Colombia"/>
    <s v="Bogotá, D.C."/>
    <s v="Cundinamarca"/>
    <d v="1998-04-28T00:00:00"/>
    <n v="26"/>
    <s v="Administacion de Empresas"/>
    <m/>
  </r>
  <r>
    <x v="3"/>
    <s v="692-2023"/>
    <n v="97045"/>
    <s v="Secop II"/>
    <s v="692-2023CPS-AG(97045)"/>
    <s v="FDLSUBACD-630-2023(97045)"/>
    <x v="0"/>
    <x v="0"/>
    <x v="0"/>
    <m/>
    <m/>
    <s v="DIANA MILENA MENDIVELSO GARCIA"/>
    <n v="52489642"/>
    <s v="Bogotá, D.C."/>
    <n v="1978"/>
    <n v="3825000"/>
    <n v="0"/>
    <n v="0"/>
    <n v="3825000"/>
    <n v="2550000"/>
    <m/>
    <m/>
    <n v="1"/>
    <s v="Persona Natural"/>
    <x v="0"/>
    <m/>
    <s v="PRESTAR LOS SERVICIOS DE APOYO AL ÁREA GESTIÓN DE DESARROLLO LOCAL EN EL CENTRO DE DOCUMENTACIÓN E INFORMACIÓN CDI DE LA ALCALDÍA LOCAL DE SUBA"/>
    <s v="https://community.secop.gov.co/Public/Tendering/OpportunityDetail/Index?noticeUID=CO1.NTC.5213658&amp;isFromPublicArea=True&amp;isModal=true&amp;asPopupView=true"/>
    <x v="7"/>
    <x v="526"/>
    <d v="2023-11-23T00:00:00"/>
    <d v="2024-01-06T00:00:00"/>
    <s v="1 meses 15 días."/>
    <d v="2024-01-06T00:00:00"/>
    <s v=""/>
    <d v="2024-01-06T00:00:00"/>
    <s v="1 meses 15 días."/>
    <s v="Término Ok"/>
    <m/>
    <m/>
    <m/>
    <m/>
    <s v="CALLE128D BIS #88A-18"/>
    <n v="3118671138"/>
    <s v="NANAMEGA@HOTMAIL.COM.AR"/>
    <s v="Banco Davivienda"/>
    <s v="Ahorros"/>
    <s v="550488415922787"/>
    <s v="Femenino"/>
    <s v="Colombia"/>
    <s v="Bogotá, D.C."/>
    <s v="Cundinamarca"/>
    <d v="1967-03-17T00:00:00"/>
    <n v="57"/>
    <s v="BACHILLER"/>
    <m/>
  </r>
  <r>
    <x v="3"/>
    <s v="693-2023"/>
    <n v="97111"/>
    <s v="Secop II"/>
    <s v="693-2023CPS-AG(97111)"/>
    <s v="FDLSUBA-631-2023(97111)"/>
    <x v="0"/>
    <x v="0"/>
    <x v="0"/>
    <m/>
    <m/>
    <s v="GLADYS ESTHER GÓMEZ CARO"/>
    <n v="39722807"/>
    <s v="Bogotá, D.C."/>
    <n v="1978"/>
    <n v="7650000"/>
    <n v="0"/>
    <n v="0"/>
    <n v="7650000"/>
    <n v="2550000"/>
    <m/>
    <m/>
    <n v="1"/>
    <s v="Persona Natural"/>
    <x v="0"/>
    <m/>
    <s v="Prestar los servicios de apoyo al Área Gestión de Desarrollo Local en el Centro de Documentación e Información CDI de la Alcaldía Local de Suba"/>
    <s v="https://community.secop.gov.co/Public/Tendering/OpportunityDetail/Index?noticeUID=CO1.NTC.5215118&amp;isFromPublicArea=True&amp;isModal=true&amp;asPopupView=true"/>
    <x v="7"/>
    <x v="526"/>
    <d v="2023-11-24T00:00:00"/>
    <d v="2024-02-22T00:00:00"/>
    <s v="2 meses 30 días."/>
    <d v="2024-02-22T00:00:00"/>
    <s v=""/>
    <d v="2024-02-22T00:00:00"/>
    <s v="2 meses 30 días."/>
    <s v="Término Ok"/>
    <m/>
    <m/>
    <m/>
    <m/>
    <s v="Carrera 145 #145-46 Etapa 2 Casa 108"/>
    <n v="3102109348"/>
    <s v="gladysgc68@gmail.com"/>
    <s v="Banco Davivienda"/>
    <s v="Ahorros"/>
    <s v="488419320343"/>
    <s v="Femenino"/>
    <s v="Colombia"/>
    <s v="Bogotá, D.C."/>
    <s v="Cundinamarca"/>
    <d v="1968-09-03T00:00:00"/>
    <n v="55"/>
    <s v="SISTEMA DE GESTIÓN DE SEGURIDAD Y ORGANIZACIÓN DE ARCHIVOS DE GESTIÓN"/>
    <m/>
  </r>
  <r>
    <x v="3"/>
    <s v="694-2023"/>
    <n v="97353"/>
    <s v="Secop II"/>
    <s v="694-2023CPS-P(97353)"/>
    <s v="FDLSUBACD-632-2023(97353)"/>
    <x v="0"/>
    <x v="0"/>
    <x v="1"/>
    <m/>
    <m/>
    <s v="LEIDY MIREYA PACHÓN BAQUERO"/>
    <n v="1018415363"/>
    <s v="Bogotá, D.C."/>
    <n v="1978"/>
    <n v="15150000"/>
    <n v="0"/>
    <n v="0"/>
    <n v="15150000"/>
    <n v="5050000"/>
    <m/>
    <m/>
    <n v="1"/>
    <s v="Persona Natural"/>
    <x v="0"/>
    <m/>
    <s v="PRESTAR SERVICIOS PROFESIONALES COMO APOYO AL ÁREA GESTIÓN DEL DESARROLLO LOCAL, EN PROCESOS Y PROCEDIMIENTOS DE PRESUPUESTO DE LA ALCALDÍA LOCAL DE SUBA"/>
    <s v="https://community.secop.gov.co/Public/Tendering/OpportunityDetail/Index?noticeUID=CO1.NTC.5214732&amp;isFromPublicArea=True&amp;isModal=False"/>
    <x v="10"/>
    <x v="526"/>
    <d v="2023-11-28T00:00:00"/>
    <d v="2024-02-23T00:00:00"/>
    <s v="2 meses 27 días."/>
    <d v="2024-02-23T00:00:00"/>
    <s v=""/>
    <d v="2024-02-23T00:00:00"/>
    <s v="2 meses 27 días."/>
    <s v="Término Ok"/>
    <m/>
    <m/>
    <m/>
    <m/>
    <s v="CALLE 33A-SUR78d-51"/>
    <n v="3103113173"/>
    <s v="I.PACHONB@OUTLOOK.COM"/>
    <s v="Banco Davivienda"/>
    <s v="Ahorros"/>
    <s v="472900116824"/>
    <s v="Femenino"/>
    <s v="Colombia"/>
    <s v="Fusagasuga"/>
    <s v="Cundinamarca"/>
    <d v="1987-10-25T00:00:00"/>
    <n v="36"/>
    <s v="ADMINISTRACION DE EMPRESAS - NEGOCIOS INTERNACIONALES "/>
    <m/>
  </r>
  <r>
    <x v="3"/>
    <s v="695-2023"/>
    <n v="97111"/>
    <s v="Secop II"/>
    <s v="695-2023CPS-AG(97111)"/>
    <s v="FDLSUBACD-633-2023(97111)"/>
    <x v="0"/>
    <x v="0"/>
    <x v="0"/>
    <m/>
    <m/>
    <s v="EDWIN HERNAN YARA CARDOSO"/>
    <n v="1018431408"/>
    <s v="Bogotá, D.C."/>
    <n v="1978"/>
    <n v="7650000"/>
    <n v="0"/>
    <n v="0"/>
    <n v="7650000"/>
    <n v="2550000"/>
    <m/>
    <m/>
    <n v="1"/>
    <s v="Persona Natural"/>
    <x v="0"/>
    <m/>
    <s v="PRESTAR LOS SERVICIOS DE APOYO AL ÁREA GESTIÓN DE DESARROLLO LOCAL EN EL CENTRO DE DOCUMENTACIÓN E INFORMACIÓN GDI DE LA ALCALDÍA LOCAL DE SUBA"/>
    <s v="https://community.secop.gov.co/Public/Tendering/OpportunityDetail/Index?noticeUID=CO1.NTC.5215524&amp;isFromPublicArea=True&amp;isModal=true&amp;asPopupView=true"/>
    <x v="7"/>
    <x v="527"/>
    <d v="2023-11-29T00:00:00"/>
    <d v="2024-02-27T00:00:00"/>
    <s v="2 meses 30 días."/>
    <d v="2024-02-27T00:00:00"/>
    <s v=""/>
    <d v="2024-02-27T00:00:00"/>
    <s v="2 meses 30 días."/>
    <s v="Término Ok"/>
    <m/>
    <m/>
    <m/>
    <m/>
    <s v="CARRERA 1F ESTE 65-51"/>
    <n v="3224017174"/>
    <s v="EDWINYARA4@GMAIL.COM"/>
    <s v="Banco Davivienda"/>
    <s v="Ahorros"/>
    <s v="770297133"/>
    <s v="Masculino"/>
    <s v="Colombia"/>
    <s v="Tenjo"/>
    <s v="Cundinamarca"/>
    <d v="1989-11-21T00:00:00"/>
    <n v="34"/>
    <s v="BACHILLER"/>
    <m/>
  </r>
  <r>
    <x v="3"/>
    <s v="696-2023"/>
    <n v="97049"/>
    <s v="Secop II"/>
    <s v="696-2023CPS-AG(97049)"/>
    <s v="FDLSUBACD-634-2023(97049)"/>
    <x v="0"/>
    <x v="0"/>
    <x v="0"/>
    <m/>
    <m/>
    <s v="JAKELINE BERMEO OSORIO"/>
    <n v="51847460"/>
    <s v="Bogotá, D.C."/>
    <n v="1978"/>
    <n v="5100000"/>
    <n v="0"/>
    <n v="0"/>
    <n v="5100000"/>
    <n v="2550000"/>
    <m/>
    <m/>
    <n v="1"/>
    <s v="Persona Natural"/>
    <x v="0"/>
    <m/>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5220921&amp;isFromPublicArea=True&amp;isModal=true&amp;asPopupView=true"/>
    <x v="19"/>
    <x v="526"/>
    <d v="2023-11-24T00:00:00"/>
    <d v="2024-01-28T00:00:00"/>
    <s v="2 meses 5 días."/>
    <d v="2024-01-28T00:00:00"/>
    <s v=""/>
    <d v="2024-01-28T00:00:00"/>
    <s v="2 meses 5 días."/>
    <s v="Término Ok"/>
    <m/>
    <m/>
    <m/>
    <m/>
    <s v="Carrera 100 No. 140 A 88 AP 301"/>
    <n v="3134700121"/>
    <s v="jakelinebermeo@hotmail.com"/>
    <s v="Banco Davivienda"/>
    <s v="Ahorros"/>
    <s v="9970425683"/>
    <s v="Femenino"/>
    <s v="Colombia"/>
    <s v="Pitalito"/>
    <s v="Huila"/>
    <d v="1963-11-04T00:00:00"/>
    <n v="60"/>
    <s v="BACHILLER"/>
    <m/>
  </r>
  <r>
    <x v="3"/>
    <s v="697-2023"/>
    <n v="97049"/>
    <s v="Secop II"/>
    <s v="697-2023CPS-AG(97049)"/>
    <s v="FDLSUBACD-635-2023-(97049)"/>
    <x v="0"/>
    <x v="0"/>
    <x v="0"/>
    <m/>
    <m/>
    <s v="CLINTON FABIAN LEAL GARCIA"/>
    <n v="1019080267"/>
    <s v="Bogotá, D.C."/>
    <n v="1978"/>
    <n v="5100000"/>
    <n v="0"/>
    <n v="0"/>
    <n v="5100000"/>
    <n v="2550000"/>
    <m/>
    <m/>
    <n v="1"/>
    <s v="Persona Natural"/>
    <x v="0"/>
    <m/>
    <s v="APOYAR LA GESTIÓN DOCUMENTAL DE LA ALCALDÍA LOCAL EN LA IMPLEMENTACIÓN DE LOS PROCESOS DE CLASIFICACIÓN, ORDENACIÓN, SELECCIÓN NATURAL, FOLIACIÓN, IDENTIFICACIÓN, LEVANTAMIENTO DE INVENTARIOS, ALMACENAMIENTO Y APLICACIÓN DE PROTOCOLOS"/>
    <s v="https://community.secop.gov.co/Public/Tendering/OpportunityDetail/Index?noticeUID=CO1.NTC.5215823&amp;isFromPublicArea=True&amp;isModal=true&amp;asPopupView=true"/>
    <x v="19"/>
    <x v="526"/>
    <d v="2023-11-24T00:00:00"/>
    <d v="2024-01-23T00:00:00"/>
    <s v="2 meses "/>
    <d v="2024-01-23T00:00:00"/>
    <s v=""/>
    <d v="2024-01-23T00:00:00"/>
    <s v="2 meses "/>
    <s v="Término Ok"/>
    <m/>
    <m/>
    <m/>
    <m/>
    <s v="calle 135a #93a-03"/>
    <n v="3103365163"/>
    <s v="flealgarcia@gmail.com"/>
    <s v="Banco Davivienda"/>
    <s v="Ahorros"/>
    <s v="24096281464"/>
    <s v="Masculino"/>
    <s v="Colombia"/>
    <s v="Bogotá, D.C."/>
    <s v="Cundinamarca"/>
    <d v="1993-03-20T00:00:00"/>
    <n v="31"/>
    <s v="COMERCIO INTERNACIONAL"/>
    <m/>
  </r>
  <r>
    <x v="3"/>
    <s v="698-2023"/>
    <n v="97049"/>
    <s v="Secop II"/>
    <s v="698-2023CPS-AG(97049)"/>
    <s v="FDLSUBACD-636-2023(97049)"/>
    <x v="0"/>
    <x v="0"/>
    <x v="0"/>
    <m/>
    <m/>
    <s v="LUZ AMPARO BOHORQUEZ RODRIGUEZ"/>
    <n v="52342891"/>
    <s v="Bogotá, D.C."/>
    <n v="1978"/>
    <n v="5100000"/>
    <n v="0"/>
    <n v="0"/>
    <n v="5100000"/>
    <n v="2550000"/>
    <m/>
    <m/>
    <n v="1"/>
    <s v="Persona Natural"/>
    <x v="0"/>
    <m/>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5215926&amp;isFromPublicArea=True&amp;isModal=true&amp;asPopupView=true"/>
    <x v="19"/>
    <x v="529"/>
    <d v="2023-11-27T00:00:00"/>
    <d v="2024-01-23T00:00:00"/>
    <s v="1 meses 28 días."/>
    <d v="2024-01-23T00:00:00"/>
    <s v=""/>
    <d v="2024-01-23T00:00:00"/>
    <s v="1 meses 28 días."/>
    <s v="Término Ok"/>
    <m/>
    <m/>
    <m/>
    <m/>
    <s v="calle 128f # 88-13"/>
    <n v="3125950092"/>
    <s v="luzamparobr@gmail.com"/>
    <s v="Bancolombia"/>
    <s v="Ahorros"/>
    <s v="21986494721"/>
    <s v="Femenino"/>
    <s v="Colombia"/>
    <s v="Bogotá, D.C."/>
    <s v="Cundinamarca"/>
    <d v="1975-06-24T00:00:00"/>
    <n v="48"/>
    <s v="INGENIERIA INDUSTRIAL"/>
    <m/>
  </r>
  <r>
    <x v="3"/>
    <s v="699-2023"/>
    <n v="97111"/>
    <s v="Secop II"/>
    <s v="699-2023-CPS-AG (97111)"/>
    <s v="FDLSUBACD-637-2023-(97111)"/>
    <x v="0"/>
    <x v="0"/>
    <x v="0"/>
    <m/>
    <m/>
    <s v="LISBETH GONZALEZ ARAGON"/>
    <n v="1026274587"/>
    <s v="Bogotá, D.C."/>
    <n v="1978"/>
    <n v="7650000"/>
    <n v="0"/>
    <n v="0"/>
    <n v="7650000"/>
    <n v="2550000"/>
    <m/>
    <m/>
    <n v="1"/>
    <s v="Persona Natural"/>
    <x v="0"/>
    <m/>
    <s v="Prestar los servicios de apoyo al Área Gestión de desarrollo Local en el Centro de Documentación e Información CDI de la Alcaldía Local de Suba"/>
    <s v="https://community.secop.gov.co/Public/Tendering/OpportunityDetail/Index?noticeUID=CO1.NTC.5215938&amp;isFromPublicArea=True&amp;isModal=true&amp;asPopupView=true"/>
    <x v="7"/>
    <x v="528"/>
    <d v="2023-11-29T00:00:00"/>
    <d v="2024-02-26T00:00:00"/>
    <s v="2 meses 29 días."/>
    <d v="2024-02-26T00:00:00"/>
    <s v=""/>
    <d v="2024-02-26T00:00:00"/>
    <s v="2 meses 29 días."/>
    <s v="Término Ok"/>
    <m/>
    <m/>
    <m/>
    <m/>
    <s v="Transversal 126f # 133-27_x000d_"/>
    <n v="3228340653"/>
    <s v="lis-alejo2012@hotmail.es"/>
    <s v="Banco Scotiabank Colpatria"/>
    <s v="Ahorros"/>
    <s v="6342043015"/>
    <s v="Femenino"/>
    <s v="Colombia"/>
    <s v="Bogotá, D.C."/>
    <s v="Cundinamarca"/>
    <d v="1991-04-29T00:00:00"/>
    <n v="33"/>
    <s v="EL PAPEL DEL BTL EN EL MARKETING"/>
    <m/>
  </r>
  <r>
    <x v="3"/>
    <s v="700-2023"/>
    <n v="97045"/>
    <s v="Secop II"/>
    <s v="700-2023-CPS-AG(97045) "/>
    <s v="FDLSUBACD-638-2023-(97045)"/>
    <x v="0"/>
    <x v="0"/>
    <x v="0"/>
    <m/>
    <m/>
    <s v="DELLY ALEXANDRA HERNÁNDEZ HERNÁNDEZ"/>
    <n v="1019099233"/>
    <s v="Bogotá, D.C."/>
    <n v="1978"/>
    <n v="3825000"/>
    <n v="0"/>
    <n v="0"/>
    <n v="3825000"/>
    <n v="2550000"/>
    <m/>
    <m/>
    <n v="1"/>
    <s v="Persona Natural"/>
    <x v="0"/>
    <m/>
    <s v="PRESTAR LOS SERVICIOS DE APOYO AL ÁREA GESTIÓN DE DESARROLLO LOCAL EN EL CENTRO DE DOCUMENTACIÓN E INFORMACIÓN CDI DE LA ALCALDÍA LOCAL DE SUBA"/>
    <s v="https://community.secop.gov.co/Public/Tendering/OpportunityDetail/Index?noticeUID=CO1.NTC.5227312&amp;isFromPublicArea=True&amp;isModal=False"/>
    <x v="7"/>
    <x v="526"/>
    <d v="2023-11-24T00:00:00"/>
    <d v="2024-01-13T00:00:00"/>
    <s v="1 meses 21 días."/>
    <d v="2024-01-13T00:00:00"/>
    <s v=""/>
    <d v="2024-01-13T00:00:00"/>
    <s v="1 meses 21 días."/>
    <s v="Término Ok"/>
    <m/>
    <m/>
    <m/>
    <m/>
    <s v="calle 38 no 32 a 72 (frailejón 2 –ciudad verde)_x000d_"/>
    <n v="3117187135"/>
    <s v="alesandrah94@gmail.com"/>
    <s v="Banco Caja Social (BCSC)"/>
    <s v="Ahorros"/>
    <s v="24039877963"/>
    <s v="Femenino"/>
    <s v="Colombia"/>
    <s v="Bogotá, D.C."/>
    <s v="Cundinamarca"/>
    <d v="1994-08-14T00:00:00"/>
    <n v="29"/>
    <s v="tecnico laboral auxiliar administrativo"/>
    <m/>
  </r>
  <r>
    <x v="3"/>
    <s v="701-2023"/>
    <n v="97037"/>
    <s v="Secop II"/>
    <s v="701-2023CPS-AG(97037)"/>
    <s v="FDLSUBACD-639-2023(97037)"/>
    <x v="0"/>
    <x v="0"/>
    <x v="0"/>
    <m/>
    <m/>
    <s v="JEICER DISNEY GUTIÉRREZ ÁLVAREZ"/>
    <n v="1069739546"/>
    <s v="Fusagasuga (Cundinamarca)"/>
    <n v="1978"/>
    <n v="8000000"/>
    <n v="0"/>
    <n v="0"/>
    <n v="8000000"/>
    <n v="4000000.0000000005"/>
    <m/>
    <m/>
    <n v="1"/>
    <s v="Persona Natural"/>
    <x v="0"/>
    <m/>
    <s v="APOYAR EN LAS TAREAS OPERATIVAS DE CARÁCTER ARCHIVÍSTICO DESARROLLADAS EN LA ALCALDÍA LOCAL PARA GARANTIZAR LA APLICACIÓN CORRECTA DE LOS PROCEDIMIENTOS TÉCNICOSSUBA EN TEMAS DE PLANEACIÓN, PARA EL CUMPLIMIENTO DEL PLAN DE GESTIÓN LOCAL Y DEL PLAN DE DESARROLLO LOCAL"/>
    <s v="https://community.secop.gov.co/Public/Tendering/OpportunityDetail/Index?noticeUID=CO1.NTC.5214623&amp;isFromPublicArea=True&amp;isModal=False"/>
    <x v="19"/>
    <x v="526"/>
    <d v="2023-11-23T00:00:00"/>
    <d v="2024-01-23T00:00:00"/>
    <s v="2 meses 1 días."/>
    <d v="2024-01-23T00:00:00"/>
    <s v=""/>
    <d v="2024-01-23T00:00:00"/>
    <s v="2 meses 1 días."/>
    <s v="Término Ok"/>
    <m/>
    <m/>
    <m/>
    <m/>
    <s v="Kr 90 Bis 75-77 IN 37 Ap. 301"/>
    <n v="3142241613"/>
    <s v="alvarezdisney.j@gmail.com"/>
    <s v="Banco Caja Social (BCSC)"/>
    <s v="Ahorros"/>
    <s v="24089709445"/>
    <s v="Femenino"/>
    <s v="Colombia"/>
    <s v="Viotá"/>
    <s v="Cundinamarca"/>
    <d v="1992-05-29T00:00:00"/>
    <n v="32"/>
    <s v="CIENCIA DE LA INFORMACION Y_x000a_BIBLIOTECOLOGIA"/>
    <m/>
  </r>
  <r>
    <x v="3"/>
    <s v="702-2023"/>
    <n v="97375"/>
    <s v="Secop II"/>
    <s v="702-2023-CPS-P(97375)"/>
    <s v="FDLSUBACD-640-2023(97375)"/>
    <x v="0"/>
    <x v="0"/>
    <x v="1"/>
    <m/>
    <m/>
    <s v="adriana lucia henao peñaranda"/>
    <n v="1013594455"/>
    <s v="Bogotá, D.C."/>
    <n v="1978"/>
    <n v="10100000"/>
    <n v="0"/>
    <n v="0"/>
    <n v="10100000"/>
    <n v="5050000"/>
    <m/>
    <m/>
    <n v="1"/>
    <s v="Persona Natural"/>
    <x v="0"/>
    <m/>
    <s v="PRESTAR SERVICIOS PROFESIONALES EN EL ÁREA DE GESTIÓN DEL DESARROLLO LOCAL DE LA ALCALDÍA LOCAL DE SUBA EN TEMAS DE PLANEACIÓN, PARA EL CUMPLIMIENTO DEL PLAN DE GESTIÓN LOCAL Y DEL PLAN DE DESARROLLO LOCAL"/>
    <s v="https://community.secop.gov.co/Public/Tendering/OpportunityDetail/Index?noticeUID=CO1.NTC.5213564&amp;isFromPublicArea=True&amp;isModal=true&amp;asPopupView=true"/>
    <x v="6"/>
    <x v="526"/>
    <d v="2023-11-24T00:00:00"/>
    <d v="2024-01-22T00:00:00"/>
    <s v="1 meses 30 días."/>
    <d v="2024-01-22T00:00:00"/>
    <s v=""/>
    <d v="2024-01-22T00:00:00"/>
    <s v="1 meses 30 días."/>
    <s v="Término Ok"/>
    <m/>
    <m/>
    <m/>
    <m/>
    <s v="KR109A#151-09"/>
    <n v="3212222387"/>
    <s v="adrianahenaop6@gmail.com"/>
    <s v="Banco Popular"/>
    <s v="Ahorros"/>
    <s v="500801679131"/>
    <s v="Femenino"/>
    <s v="Colombia"/>
    <s v="Bucaramanga"/>
    <s v="Santander"/>
    <d v="1988-01-30T00:00:00"/>
    <n v="36"/>
    <s v="TRABAJO SOCIAL"/>
    <m/>
  </r>
  <r>
    <x v="3"/>
    <s v="703-2023"/>
    <n v="97299"/>
    <s v="Secop II"/>
    <s v="703-2023-CPS-AG(97299)"/>
    <s v="FDLSUBACD-641-2023(97299)"/>
    <x v="0"/>
    <x v="0"/>
    <x v="0"/>
    <m/>
    <m/>
    <s v="BAYRON FABIAN RENDON"/>
    <n v="1033706465"/>
    <s v="Bogotá, D.C."/>
    <n v="1978"/>
    <n v="12000000"/>
    <n v="0"/>
    <n v="0"/>
    <n v="12000000"/>
    <n v="4000000.0000000005"/>
    <m/>
    <m/>
    <n v="1"/>
    <s v="Persona Natural"/>
    <x v="0"/>
    <m/>
    <s v="Prestar servicios técnicos como apoyo al Área Gestión del Desarrollo Local, en procesos y procedimientos de presupuesto de la Alcaldía Local de Suba"/>
    <s v="https://community.secop.gov.co/Public/Tendering/OpportunityDetail/Index?noticeUID=CO1.NTC.5215345&amp;isFromPublicArea=True&amp;isModal=False"/>
    <x v="10"/>
    <x v="528"/>
    <d v="2023-11-28T00:00:00"/>
    <d v="2024-02-23T00:00:00"/>
    <s v="2 meses 27 días."/>
    <d v="2024-02-23T00:00:00"/>
    <s v=""/>
    <d v="2024-02-23T00:00:00"/>
    <s v="2 meses 27 días."/>
    <s v="Término Ok"/>
    <m/>
    <m/>
    <m/>
    <m/>
    <s v="Carrera 23C # 44 - 25 Sur, Barrio Santa Lucía"/>
    <n v="3054042026"/>
    <s v="bayronrendon@hotmail.com"/>
    <s v="Banco Caja Social (BCSC)"/>
    <s v="Ahorros"/>
    <s v="24077256607"/>
    <s v="Masculino"/>
    <s v="Colombia"/>
    <s v="Bogotá, D.C."/>
    <s v="Cundinamarca"/>
    <d v="1988-10-22T00:00:00"/>
    <n v="35"/>
    <s v="CONTADURIA PUBLICA; TECNOLOGÍA EN CONTABILIDAD Y FINANZAS"/>
    <m/>
  </r>
  <r>
    <x v="3"/>
    <s v="704-2023"/>
    <n v="97078"/>
    <s v="Secop II"/>
    <s v="704-2023CPS-AG(97078)"/>
    <s v="FDLSUBACD-642-2023(97078)"/>
    <x v="0"/>
    <x v="0"/>
    <x v="0"/>
    <m/>
    <m/>
    <s v="EDWIN ANDRÉS MAYORGA TIBAQUIRÁ"/>
    <n v="80179342"/>
    <s v="Bogotá, D.C."/>
    <n v="1999"/>
    <n v="5100000"/>
    <n v="0"/>
    <n v="0"/>
    <n v="5100000"/>
    <n v="2550000"/>
    <m/>
    <m/>
    <n v="5"/>
    <s v="Persona Natural"/>
    <x v="0"/>
    <m/>
    <s v="PRESTAR LOS SERVICIOS COMO OPERARIO DE TRACTO CAMIÓN CON ADECUACIÓN DE SEMI REMOLQUE - CAMA BAJA, EN EL ÁREA GESTIÓN DEL DESARROLLO DE SUBA."/>
    <s v="https://community.secop.gov.co/Public/Tendering/OpportunityDetail/Index?noticeUID=CO1.NTC.5226739&amp;isFromPublicArea=True&amp;isModal=False"/>
    <x v="11"/>
    <x v="526"/>
    <d v="2023-11-24T00:00:00"/>
    <d v="2024-01-27T00:00:00"/>
    <s v="2 meses 4 días."/>
    <d v="2024-01-27T00:00:00"/>
    <s v=""/>
    <d v="2024-01-27T00:00:00"/>
    <s v="2 meses 4 días."/>
    <s v="Término Ok"/>
    <m/>
    <m/>
    <m/>
    <m/>
    <s v="Cra 114 #139-18 "/>
    <n v="3108090953"/>
    <s v="andresmayorga37@hotmail.com"/>
    <s v="Banco Falabella"/>
    <s v="Ahorros"/>
    <s v="111140285626"/>
    <s v="Masculino"/>
    <s v="Colombia"/>
    <s v="Bogotá, D.C."/>
    <s v="Cundinamarca"/>
    <d v="1981-02-14T00:00:00"/>
    <n v="43"/>
    <s v="BACHILLER"/>
    <m/>
  </r>
  <r>
    <x v="3"/>
    <s v="705-2023"/>
    <n v="97091"/>
    <s v="Secop II"/>
    <s v="705-2023-CPS-P(97091)"/>
    <s v="FDLSUBACD-643-2023(97091)"/>
    <x v="0"/>
    <x v="0"/>
    <x v="1"/>
    <m/>
    <m/>
    <s v="ANGY ESTEPHANYA CASTIBLANCO BELTRAN"/>
    <n v="1018492146"/>
    <s v="Bogotá, D.C."/>
    <n v="1978"/>
    <n v="21000000"/>
    <n v="0"/>
    <n v="0"/>
    <n v="21000000"/>
    <n v="7000000"/>
    <m/>
    <m/>
    <n v="1"/>
    <s v="Persona Natural"/>
    <x v="0"/>
    <m/>
    <s v="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EDES ADMINISTRATIVAS DE LA LOCALIDAD DE SUBA Y DEMÁS TEMAS AFINES DEL PROYECTO DE INVERSIÓN 1978 SUBA CON UNA GESTIÓN PÚBLICA TRASPARENTE Y EFICIENTE"/>
    <s v="https://community.secop.gov.co/Public/Tendering/OpportunityDetail/Index?noticeUID=CO1.NTC.5215154&amp;isFromPublicArea=True&amp;isModal=False"/>
    <x v="11"/>
    <x v="527"/>
    <d v="2023-12-01T00:00:00"/>
    <d v="2024-02-23T00:00:00"/>
    <s v="2 meses 23 días."/>
    <d v="2024-02-23T00:00:00"/>
    <s v=""/>
    <d v="2024-02-23T00:00:00"/>
    <s v="2 meses 23 días."/>
    <s v="Término Ok"/>
    <m/>
    <m/>
    <m/>
    <m/>
    <s v="CRA 101 N 82-57"/>
    <n v="3043819573"/>
    <s v="castiblancoangy@gmail.com"/>
    <s v="Bancolombia"/>
    <s v="Ahorros"/>
    <s v="69879261686"/>
    <s v="Femenino"/>
    <s v="Colombia"/>
    <s v="Bogotá, D.C."/>
    <s v="Cundinamarca"/>
    <d v="1997-01-02T00:00:00"/>
    <n v="27"/>
    <s v="arquitectura"/>
    <m/>
  </r>
  <r>
    <x v="3"/>
    <s v="706-2023"/>
    <n v="97088"/>
    <s v="Secop II"/>
    <s v="706-2023-CPS-AG(97088)"/>
    <s v="FDLSUBACD-644-2023(97088)"/>
    <x v="0"/>
    <x v="0"/>
    <x v="0"/>
    <m/>
    <m/>
    <s v="SANDRA PATRICIA CRISTANCHO MEJIA"/>
    <n v="52157561"/>
    <s v="Bogotá, D.C."/>
    <n v="1978"/>
    <n v="12000000"/>
    <n v="0"/>
    <n v="0"/>
    <n v="12000000"/>
    <n v="4000000.0000000005"/>
    <m/>
    <m/>
    <n v="1"/>
    <s v="Persona Natural"/>
    <x v="0"/>
    <m/>
    <s v="PRESTAR SERVICIOS DE APOYO TÉCNICO EN EL ÁREA DE GESTIÓN DEL DESARROLLO LOCAL REALIZANDO LAS LABORES ASISTENCIALES PARA LAS ACTIVIDADES DE TEMAS DE INFRAESTRUCTURA LOCAL EN CUMPLIMIENTO DE LAS METAS DEL PLAN DE GESTIÓN DE LA VIGENCIA"/>
    <s v="https://community.secop.gov.co/Public/Tendering/OpportunityDetail/Index?noticeUID=CO1.NTC.5233342&amp;isFromPublicArea=True&amp;isModal=False"/>
    <x v="11"/>
    <x v="527"/>
    <d v="2023-11-29T00:00:00"/>
    <d v="2024-02-29T00:00:00"/>
    <s v="3 meses 1 días."/>
    <d v="2024-02-29T00:00:00"/>
    <s v=""/>
    <d v="2024-02-29T00:00:00"/>
    <s v="3 meses 1 días."/>
    <s v="Término Ok"/>
    <m/>
    <m/>
    <m/>
    <m/>
    <s v="Calle 83ª #112F-15 int 32 apto 103"/>
    <n v="3182804081"/>
    <s v="sandrap1202@yahoo.es"/>
    <s v="Banco Davivienda"/>
    <s v="Ahorros"/>
    <s v="8970287101"/>
    <s v="Femenino"/>
    <s v="Colombia"/>
    <s v="Bogotá, D.C."/>
    <s v="Cundinamarca"/>
    <d v="1974-12-02T00:00:00"/>
    <n v="49"/>
    <s v="TÉCNICA PROFESIONAL EN_x000a_SECRETARIADO BILINGÜE, TECNOLOGIA EN DISEÑO GRAFICO"/>
    <m/>
  </r>
  <r>
    <x v="3"/>
    <s v="707-2023 C1"/>
    <n v="97280"/>
    <s v="Secop II"/>
    <s v="707-2023-CPS-P(97280)"/>
    <s v="FDLSUBACD-645-2023(97280)"/>
    <x v="0"/>
    <x v="0"/>
    <x v="1"/>
    <d v="2024-04-08T00:00:00"/>
    <n v="7466666"/>
    <s v="BYRON SEBASTIAN DAVILA FANDIÑO"/>
    <n v="1022393019"/>
    <s v="Bogotá, D.C."/>
    <n v="1964"/>
    <n v="30800000"/>
    <n v="0"/>
    <n v="0"/>
    <n v="30800000"/>
    <n v="7000000"/>
    <m/>
    <m/>
    <n v="1"/>
    <s v="Persona Natural"/>
    <x v="1"/>
    <s v="1. 08/03/2024 6:06:22 PM Mediante documento radicado en el Fondo de Desarrollo Local de Suba, por ANA ISABEL HORTUA, quien obra como supervisor(a) del Contrato 707-2023-CPS-P(97280), se solicita CESIÓN del contrato suscrito con BYRON SEBASTIAN DAVILA FANDIÑO, De conformidad con la justificación esgrimida en el documento anexo suscrito por el supervisor, que hace parte integral de la presente modificación contractual. Por lo anterior, se realiza la CESIÓN DEL CONTRATO A LIS LEANDRA CRUZ RAMIREZ, IDENTIFICADA CON CÉDULA DE CIUDADANÍA No. 52.521.612 de Bogotá D.C, el cual se denominará cesionario, a partir del 08 de Marzo de 2024, teniendo en cuenta la idoneidad, previa verificación de los requisitos aportados por el (la) contratista. Lo anterior de conformidad con los documentos anexos, los cuales hacen parte integral de la presente modificación contractual_x0009_ "/>
    <s v="PRESTAR LOS SERVICIOS PROFESIONALES AL ÁREA DE GESTIÓN DEL DESARROLLO LOCAL EN LA ASISTENCIA TÉCNICA Y EJECUCIÓN DE ACCIONES RELACIONADAS CON LA REACTIVACIÓN Y DESARROLLO ECONÓMICO EN LA LOCALIDAD, EN CUMPLIMIENTO DE LAS METAS DEL PLAN DE DESARROLLO LOCAL Y DEMÁS TEMAS AFINES DEL PROYECTO DE INVERSIÓN 1964 RURALIDAD CAPACITADA Y FORTALECIDA"/>
    <s v="https://community.secop.gov.co/Public/Tendering/OpportunityDetail/Index?noticeUID=CO1.NTC.5231790&amp;isFromPublicArea=True&amp;isModal=False"/>
    <x v="22"/>
    <x v="530"/>
    <d v="2023-12-06T00:00:00"/>
    <d v="2024-04-09T00:00:00"/>
    <s v="4 meses 4 días."/>
    <d v="2024-04-09T00:00:00"/>
    <s v=""/>
    <d v="2024-04-09T00:00:00"/>
    <s v="4 meses 4 días."/>
    <s v="Término Ok"/>
    <m/>
    <m/>
    <m/>
    <m/>
    <s v="CL 54SUR 3443"/>
    <n v="3155577814"/>
    <s v="bsdavilaf@gmail.com"/>
    <s v="Banco Davivienda"/>
    <s v="Ahorros"/>
    <s v="7700747251"/>
    <s v="Masculino"/>
    <s v="Colombia"/>
    <s v="Bogotá, D.C."/>
    <s v="Cundinamarca"/>
    <d v="1994-05-20T00:00:00"/>
    <n v="30"/>
    <s v="CIENCIA POLÍTICA,MAESTRIA EN FILOSOFIA"/>
    <m/>
  </r>
  <r>
    <x v="3"/>
    <s v="707-2023"/>
    <n v="97280"/>
    <s v="Secop II"/>
    <s v="707-2023-CPS-P(97280)"/>
    <s v="FDLSUBACD-645-2023(97280)"/>
    <x v="0"/>
    <x v="0"/>
    <x v="1"/>
    <m/>
    <m/>
    <s v="LIS LEANDRA CRUZ RAMIREZ"/>
    <n v="52521612"/>
    <s v="Bogotá, D.C."/>
    <n v="1964"/>
    <n v="30800000"/>
    <n v="15400000"/>
    <n v="0"/>
    <n v="46200000"/>
    <n v="7000000"/>
    <m/>
    <m/>
    <n v="1"/>
    <s v="Persona Natural"/>
    <x v="6"/>
    <s v="2. 09/04/2024 9:18:05 PM Mediante documento radicado el 08 de abril de 2024, se solicita la PRÓRROGA y ADICIÓN del contrato 707-2023CPS-P(97289) suscrito con LIS LEANDRA CRUZ RAMIREZ, por el término de DOS (02) MESES Y SEIS /06) DIAS además de QUINCE MILLONES CUATROCIENTOS MIL PESOS ($15.400.000), atendiendo a la necesidad de garantizar la función de la administración local por lo que se requiere continuar con la ejecución del contrato de prestación de servicios objeto de adición y prórroga. LA NUEVA FECHA DE TERMINACIÓN DEL CONTRATO SERA HASTA EL 15 DE JUNIO DE 2024. Las erogaciones correspondientes al pago del valor de la presente adición se harán con cargo al presupuesto del FDLS, según certificado de disponibilidad presupuestal (CDP) No 1126 del 09 de abril de 2024. Lo anterior, con fundamento además en el principio de la autonomía de la voluntad consagrado en el artículo 1602 del Código Civil, en concordancia con el artículo 40 de la Ley 80 de 1993, inciso tercero."/>
    <s v="PRESTAR LOS SERVICIOS PROFESIONALES AL ÁREA DE GESTIÓN DEL DESARROLLO LOCAL EN LA ASISTENCIA TÉCNICA Y EJECUCIÓN DE ACCIONES RELACIONADAS CON LA REACTIVACIÓN Y DESARROLLO ECONÓMICO EN LA LOCALIDAD, EN CUMPLIMIENTO DE LAS METAS DEL PLAN DE DESARROLLO LOCAL Y DEMÁS TEMAS AFINES DEL PROYECTO DE INVERSIÓN 1964 RURALIDAD CAPACITADA Y FORTALECIDA"/>
    <s v="https://community.secop.gov.co/Public/Tendering/OpportunityDetail/Index?noticeUID=CO1.NTC.5231790&amp;isFromPublicArea=True&amp;isModal=False"/>
    <x v="22"/>
    <x v="530"/>
    <d v="2023-12-06T00:00:00"/>
    <d v="2024-04-09T00:00:00"/>
    <s v="4 meses 4 días."/>
    <d v="2024-06-15T00:00:00"/>
    <s v="2 meses 6 días."/>
    <d v="2024-06-15T00:00:00"/>
    <s v="6 meses 10 días."/>
    <s v="Término Ok"/>
    <m/>
    <m/>
    <m/>
    <m/>
    <s v="CL 22 #29 A 44"/>
    <n v="3114821899"/>
    <s v="lisleandracruz@gmail.com"/>
    <s v="Banco Davivienda"/>
    <s v="Ahorros"/>
    <s v="009670310300"/>
    <s v="Femenino"/>
    <s v="Colombia"/>
    <s v="Bogotá, D.C."/>
    <s v="Cundinamarca"/>
    <d v="1978-04-03T00:00:00"/>
    <n v="46"/>
    <s v="ESPECIALIZACION EN CIENCIAS TRIBUTARIAS "/>
    <m/>
  </r>
  <r>
    <x v="3"/>
    <s v="708-2023"/>
    <n v="97237"/>
    <s v="Secop II"/>
    <s v="708-2023-CSP-AG(97237)"/>
    <s v="FDLSUBACD-646-2023(97237)"/>
    <x v="0"/>
    <x v="0"/>
    <x v="0"/>
    <m/>
    <m/>
    <s v="ANGEL CUSTODIO PEÑA VALERO"/>
    <n v="79244658"/>
    <s v="Bogotá, D.C."/>
    <n v="1978"/>
    <n v="12000000"/>
    <n v="0"/>
    <n v="0"/>
    <n v="12000000"/>
    <n v="4000000.0000000005"/>
    <m/>
    <m/>
    <n v="1"/>
    <s v="Persona Natural"/>
    <x v="0"/>
    <m/>
    <s v="PRESTAR SERVICIOS TÉCNICOS AL ÁREA DE GESTIÓN DEL DESARROLLO LOCAL DE LA ALCALDÍA LOCAL DE SUBA, COMO APOYO EN EL ALMACÉN DEL FONDO DE DESARROLLO LOCAL"/>
    <s v="https://community.secop.gov.co/Public/Tendering/OpportunityDetail/Index?noticeUID=CO1.NTC.5255879&amp;isFromPublicArea=True&amp;isModal=true&amp;asPopupView=true"/>
    <x v="16"/>
    <x v="526"/>
    <d v="2023-11-24T00:00:00"/>
    <d v="2024-03-05T00:00:00"/>
    <s v="3 meses 11 días."/>
    <d v="2024-03-05T00:00:00"/>
    <s v=""/>
    <d v="2024-03-05T00:00:00"/>
    <s v="3 meses 11 días."/>
    <s v="Término Ok"/>
    <m/>
    <m/>
    <m/>
    <m/>
    <s v="Calle 147 n 90 82"/>
    <n v="3115654175"/>
    <s v="ange11969pena@gmail.com"/>
    <s v="Bancolombia"/>
    <s v="Ahorros"/>
    <s v="20085885759"/>
    <s v="Masculino"/>
    <s v="Colombia"/>
    <s v="Saboyá"/>
    <s v="Boyacá"/>
    <d v="1969-01-01T00:00:00"/>
    <n v="55"/>
    <s v="ADMINISTRACION DE EMPRESAS"/>
    <m/>
  </r>
  <r>
    <x v="3"/>
    <s v="709-2023"/>
    <n v="97166"/>
    <s v="Secop II"/>
    <s v="709-2023-CPS-AG(97166)"/>
    <s v="FDLSUBACD-647-2023(97166)"/>
    <x v="0"/>
    <x v="0"/>
    <x v="0"/>
    <m/>
    <m/>
    <s v="BRAYAN SUAREZ BORJA"/>
    <n v="1233895755"/>
    <s v="Bogotá, D.C."/>
    <n v="1978"/>
    <n v="4000000"/>
    <n v="0"/>
    <n v="0"/>
    <n v="4000000"/>
    <n v="4800000"/>
    <m/>
    <m/>
    <n v="1"/>
    <s v="Persona Natural"/>
    <x v="0"/>
    <m/>
    <s v="PRESTAR SERVICIOS TÉCNICOS AL ÁREA DE GESTIÓN DEL DESARROLLO LOCAL DE LA ALCALDÍA LOCAL DE SUBA, PARA REALIZAR ACTIVIDADES EN EL ALMACÉN DEL FONDO DE DESARROLLO LOCAL”."/>
    <s v="https://community.secop.gov.co/Public/Tendering/OpportunityDetail/Index?noticeUID=CO1.NTC.5215547&amp;isFromPublicArea=True&amp;isModal=true&amp;asPopupView=true"/>
    <x v="16"/>
    <x v="526"/>
    <d v="2023-11-24T00:00:00"/>
    <d v="2023-12-23T00:00:00"/>
    <s v="1 meses "/>
    <d v="2023-12-23T00:00:00"/>
    <s v=""/>
    <d v="2023-12-23T00:00:00"/>
    <s v="1 meses "/>
    <s v="Término Ok"/>
    <m/>
    <m/>
    <m/>
    <m/>
    <s v="CALLE 128 D BIS # 87 B 79"/>
    <n v="3143891349"/>
    <s v="bssbborja@hotmail.com"/>
    <s v="Banco Davivienda"/>
    <s v="Ahorros"/>
    <s v="550488421726230"/>
    <s v="Masculino"/>
    <s v="Colombia"/>
    <s v="Bogotá, D.C."/>
    <s v="Cundinamarca"/>
    <d v="1998-01-28T00:00:00"/>
    <n v="26"/>
    <s v="TECNICO EN AUXILIAR ADMINISTRATIVO"/>
    <m/>
  </r>
  <r>
    <x v="3"/>
    <s v="710-2023"/>
    <n v="97158"/>
    <s v="Secop II"/>
    <s v="710-2023-CPS-P(97158)"/>
    <s v="FDLSUBACD-648-2023(97158)"/>
    <x v="0"/>
    <x v="0"/>
    <x v="1"/>
    <m/>
    <m/>
    <s v="MARISOL AREVALO MARTINEZ"/>
    <n v="52477034"/>
    <s v="Bogotá, D.C."/>
    <n v="1978"/>
    <n v="21000000"/>
    <n v="0"/>
    <n v="0"/>
    <n v="21000000"/>
    <n v="7000000"/>
    <m/>
    <m/>
    <n v="1"/>
    <s v="Persona Natural"/>
    <x v="0"/>
    <m/>
    <s v="PRESTAR SERVICIOS PROFESIONALES AL ÁREA DE GESTIÓN DEL DESARROLLO LOCAL PARA APOYAR LA FORMULACIÓN, SEGUIMIENTO Y EJECUCIÓN DE LOS PROYECTOS DE INVERSIÓN Y/O FUNCIONAMIENTO Y DEMÁS ACCIONES AFINES PARA EL CUMPLIMIENTO DEL PLAN DE GESTIÓN DE LA ALCALDÍA LOCAL DE SUBA"/>
    <s v="https://community.secop.gov.co/Public/Tendering/OpportunityDetail/Index?noticeUID=CO1.NTC.5215501&amp;isFromPublicArea=True&amp;isModal=true&amp;asPopupView=true"/>
    <x v="8"/>
    <x v="528"/>
    <d v="2023-11-29T00:00:00"/>
    <d v="2024-02-21T00:00:00"/>
    <s v="2 meses 24 días."/>
    <d v="2024-02-21T00:00:00"/>
    <s v=""/>
    <d v="2024-02-21T00:00:00"/>
    <s v="2 meses 24 días."/>
    <s v="Término Ok"/>
    <m/>
    <m/>
    <m/>
    <m/>
    <s v="CALLE 42 SUR #74-34"/>
    <n v="3103390098"/>
    <s v="MARISOL.SARALU@HOTMAIL.COM"/>
    <s v="Banco Scotiabank Colpatria"/>
    <s v="Ahorros"/>
    <s v="4762020222"/>
    <s v="Femenino"/>
    <s v="Colombia"/>
    <s v="Bogotá, D.C."/>
    <s v="Cundinamarca"/>
    <d v="1978-02-09T00:00:00"/>
    <n v="46"/>
    <s v="ESPECIALIZACION EN GERENCIA SOCIAL - ADMINISTRACION DE EMPRESAS "/>
    <m/>
  </r>
  <r>
    <x v="3"/>
    <s v="711-2023"/>
    <n v="97280"/>
    <s v="Secop II"/>
    <s v="711-2023-CPS-P(97280)"/>
    <s v="FDLSUBACD-649-2023(97280)"/>
    <x v="0"/>
    <x v="0"/>
    <x v="1"/>
    <m/>
    <m/>
    <s v="DIEGO ERNESTO BAQUERO ALBARRACiN"/>
    <n v="1016021359"/>
    <s v="Bogotá, D.C."/>
    <n v="1964"/>
    <n v="30800000"/>
    <n v="0"/>
    <n v="0"/>
    <n v="30800000"/>
    <n v="7000000"/>
    <m/>
    <m/>
    <n v="1"/>
    <s v="Persona Natural"/>
    <x v="0"/>
    <m/>
    <s v="PRESTAR LOS SERVICIOS PROFESIONALES AL ÁREA DE GESTIÓN DEL DESARROLLO LOCAL EN LA ASISTENCIA TÉCNICA Y EJECUCIÓN DE ACCIONES RELACIONADAS CON LA REACTIVACIÓN Y DESARROLLO ECONÓMICO EN LA LOCALIDAD, EN CUMPLIMIENTO DE LAS METAS DEL PLAN DE DESARROLLO LOCAL Y DEMÁS TEMAS AFINES DEL PROYECTO DE INVERSIÓN 1964 RURALIDAD CAPACITADA Y FORTALECIDA"/>
    <s v="https://community.secop.gov.co/Public/Tendering/OpportunityDetail/Index?noticeUID=CO1.NTC.5227512&amp;isFromPublicArea=True&amp;isModal=False"/>
    <x v="22"/>
    <x v="526"/>
    <d v="2023-12-01T00:00:00"/>
    <d v="2024-04-10T00:00:00"/>
    <s v="4 meses 10 días."/>
    <d v="2024-04-10T00:00:00"/>
    <s v=""/>
    <d v="2024-04-10T00:00:00"/>
    <s v="4 meses 10 días."/>
    <s v="Término Ok"/>
    <m/>
    <m/>
    <m/>
    <m/>
    <s v="Calle 48sur #89b-44"/>
    <n v="3123340324"/>
    <s v="Diegobaquero10@hotmail.com"/>
    <s v="Bancolombia"/>
    <s v="Ahorros"/>
    <s v="89082304097"/>
    <s v="Masculino"/>
    <s v="Colombia"/>
    <s v="Bogotá, D.C."/>
    <s v="Cundinamarca"/>
    <d v="1989-09-28T00:00:00"/>
    <n v="34"/>
    <s v="ADMINISTRACION DE EMPRESAS"/>
    <m/>
  </r>
  <r>
    <x v="3"/>
    <s v="712-2023"/>
    <n v="97124"/>
    <s v="Secop II"/>
    <s v="712-2023CPS-P(97124)"/>
    <s v="FDLSUBACD-650-2023(97124)"/>
    <x v="0"/>
    <x v="0"/>
    <x v="1"/>
    <m/>
    <m/>
    <s v="Santiago Martínez Valencia"/>
    <n v="1013675334"/>
    <s v="Bogotá, D.C."/>
    <n v="1966"/>
    <n v="5050000"/>
    <n v="0"/>
    <n v="0"/>
    <n v="5050000"/>
    <n v="5050000"/>
    <m/>
    <m/>
    <n v="1"/>
    <s v="Persona Natural"/>
    <x v="0"/>
    <m/>
    <s v="PRESTAR LOS SERVICIOS PROFESIONALES AL ÁREA DE GESTIÓN DEL DESARROLLO LOCAL EN LA FORMULACIÓN, SEGUIMIENTO, ASISTENCIA TÉCNICA Y EJECUCIÓN DE ACCIONES RELACIONADAS CON LA REACTIVACIÓN Y DESARROLLO ECONÓMICO EN LA LOCALIDAD, EN CUMPLIMIENTO DE LAS METAS DEL PLAN DE DESARROLLO LOCAL Y DEMÁS TEMAS AFINES DEL PROYECTO DE INVERSIÓN 1966 FORTALECIENDO EL TEJIDO ECONÓMICO LOCAL"/>
    <s v="https://community.secop.gov.co/Public/Tendering/OpportunityDetail/Index?noticeUID=CO1.NTC.5215794&amp;isFromPublicArea=True&amp;isModal=true&amp;asPopupView=true"/>
    <x v="22"/>
    <x v="527"/>
    <d v="2023-12-01T00:00:00"/>
    <d v="2023-12-31T00:00:00"/>
    <s v="1 meses "/>
    <d v="2023-12-31T00:00:00"/>
    <s v=""/>
    <d v="2023-12-31T00:00:00"/>
    <s v="1 meses "/>
    <s v="Término Ok"/>
    <m/>
    <m/>
    <m/>
    <m/>
    <s v="CL 6 7 B 09 SUR"/>
    <n v="3162733641"/>
    <s v="santicisf1997@gmail.com"/>
    <s v="Banco Scotiabank Colpatria"/>
    <s v="Ahorros"/>
    <s v="112012182"/>
    <s v="Masculino"/>
    <s v="Colombia"/>
    <s v="Bogotá, D.C."/>
    <s v="Cundinamarca"/>
    <d v="1997-08-05T00:00:00"/>
    <n v="26"/>
    <s v="ADMINISTRACIÓN DE EMPRESAS TURÍSTICAS Y HOTELERAS,Diplomado en gerencia estrategica"/>
    <m/>
  </r>
  <r>
    <x v="3"/>
    <s v="713-2023"/>
    <n v="97121"/>
    <s v="Secop II"/>
    <s v="713-2023-CPS-P(97121)"/>
    <s v="FDLSUBACD-651-2023(97121)"/>
    <x v="0"/>
    <x v="0"/>
    <x v="1"/>
    <m/>
    <m/>
    <s v="RODRIGO ANDRÉS OVIEDO ZEA"/>
    <n v="1110457705"/>
    <s v="Ibagué (Tolima)"/>
    <n v="1998"/>
    <n v="12120000"/>
    <n v="0"/>
    <n v="0"/>
    <n v="12120000"/>
    <n v="5050000"/>
    <m/>
    <m/>
    <n v="5"/>
    <s v="Persona Natural"/>
    <x v="0"/>
    <m/>
    <s v="Prestar los servicios profesionales al Área de Gestión del Desarrollo Local en la asistencia técnica y ejecución de acciones relacionadas con garantizar integralmente el derecho al uso del espacio público con fines sociales, deportivos culturales y el aprovechamiento económico como parte del derecho a la ciudad, en cumplimiento de las metas del Plan de Desarrollo Local y demás temas afines del proyecto de inversión 1998 - Espacio Público, un lugar de encuentro libre y democrático."/>
    <s v="https://community.secop.gov.co/Public/Tendering/OpportunityDetail/Index?noticeUID=CO1.NTC.5233285&amp;isFromPublicArea=True&amp;isModal=False"/>
    <x v="22"/>
    <x v="528"/>
    <d v="2023-12-01T00:00:00"/>
    <d v="2024-02-12T00:00:00"/>
    <s v="2 meses 12 días."/>
    <d v="2024-02-12T00:00:00"/>
    <s v=""/>
    <d v="2024-02-12T00:00:00"/>
    <s v="2 meses 12 días."/>
    <s v="Término Ok"/>
    <m/>
    <m/>
    <m/>
    <m/>
    <s v="KR 55 149 60"/>
    <n v="3006563895"/>
    <s v="roviedozea@gmail.com"/>
    <s v="Bancolombia"/>
    <s v="Ahorros"/>
    <s v="59768327267"/>
    <s v="Masculino"/>
    <s v="Colombia"/>
    <s v="Ibagué"/>
    <s v="Tolima"/>
    <d v="1987-03-05T00:00:00"/>
    <n v="37"/>
    <s v="ESPECIALIZACION EN GERENCIA Y ADMINISTRACION FINANCIERA,ECONOMIA,Costos ,GERENCIA DE PROYECTOS,Análisis Financiero Organizacional."/>
    <m/>
  </r>
  <r>
    <x v="3"/>
    <s v="714-2023"/>
    <n v="97202"/>
    <s v="Secop II"/>
    <s v="714-2023-CPS-AG(97202)"/>
    <s v="FDLSUBACD-652-2023(97202)"/>
    <x v="0"/>
    <x v="0"/>
    <x v="0"/>
    <m/>
    <m/>
    <s v="NEIDER FARID CASTILLO BORJA"/>
    <n v="1019131782"/>
    <s v="Bogotá, D.C."/>
    <n v="1978"/>
    <n v="3825000"/>
    <n v="0"/>
    <n v="0"/>
    <n v="3825000"/>
    <n v="2550000"/>
    <m/>
    <m/>
    <n v="1"/>
    <s v="Persona Natural"/>
    <x v="0"/>
    <m/>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5220789&amp;isFromPublicArea=True&amp;isModal=true&amp;asPopupView=true"/>
    <x v="19"/>
    <x v="526"/>
    <d v="2023-12-01T00:00:00"/>
    <d v="2024-01-14T00:00:00"/>
    <s v="1 meses 14 días."/>
    <d v="2024-01-14T00:00:00"/>
    <s v=""/>
    <d v="2024-01-14T00:00:00"/>
    <s v="1 meses 14 días."/>
    <s v="Término Ok"/>
    <m/>
    <m/>
    <m/>
    <m/>
    <s v=" Calle 128 d bis #87 b 79"/>
    <n v="3143962448"/>
    <s v="faricast@hotmail.com"/>
    <s v="Banco Caja Social (BCSC)"/>
    <s v="Ahorros"/>
    <s v="24077497376"/>
    <s v="Masculino"/>
    <s v="Colombia"/>
    <s v="Bogotá, D.C."/>
    <s v="Cundinamarca"/>
    <d v="1997-07-08T00:00:00"/>
    <n v="26"/>
    <s v="BACHILLER"/>
    <m/>
  </r>
  <r>
    <x v="3"/>
    <s v="715-2023"/>
    <n v="97018"/>
    <s v="Secop II"/>
    <s v="715-2023-CPS-P(97018)"/>
    <s v="FDLSUBACD-653-2023(97018)"/>
    <x v="0"/>
    <x v="0"/>
    <x v="1"/>
    <m/>
    <m/>
    <s v="CeSAR OSWALDO NIÑO RICO"/>
    <n v="79641733"/>
    <s v="Bogotá, D.C."/>
    <n v="1978"/>
    <n v="7000000"/>
    <n v="0"/>
    <n v="0"/>
    <n v="7000000"/>
    <n v="7000000"/>
    <m/>
    <m/>
    <n v="1"/>
    <s v="Persona Natural"/>
    <x v="0"/>
    <m/>
    <s v="PRESTAR LOS SERVICIOS PROFESIONALES COMO ABOGADO(A) PARA APOYAR LA GESTIÓN CONTRACTUAL DEL ÁREA GESTIÓN DEL DESARROLLO LOCAL DE LA ALCALDÍA LOCAL DE SUBA EN LOS DIFERENTES PROCESOS DE SELECCIÓN EN SUS ETAPAS PRECONTRACTUAL, CONTRACTUAL Y POSTCONTRACTUAL AL IGUAL REALIZAR TRÁMITE Y SEGUIMIENTO A PETICIONES REALIZADAS POR LA CIUDADANÍA, ÓRGANOS DE CONTROL Y DEMÁS, RELACIONADOS CON TEMAS DE INFRAESTRUCTURA"/>
    <s v="https://community.secop.gov.co/Public/Tendering/OpportunityDetail/Index?noticeUID=CO1.NTC.5215139&amp;isFromPublicArea=True&amp;isModal=true&amp;asPopupView=true"/>
    <x v="11"/>
    <x v="526"/>
    <d v="2023-11-24T00:00:00"/>
    <d v="2023-12-31T00:00:00"/>
    <s v="1 meses 8 días."/>
    <d v="2023-12-31T00:00:00"/>
    <s v=""/>
    <d v="2023-12-31T00:00:00"/>
    <s v="1 meses 8 días."/>
    <s v="Término Ok"/>
    <m/>
    <m/>
    <m/>
    <m/>
    <s v="CALLE 131A#103-04"/>
    <n v="3104786181"/>
    <s v="CEONINO2000@GMAIL.COM"/>
    <s v="Banco Caja Social (BCSC)"/>
    <s v="Ahorros"/>
    <s v="24041013685"/>
    <s v="Masculino"/>
    <s v="Colombia"/>
    <s v="Bogotá, D.C."/>
    <s v="Cundinamarca"/>
    <d v="1972-04-28T00:00:00"/>
    <n v="52"/>
    <s v="MAESTRIA EN DESARROLLO EDUCTIVO Y SOCIAL - ADMINISTRACION PUBLICA - DERECHO"/>
    <m/>
  </r>
  <r>
    <x v="3"/>
    <s v="716-2023"/>
    <n v="97111"/>
    <s v="Secop II"/>
    <s v="716-2023-CPS-PAG(97111)"/>
    <s v="FDLSUBACD-654-2023(97111)"/>
    <x v="0"/>
    <x v="0"/>
    <x v="1"/>
    <m/>
    <m/>
    <s v="JUAN CAMILO RAMIREZ ZAMBRANO"/>
    <n v="80845381"/>
    <s v="Bogotá, D.C."/>
    <n v="1978"/>
    <n v="7650000"/>
    <n v="0"/>
    <n v="0"/>
    <n v="7650000"/>
    <n v="2550000"/>
    <m/>
    <m/>
    <n v="1"/>
    <s v="Persona Natural"/>
    <x v="0"/>
    <m/>
    <s v="Prestar los servicios de apoyo al Área Gestión de Desarrollo Local en el Centro de Documentación e Información CDI de la Alcaldía Local de Suba"/>
    <s v="https://community.secop.gov.co/Public/Tendering/OpportunityDetail/Index?noticeUID=CO1.NTC.5215469&amp;isFromPublicArea=True&amp;isModal=true&amp;asPopupView=true"/>
    <x v="7"/>
    <x v="528"/>
    <d v="2023-11-28T00:00:00"/>
    <d v="2024-02-23T00:00:00"/>
    <s v="2 meses 27 días."/>
    <d v="2024-02-23T00:00:00"/>
    <s v=""/>
    <d v="2024-02-23T00:00:00"/>
    <s v="2 meses 27 días."/>
    <s v="Término Ok"/>
    <m/>
    <m/>
    <m/>
    <m/>
    <s v="CL 6 A 82 A 41 TORRE 14 APTO 203"/>
    <n v="3108606950"/>
    <s v="juan.kmilo1946@gmail.com"/>
    <s v="Banco Davivienda"/>
    <s v="Ahorros"/>
    <s v="6200734140"/>
    <s v="Masculino"/>
    <s v="Colombia"/>
    <s v="Bogotá, D.C."/>
    <s v="Cundinamarca"/>
    <d v="1985-11-07T00:00:00"/>
    <n v="38"/>
    <s v="TECNOLOGIA EN ADMINISTRACION Y EJECUCION DE CONSTRUCCIONES,TECNOLOGÍA PRODUCCIÓN DE_x000a_MULTIMEDIA"/>
    <m/>
  </r>
  <r>
    <x v="3"/>
    <s v="717-2023"/>
    <n v="97111"/>
    <s v="Secop II"/>
    <s v="717-2023CPS-AG(97111)"/>
    <s v="FDLSUBACD-655-2023(97111)"/>
    <x v="0"/>
    <x v="0"/>
    <x v="0"/>
    <m/>
    <m/>
    <s v="MARIA CAMILA SUAREZ PINEDA"/>
    <n v="1000707129"/>
    <s v="Bogotá, D.C."/>
    <n v="1978"/>
    <n v="7650000"/>
    <n v="0"/>
    <n v="0"/>
    <n v="7650000"/>
    <n v="2550000"/>
    <m/>
    <m/>
    <n v="1"/>
    <s v="Persona Natural"/>
    <x v="0"/>
    <m/>
    <s v="PRESTAR LOS SERVICIOS DE APOYO AL ÁREA GESTIÓN DE DESARROLLO LOCAL EN EL CENTRO DE DOCUMENTACIÓN E INFORMACIÓN CDI DE LA ALCALDÍA LOCAL DE SUBA"/>
    <s v="https://community.secop.gov.co/Public/Tendering/OpportunityDetail/Index?noticeUID=CO1.NTC.5227220&amp;isFromPublicArea=True&amp;isModal=False"/>
    <x v="7"/>
    <x v="526"/>
    <d v="2023-11-23T00:00:00"/>
    <d v="2024-02-27T00:00:00"/>
    <s v="3 meses 5 días."/>
    <d v="2024-02-27T00:00:00"/>
    <s v=""/>
    <d v="2024-02-27T00:00:00"/>
    <s v="3 meses 5 días."/>
    <s v="Término Ok"/>
    <m/>
    <m/>
    <m/>
    <m/>
    <s v="CALLE 126BIS #107-87"/>
    <n v="3043896582"/>
    <s v="CAMISUAREZ0507@GMAIL.COM"/>
    <s v="Banco Davivienda"/>
    <s v="Ahorros"/>
    <s v="488428814658"/>
    <s v="Femenino"/>
    <s v="Colombia"/>
    <s v="Bogotá, D.C."/>
    <s v="Cundinamarca"/>
    <d v="2002-07-05T00:00:00"/>
    <n v="21"/>
    <s v="BACHILLER"/>
    <m/>
  </r>
  <r>
    <x v="3"/>
    <s v="718-2023"/>
    <n v="97119"/>
    <s v="Secop II"/>
    <s v="718-2023-CPS-P(97119)"/>
    <s v="FDLSUBACD-656-2023(97119)"/>
    <x v="0"/>
    <x v="0"/>
    <x v="1"/>
    <m/>
    <m/>
    <s v="DIANA LUCIA VASQUEZ VASQUEZ"/>
    <n v="1026260730"/>
    <s v="Bogotá, D.C."/>
    <n v="1978"/>
    <n v="7575000"/>
    <n v="0"/>
    <n v="0"/>
    <n v="7575000"/>
    <n v="5050000"/>
    <m/>
    <m/>
    <n v="1"/>
    <s v="Persona Natural"/>
    <x v="0"/>
    <m/>
    <s v=" Prestar los servicios profesionales para apoyar_x000a_administrativa y contablemente el proyecto de intervención, recuperación y modernización en las_x000a_actividades de cobro persuasivo y que den cumplimiento a los procesos contables a favor del Fondo de_x000a_Desarrollo Local de Suba"/>
    <s v="https://community.secop.gov.co/Public/Tendering/OpportunityDetail/Index?noticeUID=CO1.NTC.5215967&amp;isFromPublicArea=True&amp;isModal=true&amp;asPopupView=true"/>
    <x v="17"/>
    <x v="528"/>
    <d v="2023-12-04T00:00:00"/>
    <d v="2024-01-06T00:00:00"/>
    <s v="1 meses 3 días."/>
    <d v="2024-01-06T00:00:00"/>
    <s v=""/>
    <d v="2024-01-06T00:00:00"/>
    <s v="1 meses 3 días."/>
    <s v="Término Ok"/>
    <m/>
    <m/>
    <m/>
    <m/>
    <s v="CARRERA 102#155-50"/>
    <n v="3202216423"/>
    <s v="DIALUVAZ22@HOTAMAIL.COM"/>
    <s v="Bancolombia"/>
    <s v="Ahorros"/>
    <s v="66203022345"/>
    <s v="Femenino"/>
    <s v="Colombia"/>
    <s v="Dolores"/>
    <s v="Tolima"/>
    <d v="1988-05-03T00:00:00"/>
    <n v="36"/>
    <s v="CONTADURIA PUBLICA"/>
    <m/>
  </r>
  <r>
    <x v="3"/>
    <s v="719-2023"/>
    <n v="97129"/>
    <s v="Secop II"/>
    <s v="719-2023-CPS-AG(97129)"/>
    <s v="FDLSUBACD-657-2023(97129)"/>
    <x v="0"/>
    <x v="0"/>
    <x v="0"/>
    <m/>
    <m/>
    <s v="CRISTIAN DIOKR CARDERON GARCES"/>
    <n v="1030567733"/>
    <s v="Bogotá, D.C."/>
    <n v="1978"/>
    <n v="3825000"/>
    <n v="0"/>
    <n v="0"/>
    <n v="3825000"/>
    <n v="2550000"/>
    <m/>
    <m/>
    <n v="5"/>
    <s v="Persona Natural"/>
    <x v="0"/>
    <m/>
    <s v="PRESTAR LOS SERVICIOS DE APOYO AL ÁREA GESTIÓN DE DESARROLLO LOCAL POR SUS PROPIOS MEDIOS PARA LA DISTRIBUCIÓN DE LA CORRESPONDENCIA EXTERNA QUE TIENE ORIGEN EN LAS DIFERENTES DEPENDENCIAS DE LA ALCALDÍA LOCAL"/>
    <s v="https://community.secop.gov.co/Public/Tendering/OpportunityDetail/Index?noticeUID=CO1.NTC.5233285&amp;isFromPublicArea=True&amp;isModal=False"/>
    <x v="7"/>
    <x v="527"/>
    <d v="2023-12-01T00:00:00"/>
    <d v="2024-01-18T00:00:00"/>
    <s v="1 meses 18 días."/>
    <d v="2024-01-18T00:00:00"/>
    <s v=""/>
    <d v="2024-01-18T00:00:00"/>
    <s v="1 meses 18 días."/>
    <s v="Término Ok"/>
    <m/>
    <m/>
    <m/>
    <m/>
    <s v="CALLE50A#81C-29 SUR"/>
    <n v="3133440925"/>
    <s v="CRISTIANCDLM20@HOTMAIL.COM"/>
    <s v="Banco Davivienda"/>
    <s v="Ahorros"/>
    <s v="570007271138872"/>
    <s v="Masculino"/>
    <s v="Colombia"/>
    <s v="Bogotá, D.C."/>
    <s v="Cundinamarca"/>
    <d v="1989-10-08T00:00:00"/>
    <n v="34"/>
    <s v="BACHILLER"/>
    <m/>
  </r>
  <r>
    <x v="3"/>
    <s v="720-2023"/>
    <n v="97129"/>
    <s v="Secop II"/>
    <s v="720-2023-CPS-AG(97129)"/>
    <s v="FDLSUBACD-658-2023(97129)"/>
    <x v="0"/>
    <x v="0"/>
    <x v="0"/>
    <m/>
    <m/>
    <s v="VICTOR MANUEL SANCHEZ ZAMUDIO"/>
    <n v="79875384"/>
    <s v="Bogotá, D.C."/>
    <n v="1978"/>
    <n v="3825000"/>
    <n v="0"/>
    <n v="0"/>
    <n v="3825000"/>
    <n v="2550000"/>
    <m/>
    <m/>
    <n v="5"/>
    <s v="Persona Natural"/>
    <x v="0"/>
    <m/>
    <s v="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5230960&amp;isFromPublicArea=True&amp;isModal=False"/>
    <x v="7"/>
    <x v="527"/>
    <d v="2023-11-28T00:00:00"/>
    <d v="2024-01-15T00:00:00"/>
    <s v="1 meses 19 días."/>
    <d v="2024-01-15T00:00:00"/>
    <s v=""/>
    <d v="2024-01-15T00:00:00"/>
    <s v="1 meses 19 días."/>
    <s v="Término Ok"/>
    <m/>
    <m/>
    <m/>
    <m/>
    <s v="CARRERA 88A#129F-11"/>
    <n v="3102167879"/>
    <s v="VICTORSANCHEZ0807@HOTMAIL.COM"/>
    <s v="Bancolombia"/>
    <s v="Ahorros"/>
    <s v="69149292497"/>
    <s v="Masculino"/>
    <s v="Colombia"/>
    <s v="Bogotá, D.C."/>
    <s v="Cundinamarca"/>
    <d v="1977-12-02T00:00:00"/>
    <n v="46"/>
    <s v="BACHILLER"/>
    <m/>
  </r>
  <r>
    <x v="3"/>
    <s v="721-2023"/>
    <n v="97129"/>
    <s v="Secop II"/>
    <s v="721-2023-CPS-AG(97129)"/>
    <s v="FDLSUBACD-659-2023(97129)"/>
    <x v="0"/>
    <x v="0"/>
    <x v="0"/>
    <m/>
    <m/>
    <s v="JUAN CARLOS CASTILLO LOPEZ"/>
    <n v="79915114"/>
    <s v="Bogotá, D.C."/>
    <n v="1978"/>
    <n v="3825000"/>
    <n v="0"/>
    <n v="0"/>
    <n v="3825000"/>
    <n v="2550000"/>
    <m/>
    <m/>
    <n v="5"/>
    <s v="Persona Natural"/>
    <x v="0"/>
    <m/>
    <s v="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5239760&amp;isFromPublicArea=True&amp;isModal=true&amp;asPopupView=true"/>
    <x v="7"/>
    <x v="528"/>
    <d v="2023-11-29T00:00:00"/>
    <d v="2024-01-12T00:00:00"/>
    <s v="1 meses 15 días."/>
    <d v="2024-01-12T00:00:00"/>
    <s v=""/>
    <d v="2024-01-12T00:00:00"/>
    <s v="1 meses 15 días."/>
    <s v="Término Ok"/>
    <m/>
    <m/>
    <m/>
    <m/>
    <s v="CARRERA 113B#75A-38"/>
    <n v="3103067006"/>
    <s v="JUANCASTILLO1979@YAHOO.ES"/>
    <s v="Bancolombia"/>
    <s v="Ahorros"/>
    <s v="3567204579"/>
    <s v="Masculino"/>
    <s v="Colombia"/>
    <s v="Bogotá, D.C."/>
    <s v="Cundinamarca"/>
    <d v="1979-10-29T00:00:00"/>
    <n v="44"/>
    <s v="ADMINISTRACION DE EMPRESAS"/>
    <m/>
  </r>
  <r>
    <x v="3"/>
    <s v="722-2023"/>
    <n v="97123"/>
    <s v="Secop II"/>
    <s v="722-2023-CPS-AG(97123)"/>
    <s v="FDLSUBACD-660-2023(97123)"/>
    <x v="0"/>
    <x v="0"/>
    <x v="0"/>
    <m/>
    <m/>
    <s v="WILLIAM OSWALDO RODRIGUEZ MORENO"/>
    <n v="79888227"/>
    <s v="Bogotá, D.C."/>
    <n v="1978"/>
    <n v="7650000"/>
    <n v="0"/>
    <n v="0"/>
    <n v="7650000"/>
    <n v="2550000"/>
    <m/>
    <m/>
    <n v="5"/>
    <s v="Persona Natural"/>
    <x v="0"/>
    <m/>
    <s v="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5226297&amp;isFromPublicArea=True&amp;isModal=False"/>
    <x v="7"/>
    <x v="526"/>
    <d v="2023-11-29T00:00:00"/>
    <d v="2024-02-28T00:00:00"/>
    <s v="3 meses "/>
    <d v="2024-02-28T00:00:00"/>
    <s v=""/>
    <d v="2024-02-28T00:00:00"/>
    <s v="3 meses "/>
    <s v="Término Ok"/>
    <m/>
    <m/>
    <m/>
    <m/>
    <s v="CARRERA 103 #131 B- 26"/>
    <n v="3138178088"/>
    <s v="William.ro16@hotmail.com"/>
    <s v="Banco Scotiabank Colpatria"/>
    <s v="Ahorros"/>
    <s v="4382021875"/>
    <s v="Masculino"/>
    <s v="Colombia"/>
    <s v="Bogotá, D.C."/>
    <s v="Cundinamarca"/>
    <d v="1978-05-01T00:00:00"/>
    <n v="46"/>
    <s v="BACHILLER"/>
    <m/>
  </r>
  <r>
    <x v="3"/>
    <s v="723-2023"/>
    <n v="97117"/>
    <s v="Secop II"/>
    <s v="723-2023-CPS-P(97117)"/>
    <s v="FDLSUBACD-661-2023(97117)"/>
    <x v="0"/>
    <x v="0"/>
    <x v="1"/>
    <m/>
    <m/>
    <s v="RICARDO ANDRES AGUILAR CORDOBA"/>
    <n v="1032364349"/>
    <s v="Bogotá, D.C."/>
    <n v="1997"/>
    <n v="21210000"/>
    <n v="10605000"/>
    <n v="0"/>
    <n v="31815000"/>
    <n v="5050000"/>
    <m/>
    <m/>
    <n v="1"/>
    <s v="Persona Natural"/>
    <x v="0"/>
    <s v="1. 26/03/2024 2:49:13 PM La supervisión del Contrato de Prestación de Servicios No. 723-2023-CPS-P(97117),suscrito con RICARDO ANDRES AGUILAR CORDOBA, identificado con cédula de ciudadanía No. 1.032.364.349 radicó en la Oficina de Contratación solicitud de ADICIÓN Y PRÓRROGA No. (1), del mismo; prórroga hasta el seis (06) de junio de 2024, y adición por la suma de DIEZ MILLONES SEISCIENTOS CINCO MIL PESOS M/CTE. ($ 10.605.000) la cual se encuentra respaldada con el Certificado de Disponibilidad Presupuestal No. 1102 del 22 de marzo de 2024, teniendo en cuenta la justificación que se encuentra en los documentos anexos, que hacen parte integral del presente Contrato"/>
    <s v="PRESTAR LOS SERVICIOS PROFESIONALES AL ÁREA DE GESTIÓN DEL DESARROLLO LOCAL EN LA ASISTENCIA TÉCNICA Y EJECUCIÓN DE ACCIONES DE ARBOLADO URBANO Y RURAL DE LA LOCALIDAD Y DEMÁS TEMAS AFINES DE LA GESTIÓN AMBIENTAL DE LA ALCALDÍA LOCAL DE SUBA, EN EL MARCO DE LAS METAS DEL PROYECTO DE INVERSIÓN 1997 - SUBA REVERDECE"/>
    <s v="https://community.secop.gov.co/Public/Tendering/OpportunityDetail/Index?noticeUID=CO1.NTC.5215951&amp;isFromPublicArea=True&amp;isModal=true&amp;asPopupView=true"/>
    <x v="12"/>
    <x v="526"/>
    <d v="2023-11-24T00:00:00"/>
    <d v="2024-04-04T00:00:00"/>
    <s v="4 meses 12 días."/>
    <d v="2024-06-06T00:00:00"/>
    <s v="2 meses 2 días."/>
    <d v="2024-06-06T00:00:00"/>
    <s v="6 meses 14 días."/>
    <s v="Término Ok"/>
    <m/>
    <m/>
    <m/>
    <m/>
    <s v="CL 33SUR 68C 10"/>
    <n v="3188858063"/>
    <s v="raac1986@hotmail.com"/>
    <s v="Banco Scotiabank Colpatria"/>
    <s v="Ahorros"/>
    <s v="202000424"/>
    <s v="Masculino"/>
    <s v="Colombia"/>
    <s v="Bogotá, D.C."/>
    <s v="Cundinamarca"/>
    <d v="1986-05-18T00:00:00"/>
    <n v="38"/>
    <s v="ESPECIALIZACION EN EVALUACION DEL IMPACTO AMBIENTAL DE PROYECTOS-INGENIERIA FORESTAL"/>
    <m/>
  </r>
  <r>
    <x v="3"/>
    <s v="724-2023"/>
    <n v="97113"/>
    <s v="Secop II"/>
    <s v="724-2023-CPS-P(97113)"/>
    <s v="FDLSUBACD-662-2023(97113)"/>
    <x v="0"/>
    <x v="0"/>
    <x v="1"/>
    <m/>
    <m/>
    <s v="ANA NATALIE DiAZ GONZaLEZ"/>
    <n v="53125026"/>
    <s v="Bogotá, D.C."/>
    <n v="2014"/>
    <n v="9100000"/>
    <n v="0"/>
    <n v="0"/>
    <n v="9100000"/>
    <n v="7000000"/>
    <m/>
    <m/>
    <n v="5"/>
    <s v="Persona Natural"/>
    <x v="0"/>
    <m/>
    <s v="PRESTAR LOS SERVICIOS PROFESIONALES EN EL ÁREA DE GESTIÓN DE DESARROLLO LOCAL EN LA ASISTENCIA TÉCNICA Y EJECUCIÓN DE ACCIONES DE GESTIÓN DE RESIDUOS SÓLIDOS, FORTALECIMIENTO DEL RECICLAJE Y DEMÁS TEMAS AFINES DE LA GESTIÓN AMBIENTAL DE LA ALCALDÍA LOCAL DE SUBA, EN EL MARCO DEL CUMPLIMIENTO DE LAS METAS ESTABLECIDAS EN EL PROYECTO DE INVERSIÓN 2014 – SUBA PROMUEVE EL RECICLAJE Y LAS ENERGÍAS ALTERNATIVAS"/>
    <s v="https://community.secop.gov.co/Public/Tendering/OpportunityDetail/Index?noticeUID=CO1.NTC.5215957&amp;isFromPublicArea=True&amp;isModal=true&amp;asPopupView=true"/>
    <x v="12"/>
    <x v="528"/>
    <d v="2023-11-24T00:00:00"/>
    <d v="2024-01-02T00:00:00"/>
    <s v="1 meses 10 días."/>
    <d v="2024-01-02T00:00:00"/>
    <s v=""/>
    <d v="2024-01-02T00:00:00"/>
    <s v="1 meses 10 días."/>
    <s v="Término Ok"/>
    <m/>
    <m/>
    <m/>
    <m/>
    <s v="CALLE 81#102-60"/>
    <n v="3138936728"/>
    <s v="ANNITADIAZ2110@GMAIL.COM"/>
    <s v="Banco Davivienda"/>
    <s v="Ahorros"/>
    <s v="7270837946"/>
    <s v="Femenino"/>
    <s v="Colombia"/>
    <s v="San Gil"/>
    <s v="Santander"/>
    <d v="1985-10-21T00:00:00"/>
    <n v="38"/>
    <s v="COMUNICACION SOCIAL - TECNOLOGIA EN COMUNICACION SOCIAL - PERIODISMO"/>
    <m/>
  </r>
  <r>
    <x v="3"/>
    <s v="725-2023"/>
    <n v="97027"/>
    <s v="Secop II"/>
    <s v="725-2023CPS-P(97027)"/>
    <s v="FDLSUBACD-663-2023(97027)"/>
    <x v="0"/>
    <x v="0"/>
    <x v="1"/>
    <m/>
    <m/>
    <s v="DIANA CAROLINA CARRILLO RAMiREZ"/>
    <n v="33377780"/>
    <s v="Bogotá, D.C."/>
    <n v="1968"/>
    <n v="11615000"/>
    <n v="0"/>
    <n v="0"/>
    <n v="11615000"/>
    <n v="5050000"/>
    <m/>
    <m/>
    <n v="1"/>
    <s v="Persona Natural"/>
    <x v="0"/>
    <m/>
    <s v="PRESTAR SERVICIOS PROFESIONALES EN ACCIONES ENFOCADAS A LA GENERACIÓN Y PROMOCIÓN DEL TERRITORIO, REALIZANDO ACCIONES ENCAMINADAS A LA INTERVENCIÓN CON PROCESOS DE RESTAURACIÓN, REHABILITACIÓN O RECUPERACIÓN ECOLÓGICA, EN EL MARCO DEL CUMPLIMIENTO DE LAS METAS ESTABLECIDAS EN EL PROYECTO DE INVERSIÓN 1968 - CONECTIVIDAD DEL TERRITORIO AMBIENTAL DE SUBA"/>
    <s v="https://community.secop.gov.co/Public/Tendering/OpportunityDetail/Index?noticeUID=CO1.NTC.5220869&amp;isFromPublicArea=True&amp;isModal=true&amp;asPopupView=true"/>
    <x v="12"/>
    <x v="527"/>
    <d v="2023-12-01T00:00:00"/>
    <d v="2024-02-06T00:00:00"/>
    <s v="2 meses 6 días."/>
    <d v="2024-02-06T00:00:00"/>
    <s v=""/>
    <d v="2024-02-06T00:00:00"/>
    <s v="2 meses 6 días."/>
    <s v="Término Ok"/>
    <m/>
    <m/>
    <m/>
    <m/>
    <s v="Cara 103B # 152-51 Villa imperial apto 908 torre"/>
    <n v="3156512629"/>
    <s v="dianacarrillo14@yahoo.com"/>
    <s v="Banco Davivienda"/>
    <s v="Ahorros"/>
    <s v="7100829311"/>
    <s v="Femenino"/>
    <s v="Colombia"/>
    <s v="Tunja"/>
    <s v="Boyacá"/>
    <d v="1985-02-14T00:00:00"/>
    <n v="39"/>
    <s v="BIOLOGIA,MAESTRIA EN CIENCIAS - BIOLOGIA"/>
    <m/>
  </r>
  <r>
    <x v="3"/>
    <s v="726-2023"/>
    <n v="97110"/>
    <s v="Secop II"/>
    <s v="726-2023-CPS-P(97110)"/>
    <s v="FDLSUBACD-664-2023(97110)"/>
    <x v="0"/>
    <x v="0"/>
    <x v="1"/>
    <m/>
    <m/>
    <s v="MAGDA GICELLA MOROY CIFUENTES"/>
    <n v="52697415"/>
    <s v="Bogotá, D.C."/>
    <n v="1995"/>
    <n v="14000000"/>
    <n v="0"/>
    <n v="0"/>
    <n v="14000000"/>
    <n v="7000000"/>
    <m/>
    <m/>
    <n v="1"/>
    <s v="Persona Natural"/>
    <x v="0"/>
    <m/>
    <s v="Prestar servicios profesionales para 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
    <s v="https://community.secop.gov.co/Public/Tendering/OpportunityDetail/Index?noticeUID=CO1.NTC.5220841&amp;isFromPublicArea=True&amp;isModal=true&amp;asPopupView=true"/>
    <x v="12"/>
    <x v="528"/>
    <d v="2023-12-01T00:00:00"/>
    <d v="2024-01-31T00:00:00"/>
    <s v="2 meses "/>
    <d v="2024-01-31T00:00:00"/>
    <s v=""/>
    <d v="2024-01-31T00:00:00"/>
    <s v="2 meses "/>
    <s v="Término Ok"/>
    <m/>
    <m/>
    <m/>
    <m/>
    <s v="CL 153 No 97b 30 int k casa 7"/>
    <n v="3003621407"/>
    <s v="ambitotas11@gmail.com"/>
    <s v="Banco Davivienda"/>
    <s v="Ahorros"/>
    <s v="8670364952"/>
    <s v="Femenino"/>
    <s v="Colombia"/>
    <s v="Bogotá, D.C."/>
    <s v="Cundinamarca"/>
    <d v="1980-04-26T00:00:00"/>
    <n v="44"/>
    <s v="ESPECIALIZACIÓN TECNOLÓGICA EN GESTIÓN AMBIENTAL,TECNOLOGIA EN SANEAMIENTO_x000a_AMBIENTAL,ADMINISTRACION AMBIENTAL"/>
    <m/>
  </r>
  <r>
    <x v="3"/>
    <s v="727-2023"/>
    <n v="97108"/>
    <s v="Secop II"/>
    <s v="727-2023-CPS-AG(97108)"/>
    <s v="FDLSUBACD-665-2023(97108)"/>
    <x v="0"/>
    <x v="0"/>
    <x v="0"/>
    <m/>
    <m/>
    <s v="ANTONYS JESUS MEJIA"/>
    <n v="1038436509"/>
    <s v="Nechí (Antioquia)"/>
    <n v="1978"/>
    <n v="6000000"/>
    <n v="0"/>
    <n v="0"/>
    <n v="6000000"/>
    <n v="4000000.0000000005"/>
    <m/>
    <m/>
    <n v="5"/>
    <s v="Persona Natural"/>
    <x v="0"/>
    <m/>
    <s v="PRESTAR LOS SERVICIOS DE APOYO EN EL ÁREA DE GESTIÓN DE DESARROLLO LOCAL EN EL COMPAÑAMIENTO DE ACCIONES ENFOCADAS A FORTALECER EL TEJIDO SOCIAL DENTRO DE LAS ACCIONES AMBIENTALES DE LA LOCALIDAD DE SUBA"/>
    <s v="https://community.secop.gov.co/Public/Tendering/OpportunityDetail/Index?noticeUID=CO1.NTC.5221341&amp;isFromPublicArea=True&amp;isModal=true&amp;asPopupView=true"/>
    <x v="12"/>
    <x v="526"/>
    <d v="2023-11-23T00:00:00"/>
    <d v="2024-01-14T00:00:00"/>
    <s v="1 meses 23 días."/>
    <d v="2024-01-14T00:00:00"/>
    <s v=""/>
    <d v="2024-01-14T00:00:00"/>
    <s v="1 meses 23 días."/>
    <s v="Término Ok"/>
    <m/>
    <m/>
    <m/>
    <m/>
    <s v="CALLE 127D BIS#88D-03"/>
    <n v="3137176675"/>
    <s v="ANTONYJESUS62@GMAIL.COM"/>
    <s v="Bancolombia"/>
    <s v="Ahorros"/>
    <s v="19888073399"/>
    <s v="Masculino"/>
    <s v="Colombia"/>
    <s v="Nechi"/>
    <s v="Antioquia"/>
    <d v="1988-02-29T00:00:00"/>
    <n v="36"/>
    <s v="TECNOLOGIA AGROAMBIENTAL"/>
    <m/>
  </r>
  <r>
    <x v="3"/>
    <s v="728-2023"/>
    <n v="97104"/>
    <s v="Secop II"/>
    <s v="728-2023CPSAG( 97104)"/>
    <s v="FDLSUBACD-666-2023(97104)"/>
    <x v="0"/>
    <x v="0"/>
    <x v="0"/>
    <m/>
    <m/>
    <s v="JUAN SEBASTIÁN GONZÁLEZ ESPINOSA"/>
    <n v="1019070888"/>
    <s v="Bogotá, D.C."/>
    <n v="1978"/>
    <n v="6000000"/>
    <n v="0"/>
    <n v="0"/>
    <n v="6000000"/>
    <n v="4000000.0000000005"/>
    <m/>
    <m/>
    <n v="5"/>
    <s v="Persona Natural"/>
    <x v="0"/>
    <m/>
    <s v="Prestar los servicios de apoyo en el Área de Gestión de Desarrollo Local en el acompañamiento de acciones enfocadas a fortalecer el tejido social dentro de las acciones ambientales de la localidad de Suba"/>
    <s v="https://community.secop.gov.co/Public/Tendering/OpportunityDetail/Index?noticeUID=CO1.NTC.5215254&amp;isFromPublicArea=True&amp;isModal=true&amp;asPopupView=true"/>
    <x v="12"/>
    <x v="526"/>
    <d v="2023-11-24T00:00:00"/>
    <d v="2024-01-07T00:00:00"/>
    <s v="1 meses 15 días."/>
    <d v="2024-01-07T00:00:00"/>
    <s v=""/>
    <d v="2024-01-07T00:00:00"/>
    <s v="1 meses 15 días."/>
    <s v="Término Ok"/>
    <m/>
    <m/>
    <m/>
    <m/>
    <s v=" calle 141 b # 102 a 10"/>
    <n v="3193875581"/>
    <s v="mounsterlie@gmail.com"/>
    <s v="Banco Caja Social (BCSC)"/>
    <s v="Ahorros"/>
    <s v="24120074855"/>
    <s v="Masculino"/>
    <s v="Colombia"/>
    <s v="Bogotá, D.C."/>
    <s v="Cundinamarca"/>
    <d v="1992-05-12T00:00:00"/>
    <n v="32"/>
    <s v="INGENIERIA AMBIENTAL"/>
    <m/>
  </r>
  <r>
    <x v="3"/>
    <s v="729-2023"/>
    <n v="97101"/>
    <s v="Secop II"/>
    <s v="729-2023-CPS-P(97101)"/>
    <s v="FDLSUBACD-667-2023(97101)"/>
    <x v="0"/>
    <x v="0"/>
    <x v="1"/>
    <m/>
    <m/>
    <s v="JUAN CARLOS BEJARANO ECHEVERRY"/>
    <n v="5819766"/>
    <s v="Bogotá, D.C."/>
    <n v="1978"/>
    <n v="21000000"/>
    <n v="0"/>
    <n v="0"/>
    <n v="21000000"/>
    <n v="7000000"/>
    <m/>
    <m/>
    <n v="1"/>
    <s v="Persona Natural"/>
    <x v="0"/>
    <m/>
    <s v="Prestar los servicios profesionales para apoyar_x000a_jurídicamente en la sustanciación y revisión de las distintas actuaciones del área de gestión del desarrollo_x000a_local de la alcaldía local de suba, para la realización de acciones para el desarrollo ambiental sostenible,_x000a_dando cumplimiento a las metas del plan de desarrollo local de la vigencia"/>
    <s v="https://community.secop.gov.co/Public/Tendering/OpportunityDetail/Index?noticeUID=CO1.NTC.5215394&amp;isFromPublicArea=True&amp;isModal=true&amp;asPopupView=true"/>
    <x v="12"/>
    <x v="526"/>
    <d v="2023-11-24T00:00:00"/>
    <d v="2024-02-23T00:00:00"/>
    <s v="3 meses "/>
    <d v="2024-02-23T00:00:00"/>
    <s v=""/>
    <d v="2024-02-23T00:00:00"/>
    <s v="3 meses "/>
    <s v="Término Ok"/>
    <m/>
    <m/>
    <m/>
    <m/>
    <s v="Carrera 57 # 175 – 57 "/>
    <n v="3105500365"/>
    <s v="jucaverry@gmail.com"/>
    <s v="Bancolombia"/>
    <s v="Ahorros"/>
    <s v="15368400464"/>
    <s v="Masculino"/>
    <s v="Colombia"/>
    <s v="Bogotá, D.C."/>
    <s v="Cundinamarca"/>
    <d v="1980-02-26T00:00:00"/>
    <n v="44"/>
    <s v="ESPECIALIZACION EN DERECHO_x000a_ADMINISTRATIVO, DERECHO"/>
    <m/>
  </r>
  <r>
    <x v="3"/>
    <s v="730-2023"/>
    <n v="97053"/>
    <s v="Secop II"/>
    <s v="730-2023-CPS-AG(97053)"/>
    <s v="FDLSUBACD-668-2023(97053)"/>
    <x v="0"/>
    <x v="0"/>
    <x v="0"/>
    <m/>
    <m/>
    <s v="SANDRA MARCELA SILVA BERNAL"/>
    <n v="1022346812"/>
    <s v="Bogotá, D.C."/>
    <n v="1978"/>
    <n v="6375000"/>
    <n v="0"/>
    <n v="0"/>
    <n v="6375000"/>
    <n v="2550000"/>
    <m/>
    <m/>
    <n v="1"/>
    <s v="Persona Natural"/>
    <x v="0"/>
    <m/>
    <s v="PRESTAR LOS SERVICIOS ASISTENCIALES PARA APOYAR AL ÁREA GESTIÓN DEL DESARROLLO LOCAL, REALIZANDO ACTIVIDADES OPERATIVAS Y ADMINISTRATIVAS DE LA GESTIÓN LOCAL"/>
    <s v="https://community.secop.gov.co/Public/Tendering/OpportunityDetail/Index?noticeUID=CO1.NTC.5215135&amp;isFromPublicArea=True&amp;isModal=False"/>
    <x v="3"/>
    <x v="526"/>
    <d v="2023-11-24T00:00:00"/>
    <d v="2024-02-08T00:00:00"/>
    <s v="2 meses 16 días."/>
    <d v="2024-02-08T00:00:00"/>
    <s v=""/>
    <d v="2024-02-08T00:00:00"/>
    <s v="2 meses 16 días."/>
    <s v="Término Ok"/>
    <m/>
    <m/>
    <m/>
    <m/>
    <s v="CALLE 42 H SUR No 81D-41"/>
    <n v="3204926413"/>
    <s v="allansama@hotmail.com"/>
    <s v="Banco Caja Social (BCSC)"/>
    <s v="Ahorros"/>
    <s v="240409900633"/>
    <s v="Femenino"/>
    <s v="Colombia"/>
    <s v="Bogotá, D.C."/>
    <s v="Cundinamarca"/>
    <d v="1988-04-19T00:00:00"/>
    <n v="36"/>
    <s v="TÉCNICO EN ASISTENCIA ADMINISTRATIVA"/>
    <m/>
  </r>
  <r>
    <x v="3"/>
    <s v="731-2023"/>
    <n v="97097"/>
    <s v="Secop II"/>
    <s v="731-2023CPS-AG(97097)"/>
    <s v="FDLSUBACD-669-2023(97097)"/>
    <x v="0"/>
    <x v="0"/>
    <x v="0"/>
    <m/>
    <m/>
    <s v="MONICA MEJIA"/>
    <n v="52356206"/>
    <s v="Bogotá, D.C."/>
    <n v="1978"/>
    <n v="7650000"/>
    <n v="3825000"/>
    <n v="0"/>
    <n v="11475000"/>
    <n v="2550000"/>
    <m/>
    <m/>
    <n v="1"/>
    <s v="Persona Natural"/>
    <x v="0"/>
    <s v="1. 23/02/2024 7:19:47 PM Mediante documento radicado en el Fondo de Desarrollo Local de Suba, y firmado por ANA ISABEL HURTADO SALCEDO, , en su calidad de Alcaldesa Local de Suba (E), quien obra como supervisor del Contrato de Prestación de Servicios 731-2023CPS-AG(97097), suscrito con MONICA ELIANA MEJIA JIMENEZ, se determina prorrogar por UN (1) MES Y QUINCE (15) DÍAS contado a partir del vencimiento del plazo pactado y adicionar presupuestalmente al contrato la suma de TRES MILLONES OCHOCIENTOS VEINTICINCO MIL PESOS M/CTE ($ 3.825.000)) incluido impuestos, (la justificación se encuentra anexa al presente, la cual hace parte integra del contrato). La nueva fecha terminación del contrato es el 08/04/2024. Para el efecto, se cuenta con el Certificado de Disponibilidad Presupuestal (CDP) No. 829 del 23/02/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el apoyo secretarial a la Junta Administradora Local."/>
    <s v="https://community.secop.gov.co/Public/Tendering/OpportunityDetail/Index?noticeUID=CO1.NTC.5215651&amp;isFromPublicArea=True&amp;isModal=true&amp;asPopupView=true"/>
    <x v="8"/>
    <x v="527"/>
    <d v="2023-12-01T00:00:00"/>
    <d v="2024-02-23T00:00:00"/>
    <s v="2 meses 23 días."/>
    <d v="2024-04-08T00:00:00"/>
    <s v="1 meses 16 días."/>
    <d v="2024-04-08T00:00:00"/>
    <s v="4 meses 8 días."/>
    <s v="Término Ok"/>
    <m/>
    <m/>
    <m/>
    <m/>
    <s v="CL 154 91 56 TO 9 AP 401"/>
    <n v="3174297267"/>
    <s v="monicaelianamejia@gmail.com"/>
    <s v="Banco Davivienda"/>
    <s v="Ahorros"/>
    <s v="9570007170664300"/>
    <s v="Femenino"/>
    <s v="Colombia"/>
    <s v="Bogotá, D.C."/>
    <s v="Cundinamarca"/>
    <d v="1977-04-30T00:00:00"/>
    <n v="47"/>
    <s v="ESPECIALIZACIÓN EN VOLUNTARIADO; ADMINISTRACION DE EMPRESAS; PUBLICIDAD Y MERCADEO"/>
    <m/>
  </r>
  <r>
    <x v="3"/>
    <s v="732-2023"/>
    <n v="97096"/>
    <s v="Secop II"/>
    <s v="732-2023-CPS-P(97096)"/>
    <s v="FDLSUBACD-670-2023(97096)"/>
    <x v="0"/>
    <x v="0"/>
    <x v="1"/>
    <m/>
    <m/>
    <s v="LUZ MERY PEREZ RUGE"/>
    <n v="53062985"/>
    <s v="Bogotá, D.C."/>
    <n v="1978"/>
    <n v="7575000"/>
    <n v="0"/>
    <n v="0"/>
    <n v="7575000"/>
    <n v="5050000"/>
    <m/>
    <m/>
    <n v="5"/>
    <s v="Persona Natural"/>
    <x v="0"/>
    <m/>
    <s v="PRESTAR LOS SERVICIOS PROFESIONALES PARA APOYAR EL TRÁMITE DE DESPACHOS COMISORIOS DE LA ALCALDÍA LOCAL DE SUBA"/>
    <s v="https://community.secop.gov.co/Public/Tendering/OpportunityDetail/Index?noticeUID=CO1.NTC.5221765&amp;isFromPublicArea=True&amp;isModal=true&amp;asPopupView=true"/>
    <x v="1"/>
    <x v="531"/>
    <d v="2023-12-01T00:00:00"/>
    <d v="2024-01-15T00:00:00"/>
    <s v="1 meses 15 días."/>
    <d v="2024-01-15T00:00:00"/>
    <s v=""/>
    <d v="2024-01-15T00:00:00"/>
    <s v="1 meses 15 días."/>
    <s v="Término Ok"/>
    <m/>
    <m/>
    <m/>
    <m/>
    <s v="Calle 167 No. 58-55"/>
    <n v="3115428966"/>
    <s v="mibrissa@icloud.com"/>
    <s v="Bancolombia"/>
    <s v="Ahorros"/>
    <n v="60191070367"/>
    <s v="Femenino"/>
    <s v="Colombia"/>
    <s v="Bogotá, D.C."/>
    <s v="Cundinamarca"/>
    <d v="1983-03-27T00:00:00"/>
    <n v="41"/>
    <s v="DERECHO"/>
    <m/>
  </r>
  <r>
    <x v="3"/>
    <s v="733-2023"/>
    <n v="97055"/>
    <s v="Secop II"/>
    <s v="733-2023-CPS-P(97055)"/>
    <s v="FDLSUBACD-671-2023(97055)"/>
    <x v="0"/>
    <x v="0"/>
    <x v="1"/>
    <m/>
    <m/>
    <s v="RUDDY ISABEL SOTO MARTiNEZ"/>
    <n v="1014240449"/>
    <s v="Bogotá, D.C."/>
    <n v="1978"/>
    <n v="7575000"/>
    <n v="0"/>
    <n v="0"/>
    <n v="7575000"/>
    <n v="5550000"/>
    <m/>
    <m/>
    <n v="1"/>
    <s v="Persona Natural"/>
    <x v="0"/>
    <m/>
    <s v="PRESTAR LOS SERVICIOS PROFESIONALES AL ÁREA DE GESTIÓN DE DESARROLLO LOCAL DE LA ALCALDÍA LOCAL DE SUBA, CON EL FIN DE APOYAR LA FORMULACIÓN Y EJECUCIÓN DE LAS ACTIVIDADES DE FORTALECIMIENTO DEL CLIMA, LA CULTURA ORGANIZACIONAL Y EL DESARROLLO DE LAS ACCIONES EN MATERIA DE BIENESTAR, CAPACITACIÓN Y SEGURIDAD EN EL TRABAJO"/>
    <s v="https://community.secop.gov.co/Public/Tendering/OpportunityDetail/Index?noticeUID=CO1.NTC.5248800&amp;isFromPublicArea=True&amp;isModal=true&amp;asPopupView=true"/>
    <x v="8"/>
    <x v="528"/>
    <d v="2023-11-27T00:00:00"/>
    <d v="2024-01-15T00:00:00"/>
    <s v="1 meses 20 días."/>
    <d v="2024-01-15T00:00:00"/>
    <s v=""/>
    <d v="2024-01-15T00:00:00"/>
    <s v="1 meses 20 días."/>
    <s v="Término Ok"/>
    <m/>
    <m/>
    <m/>
    <m/>
    <s v="KR 47 No. 143 - 25"/>
    <n v="3046500887"/>
    <s v="ruddysoto_93@hotmail.com"/>
    <s v="Banco de Occidente"/>
    <s v="Ahorros"/>
    <n v="265835926"/>
    <s v="Femenino"/>
    <s v="Colombia"/>
    <s v="Bogotá, D.C."/>
    <s v="Cundinamarca"/>
    <d v="1993-01-31T00:00:00"/>
    <n v="31"/>
    <s v="Psicóloga"/>
    <m/>
  </r>
  <r>
    <x v="3"/>
    <s v="734-2023"/>
    <n v="97114"/>
    <s v="Secop II"/>
    <s v="734-2023-CPS-P(97114) "/>
    <s v="FDLSUBACD-672-2023(97114) "/>
    <x v="0"/>
    <x v="0"/>
    <x v="0"/>
    <m/>
    <m/>
    <s v="CLAUDIA MARCELA GARCIA"/>
    <n v="31422496"/>
    <s v="Cartago (Valle del Cauca)"/>
    <n v="1978"/>
    <n v="10500000"/>
    <n v="0"/>
    <n v="0"/>
    <n v="10500000"/>
    <n v="7000000"/>
    <m/>
    <m/>
    <n v="1"/>
    <s v="Persona Natural"/>
    <x v="0"/>
    <m/>
    <s v="APOYAR TÉCNICAMENTE A LOS RESPONSABLES E INTEGRANTES DE LOS PROCESOS EN LA IMPLEMENTACIÓN DE HERRAMIENTAS DE GESTIÓN, SIGUIENDO LOS LINEAMIENTOS METODOLÓGICOS ESTABLECIDOS POR LA OFICINA ASESORA DE PLANEACIÓN DE LA SECRETARÍA DISTRITAL DE GOBIERNO"/>
    <s v="https://community.secop.gov.co/Public/Tendering/OpportunityDetail/Index?noticeUID=CO1.NTC.5226256&amp;isFromPublicArea=True&amp;isModal=False"/>
    <x v="8"/>
    <x v="531"/>
    <d v="2023-12-01T00:00:00"/>
    <d v="2024-01-10T00:00:00"/>
    <s v="1 meses 10 días."/>
    <d v="2024-01-10T00:00:00"/>
    <s v=""/>
    <d v="2024-01-10T00:00:00"/>
    <s v="1 meses 10 días."/>
    <s v="Término Ok"/>
    <m/>
    <m/>
    <m/>
    <m/>
    <s v="Calle 150 #15-26"/>
    <n v="3166231174"/>
    <s v="claumarc76@gmail.com"/>
    <s v="Bancolombia"/>
    <s v="Ahorros"/>
    <s v="30375476646"/>
    <s v="Femenino"/>
    <s v="Colombia"/>
    <s v="Duitama"/>
    <s v="Boyacá"/>
    <d v="1975-04-30T00:00:00"/>
    <n v="49"/>
    <s v="COMERCIO INTERNACIONAL"/>
    <m/>
  </r>
  <r>
    <x v="3"/>
    <s v="735-2023"/>
    <n v="97118"/>
    <s v="Secop II"/>
    <s v="735-2023-CPS-AG(97118)"/>
    <s v="FDLSUBACD-673-2023(97118)"/>
    <x v="0"/>
    <x v="0"/>
    <x v="0"/>
    <m/>
    <m/>
    <s v="WILSON PATIÑO ORTIZ"/>
    <n v="79368209"/>
    <s v="Bogotá, D.C."/>
    <n v="1978"/>
    <n v="7650000"/>
    <n v="0"/>
    <n v="0"/>
    <n v="7650000"/>
    <n v="2550000"/>
    <m/>
    <m/>
    <n v="4"/>
    <s v="Persona Natural"/>
    <x v="0"/>
    <m/>
    <s v="PRESTAR EL SERVICIO COMO CONDUCTOR DE LOS VEHÍCULOS LIVIANOS QUE INTEGRAN EL PARQUE AUTOMOTOR DE LA ALCALDÍA LOCAL DE SUBA"/>
    <s v="https://community.secop.gov.co/Public/Tendering/OpportunityDetail/Index?noticeUID=CO1.NTC.5236082&amp;isFromPublicArea=True&amp;isModal=true&amp;asPopupView=true"/>
    <x v="8"/>
    <x v="528"/>
    <d v="2023-11-27T00:00:00"/>
    <d v="2024-02-29T00:00:00"/>
    <s v="3 meses 3 días."/>
    <d v="2024-02-29T00:00:00"/>
    <s v=""/>
    <d v="2024-02-29T00:00:00"/>
    <s v="3 meses 3 días."/>
    <s v="Término Ok"/>
    <m/>
    <m/>
    <m/>
    <m/>
    <s v="Calle 149a # 117- 36 Apto:302"/>
    <n v="3134494877"/>
    <s v="wpatino1 ®hotmail.com"/>
    <s v="Banco Caja Social (BCSC)"/>
    <s v="Ahorros"/>
    <s v="24048154222"/>
    <s v="Masculino"/>
    <s v="Colombia"/>
    <s v="Bogotá, D.C."/>
    <s v="Cundinamarca"/>
    <d v="1965-11-22T00:00:00"/>
    <n v="58"/>
    <s v="BACHILLER"/>
    <m/>
  </r>
  <r>
    <x v="3"/>
    <s v="736-2023"/>
    <n v="97118"/>
    <s v="Secop II"/>
    <s v="736-2023CPS-AG(97118)"/>
    <s v="FDLSUBACD-674-2023(97118)"/>
    <x v="0"/>
    <x v="0"/>
    <x v="0"/>
    <m/>
    <m/>
    <s v="ALEX ALFONSO QUINTERO PARIAS"/>
    <n v="79049993"/>
    <s v="Bogotá, D.C."/>
    <n v="1978"/>
    <n v="7650000"/>
    <n v="0"/>
    <n v="0"/>
    <n v="7650000"/>
    <n v="2550000"/>
    <m/>
    <m/>
    <n v="4"/>
    <s v="Persona Natural"/>
    <x v="0"/>
    <m/>
    <s v="Prestar el servicio como conductor de los vehículos livianos que integran el parque automotor de la Alcaldía Local De Suba"/>
    <s v="https://community.secop.gov.co/Public/Tendering/OpportunityDetail/Index?noticeUID=CO1.NTC.5229330&amp;isFromPublicArea=True&amp;isModal=False"/>
    <x v="8"/>
    <x v="532"/>
    <d v="2023-12-01T00:00:00"/>
    <d v="2024-02-26T00:00:00"/>
    <s v="2 meses 26 días."/>
    <d v="2024-02-26T00:00:00"/>
    <s v=""/>
    <d v="2024-02-26T00:00:00"/>
    <s v="2 meses 26 días."/>
    <s v="Término Ok"/>
    <m/>
    <m/>
    <m/>
    <m/>
    <s v="CARRERA 122D#129B-60"/>
    <n v="3114489943"/>
    <s v="SUPERPAQUINTEPAR@GMAIL.COM"/>
    <s v="Banco Davivienda"/>
    <s v="Ahorros"/>
    <s v="770075323"/>
    <s v="Masculino"/>
    <s v="Colombia"/>
    <s v="Bogotá, D.C."/>
    <s v="Cundinamarca"/>
    <d v="1966-08-20T00:00:00"/>
    <n v="57"/>
    <s v="BACHILLER"/>
    <m/>
  </r>
  <r>
    <x v="3"/>
    <s v="737-2023"/>
    <n v="97136"/>
    <s v="Secop II"/>
    <s v="737-2023-CPS-AG(97136)"/>
    <s v="FDLSUBACD-675-2023(97136)"/>
    <x v="0"/>
    <x v="0"/>
    <x v="0"/>
    <m/>
    <m/>
    <s v="ISIDRO TELLEZ BECERRA"/>
    <n v="19301839"/>
    <s v="Bogotá, D.C."/>
    <n v="1978"/>
    <n v="3825000"/>
    <n v="0"/>
    <n v="0"/>
    <n v="3825000"/>
    <n v="2550000"/>
    <m/>
    <m/>
    <n v="4"/>
    <s v="Persona Natural"/>
    <x v="0"/>
    <m/>
    <s v="PRESTAR EL SERVICIO COMO CONDUCTOR DE LOS VEHÍCULOS LIVIANOS QUE INTEGRAN EL PARQUE AUTOMOTOR DE LA ALCALDÍA LOCAL DE SUBA"/>
    <s v="https://community.secop.gov.co/Public/Tendering/OpportunityDetail/Index?noticeUID=CO1.NTC.5240080&amp;isFromPublicArea=True&amp;isModal=true&amp;asPopupView=true"/>
    <x v="8"/>
    <x v="530"/>
    <d v="2023-12-06T00:00:00"/>
    <d v="2024-01-15T00:00:00"/>
    <s v="1 meses 10 días."/>
    <d v="2024-01-15T00:00:00"/>
    <s v=""/>
    <d v="2024-01-15T00:00:00"/>
    <s v="1 meses 10 días."/>
    <s v="Término Ok"/>
    <m/>
    <m/>
    <m/>
    <m/>
    <s v="Carrera 95 J N° 90 A 70"/>
    <n v="3104794506"/>
    <s v="isitellez@hotmail.com"/>
    <s v="Banco Davivienda"/>
    <s v="Ahorros"/>
    <s v="7270624948"/>
    <s v="Masculino"/>
    <s v="Colombia"/>
    <s v="Bogotá, D.C."/>
    <s v="Cundinamarca"/>
    <d v="1957-07-11T00:00:00"/>
    <n v="66"/>
    <s v="BACHILLER"/>
    <m/>
  </r>
  <r>
    <x v="3"/>
    <s v="738-2023"/>
    <n v="97136"/>
    <s v="Secop II"/>
    <s v="738-2023-CPS-AG(97136)"/>
    <s v="FDLSUBACD-676-2023(97136)_x0009_"/>
    <x v="0"/>
    <x v="0"/>
    <x v="0"/>
    <m/>
    <m/>
    <s v="WILSON ALEXANDER RINCÓN NIVIA"/>
    <n v="9398950"/>
    <s v="Sogamoso (Boyacá)"/>
    <n v="1978"/>
    <n v="3825000"/>
    <n v="0"/>
    <n v="0"/>
    <n v="3825000"/>
    <n v="2550000"/>
    <m/>
    <m/>
    <n v="4"/>
    <s v="Persona Natural"/>
    <x v="0"/>
    <m/>
    <s v="PRESTAR EL SERVICIO COMO CONDUCTOR DE LOS VEHÍCULOS LIVIANOS QUE INTEGRAN EL PARQUE AUTOMOTOR DE LA ALCALDÍA LOCAL DE SUBA"/>
    <s v="https://community.secop.gov.co/Public/Tendering/OpportunityDetail/Index?noticeUID=CO1.NTC.5255537&amp;isFromPublicArea=True&amp;isModal=true&amp;asPopupView=true"/>
    <x v="8"/>
    <x v="527"/>
    <d v="2023-11-29T00:00:00"/>
    <d v="2024-01-20T00:00:00"/>
    <s v="1 meses 23 días."/>
    <d v="2024-01-20T00:00:00"/>
    <s v=""/>
    <d v="2024-01-20T00:00:00"/>
    <s v="1 meses 23 días."/>
    <s v="Término Ok"/>
    <m/>
    <m/>
    <m/>
    <m/>
    <s v="Carrera 940 N° 86 A 08"/>
    <n v="3132533409"/>
    <s v="wilson.rincon11@hotmail.com"/>
    <s v="Banco Davivienda"/>
    <s v="Ahorros"/>
    <s v="456200015646"/>
    <s v="Masculino"/>
    <s v="Colombia"/>
    <s v="Bogotá, D.C."/>
    <s v="Cundinamarca"/>
    <d v="1972-09-11T00:00:00"/>
    <n v="51"/>
    <s v="BACHILLER"/>
    <m/>
  </r>
  <r>
    <x v="3"/>
    <s v="739-2023"/>
    <n v="97068"/>
    <s v="Secop II"/>
    <s v="739-2023CPS-AG(97068)"/>
    <s v="FDLSUBACD-677-2023(97068)"/>
    <x v="0"/>
    <x v="0"/>
    <x v="0"/>
    <m/>
    <m/>
    <s v="FELIPE OTERO"/>
    <n v="79512321"/>
    <s v="Bogotá, D.C."/>
    <n v="1999"/>
    <n v="5100000"/>
    <n v="0"/>
    <n v="0"/>
    <n v="5100000"/>
    <n v="2550000"/>
    <m/>
    <m/>
    <n v="5"/>
    <s v="Persona Natural"/>
    <x v="0"/>
    <m/>
    <s v="Prestar los servicios como operario de volqueta en el Área Gestión del Desarrollo Local de Suba"/>
    <s v="https://community.secop.gov.co/Public/Tendering/OpportunityDetail/Index?noticeUID=CO1.NTC.5228224&amp;isFromPublicArea=True&amp;isModal=False"/>
    <x v="11"/>
    <x v="533"/>
    <d v="2023-12-06T00:00:00"/>
    <d v="2024-01-28T00:00:00"/>
    <s v="1 meses 23 días."/>
    <d v="2024-01-28T00:00:00"/>
    <s v=""/>
    <d v="2024-01-28T00:00:00"/>
    <s v="1 meses 23 días."/>
    <s v="Término Ok"/>
    <m/>
    <m/>
    <m/>
    <m/>
    <s v="Cr 136 A Nº 144-58 Bl 1 Cs 18 "/>
    <n v="3102959225"/>
    <s v="felipeotero01@hotmail.com"/>
    <s v="Banco Av Villas"/>
    <s v="Ahorros"/>
    <s v="656824765"/>
    <s v="Masculino"/>
    <s v="Colombia"/>
    <s v="Bogotá, D.C."/>
    <s v="Cundinamarca"/>
    <d v="1970-03-01T00:00:00"/>
    <n v="54"/>
    <s v="BACHILLER"/>
    <m/>
  </r>
  <r>
    <x v="3"/>
    <s v="740-2023"/>
    <n v="97071"/>
    <s v="Secop II"/>
    <s v="740-2023CPS-AG(97071)"/>
    <s v="FDLSUBACD-678-2023(97071)"/>
    <x v="0"/>
    <x v="0"/>
    <x v="0"/>
    <m/>
    <m/>
    <s v="LEONEL GONZALEZ MORENO"/>
    <n v="79870166"/>
    <s v="Bogotá, D.C."/>
    <n v="1999"/>
    <n v="3825000"/>
    <n v="0"/>
    <n v="0"/>
    <n v="3825000"/>
    <n v="2550000"/>
    <m/>
    <m/>
    <n v="5"/>
    <s v="Persona Natural"/>
    <x v="0"/>
    <m/>
    <s v="PRESTAR LOS SERVICIOS COMO OPERARIO DE VOLQUETA EN EL ÁREA GESTIÓN DEL DESARROLLO LOCAL DE SUBA"/>
    <s v="https://community.secop.gov.co/Public/Tendering/OpportunityDetail/Index?noticeUID=CO1.NTC.5235839&amp;isFromPublicArea=True&amp;isModal=true&amp;asPopupView=true"/>
    <x v="11"/>
    <x v="527"/>
    <d v="2023-11-28T00:00:00"/>
    <d v="2024-01-20T00:00:00"/>
    <s v="1 meses 24 días."/>
    <d v="2024-01-20T00:00:00"/>
    <s v=""/>
    <d v="2024-01-20T00:00:00"/>
    <s v="1 meses 24 días."/>
    <s v="Término Ok"/>
    <m/>
    <m/>
    <m/>
    <m/>
    <s v="Calle 133 N°95-21"/>
    <n v="3103109216"/>
    <s v="lio.leon1946@gmail.com"/>
    <s v="Banco de Bogotá"/>
    <s v="Ahorros"/>
    <s v="237207048"/>
    <s v="Masculino"/>
    <s v="Colombia"/>
    <s v="Bogotá, D.C."/>
    <s v="Cundinamarca"/>
    <d v="1975-02-26T00:00:00"/>
    <n v="49"/>
    <s v="BACHILLER"/>
    <m/>
  </r>
  <r>
    <x v="3"/>
    <s v="741-2023"/>
    <n v="97102"/>
    <s v="Secop II"/>
    <s v="741-2023CPS-CPS-P (97102)"/>
    <s v="FDLSUBACD-679-2023(97102)"/>
    <x v="0"/>
    <x v="0"/>
    <x v="1"/>
    <m/>
    <m/>
    <s v="DAVID ALEJANDRO HURTADO PALMA"/>
    <n v="1018449224"/>
    <s v="Bogotá, D.C."/>
    <n v="1999"/>
    <n v="10500000"/>
    <n v="0"/>
    <n v="0"/>
    <n v="10500000"/>
    <n v="7500000"/>
    <m/>
    <m/>
    <n v="3"/>
    <s v="Persona Natural"/>
    <x v="0"/>
    <m/>
    <s v="PRESTAR LOS SERVICIOS PROFESIONALES EN EL ÁREA GESTIÓN DEL DESARROLLO, PARA EL APOYO A LA EJECUCIÓN INTEGRAL DE LOS DIFERENTES PROYECTOS DE INVERSIÓN DESTINADOS A LA INTERVENCIÓN DE LA MALLA VIAL, ESPACIO PÚBLICO, CICLO INFRAESTRUCTURA, INFRAESTRUCTURA CULTURAL, MEJORAMIENTO DE VIVIENDA RURAL Y PARQUES DE LA LOCALIDAD DE SUBA"/>
    <s v="https://community.secop.gov.co/Public/Tendering/OpportunityDetail/Index?noticeUID=CO1.NTC.5232612&amp;isFromPublicArea=True&amp;isModal=False"/>
    <x v="11"/>
    <x v="527"/>
    <d v="2023-12-01T00:00:00"/>
    <d v="2024-01-10T00:00:00"/>
    <s v="1 meses 10 días."/>
    <d v="2024-01-10T00:00:00"/>
    <s v=""/>
    <d v="2024-01-10T00:00:00"/>
    <s v="1 meses 10 días."/>
    <s v="Término Ok"/>
    <m/>
    <m/>
    <m/>
    <m/>
    <s v="Diagonal 48 J sur No. 1-96 interior 11 casa 26"/>
    <n v="3002049473"/>
    <s v="dalejandrohurtadop@gmail.com"/>
    <s v="Banco Davivienda"/>
    <s v="Ahorros"/>
    <s v="7970413261"/>
    <s v="Masculino"/>
    <s v="Colombia"/>
    <s v="Bogotá, D.C."/>
    <s v="Cundinamarca"/>
    <d v="1991-12-24T00:00:00"/>
    <n v="32"/>
    <s v="INGENIERIA CIVIL,ESPECIALIZACION EN GERENCIA DE_x000a_PROYECTOS"/>
    <m/>
  </r>
  <r>
    <x v="3"/>
    <s v="742-2023"/>
    <n v="97057"/>
    <s v="Secop II"/>
    <s v="742-2023CPS-AG(97057)"/>
    <s v="FDLSUBACD-680-2023(97057)"/>
    <x v="0"/>
    <x v="0"/>
    <x v="0"/>
    <m/>
    <m/>
    <s v="LUIS ZAMBRANO CASTELLANOS"/>
    <n v="4228947"/>
    <s v="Saboyá (Boyacá)"/>
    <n v="1999"/>
    <n v="5100000"/>
    <n v="0"/>
    <n v="0"/>
    <n v="5100000"/>
    <n v="2550000"/>
    <m/>
    <m/>
    <n v="5"/>
    <s v="Persona Natural"/>
    <x v="0"/>
    <m/>
    <s v="PRESTAR LOS SERVICIOS COMO OPERARIO DE MAQUINARIA AMARILLA DEL ÁREA GESTIÓN DEL DESARROLLO DE LA ALCALDÍA LOCAL DE SUBA"/>
    <s v="https://community.secop.gov.co/Public/Tendering/OpportunityDetail/Index?noticeUID=CO1.NTC.5232422&amp;isFromPublicArea=True&amp;isModal=False"/>
    <x v="8"/>
    <x v="528"/>
    <d v="2023-11-28T00:00:00"/>
    <d v="2024-01-31T00:00:00"/>
    <s v="2 meses 4 días."/>
    <d v="2024-01-31T00:00:00"/>
    <s v=""/>
    <d v="2024-01-31T00:00:00"/>
    <s v="2 meses 4 días."/>
    <s v="Término Ok"/>
    <m/>
    <m/>
    <m/>
    <m/>
    <s v="Calle 153 # 99-43 Casa 213"/>
    <n v="3114713297"/>
    <s v="luiszambrano4228947@gmail.com"/>
    <s v="Banco Davivienda"/>
    <s v="Ahorros"/>
    <s v="570000770068906"/>
    <s v="Masculino"/>
    <s v="Colombia"/>
    <s v="Saboyá"/>
    <s v="Boyacá"/>
    <d v="1967-09-02T00:00:00"/>
    <n v="56"/>
    <s v="BACHILLER"/>
    <m/>
  </r>
  <r>
    <x v="3"/>
    <s v="743-2023"/>
    <n v="97122"/>
    <s v="Secop II"/>
    <s v="743-2023-CPS-AG(97122)"/>
    <s v="FDLSUBACD-681-2023(97122)"/>
    <x v="0"/>
    <x v="0"/>
    <x v="0"/>
    <m/>
    <m/>
    <s v="ANGIE NATHALY APRAEZ OLARTE"/>
    <n v="1233888595"/>
    <s v="Bogotá, D.C."/>
    <n v="1978"/>
    <n v="6000000"/>
    <n v="0"/>
    <n v="0"/>
    <n v="6000000"/>
    <n v="4000000.0000000005"/>
    <m/>
    <m/>
    <n v="1"/>
    <s v="Persona Natural"/>
    <x v="0"/>
    <m/>
    <s v="Prestar servicios de apoyo a la gestión mediante labores administrativas, financieras y contables en el Área Gestión del Desarrollo Loca"/>
    <s v="https://community.secop.gov.co/Public/Tendering/OpportunityDetail/Index?noticeUID=CO1.NTC.5231350&amp;isFromPublicArea=True&amp;isModal=False"/>
    <x v="17"/>
    <x v="528"/>
    <d v="2023-11-29T00:00:00"/>
    <d v="2024-01-12T00:00:00"/>
    <s v="1 meses 15 días."/>
    <d v="2024-01-12T00:00:00"/>
    <s v=""/>
    <d v="2024-01-12T00:00:00"/>
    <s v="1 meses 15 días."/>
    <s v="Término Ok"/>
    <m/>
    <m/>
    <m/>
    <m/>
    <s v="carrera 106b#143-27"/>
    <n v="3112218141"/>
    <s v="naty.apraez@gmail.com"/>
    <s v="Bancolombia"/>
    <s v="Ahorros"/>
    <s v="91291265231"/>
    <s v="Femenino"/>
    <s v="Colombia"/>
    <s v="Bogotá, D.C."/>
    <s v="Cundinamarca"/>
    <d v="1997-01-23T00:00:00"/>
    <n v="27"/>
    <s v="CONTADURIA PUBLICA"/>
    <m/>
  </r>
  <r>
    <x v="3"/>
    <s v="744-2023"/>
    <n v="97106"/>
    <s v="Secop II"/>
    <s v="744-2023-CPS-P(97106)"/>
    <s v="FDLSUBACD-682-2023(97106)"/>
    <x v="0"/>
    <x v="0"/>
    <x v="1"/>
    <m/>
    <m/>
    <s v="MARIA CLAUDIA GUALDRÓN PINTO"/>
    <n v="37897509"/>
    <s v="San Gil (Santander)"/>
    <n v="1978"/>
    <n v="5050000"/>
    <n v="0"/>
    <n v="0"/>
    <n v="5050000"/>
    <n v="5050000"/>
    <m/>
    <m/>
    <n v="1"/>
    <s v="Persona Natural"/>
    <x v="0"/>
    <m/>
    <s v="PRESTAR LOS SERVICIOS PROFESIONALES AL ÁREA DE GESTIÓN DE DESARROLLO LOCAL DE LA ALCALDÍA LOCAL DE SUBA, CON EL FIN DE APOYAR LA FORMULACIÓN Y EJECUCIÓN DE LAS ACTIVIDADES DE FORTALECIMIENTO DEL CLIMA, LA CULTURA ORGANIZACIONAL Y EL DESARROLLO DE LAS ACCIONES EN MATERIA DE BIENESTAR, CAPACITACIÓN Y SEGURIDAD EN EL TRABAJO"/>
    <s v="https://community.secop.gov.co/Public/Tendering/OpportunityDetail/Index?noticeUID=CO1.NTC.5220349&amp;isFromPublicArea=True&amp;isModal=true&amp;asPopupView=true"/>
    <x v="8"/>
    <x v="530"/>
    <d v="2023-12-06T00:00:00"/>
    <d v="2023-12-28T00:00:00"/>
    <s v="23 días."/>
    <d v="2023-12-28T00:00:00"/>
    <s v=""/>
    <d v="2023-12-28T00:00:00"/>
    <s v="23 días."/>
    <s v="Término Ok"/>
    <m/>
    <m/>
    <m/>
    <m/>
    <s v="calle 140#9-94"/>
    <n v="3108685018"/>
    <s v="mariaclagupi@gmail.com"/>
    <s v="Banco Av Villas"/>
    <s v="Ahorros"/>
    <s v="637830055"/>
    <s v="Femenino"/>
    <s v="Colombia"/>
    <s v="San Gil"/>
    <s v="Santander"/>
    <d v="1978-05-06T00:00:00"/>
    <n v="46"/>
    <s v="PSICOLOGIA"/>
    <m/>
  </r>
  <r>
    <x v="3"/>
    <s v="745-2023"/>
    <n v="97112"/>
    <s v="Secop II"/>
    <s v="745- 2023-CPS-P(97112)"/>
    <s v="FDLSUBACD-683-2023(97112)"/>
    <x v="0"/>
    <x v="0"/>
    <x v="0"/>
    <m/>
    <m/>
    <s v="JAIRO ANDRES LOPEZ GUERERRO"/>
    <n v="1019034987"/>
    <s v="Bogotá, D.C."/>
    <n v="1978"/>
    <n v="10100000"/>
    <n v="0"/>
    <n v="0"/>
    <n v="10100000"/>
    <n v="5050000"/>
    <m/>
    <m/>
    <n v="1"/>
    <s v="Persona Natural"/>
    <x v="0"/>
    <m/>
    <s v="APOYAR JURÍDICAMENTE A LA JUNTA ADMINISTRADORA LOCAL CON EL FIN DE CONTRIBUIR AL ADECUADO CUMPLIMIENTO DE LAS ATRIBUCIONES A SU CARGO"/>
    <s v="https://community.secop.gov.co/Public/Tendering/OpportunityDetail/Index?noticeUID=CO1.NTC.5237163&amp;isFromPublicArea=True&amp;isModal=False"/>
    <x v="8"/>
    <x v="532"/>
    <d v="2023-12-01T00:00:00"/>
    <d v="2024-02-05T00:00:00"/>
    <s v="2 meses 5 días."/>
    <d v="2024-02-05T00:00:00"/>
    <s v=""/>
    <d v="2024-02-05T00:00:00"/>
    <s v="2 meses 5 días."/>
    <s v="Término Ok"/>
    <m/>
    <m/>
    <m/>
    <m/>
    <s v="Carrera 23 a # 1-140 Sur / Madrid Cundinamarca"/>
    <n v="3115676999"/>
    <s v="jlabogadosasesorialegal@outlook.es"/>
    <s v="Banco Davivienda"/>
    <s v="Ahorros"/>
    <s v="550488414950995"/>
    <s v="Masculino"/>
    <s v="Colombia"/>
    <s v="El Banco"/>
    <s v="Magdalena"/>
    <d v="1989-04-22T00:00:00"/>
    <n v="35"/>
    <s v="DERECHO"/>
    <m/>
  </r>
  <r>
    <x v="3"/>
    <s v="746-2023"/>
    <n v="97158"/>
    <s v="Secop II"/>
    <s v="746-2023-CPS-P(97158)"/>
    <s v="FDLSUBACD-684-2023(97158)"/>
    <x v="0"/>
    <x v="0"/>
    <x v="1"/>
    <m/>
    <m/>
    <s v="ZAIRA LORENA CALDERON GARCES"/>
    <n v="1030533128"/>
    <s v="Bogotá, D.C."/>
    <n v="1978"/>
    <n v="21000000"/>
    <n v="0"/>
    <n v="0"/>
    <n v="21000000"/>
    <n v="7000000"/>
    <m/>
    <m/>
    <n v="1"/>
    <s v="Persona Natural"/>
    <x v="0"/>
    <m/>
    <s v="Prestar servicios profesionales al Área de Gestión del Desarrollo Local para apoyar la formulación, seguimiento y ejecución de los proyectos de inversión y/o funcionamiento y demás acciones afines para el cumplimiento del plan de gestión de la Alcaldía Local de Suba.” "/>
    <s v="https://community.secop.gov.co/Public/Tendering/OpportunityDetail/Index?noticeUID=CO1.NTC.5242692&amp;isFromPublicArea=True&amp;isModal=true&amp;asPopupView=true"/>
    <x v="8"/>
    <x v="527"/>
    <d v="2023-12-01T00:00:00"/>
    <d v="2024-02-29T00:00:00"/>
    <s v="3 meses "/>
    <d v="2024-02-29T00:00:00"/>
    <s v=""/>
    <d v="2024-02-29T00:00:00"/>
    <s v="3 meses "/>
    <s v="Término Ok"/>
    <m/>
    <m/>
    <m/>
    <m/>
    <s v="CALLE 50A SUR #81C-29"/>
    <n v="3132739872"/>
    <s v="LORENITA1120@YAHOO.COM"/>
    <s v="Bancolombia"/>
    <s v="Ahorros"/>
    <s v="4500039243"/>
    <s v="Femenino"/>
    <s v="Colombia"/>
    <s v="Bogotá, D.C."/>
    <s v="Cundinamarca"/>
    <d v="1986-11-20T00:00:00"/>
    <n v="37"/>
    <s v="ADMINISTRACION DE EMPESAS -   TECNOLOGIA EN GESTION DE CALIDAD - TECNICO PROFESIONAL EN DOCUMENTACION DE PROCESOS"/>
    <m/>
  </r>
  <r>
    <x v="3"/>
    <s v="747-2023"/>
    <n v="97632"/>
    <s v="Secop II"/>
    <s v="747-2023-CPS-P(97632)"/>
    <s v="FDLSUBACD-685-2023(97632)"/>
    <x v="0"/>
    <x v="0"/>
    <x v="1"/>
    <m/>
    <m/>
    <s v="INGRID LORENA NORIEGA CASTILLO"/>
    <n v="1143837256"/>
    <s v="Cali (Valle del Cauca)"/>
    <n v="1996"/>
    <n v="20200000"/>
    <n v="0"/>
    <n v="0"/>
    <n v="20200000"/>
    <n v="5050000"/>
    <m/>
    <m/>
    <n v="1"/>
    <s v="Persona Natural"/>
    <x v="0"/>
    <m/>
    <s v="Apoyar la articulación, asistencia y acompañamiento de los procesos de promoción de la participación de las mujeres y de la equidad de género, para materializar estrategias de territorialización y transversalización de la Política Publica de Mujeres y Equidad de género, PPMYEG, en cumplimiento del Plan de Desarrollo Local"/>
    <s v="https://community.secop.gov.co/Public/Tendering/OpportunityDetail/Index?noticeUID=CO1.NTC.5238151&amp;isFromPublicArea=True&amp;isModal=true&amp;asPopupView=true"/>
    <x v="4"/>
    <x v="532"/>
    <d v="2023-12-01T00:00:00"/>
    <d v="2024-03-31T00:00:00"/>
    <s v="4 meses "/>
    <d v="2024-03-31T00:00:00"/>
    <s v=""/>
    <d v="2024-03-31T00:00:00"/>
    <s v="4 meses "/>
    <s v="Término Ok"/>
    <m/>
    <m/>
    <m/>
    <m/>
    <s v="Calle 106B # 54- 27 Puente Largo, Bogotá."/>
    <n v="3145664508"/>
    <s v="ilnoriegac@gmail.com"/>
    <s v="Banco Scotiabank Colpatria"/>
    <s v="Ahorros"/>
    <s v="6782002194"/>
    <s v="Femenino"/>
    <s v="Colombia"/>
    <s v="Caloto"/>
    <s v="Cauca"/>
    <d v="1991-04-28T00:00:00"/>
    <n v="33"/>
    <s v="ESPECIALIZACION EN PROYECTOS DE DESARROLLO; COMUNICACION SOCIAL- PERIODISMO"/>
    <m/>
  </r>
  <r>
    <x v="3"/>
    <s v="748-2023"/>
    <n v="97362"/>
    <s v="Secop II"/>
    <s v="748-2023-CPS-AG(97362)"/>
    <s v="FDLSUBACD-686-2023(97362)"/>
    <x v="0"/>
    <x v="0"/>
    <x v="0"/>
    <m/>
    <m/>
    <s v="MARTHA CECILIA VEGA MACIAS"/>
    <n v="63327033"/>
    <s v="Bucaramanga (Santander)"/>
    <n v="1973"/>
    <n v="17600000"/>
    <n v="0"/>
    <n v="0"/>
    <n v="17600000"/>
    <n v="4000000.0000000005"/>
    <m/>
    <m/>
    <n v="1"/>
    <s v="Persona Natural"/>
    <x v="0"/>
    <m/>
    <s v="PRESTAR SERVICIOS DE APOYO PARA ARTICULAR E IMPLEMENTAR ACCIONES QUE PROMUEVAN LA ASISTENCIA, ATENCIÓN Y REPARACIÓN DE LA POBLACIÓN VÍCTIMA DEL CONFLICTO ARMADO RESIDENTE EN LA LOCALIDAD DE SUBA, DANDO CUMPLIMIENTO A LAS METAS DEL PLAN DE DESARROLLO LOCAL."/>
    <s v="https://community.secop.gov.co/Public/Tendering/OpportunityDetail/Index?noticeUID=CO1.NTC.5242692&amp;isFromPublicArea=True&amp;isModal=true&amp;asPopupView=true"/>
    <x v="4"/>
    <x v="528"/>
    <d v="2023-12-01T00:00:00"/>
    <d v="2024-04-12T00:00:00"/>
    <s v="4 meses 12 días."/>
    <d v="2024-04-12T00:00:00"/>
    <s v=""/>
    <d v="2024-04-12T00:00:00"/>
    <s v="4 meses 12 días."/>
    <s v="Término Ok"/>
    <m/>
    <m/>
    <m/>
    <m/>
    <s v="KR 113 B 151 D 39"/>
    <n v="3214921366"/>
    <s v="marthavegamacias@gmail.com"/>
    <s v="Banco Agrario de Colombia"/>
    <s v="Ahorros"/>
    <s v="63327033"/>
    <s v="Femenino"/>
    <s v="Colombia"/>
    <s v="Barrancabermeja"/>
    <s v="Santander"/>
    <d v="1964-04-16T00:00:00"/>
    <n v="60"/>
    <s v="GESTION EMPRESARIAL"/>
    <m/>
  </r>
  <r>
    <x v="3"/>
    <s v="749-2023"/>
    <n v="97384"/>
    <s v="Secop II"/>
    <s v="749-2023-CPS-P(97384)"/>
    <s v="FDLSUBACD-687-2023(97384)"/>
    <x v="0"/>
    <x v="0"/>
    <x v="1"/>
    <m/>
    <m/>
    <s v="GUSTAVO EDUARDO GAONA GARCÍA"/>
    <n v="80180782"/>
    <s v="Bogotá, D.C."/>
    <n v="1973"/>
    <n v="30800000"/>
    <n v="14000000"/>
    <n v="0"/>
    <n v="44800000"/>
    <n v="7000000"/>
    <m/>
    <m/>
    <n v="1"/>
    <s v="Persona Natural"/>
    <x v="6"/>
    <s v="1. 26/03/2024 7:42:39 PM Mediante documento radicado en el Fondo de Desarrollo Local de Suba, por CAMILA ANDREA BARRIOS, quien obra como apoyo a la supervisión del Contrato FDLSUBA-749-2023, se solicita PRORROGA y ADICIÓN del contrato, suscrito con GUSTAVO EDUARDO GAONA GARCÍA, por el término de DOS (2) MESES, además adicionar CATORCE MILLONES DE PESOS ($14.000.000). De conformidad con la justificación esgrimida en el documento anexo suscrito por el supervisor, que hace parte integral de la presente modificación contractual. La presente adición se encuentra respaldada con el Certificado de Disponibilidad Presupuestal No. 1086 del 22/03/2024. La nueva fecha terminación del contrato es el 11/06/2024."/>
    <s v="PRESTAR SERVICIOS PROFESIONALES PARA ESTRUCTURAR, ARTICULAR E IMPLEMENTAR ACCIONES QUE PROMUEVAN LA ASISTENCIA, ATENCIÓN Y REPARACIÓN DE LA POBLACIÓN VÍCTIMA DEL CONFLICTO ARMADO RESIDENTE EN LA LOCALIDAD DE SUBA, DANDO CUMPLIMIENTO A LAS METAS DEL PLAN DE DESARROLLO LOCAL, EN EL MARCO DEL PROYECTO DE INVERSIÓN 1973 SUBA TERRITORIO DE PAZ Y RECONCILIACIÓN."/>
    <s v="https://community.secop.gov.co/Public/Tendering/OpportunityDetail/Index?noticeUID=CO1.NTC.5227000&amp;isFromPublicArea=True&amp;isModal=False"/>
    <x v="4"/>
    <x v="527"/>
    <d v="2023-12-01T00:00:00"/>
    <d v="2024-04-12T00:00:00"/>
    <s v="4 meses 12 días."/>
    <d v="2024-06-11T00:00:00"/>
    <s v="1 meses 30 días."/>
    <d v="2024-06-11T00:00:00"/>
    <s v="6 meses 11 días."/>
    <s v="Término Ok"/>
    <m/>
    <m/>
    <m/>
    <m/>
    <s v="Carrera 100 No 148 – 58 int. 5 apto 301"/>
    <n v="3102934726"/>
    <s v="gustavoegg@gmail.com"/>
    <s v="Banco Caja Social (BCSC)"/>
    <s v="Ahorros"/>
    <s v="24079287405"/>
    <s v="Masculino"/>
    <s v="Colombia"/>
    <s v="Bogotá, D.C."/>
    <s v="Cundinamarca"/>
    <d v="1980-01-28T00:00:00"/>
    <n v="44"/>
    <s v="LICENCIATURA EN HUMANIDADES Y_x000a_LENGUA CASTELLANA"/>
    <m/>
  </r>
  <r>
    <x v="3"/>
    <s v="750-2023"/>
    <n v="97374"/>
    <s v="Secop II"/>
    <s v="750-2023-CPS-P(97374) "/>
    <s v="FDLSUBACD-688-2023(97374) "/>
    <x v="0"/>
    <x v="0"/>
    <x v="1"/>
    <m/>
    <m/>
    <s v="ADRIANA YOLANDA MARTINEZ TRIVIÑO"/>
    <n v="52340553"/>
    <s v="Bogotá, D.C."/>
    <n v="1977"/>
    <n v="7070000"/>
    <n v="0"/>
    <n v="0"/>
    <n v="7070000"/>
    <n v="5050000"/>
    <m/>
    <m/>
    <n v="1"/>
    <s v="Persona Natural"/>
    <x v="0"/>
    <m/>
    <s v="PRESTAR LOS SERVICIOS PROFESIONALES PARA APOYAR LA ARTICULACIÓN, ASISTENCIA Y ACOMPAÑAMIENTO DE LOS PROCESOS DE PLANEACIÓN LOCAL ENFOCADOS EN LA PROMOCIÓN DE LA PARTICIPACIÓN E INCIDENCIA DE LOS PUEBLOS INDÍGENAS, CON EL PROPÓSITO DE MATERIALIZAR LA POLÍTICA PÚBLICA PARA LOS PUEBLOS INDÍGENAS, EN EL MARCO DEL CUMPLIMIENTO DE LAS METAS ESTABLECIDAS EN EL PROYECTO DE INVERSIÓN 1977 SUBA PARTICIPA, INCIDE Y RECONSTRUYE LA CONFIANZA CIUDADANA"/>
    <s v="https://community.secop.gov.co/Public/Tendering/OpportunityDetail/Index?noticeUID=CO1.NTC.5234312&amp;isFromPublicArea=True&amp;isModal=False"/>
    <x v="4"/>
    <x v="531"/>
    <d v="2023-12-01T00:00:00"/>
    <d v="2024-01-12T00:00:00"/>
    <s v="1 meses 12 días."/>
    <d v="2024-01-12T00:00:00"/>
    <s v=""/>
    <d v="2024-01-12T00:00:00"/>
    <s v="1 meses 12 días."/>
    <s v="Término Ok"/>
    <m/>
    <m/>
    <m/>
    <m/>
    <s v="CARRERA   91B#127C-48"/>
    <n v="3115204598"/>
    <s v="ADMARTY07@YAHOO.ES"/>
    <s v="Banco Caja Social (BCSC)"/>
    <s v="Ahorros"/>
    <s v="24107803757"/>
    <s v="Femenino"/>
    <s v="Colombia"/>
    <s v="Bogotá, D.C."/>
    <s v="Cundinamarca"/>
    <d v="1965-05-12T00:00:00"/>
    <n v="59"/>
    <s v="MAGISTER EN INGENIERIA EN CALIDAD -  ESPECIALISTA EN INGENIERIA EN CALIDAD -  ING DE PRODUCCION"/>
    <m/>
  </r>
  <r>
    <x v="3"/>
    <s v="751-2023"/>
    <n v="97378"/>
    <s v="Secop II"/>
    <s v="751-2023-CPS-P(97378)"/>
    <s v="FDLSUBACD-689-2023(97378)"/>
    <x v="0"/>
    <x v="0"/>
    <x v="1"/>
    <m/>
    <m/>
    <s v="JESSICA QUIROZ CAUSIL"/>
    <n v="53064832"/>
    <s v="Bogotá, D.C."/>
    <n v="1977"/>
    <n v="12120000"/>
    <n v="0"/>
    <n v="0"/>
    <n v="12120000"/>
    <n v="5050000"/>
    <m/>
    <m/>
    <n v="1"/>
    <s v="Persona Natural"/>
    <x v="0"/>
    <m/>
    <s v="PRESTAR LOS SERVICIOS PROFESIONALES AL ÁREA DE GESTIÓN DEL DESARROLLO LOCAL PARA APOYAR AL ALCALDE LOCAL EN LA PROMOCIÓN, ARTICULACIÓN, ACOMPAÑAMIENTO Y SEGUIMIENTO EN MATERIA SOCIAL PARA IMPULSAR EL DESARROLLO DE LAS ACTIVIDADES RELACIONADAS CON LA POBLACIÓN CON DISCAPACIDAD, EN EL MARCO DEL CUMPLIMIENTO DE LAS METAS ESTABLECIDAS EN EL PROYECTO DE INVERSIÓN 1977 SUBA PARTICIPA, INCIDE Y RECONSTRUYE LA CONFIANZA CIUDADANA"/>
    <s v="https://community.secop.gov.co/Public/Tendering/OpportunityDetail/Index?noticeUID=CO1.NTC.5249579&amp;isFromPublicArea=True&amp;isModal=true&amp;asPopupView=true"/>
    <x v="4"/>
    <x v="530"/>
    <d v="2023-12-06T00:00:00"/>
    <d v="2024-02-11T00:00:00"/>
    <s v="2 meses 6 días."/>
    <d v="2024-02-11T00:00:00"/>
    <s v=""/>
    <d v="2024-02-11T00:00:00"/>
    <s v="2 meses 6 días."/>
    <s v="Término Ok"/>
    <m/>
    <m/>
    <m/>
    <m/>
    <s v="CARRERA 61#5B-37"/>
    <n v="3105582291"/>
    <s v="QUIROZ.JESSICA@GMAIL.COM"/>
    <s v="Banco Caja Social (BCSC)"/>
    <s v="Ahorros"/>
    <s v="24072301139"/>
    <s v="Femenino"/>
    <s v="Colombia"/>
    <s v="Bogotá, D.C."/>
    <s v="Cundinamarca"/>
    <d v="1984-08-08T00:00:00"/>
    <n v="39"/>
    <s v="CIENCIA POLITICA"/>
    <m/>
  </r>
  <r>
    <x v="3"/>
    <s v="752-2023"/>
    <n v="97346"/>
    <s v="Secop II"/>
    <s v="752-2023CPS-P(97346)"/>
    <s v="FDLSUBACD-690-2023(97346)"/>
    <x v="0"/>
    <x v="0"/>
    <x v="1"/>
    <m/>
    <m/>
    <s v="LEIDY LAURA MONTOYA ALVAREZ"/>
    <n v="1058817801"/>
    <s v="Neira (Caldas)"/>
    <n v="1978"/>
    <n v="10100000"/>
    <n v="0"/>
    <n v="0"/>
    <n v="10100000"/>
    <n v="5050000"/>
    <m/>
    <m/>
    <n v="1"/>
    <s v="Persona Natural"/>
    <x v="0"/>
    <m/>
    <s v="Prestar los servicios profesionales al Área de Gestión del Desarrollo Local para apoyar al Alcalde Local en el fortalecimiento e inclusión de las comunidades negras, afrocolombianas, raizales y palenqueras en el marco de la política pública Distrital Afrodescendientes y los espacios de participación."/>
    <s v="https://community.secop.gov.co/Public/Tendering/OpportunityDetail/Index?noticeUID=CO1.NTC.5254293&amp;isFromPublicArea=True&amp;isModal=true&amp;asPopupView=true"/>
    <x v="4"/>
    <x v="534"/>
    <d v="2023-12-12T00:00:00"/>
    <d v="2024-02-05T00:00:00"/>
    <s v="1 meses 25 días."/>
    <d v="2024-02-05T00:00:00"/>
    <s v=""/>
    <d v="2024-02-05T00:00:00"/>
    <s v="1 meses 25 días."/>
    <s v="Término Ok"/>
    <m/>
    <m/>
    <m/>
    <m/>
    <s v="KR 2 16 A 12"/>
    <n v="3053598420"/>
    <s v="lauraalvarez.m19@gmail.com"/>
    <s v="Bancolombia"/>
    <s v="Ahorros"/>
    <s v="64072149295"/>
    <s v="Femenino"/>
    <s v="Colombia"/>
    <s v="Neira"/>
    <s v="Caldas"/>
    <d v="1989-02-01T00:00:00"/>
    <n v="35"/>
    <s v="COMUNICACION SOCIAL Y PERIODISMO"/>
    <m/>
  </r>
  <r>
    <x v="3"/>
    <s v="753-2023"/>
    <n v="97387"/>
    <s v="Secop II"/>
    <s v="753-2023-CPS-P(97387)"/>
    <s v="FDLSUBACD-691-2023(97387)"/>
    <x v="0"/>
    <x v="0"/>
    <x v="1"/>
    <m/>
    <m/>
    <s v="MARIA ALEJANDRA MEDINA ROJAS"/>
    <n v="1019046675"/>
    <s v="Bogotá, D.C."/>
    <n v="1977"/>
    <n v="14000000"/>
    <n v="0"/>
    <n v="0"/>
    <n v="14000000"/>
    <n v="7000000"/>
    <m/>
    <m/>
    <n v="1"/>
    <s v="Persona Natural"/>
    <x v="0"/>
    <m/>
    <s v="PRESTAR SERVICIOS PROFESIONALES PARA APOYAR AL ALCALDE LOCAL EN EL SEGUIMIENTO A PROGRAMAS Y PROYECTOS ENFOCADOS EN LA PROMOCIÓN, ACOMPAÑAMIENTO Y ATENCIÓN DE LAS INSTANCIAS DE PARTICIPACIÓN LOCALES, ASÍ COMO LOS PROCESOS COMUNITARIOS EN LA LOCALIDAD, EN EL MARCO DEL PROYECTO DE INVERSIÓN 1977 SUBA PARTICIPA, INCIDE Y RECONSTRUYE LA CONFIANZA CIUDADANA"/>
    <s v="https://community.secop.gov.co/Public/Tendering/OpportunityDetail/Index?noticeUID=CO1.NTC.5277070&amp;isFromPublicArea=True&amp;isModal=true&amp;asPopupView=true"/>
    <x v="4"/>
    <x v="530"/>
    <d v="2023-12-07T00:00:00"/>
    <d v="2024-02-11T00:00:00"/>
    <s v="2 meses 5 días."/>
    <d v="2024-02-11T00:00:00"/>
    <s v=""/>
    <d v="2024-02-11T00:00:00"/>
    <s v="2 meses 5 días."/>
    <s v="Término Ok"/>
    <m/>
    <m/>
    <m/>
    <m/>
    <s v="CL 142 11 40"/>
    <n v="3013759764"/>
    <s v="mariaalejandramedina90@gmail.com"/>
    <s v="Bancolombia"/>
    <s v="Ahorros"/>
    <s v="46155668369"/>
    <s v="Femenino"/>
    <s v="Colombia"/>
    <s v="Bogotá, D.C."/>
    <s v="Cundinamarca"/>
    <d v="1990-05-15T00:00:00"/>
    <n v="34"/>
    <s v="MAESTRIA EN GOBIERNO Y POLITICAS PUBLICAS - POLITICA Y RELACIONES INTERNACIONALES"/>
    <m/>
  </r>
  <r>
    <x v="3"/>
    <s v="754-2023"/>
    <n v="97319"/>
    <s v="Secop II"/>
    <s v="754-2023-CPS-P(97319)"/>
    <s v="FDLSUBACD-692-2023(97319)_x0009_"/>
    <x v="0"/>
    <x v="0"/>
    <x v="1"/>
    <m/>
    <m/>
    <s v="YURIKO CABRERA MÉNDEZ"/>
    <n v="52358516"/>
    <s v="Bogotá, D.C."/>
    <n v="1967"/>
    <n v="29400000"/>
    <n v="14700000"/>
    <n v="0"/>
    <n v="44100000"/>
    <n v="7000000"/>
    <m/>
    <m/>
    <n v="1"/>
    <s v="Persona Natural"/>
    <x v="6"/>
    <s v="1. 26/03/2024 7:46:37 PM Desde la supervisión del contrato radicada en la Oficina de Contratación el día 22/03/2024 se solicita la PRÓRROGA y ADICIÓN del contrato No. FDLSUBACPS-P-754- 2023, suscrito con YURIKO CABRERA MENDEZ, por el término de DOS (02) MESES Y TRES (03) DÍAS calendario, además de adicionar CATORCE MILLONES SETECIENTOS MIL PESOS ($14.700.000) M/CTE; atendiendo a la necesidad de garantizar la función de la administración local y especialmente las labores operativas del que hacer de la Gestión local oficina de Política Social, se requiere continuar con la ejecución del contrato de prestación de servicios objeto de adición y prórroga. LA NUEVA FECHA DE TERMINACIÓN DEL CONTRATO ES EL DÍA QUINCE (15) DE JUNIO DE 2024. Las erogaciones correspondientes al pago del valor de la presente adición se harán con cargo al presupuesto del FDLS, según certificado de disponibilidad presupuestal N° 1117 del 26/03/2024. Lo anterior, con fundamento además en el principio de la autonomía de la voluntad consagrado en el artículo 1602 del Código Civil, en concordancia con el artículo 40 de la Ley 80 de 1993, inciso tercero_x0009_ "/>
    <s v="PRESTAR SERVICIOS PROFESIONALES AL ÁREA DE GESTIÓN DEL DESARROLLO LOCAL DE LA ALCALDÍA LOCAL DE SUBA, PARA APOYAR LA ESTRUCTURACIÓN, FORMULACIÓN, EVALUACIÓN Y SEGUIMIENTO A LOS PROYECTOS DE INVERSIÓN ENFOCADOS A LA REALIZACIÓN DE LAS ACCIONES INTEGRALES HACIA LA COMUNIDAD, DANDO CUMPLIMIENTO EFECTIVO A LOS COMPONENTES DEL PROYECTO 1967 SUBA SALUDABLE Y SIN BARRERAS"/>
    <s v="https://community.secop.gov.co/Public/Tendering/OpportunityDetail/Index?noticeUID=CO1.NTC.5256333&amp;isFromPublicArea=True&amp;isModal=true&amp;asPopupView=true"/>
    <x v="20"/>
    <x v="527"/>
    <d v="2023-12-06T00:00:00"/>
    <d v="2024-04-12T00:00:00"/>
    <s v="4 meses 7 días."/>
    <d v="2024-06-15T00:00:00"/>
    <s v="2 meses 3 días."/>
    <d v="2024-06-15T00:00:00"/>
    <s v="6 meses 10 días."/>
    <s v="Término Ok"/>
    <m/>
    <m/>
    <m/>
    <m/>
    <s v="Cra 70 B # 4-32"/>
    <n v="3112358513"/>
    <s v="yuri7cabrera@gmail.com"/>
    <s v="Banco Davivienda"/>
    <s v="Ahorros"/>
    <s v="550457400083731"/>
    <s v="Femenino"/>
    <s v="Colombia"/>
    <s v="Bogotá, D.C."/>
    <s v="Cundinamarca"/>
    <d v="1978-01-07T00:00:00"/>
    <n v="46"/>
    <s v="FISIOTERAPIA"/>
    <m/>
  </r>
  <r>
    <x v="3"/>
    <s v="755-2023"/>
    <n v="97080"/>
    <s v="Secop II"/>
    <s v="755-2023-CPS-P(97080)"/>
    <s v="FDLSUBACD-693-2023(97080)"/>
    <x v="0"/>
    <x v="0"/>
    <x v="1"/>
    <m/>
    <m/>
    <s v="NORMAN PRIETO HERRERA"/>
    <n v="80815786"/>
    <s v="Bogotá, D.C."/>
    <n v="1999"/>
    <n v="17500000"/>
    <n v="0"/>
    <n v="0"/>
    <n v="17500000"/>
    <n v="7000000"/>
    <m/>
    <m/>
    <n v="3"/>
    <s v="Persona Natural"/>
    <x v="0"/>
    <m/>
    <s v="Prestar servicios profesionales en el Área de Gestión del Desarrollo Local de la Alcaldía Local de Suba, para apoyar las revisiones periódicas de las obras contratadas, ejecutadas y terminadas por el Fondo de Desarrollo Local de Suba, a fin de verificar el cumplimiento a la estabilidad y garantía de las mismas en los proyectos de malla vial, espacio público, parques y/o relacionados con infraestructura"/>
    <s v="https://community.secop.gov.co/Public/Tendering/OpportunityDetail/Index?noticeUID=CO1.NTC.5233378&amp;isFromPublicArea=True&amp;isModal=False"/>
    <x v="11"/>
    <x v="533"/>
    <d v="2023-12-06T00:00:00"/>
    <d v="2024-02-19T00:00:00"/>
    <s v="2 meses 14 días."/>
    <d v="2024-02-19T00:00:00"/>
    <s v=""/>
    <d v="2024-02-19T00:00:00"/>
    <s v="2 meses 14 días."/>
    <s v="Término Ok"/>
    <m/>
    <m/>
    <m/>
    <m/>
    <s v="CL 66 59 31 T 10 Apto 1105 Bogotá."/>
    <n v="3186053860"/>
    <s v="nprietoherrera@gmail.com"/>
    <s v="Bancolombia"/>
    <s v="Ahorros"/>
    <s v="17494850869"/>
    <s v="Masculino"/>
    <s v="Colombia"/>
    <s v="Bogotá, D.C."/>
    <s v="Cundinamarca"/>
    <d v="1984-06-14T00:00:00"/>
    <n v="39"/>
    <s v="INGENIERIA CIVIL,ESPECIALIZACION EN GERENCIA"/>
    <m/>
  </r>
  <r>
    <x v="3"/>
    <s v="756-2023"/>
    <n v="97103"/>
    <s v="Secop II"/>
    <s v="756-2023-CPS-AG(97103)"/>
    <s v="FDLSUBACD-694-2023(97103)"/>
    <x v="0"/>
    <x v="0"/>
    <x v="0"/>
    <m/>
    <m/>
    <s v="GERSON DANIEL FRANCO CHAPARRO"/>
    <n v="1015445088"/>
    <s v="Bogotá, D.C."/>
    <n v="1999"/>
    <n v="3825000"/>
    <n v="0"/>
    <n v="0"/>
    <n v="3825000"/>
    <n v="2550000"/>
    <m/>
    <m/>
    <n v="5"/>
    <s v="Persona Natural"/>
    <x v="0"/>
    <m/>
    <s v="Prestar los servicios asistenciales como oficial de obra para la atención de la malla vial local y espacio público peatonal, dentro del marco del programa Gestión Compartida en la localidad de Suba"/>
    <s v="https://community.secop.gov.co/Public/Tendering/OpportunityDetail/Index?noticeUID=CO1.NTC.5249881&amp;isFromPublicArea=True&amp;isModal=true&amp;asPopupView=true"/>
    <x v="11"/>
    <x v="528"/>
    <d v="2023-11-29T00:00:00"/>
    <d v="2024-01-20T00:00:00"/>
    <s v="1 meses 23 días."/>
    <d v="2024-01-20T00:00:00"/>
    <s v=""/>
    <d v="2024-01-20T00:00:00"/>
    <s v="1 meses 23 días."/>
    <s v="Término Ok"/>
    <m/>
    <m/>
    <m/>
    <m/>
    <s v="CALLE 127A#91A-35"/>
    <n v="3213706981"/>
    <s v="GERSAO2309SANTI@HOTMAIL.COM"/>
    <s v="Bancolombia"/>
    <s v="Ahorros"/>
    <s v="3213706981"/>
    <s v="Masculino"/>
    <s v="Colombia"/>
    <s v="Bogotá, D.C."/>
    <s v="Cundinamarca"/>
    <d v="1994-03-19T00:00:00"/>
    <n v="30"/>
    <s v="BACHILLER"/>
    <m/>
  </r>
  <r>
    <x v="3"/>
    <s v="757-2023"/>
    <n v="97107"/>
    <s v="Secop II"/>
    <s v="757-2023-CPS-P(97107) "/>
    <s v="FDLSUBACD-695-2023(97107)"/>
    <x v="0"/>
    <x v="0"/>
    <x v="1"/>
    <m/>
    <m/>
    <s v="FABIAN RODRIGUEZ"/>
    <n v="1068975560"/>
    <s v="Choachí (Cundinamarca)"/>
    <n v="1999"/>
    <n v="15150000"/>
    <n v="0"/>
    <n v="0"/>
    <n v="15150000"/>
    <n v="5050000"/>
    <m/>
    <m/>
    <n v="5"/>
    <s v="Persona Natural"/>
    <x v="0"/>
    <m/>
    <s v="PRESTAR SERVICIOS PROFESIONALES PARA APOYAR EL ÁREA DE GESTIÓN DEL DESARROLLO LOCAL EN LA FORMULACIÓN DE PROYECTOS, APOYO A LA SUPERVISIÓN, SEGUIMIENTO Y CONTROL DE LA FLOTA VEHICULAR (VEHÍCULOS LIVIANOS Y MAQUINARIA AMARILLA) DE PROPIEDAD Y/O TENENCIA DE LA ALCALDÍA LOCAL DE SUBA Y DEMÁS TEMAS AFINES DEL PROYECTO DE INVERSIÓN 1999 MEJOR INFRAESTRUCTURA PARA LA MOVILIDAD EN SUBA"/>
    <s v="https://community.secop.gov.co/Public/Tendering/OpportunityDetail/Index?noticeUID=CO1.NTC.5232200&amp;isFromPublicArea=True&amp;isModal=False"/>
    <x v="11"/>
    <x v="527"/>
    <d v="2023-12-01T00:00:00"/>
    <d v="2024-02-28T00:00:00"/>
    <s v="2 meses 28 días."/>
    <d v="2024-02-28T00:00:00"/>
    <s v=""/>
    <d v="2024-02-28T00:00:00"/>
    <s v="2 meses 28 días."/>
    <s v="Término Ok"/>
    <m/>
    <m/>
    <m/>
    <m/>
    <s v="cra57#160-90 int 2 apto203"/>
    <n v="3057538166"/>
    <s v="carlos.rodriguez-mor@mail.escuelaing.edu.co"/>
    <s v="Bancolombia"/>
    <s v="Ahorros"/>
    <s v="94400011421"/>
    <s v="Masculino"/>
    <s v="Colombia"/>
    <s v="Choachí"/>
    <s v="Cundinamarca"/>
    <d v="1994-03-05T00:00:00"/>
    <n v="30"/>
    <s v="ESPECIALIZACION EN GESTION PUBLICA,ESPECIALIZACIÓN EN GERENCIA DE_x000a_PROYECTOS,INGENIERÍA MECÁNICA"/>
    <m/>
  </r>
  <r>
    <x v="3"/>
    <s v="758-2023"/>
    <n v="97283"/>
    <s v="Secop II"/>
    <s v="758-2023CPS-P(97283)"/>
    <s v="FDLSUBACD-696-2023(97283)"/>
    <x v="0"/>
    <x v="0"/>
    <x v="1"/>
    <m/>
    <m/>
    <s v="EDWIN DARIO SANCHEZ GONZALEZ"/>
    <n v="79169164"/>
    <s v="Ubaté (Cundinamarca)"/>
    <n v="1999"/>
    <n v="30800000"/>
    <n v="15400000"/>
    <n v="0"/>
    <n v="46200000"/>
    <n v="7000000"/>
    <m/>
    <m/>
    <n v="3"/>
    <s v="Persona Natural"/>
    <x v="6"/>
    <s v="1. 26/03/2024 3:59:24 PM Mediante documento radicado el 26 de marzo de 2024, se solicita la PRÓRROGA y ADICIÓN del contrato 758 de 2023 (97283) suscrito con EDWIN DARIO SANCHEZ GONZALEZ, por el término de DOS (2) MESES Y SEIS (6) DIAS y adición de QUINCE MILLONES CUATROCIENTOS MIL PESOS ($15.400.000), atendiendo a la necesidad de garantizar la función de la administración local por lo que se requiere continuar con la ejecución del contrato de prestación de servicios objeto de adición y prórroga. LA NUEVA FECHA DE TERMINACIÓN DEL CONTRATO SERA HASTA EL 18 DE JUNIO DE 2024. Las erogaciones correspondientes al pago del valor de la presente adición se harán con cargo al presupuesto del FDLS, según certificado de disponibilidad presupuestal (CDP) No 1094 del 22 de marzo de 2024. Lo anterior, con fundamento además en el principio de la autonomía de la voluntad consagrado en el artículo 1602 del Código Civil, en concordancia con el artículo 40 de la Ley 80 de 1993, inciso tercero."/>
    <s v="PRESTAR SERVICIOS PROFESIONALES EN EL ÁREA DE GESTIÓN DEL DESARROLLO LOCAL DE LA ALCALDÍA LOCAL DE SUBA, PARA APOYAR LAS REVISIONES PERIÓDICAS DE LAS OBRAS CONTRATADAS, EJECUTADAS Y TERMINADAS POR EL FONDO DE DESARROLLO LOCAL DE SUBA, A FIN DE VERIFICAR EL CUMPLIMIENTO A LA ESTABILIDAD Y GARANTÍA DE LAS MISMAS EN LOS PROYECTOS DE MALLA VIAL, ESPACIO PÚBLICO, PARQUES Y/O RELACIONADOS CON INFRAESTRUCTURA."/>
    <s v="https://community.secop.gov.co/Public/Tendering/OpportunityDetail/Index?noticeUID=CO1.NTC.5232478&amp;isFromPublicArea=True&amp;isModal=False"/>
    <x v="11"/>
    <x v="527"/>
    <d v="2023-12-01T00:00:00"/>
    <d v="2024-04-12T00:00:00"/>
    <s v="4 meses 12 días."/>
    <d v="2024-06-18T00:00:00"/>
    <s v="2 meses 6 días."/>
    <d v="2024-06-18T00:00:00"/>
    <s v="6 meses 18 días."/>
    <s v="Término Ok"/>
    <m/>
    <m/>
    <m/>
    <m/>
    <s v="Cra 92 No 151 B - 86_x000a_Torre 1 Apto 202"/>
    <n v="3115583797"/>
    <s v="ingsanchezedwin@gmail.com"/>
    <s v="Bancolombia"/>
    <s v="Ahorros"/>
    <s v="4247652448"/>
    <s v="Masculino"/>
    <s v="Colombia"/>
    <s v="Ubaté"/>
    <s v="Cundinamarca"/>
    <d v="1980-06-21T00:00:00"/>
    <n v="43"/>
    <s v="ESPECIALIZACION EN PATOLOGIA DE LA_x000a_CONSTRUCCION,INGENIERIA CIVIL"/>
    <m/>
  </r>
  <r>
    <x v="3"/>
    <s v="759-2023"/>
    <n v="97284"/>
    <s v="Secop II"/>
    <s v="759-2023CPS-P(97284)"/>
    <s v="FDLSUBACD-697-2023(97284)"/>
    <x v="0"/>
    <x v="0"/>
    <x v="0"/>
    <m/>
    <m/>
    <s v="JOHANNA ECHEVERRY"/>
    <n v="1015410893"/>
    <s v="Bogotá, D.C."/>
    <n v="1999"/>
    <n v="30800000"/>
    <n v="15400000"/>
    <n v="0"/>
    <n v="46200000"/>
    <n v="7000000"/>
    <m/>
    <m/>
    <n v="3"/>
    <s v="Persona Natural"/>
    <x v="6"/>
    <s v="1. 2/04/2024 5:01:29 PM Mediante documento radicado el 20 de marzo de 2024, se solicita la PRÓRROGA y ADICIÓN del contrato 759 de 2023 (97284) suscrito con JOHANA ALEXANDRA ECHEVERRI ROJAS, por el término de DOS (2) MESES Y SEIS (6) DIAS y adición de QUINCE MILLONES CUATROCIENTOS MIL PESOS ($15.400.000), atendiendo a la necesidad de garantizar la función de la administración local por lo que se requiere continuar con la ejecución del contrato de prestación de servicios objeto de adición y prórroga. LA NUEVA FECHA DE TERMINACIÓN DEL CONTRATO SERA HASTA EL 18 DE JUNIO DE 2024. Las erogaciones correspondientes al pago del valor de la presente adición se harán con cargo al presupuesto del FDLS, según certificado de disponibilidad presupuestal (CDP) No 1125 del 01 de abril de 2024. Lo anterior, con fundamento además en el principio de la autonomía de la voluntad consagrado en el artículo 1602 del Código Civil, en concordancia con el artículo 40 de la Ley 80 de 1993, inciso tercero."/>
    <s v="Prestar servicios de apoyo a la gestión mediante labores administrativas, financieras y contables en el Área Gestión del Desarrollo Loca"/>
    <s v="https://community.secop.gov.co/Public/Tendering/OpportunityDetail/Index?noticeUID=CO1.NTC.5232096&amp;isFromPublicArea=True&amp;isModal=False"/>
    <x v="11"/>
    <x v="527"/>
    <d v="2023-11-29T00:00:00"/>
    <d v="2024-04-13T00:00:00"/>
    <s v="4 meses 16 días."/>
    <d v="2024-06-18T00:00:00"/>
    <s v="2 meses 5 días."/>
    <d v="2024-06-18T00:00:00"/>
    <s v="6 meses 21 días."/>
    <s v="Término Ok"/>
    <m/>
    <m/>
    <m/>
    <m/>
    <s v="Calle 158 Nº 93A-37"/>
    <n v="3014854403"/>
    <s v="echeverrjohana@gmail.com"/>
    <s v="Bancolombia"/>
    <s v="Ahorros"/>
    <s v="8410884632"/>
    <s v="Femenino"/>
    <s v="Colombia"/>
    <s v="Bogotá, D.C."/>
    <s v="Cundinamarca"/>
    <d v="1989-01-29T00:00:00"/>
    <n v="35"/>
    <s v="ESPECIALIZACION EN GERENCIA DE OBRAS - ARQUITECTURA"/>
    <m/>
  </r>
  <r>
    <x v="3"/>
    <s v="760-2023"/>
    <n v="97287"/>
    <s v="Secop II"/>
    <s v="760-2023-CPS-P(97287)"/>
    <s v="FDLSUBACD-698-2023(97287)"/>
    <x v="0"/>
    <x v="0"/>
    <x v="1"/>
    <m/>
    <m/>
    <s v="EXMELIN HAMID LEMUS FRANCO"/>
    <n v="79724176"/>
    <s v="Bogotá, D.C."/>
    <n v="1999"/>
    <n v="35200000"/>
    <n v="17600000"/>
    <n v="0"/>
    <n v="52800000"/>
    <n v="8000000"/>
    <m/>
    <m/>
    <n v="1"/>
    <s v="Persona Natural"/>
    <x v="6"/>
    <s v="1. 26/03/2024 10:19:33 PM La supervisión del Contrato de Prestación de Servicios No. 760-2023-CPS-P(97287), suscrito con EXMELIN HAMID LEMUS FRANCO Identificada con N° CC °. 79.724.176, radicó en la Oficina de Contratación solicitud de ADICIÓN Y PRÓRROGA No. (1 ) del referido contrato; prórroga hasta el (15) de junio de 2024, y adición para un valor total de DIECISIETE MILLONES SEISCIENTOS MIL PESOS M/CTE. ($ 17.600.000), teniendo en cuenta la justificación que se encuentra en los documentos anexos, que hacen parte integral del presente Contrato."/>
    <s v="Prestar servicios profesionales especializados en_x000a_el Área de Gestión del Desarrollo Local de la Alcaldía Local de Suba, para el apoyo a la ejecución integral_x000a_de los diferentes proyectos de inversión destinados a la intervención de la malla vial, espacio público y_x000a_parques de la Localidad de Suba, en cumplimiento de las metas del Plan de Desarrollo Local y demás_x000a_temas afines del proyecto de inversión 1999 Mejor infraestructura para la movilidad en Suba."/>
    <s v="https://community.secop.gov.co/Public/Tendering/OpportunityDetail/Index?noticeUID=CO1.NTC.5237021&amp;isFromPublicArea=True&amp;isModal=true&amp;asPopupView=true"/>
    <x v="11"/>
    <x v="532"/>
    <d v="2023-12-04T00:00:00"/>
    <d v="2024-04-09T00:00:00"/>
    <s v="4 meses 6 días."/>
    <d v="2024-06-15T00:00:00"/>
    <s v="2 meses 6 días."/>
    <d v="2024-06-15T00:00:00"/>
    <s v="6 meses 12 días."/>
    <s v="Término Ok"/>
    <m/>
    <m/>
    <m/>
    <m/>
    <s v="Calle 150 A #92-20 casa 39"/>
    <n v="3103142837"/>
    <s v="ing.lemusfranco@gmail.com"/>
    <s v="Banco Scotiabank Colpatria"/>
    <s v="Ahorros"/>
    <s v="4382004867"/>
    <s v="Masculino"/>
    <s v="Colombia"/>
    <s v="Bogotá, D.C."/>
    <s v="Cundinamarca"/>
    <d v="1979-04-07T00:00:00"/>
    <n v="45"/>
    <s v="INGENIERIA CIVIL,ESPECIALIZACION EN DISEÑO Y_x000a_CONSTRUCCION DE VIAS Y AEROPISTAS,MAESTRÍA EN INFRAESTRUCTURA VIAL"/>
    <m/>
  </r>
  <r>
    <x v="3"/>
    <s v="761-2023"/>
    <n v="97104"/>
    <s v="Secop II"/>
    <s v="761-2023CPS-AG(97104)"/>
    <s v="FDLSUBACD-699-2023(97104"/>
    <x v="0"/>
    <x v="0"/>
    <x v="0"/>
    <m/>
    <m/>
    <s v="SHAURI ANDREA PARADA"/>
    <n v="1020083400"/>
    <m/>
    <n v="1978"/>
    <n v="6000000"/>
    <n v="0"/>
    <n v="0"/>
    <n v="6000000"/>
    <n v="4000000.0000000005"/>
    <m/>
    <m/>
    <n v="5"/>
    <s v="Persona Natural"/>
    <x v="0"/>
    <m/>
    <s v="PRESTAR LOS SERVICIOS DE APOYO EN EL ÁREA DE GESTIÓN DE DESARROLLO LOCAL EN EL ACOMPAÑAMIENTO DE ACCIONES ENFOCADAS A FORTALECER EL TEJIDO SOCIAL DENTRO DE LAS ACCIONES AMBIENTALES DE LA LOCALIDAD DE SUBA"/>
    <s v="https://community.secop.gov.co/Public/Tendering/OpportunityDetail/Index?noticeUID=CO1.NTC.5240285&amp;isFromPublicArea=True&amp;isModal=true&amp;asPopupView=true"/>
    <x v="12"/>
    <x v="527"/>
    <d v="2023-12-01T00:00:00"/>
    <d v="2024-01-17T00:00:00"/>
    <s v="1 meses 17 días."/>
    <d v="2024-01-17T00:00:00"/>
    <s v=""/>
    <d v="2024-01-17T00:00:00"/>
    <s v="1 meses 17 días."/>
    <s v="Término Ok"/>
    <m/>
    <m/>
    <m/>
    <m/>
    <s v="CL 59 BIS SUR 45 D 48"/>
    <n v="3167126412"/>
    <s v="shaurilondono@gmail.com"/>
    <s v="Banco Caja Social (BCSC)"/>
    <s v="Ahorros"/>
    <n v="24100550160"/>
    <s v="Femenino"/>
    <s v="Colombia"/>
    <s v="Bogotá, D.C."/>
    <s v="Cundinamarca"/>
    <d v="1999-02-28T00:00:00"/>
    <n v="25"/>
    <s v="RELACIONES INTERNACIONALES Y ESTUDIOS POLITICOS "/>
    <m/>
  </r>
  <r>
    <x v="3"/>
    <s v="762-2023"/>
    <n v="97315"/>
    <s v="Secop II"/>
    <s v="762-2023CPS-P(97315)"/>
    <s v="FDLSUBACD-700-2023(97315)"/>
    <x v="0"/>
    <x v="0"/>
    <x v="1"/>
    <m/>
    <m/>
    <s v="MARIA CAMILA PINEDA TOVAR"/>
    <n v="1110547958"/>
    <m/>
    <n v="1957"/>
    <n v="7575000"/>
    <n v="0"/>
    <n v="0"/>
    <n v="7575000"/>
    <n v="5050000"/>
    <m/>
    <m/>
    <n v="1"/>
    <s v="Persona Natural"/>
    <x v="0"/>
    <m/>
    <s v="PRESTAR SERVICIOS PROFESIONALES EN EL ÁREA DE GESTIÓN DEL DESARROLLO LOCAL DE LA ALCALDÍA LOCAL DE SUBA, PARA APOYAR EN_x000a_EL PROCESO DE FORMULACIÓN, EJECUCIÓN, SEGUIMIENTO Y EVALUACIÓN DE LAS ACCIONES ENCAMINADAS A PROMOVER Y GARANTIZAR_x000a_OPORTUNIDADES DE EDUCACIÓN SUPERIOR PARA LA CIUDADANÍA DE LA LOCALIDAD DE SUBA, EN EL MARCO DEL CUMPLIMIENTO DEL_x000a_PROYECTO DE INVERSIÓN 1957 CONSTRUYENDO NUESTRA INFANCIA LOCAL."/>
    <s v="https://community.secop.gov.co/Public/Tendering/OpportunityDetail/Index?noticeUID=CO1.NTC.5228353&amp;isFromPublicArea=True&amp;isModal=False"/>
    <x v="20"/>
    <x v="532"/>
    <d v="2023-11-30T00:00:00"/>
    <d v="2024-01-15T00:00:00"/>
    <s v="1 meses 17 días."/>
    <d v="2024-01-15T00:00:00"/>
    <s v=""/>
    <d v="2024-01-15T00:00:00"/>
    <s v="1 meses 17 días."/>
    <s v="Término Ok"/>
    <m/>
    <m/>
    <m/>
    <m/>
    <s v="KRA 7 53 35"/>
    <n v="3176710743"/>
    <s v="mariacamilapineda07@gmail.com_x000d_"/>
    <s v="Banco Scotiabank Colpatria"/>
    <s v="Ahorros"/>
    <s v="9582027788"/>
    <s v="Femenino"/>
    <s v="Colombia"/>
    <s v="Bogotá, D.C."/>
    <s v="Cundinamarca"/>
    <d v="1994-03-24T00:00:00"/>
    <n v="30"/>
    <s v="MAESTRIA GESTIÓN CULTURA"/>
    <m/>
  </r>
  <r>
    <x v="3"/>
    <s v="763-2023"/>
    <n v="97480"/>
    <s v="Secop II"/>
    <s v="763-2023CPS-P(97480)"/>
    <s v="FDLSUBACD-701-2023(97480)"/>
    <x v="0"/>
    <x v="0"/>
    <x v="1"/>
    <m/>
    <m/>
    <s v="ANNY MONROY FAJARDO"/>
    <n v="33376813"/>
    <s v="Tunja (Boyacá)"/>
    <n v="1978"/>
    <n v="20200000"/>
    <n v="10100000"/>
    <n v="0"/>
    <n v="30300000"/>
    <n v="5050000"/>
    <m/>
    <m/>
    <n v="1"/>
    <s v="Persona Natural"/>
    <x v="0"/>
    <s v="1. 26/03/2024 10:39:38 AM Mediante documento radicado en el Fondo de Desarrollo Local de Suba, por la Supervisión y el apoyo a la supervisión del Contrato 763-2023CPS-P(97480) se solicita ADICIÓN Y PRORROGA del contrato, suscrito con ANNY MONROY FAJARDO, por el término de DOS (2) MESES y por valor de DIEZ MILLONES CIEN MIL PESOS ($10.100.000) . Teniendo en cuenta la justificación que se encuentra en documento anexo, el cual hace parte integral del presente contrato. La nueva fecha terminación del contrato es el 29 de mayo de 2024. Lo anterior, con fundamento además en el principio de la autonomía de la voluntad consagrado en el artículo 1602 del Código Civil, en concordancia con el artículo 40 de la Ley 80 de 1993, inciso tercero"/>
    <s v="PRESTAR SERVICIOS PROFESIONALES EN TEMAS DE TECNOLOGÍA Y/O SISTEMAS EN EL LEVANTAMIENTO Y ANÁLISIS DE REQUISITOS, _x000a_DESARROLLO, DOCUMENTACIÓN, PRUEBAS Y PUESTA EN MARCHA DE LOS SISTEMAS DE INFORMACIÓN Y LA GESTIÓN DE LA INFORMACIÓN DE _x000a_LA ALCALDÍA LOCAL DE SUBA"/>
    <s v="https://community.secop.gov.co/Public/Tendering/OpportunityDetail/Index?noticeUID=CO1.NTC.5247924&amp;isFromPublicArea=True&amp;isModal=true&amp;asPopupView=true"/>
    <x v="9"/>
    <x v="532"/>
    <d v="2023-11-30T00:00:00"/>
    <d v="2024-03-29T00:00:00"/>
    <s v="4 meses "/>
    <d v="2024-05-29T00:00:00"/>
    <s v="2 meses "/>
    <d v="2024-05-29T00:00:00"/>
    <s v="6 meses "/>
    <s v="Término Ok"/>
    <m/>
    <m/>
    <m/>
    <m/>
    <s v="Calle 4 No 32B – 13"/>
    <n v="3125550987"/>
    <s v="annym2006@hotmail.com"/>
    <s v="Banco Av Villas"/>
    <s v="Ahorros"/>
    <s v="639795025"/>
    <s v="Femenino"/>
    <s v="Colombia"/>
    <s v="Bogotá, D.C."/>
    <s v="Cundinamarca"/>
    <d v="1984-04-21T00:00:00"/>
    <n v="40"/>
    <s v="INGENIERIA ELECTRONICA"/>
    <m/>
  </r>
  <r>
    <x v="3"/>
    <s v="764-2023"/>
    <n v="97482"/>
    <s v="Secop II"/>
    <s v="764-2023-CPS-AG(97482)"/>
    <s v="FDLSUBACD-702-2023(97482)"/>
    <x v="0"/>
    <x v="0"/>
    <x v="0"/>
    <m/>
    <m/>
    <s v="DARWIN ALBERTO MORENO CASTRO"/>
    <n v="80818086"/>
    <s v="Bogotá, D.C."/>
    <n v="1978"/>
    <n v="16000000"/>
    <n v="0"/>
    <n v="0"/>
    <n v="16000000"/>
    <n v="4000000.0000000005"/>
    <m/>
    <m/>
    <n v="1"/>
    <s v="Persona Natural"/>
    <x v="0"/>
    <m/>
    <s v="PRESTAR LOS SERVICIOS DE APOYO A LA GESTIÓN PARA APOYAR Y DAR SOPORTE TÉCNICO AL ADMINISTRADOR Y USUARIO FINAL DE LA RED DE SISTEMAS Y TECNOLOGÍA E INFORMACIÓN DE LA ALCALDÍA LOCAL"/>
    <s v="https://community.secop.gov.co/Public/Tendering/OpportunityDetail/Index?noticeUID=CO1.NTC.5248583&amp;isFromPublicArea=True&amp;isModal=true&amp;asPopupView=true"/>
    <x v="9"/>
    <x v="531"/>
    <d v="2023-12-01T00:00:00"/>
    <d v="2024-03-28T00:00:00"/>
    <s v="3 meses 28 días."/>
    <d v="2024-03-28T00:00:00"/>
    <s v=""/>
    <d v="2024-03-28T00:00:00"/>
    <s v="3 meses 28 días."/>
    <s v="Término Ok"/>
    <m/>
    <m/>
    <m/>
    <m/>
    <s v="KR 108 70F 66"/>
    <n v="3143219845"/>
    <s v="moreno.darwin@gmail.com"/>
    <s v="Banco Davivienda"/>
    <s v="Ahorros"/>
    <s v="570458270015142"/>
    <s v="Masculino"/>
    <s v="Colombia"/>
    <s v="Guayata"/>
    <s v="Boyacá"/>
    <d v="1984-11-22T00:00:00"/>
    <n v="39"/>
    <s v="INGENIERIA MECANICA"/>
    <m/>
  </r>
  <r>
    <x v="3"/>
    <s v="765-2023"/>
    <n v="97480"/>
    <s v="Secop II"/>
    <s v="765-2023CPS-P(97480)"/>
    <s v="FDLSUBACD-703-2023(97480)"/>
    <x v="0"/>
    <x v="0"/>
    <x v="1"/>
    <m/>
    <m/>
    <s v="CARLOS ALFONSO ACOSTA GARZON"/>
    <n v="80853316"/>
    <s v="Bogotá, D.C."/>
    <n v="1978"/>
    <n v="20200000"/>
    <n v="10100000"/>
    <n v="0"/>
    <n v="30300000"/>
    <n v="5050000"/>
    <m/>
    <m/>
    <n v="1"/>
    <s v="Persona Natural"/>
    <x v="0"/>
    <s v="1. 26/03/2024 11:31:19 AM Mediante documento radicado en el Fondo de Desarrollo Local de Suba, por la Supervisión y el apoyo a la supervisión del Contrato 765-2023CPS-P(97480) se solicita ADICIÓN Y PRORROGA del contrato, suscrito con CARLOS ALFONSO ACOSTA GARZON, por el término de DOS (2) MESES y por valor de DIEZ MILLONES CIEN MIL PESOS ($10.100.000) . Teniendo en cuenta la justificación que se encuentra en documento anexo, el cual hace parte integral del presente contrato. La nueva fecha terminación del contrato es el 31 de mayo de 2024. Lo anterior, con fundamento además en el principio de la autonomía de la voluntad consagrado en el artículo 1602 del Código Civil, en concordancia con el artículo 40 de la Ley 80 de 1993, inciso tercero"/>
    <s v="PRESTAR SERVICIOS PROFESIONALES EN TEMAS_x000a_DE TECNOLOGÍA Y/O SISTEMAS EN EL LEVANTAMIENTO Y ANÁLISIS DE_x000a_REQUISITOS, DESARROLLO, DOCUMENTACIÓN, PRUEBAS Y PUESTA EN MARCHA DE_x000a_LOS SISTEMAS DE INFORMACIÓN Y LA GESTIÓN DE LA INFORMACIÓN DE LA_x000a_ALCALDIA."/>
    <s v="https://community.secop.gov.co/Public/Tendering/OpportunityDetail/Index?noticeUID=CO1.NTC.5249000&amp;isFromPublicArea=True&amp;isModal=true&amp;asPopupView=true"/>
    <x v="9"/>
    <x v="531"/>
    <d v="2023-12-01T00:00:00"/>
    <d v="2024-03-31T00:00:00"/>
    <s v="4 meses "/>
    <d v="2024-05-31T00:00:00"/>
    <s v="2 meses "/>
    <d v="2024-05-31T00:00:00"/>
    <s v="6 meses "/>
    <s v="Término Ok"/>
    <m/>
    <m/>
    <m/>
    <m/>
    <s v="Calle 167B No. 54D - 03"/>
    <n v="3107629116"/>
    <s v="ingcarlosacosta057@gmail.com"/>
    <s v="Banco de Bogotá"/>
    <s v="Ahorros"/>
    <s v="611583394"/>
    <s v="Masculino"/>
    <s v="Colombia"/>
    <s v="Lenguazaque"/>
    <s v="Cundinamarca"/>
    <d v="1984-12-08T00:00:00"/>
    <n v="39"/>
    <s v="INGENIERIA DE SISTEMAS"/>
    <m/>
  </r>
  <r>
    <x v="3"/>
    <s v="766-2023"/>
    <n v="97634"/>
    <s v="Secop II"/>
    <s v="766-2023-CPS-AG(97634)"/>
    <s v="FDLSUBACD-704-2023(97634)"/>
    <x v="0"/>
    <x v="0"/>
    <x v="0"/>
    <m/>
    <m/>
    <s v="ROSALBA CASTIBLANCO DE FLOREZ"/>
    <n v="41578687"/>
    <s v="Bogotá, D.C."/>
    <n v="1996"/>
    <n v="16000000"/>
    <n v="8000000"/>
    <n v="0"/>
    <n v="24000000"/>
    <n v="4000000.0000000005"/>
    <m/>
    <m/>
    <n v="1"/>
    <s v="Persona Natural"/>
    <x v="0"/>
    <s v="1. 26/03/2024 7:42:02 PM Mediante documento radicado en el Fondo de Desarrollo Local de Suba, por CAMILA ANDREA BARRIOS, quien obra como apoyo a la supervisión del Contrato FDLSUBA-766-2023, se solicita PRORROGA y ADICIÓN del contrato, suscrito con otra, ROSALBA CASTIBLANCO DE FLOREZ, por el término de DOS (2) MESES, además adicionar OCHO MILLONES DE PESOS ($8.000.000). De conformidad con la justificación esgrimida en el documento anexo suscrito por el supervisor, que hace parte integral de la presente modificación contractual. La presente adición se encuentra respaldada con el Certificado de Disponibilidad Presupuestal No. 1096 del 22/03/2024. La nueva fecha terminación del contrato es el 31/05/2024."/>
    <s v="APOYAR LA ARTICULACIÓN, ASISTENCIA Y ACOMPAÑAMIENTO DE LOS PROCESOS DE PROMOCIÓN DE LA PARTICIPACIÓN DE LAS MUJERES Y DE LA EQUIDAD DE GÉNERO, PARA MATERIALIZAR ESTRATEGIAS DE TERRITORIALIZACIÓN Y TRANSVERSALIZACIÓN DE LA POLÍTICA PUBLICA DE MUJERES Y EQUIDAD DE GÉNERO, PPMYEG, EN CUMPLIMIENTO DEL PLAN DE DESARROLLO LOCAL"/>
    <s v="https://community.secop.gov.co/Public/Tendering/OpportunityDetail/Index?noticeUID=CO1.NTC.5238911&amp;isFromPublicArea=True&amp;isModal=true&amp;asPopupView=true"/>
    <x v="4"/>
    <x v="533"/>
    <d v="2023-12-06T00:00:00"/>
    <d v="2024-03-31T00:00:00"/>
    <s v="3 meses 26 días."/>
    <d v="2024-05-31T00:00:00"/>
    <s v="2 meses "/>
    <d v="2024-05-31T00:00:00"/>
    <s v="5 meses 26 días."/>
    <s v="Término Ok"/>
    <m/>
    <m/>
    <m/>
    <m/>
    <s v="Cra 59 B BIS N.º 128 B-07, B 5 Apto. 302"/>
    <n v="3108600488"/>
    <s v="rosalbacastiblancop@gmail.com"/>
    <s v="Banco Davivienda"/>
    <s v="Ahorros"/>
    <s v="2500079062"/>
    <s v="Femenino"/>
    <s v="Colombia"/>
    <s v="Bogotá, D.C."/>
    <s v="Cundinamarca"/>
    <d v="1952-07-16T00:00:00"/>
    <n v="71"/>
    <s v="ARTES ESCENICAS - QUIMICA"/>
    <m/>
  </r>
  <r>
    <x v="3"/>
    <s v="767-2023"/>
    <n v="97346"/>
    <s v="Secop II"/>
    <s v="767-2023CPS-P(97346)"/>
    <s v="FDLSUBACD-705-2023(97346)"/>
    <x v="0"/>
    <x v="0"/>
    <x v="1"/>
    <m/>
    <m/>
    <s v="SAMUEL ERNESTO ECHEVERRY ORTIZ"/>
    <n v="1032456954"/>
    <s v="Bogotá, D.C."/>
    <n v="1978"/>
    <n v="10100000"/>
    <n v="0"/>
    <n v="0"/>
    <n v="10100000"/>
    <n v="5050000"/>
    <m/>
    <m/>
    <n v="1"/>
    <s v="Persona Natural"/>
    <x v="0"/>
    <m/>
    <s v="APOYAR AL EQUIPO DE PRENSA Y COMUNICACIONES DE LA ALCALDÍA LOCAL EN LA REALIZACIÓN DE PRODUCTOS Y PIEZAS DIGITALES, IMPRESAS Y PUBLICITARIAS DE GRAN FORMATO Y DE ANIMACIÓN GRÁFICA, ASÍ COMO APOYAR LA PRODUCCIÓN Y MONTAJE DE EVENTOS"/>
    <s v="https://community.secop.gov.co/Public/Tendering/OpportunityDetail/Index?noticeUID=CO1.NTC.5255554&amp;isFromPublicArea=True&amp;isModal=true&amp;asPopupView=true"/>
    <x v="15"/>
    <x v="535"/>
    <d v="2023-12-11T00:00:00"/>
    <d v="2024-02-05T00:00:00"/>
    <s v="1 meses 26 días."/>
    <d v="2024-02-05T00:00:00"/>
    <s v=""/>
    <d v="2024-02-05T00:00:00"/>
    <s v="1 meses 26 días."/>
    <s v="Término Ok"/>
    <m/>
    <m/>
    <m/>
    <m/>
    <s v="CL 44 C 45 53 BL 4 AP 802"/>
    <n v="3003661986"/>
    <s v=" samuele.echeverryo@gmail.com"/>
    <s v="Bancolombia"/>
    <s v="Ahorros"/>
    <s v="18678310308"/>
    <s v="Masculino"/>
    <s v="Colombia"/>
    <s v="Bogotá, D.C."/>
    <s v="Cundinamarca"/>
    <d v="1993-05-28T00:00:00"/>
    <n v="31"/>
    <s v="DISEÑO GRAFICO,PUBLICIDAD "/>
    <m/>
  </r>
  <r>
    <x v="3"/>
    <s v="768-2023"/>
    <n v="97332"/>
    <s v="Secop II"/>
    <s v="768-2023CPS-P(97332)"/>
    <s v="FDLSUBACD-706-2023(97332)_x0009_"/>
    <x v="0"/>
    <x v="0"/>
    <x v="1"/>
    <m/>
    <m/>
    <s v="LINA TATIANA CASTRO GUERRERO"/>
    <n v="1024481111"/>
    <s v="Bogotá, D.C."/>
    <n v="1978"/>
    <n v="14000000"/>
    <n v="0"/>
    <n v="0"/>
    <n v="14000000"/>
    <n v="7000000"/>
    <m/>
    <m/>
    <n v="1"/>
    <s v="Persona Natural"/>
    <x v="0"/>
    <m/>
    <s v="PRESTAR SERVICIOS PROFESIONALES EN EL ÁREA DE GESTIÓN DEL DESARROLLO LOCAL DE LA ALCALDÍA LOCAL DE SUBA, PARA APOYAR LAS REVISIONES PERIÓDICAS DE LAS OBRAS CONTRATADAS, EJECUTADAS Y TERMINADAS POR EL FONDO DE DESARROLLO LOCAL DE SUBA, A FIN DE VERIFICAR EL CUMPLIMIENTO A LA ESTABILIDAD Y GARANTÍA DE LAS MISMAS EN LOS PROYECTOS DE MALLA VIAL, ESPACIO PÚBLICO, PARQUES Y/O RELACIONADOS CON INFRAESTRUCTURA."/>
    <s v="https://community.secop.gov.co/Public/Tendering/OpportunityDetail/Index?noticeUID=CO1.NTC.5266619&amp;isFromPublicArea=True&amp;isModal=true&amp;asPopupView=true"/>
    <x v="11"/>
    <x v="533"/>
    <d v="2023-12-01T00:00:00"/>
    <d v="2024-02-10T00:00:00"/>
    <s v="2 meses 10 días."/>
    <d v="2024-02-10T00:00:00"/>
    <s v=""/>
    <d v="2024-02-10T00:00:00"/>
    <s v="2 meses 10 días."/>
    <s v="Término Ok"/>
    <m/>
    <m/>
    <m/>
    <m/>
    <s v="CL 57 A 68 D 03 SUR"/>
    <n v="3209424485"/>
    <s v="linat19g@gmail.com"/>
    <s v="Banco Caja Social (BCSC)"/>
    <s v="Ahorros"/>
    <n v="24084363781"/>
    <s v="Femenino"/>
    <s v="Colombia"/>
    <s v="Bogotá, D.C."/>
    <s v="Cundinamarca"/>
    <d v="1988-04-19T00:00:00"/>
    <n v="36"/>
    <s v="COMUNICACION SOCIAL,diplomado en voz profesional,locucion comercial,periodismo digital paso a paso"/>
    <m/>
  </r>
  <r>
    <x v="3"/>
    <s v="769-2023"/>
    <n v="97073"/>
    <s v="Secop II"/>
    <s v="769-2023CPS-P(97073)"/>
    <s v="FDLSUBACD-707-2023(97073)"/>
    <x v="0"/>
    <x v="0"/>
    <x v="1"/>
    <m/>
    <m/>
    <s v="DANIEL ENRIQUE DIAZ INFANTE"/>
    <n v="80491356"/>
    <s v="Bogotá, D.C."/>
    <n v="1970"/>
    <n v="20000000"/>
    <n v="0"/>
    <n v="0"/>
    <n v="20000000"/>
    <n v="8000000.0000000009"/>
    <m/>
    <m/>
    <n v="1"/>
    <s v="Persona Natural"/>
    <x v="0"/>
    <m/>
    <s v="Prestar servicios profesionales especializados en el Área de Gestión del Desarrollo Local de la Alcaldía Local de Suba, para el apoyo a la ejecución integral de los diferentes proyectos de inversión destinados a la intervención de la malla vial, espacio público y parques de la Localidad de Suba, en cumplimiento de las metas del Plan de Desarrollo Local y demás temas afines del proyecto de inversión 1970 - Suba recupera y mantiene sus parques."/>
    <s v="https://community.secop.gov.co/Public/Tendering/OpportunityDetail/Index?noticeUID=CO1.NTC.5248477&amp;isFromPublicArea=True&amp;isModal=true&amp;asPopupView=true"/>
    <x v="11"/>
    <x v="530"/>
    <d v="2023-12-05T00:00:00"/>
    <d v="2024-02-15T00:00:00"/>
    <s v="2 meses 11 días."/>
    <d v="2024-02-15T00:00:00"/>
    <s v=""/>
    <d v="2024-02-15T00:00:00"/>
    <s v="2 meses 11 días."/>
    <s v="Término Ok"/>
    <m/>
    <m/>
    <m/>
    <m/>
    <s v="KRA 17A # 175 82 TORRE 5 APTO 502"/>
    <n v="3106668492"/>
    <s v="dediaz99@gmail.com"/>
    <s v="Banco de Bogotá"/>
    <s v="Ahorros"/>
    <s v="52308632"/>
    <s v="Masculino"/>
    <s v="Colombia"/>
    <s v="Bogotá, D.C."/>
    <s v="Cundinamarca"/>
    <d v="1973-01-14T00:00:00"/>
    <n v="51"/>
    <s v="ESPECIALIZACION EN CONSERVACION Y RESTAURACION DEL PATRIMONIO - ARQUITECTURA"/>
    <m/>
  </r>
  <r>
    <x v="3"/>
    <s v="770-2023"/>
    <n v="97092"/>
    <s v="Secop II"/>
    <s v="770-2023-CPS-P(97092)"/>
    <s v="FDLSUBACD-708-2023(97092)"/>
    <x v="0"/>
    <x v="0"/>
    <x v="1"/>
    <m/>
    <m/>
    <s v="CLAUDIA STELLA CELIS VASQUEZ"/>
    <n v="51755187"/>
    <s v="Bogotá, D.C."/>
    <n v="1978"/>
    <n v="21000000"/>
    <n v="0"/>
    <n v="0"/>
    <n v="21000000"/>
    <n v="7000000"/>
    <m/>
    <m/>
    <n v="3"/>
    <s v="Persona Natural"/>
    <x v="0"/>
    <m/>
    <s v="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Y DEMÁS TEMAS AFINES DEL PROYECTO DE INVERSIÓN 1978 SUBA CON UNA GESTIÓN PÚBLICA TRASPARENTE Y EFICIENTE"/>
    <s v="https://community.secop.gov.co/Public/Tendering/OpportunityDetail/Index?noticeUID=CO1.NTC.5265809&amp;isFromPublicArea=True&amp;isModal=true&amp;asPopupView=true"/>
    <x v="11"/>
    <x v="534"/>
    <d v="2023-12-06T00:00:00"/>
    <d v="2024-03-04T00:00:00"/>
    <s v="2 meses 28 días."/>
    <d v="2024-03-04T00:00:00"/>
    <s v=""/>
    <d v="2024-03-04T00:00:00"/>
    <s v="2 meses 28 días."/>
    <s v="Término Ok"/>
    <m/>
    <m/>
    <m/>
    <m/>
    <s v="Carrera 7 No 148 - 81 Apto 501"/>
    <n v="3005604409"/>
    <s v="clasce28@gmail.com"/>
    <s v="Banco Davivienda"/>
    <s v="Ahorros"/>
    <s v="550450600021098"/>
    <s v="Femenino"/>
    <s v="Colombia"/>
    <s v="Bogotá, D.C."/>
    <s v="Cundinamarca"/>
    <d v="1964-05-28T00:00:00"/>
    <n v="60"/>
    <s v="ESPECIALIZACION EN ALTA GERENCIA,MAESTRÍA EN EDUCACIÓN,MAESTRÍA EN EDUCACIÓN DEL DISEÑO,ARQUITECTURA"/>
    <m/>
  </r>
  <r>
    <x v="3"/>
    <s v="771-2023"/>
    <n v="97069"/>
    <s v="Secop II"/>
    <s v="771-2023-CPS-P(97069)"/>
    <s v="FDLSUBACD-709-2023(97069)"/>
    <x v="0"/>
    <x v="0"/>
    <x v="1"/>
    <m/>
    <m/>
    <s v="JUAN CARLOS BETANCOURT CARVAJAL"/>
    <n v="80136968"/>
    <s v="Bogotá, D.C."/>
    <n v="1978"/>
    <n v="14000000"/>
    <n v="0"/>
    <n v="0"/>
    <n v="14000000"/>
    <n v="7000000"/>
    <m/>
    <m/>
    <n v="3"/>
    <s v="Persona Natural"/>
    <x v="5"/>
    <s v="1. 29/12/2023 11:03:05 AM Se realiza terminación anticipada del contrato 771-2023-CPS-P(97069) a petición de parte del contratista, terminación que cuenta con el visto bueno del Alcalde JULIAN ANDRES MORENO a partir del 29 de diciembre 2023, en este entendido el contrato tuvo un plazo de ejecución del 06 hasta el 28 de diciembre del 2023"/>
    <s v="PRESTAR SERVICIOS PROFESIONALES, PARA ATENDER, TRAMITAR Y REALIZAR EL SEGUIMIENTO A TUTELAS, ACCIONES POPULARES, INCIDENTES DE DESACATO, PROPOSICIONES, REQUERIMIENTO DE ENTES DE CONTROL Y DEMÁS ASUNTOS DE ÍNDOLE JURÍDICO, FINANCIERO Y ADMINISTRATIVO, QUE SEAN DESIGNADOS POR EL ALCALDE(SA) LOCAL"/>
    <s v="https://community.secop.gov.co/Public/Tendering/OpportunityDetail/Index?noticeUID=CO1.NTC.5278558&amp;isFromPublicArea=True&amp;isModal=true&amp;asPopupView=true"/>
    <x v="1"/>
    <x v="533"/>
    <d v="2023-12-06T00:00:00"/>
    <d v="2024-02-05T00:00:00"/>
    <s v="2 meses "/>
    <d v="2024-02-05T00:00:00"/>
    <s v=""/>
    <d v="2023-12-29T00:00:00"/>
    <s v="24 días."/>
    <s v="Terminación Anticipada"/>
    <m/>
    <m/>
    <m/>
    <m/>
    <s v="Calle 110 No. 14b-73 Apto 201"/>
    <n v="3203616874"/>
    <s v="juank821227@hotmail.com"/>
    <s v="Banco Davivienda"/>
    <s v="Ahorros"/>
    <s v="570007170497759"/>
    <s v="Masculino"/>
    <s v="Colombia"/>
    <s v="Bogotá, D.C."/>
    <s v="Cundinamarca"/>
    <d v="1982-12-27T00:00:00"/>
    <n v="41"/>
    <s v="ESPECIALIZACION EN DERECHO DE LA SEGURIDAD SOCIAL, DERECHO"/>
    <m/>
  </r>
  <r>
    <x v="3"/>
    <s v="772-2023"/>
    <n v="97664"/>
    <s v="Secop II"/>
    <s v="772-2023CPS-P(97664)"/>
    <s v="FDLSUBACD-710-2023(97664)"/>
    <x v="0"/>
    <x v="0"/>
    <x v="1"/>
    <m/>
    <m/>
    <s v="RODRIGO ERNESTO MARÍN TORRES"/>
    <n v="79731017"/>
    <s v="Bogotá, D.C."/>
    <n v="1978"/>
    <n v="24500000"/>
    <n v="0"/>
    <n v="0"/>
    <n v="24500000"/>
    <n v="7000000"/>
    <m/>
    <m/>
    <n v="3"/>
    <s v="Persona Natural"/>
    <x v="5"/>
    <s v="1. 26/02/2024 4:56:44 PM(UTC-05:00) Terminar de manera anticipada Contrato de Prestación de Servicios No. 772-2023CPS-P(97664), a partir del día 26 de febrero del 2024, por solicitud del contratista RODRIGO ERNESTO MARÍN TORRES del día 25 de febrero de 2024."/>
    <s v="Prestar servicios profesionales, para atender, tramitar y realizar el seguimiento a tutelas, acciones populares, incidentes de desacato, proposiciones, requerimiento de entes de control y demás asuntos de índole jurídico, financiero, y administrativo que sean designados por el Alcalde(sa) Local"/>
    <s v="https://community.secop.gov.co/Public/Tendering/OpportunityDetail/Index?noticeUID=CO1.NTC.5247557&amp;isFromPublicArea=True&amp;isModal=true&amp;asPopupView=true"/>
    <x v="1"/>
    <x v="534"/>
    <d v="2023-12-11T00:00:00"/>
    <d v="2024-03-20T00:00:00"/>
    <s v="3 meses 10 días."/>
    <d v="2024-03-20T00:00:00"/>
    <s v=""/>
    <d v="2024-02-26T00:00:00"/>
    <s v="2 meses 16 días."/>
    <s v="Terminación Anticipada"/>
    <m/>
    <m/>
    <m/>
    <m/>
    <s v="CL 25B 71 80"/>
    <n v="3184020183"/>
    <s v="rodrigomarin.abogado@hotmail.com"/>
    <s v="Banco Davivienda"/>
    <s v="Ahorros"/>
    <s v="1570153625"/>
    <s v="Masculino"/>
    <s v="Colombia"/>
    <s v="Bogotá, D.C."/>
    <s v="Cundinamarca"/>
    <d v="1978-03-01T00:00:00"/>
    <n v="46"/>
    <s v="maestria en derecho privado y sociedad,especializacion en derecho contractual,especializacion de derecho administrativo,derecho"/>
    <m/>
  </r>
  <r>
    <x v="3"/>
    <s v="773-2023"/>
    <n v="97163"/>
    <s v="Secop II"/>
    <s v="773-2023-CPS-AG(97163)"/>
    <s v="FDLSUBACD-711-2023(97163)"/>
    <x v="0"/>
    <x v="0"/>
    <x v="0"/>
    <m/>
    <m/>
    <s v="LISSETH MARLEN MARTiNEZ PUERTO"/>
    <n v="52904641"/>
    <s v="Bogotá, D.C."/>
    <n v="1998"/>
    <n v="4575000"/>
    <n v="0"/>
    <n v="0"/>
    <n v="4575000"/>
    <n v="3050000"/>
    <m/>
    <m/>
    <n v="5"/>
    <s v="Persona Natural"/>
    <x v="0"/>
    <m/>
    <s v="Prestar servicios de apoyo en las actividades de cuidado del espacio público para el logro de las metas de gestión de la vigencia."/>
    <s v="https://community.secop.gov.co/Public/Tendering/OpportunityDetail/Index?noticeUID=CO1.NTC.5276409&amp;isFromPublicArea=True&amp;isModal=true&amp;asPopupView=true"/>
    <x v="22"/>
    <x v="533"/>
    <d v="2023-12-04T00:00:00"/>
    <d v="2024-01-25T00:00:00"/>
    <s v="1 meses 22 días."/>
    <d v="2024-01-25T00:00:00"/>
    <s v=""/>
    <d v="2024-01-25T00:00:00"/>
    <s v="1 meses 22 días."/>
    <s v="Término Ok"/>
    <m/>
    <m/>
    <m/>
    <m/>
    <s v="CL 144 # 141 a 50 MANZ 1 CASA 112 FONTANAR DEL RIO SUBA"/>
    <n v="3203209658"/>
    <s v="lissmartinez007@gmail.com"/>
    <s v="Bancolombia"/>
    <s v="Ahorros"/>
    <s v="54734043039"/>
    <s v="Femenino"/>
    <s v="Colombia"/>
    <s v="Bogotá, D.C."/>
    <s v="Cundinamarca"/>
    <d v="1982-07-09T00:00:00"/>
    <n v="41"/>
    <s v="CONTADURÍA PÚBLICA"/>
    <m/>
  </r>
  <r>
    <x v="3"/>
    <s v="774-2023 C1"/>
    <n v="97278"/>
    <s v="Secop II"/>
    <s v="774-2023-CPS-P(97278)"/>
    <s v="FDLSUBACD-712-2023(97278)"/>
    <x v="0"/>
    <x v="0"/>
    <x v="1"/>
    <d v="2024-04-22T00:00:00"/>
    <n v="13766666"/>
    <s v="DIANA ZORAIDA ROMERO SALINAS"/>
    <n v="1019094992"/>
    <s v="Bogotá, D.C."/>
    <n v="1997"/>
    <n v="30800000"/>
    <n v="15166666"/>
    <n v="0"/>
    <n v="45966666"/>
    <n v="7000000"/>
    <m/>
    <m/>
    <n v="1"/>
    <s v="Persona Natural"/>
    <x v="1"/>
    <s v="1. 26/03/2024 2:26:08 PM La supervisión del Contrato de Prestación de Servicios No. 774-2023-CPS-P(97278), suscrito con DIANA ZORAIDA ROMERO SALINAS, identificado con cédula de ciudadanía No. 1.019.094.992 radicó en la Oficina de Contratación solicitud de ADICIÓN Y PRÓRROGA No. (2), del mismo; prórroga hasta el Veinte (20) de junio de 2024, y adición por la suma de QUINCE MILLONES CIENTO SESENTA Y SEIS MIL SEISCIENTOS SESENTA Y SEIS PESOS M/CTE. ($15.166.666) la cual se encuentra respaldada con el Certificado de Disponibilidad Presupuestal No. 1099 del 22 de marzo de 2024, teniendo en cuenta la justificación que se encuentra en los documentos anexos, que hacen parte integral del presente Contrato"/>
    <s v="Prestar los servicios profesionales en el Área de Gestión de Desarrollo Local en la asistencia técnica y estructuración de acciones enfocadas a contribuir a un cambio cultural sobre la relación del ciudadano con el entorno y el territorio a partir de la protección y preservación de los recursos naturales ambientales disponibles en la localidad de Suba, dando cumplimiento a las metas del proyecto de inversión 1997- Suba reverdece"/>
    <s v="https://community.secop.gov.co/Public/Tendering/OpportunityDetail/Index?noticeUID=CO1.NTC.5255467&amp;isFromPublicArea=True&amp;isModal=true&amp;asPopupView=true"/>
    <x v="12"/>
    <x v="533"/>
    <d v="2023-12-04T00:00:00"/>
    <d v="2024-04-15T00:00:00"/>
    <s v="4 meses 12 días."/>
    <d v="2024-06-20T00:00:00"/>
    <s v="2 meses 5 días."/>
    <d v="2024-06-20T00:00:00"/>
    <s v="6 meses 17 días."/>
    <s v="Término Ok"/>
    <m/>
    <m/>
    <m/>
    <m/>
    <s v="CARRERA 95 B NO. 139-74"/>
    <n v="3155527286"/>
    <s v="CARRERA 95 B NO. 139-74"/>
    <s v="Banco Caja Social (BCSC)"/>
    <s v="Ahorros"/>
    <s v="24112309048"/>
    <s v="Femenino"/>
    <s v="Colombia"/>
    <s v="Zataquirá"/>
    <s v="Boyacá"/>
    <d v="1994-05-04T00:00:00"/>
    <n v="30"/>
    <s v="ESPECIALIZACION EN GESTION AMBIENTAL,INGENIERIA AMBIENTAL,AUDITOR INTERNO,Sistema de Gestión Ambiental SGA- Norma ISO"/>
    <m/>
  </r>
  <r>
    <x v="3"/>
    <s v="774-2023"/>
    <n v="97278"/>
    <s v="Secop II"/>
    <s v="774-2023-CPS-P(97278)"/>
    <s v="FDLSUBACD-712-2023(97278)"/>
    <x v="0"/>
    <x v="0"/>
    <x v="1"/>
    <m/>
    <m/>
    <s v="JOHAN MAURICIO GARCIA OTALORA"/>
    <n v="80731057"/>
    <s v="Bogotá, D.C."/>
    <n v="1997"/>
    <n v="30800000"/>
    <n v="15166666"/>
    <n v="0"/>
    <n v="45966666"/>
    <n v="7000000"/>
    <m/>
    <m/>
    <n v="1"/>
    <s v="Persona Natural"/>
    <x v="6"/>
    <s v="1. 26/03/2024 2:26:08 PM La supervisión del Contrato de Prestación de Servicios No. 774-2023-CPS-P(97278), suscrito con DIANA ZORAIDA ROMERO SALINAS, identificado con cédula de ciudadanía No. 1.019.094.992 radicó en la Oficina de Contratación solicitud de ADICIÓN Y PRÓRROGA No. (2), del mismo; prórroga hasta el Veinte (20) de junio de 2024, y adición por la suma de QUINCE MILLONES CIENTO SESENTA Y SEIS MIL SEISCIENTOS SESENTA Y SEIS PESOS M/CTE. ($15.166.666) la cual se encuentra respaldada con el Certificado de Disponibilidad Presupuestal No. 1099 del 22 de marzo de 2024, teniendo en cuenta la justificación que se encuentra en los documentos anexos, que hacen parte integral del presente Contrato_x000a_2. 22/04/2024 9:29:49 PM Que mediante memorando No. 20246110079532, la contratista DIANA ZORAIDA ROMERO SALINAS radicó solicitud de cesión de contrato indicando: De manera atenta me permito solicitar autorización para la cesión del contrato de prestación de servicios No. 774-2023 que suscribí con el Fondo de desarrollo local de Suba, agradezco que esta solicitud se haga efectiva a partir del lunes 22 de abril de 2024, toda vez que por motivos personales me es imposible continuar con la ejecución del mismo por lo que solicito se tenga en cuenta la CLÁUSULA DÉCIMA CUARTA del contrato citado, cual expresa: CLÁUSULA DÉCIMA CUARTA - CESIÓN Y SUBCONTRATACIÓN: El CONTRATISTA no podrá ceder el presente contrato, ni los derechos u obligaciones derivados de él, ni subcontratar total o parcialmente sin la autorización previa, expresa y escrita de LA SECRETARÍA/FONDO DE DESARROLLO LOCAL DE SUBA, sin perjuicio de lo establecido en el artículo 9o. de la Ley 80 de 1993."/>
    <s v="Prestar los servicios profesionales en el Área de Gestión de Desarrollo Local en la asistencia técnica y estructuración de acciones enfocadas a contribuir a un cambio cultural sobre la relación del ciudadano con el entorno y el territorio a partir de la protección y preservación de los recursos naturales ambientales disponibles en la localidad de Suba, dando cumplimiento a las metas del proyecto de inversión 1997- Suba reverdece"/>
    <s v="https://community.secop.gov.co/Public/Tendering/OpportunityDetail/Index?noticeUID=CO1.NTC.5255467&amp;isFromPublicArea=True&amp;isModal=true&amp;asPopupView=true"/>
    <x v="12"/>
    <x v="533"/>
    <d v="2023-12-04T00:00:00"/>
    <d v="2024-04-15T00:00:00"/>
    <s v="4 meses 12 días."/>
    <d v="2024-06-20T00:00:00"/>
    <s v="2 meses 5 días."/>
    <d v="2024-06-20T00:00:00"/>
    <s v="6 meses 17 días."/>
    <s v="Término Ok"/>
    <m/>
    <m/>
    <m/>
    <m/>
    <s v="Carrera 78 # 9 17, Apto 401_x000d_"/>
    <n v="3154458513"/>
    <s v="jmgarciadc@gmail.com "/>
    <s v="Banco Davivienda"/>
    <s v="Ahorros"/>
    <s v="002870424203."/>
    <s v="Masculino"/>
    <s v="Colombia"/>
    <s v="Bogotá, D.C."/>
    <s v="Boyacá"/>
    <d v="1994-05-04T00:00:00"/>
    <n v="30"/>
    <s v="ESPECIALIZACION EN GESTION AMBIENTAL,INGENIERIA AMBIENTAL,AUDITOR INTERNO,Sistema de Gestión Ambiental SGA- Norma ISO"/>
    <m/>
  </r>
  <r>
    <x v="3"/>
    <s v="775-2023"/>
    <n v="97095"/>
    <s v="Secop II"/>
    <s v="775-2023CPS-P(97095)"/>
    <s v="FDLSUBACD-713-2023(95095)"/>
    <x v="0"/>
    <x v="0"/>
    <x v="1"/>
    <m/>
    <m/>
    <s v="fabian ricardo herrera rincon"/>
    <n v="1015426758"/>
    <s v="Bogotá, D.C."/>
    <n v="1978"/>
    <n v="21000000"/>
    <n v="0"/>
    <n v="0"/>
    <n v="21000000"/>
    <n v="7000000"/>
    <m/>
    <m/>
    <n v="1"/>
    <s v="Persona Natural"/>
    <x v="0"/>
    <m/>
    <s v="APOYAR LA FORMULACIÓN, EJECUCIÓN, SEGUIMIENTO Y MEJORA CONTINUA DE LAS HERRAMIENTAS QUE CONFORMAN LA GESTIÓN AMBIENTAL INSTITUCIONAL DE LA ALCALDÍA LOCAL"/>
    <s v="https://community.secop.gov.co/Public/Tendering/OpportunityDetail/Index?noticeUID=CO1.NTC.5239642&amp;isFromPublicArea=True&amp;isModal=true&amp;asPopupView=true"/>
    <x v="8"/>
    <x v="530"/>
    <d v="2023-12-04T00:00:00"/>
    <d v="2024-02-29T00:00:00"/>
    <s v="2 meses 26 días."/>
    <d v="2024-02-29T00:00:00"/>
    <s v=""/>
    <d v="2024-02-29T00:00:00"/>
    <s v="2 meses 26 días."/>
    <s v="Término Ok"/>
    <m/>
    <m/>
    <m/>
    <m/>
    <s v="CR 95H 90A 18"/>
    <n v="3118946142"/>
    <s v="fabian13k@hotmail.com"/>
    <s v="Banco Caja Social (BCSC)"/>
    <s v="Ahorros"/>
    <s v="24042120670"/>
    <s v="Masculino"/>
    <s v="Colombia"/>
    <s v="Bogotá, D.C."/>
    <s v="Cundinamarca"/>
    <d v="1991-09-23T00:00:00"/>
    <n v="32"/>
    <s v="INVESTIGACION DE INCIDENTES Y TRABAJO SEGURO EN ALTURAS, SISTEMA DE GESTION DE LA SEGURIDAD Y AUDITOR INTERNO HSEQ"/>
    <m/>
  </r>
  <r>
    <x v="3"/>
    <s v="776-2023"/>
    <n v="97492"/>
    <s v="Secop II"/>
    <s v="776-2023CPS-P(97492)"/>
    <s v="FDLSUBACD-714-2023(97492)"/>
    <x v="0"/>
    <x v="0"/>
    <x v="1"/>
    <m/>
    <m/>
    <s v="LAURA CAROLINA ORTÍZ TORRES"/>
    <n v="1072713174"/>
    <s v="Bogotá, D.C."/>
    <n v="1979"/>
    <n v="12120000"/>
    <n v="0"/>
    <n v="0"/>
    <n v="12120000"/>
    <n v="5050000"/>
    <m/>
    <m/>
    <n v="5"/>
    <s v="Persona Natural"/>
    <x v="0"/>
    <m/>
    <s v="PRESTAR LOS SERVICIOS PROFESIONALES PARA APOYAR JURÍDICAMENTE LA EJECUCIÓN DE LAS ACCIONES REQUERIDAS PARA LA DEPURACIÓN DE LAS ACTUACIONES ADMINISTRATIVAS QUE CURSAN EN LA ALCALDÍA LOCAL."/>
    <s v="https://community.secop.gov.co/Public/Tendering/OpportunityDetail/Index?noticeUID=CO1.NTC.5258029&amp;isFromPublicArea=True&amp;isModal=true&amp;asPopupView=true"/>
    <x v="31"/>
    <x v="527"/>
    <d v="2023-12-01T00:00:00"/>
    <d v="2024-02-15T00:00:00"/>
    <s v="2 meses 15 días."/>
    <d v="2024-02-15T00:00:00"/>
    <s v=""/>
    <d v="2024-02-15T00:00:00"/>
    <s v="2 meses 15 días."/>
    <s v="Término Ok"/>
    <m/>
    <m/>
    <m/>
    <m/>
    <s v="CL 191312"/>
    <n v="3002053779"/>
    <s v="lauraortiztorres@gmail.com"/>
    <s v="Banco Av Villas"/>
    <s v="Ahorros"/>
    <s v="24916178"/>
    <s v="Femenino"/>
    <s v="Colombia"/>
    <s v="Bogotá, D.C."/>
    <s v="Cundinamarca"/>
    <d v="1997-02-13T00:00:00"/>
    <n v="27"/>
    <s v="ESPECIALIZACIÓN EN DERECHO SANCIONATORIO, DERECHO, DIPLOMADO EN CONTRATACIÓN ESTATAL"/>
    <m/>
  </r>
  <r>
    <x v="3"/>
    <s v="777-2023"/>
    <n v="97492"/>
    <s v="Secop II"/>
    <s v="777-2023CPS-P(97492)"/>
    <s v="FDLSUBACD-715-2023(97492)"/>
    <x v="0"/>
    <x v="0"/>
    <x v="1"/>
    <m/>
    <m/>
    <s v="HENRY DE JESÚS BERMUDEZ CARDENAS"/>
    <n v="75038784"/>
    <s v="Bogotá, D.C."/>
    <n v="1979"/>
    <n v="12120000"/>
    <n v="0"/>
    <n v="0"/>
    <n v="12120000"/>
    <n v="5050000"/>
    <m/>
    <m/>
    <n v="5"/>
    <s v="Persona Natural"/>
    <x v="0"/>
    <m/>
    <s v="jurídicamente la ejecución de las acciones requeridas para la depuración de las actuaciones"/>
    <s v="https://community.secop.gov.co/Public/Tendering/OpportunityDetail/Index?noticeUID=CO1.NTC.5239094&amp;isFromPublicArea=True&amp;isModal=true&amp;asPopupView=true"/>
    <x v="21"/>
    <x v="533"/>
    <d v="2023-12-01T00:00:00"/>
    <d v="2024-02-11T00:00:00"/>
    <s v="2 meses 11 días."/>
    <d v="2024-02-11T00:00:00"/>
    <s v=""/>
    <d v="2024-02-11T00:00:00"/>
    <s v="2 meses 11 días."/>
    <s v="Término Ok"/>
    <m/>
    <m/>
    <m/>
    <m/>
    <s v="KR 55 149 20"/>
    <n v="3205786960"/>
    <s v="henrybeca2022@gmail.com"/>
    <s v="Bancolombia"/>
    <s v="Ahorros"/>
    <s v="91200723525"/>
    <s v="Masculino"/>
    <s v="Colombia"/>
    <s v="Anserma"/>
    <s v="Caldas"/>
    <d v="1970-06-27T00:00:00"/>
    <n v="53"/>
    <s v="DERECHO Y CIENCIAS POLITICAS"/>
    <m/>
  </r>
  <r>
    <x v="3"/>
    <s v="778-2023"/>
    <n v="97492"/>
    <s v="Secop II"/>
    <s v="778-2023-CPS-P(97492)"/>
    <s v="FDLSUBACD-716-2023(97492)"/>
    <x v="0"/>
    <x v="0"/>
    <x v="1"/>
    <m/>
    <m/>
    <s v="MIGUEL ANGEL RUIZ BENITEZ"/>
    <n v="91161674"/>
    <s v="Floridablanca (Santander)"/>
    <n v="1979"/>
    <n v="12120000"/>
    <n v="0"/>
    <n v="0"/>
    <n v="12120000"/>
    <n v="5050000"/>
    <m/>
    <m/>
    <n v="5"/>
    <s v="Persona Natural"/>
    <x v="0"/>
    <m/>
    <s v="APOYAR JURÍDICAMENTE LA EJECUCIÓN DE LAS ACCIONES REQUERIDAS PARA LA DEPURACIÓN DE LAS ACTUACIONES ADMINISTRATIVAS QUE CURSAN EN LA ALCALDÍA LOCAL"/>
    <s v="https://community.secop.gov.co/Public/Tendering/OpportunityDetail/Index?noticeUID=CO1.NTC.5243276&amp;isFromPublicArea=True&amp;isModal=true&amp;asPopupView=true"/>
    <x v="21"/>
    <x v="531"/>
    <d v="2023-12-05T00:00:00"/>
    <d v="2024-02-12T00:00:00"/>
    <s v="2 meses 8 días."/>
    <d v="2024-02-12T00:00:00"/>
    <s v=""/>
    <d v="2024-02-12T00:00:00"/>
    <s v="2 meses 8 días."/>
    <s v="Término Ok"/>
    <m/>
    <m/>
    <m/>
    <m/>
    <s v="KR 9 54 A 33 ED Iraka"/>
    <n v="3183866311"/>
    <s v=" miguel.mechka2030@gmail.com"/>
    <s v="Bancolombia"/>
    <s v="Ahorros"/>
    <s v="60231876937"/>
    <s v="Masculino"/>
    <s v="Colombia"/>
    <s v="Bucaramanga"/>
    <s v="Santander"/>
    <d v="1985-03-15T00:00:00"/>
    <n v="39"/>
    <s v="ESPECIALIZACION EN CIENCIAS ADMINISTRATIVAS Y CONSTITUCIONALES,DERECHO,LICENCIATURA EN EDUCACION- IDIOMAS"/>
    <m/>
  </r>
  <r>
    <x v="3"/>
    <s v="779-2023"/>
    <n v="97492"/>
    <s v="Secop II"/>
    <s v="779-2023CPS-P(97492)"/>
    <s v="FDLSUBACD-717-2023(97492)"/>
    <x v="0"/>
    <x v="0"/>
    <x v="1"/>
    <m/>
    <m/>
    <s v="CARLOS ARTURO SEPULVEDA SANCHEZ"/>
    <n v="91242443"/>
    <s v="Bucaramanga (Santander)"/>
    <n v="1979"/>
    <n v="12120000"/>
    <n v="0"/>
    <n v="0"/>
    <n v="12120000"/>
    <n v="5050000"/>
    <m/>
    <m/>
    <n v="5"/>
    <s v="Persona Natural"/>
    <x v="0"/>
    <m/>
    <s v="Prestar los servicios profesionales para apoyar jurídicamente la_x000a_ejecución de las acciones requeridas para la depuración de las actuaciones administrativas que cursan en la Alcaldía_x000a_Local"/>
    <s v="https://community.secop.gov.co/Public/Tendering/OpportunityDetail/Index?noticeUID=CO1.NTC.5249741&amp;isFromPublicArea=True&amp;isModal=true&amp;asPopupView=true"/>
    <x v="21"/>
    <x v="530"/>
    <d v="2023-12-14T00:00:00"/>
    <d v="2024-02-16T00:00:00"/>
    <s v="2 meses 3 días."/>
    <d v="2024-02-16T00:00:00"/>
    <s v=""/>
    <d v="2024-02-16T00:00:00"/>
    <s v="2 meses 3 días."/>
    <s v="Término Ok"/>
    <m/>
    <m/>
    <m/>
    <m/>
    <s v="Carrera 63 No. 100 – 09 Apto 303 "/>
    <n v="3102639242"/>
    <s v="libertadjuridica@hotmail.com"/>
    <s v="Bancolombia"/>
    <s v="Ahorros"/>
    <s v="5378434906"/>
    <s v="Masculino"/>
    <s v="Colombia"/>
    <s v="Bogotá, D.C."/>
    <s v="Cundinamarca"/>
    <d v="1964-10-31T00:00:00"/>
    <n v="59"/>
    <s v="ESPECIALIZACION EN ADMINISTRACION DE_x000a_RECURSOS MILITARES, DERECHO"/>
    <m/>
  </r>
  <r>
    <x v="3"/>
    <s v="780-2023"/>
    <n v="97492"/>
    <s v="Secop II"/>
    <s v="780-2023-CPS-P(97492)"/>
    <s v="FDLSUBACD-718-2023(97492)"/>
    <x v="0"/>
    <x v="0"/>
    <x v="1"/>
    <m/>
    <m/>
    <s v="DANIEL FELIPE BERNAL SUAREZ"/>
    <n v="1015481589"/>
    <s v="Bogotá, D.C."/>
    <n v="1979"/>
    <n v="12120000"/>
    <n v="0"/>
    <n v="0"/>
    <n v="12120000"/>
    <n v="5050000"/>
    <m/>
    <m/>
    <n v="1"/>
    <s v="Persona Natural"/>
    <x v="5"/>
    <s v="1. 9/01/2024 6:36:30 PM Mediante documento radicado en el Fondo de Desarrollo Local de Suba, por JULIAN ANDRES MORENO BARON, en su calidad de Alcalde Local de Suba, quien obra como supervisor del Contrato 780-2023-CPS-P(97492), solicita la TERMINACIÓN ANTICIPADA del contrato suscrito con DANIEL FELIPE BERNAL SUÁREZ, toda vez que el contratista solicitó la terminación del mismo, por motivos personales. Por lo anterior, se realiza la TERMINACIÓN DEL CONTRATO suscrito con DANIEL FELIPE BERNAL SUÁREZ, identificado con Cédula de Ciudadanía No. 1.015.481.589 de BOGOTÁ D.C., a partir del nueve (09) de enero de 2024. Lo anterior de conformidad con los documentos anexos, los cuales hacen parte integral del presente contrato"/>
    <s v="Prestar los servicios profesionales para apoyar jurídicamente la ejecución de las acciones requeridas para la depuración de las actuaciones administrativas que cursan en la Alcaldía Local"/>
    <s v="https://community.secop.gov.co/Public/Tendering/OpportunityDetail/Index?noticeUID=CO1.NTC.5264644&amp;isFromPublicArea=True&amp;isModal=true&amp;asPopupView=true"/>
    <x v="21"/>
    <x v="532"/>
    <d v="2023-12-01T00:00:00"/>
    <d v="2024-02-25T00:00:00"/>
    <s v="2 meses 25 días."/>
    <d v="2024-02-25T00:00:00"/>
    <s v=""/>
    <d v="2024-01-09T00:00:00"/>
    <s v="1 meses 9 días."/>
    <s v="Terminación Anticipada"/>
    <m/>
    <m/>
    <m/>
    <m/>
    <s v="Cra 53 #73-38"/>
    <n v="3183833133"/>
    <s v="danielbernal_17@hotmail.com"/>
    <s v="Banco Av Villas"/>
    <s v="Ahorros"/>
    <s v="55747930"/>
    <s v="Masculino"/>
    <s v="Colombia"/>
    <s v="Bogotá, D.C."/>
    <s v="Cundinamarca"/>
    <d v="1999-06-23T00:00:00"/>
    <n v="24"/>
    <s v="Abogado. Especialista en Gestión Pública e Instituciones Administrativas."/>
    <m/>
  </r>
  <r>
    <x v="3"/>
    <s v="781-2023"/>
    <n v="97492"/>
    <s v="Secop II"/>
    <s v="781-2023CPS-P(97492)"/>
    <s v="FDLSUBACD-719-2023(97492)"/>
    <x v="0"/>
    <x v="0"/>
    <x v="1"/>
    <m/>
    <m/>
    <s v="EDUAR JAMIR LOZANO VERA"/>
    <n v="1033769482"/>
    <s v="Bogotá, D.C."/>
    <n v="1979"/>
    <n v="12120000"/>
    <n v="0"/>
    <n v="0"/>
    <n v="12120000"/>
    <n v="5050000"/>
    <m/>
    <m/>
    <n v="5"/>
    <s v="Persona Natural"/>
    <x v="0"/>
    <m/>
    <s v="PRESTAR LOS SERVICIOS PROFESIONALES PARA APOYAR JURÍDICAMENTE LA EJECUCIÓN DE LAS ACCIONES REQUERIDAS PARA LA DEPURACIÓN DE LAS ACTUACIONES ADMINISTRATIVAS QUE CURSAN EN LA ALCALDÍA LOCAL"/>
    <s v="https://community.secop.gov.co/Public/Tendering/OpportunityDetail/Index?noticeUID=CO1.NTC.5240088&amp;isFromPublicArea=True&amp;isModal=true&amp;asPopupView=true"/>
    <x v="31"/>
    <x v="532"/>
    <d v="2023-12-01T00:00:00"/>
    <d v="2024-02-12T00:00:00"/>
    <s v="2 meses 12 días."/>
    <d v="2024-02-12T00:00:00"/>
    <s v=""/>
    <d v="2024-02-12T00:00:00"/>
    <s v="2 meses 12 días."/>
    <s v="Término Ok"/>
    <m/>
    <m/>
    <m/>
    <m/>
    <s v="CALLE 79 A # 62 - 03 PISO 3"/>
    <n v="3214705668"/>
    <s v=" edwar.1994l@gmail.com"/>
    <s v="Banco BBVA"/>
    <s v="Ahorros"/>
    <s v="175312164"/>
    <s v="Masculino"/>
    <s v="Colombia"/>
    <s v="Bogotá, D.C."/>
    <s v="Cundinamarca"/>
    <d v="1994-08-02T00:00:00"/>
    <n v="29"/>
    <s v="DERECHO"/>
    <m/>
  </r>
  <r>
    <x v="3"/>
    <s v="782-2023"/>
    <n v="97492"/>
    <s v="Secop II"/>
    <s v="782-2023-CPS-P(97492)"/>
    <s v="FDLSUBACD-720-2023(97492)"/>
    <x v="0"/>
    <x v="0"/>
    <x v="1"/>
    <m/>
    <m/>
    <s v="VIVIANA FERNANDA ALFARO MESA"/>
    <n v="53121197"/>
    <s v="Bogotá, D.C."/>
    <n v="1979"/>
    <n v="12120000"/>
    <n v="0"/>
    <n v="0"/>
    <n v="12120000"/>
    <n v="5050000"/>
    <m/>
    <m/>
    <n v="5"/>
    <s v="Persona Natural"/>
    <x v="0"/>
    <m/>
    <s v="PRESTAR LOS SERVICIOS PROFESIONALES PARA APOYAR JURÍDICAMENTE LA EJECUCIÓN DE LAS ACCIONES REQUERIDAS PARA LA DEPURACIÓN DE LAS ACTUACIONES ADMINISTRATIVAS QUE CURSAN EN LA ALCALDÍA LOCAL"/>
    <s v="https://community.secop.gov.co/Public/Tendering/OpportunityDetail/Index?noticeUID=CO1.NTC.5240327&amp;isFromPublicArea=True&amp;isModal=true&amp;asPopupView=true"/>
    <x v="21"/>
    <x v="532"/>
    <d v="2023-12-01T00:00:00"/>
    <d v="2024-02-12T00:00:00"/>
    <s v="2 meses 12 días."/>
    <d v="2024-02-12T00:00:00"/>
    <s v=""/>
    <d v="2024-02-12T00:00:00"/>
    <s v="2 meses 12 días."/>
    <s v="Término Ok"/>
    <m/>
    <m/>
    <m/>
    <m/>
    <s v="KR 55 D 166 21 AP 404 INT. 2"/>
    <n v="3105776362"/>
    <s v="fernanda.alfaro20@hotmail.com"/>
    <s v="Banco Davivienda"/>
    <s v="Ahorros"/>
    <s v="452970000066"/>
    <s v="Femenino"/>
    <s v="Colombia"/>
    <s v="Bogotá, D.C."/>
    <s v="Cundinamarca"/>
    <d v="1984-10-20T00:00:00"/>
    <n v="39"/>
    <s v="DIPLOMADO EN CONCILIACIÓN, Técnico laboral en investigación judicial"/>
    <m/>
  </r>
  <r>
    <x v="3"/>
    <s v="783-2023"/>
    <n v="97492"/>
    <s v="Secop II"/>
    <s v="783-2023CPS-P(97492)"/>
    <s v="FDLSUBACD-721-2023(97492)"/>
    <x v="0"/>
    <x v="0"/>
    <x v="1"/>
    <m/>
    <m/>
    <s v="LOLA ELVIRA FRANCO SAAVEDRA"/>
    <n v="52063333"/>
    <s v="Bogotá, D.C."/>
    <n v="1979"/>
    <n v="12120000"/>
    <n v="0"/>
    <n v="0"/>
    <n v="12120000"/>
    <n v="5050000"/>
    <m/>
    <m/>
    <n v="5"/>
    <s v="Persona Natural"/>
    <x v="0"/>
    <m/>
    <s v="Prestar los servicios profesionales para apoyar jurídicamente la ejecución de las acciones requeridas para la depuración de las actuaciones administrativas que cursan en la Alcaldía Local."/>
    <s v="https://community.secop.gov.co/Public/Tendering/OpportunityDetail/Index?noticeUID=CO1.NTC.5240435&amp;isFromPublicArea=True&amp;isModal=true&amp;asPopupView=true"/>
    <x v="21"/>
    <x v="530"/>
    <d v="2023-12-06T00:00:00"/>
    <d v="2024-02-12T00:00:00"/>
    <s v="2 meses 7 días."/>
    <d v="2024-02-12T00:00:00"/>
    <s v=""/>
    <d v="2024-02-12T00:00:00"/>
    <s v="2 meses 7 días."/>
    <s v="Término Ok"/>
    <m/>
    <m/>
    <m/>
    <m/>
    <s v="Calle 89 B # 116 A 10 T.39 Apto 204"/>
    <n v="3104145354"/>
    <s v="lolisfras@hotmaiul.com"/>
    <s v="Banco Av Villas"/>
    <s v="Ahorros"/>
    <s v="73858347"/>
    <s v="Femenino"/>
    <s v="Colombia"/>
    <s v="Bogotá, D.C."/>
    <s v="Cundinamarca"/>
    <d v="1972-02-04T00:00:00"/>
    <n v="52"/>
    <s v="DERECHO"/>
    <m/>
  </r>
  <r>
    <x v="3"/>
    <s v="784-2023"/>
    <n v="97492"/>
    <s v="Secop II"/>
    <s v="784-2023CPS-P(97492)"/>
    <s v="FDLSUBACD-722-2023(97492)"/>
    <x v="0"/>
    <x v="0"/>
    <x v="1"/>
    <m/>
    <m/>
    <s v="LUIS ENRIQUE HIDALGO RODRIGUEZ"/>
    <n v="79365028"/>
    <s v="Bogotá, D.C."/>
    <n v="1979"/>
    <n v="12120000"/>
    <n v="0"/>
    <n v="0"/>
    <n v="12120000"/>
    <n v="5050000"/>
    <m/>
    <m/>
    <n v="5"/>
    <s v="Persona Natural"/>
    <x v="0"/>
    <m/>
    <s v="PRESTAR LOS SERVICIOS PROFESIONALES PARA APOYAR JURÍDICAMENTE LA EJECUCIÓN DE LAS ACCIONES REQUERIDAS PARA LA DEPURACIÓN DE LAS ACTUACIONES ADMINISTRATIVAS QUE CURSAN EN LA ALCALDÍA LOCAL"/>
    <s v="https://community.secop.gov.co/Public/Tendering/OpportunityDetail/Index?noticeUID=CO1.NTC.5256412&amp;isFromPublicArea=True&amp;isModal=true&amp;asPopupView=true"/>
    <x v="21"/>
    <x v="533"/>
    <d v="2023-12-04T00:00:00"/>
    <d v="2024-02-17T00:00:00"/>
    <s v="2 meses 14 días."/>
    <d v="2024-02-17T00:00:00"/>
    <s v=""/>
    <d v="2024-02-17T00:00:00"/>
    <s v="2 meses 14 días."/>
    <s v="Término Ok"/>
    <m/>
    <m/>
    <m/>
    <m/>
    <s v="AV CALLE 153#97B-63"/>
    <n v="3133649755"/>
    <s v="HIDALGORLE@HOTMAIL.COM"/>
    <s v="Banco Caja Social (BCSC)"/>
    <s v="Ahorros"/>
    <s v="24098839201"/>
    <s v="Masculino"/>
    <s v="Colombia"/>
    <s v="Bogotá, D.C."/>
    <s v="Cundinamarca"/>
    <d v="1964-08-29T00:00:00"/>
    <n v="59"/>
    <s v="DERECHO"/>
    <m/>
  </r>
  <r>
    <x v="3"/>
    <s v="785-2023"/>
    <n v="97492"/>
    <s v="Secop II"/>
    <s v="785-2023CPS-P(97492)"/>
    <s v="FDLSUBACD-723-2023(97492)"/>
    <x v="0"/>
    <x v="0"/>
    <x v="1"/>
    <m/>
    <m/>
    <s v="ALEXANDRA PAVA HERNANDEZ"/>
    <n v="45501344"/>
    <s v="Cartagena (Bolívar)"/>
    <n v="1979"/>
    <n v="12120000"/>
    <n v="0"/>
    <n v="0"/>
    <n v="12120000"/>
    <n v="5050000"/>
    <m/>
    <m/>
    <n v="5"/>
    <s v="Persona Natural"/>
    <x v="0"/>
    <m/>
    <s v="Prestar los servicios profesionales para apoyar jurídicamente la ejecución de las acciones requeridas para la depuración de las actuaciones administrativas que cursan en la Alcaldía Local."/>
    <s v="https://community.secop.gov.co/Public/Tendering/OpportunityDetail/Index?noticeUID=CO1.NTC.5248482&amp;isFromPublicArea=True&amp;isModal=true&amp;asPopupView=true"/>
    <x v="21"/>
    <x v="531"/>
    <d v="2023-12-04T00:00:00"/>
    <d v="2024-02-15T00:00:00"/>
    <s v="2 meses 12 días."/>
    <d v="2024-02-15T00:00:00"/>
    <s v=""/>
    <d v="2024-02-15T00:00:00"/>
    <s v="2 meses 12 días."/>
    <s v="Término Ok"/>
    <m/>
    <m/>
    <m/>
    <m/>
    <s v="Calle 152 No. 94ª 67 interior 4 apto 401Pinar de Suba"/>
    <n v="3135628075"/>
    <s v="fuego0621@gmail.com"/>
    <s v="Banco BBVA"/>
    <s v="Ahorros"/>
    <s v="986079572"/>
    <s v="Femenino"/>
    <s v="Colombia"/>
    <s v="Bogotá, D.C."/>
    <s v="Cundinamarca"/>
    <d v="1972-06-21T00:00:00"/>
    <n v="51"/>
    <s v="ALTOS ESTUDIOS EN GERENCIA POLITICA_x000a_Y GOBERNABILIDAD , DERECHO"/>
    <m/>
  </r>
  <r>
    <x v="3"/>
    <s v="786-2023"/>
    <n v="97312"/>
    <s v="Secop II"/>
    <s v="786-2023-CPS-P(97312)"/>
    <s v="FDLSUBACD-724-2023(97312)"/>
    <x v="0"/>
    <x v="0"/>
    <x v="1"/>
    <m/>
    <m/>
    <s v="CLAUDIA PATRICIA URREGO MORENO"/>
    <n v="52990899"/>
    <s v="Bogotá, D.C."/>
    <n v="1979"/>
    <n v="24500000"/>
    <n v="0"/>
    <n v="0"/>
    <n v="24500000"/>
    <n v="7000000"/>
    <m/>
    <m/>
    <n v="5"/>
    <s v="Persona Natural"/>
    <x v="0"/>
    <m/>
    <s v="APOYAR JURÍDICAMENTE LA COORDINACIÓN DE LA EJECUCIÓN DE LAS ACCIONES REQUERIDAS EN EL ÁREA JURÍDICA Y POLICIVA DE LA ALCALDÍA LOCAL DE SUBA EN TEMAS DE INSPECCIÓN, VIGILANCIA Y CONTROL; Y LAS DEMÁS TENDIENTES A LA DEPURACIÓN DE LAS ACTUACIONES ADMINISTRATIVAS QUE CURSAN EN LA ALCALDÍA"/>
    <s v="https://community.secop.gov.co/Public/Tendering/OpportunityDetail/Index?noticeUID=CO1.NTC.5249794&amp;isFromPublicArea=True&amp;isModal=true&amp;asPopupView=true"/>
    <x v="21"/>
    <x v="530"/>
    <d v="2023-12-05T00:00:00"/>
    <d v="2024-03-18T00:00:00"/>
    <s v="3 meses 14 días."/>
    <d v="2024-03-18T00:00:00"/>
    <s v=""/>
    <d v="2024-03-18T00:00:00"/>
    <s v="3 meses 14 días."/>
    <s v="Término Ok"/>
    <m/>
    <m/>
    <m/>
    <m/>
    <s v="CARRERA 8F N°159B 34"/>
    <n v="3013627540"/>
    <s v="CLAUDIAUABOG@HOTMAIL.COM"/>
    <s v="Banco Davivienda"/>
    <s v="Ahorros"/>
    <s v="450700087130"/>
    <s v="Femenino"/>
    <s v="Colombia"/>
    <s v="Bogotá, D.C."/>
    <s v="Cundinamarca"/>
    <d v="1982-11-27T00:00:00"/>
    <n v="41"/>
    <s v="DERECHO"/>
    <m/>
  </r>
  <r>
    <x v="3"/>
    <s v="787-2023"/>
    <n v="97507"/>
    <s v="Secop II"/>
    <s v="787-2023-CPS-P(97507)"/>
    <s v="FDLSUBACD-725-2023(97507)"/>
    <x v="0"/>
    <x v="0"/>
    <x v="1"/>
    <m/>
    <m/>
    <s v="FELIPE MANCHOLA BARACALDO"/>
    <n v="1070921121"/>
    <s v="Cota (Cundinamarca)"/>
    <n v="1979"/>
    <n v="12120000"/>
    <n v="0"/>
    <n v="0"/>
    <n v="12120000"/>
    <n v="5050000"/>
    <m/>
    <m/>
    <n v="5"/>
    <s v="Persona Natural"/>
    <x v="0"/>
    <m/>
    <s v="PRESTAR LOS SERVICIOS PROFESIONALES PARA 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5264875&amp;isFromPublicArea=True&amp;isModal=true&amp;asPopupView=true"/>
    <x v="31"/>
    <x v="530"/>
    <d v="2023-12-06T00:00:00"/>
    <d v="2024-02-16T00:00:00"/>
    <s v="2 meses 11 días."/>
    <d v="2024-02-16T00:00:00"/>
    <s v=""/>
    <d v="2024-02-16T00:00:00"/>
    <s v="2 meses 11 días."/>
    <s v="Término Ok"/>
    <m/>
    <m/>
    <m/>
    <m/>
    <s v="CL 136 46 55 AP 401_x000d_"/>
    <n v="3133250223"/>
    <s v="manchola.felipe@gmail.com"/>
    <s v="Bancolombia"/>
    <s v="Ahorros"/>
    <s v="82700000137"/>
    <s v="Masculino"/>
    <s v="Colombia"/>
    <s v="Bogotá, D.C."/>
    <s v="Cundinamarca"/>
    <d v="1992-08-16T00:00:00"/>
    <n v="31"/>
    <s v="Auxiliar Administrativo"/>
    <m/>
  </r>
  <r>
    <x v="3"/>
    <s v="788-2023"/>
    <n v="97497"/>
    <s v="Secop II"/>
    <s v="788-2023-CPS-P(97497)"/>
    <s v="FDLSUBACD-726-2023(97497)"/>
    <x v="0"/>
    <x v="0"/>
    <x v="1"/>
    <m/>
    <m/>
    <s v="JORGE ANDRES TORRES GUATAVITA"/>
    <n v="1074132196"/>
    <s v="Cáqueza (Cundinamarca)"/>
    <n v="1979"/>
    <n v="12120000"/>
    <n v="0"/>
    <n v="0"/>
    <n v="12120000"/>
    <n v="5050000"/>
    <m/>
    <m/>
    <n v="5"/>
    <s v="Persona Natural"/>
    <x v="0"/>
    <m/>
    <s v="PRESTAR LOS SERVICIOS PROFESIONALES PARA 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5256246&amp;isFromPublicArea=True&amp;isModal=true&amp;asPopupView=true"/>
    <x v="29"/>
    <x v="530"/>
    <d v="2023-12-06T00:00:00"/>
    <d v="2024-02-17T00:00:00"/>
    <s v="2 meses 12 días."/>
    <d v="2024-02-17T00:00:00"/>
    <s v=""/>
    <d v="2024-02-17T00:00:00"/>
    <s v="2 meses 12 días."/>
    <s v="Término Ok"/>
    <m/>
    <m/>
    <m/>
    <m/>
    <s v="Avenida Caracas #1-05"/>
    <n v="3022564247"/>
    <s v="jurisprudencia-910107@hotmail.es"/>
    <s v="Bancolombia"/>
    <s v="Ahorros"/>
    <s v="59638706584"/>
    <s v="Masculino"/>
    <s v="Colombia"/>
    <s v="Villavicencio"/>
    <s v="Meta"/>
    <d v="1991-01-07T00:00:00"/>
    <n v="33"/>
    <s v="DERECHO"/>
    <m/>
  </r>
  <r>
    <x v="3"/>
    <s v="789-2023"/>
    <n v="97497"/>
    <s v="Secop II"/>
    <s v="789-2023CPS-P (97479)"/>
    <s v="FDLSUBACD-727-2023(97497)"/>
    <x v="0"/>
    <x v="0"/>
    <x v="1"/>
    <m/>
    <m/>
    <s v="CARLOS FELIPE LOZANO RIVERA"/>
    <n v="1020754961"/>
    <s v="Bogotá, D.C."/>
    <n v="1979"/>
    <n v="12120000"/>
    <n v="0"/>
    <n v="0"/>
    <n v="12120000"/>
    <n v="5050000"/>
    <m/>
    <m/>
    <n v="5"/>
    <s v="Persona Natural"/>
    <x v="0"/>
    <m/>
    <s v="Prestar los servicios profesionales para 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5256151&amp;isFromPublicArea=True&amp;isModal=true&amp;asPopupView=true"/>
    <x v="26"/>
    <x v="530"/>
    <d v="2023-12-06T00:00:00"/>
    <d v="2024-02-17T00:00:00"/>
    <s v="2 meses 12 días."/>
    <d v="2024-02-17T00:00:00"/>
    <s v=""/>
    <d v="2024-02-17T00:00:00"/>
    <s v="2 meses 12 días."/>
    <s v="Término Ok"/>
    <m/>
    <m/>
    <m/>
    <m/>
    <s v="carrera 54 c # 138-90"/>
    <n v="3133881083"/>
    <s v=" felipecarlos_7@hotmail.com"/>
    <s v="Banco Davivienda"/>
    <s v="Ahorros"/>
    <s v="550455200151823"/>
    <s v="Masculino"/>
    <s v="Colombia"/>
    <s v="Bogotá, D.C."/>
    <s v="Cundinamarca"/>
    <d v="1990-08-07T00:00:00"/>
    <n v="33"/>
    <s v="ESPECIALIZACIÓN EN DERECHO CONSTITUCIONAL,"/>
    <m/>
  </r>
  <r>
    <x v="3"/>
    <s v="790-2023"/>
    <n v="97497"/>
    <s v="Secop II"/>
    <s v="790-2023CPS-P(97479)"/>
    <s v="FDLSUBACD-728-2023(97497)"/>
    <x v="0"/>
    <x v="0"/>
    <x v="1"/>
    <m/>
    <m/>
    <s v="ANDREA PATERNINA FERIA"/>
    <n v="1016098685"/>
    <s v="Bogotá, D.C."/>
    <n v="1979"/>
    <n v="12120000"/>
    <n v="0"/>
    <n v="0"/>
    <n v="12120000"/>
    <n v="5050000"/>
    <m/>
    <m/>
    <n v="5"/>
    <s v="Persona Natural"/>
    <x v="0"/>
    <m/>
    <s v="PRESTAR LOS SERVICIOS PROFESIONALES PARA 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5269230&amp;isFromPublicArea=True&amp;isModal=true&amp;asPopupView=true"/>
    <x v="24"/>
    <x v="536"/>
    <d v="2023-12-21T00:00:00"/>
    <d v="2024-02-17T00:00:00"/>
    <s v="1 meses 28 días."/>
    <d v="2024-02-17T00:00:00"/>
    <s v=""/>
    <d v="2024-02-17T00:00:00"/>
    <s v="1 meses 28 días."/>
    <s v="Término Ok"/>
    <m/>
    <m/>
    <m/>
    <m/>
    <s v="KR 123 14 B 70"/>
    <n v="3053156179"/>
    <s v="andreapaterninaf@gmail.com"/>
    <s v="Banco Caja Social (BCSC)"/>
    <s v="Ahorros"/>
    <s v="24107237413"/>
    <s v="Femenino"/>
    <s v="Colombia"/>
    <s v="Bogotá, D.C."/>
    <s v="Cundinamarca"/>
    <d v="1997-12-05T00:00:00"/>
    <n v="26"/>
    <s v="DERECHO"/>
    <m/>
  </r>
  <r>
    <x v="3"/>
    <s v="791-2023"/>
    <n v="97749"/>
    <s v="Secop II"/>
    <s v="791-2023CPS-AG(97749)"/>
    <s v="FDLSUBACD-729-2023(97749)"/>
    <x v="0"/>
    <x v="0"/>
    <x v="0"/>
    <m/>
    <m/>
    <s v="INGRY PAOLA MARQUEZ SIERRA"/>
    <n v="1073671698"/>
    <s v="Bogotá, D.C."/>
    <n v="1963"/>
    <n v="10800000"/>
    <n v="0"/>
    <n v="0"/>
    <n v="10800000"/>
    <n v="4000000.0000000005"/>
    <m/>
    <m/>
    <n v="1"/>
    <s v="Persona Natural"/>
    <x v="0"/>
    <m/>
    <s v="Prestar servicios de apoyo a la gestión promoviendo el seguimiento a programas y proyectos enfocados en la promoción, acompañamiento y atención de eventos y acciones deportivas, así como apoyar el desarrollo de los mismos en concordancia con los procesos de participación ciudadana realizados en la localidad"/>
    <s v="https://community.secop.gov.co/Public/Tendering/OpportunityDetail/Index?noticeUID=CO1.NTC.5330334&amp;isFromPublicArea=True&amp;isModal=true&amp;asPopupView=true"/>
    <x v="4"/>
    <x v="536"/>
    <d v="2023-12-21T00:00:00"/>
    <d v="2024-03-12T00:00:00"/>
    <s v="2 meses 21 días."/>
    <d v="2024-03-12T00:00:00"/>
    <s v=""/>
    <d v="2024-03-12T00:00:00"/>
    <s v="2 meses 21 días."/>
    <s v="Término Ok"/>
    <m/>
    <m/>
    <m/>
    <m/>
    <s v="Calle 1ª #4j-04 apto 401 torre 4"/>
    <n v="3015686525"/>
    <s v="ipms11@hotmail.com"/>
    <s v="Banco Caja Social (BCSC)"/>
    <s v="Ahorros"/>
    <s v="24045500910"/>
    <s v="Femenino"/>
    <s v="Colombia"/>
    <s v="Bogotá, D.C."/>
    <s v="Cundinamarca"/>
    <d v="1986-11-19T00:00:00"/>
    <n v="37"/>
    <s v="PSICOLOGIA"/>
    <m/>
  </r>
  <r>
    <x v="3"/>
    <s v="792-2023"/>
    <n v="97305"/>
    <s v="Secop II"/>
    <s v="792-2023CPS-AG(97305)"/>
    <s v="FDLSUBACD-730-2023(97305)"/>
    <x v="0"/>
    <x v="0"/>
    <x v="0"/>
    <m/>
    <m/>
    <s v="BRANDON STEVEN SANCHEZ FARFAN"/>
    <n v="1056786135"/>
    <s v="Puerto Boyacá (Boyacá)"/>
    <n v="1979"/>
    <n v="5100000"/>
    <n v="0"/>
    <n v="0"/>
    <n v="5100000"/>
    <n v="2550000"/>
    <m/>
    <m/>
    <n v="1"/>
    <s v="Persona Natural"/>
    <x v="0"/>
    <m/>
    <s v="Apoyar administrativa y asistencialmente a las Inspecciones de Policía de la Localidad."/>
    <s v="https://community.secop.gov.co/Public/Tendering/OpportunityDetail/Index?noticeUID=CO1.NTC.5252745&amp;isFromPublicArea=True&amp;isModal=true&amp;asPopupView=true"/>
    <x v="31"/>
    <x v="532"/>
    <d v="2023-12-01T00:00:00"/>
    <d v="2024-01-31T00:00:00"/>
    <s v="2 meses "/>
    <d v="2024-01-31T00:00:00"/>
    <s v=""/>
    <d v="2024-01-31T00:00:00"/>
    <s v="2 meses "/>
    <s v="Término Ok"/>
    <m/>
    <m/>
    <m/>
    <m/>
    <s v="CL 132 D BIS 129 20"/>
    <n v="3042583463"/>
    <s v="brandonfarfan02@gmail.com"/>
    <s v="Bancolombia"/>
    <s v="Ahorros"/>
    <s v="25445518142"/>
    <s v="Masculino"/>
    <s v="Colombia"/>
    <s v="Puerto Boyacá"/>
    <s v="Boyacá"/>
    <d v="1998-07-20T00:00:00"/>
    <n v="25"/>
    <s v="TECNOLOGIA EN GESTION BANCARIA Y DE ENTIDADES FINANCIERAS"/>
    <m/>
  </r>
  <r>
    <x v="3"/>
    <s v="793-2023"/>
    <n v="97495"/>
    <s v="Secop II"/>
    <s v="793-2023CPS-P(97495)"/>
    <s v="FDLSUBACD-731-2023(97495)"/>
    <x v="0"/>
    <x v="0"/>
    <x v="1"/>
    <m/>
    <m/>
    <s v="ESTEBAN RESTREPO ARENAS"/>
    <n v="1152444282"/>
    <s v="Bogotá, D.C."/>
    <n v="1979"/>
    <n v="12120000"/>
    <n v="0"/>
    <n v="0"/>
    <n v="12120000"/>
    <n v="5050000"/>
    <m/>
    <m/>
    <n v="5"/>
    <s v="Persona Natural"/>
    <x v="0"/>
    <m/>
    <s v="PRESTAR SERVICIOS PROFESIONALES, PARA APOYAR JURÍDICAMENTE A LA ALCALDÍA LOCAL DE SUBA EN EL PROCESO DE COBRO PERSUASIVO Y REMISIÓN DE COBRO COACTIVO QUE COMPETA AL ALCALDE LOCAL, ASÍ COMO LAS GESTIONES JURÍDICAS PARA MANTENER ACTUALIZADA LA INFORMACIÓN CORRESPONDIENTE A MULTAS"/>
    <s v="https://community.secop.gov.co/Public/Tendering/OpportunityDetail/Index?noticeUID=CO1.NTC.5243037&amp;isFromPublicArea=True&amp;isModal=true&amp;asPopupView=true"/>
    <x v="21"/>
    <x v="530"/>
    <d v="2023-12-04T00:00:00"/>
    <d v="2024-02-11T00:00:00"/>
    <s v="2 meses 8 días."/>
    <d v="2024-02-11T00:00:00"/>
    <s v=""/>
    <d v="2024-02-11T00:00:00"/>
    <s v="2 meses 8 días."/>
    <s v="Término Ok"/>
    <m/>
    <m/>
    <m/>
    <m/>
    <s v="CL 9472A 52"/>
    <n v="3012607009"/>
    <s v="estebanr217@gmail.com"/>
    <s v="Bancolombia"/>
    <s v="Ahorros"/>
    <s v="68979563489"/>
    <s v="Masculino"/>
    <s v="Colombia"/>
    <s v="Bogotá, D.C."/>
    <s v="Cundinamarca"/>
    <d v="1992-11-25T00:00:00"/>
    <n v="31"/>
    <s v="MAESTRIA EN CIENCIAS ECONOMICAS, DERECHO"/>
    <m/>
  </r>
  <r>
    <x v="3"/>
    <s v="794-2023"/>
    <n v="97503"/>
    <s v="Secop II"/>
    <s v="794-2023-CPS-P(97503)"/>
    <s v="FDLSUBACD-732-2023(97503)"/>
    <x v="0"/>
    <x v="0"/>
    <x v="1"/>
    <m/>
    <m/>
    <s v="ANDREA CAROLINA PADILLA URBINA"/>
    <n v="1233889957"/>
    <s v="Bogotá, D.C."/>
    <n v="1979"/>
    <n v="12120000"/>
    <n v="0"/>
    <n v="0"/>
    <n v="12120000"/>
    <n v="5050000"/>
    <m/>
    <m/>
    <n v="5"/>
    <s v="Persona Natural"/>
    <x v="0"/>
    <m/>
    <s v="PRESTAR LOS SERVICIOS PROFESIONALES EN LA ALCALDÍA LOCAL DE SUBA, REALIZANDO ACCIONES PEDAGÓGICAS PREVENTIVAS Y DE SENSIBILIZACIÓN PARA EL ACATAMIENTO VOLUNTARIO DE LAS NORMAS EN LA LOCALIDAD"/>
    <s v="https://community.secop.gov.co/Public/Tendering/OpportunityDetail/Index?noticeUID=CO1.NTC.5259158&amp;isFromPublicArea=True&amp;isModal=true&amp;asPopupView=true"/>
    <x v="21"/>
    <x v="537"/>
    <d v="2023-12-12T00:00:00"/>
    <d v="2024-02-15T00:00:00"/>
    <s v="2 meses 4 días."/>
    <d v="2024-02-15T00:00:00"/>
    <s v=""/>
    <d v="2024-02-15T00:00:00"/>
    <s v="2 meses 4 días."/>
    <s v="Término Ok"/>
    <m/>
    <m/>
    <m/>
    <m/>
    <s v="CL 132D 12932"/>
    <n v="3208021579"/>
    <s v="carolinapadilla9703@gmail.com"/>
    <s v="Banco Scotiabank Colpatria"/>
    <s v="Ahorros"/>
    <s v="122056436"/>
    <s v="Femenino"/>
    <s v="Colombia"/>
    <s v="Bogotá, D.C."/>
    <s v="Cundinamarca"/>
    <d v="1997-03-27T00:00:00"/>
    <n v="27"/>
    <s v="derecho "/>
    <m/>
  </r>
  <r>
    <x v="3"/>
    <s v="795-2023"/>
    <n v="97354"/>
    <s v="Secop II"/>
    <s v="795-2023-CPS-P(97354)"/>
    <s v="FDLSUBACD-733-2023(97354)"/>
    <x v="0"/>
    <x v="0"/>
    <x v="1"/>
    <m/>
    <m/>
    <s v="BELKIS INDIRA SANCHEZ LEGUIZAMON"/>
    <n v="46386139"/>
    <s v="Pesca (Boyacá)"/>
    <n v="1979"/>
    <n v="5050000"/>
    <n v="0"/>
    <n v="0"/>
    <n v="5050000"/>
    <n v="5050000"/>
    <m/>
    <m/>
    <n v="5"/>
    <s v="Persona Natural"/>
    <x v="0"/>
    <m/>
    <s v="Prestar los servicios profesionales como abogado en la Alcaldía Local de Suba, principalmente en todas las gestiones jurídicas y administrativas en materia de Propiedad Horizontal"/>
    <s v="https://community.secop.gov.co/Public/Tendering/OpportunityDetail/Index?noticeUID=CO1.NTC.5289423&amp;isFromPublicArea=True&amp;isModal=true&amp;asPopupView=true"/>
    <x v="21"/>
    <x v="534"/>
    <d v="2023-12-07T00:00:00"/>
    <d v="2024-01-11T00:00:00"/>
    <s v="1 meses 5 días."/>
    <d v="2024-01-11T00:00:00"/>
    <s v=""/>
    <d v="2024-01-11T00:00:00"/>
    <s v="1 meses 5 días."/>
    <s v="Término Ok"/>
    <m/>
    <m/>
    <m/>
    <m/>
    <s v="CARRERA 97 # 132-28"/>
    <n v="3102194524"/>
    <s v="indir84@hotmail.com"/>
    <s v="Banco BBVA"/>
    <s v="Ahorros"/>
    <s v="42320010"/>
    <s v="Femenino"/>
    <s v="Colombia"/>
    <s v="Sogamoso"/>
    <s v="Boyacá"/>
    <d v="1984-11-16T00:00:00"/>
    <n v="39"/>
    <s v="ESPECIALIZACION EN DERECHO PENAL; ESPECIALIZACION EN DERECHO ADMINISTRATIVO; DERECHO"/>
    <m/>
  </r>
  <r>
    <x v="3"/>
    <s v="796-2023"/>
    <n v="97348"/>
    <s v="Secop II"/>
    <s v="796-2023-CPS-P(97348)"/>
    <s v="FDLSUBACD-734-2023(97348)"/>
    <x v="0"/>
    <x v="0"/>
    <x v="1"/>
    <m/>
    <m/>
    <s v="JOSE OSCAR BAQUERO GONZALEZ"/>
    <n v="79290366"/>
    <s v="Bogotá, D.C."/>
    <n v="1979"/>
    <n v="15150000"/>
    <n v="0"/>
    <n v="0"/>
    <n v="15150000"/>
    <n v="5050000"/>
    <m/>
    <m/>
    <n v="5"/>
    <s v="Persona Natural"/>
    <x v="0"/>
    <m/>
    <s v="Prestar los servicios profesionales en la Alcaldía Local de Suba, realizando acciones pedagógicas preventivas y de sensibilización para el acatamiento voluntario de las normas en la localidad"/>
    <s v="https://community.secop.gov.co/Public/Tendering/OpportunityDetail/Index?noticeUID=CO1.NTC.5278246&amp;isFromPublicArea=True&amp;isModal=true&amp;asPopupView=true"/>
    <x v="21"/>
    <x v="530"/>
    <d v="2023-12-06T00:00:00"/>
    <d v="2024-03-06T00:00:00"/>
    <s v="3 meses 1 días."/>
    <d v="2024-03-06T00:00:00"/>
    <s v=""/>
    <d v="2024-03-06T00:00:00"/>
    <s v="3 meses 1 días."/>
    <s v="Término Ok"/>
    <m/>
    <m/>
    <m/>
    <m/>
    <s v="Carrera 93 No. 72 A 47_x000d_"/>
    <n v="3214728890"/>
    <s v="oscarcowboy@hotmail.com_x000d_"/>
    <s v="Bancolombia"/>
    <s v="Ahorros"/>
    <s v="46719605133"/>
    <s v="Masculino"/>
    <s v="Colombia"/>
    <s v="Gachetá"/>
    <s v="Cundinamarca"/>
    <d v="1963-05-25T00:00:00"/>
    <n v="61"/>
    <s v="DERECHO"/>
    <m/>
  </r>
  <r>
    <x v="3"/>
    <s v="797-2023"/>
    <n v="97318"/>
    <s v="Secop II"/>
    <s v="797-2023CPS-AG(97318)"/>
    <s v="FDLSUBACD-735-2023(97318)"/>
    <x v="0"/>
    <x v="0"/>
    <x v="0"/>
    <m/>
    <m/>
    <s v="SANDRA CONSUELO NuÑEZ GoMEZ"/>
    <n v="23756146"/>
    <s v="Miraflores (Boyaca)"/>
    <n v="1979"/>
    <n v="5610000"/>
    <n v="0"/>
    <n v="0"/>
    <n v="5610000"/>
    <n v="2475000"/>
    <m/>
    <m/>
    <n v="1"/>
    <s v="Persona Natural"/>
    <x v="0"/>
    <m/>
    <s v="APOYAR LA GESTIÓN DOCUMENTAL DE LA ALCALDÍA LOCAL, ACOMPAÑANDO AL EQUIPO JURÍDICO Y POLICIVO EN LAS LABORES OPERATIVAS QUE GENERA EL PROCESO DE IMPULSO Y DEPURACIÓN DE LAS ACTUACIONES ADMINISTRATIVAS EXISTENTES EN LA ALCALDÍA LOCAL"/>
    <s v="https://community.secop.gov.co/Public/Tendering/OpportunityDetail/Index?noticeUID=CO1.NTC.5257083&amp;isFromPublicArea=True&amp;isModal=true&amp;asPopupView=true"/>
    <x v="21"/>
    <x v="532"/>
    <d v="2023-12-01T00:00:00"/>
    <d v="2024-02-12T00:00:00"/>
    <s v="2 meses 12 días."/>
    <d v="2024-02-12T00:00:00"/>
    <s v=""/>
    <d v="2024-02-12T00:00:00"/>
    <s v="2 meses 12 días."/>
    <s v="Término Ok"/>
    <m/>
    <m/>
    <m/>
    <m/>
    <s v="AV CALLE 145 N° 85 - 52 TORRE 2 APTO 306"/>
    <n v="3108546165"/>
    <s v="maccondo2003@hotmail.com"/>
    <s v="Banco Davivienda"/>
    <s v="Ahorros"/>
    <s v="477900141425"/>
    <s v="Femenino"/>
    <s v="Colombia"/>
    <s v="Bogotá, D.C."/>
    <s v="Cundinamarca"/>
    <d v="1984-04-16T00:00:00"/>
    <n v="40"/>
    <s v="BACHILLER"/>
    <m/>
  </r>
  <r>
    <x v="3"/>
    <s v="798-2023"/>
    <n v="97325"/>
    <s v="Secop II"/>
    <s v="798-2023-CPS-P(97325)"/>
    <s v="FDLSUBACD-736-2023(97325)"/>
    <x v="0"/>
    <x v="0"/>
    <x v="1"/>
    <m/>
    <m/>
    <s v="JANETH JARAMILLO URIBE"/>
    <n v="51602632"/>
    <s v="Bogotá, D.C."/>
    <n v="1979"/>
    <n v="21000000"/>
    <n v="0"/>
    <n v="0"/>
    <n v="21000000"/>
    <n v="7000000"/>
    <m/>
    <m/>
    <n v="5"/>
    <s v="Persona Natural"/>
    <x v="0"/>
    <m/>
    <s v="PRESTAR SERVICIOS PROFESIONALES PARA 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
    <s v="https://community.secop.gov.co/Public/Tendering/OpportunityDetail/Index?noticeUID=CO1.NTC.5239995&amp;isFromPublicArea=True&amp;isModal=true&amp;asPopupView=true"/>
    <x v="21"/>
    <x v="538"/>
    <d v="2023-12-21T00:00:00"/>
    <d v="2024-02-29T00:00:00"/>
    <s v="2 meses 9 días."/>
    <d v="2024-02-29T00:00:00"/>
    <s v=""/>
    <d v="2024-02-29T00:00:00"/>
    <s v="2 meses 9 días."/>
    <s v="Término Ok"/>
    <m/>
    <m/>
    <m/>
    <m/>
    <s v="CARRERA 13A#101-96"/>
    <n v="3153382800"/>
    <s v="JANETHJ@GMAIL.COM"/>
    <s v="Banco Davivienda"/>
    <s v="Ahorros"/>
    <s v="488438255512"/>
    <s v="Femenino"/>
    <s v="Colombia"/>
    <s v="Medellín"/>
    <s v="Antioquia"/>
    <d v="1961-03-29T00:00:00"/>
    <n v="63"/>
    <s v="ARQUITECTURA"/>
    <m/>
  </r>
  <r>
    <x v="3"/>
    <s v="799-2023"/>
    <n v="97367"/>
    <s v="Secop II"/>
    <s v="799-2023CPS-P(97367)"/>
    <s v="FDLSUBACD-737-2023(97367)"/>
    <x v="0"/>
    <x v="0"/>
    <x v="1"/>
    <m/>
    <m/>
    <s v="JUAN PABLO DIAZ SERRANO"/>
    <n v="1010209458"/>
    <s v="Bogotá, D.C."/>
    <n v="1979"/>
    <n v="10100000"/>
    <n v="0"/>
    <n v="0"/>
    <n v="10100000"/>
    <n v="5050000"/>
    <m/>
    <m/>
    <n v="5"/>
    <s v="Persona Natural"/>
    <x v="0"/>
    <m/>
    <s v="PRESTAR LOS SERVICIOS PROFESIONALES EN LA ALCALDÍA LOCAL DE SUBA, REALIZANDO ACCIONES PEDAGÓGICAS PREVENTIVAS Y DE SENSIBILIZACIÓN PARA EL ACATAMIENTO VOLUNTARIO DE LAS NORMAS EN LA LOCALIDAD"/>
    <s v="https://community.secop.gov.co/Public/Tendering/OpportunityDetail/Index?noticeUID=CO1.NTC.5329959&amp;isFromPublicArea=True&amp;isModal=true&amp;asPopupView=true"/>
    <x v="21"/>
    <x v="539"/>
    <d v="2023-12-20T00:00:00"/>
    <d v="2024-02-20T00:00:00"/>
    <s v="2 meses 1 días."/>
    <d v="2024-02-20T00:00:00"/>
    <s v=""/>
    <d v="2024-02-20T00:00:00"/>
    <s v="2 meses 1 días."/>
    <s v="Término Ok"/>
    <m/>
    <m/>
    <m/>
    <m/>
    <s v="Cr 8 N 17-42"/>
    <n v="3138712223"/>
    <s v="juanpablods2920@gmail.com "/>
    <s v="Bancolombia"/>
    <s v="Ahorros"/>
    <s v="14100020964"/>
    <s v="Masculino"/>
    <s v="Colombia"/>
    <s v="Bogotá, D.C."/>
    <s v="Cundinamarca"/>
    <d v="1992-03-29T00:00:00"/>
    <n v="32"/>
    <s v="ESPECIALIZACION EN CIENCIAS ADMINISTRATIVAS Y CONSTITUCIONALES; DERECHO"/>
    <m/>
  </r>
  <r>
    <x v="3"/>
    <s v="800-2023"/>
    <n v="97494"/>
    <s v="Secop II"/>
    <s v="800-2023CPS-P(97494)"/>
    <s v="FDLSUBACD-738-2023(97494)"/>
    <x v="0"/>
    <x v="0"/>
    <x v="1"/>
    <m/>
    <m/>
    <s v="GUILLERMO RAMIREZ TEJADA"/>
    <n v="79865830"/>
    <s v="Bogotá, D.C."/>
    <n v="1979"/>
    <n v="10100000"/>
    <n v="0"/>
    <n v="0"/>
    <n v="10100000"/>
    <n v="5050000"/>
    <m/>
    <m/>
    <n v="5"/>
    <s v="Persona Natural"/>
    <x v="0"/>
    <m/>
    <s v="PRESTAR LOS SERVICIOS PROFESIONALES PARA APOYAR_x000a_JURÍDICAMENTE LA EJECUCIÓN DE LAS ACCIONES REQUERIDAS PARA LA DEPURACIÓN DE LAS ACTUACIONES_x000a_ADMINISTRATIVAS QUE CURSAN EN LA ALCALDÍA LOCAL."/>
    <s v="https://community.secop.gov.co/Public/Tendering/OpportunityDetail/Index?noticeUID=CO1.NTC.5303106&amp;isFromPublicArea=True&amp;isModal=true&amp;asPopupView=true"/>
    <x v="21"/>
    <x v="530"/>
    <d v="2023-12-06T00:00:00"/>
    <d v="2024-02-19T00:00:00"/>
    <s v="2 meses 14 días."/>
    <d v="2024-02-19T00:00:00"/>
    <s v=""/>
    <d v="2024-02-19T00:00:00"/>
    <s v="2 meses 14 días."/>
    <s v="Término Ok"/>
    <m/>
    <m/>
    <m/>
    <m/>
    <s v="Diag 84A No. 76-13"/>
    <n v="3213262557"/>
    <s v="nimegol@gmail.com"/>
    <s v="Banco BBVA"/>
    <s v="Ahorros"/>
    <s v="242581452"/>
    <s v="Masculino"/>
    <s v="Colombia"/>
    <s v="Bogotá, D.C."/>
    <s v="Cundinamarca"/>
    <d v="1976-08-29T00:00:00"/>
    <n v="47"/>
    <s v="DERECHO"/>
    <m/>
  </r>
  <r>
    <x v="3"/>
    <s v="801-2023"/>
    <n v="97368"/>
    <s v="Secop II"/>
    <s v="801-2023CPS-P(97368)"/>
    <s v="FDLSUBACD-739-2023(97368)"/>
    <x v="0"/>
    <x v="0"/>
    <x v="1"/>
    <m/>
    <m/>
    <s v="MARIA ALEXANDRA MESA VALDES"/>
    <n v="1019115847"/>
    <s v="Bogotá, D.C."/>
    <n v="2032"/>
    <n v="12120000"/>
    <n v="0"/>
    <n v="0"/>
    <n v="12120000"/>
    <n v="5050000"/>
    <m/>
    <m/>
    <n v="5"/>
    <s v="Persona Natural"/>
    <x v="0"/>
    <m/>
    <s v="Prestar servicios profesionales para el acompañamiento, formación y gestión de instrumentos jurídicos con enfoque diferencial, que orienten a la ciudadanía frente a las rutas institucionales de atención y permitan fortalecer las capacidades locales para la prevención de violencias y conflictos en Suba."/>
    <s v="https://community.secop.gov.co/Public/Tendering/OpportunityDetail/Index?noticeUID=CO1.NTC.5256150&amp;isFromPublicArea=True&amp;isModal=true&amp;asPopupView=true"/>
    <x v="13"/>
    <x v="535"/>
    <d v="2023-12-12T00:00:00"/>
    <d v="2024-02-17T00:00:00"/>
    <s v="2 meses 6 días."/>
    <d v="2024-02-17T00:00:00"/>
    <s v=""/>
    <d v="2024-02-17T00:00:00"/>
    <s v="2 meses 6 días."/>
    <s v="Término Ok"/>
    <m/>
    <m/>
    <m/>
    <m/>
    <s v="CARRERA 91#137-70"/>
    <n v="3102699861"/>
    <s v="ALEXANDRAMESAVALDES@GMAIL.COM"/>
    <s v="Banco Davivienda"/>
    <s v="Ahorros"/>
    <s v="570007470469642"/>
    <s v="Femenino"/>
    <s v="Colombia"/>
    <s v="Bogotá, D.C."/>
    <s v="Cundinamarca"/>
    <d v="1995-12-12T00:00:00"/>
    <n v="28"/>
    <s v="ANROPOLOGIA"/>
    <m/>
  </r>
  <r>
    <x v="3"/>
    <s v="802-2023"/>
    <n v="97483"/>
    <s v="Secop II"/>
    <s v="802-2023-CPS-AG(97483)"/>
    <s v="FDLSUBACD-740-2023(97483)"/>
    <x v="0"/>
    <x v="0"/>
    <x v="0"/>
    <m/>
    <m/>
    <s v="NISHME INDIRA FONTALVO SALCEDO"/>
    <n v="1007134154"/>
    <s v="Santo Tomás (Atlántico)"/>
    <n v="1978"/>
    <n v="10000000"/>
    <n v="0"/>
    <n v="0"/>
    <n v="10000000"/>
    <n v="4000000.0000000005"/>
    <m/>
    <m/>
    <n v="2"/>
    <s v="Persona Natural"/>
    <x v="0"/>
    <m/>
    <s v="PRESTAR LOS SERVICIOS DE APOYO A LA GESTIÓN PARA APOYAR Y DAR SOPORTE TÉCNICO AL ADMINISTRADOR Y USUARIO FINAL DE LA RED DE SISTEMAS Y TECNOLOGÍA E INFORMACIÓN DE LA ALCALDÍA LOCAL"/>
    <s v="https://community.secop.gov.co/Public/Tendering/OpportunityDetail/Index?noticeUID=CO1.NTC.5275266&amp;isFromPublicArea=True&amp;isModal=true&amp;asPopupView=true"/>
    <x v="9"/>
    <x v="536"/>
    <d v="2023-12-21T00:00:00"/>
    <d v="2024-02-26T00:00:00"/>
    <s v="2 meses 6 días."/>
    <d v="2024-02-26T00:00:00"/>
    <s v=""/>
    <d v="2024-02-26T00:00:00"/>
    <s v="2 meses 6 días."/>
    <s v="Término Ok"/>
    <m/>
    <m/>
    <m/>
    <m/>
    <s v="Calle 86 A # 95 – 16"/>
    <n v="3228256156"/>
    <s v="nishsalcedo@gmail.com"/>
    <s v="Banco Scotiabank Colpatria"/>
    <s v="Ahorros"/>
    <s v="4602022775"/>
    <s v="Femenino"/>
    <s v="Colombia"/>
    <s v="Santo Tomás"/>
    <s v="Atlántico"/>
    <d v="1992-06-30T00:00:00"/>
    <n v="31"/>
    <s v="TECNOLOGÍA EN DISEÑO, IMPLEMENTACIÓN Y MANTENIMIENTO DE; TÉCNICA PROFESIONAL EN INSTALACIÓN Y MANTENIMIENTO DE REDES DE "/>
    <m/>
  </r>
  <r>
    <x v="3"/>
    <s v="803-2023"/>
    <n v="97743"/>
    <s v="Secop II"/>
    <s v="803-2023-CPS-P(97743)"/>
    <s v="FDLSUBACD-741-2023(97743)"/>
    <x v="0"/>
    <x v="0"/>
    <x v="1"/>
    <m/>
    <m/>
    <s v="DANIEL BARBOSA QUINTERO"/>
    <n v="1018454388"/>
    <s v="Bogotá, D.C."/>
    <n v="1978"/>
    <n v="5050000"/>
    <n v="0"/>
    <n v="0"/>
    <n v="5050000"/>
    <n v="5050000"/>
    <m/>
    <m/>
    <n v="1"/>
    <s v="Persona Natural"/>
    <x v="0"/>
    <m/>
    <s v="PRESTAR LOS SERVICIOS DE APOYO A LA GESTIÓN EN LAS TAREAS OPERATIVAS DE CARÁCTER ARCHIVÍSTICO PARA GARANTIZAR LA CORRECTA APLICACIÓN DE LOS PROCEDIMIENTOS TÉCNICOS EN EL MARCO DEL PROCESO DE DEPURACIÓN E IMPULSO DE LAS ACTUACIONES ADMINISTRATIVAS EXISTENTES QUE CURSAN EN LA ALCALDÍA LOCAL."/>
    <s v="https://community.secop.gov.co/Public/Tendering/OpportunityDetail/Index?noticeUID=CO1.NTC.5336150&amp;isFromPublicArea=True&amp;isModal=true&amp;asPopupView=true"/>
    <x v="9"/>
    <x v="530"/>
    <d v="2023-12-06T00:00:00"/>
    <d v="2024-01-27T00:00:00"/>
    <s v="1 meses 22 días."/>
    <d v="2024-01-27T00:00:00"/>
    <s v=""/>
    <d v="2024-01-27T00:00:00"/>
    <s v="1 meses 22 días."/>
    <s v="Término Ok"/>
    <m/>
    <m/>
    <m/>
    <m/>
    <s v="CL 54 10 66"/>
    <n v="3193509987"/>
    <s v="daniel.quintero.dev@gmail.com"/>
    <s v="Bancolombia"/>
    <s v="Ahorros"/>
    <s v="38813416139"/>
    <s v="Masculino"/>
    <s v="Colombia"/>
    <s v="Bogotá, D.C."/>
    <s v="Cundinamarca"/>
    <d v="1992-09-04T00:00:00"/>
    <n v="31"/>
    <s v="FINANZAS Y COMERCIO INTERNACIONAL"/>
    <m/>
  </r>
  <r>
    <x v="3"/>
    <s v="804-2023"/>
    <n v="97741"/>
    <s v="Secop II"/>
    <s v="804-2023-CPS-P(97741)"/>
    <s v="FDLSUBACD-742-2023(97741)"/>
    <x v="0"/>
    <x v="0"/>
    <x v="1"/>
    <m/>
    <m/>
    <s v="VALENTINA ORBEGOZO DÍAZ"/>
    <n v="1000163101"/>
    <s v="Bogotá, D.C."/>
    <n v="1978"/>
    <n v="8244000"/>
    <n v="0"/>
    <n v="0"/>
    <n v="8244000"/>
    <n v="4580000"/>
    <m/>
    <m/>
    <n v="1"/>
    <s v="Persona Natural"/>
    <x v="0"/>
    <m/>
    <s v="PRESTAR SERVICIOS PROFESIONALES PARA DESARROLLAR LOS PROCESOS DE FORMACIÓN Y MESAS DE COCREACIÓN QUE CONTRIBUYAN AL FORTALECIMIENTO DE LAS COMPETENCIAS CIUDADANAS DE LA LOCALIDAD DE SUBA, ASÍ COMO LA CONSOLIDACIÓN DE UN CLUSTER DE COLECTIVOS DE INTERÉS SUBALAB, EN EL MARCO DEL USO Y APROPIACIÓN TIC PARA LA REACTIVACIÓN ECONÓMICA Y SOCIAL"/>
    <s v="https://community.secop.gov.co/Public/Tendering/OpportunityDetail/Index?noticeUID=CO1.NTC.5256053&amp;isFromPublicArea=True&amp;isModal=true&amp;asPopupView=true"/>
    <x v="9"/>
    <x v="531"/>
    <d v="2023-12-04T00:00:00"/>
    <d v="2024-01-29T00:00:00"/>
    <s v="1 meses 26 días."/>
    <d v="2024-01-29T00:00:00"/>
    <s v=""/>
    <d v="2024-01-29T00:00:00"/>
    <s v="1 meses 26 días."/>
    <s v="Término Ok"/>
    <m/>
    <m/>
    <m/>
    <m/>
    <s v="CL 46 #5 21"/>
    <n v="3012639706"/>
    <s v="valentinaodiaz23@gmail.com"/>
    <s v="Bancolombia"/>
    <s v="Ahorros"/>
    <s v="29923174832"/>
    <s v="Femenino"/>
    <s v="Colombia"/>
    <s v="Bogotá, D.C."/>
    <s v="Cundinamarca"/>
    <d v="2001-08-23T00:00:00"/>
    <n v="22"/>
    <s v="GOBIERNO Y RELACIONES INTERNACIONALES"/>
    <m/>
  </r>
  <r>
    <x v="3"/>
    <s v="805-2023 C1"/>
    <n v="97464"/>
    <s v="Secop II"/>
    <s v="805-2023CPS-P(97464)"/>
    <s v="FDLSUBACD-743-2023(97464)"/>
    <x v="0"/>
    <x v="0"/>
    <x v="1"/>
    <d v="2024-01-09T00:00:00"/>
    <n v="6228333"/>
    <s v="ANGIE SERRANO POVEDA"/>
    <n v="1033766618"/>
    <s v="Bogotá, D.C."/>
    <n v="1977"/>
    <n v="12120000"/>
    <n v="0"/>
    <n v="0"/>
    <n v="12120000"/>
    <n v="5050000"/>
    <m/>
    <m/>
    <n v="5"/>
    <s v="Persona Natural"/>
    <x v="1"/>
    <s v="1. 9/01/2024 6:29:57 PM Mediante documento remitido por el señor Alcalde Local quien obra como supervisor del Contrato de Prestación de Servicios No. 805-2023CPS-P(97464) suscrito con otra ANGIE BIBIANA SERRANO POVEDA, identificada con cédula de ciudadanía No. 1.033.766.618 DE BOGOTA D.C, se solicita CESIÓN del mismo, de conformidad con la justificación contenida en el documento anexo, que hace parte integral de la presente modificación contractual. Por lo anterior, se realiza la CESIÓN del Contrato de Prestación de Servicios No. 805-2023CPS-P(97464), a ANDREY URIEL VERGARA SANCHEZ, identificado con cédula de ciudadanía No. 79.894.957 de Bogotá D.C, a partir del 09 de enero de 2024, teniendo en cuenta la idoneidad, previa verificación del cumplimiento de los requisitos aportados por el contratista. Lo anterior de conformidad con los documentos anexos, los cuales hacen parte integral de la presente modificación contractual."/>
    <s v="Prestar servicios profesionales para promover la experimentación y acompañamiento del laboratorio de innovación digital de Suba y realizar el acompañamiento pedagógico para desarrollar los procesos de formación y diseño de prototipos que contribuyan al fortalecimiento de las competencias ciudadanas de la localidad de suba, SUBALAB, en el marco del uso y apropiación TIC."/>
    <s v="https://community.secop.gov.co/Public/Tendering/OpportunityDetail/Index?noticeUID=CO1.NTC.5252385&amp;isFromPublicArea=True&amp;isModal=true&amp;asPopupView=true"/>
    <x v="9"/>
    <x v="530"/>
    <d v="2023-12-06T00:00:00"/>
    <d v="2024-02-15T00:00:00"/>
    <s v="2 meses 10 días."/>
    <d v="2024-02-15T00:00:00"/>
    <s v=""/>
    <d v="2024-02-15T00:00:00"/>
    <s v="2 meses 10 días."/>
    <s v="Término Ok"/>
    <m/>
    <m/>
    <m/>
    <m/>
    <s v="Cra 10 Sur #14 -24"/>
    <n v="3118343927"/>
    <s v="angiebibianaserranopoveda@gmail.com"/>
    <s v="Bancolombia"/>
    <s v="Ahorros"/>
    <s v="24695971008"/>
    <s v="Femenino"/>
    <s v="Colombia"/>
    <s v="Bogotá, D.C."/>
    <s v="Cundinamarca"/>
    <d v="1994-07-29T00:00:00"/>
    <n v="29"/>
    <s v="ESPECIALIZACION EN ALTA DIRRECION DEL ESTADO; ADMINISTRACION PUBLICA"/>
    <m/>
  </r>
  <r>
    <x v="3"/>
    <s v="805-2023"/>
    <n v="97464"/>
    <s v="Secop II"/>
    <s v="805-2023CPS-P(97464)"/>
    <s v="FDLSUBACD-743-2023(97464)"/>
    <x v="0"/>
    <x v="0"/>
    <x v="1"/>
    <m/>
    <m/>
    <s v="ANDREY URIEL VERGARA SANCHEZ"/>
    <n v="1033766618"/>
    <s v="Bogotá, D.C."/>
    <n v="1977"/>
    <n v="12120000"/>
    <n v="0"/>
    <n v="0"/>
    <n v="12120000"/>
    <n v="5050000"/>
    <m/>
    <m/>
    <n v="5"/>
    <s v="Persona Natural"/>
    <x v="0"/>
    <m/>
    <s v="Prestar servicios profesionales para promover la experimentación y acompañamiento del laboratorio de innovación digital de Suba y realizar el acompañamiento pedagógico para desarrollar los procesos de formación y diseño de prototipos que contribuyan al fortalecimiento de las competencias ciudadanas de la localidad de suba, SUBALAB, en el marco del uso y apropiación TIC."/>
    <s v="https://community.secop.gov.co/Public/Tendering/OpportunityDetail/Index?noticeUID=CO1.NTC.5252385&amp;isFromPublicArea=True&amp;isModal=true&amp;asPopupView=true"/>
    <x v="9"/>
    <x v="530"/>
    <d v="2023-12-04T00:00:00"/>
    <d v="2024-02-15T00:00:00"/>
    <s v="2 meses 12 días."/>
    <d v="2024-02-15T00:00:00"/>
    <s v=""/>
    <d v="2024-02-15T00:00:00"/>
    <s v="2 meses 12 días."/>
    <s v="Término Ok"/>
    <m/>
    <m/>
    <m/>
    <m/>
    <s v="Diagonal 48 Sur #53-39"/>
    <n v="3044473644"/>
    <s v="andreyvs10@hotmail.com"/>
    <s v="Banco Caja Social (BCSC)"/>
    <s v="Ahorros"/>
    <s v="24099988485"/>
    <s v="Masculino"/>
    <s v="Colombia"/>
    <s v="Bogotá, D.C."/>
    <s v="Cundinamarca"/>
    <d v="1977-12-10T00:00:00"/>
    <n v="46"/>
    <s v="ESPECIALIZACION EN GERENCIA SOCIAL; TRABAJO SOCIAL"/>
    <m/>
  </r>
  <r>
    <x v="3"/>
    <s v="806-2023"/>
    <n v="97481"/>
    <s v="Secop II"/>
    <s v="806-2023CPS-AG(97481)"/>
    <s v="FDLSUBACD-744-2023(97481)"/>
    <x v="0"/>
    <x v="0"/>
    <x v="0"/>
    <m/>
    <m/>
    <s v="JAVIER CAMILO MESA NOVOA"/>
    <n v="1015438810"/>
    <s v="Bogotá, D.C."/>
    <n v="1978"/>
    <n v="6000000"/>
    <n v="0"/>
    <n v="0"/>
    <n v="6000000"/>
    <n v="4000000.0000000005"/>
    <m/>
    <m/>
    <n v="1"/>
    <s v="Persona Natural"/>
    <x v="0"/>
    <m/>
    <s v="PRESTAR LOS SERVICIOS DE APOYO A LA GESTIÓN PARA APOYAR Y DAR SOPORTE TÉCNICO AL ADMINISTRADOR Y USUARIO FINAL DE LA RED DE SISTEMAS Y TECNOLOGÍA E INFORMACIÓN DE LA ALCALDÍA LOCAL"/>
    <s v="https://community.secop.gov.co/Public/Tendering/OpportunityDetail/Index?noticeUID=CO1.NTC.5262514&amp;isFromPublicArea=True&amp;isModal=true&amp;asPopupView=true"/>
    <x v="9"/>
    <x v="533"/>
    <d v="2023-12-06T00:00:00"/>
    <d v="2024-01-20T00:00:00"/>
    <s v="1 meses 15 días."/>
    <d v="2024-01-20T00:00:00"/>
    <s v=""/>
    <d v="2024-01-20T00:00:00"/>
    <s v="1 meses 15 días."/>
    <s v="Término Ok"/>
    <m/>
    <m/>
    <m/>
    <m/>
    <s v="CL 141 A 107 07"/>
    <n v="3186946007"/>
    <s v="kmomesa@gmail.com"/>
    <s v="Banco BBVA"/>
    <s v="Ahorros"/>
    <s v="268314978"/>
    <s v="Masculino"/>
    <s v="Colombia"/>
    <s v="Bogotá, D.C."/>
    <s v="Cundinamarca"/>
    <d v="1993-05-29T00:00:00"/>
    <n v="31"/>
    <s v="TECNOLOGÍA EN DISEÑO,_x000a_IMPLEMENTACIÓN Y MANTENIMIENTO, INGENIERÍA EN TELECOMUNICACIONES"/>
    <m/>
  </r>
  <r>
    <x v="3"/>
    <s v="807-2023"/>
    <n v="97460"/>
    <s v="Secop II"/>
    <s v="807-2023CPS-P(97460)"/>
    <s v="FDLSUBACD-745-2023(97460)"/>
    <x v="0"/>
    <x v="0"/>
    <x v="1"/>
    <m/>
    <m/>
    <s v="JOSe MOISeS CETINA TALADICHE"/>
    <n v="79923325"/>
    <s v="Bogotá, D.C."/>
    <n v="1976"/>
    <n v="16160000"/>
    <n v="0"/>
    <n v="0"/>
    <n v="16160000"/>
    <n v="5050000"/>
    <m/>
    <m/>
    <n v="1"/>
    <s v="Persona Natural"/>
    <x v="0"/>
    <m/>
    <s v="PRESTAR SERVICIOS PROFESIONALES PARA APOYAR LA ADMINISTRACIÓN DEL PROGRAMA CONECTIVIDAD RURAL DE ACUERDO AL PROYECTO 1976 LA RURALIDAD SE CONECTA CON EL MUNDO, EN LA LOCALIDAD DE SUBA"/>
    <s v="https://community.secop.gov.co/Public/Tendering/OpportunityDetail/Index?noticeUID=CO1.NTC.5255737&amp;isFromPublicArea=True&amp;isModal=true&amp;asPopupView=true"/>
    <x v="9"/>
    <x v="533"/>
    <d v="2023-12-04T00:00:00"/>
    <d v="2024-03-14T00:00:00"/>
    <s v="3 meses 11 días."/>
    <d v="2024-03-14T00:00:00"/>
    <s v=""/>
    <d v="2024-03-14T00:00:00"/>
    <s v="3 meses 11 días."/>
    <s v="Término Ok"/>
    <m/>
    <m/>
    <m/>
    <m/>
    <s v="KR 16 C # 72 50 SUR"/>
    <n v="3192975840"/>
    <s v="jcetina25@yahoo.e"/>
    <s v="Banco Caja Social (BCSC)"/>
    <s v="Ahorros"/>
    <s v="24047913194"/>
    <s v="Masculino"/>
    <s v="Colombia"/>
    <s v="Chita"/>
    <s v="Boyacá"/>
    <d v="1981-02-27T00:00:00"/>
    <n v="43"/>
    <s v="INGENIERIA DE SISTEMAS,FORMACION SOCIAL Y PARTICIPACION "/>
    <m/>
  </r>
  <r>
    <x v="3"/>
    <s v="808-2023"/>
    <n v="97468"/>
    <s v="Secop II"/>
    <s v="808-2023CPS-P(97468)"/>
    <s v="FDLSUBACD-746-2023(97468)"/>
    <x v="0"/>
    <x v="0"/>
    <x v="1"/>
    <m/>
    <m/>
    <s v="JUAN NICOLAS RODRIGUEZ DUERO"/>
    <n v="11449155"/>
    <s v="Bogotá, D.C."/>
    <n v="1977"/>
    <n v="22220000"/>
    <n v="11110000"/>
    <n v="0"/>
    <n v="33330000"/>
    <n v="5050000"/>
    <m/>
    <m/>
    <n v="1"/>
    <s v="Persona Natural"/>
    <x v="6"/>
    <s v="1. 26/03/2024 10:40:33 AM Mediante documento radicado en el Fondo de Desarrollo Local de Suba, por la Supervisión y el apoyo a la supervisión del Contrato 808-2023 CPS-P(97468) se solicita ADICIÓN Y PRORROGA del contrato, suscrito con JUAN NICOLAS RODRIGUEZ DUERO, por el término de DOS (2) MESES y SEIS (6) DIAS y por valor de ONCE MILLONES CIENTO DIEZ MIL PESOS ($11.110.000) . Teniendo en cuenta la justificación que se encuentra en documento anexo, el cual hace parte integral del presente contrato. La nueva fecha terminación del contrato es el 21 de JUNIO de 2024. Lo anterior, con fundamento además en el principio de la autonomía de la voluntad consagrado en el artículo 1602 del Código Civil, en concordancia con el artículo 40 de la Ley 80 de 1993, inciso tercero"/>
    <s v="Prestar servicios profesionales para promover la investigación y gestionar el observatorio de oportunidades del laboratorio de innovación digital de Suba, y realizar el acompañamiento pedagógico para desarrollar los procesos de formación y diseño de prototipos que contribuyan al fortalecimiento de las competencias ciudadanas de la localidad de suba SUBALAB, en el marco del uso y apropiación TIC"/>
    <s v="https://community.secop.gov.co/Public/Tendering/OpportunityDetail/Index?noticeUID=CO1.NTC.5232246&amp;isFromPublicArea=True&amp;isModal=False"/>
    <x v="9"/>
    <x v="532"/>
    <d v="2023-12-04T00:00:00"/>
    <d v="2024-04-15T00:00:00"/>
    <s v="4 meses 12 días."/>
    <d v="2024-06-21T00:00:00"/>
    <s v="2 meses 6 días."/>
    <d v="2024-06-21T00:00:00"/>
    <s v="6 meses 18 días."/>
    <s v="Término Ok"/>
    <m/>
    <m/>
    <m/>
    <m/>
    <s v="Cl. 147 #90-74"/>
    <n v="3203880773"/>
    <s v="peperaton@gmail.com"/>
    <s v="Bancolombia"/>
    <s v="Ahorros"/>
    <s v="69848513989"/>
    <s v="Masculino"/>
    <s v="Colombia"/>
    <s v="Madrid"/>
    <s v="Cundinamarca"/>
    <d v="1984-07-17T00:00:00"/>
    <n v="39"/>
    <s v="PUBLICIDAD,Monitor capacitación Digital"/>
    <m/>
  </r>
  <r>
    <x v="3"/>
    <s v="809-2023"/>
    <n v="97629"/>
    <s v="Secop II"/>
    <s v="809-2023CPS-P(97629)"/>
    <s v="FDLSUBACD-747-2023(97629)"/>
    <x v="0"/>
    <x v="0"/>
    <x v="1"/>
    <m/>
    <m/>
    <s v="BLANCARLIS GUILLEN VILLALOBOS"/>
    <n v="1063481921"/>
    <s v="Chimichagua (Cesar)"/>
    <n v="1996"/>
    <n v="30800000"/>
    <n v="15400000"/>
    <n v="0"/>
    <n v="46200000"/>
    <n v="7000000"/>
    <m/>
    <m/>
    <n v="1"/>
    <s v="Persona Natural"/>
    <x v="6"/>
    <s v="1. 2/04/2024 6:06:15 PM La supervisión del Contrato de Prestación de Servicios No. 809-2023CPS-P(97629) suscrito con BLANCARLIS GUILLEN VILLALOBOS, identificado con cédula de ciudadanía No. 1.063.481.921 radicó en la Oficina de Contratación solicitud de ADICIÓN Y PRÓRROGA No. (1), del mismo; prórroga hasta el catorce (17) de junio de 2024, y adición por la suma de QUINCE MILLONES CUATROCIENTOS MIL PESOS M/CTE. ($ 15.400.000) la cual se encuentra respaldada con el Certificado de Disponibilidad Presupuestal No. 1124 del 1 de abril de 2024, teniendo en cuenta la justificación que se encuentra en los documentos anexos, que hacen parte integral del presente Contrato"/>
    <s v="PRESTAR SERVICIOS PROFESIONALES PARA LA ARTICULACIÓN, ASISTENCIA Y ACOMPAÑAMIENTO DE LOS PROCESOS DE PROMOCIÓN DE LA PARTICIPACIÓN DE LAS MUJERES Y DE LA EQUIDAD DE GÉNERO, PARA MATERIALIZAR EN LA LOCALIDAD LAS ESTRATEGIAS DE TERRITORIALIZACIÓN Y TRANSVERSALIZACIÓN DE LA POLÍTICA PUBLICA DE MUJERES Y EQUIDAD DE GÉNERO, PPMYEG."/>
    <s v="https://community.secop.gov.co/Public/Tendering/OpportunityDetail/Index?noticeUID=CO1.NTC.5240706&amp;isFromPublicArea=True&amp;isModal=true&amp;asPopupView=true"/>
    <x v="4"/>
    <x v="530"/>
    <d v="2023-12-04T00:00:00"/>
    <d v="2024-04-11T00:00:00"/>
    <s v="4 meses 8 días."/>
    <d v="2024-06-17T00:00:00"/>
    <s v="2 meses 6 días."/>
    <d v="2024-06-17T00:00:00"/>
    <s v="6 meses 14 días."/>
    <s v="Término Ok"/>
    <m/>
    <m/>
    <m/>
    <m/>
    <s v="Cl 135 N° 118-30"/>
    <n v="3144939768"/>
    <s v="blancarlis12@hotmail.com"/>
    <s v="Banco Davivienda"/>
    <s v="Ahorros"/>
    <s v="451800157377"/>
    <s v="Femenino"/>
    <s v="Colombia"/>
    <s v="Chimichagua"/>
    <s v="Cesar"/>
    <d v="1986-06-27T00:00:00"/>
    <n v="37"/>
    <s v="ESPECIALIZACION EN FINANZAS PUBLICAS, DERECHO"/>
    <m/>
  </r>
  <r>
    <x v="3"/>
    <s v="810-2023"/>
    <n v="97510"/>
    <s v="Secop II"/>
    <s v="810-2023-CPS-P(97510)"/>
    <s v="FDLSUBACD-748-2023(97510)"/>
    <x v="0"/>
    <x v="0"/>
    <x v="1"/>
    <m/>
    <m/>
    <s v="JUAN DAVID DIAZ DIAZ"/>
    <n v="1019063529"/>
    <s v="Bogotá, D.C."/>
    <n v="1979"/>
    <n v="12120000"/>
    <n v="0"/>
    <n v="0"/>
    <n v="12120000"/>
    <n v="8079999.9999999991"/>
    <m/>
    <m/>
    <n v="5"/>
    <s v="Persona Natural"/>
    <x v="0"/>
    <m/>
    <s v="PRESTAR SERVICIOS PROFESIONALES PARA 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_x000a_DE SUBA Y LA ALCALDÍA LOCAL DE SUBA."/>
    <s v="https://community.secop.gov.co/Public/Tendering/OpportunityDetail/Index?noticeUID=CO1.NTC.5261765&amp;isFromPublicArea=True&amp;isModal=true&amp;asPopupView=true"/>
    <x v="21"/>
    <x v="535"/>
    <d v="2023-12-13T00:00:00"/>
    <d v="2024-01-15T00:00:00"/>
    <s v="1 meses 3 días."/>
    <d v="2024-02-15T00:00:00"/>
    <s v="1 meses "/>
    <d v="2024-02-15T00:00:00"/>
    <s v="2 meses 3 días."/>
    <s v="Término Ok"/>
    <m/>
    <m/>
    <m/>
    <m/>
    <s v="Calle 147 No. 94-17 Apto 518 Int.9"/>
    <n v="3203646185"/>
    <s v="rasmus-233@hotmail.com"/>
    <s v="Banco Scotiabank Colpatria"/>
    <s v="Ahorros"/>
    <s v="4382026294"/>
    <s v="Masculino"/>
    <s v="Colombia"/>
    <s v="Bogotá, D.C."/>
    <s v="Cundinamarca"/>
    <d v="1991-09-11T00:00:00"/>
    <n v="32"/>
    <s v="Máster Universitario en Derecho Empresarial,DERECHO "/>
    <m/>
  </r>
  <r>
    <x v="3"/>
    <s v="811-2023"/>
    <n v="97510"/>
    <s v="Secop II"/>
    <s v="811-2023CPS-P(97510)"/>
    <s v="FDLSUBACD-749-2023(97510)"/>
    <x v="0"/>
    <x v="0"/>
    <x v="1"/>
    <m/>
    <m/>
    <s v="SANDRA MILENA MURCIA DURAN"/>
    <n v="52790989"/>
    <s v="Bogotá, D.C."/>
    <n v="1979"/>
    <n v="12120000"/>
    <n v="0"/>
    <n v="0"/>
    <n v="12120000"/>
    <n v="5050000"/>
    <m/>
    <m/>
    <n v="5"/>
    <s v="Persona Natural"/>
    <x v="0"/>
    <m/>
    <s v="Prestar servicios profesionales para 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
    <s v="https://community.secop.gov.co/Public/Tendering/OpportunityDetail/Index?noticeUID=CO1.NTC.5268324&amp;isFromPublicArea=True&amp;isModal=true&amp;asPopupView=true"/>
    <x v="21"/>
    <x v="535"/>
    <d v="2023-12-07T00:00:00"/>
    <d v="2024-02-24T00:00:00"/>
    <s v="2 meses 18 días."/>
    <d v="2024-02-24T00:00:00"/>
    <s v=""/>
    <d v="2024-02-24T00:00:00"/>
    <s v="2 meses 18 días."/>
    <s v="Término Ok"/>
    <m/>
    <m/>
    <m/>
    <m/>
    <s v="CARRE 65 N 22 A 43 APT 104 TORRE 2"/>
    <n v="3204856877"/>
    <s v="Abogadamilekm@gmail.com"/>
    <s v="Banco Caja Social (BCSC)"/>
    <s v="Ahorros"/>
    <s v="24053298939"/>
    <s v="Femenino"/>
    <s v="Colombia"/>
    <s v="Bogotá, D.C."/>
    <s v="Cundinamarca"/>
    <d v="1980-11-21T00:00:00"/>
    <n v="43"/>
    <s v="DERECHO"/>
    <m/>
  </r>
  <r>
    <x v="3"/>
    <s v="812-2023"/>
    <n v="97510"/>
    <s v="Secop II"/>
    <s v="812-2023-CPS-P(97510)"/>
    <s v="FDLSUBACD-750-2023(97510)"/>
    <x v="0"/>
    <x v="0"/>
    <x v="1"/>
    <m/>
    <m/>
    <s v="JORGE ENRIQUE VARGAS CASTILLO"/>
    <n v="1026279183"/>
    <s v="Bogotá, D.C."/>
    <n v="1979"/>
    <n v="12120000"/>
    <n v="0"/>
    <n v="0"/>
    <n v="12120000"/>
    <n v="5050000"/>
    <m/>
    <m/>
    <n v="5"/>
    <s v="Persona Natural"/>
    <x v="0"/>
    <m/>
    <s v="Prestar servicios profesionales para 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
    <s v="https://community.secop.gov.co/Public/Tendering/OpportunityDetail/Index?noticeUID=CO1.NTC.5268545&amp;isFromPublicArea=True&amp;isModal=true&amp;asPopupView=true"/>
    <x v="21"/>
    <x v="532"/>
    <d v="2023-12-01T00:00:00"/>
    <d v="2024-02-18T00:00:00"/>
    <s v="2 meses 18 días."/>
    <d v="2024-02-18T00:00:00"/>
    <s v=""/>
    <d v="2024-02-18T00:00:00"/>
    <s v="2 meses 18 días."/>
    <s v="Término Ok"/>
    <m/>
    <m/>
    <m/>
    <m/>
    <s v="KR 50 BIS 44 A 40"/>
    <n v="3202115715"/>
    <s v="jorgevargasc@hotmail.es"/>
    <s v="Bancolombia"/>
    <s v="Ahorros"/>
    <s v="74162850"/>
    <s v="Masculino"/>
    <s v="Colombia"/>
    <s v="Bogotá, D.C."/>
    <s v="Cundinamarca"/>
    <d v="1992-04-15T00:00:00"/>
    <n v="32"/>
    <s v="JURISPRUDENCIA"/>
    <m/>
  </r>
  <r>
    <x v="3"/>
    <s v="813-2023"/>
    <n v="97501"/>
    <s v="Secop II"/>
    <s v="813-2023CPS-P(97501)"/>
    <s v="FDLSUBACD-751-2023(97501)"/>
    <x v="0"/>
    <x v="0"/>
    <x v="1"/>
    <m/>
    <m/>
    <s v="TULLY MILENA GONZALEZ TORRES"/>
    <n v="64589205"/>
    <s v="Bogotá, D.C."/>
    <n v="1979"/>
    <n v="16800000"/>
    <n v="0"/>
    <n v="0"/>
    <n v="16800000"/>
    <n v="7000000"/>
    <m/>
    <m/>
    <n v="5"/>
    <s v="Persona Natural"/>
    <x v="0"/>
    <m/>
    <s v="PRESTAR LOS SERVICIOS PROFESIONALES PARA APOYAR TÉCNICAMENTE LAS DISTINTAS ETAPAS DE LOS PROCESOS DE COMPETENCIA DE LAS INSPECCIONES DE POLICÍA DE LA LOCALIDAD"/>
    <s v="https://community.secop.gov.co/Public/Tendering/OpportunityDetail/Index?noticeUID=CO1.NTC.5240273&amp;isFromPublicArea=True&amp;isModal=true&amp;asPopupView=true"/>
    <x v="31"/>
    <x v="530"/>
    <d v="2023-12-01T00:00:00"/>
    <d v="2024-02-12T00:00:00"/>
    <s v="2 meses 12 días."/>
    <d v="2024-02-12T00:00:00"/>
    <s v=""/>
    <d v="2024-02-12T00:00:00"/>
    <s v="2 meses 12 días."/>
    <s v="Término Ok"/>
    <m/>
    <m/>
    <m/>
    <m/>
    <s v="Calle 160 # 64 - 11 Apto 403 To 6"/>
    <n v="3008377632"/>
    <s v="tmg80@hotmail.com"/>
    <s v="Bancolombia"/>
    <s v="Ahorros"/>
    <s v="69813208202"/>
    <s v="Femenino"/>
    <s v="Colombia"/>
    <s v="Bogotá, D.C."/>
    <s v="Cundinamarca"/>
    <d v="1980-11-03T00:00:00"/>
    <n v="43"/>
    <s v="ARQUITECTURA, ESPECIALIZACION EN DERECHO URBANISTICO"/>
    <m/>
  </r>
  <r>
    <x v="3"/>
    <s v="814-2023"/>
    <n v="97501"/>
    <s v="Secop II"/>
    <s v="814-2023-CPS-P(97501)"/>
    <s v="FDLSUBACD-752-2023(97501)"/>
    <x v="0"/>
    <x v="0"/>
    <x v="1"/>
    <m/>
    <m/>
    <s v="ADRIANA TANGARIFE CARVAJAL"/>
    <n v="52842671"/>
    <s v="Bogotá, D.C."/>
    <n v="1979"/>
    <n v="16800000"/>
    <n v="0"/>
    <n v="0"/>
    <n v="16800000"/>
    <n v="7000000"/>
    <m/>
    <m/>
    <n v="5"/>
    <s v="Persona Natural"/>
    <x v="0"/>
    <m/>
    <s v="PRESTAR LOS SERVICIOS PROFESIONALES PARA APOYAR TÉCNICAMENTE LAS DISTINTAS ETAPAS DE LOS PROCESOS DE COMPETENCIA DE LAS INSPECCIONES DE POLICÍA DE LA LOCALIDAD"/>
    <s v="https://community.secop.gov.co/Public/Tendering/OpportunityDetail/Index?noticeUID=CO1.NTC.5250601&amp;isFromPublicArea=True&amp;isModal=true&amp;asPopupView=true"/>
    <x v="24"/>
    <x v="532"/>
    <d v="2023-12-01T00:00:00"/>
    <d v="2024-02-12T00:00:00"/>
    <s v="2 meses 12 días."/>
    <d v="2024-02-12T00:00:00"/>
    <s v=""/>
    <d v="2024-02-12T00:00:00"/>
    <s v="2 meses 12 días."/>
    <s v="Término Ok"/>
    <m/>
    <m/>
    <m/>
    <m/>
    <s v="CARRERA 66 # 79 A 82 UNIDAD 1 INTERIOR 2 APTO 302"/>
    <n v="3205619237"/>
    <s v=" akiedis27@gmail.com"/>
    <s v="Banco Caja Social (BCSC)"/>
    <s v="Ahorros"/>
    <s v="24525075600"/>
    <s v="Femenino"/>
    <s v="Colombia"/>
    <s v="Bogotá, D.C."/>
    <s v="Cundinamarca"/>
    <d v="1981-10-27T00:00:00"/>
    <n v="42"/>
    <s v="ARQUITECTURA"/>
    <m/>
  </r>
  <r>
    <x v="3"/>
    <s v="815-2023"/>
    <n v="97501"/>
    <s v="Secop II"/>
    <s v="815-2023CPS-P(97501)"/>
    <s v="FDLSUBACD-753-2023(97501)"/>
    <x v="0"/>
    <x v="0"/>
    <x v="1"/>
    <m/>
    <m/>
    <s v="SANDRA CASTRO TORRES"/>
    <n v="35512483"/>
    <s v="Bogotá, D.C."/>
    <n v="1979"/>
    <n v="16800000"/>
    <n v="0"/>
    <n v="0"/>
    <n v="16800000"/>
    <n v="7000000"/>
    <m/>
    <m/>
    <n v="5"/>
    <s v="Persona Natural"/>
    <x v="0"/>
    <m/>
    <s v="PRESTAR LOS SERVICIOS PROFESIONALES PARA APOYAR TÉCNICAMENTE LAS DISTINTAS ETAPAS DE LOS PROCESOS DE COMPETENCIA DE _x000a_LAS INSPECCIONES DE POLICÍA DE LA LOCALIDAD"/>
    <s v="https://community.secop.gov.co/Public/Tendering/OpportunityDetail/Index?noticeUID=CO1.NTC.5243387&amp;isFromPublicArea=True&amp;isModal=true&amp;asPopupView=true"/>
    <x v="28"/>
    <x v="530"/>
    <d v="2023-12-05T00:00:00"/>
    <d v="2024-02-12T00:00:00"/>
    <s v="2 meses 8 días."/>
    <d v="2024-02-12T00:00:00"/>
    <s v=""/>
    <d v="2024-02-12T00:00:00"/>
    <s v="2 meses 8 días."/>
    <s v="Término Ok"/>
    <m/>
    <m/>
    <m/>
    <m/>
    <s v="Calle 147 No. 21 - 04"/>
    <n v="3004865762"/>
    <s v="sandra.castro.t@hotmail.com"/>
    <s v="Banco Caja Social (BCSC)"/>
    <s v="Ahorros"/>
    <s v="24045621095"/>
    <s v="Femenino"/>
    <s v="Colombia"/>
    <s v="Bogotá, D.C."/>
    <s v="Cundinamarca"/>
    <d v="1968-07-26T00:00:00"/>
    <n v="55"/>
    <s v="ARQUITECTURA"/>
    <m/>
  </r>
  <r>
    <x v="3"/>
    <s v="816-2023"/>
    <n v="97501"/>
    <s v="Secop II"/>
    <s v="816-2023CPS-P(97501)"/>
    <s v="FDLSUBACD-754-2023(97501)"/>
    <x v="0"/>
    <x v="0"/>
    <x v="1"/>
    <m/>
    <m/>
    <s v="SANDRA VIVIANA ACOSTA RODRIGUEZ"/>
    <n v="1018422753"/>
    <s v="Bogotá, D.C."/>
    <n v="1979"/>
    <n v="16800000"/>
    <n v="0"/>
    <n v="0"/>
    <n v="16800000"/>
    <n v="7000000"/>
    <m/>
    <m/>
    <n v="5"/>
    <s v="Persona Natural"/>
    <x v="0"/>
    <m/>
    <s v="PRESTAR LOS SERVICIOS PROFESIONALES PARA APOYAR TÉCNICAMENTE LAS DISTINTAS ETAPAS DE LOS PROCESOS DE COMPETENCIA DE LAS INSPECCIONES DE POLICÍA DE LA LOCALIDAD, SEGÚN REPARTO"/>
    <s v="https://community.secop.gov.co/Public/Tendering/OpportunityDetail/Index?noticeUID=CO1.NTC.5256028&amp;isFromPublicArea=True&amp;isModal=true&amp;asPopupView=true"/>
    <x v="29"/>
    <x v="530"/>
    <d v="2023-12-06T00:00:00"/>
    <d v="2024-02-16T00:00:00"/>
    <s v="2 meses 11 días."/>
    <d v="2024-02-16T00:00:00"/>
    <s v=""/>
    <d v="2024-02-16T00:00:00"/>
    <s v="2 meses 11 días."/>
    <s v="Término Ok"/>
    <m/>
    <m/>
    <m/>
    <m/>
    <s v="CALLE 132#45A-19"/>
    <n v="3135661938"/>
    <s v="ARQ_SANDRA3012@HOTMAIL.COM"/>
    <s v="Bancolombia"/>
    <s v="Ahorros"/>
    <s v="14175557521"/>
    <s v="Femenino"/>
    <s v="Colombia"/>
    <s v="San Juan de Betulia"/>
    <s v="Sucre"/>
    <d v="1988-12-30T00:00:00"/>
    <n v="35"/>
    <s v="ESPECIALIZACION EN GERENCIA EN RIESGOS LABORALES Y SEGURIDAD - ARQUITECTURA"/>
    <m/>
  </r>
  <r>
    <x v="3"/>
    <s v="817-2023"/>
    <n v="97501"/>
    <s v="Secop II"/>
    <s v="817-2023CPS-P(97501)"/>
    <s v="FDLSUBACD-755-2023(97501)"/>
    <x v="0"/>
    <x v="0"/>
    <x v="1"/>
    <m/>
    <m/>
    <s v="JULIO HERNAN GONZALEZ GONZALEZ"/>
    <n v="7304906"/>
    <s v="Chiquinquira (Boyacá)"/>
    <n v="1979"/>
    <n v="16800000"/>
    <n v="0"/>
    <n v="0"/>
    <n v="16800000"/>
    <n v="7000000"/>
    <m/>
    <m/>
    <n v="5"/>
    <s v="Persona Natural"/>
    <x v="0"/>
    <m/>
    <s v="Prestar los servicios profesionales para apoyar técnicamente las distintas etapas de los procesos de competencia de las Inspecciones de Policía de la Localidad, según reparto"/>
    <s v="https://community.secop.gov.co/Public/Tendering/OpportunityDetail/Index?noticeUID=CO1.NTC.5263724&amp;isFromPublicArea=True&amp;isModal=true&amp;asPopupView=true"/>
    <x v="26"/>
    <x v="537"/>
    <d v="2023-12-12T00:00:00"/>
    <d v="2024-02-17T00:00:00"/>
    <s v="2 meses 6 días."/>
    <d v="2024-02-17T00:00:00"/>
    <s v=""/>
    <d v="2024-02-17T00:00:00"/>
    <s v="2 meses 6 días."/>
    <s v="Término Ok"/>
    <m/>
    <m/>
    <m/>
    <m/>
    <s v="calle 138#54-60"/>
    <n v="3115381013"/>
    <s v="juhego20@gmail.com"/>
    <s v="Banco Scotiabank Colpatria"/>
    <s v="Ahorros"/>
    <s v="5765879029"/>
    <s v="Masculino"/>
    <s v="Colombia"/>
    <s v="Chiquinquirá"/>
    <s v="Boyacá"/>
    <d v="1963-09-23T00:00:00"/>
    <n v="60"/>
    <s v="ARQUITECTURA"/>
    <m/>
  </r>
  <r>
    <x v="3"/>
    <s v="818-2023"/>
    <n v="97501"/>
    <s v="Secop II"/>
    <s v="818-2023-CPS-P(97501)"/>
    <s v="FDLSUBACD-756-2023(97501)"/>
    <x v="0"/>
    <x v="0"/>
    <x v="1"/>
    <m/>
    <m/>
    <s v="JULIAN GUILLERMO PEÑA RIOS"/>
    <n v="80141083"/>
    <s v="Bogotá, D.C."/>
    <n v="1979"/>
    <n v="16800000"/>
    <n v="0"/>
    <n v="0"/>
    <n v="16800000"/>
    <n v="7000000"/>
    <m/>
    <m/>
    <n v="5"/>
    <s v="Persona Natural"/>
    <x v="0"/>
    <m/>
    <s v="PRESTAR LOS SERVICIOS PROFESIONALES PARA APOYAR TÉCNICAMENTE LAS DISTINTAS ETAPAS DE LOS PROCESOS DE COMPETENCIA DE LAS INSPECCIONES DE POLICÍA DE LA LOCALIDAD, SEGÚN REPARTO."/>
    <s v="https://community.secop.gov.co/Public/Tendering/OpportunityDetail/Index?noticeUID=CO1.NTC.5287299&amp;isFromPublicArea=True&amp;isModal=true&amp;asPopupView=true"/>
    <x v="27"/>
    <x v="530"/>
    <d v="2023-12-07T00:00:00"/>
    <d v="2024-02-23T00:00:00"/>
    <s v="2 meses 17 días."/>
    <d v="2024-02-23T00:00:00"/>
    <s v=""/>
    <d v="2024-02-23T00:00:00"/>
    <s v="2 meses 17 días."/>
    <s v="Término Ok"/>
    <m/>
    <m/>
    <m/>
    <m/>
    <s v="Cra 55 # 160-63 Torre B Apto 704"/>
    <n v="3212740542"/>
    <s v="arq.julianpena@gmail.com"/>
    <s v="Banco Scotiabank Colpatria"/>
    <s v="Ahorros"/>
    <s v="122046010"/>
    <s v="Masculino"/>
    <s v="Colombia"/>
    <s v="Bogotá, D.C."/>
    <s v="Cundinamarca"/>
    <d v="1983-05-18T00:00:00"/>
    <n v="41"/>
    <s v="ARQUITECTURA"/>
    <m/>
  </r>
  <r>
    <x v="3"/>
    <s v="819-2023"/>
    <n v="97321"/>
    <s v="Secop II"/>
    <s v="819-2023-CPS-P(97321)"/>
    <s v="FDLSUBACD-757-2023(97321)"/>
    <x v="0"/>
    <x v="0"/>
    <x v="1"/>
    <m/>
    <m/>
    <s v="MARTHA STELLA SANTIAGO ROMERO"/>
    <n v="40395737"/>
    <s v="Villavicencio (Meta)"/>
    <n v="1979"/>
    <n v="16800000"/>
    <n v="0"/>
    <n v="0"/>
    <n v="16800000"/>
    <n v="7000000"/>
    <m/>
    <m/>
    <n v="5"/>
    <s v="Persona Natural"/>
    <x v="0"/>
    <m/>
    <s v="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
    <s v="https://community.secop.gov.co/Public/Tendering/OpportunityDetail/Index?noticeUID=CO1.NTC.5265211&amp;isFromPublicArea=True&amp;isModal=true&amp;asPopupView=true"/>
    <x v="21"/>
    <x v="533"/>
    <d v="2023-12-06T00:00:00"/>
    <d v="2024-02-18T00:00:00"/>
    <s v="2 meses 13 días."/>
    <d v="2024-02-18T00:00:00"/>
    <s v=""/>
    <d v="2024-02-18T00:00:00"/>
    <s v="2 meses 13 días."/>
    <s v="Término Ok"/>
    <m/>
    <m/>
    <m/>
    <m/>
    <s v="carrera 56 #167-29"/>
    <n v="3106183294"/>
    <s v="ARQMSSANTIAGO@HOTMAIL.COM"/>
    <s v="Banco de Bogotá"/>
    <s v="Ahorros"/>
    <s v="85164820"/>
    <s v="Femenino"/>
    <s v="Colombia"/>
    <s v="Restrepo"/>
    <s v="Meta"/>
    <d v="1972-08-03T00:00:00"/>
    <n v="51"/>
    <s v="ARQUITECTURA - ESPECIALIZACION EN GERENCIA DE OBRAS"/>
    <m/>
  </r>
  <r>
    <x v="3"/>
    <s v="820-2023"/>
    <n v="97321"/>
    <s v="Secop II"/>
    <s v="820-2023-CPS-P(97321)"/>
    <s v="FDLSUBACD-758-2023(97321"/>
    <x v="0"/>
    <x v="0"/>
    <x v="1"/>
    <m/>
    <m/>
    <s v="DIANA MARCELA HOYOS RUIZ"/>
    <n v="24332666"/>
    <s v="Manizalez (Caldas)"/>
    <n v="1979"/>
    <n v="16800000"/>
    <n v="0"/>
    <n v="0"/>
    <n v="16800000"/>
    <n v="7000000"/>
    <m/>
    <m/>
    <n v="5"/>
    <s v="Persona Natural"/>
    <x v="0"/>
    <m/>
    <s v="Gestionar y apoyar técnicamente las actuaciones_x000a_administrativas en materia de ocupación de espacio público, obras y actividad económica, mediante la_x000a_elaboración de conceptos técnicos en los cuales se verifique el cumplimiento de los requisitos legales_x000a_acorde a los lineamientos del POT para las inspecciones de policía de Suba y la Alcaldía Local de Suba"/>
    <s v="https://community.secop.gov.co/Public/Tendering/OpportunityDetail/Index?noticeUID=CO1.NTC.5249983&amp;isFromPublicArea=True&amp;isModal=true&amp;asPopupView=true"/>
    <x v="21"/>
    <x v="531"/>
    <d v="2023-12-04T00:00:00"/>
    <d v="2024-02-17T00:00:00"/>
    <s v="2 meses 14 días."/>
    <d v="2024-02-17T00:00:00"/>
    <s v=""/>
    <d v="2024-02-17T00:00:00"/>
    <s v="2 meses 14 días."/>
    <s v="Término Ok"/>
    <m/>
    <m/>
    <m/>
    <m/>
    <s v="CARRERA 109A#15-109"/>
    <n v="3117227118"/>
    <s v="DIANAMARCEHOYOS@HOTMAIL.COM"/>
    <s v="Bancoomeva"/>
    <s v="Ahorros"/>
    <s v="51202061201"/>
    <s v="Femenino"/>
    <s v="Colombia"/>
    <s v="Manizales"/>
    <s v="Caldas"/>
    <d v="1982-02-23T00:00:00"/>
    <n v="42"/>
    <s v="ESPECIALIZACION EN DERECHO URBANISTICO - ESPECIALIZACION Y GERENCIA DE PROYECTOS - ARQUITECTURA"/>
    <m/>
  </r>
  <r>
    <x v="3"/>
    <s v="821-2023"/>
    <n v="97303"/>
    <s v="Secop II"/>
    <s v="821-2023CPS-AG (97303)"/>
    <s v="FDLSUBACD-759-2023(97303)"/>
    <x v="0"/>
    <x v="0"/>
    <x v="0"/>
    <m/>
    <m/>
    <s v="ELCIDA MARIN TARAZONA"/>
    <n v="28124871"/>
    <s v="Enciso (Santander)"/>
    <n v="1979"/>
    <n v="6120000"/>
    <n v="0"/>
    <n v="0"/>
    <n v="6120000"/>
    <n v="2550000"/>
    <m/>
    <m/>
    <n v="1"/>
    <s v="Persona Natural"/>
    <x v="0"/>
    <m/>
    <s v="administrativas en materia de ocupación de espacio público, obras y actividad económica, mediante la"/>
    <s v="https://community.secop.gov.co/Public/Tendering/OpportunityDetail/Index?noticeUID=CO1.NTC.5250029&amp;isFromPublicArea=True&amp;isModal=true&amp;asPopupView=true"/>
    <x v="27"/>
    <x v="533"/>
    <d v="2023-12-04T00:00:00"/>
    <d v="2024-02-15T00:00:00"/>
    <s v="2 meses 12 días."/>
    <d v="2024-02-15T00:00:00"/>
    <s v=""/>
    <d v="2024-02-15T00:00:00"/>
    <s v="2 meses 12 días."/>
    <s v="Término Ok"/>
    <m/>
    <m/>
    <m/>
    <m/>
    <s v="carrera 98 # 2-20 int. 07 apto 304"/>
    <n v="3134607318"/>
    <s v="chata-mar@hotmail.com"/>
    <s v="Banco Scotiabank Colpatria"/>
    <s v="Ahorros"/>
    <s v="2802009522"/>
    <s v="Femenino"/>
    <s v="Colombia"/>
    <s v="Enciso"/>
    <s v="Santander"/>
    <d v="1978-01-05T00:00:00"/>
    <n v="46"/>
    <s v="BACHILLER"/>
    <m/>
  </r>
  <r>
    <x v="3"/>
    <s v="822-2023"/>
    <n v="97303"/>
    <s v="Secop II"/>
    <s v="822-2023CPS-AG(97303)"/>
    <s v="FDLSUBACD-760-2023(97303)"/>
    <x v="0"/>
    <x v="0"/>
    <x v="0"/>
    <m/>
    <m/>
    <s v="PAULA MARITZA VARELA SALINAS"/>
    <n v="53115883"/>
    <s v="Bogotá, D.C."/>
    <n v="1979"/>
    <n v="6120000"/>
    <n v="0"/>
    <n v="0"/>
    <n v="6120000"/>
    <n v="2550000"/>
    <m/>
    <m/>
    <n v="1"/>
    <s v="Persona Natural"/>
    <x v="0"/>
    <m/>
    <s v="Apoyar administrativa y asistencialmente a las Inspecciones de Policía de la Localidad"/>
    <s v="https://community.secop.gov.co/Public/Tendering/OpportunityDetail/Index?noticeUID=CO1.NTC.5243225&amp;isFromPublicArea=True&amp;isModal=true&amp;asPopupView=true"/>
    <x v="29"/>
    <x v="533"/>
    <d v="2023-12-06T00:00:00"/>
    <d v="2024-02-15T00:00:00"/>
    <s v="2 meses 10 días."/>
    <d v="2024-02-15T00:00:00"/>
    <s v=""/>
    <d v="2024-02-15T00:00:00"/>
    <s v="2 meses 10 días."/>
    <s v="Término Ok"/>
    <m/>
    <m/>
    <m/>
    <m/>
    <s v="Calle 31B No. 21B-39 Sur"/>
    <n v="3222214432"/>
    <s v="paulis.22@hotmail.com"/>
    <s v="Banco Caja Social (BCSC)"/>
    <s v="Ahorros"/>
    <s v="24067186972"/>
    <s v="Femenino"/>
    <s v="Colombia"/>
    <s v="Chiquinquirá"/>
    <s v="Boyacá"/>
    <d v="1984-11-16T00:00:00"/>
    <n v="39"/>
    <s v="TÉCNOLOGO EN GESTION DEL TALENTO - TECNICO LABORAL EN ADMINISTRACION Y DESARROLO"/>
    <m/>
  </r>
  <r>
    <x v="3"/>
    <s v="823-2023"/>
    <n v="97303"/>
    <s v="Secop II"/>
    <s v="823-2023CPS-AG(97303)"/>
    <s v="FDLSUBACD-761-2023(97303)"/>
    <x v="0"/>
    <x v="0"/>
    <x v="0"/>
    <m/>
    <m/>
    <s v="PAOLA ANDREA RIVERA ARROYAVE"/>
    <n v="52789519"/>
    <s v="Bogotá, D.C."/>
    <n v="1979"/>
    <n v="6120000"/>
    <n v="0"/>
    <n v="0"/>
    <n v="6120000"/>
    <n v="2550000"/>
    <m/>
    <m/>
    <n v="1"/>
    <s v="Persona Natural"/>
    <x v="5"/>
    <s v="1. 26/01/2024 8:48:24 PM La contratista PAOLA ANDREA RIVERA ARROYAVE, radica ante el fondo de desarrollo local de suba solicitud de terminación del contrato 823-2023 CPS -AG(97303) frente a la cual el supervisor genera su ratificación, a partir del veintiséis (26) de enero de 2024, teniendo en cuenta la justificación que se encuentra en el documento anexo, el cual hace parte integral del presente contrato. Se procede a terminar anticipadamente el contrato."/>
    <s v="APOYAR ADMINISTRATIVA Y ASISTENCIALMENTE A LAS INSPECCIONES DE POLICÍA DE LA LOCALIDAD."/>
    <s v="https://community.secop.gov.co/Public/Tendering/OpportunityDetail/Index?noticeUID=CO1.NTC.5255897&amp;isFromPublicArea=True&amp;isModal=true&amp;asPopupView=true"/>
    <x v="31"/>
    <x v="540"/>
    <d v="2023-12-12T00:00:00"/>
    <d v="2024-02-17T00:00:00"/>
    <s v="2 meses 6 días."/>
    <d v="2024-02-17T00:00:00"/>
    <s v=""/>
    <d v="2024-01-26T00:00:00"/>
    <s v="1 meses 15 días."/>
    <s v="Terminación Anticipada"/>
    <m/>
    <m/>
    <m/>
    <m/>
    <s v="CL 13 79 C 11 BL 10 AP 402"/>
    <n v="5716376444"/>
    <s v="paolaa80@hotmail.com"/>
    <s v="Bancolombia"/>
    <s v="Ahorros"/>
    <s v="63423482887"/>
    <s v="Femenino"/>
    <s v="Colombia"/>
    <s v="Bogotá, D.C."/>
    <s v="Cundinamarca"/>
    <d v="1980-09-24T00:00:00"/>
    <n v="43"/>
    <s v="Talento Humano y Gestion del Conocimiento - Basico en liquidación de nomina y prestaciones - Fundamentos basicos para elaboración de nomina"/>
    <m/>
  </r>
  <r>
    <x v="3"/>
    <s v="824-2023"/>
    <n v="97303"/>
    <s v="Secop II"/>
    <s v="824-2023CPS-AG(97303)"/>
    <s v="FDLSUBACD-762-2023(97303)"/>
    <x v="0"/>
    <x v="0"/>
    <x v="0"/>
    <m/>
    <m/>
    <s v="PAULA YINNETH GONZALEZ MAHECHA"/>
    <n v="1069873810"/>
    <s v="La Peña (Cundinamarca)"/>
    <n v="1979"/>
    <n v="6120000"/>
    <n v="0"/>
    <n v="0"/>
    <n v="6120000"/>
    <n v="2700000"/>
    <m/>
    <m/>
    <n v="1"/>
    <s v="Persona Natural"/>
    <x v="0"/>
    <m/>
    <s v="Apoyar administrativa y asistencialmente a las Inspecciones de Policía de la Localidad."/>
    <s v="https://community.secop.gov.co/Public/Tendering/OpportunityDetail/Index?noticeUID=CO1.NTC.5282679&amp;isFromPublicArea=True&amp;isModal=true&amp;asPopupView=true"/>
    <x v="31"/>
    <x v="527"/>
    <d v="2023-12-01T00:00:00"/>
    <d v="2024-02-17T00:00:00"/>
    <s v="2 meses 17 días."/>
    <d v="2024-02-17T00:00:00"/>
    <s v=""/>
    <d v="2024-02-17T00:00:00"/>
    <s v="2 meses 17 días."/>
    <s v="Término Ok"/>
    <m/>
    <m/>
    <m/>
    <m/>
    <s v="KR 87 17 59"/>
    <n v="3228401077"/>
    <s v="paulayinnethgm@gmail.com"/>
    <s v="Bancolombia"/>
    <s v="Ahorros"/>
    <s v="91247473781"/>
    <s v="Femenino"/>
    <s v="Colombia"/>
    <s v="La Peña"/>
    <s v="Cundinamarca"/>
    <d v="1999-11-04T00:00:00"/>
    <n v="24"/>
    <s v="DERECHO"/>
    <m/>
  </r>
  <r>
    <x v="3"/>
    <s v="825-2023"/>
    <n v="97303"/>
    <s v="Secop II"/>
    <s v="825-2023CPS-AG(97303)"/>
    <s v="FDLSUBACD-763-2023(97303)"/>
    <x v="0"/>
    <x v="0"/>
    <x v="0"/>
    <m/>
    <m/>
    <s v="DANYA LOPEZ BOLAÑOS"/>
    <n v="53129226"/>
    <s v="Bogotá, D.C."/>
    <n v="1979"/>
    <n v="6120000"/>
    <n v="0"/>
    <n v="0"/>
    <n v="6120000"/>
    <n v="2550000"/>
    <m/>
    <m/>
    <n v="1"/>
    <s v="Persona Natural"/>
    <x v="0"/>
    <m/>
    <s v="APOYAR ADMINISTRATIVA Y ASISTENCIALMENTE A LAS INSPECCIONES DE POLICÍA DE LA LOCALIDAD"/>
    <s v="https://community.secop.gov.co/Public/Tendering/OpportunityDetail/Index?noticeUID=CO1.NTC.5241601&amp;isFromPublicArea=True&amp;isModal=true&amp;asPopupView=true"/>
    <x v="28"/>
    <x v="530"/>
    <d v="2023-12-06T00:00:00"/>
    <d v="2024-02-11T00:00:00"/>
    <s v="2 meses 6 días."/>
    <d v="2024-02-11T00:00:00"/>
    <s v=""/>
    <d v="2024-02-11T00:00:00"/>
    <s v="2 meses 6 días."/>
    <s v="Término Ok"/>
    <m/>
    <m/>
    <m/>
    <m/>
    <s v="KR 1167A 09 SUR AP 502 TO 6 "/>
    <n v="3132414900"/>
    <s v="danyal_ua1923@hotmail.com"/>
    <s v="Bancolombia"/>
    <s v="Ahorros"/>
    <s v="91231099943"/>
    <s v="Femenino"/>
    <s v="Colombia"/>
    <s v="Cali"/>
    <s v="Valle del Cauca"/>
    <d v="1984-11-12T00:00:00"/>
    <n v="39"/>
    <s v="ADMINISTRACION DE EMPRESAS"/>
    <m/>
  </r>
  <r>
    <x v="3"/>
    <s v="826-2023"/>
    <n v="97317"/>
    <s v="Secop II"/>
    <s v="826-2023-CPS-AG(97317)"/>
    <s v="FDLSUBACD-764-2023(97317)"/>
    <x v="0"/>
    <x v="0"/>
    <x v="0"/>
    <m/>
    <m/>
    <s v="GERMAN JESUS AMAYA FERNANDEZ"/>
    <n v="79402044"/>
    <s v="Bogotá, D.C."/>
    <n v="1979"/>
    <n v="11220000"/>
    <n v="5610000"/>
    <n v="0"/>
    <n v="16830000"/>
    <n v="2550000"/>
    <m/>
    <m/>
    <n v="1"/>
    <s v="Persona Natural"/>
    <x v="6"/>
    <s v="1. 01/04/2024 6:04:06 PM La supervisión del Contrato de Prestación de Servicios No. 826-2023-CPS-AG(97317), suscrito con GERMAN JESUS AMAYA FERNANDEZ Identificada con N° CC 1.104.709.000, radicó en la Oficina de Contratación solicitud de ADICIÓN Y PRÓRROGA No. (1 ) del referido contrato; prórroga hasta el (22) de junio de 2024, y adición para un valor total de CINCO MILLONES SEISCIENTOS DIEZ MIL PESOS M/CTE. ($ 5.610.000), teniendo en cuenta la justificación que se encuentra en los documentos anexos, que hacen parte integral del presente Contrato."/>
    <s v="PRESTAR LOS SERVICIOS DE APOYO PARA LA GESTIÓN DOCUMENTAL DE LA ALCALDÍA LOCAL, ACOMPAÑANDO ACCIONES JURIDICAS YPOLICIVAS EN LAS LABORES OPERATIVAS QUE GENERA EL PROCESO DE IMPULSO Y DEPURACIÓN DE LAS ACTUACIONES ADMINISTRATIVAS EXISTENTES EN LA LOCALIDAD LOCAL_x000a_"/>
    <s v="https://community.secop.gov.co/Public/Tendering/OpportunityDetail/Index?noticeUID=CO1.NTC.5264611&amp;isFromPublicArea=True&amp;isModal=true&amp;asPopupView=true"/>
    <x v="31"/>
    <x v="530"/>
    <d v="2023-12-06T00:00:00"/>
    <d v="2024-04-16T00:00:00"/>
    <s v="4 meses 11 días."/>
    <d v="2024-06-22T00:00:00"/>
    <s v="2 meses 6 días."/>
    <d v="2024-06-22T00:00:00"/>
    <s v="6 meses 17 días."/>
    <s v="Término Ok"/>
    <m/>
    <m/>
    <m/>
    <m/>
    <s v="Calle 188 # 55 A – 61 Int 07 Apto 503"/>
    <n v="3014644914"/>
    <s v="amayafgermanj@gmail.com"/>
    <s v="Bancolombia"/>
    <s v="Ahorros"/>
    <s v="22329313836"/>
    <s v="Masculino"/>
    <s v="Colombia"/>
    <s v="Bogotá, D.C."/>
    <s v="Cundinamarca"/>
    <d v="1965-12-24T00:00:00"/>
    <n v="58"/>
    <s v="BACHILLER"/>
    <m/>
  </r>
  <r>
    <x v="3"/>
    <s v="827-2023"/>
    <n v="97331"/>
    <s v="Secop II"/>
    <s v="827-2023CPS-P(97331)"/>
    <s v="FDLSUBACD-765-2023(97331)"/>
    <x v="0"/>
    <x v="0"/>
    <x v="1"/>
    <m/>
    <m/>
    <s v="ESTIBALIZ BAQUERO BORDA"/>
    <n v="1018407205"/>
    <s v="Bogotá, D.C."/>
    <n v="1979"/>
    <n v="21000000"/>
    <n v="0"/>
    <n v="0"/>
    <n v="21000000"/>
    <n v="7000000"/>
    <m/>
    <m/>
    <n v="5"/>
    <s v="Persona Natural"/>
    <x v="0"/>
    <m/>
    <s v="Apoyar técnicamente las distintas etapas de los procesos de competencia de la Alcaldía Local para la depuración de actuaciones administrativas"/>
    <s v="https://community.secop.gov.co/Public/Tendering/OpportunityDetail/Index?noticeUID=CO1.NTC.5267287&amp;isFromPublicArea=True&amp;isModal=true&amp;asPopupView=true"/>
    <x v="21"/>
    <x v="541"/>
    <d v="2023-12-18T00:00:00"/>
    <d v="2024-03-05T00:00:00"/>
    <s v="2 meses 17 días."/>
    <d v="2024-03-05T00:00:00"/>
    <s v=""/>
    <d v="2024-03-05T00:00:00"/>
    <s v="2 meses 17 días."/>
    <s v="Término Ok"/>
    <m/>
    <m/>
    <m/>
    <m/>
    <s v="ac 147null 7G52"/>
    <n v="3138063879"/>
    <s v="lizbaquero7@gmail.com"/>
    <s v="Bancolombia"/>
    <s v="Ahorros"/>
    <s v="20322573791"/>
    <s v="Masculino"/>
    <s v="Colombia"/>
    <s v="Bogotá, D.C."/>
    <s v="Cundinamarca"/>
    <d v="1986-10-07T00:00:00"/>
    <n v="37"/>
    <s v="ARQUITECTURA"/>
    <m/>
  </r>
  <r>
    <x v="3"/>
    <s v="828-2023"/>
    <n v="97316"/>
    <s v="Secop II"/>
    <s v="828-2023-CPS-AG(97316)"/>
    <s v="FDLSUBACD-766-2023(97316)"/>
    <x v="0"/>
    <x v="0"/>
    <x v="0"/>
    <m/>
    <m/>
    <s v="LUIS DANIEL VALBUENA BLANCO"/>
    <n v="1019119765"/>
    <s v="Bogotá, D.C."/>
    <n v="1979"/>
    <n v="6120000"/>
    <n v="0"/>
    <n v="0"/>
    <n v="6120000"/>
    <n v="2550000"/>
    <m/>
    <m/>
    <n v="1"/>
    <s v="Persona Natural"/>
    <x v="0"/>
    <m/>
    <s v="Prestar los servicios de apoyo para la gestión documental de la Alcaldía Local, acompañando a los profesionales jurídico y policivo en las labores operativas que genera el proceso de impulso y depuración de las actuaciones administrativas existentes en la alcaldía local"/>
    <s v="https://community.secop.gov.co/Public/Tendering/OpportunityDetail/Index?noticeUID=CO1.NTC.5318236&amp;isFromPublicArea=True&amp;isModal=true&amp;asPopupView=true"/>
    <x v="21"/>
    <x v="530"/>
    <d v="2023-12-06T00:00:00"/>
    <d v="2024-02-29T00:00:00"/>
    <s v="2 meses 24 días."/>
    <d v="2024-02-29T00:00:00"/>
    <s v=""/>
    <d v="2024-02-29T00:00:00"/>
    <s v="2 meses 24 días."/>
    <s v="Término Ok"/>
    <m/>
    <m/>
    <m/>
    <m/>
    <s v="Carrera 136ª #151-02"/>
    <n v="3112925188"/>
    <s v="ldanielv@hotmail.com"/>
    <s v="Banco Davivienda"/>
    <s v="Ahorros"/>
    <s v="550488425758932"/>
    <s v="Masculino"/>
    <s v="Colombia"/>
    <s v="Bogotá, D.C."/>
    <s v="Cundinamarca"/>
    <d v="1996-06-07T00:00:00"/>
    <n v="28"/>
    <s v="TECNOLOGÍA EN GESTIÓN DEL TALENTO_x000a_HUMANO "/>
    <m/>
  </r>
  <r>
    <x v="3"/>
    <s v="829-2023"/>
    <n v="97327"/>
    <s v="Secop II"/>
    <s v="829-2023CPS-P(97327)"/>
    <s v="FDLSUBACD-767-2023(97327)"/>
    <x v="0"/>
    <x v="0"/>
    <x v="1"/>
    <m/>
    <m/>
    <s v="MONICA CECILIA PISSO PAJOY"/>
    <n v="36295122"/>
    <s v="Bogotá, D.C."/>
    <n v="1979"/>
    <n v="16800000"/>
    <n v="0"/>
    <n v="0"/>
    <n v="16800000"/>
    <n v="6720000"/>
    <m/>
    <m/>
    <n v="5"/>
    <s v="Persona Natural"/>
    <x v="0"/>
    <m/>
    <s v="APOYAR TÉCNICAMENTE LAS DISTINTAS ETAPAS DE LOS PROCESOS DE COMPETENCIA DE LA ALCALDÍA LOCAL PARA LA DEPURACIÓN DE"/>
    <s v="https://community.secop.gov.co/Public/Tendering/OpportunityDetail/Index?noticeUID=CO1.NTC.5257401&amp;isFromPublicArea=True&amp;isModal=true&amp;asPopupView=true"/>
    <x v="21"/>
    <x v="539"/>
    <d v="2023-12-13T00:00:00"/>
    <d v="2024-02-18T00:00:00"/>
    <s v="2 meses 6 días."/>
    <d v="2024-02-18T00:00:00"/>
    <s v=""/>
    <d v="2024-02-18T00:00:00"/>
    <s v="2 meses 6 días."/>
    <s v="Término Ok"/>
    <m/>
    <m/>
    <m/>
    <m/>
    <s v="carrera 51 No 134-67"/>
    <n v="3504602580"/>
    <s v="monicapisso@hotmail.com"/>
    <s v="Bancolombia"/>
    <s v="Ahorros"/>
    <s v="59610580011"/>
    <s v="Femenino"/>
    <s v="Colombia"/>
    <s v="Santa Rosa"/>
    <s v="Cauca"/>
    <d v="1984-01-06T00:00:00"/>
    <n v="40"/>
    <s v="ESPECIALIZACION EN GERENCIA"/>
    <m/>
  </r>
  <r>
    <x v="3"/>
    <s v="830-2023"/>
    <n v="97752"/>
    <s v="Secop II"/>
    <s v="830-2023CPS-P(97752)"/>
    <s v="FDLSUBACD-768-2023(97752)"/>
    <x v="0"/>
    <x v="0"/>
    <x v="1"/>
    <m/>
    <m/>
    <s v="JAIME ALBERTO ROJAS PATERNINA"/>
    <n v="1110474945"/>
    <s v="Ibagué (Tolima)"/>
    <n v="1963"/>
    <n v="23800000"/>
    <n v="0"/>
    <n v="0"/>
    <n v="23800000"/>
    <n v="7000000"/>
    <m/>
    <m/>
    <n v="1"/>
    <s v="Persona Natural"/>
    <x v="5"/>
    <s v="1. 4/03/2024 9:43:23 PM Terminar de manera anticipada Contrato de Prestación de Servicios No. 830-2023CPS-P(97752), a partir del día 04 de marzo del 2024, por solicitud del contratista Jaime Alberto Rojas Paternina del día 04 de marzo de 2024."/>
    <s v="ACTUACIONES ADMINISTRATIVAS"/>
    <s v="https://community.secop.gov.co/Public/Tendering/OpportunityDetail/Index?noticeUID=CO1.NTC.5307973&amp;isFromPublicArea=True&amp;isModal=true&amp;asPopupView=true"/>
    <x v="4"/>
    <x v="532"/>
    <d v="2023-12-01T00:00:00"/>
    <d v="2024-03-24T00:00:00"/>
    <s v="3 meses 24 días."/>
    <d v="2024-03-24T00:00:00"/>
    <s v=""/>
    <d v="2024-03-04T00:00:00"/>
    <s v="3 meses 4 días."/>
    <s v="Terminación Anticipada"/>
    <m/>
    <m/>
    <m/>
    <m/>
    <s v="Carrera 2 No. 44-32"/>
    <n v="3222189412"/>
    <s v="betout2006@gmail.com"/>
    <s v="Banco Falabella"/>
    <s v="Ahorros"/>
    <s v="111180383534"/>
    <s v="Masculino"/>
    <s v="Colombia"/>
    <s v="Bogotá, D.C."/>
    <s v="Cundinamarca"/>
    <d v="1988-05-15T00:00:00"/>
    <n v="36"/>
    <s v="NEGOCIOS INTERNACIONALES"/>
    <m/>
  </r>
  <r>
    <x v="3"/>
    <s v="831-2023"/>
    <n v="97327"/>
    <s v="Secop II"/>
    <s v="831-2023CPS-P(97327)"/>
    <s v="FDLSUBACD-769-2023(97327)"/>
    <x v="0"/>
    <x v="0"/>
    <x v="1"/>
    <m/>
    <m/>
    <s v="ERICK LEANDRO VALBUENA CARDENAS"/>
    <n v="1013637730"/>
    <s v="Bogotá, D.C."/>
    <n v="1979"/>
    <n v="16800000"/>
    <n v="0"/>
    <n v="0"/>
    <n v="16800000"/>
    <n v="7000000"/>
    <m/>
    <m/>
    <n v="5"/>
    <s v="Persona Natural"/>
    <x v="0"/>
    <m/>
    <s v="APOYAR TÉCNICAMENTE LAS DISTINTAS ETAPAS DE LOS PROCESOS DE COMPETENCIA DE LA ALCALDÍA LOCAL PARA LA DEPURACIÓN DE _x000a_ACTUACIONES ADMINISTRATIVAS"/>
    <s v="https://community.secop.gov.co/Public/Tendering/OpportunityDetail/Index?noticeUID=CO1.NTC.5243345&amp;isFromPublicArea=True&amp;isModal=true&amp;asPopupView=true"/>
    <x v="21"/>
    <x v="531"/>
    <d v="2023-12-04T00:00:00"/>
    <d v="2024-02-12T00:00:00"/>
    <s v="2 meses 9 días."/>
    <d v="2024-02-12T00:00:00"/>
    <s v=""/>
    <d v="2024-02-12T00:00:00"/>
    <s v="2 meses 9 días."/>
    <s v="Término Ok"/>
    <m/>
    <m/>
    <m/>
    <m/>
    <s v="kr 19b 26a 61 sur"/>
    <n v="3102294706"/>
    <s v=" elvalbuena16@gmail.com"/>
    <s v="Banco Caja Social (BCSC)"/>
    <s v="Ahorros"/>
    <s v="24060091097"/>
    <s v="Masculino"/>
    <s v="Colombia"/>
    <s v="Bogotá, D.C."/>
    <s v="Cundinamarca"/>
    <d v="1993-01-07T00:00:00"/>
    <n v="31"/>
    <s v="ESPECIALIZACION EN GERENCIA DE PROYECTOS DE CONSTRUCCION,ARQUITECTURA"/>
    <m/>
  </r>
  <r>
    <x v="3"/>
    <s v="832-2023"/>
    <n v="97327"/>
    <s v="Secop II"/>
    <s v="832-2023CPS-P(97327)"/>
    <s v="FDLSUBACD-770-2023(97492)"/>
    <x v="0"/>
    <x v="0"/>
    <x v="1"/>
    <m/>
    <m/>
    <s v="WASBERG YUSSIF LEMUS FRANCO"/>
    <n v="1015415438"/>
    <s v="Bogotá, D.C."/>
    <n v="1979"/>
    <n v="16800000"/>
    <n v="0"/>
    <n v="0"/>
    <n v="16800000"/>
    <n v="7000000"/>
    <m/>
    <m/>
    <n v="5"/>
    <s v="Persona Natural"/>
    <x v="0"/>
    <m/>
    <s v="APOYAR TÉCNICAMENTE LAS DISTINTAS ETAPAS DE LOS PROCESOS DE COMPETENCIA DE LA ALCALDÍA LOCAL PARA LA DEPURACIÓN DE ACTUACIONES ADMINISTRATIVAS"/>
    <s v="https://community.secop.gov.co/Public/Tendering/OpportunityDetail/Index?noticeUID=CO1.NTC.5250414&amp;isFromPublicArea=True&amp;isModal=true&amp;asPopupView=true"/>
    <x v="21"/>
    <x v="535"/>
    <d v="2023-12-06T00:00:00"/>
    <d v="2024-02-15T00:00:00"/>
    <s v="2 meses 10 días."/>
    <d v="2024-02-15T00:00:00"/>
    <s v=""/>
    <d v="2024-02-15T00:00:00"/>
    <s v="2 meses 10 días."/>
    <s v="Término Ok"/>
    <m/>
    <m/>
    <m/>
    <m/>
    <s v="Carrera 87 A No. 127 - 59 Int 4 Casa 14"/>
    <n v="3125462192"/>
    <s v="Carrera 87 A No. 127 - 59 Int 4 Casa 14"/>
    <s v="Bancolombia"/>
    <s v="Ahorros"/>
    <s v="30092922215"/>
    <s v="Masculino"/>
    <s v="Colombia"/>
    <s v="Bogotá, D.C."/>
    <s v="Cundinamarca"/>
    <d v="1989-12-29T00:00:00"/>
    <n v="34"/>
    <s v="ESPECIALIZACION EN INGENIERIA DE PAVIMENTOS,INGENIERIA CIVIL"/>
    <m/>
  </r>
  <r>
    <x v="3"/>
    <s v="833-2023"/>
    <n v="97492"/>
    <s v="Secop II"/>
    <s v="833-2023CPS-P(97492)"/>
    <s v="FDLSUBACD-771-2023(97492)"/>
    <x v="0"/>
    <x v="0"/>
    <x v="1"/>
    <m/>
    <m/>
    <s v="DIANA MARIA NOREÑA CASALLAS"/>
    <n v="53006948"/>
    <s v="Bogotá, D.C."/>
    <n v="1979"/>
    <n v="12120000"/>
    <n v="0"/>
    <n v="0"/>
    <n v="12120000"/>
    <n v="5050000"/>
    <m/>
    <m/>
    <n v="5"/>
    <s v="Persona Natural"/>
    <x v="0"/>
    <m/>
    <s v="PRESTAR LOS SERVICIOS PROFESIONALES PARA APOYAR JURÍDICAMENTE LA EJECUCIÓN DE LAS ACCIONES REQUERIDAS PARA LA _x000a_DEPURACIÓN DE LAS ACTUACIONES ADMINISTRATIVAS QUE CURSAN EN LA ALCALDÍA LOCAL"/>
    <s v="https://community.secop.gov.co/Public/Tendering/OpportunityDetail/Index?noticeUID=CO1.NTC.5266626&amp;isFromPublicArea=True&amp;isModal=true&amp;asPopupView=true"/>
    <x v="21"/>
    <x v="535"/>
    <d v="2023-12-06T00:00:00"/>
    <d v="2024-02-17T00:00:00"/>
    <s v="2 meses 12 días."/>
    <d v="2024-02-17T00:00:00"/>
    <s v=""/>
    <d v="2024-02-17T00:00:00"/>
    <s v="2 meses 12 días."/>
    <s v="Término Ok"/>
    <m/>
    <m/>
    <m/>
    <m/>
    <s v="CALLE 12A No 71B-40 TORRE 2 APTO 501"/>
    <n v="3204493877"/>
    <s v="dinaprince26@hotmail.com"/>
    <s v="Bancolombia"/>
    <s v="Ahorros"/>
    <s v="5308934031"/>
    <s v="Femenino"/>
    <s v="Colombia"/>
    <s v="Bogotá, D.C."/>
    <s v="Cundinamarca"/>
    <d v="1983-07-18T00:00:00"/>
    <n v="40"/>
    <s v="DERECHO Y CIENCIAS POLITICAS; ESPECIALIZACION EN DERECHO PROCESAL CONSTITUCIONAL"/>
    <m/>
  </r>
  <r>
    <x v="3"/>
    <s v="834-2023"/>
    <n v="97492"/>
    <s v="Secop II"/>
    <s v="834-2023CPS-P(97492)"/>
    <s v="FDLSUBACD-772-2023(97492)"/>
    <x v="0"/>
    <x v="0"/>
    <x v="1"/>
    <m/>
    <m/>
    <s v="MARIBEL DURAN"/>
    <n v="37708201"/>
    <s v="Charalá (Santander)"/>
    <n v="1979"/>
    <n v="12120000"/>
    <n v="0"/>
    <n v="0"/>
    <n v="12120000"/>
    <n v="5050000"/>
    <m/>
    <m/>
    <n v="5"/>
    <s v="Persona Natural"/>
    <x v="0"/>
    <m/>
    <s v="PRESTAR LOS SERVICIOS PROFESIONALES PARA APOYAR JURÍDICAMENTE LA EJECUCIÓN DE LAS ACCIONES REQUERIDAS PARA LA DEPURACIÓN DE LAS ACTUACIONES ADMINISTRATIVAS QUE CURSAN EN LA ALCALDÍA LOCAL."/>
    <s v="https://community.secop.gov.co/Public/Tendering/OpportunityDetail/Index?noticeUID=CO1.NTC.5262629&amp;isFromPublicArea=True&amp;isModal=true&amp;asPopupView=true"/>
    <x v="21"/>
    <x v="542"/>
    <d v="2024-01-03T00:00:00"/>
    <d v="2024-02-15T00:00:00"/>
    <s v="1 meses 13 días."/>
    <d v="2024-02-15T00:00:00"/>
    <s v=""/>
    <d v="2024-02-15T00:00:00"/>
    <s v="1 meses 13 días."/>
    <s v="Término Ok"/>
    <m/>
    <m/>
    <m/>
    <m/>
    <s v="CRA 54 N 152-60"/>
    <n v="3208149600"/>
    <s v=" dmaribel11@hotmail.com"/>
    <s v="Bancolombia"/>
    <s v="Ahorros"/>
    <s v="60137371114"/>
    <s v="Femenino"/>
    <s v="Colombia"/>
    <s v="Coromoro"/>
    <s v="Santander"/>
    <d v="1984-10-26T00:00:00"/>
    <n v="39"/>
    <s v="ESPECIALIZACION EN DERECHO ADMINISTRATIVO,DERECHO"/>
    <m/>
  </r>
  <r>
    <x v="3"/>
    <s v="835-2023"/>
    <n v="99368"/>
    <s v="Secop II"/>
    <s v="835-2023CPS-AG(99368)"/>
    <s v="FDLSUBACD-773-2023(97502)"/>
    <x v="0"/>
    <x v="0"/>
    <x v="0"/>
    <m/>
    <m/>
    <s v="CAMILO ANDRES MALDONADO MURILLO"/>
    <n v="80040806"/>
    <s v="Bogotá, D.C."/>
    <n v="1963"/>
    <n v="6100000"/>
    <n v="0"/>
    <n v="0"/>
    <n v="6100000"/>
    <n v="3050000"/>
    <m/>
    <m/>
    <n v="3"/>
    <s v="Persona Natural"/>
    <x v="0"/>
    <m/>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5363627&amp;isFromPublicArea=True&amp;isModal=true&amp;asPopupView=true"/>
    <x v="34"/>
    <x v="530"/>
    <d v="2023-12-06T00:00:00"/>
    <d v="2024-03-02T00:00:00"/>
    <s v="2 meses 26 días."/>
    <d v="2024-03-02T00:00:00"/>
    <s v=""/>
    <d v="2024-03-02T00:00:00"/>
    <s v="2 meses 26 días."/>
    <s v="Término Ok"/>
    <m/>
    <m/>
    <m/>
    <m/>
    <s v="Calle 150b No. 117-15 Apto. 301, Bogotá D.C."/>
    <n v="3103347165"/>
    <s v="cammamur@gmail.com"/>
    <s v="Banco Av Villas"/>
    <s v="Ahorros"/>
    <s v="656018587"/>
    <s v="Masculino"/>
    <s v="Colombia"/>
    <s v="Bogotá, D.C."/>
    <s v="Cundinamarca"/>
    <d v="1983-06-30T00:00:00"/>
    <n v="40"/>
    <s v="DISEÑO GRAFICO"/>
    <m/>
  </r>
  <r>
    <x v="3"/>
    <s v="836-2023"/>
    <n v="97636"/>
    <s v="Secop II"/>
    <s v="836-2023CPS-P(97636)"/>
    <s v="FDLSUBACD-774-2023(97636)"/>
    <x v="0"/>
    <x v="0"/>
    <x v="1"/>
    <m/>
    <m/>
    <s v="LAURA CAROLINA aLVAREZ GoMEZ"/>
    <n v="1032393608"/>
    <s v="Bogotá, D.C."/>
    <n v="1973"/>
    <n v="17675000"/>
    <n v="0"/>
    <n v="0"/>
    <n v="17675000"/>
    <n v="5050000"/>
    <m/>
    <m/>
    <n v="1"/>
    <s v="Persona Natural"/>
    <x v="0"/>
    <m/>
    <s v="Prestar servicios profesionales para apoyar las acciones que promueven la cultura, la participación y la construcción de paz en la localidad de Suba, en cumplimiento de las metas del Plan de Desarrollo Local"/>
    <s v="https://community.secop.gov.co/Public/Tendering/OpportunityDetail/Index?noticeUID=CO1.NTC.5250321&amp;isFromPublicArea=True&amp;isModal=true&amp;asPopupView=true"/>
    <x v="4"/>
    <x v="530"/>
    <d v="2023-12-06T00:00:00"/>
    <d v="2024-03-20T00:00:00"/>
    <s v="3 meses 15 días."/>
    <d v="2024-03-20T00:00:00"/>
    <s v=""/>
    <d v="2024-03-20T00:00:00"/>
    <s v="3 meses 15 días."/>
    <s v="Término Ok"/>
    <m/>
    <m/>
    <m/>
    <m/>
    <s v="Carrera 105B N°137B-35"/>
    <n v="3174685479"/>
    <s v="L prisshoc@hotmail.com"/>
    <s v="Banco Caja Social (BCSC)"/>
    <s v="Ahorros"/>
    <s v="24094415230"/>
    <s v="Femenino"/>
    <s v="Colombia"/>
    <s v="Barichara"/>
    <s v="Santander"/>
    <d v="1987-08-09T00:00:00"/>
    <n v="36"/>
    <s v="MAESTRIA EN EDUCACION PARA LA PAZ,ARTES MUSICALES"/>
    <m/>
  </r>
  <r>
    <x v="3"/>
    <s v="837-2023"/>
    <n v="97337"/>
    <s v="Secop II"/>
    <s v="837-2023CPS-P(97337)"/>
    <s v="FDLSUBACD-775-2023(97337)"/>
    <x v="0"/>
    <x v="0"/>
    <x v="1"/>
    <m/>
    <m/>
    <s v="MARIA CRISTINA PACHECO PEREZ"/>
    <n v="63542794"/>
    <s v="Bucaramanga (Santander)"/>
    <n v="1978"/>
    <n v="10500000"/>
    <n v="0"/>
    <n v="0"/>
    <n v="10500000"/>
    <n v="7000000"/>
    <m/>
    <m/>
    <n v="1"/>
    <s v="Persona Natural"/>
    <x v="0"/>
    <m/>
    <s v="Prestar servicios profesionales para apoyar al Alcalde Local y al referente de participación en la promoción, acompañamiento y atención de las instancias de coordinación interinstitucionales y las instancias de participación locales, así como los procesos comunitarios en la localidad."/>
    <s v="https://community.secop.gov.co/Public/Tendering/OpportunityDetail/Index?noticeUID=CO1.NTC.5255458&amp;isFromPublicArea=True&amp;isModal=true&amp;asPopupView=true"/>
    <x v="4"/>
    <x v="531"/>
    <d v="2023-12-04T00:00:00"/>
    <d v="2024-01-25T00:00:00"/>
    <s v="1 meses 22 días."/>
    <d v="2024-01-25T00:00:00"/>
    <s v=""/>
    <d v="2024-01-25T00:00:00"/>
    <s v="1 meses 22 días."/>
    <s v="Término Ok"/>
    <m/>
    <m/>
    <m/>
    <m/>
    <s v="Cra 69b # 24a-51 Torre 1 Apto 604"/>
    <n v="3133913081"/>
    <s v="pacheco.mcristina@gmail.com"/>
    <s v="Bancolombia"/>
    <s v="Ahorros"/>
    <s v="69441677073"/>
    <s v="Femenino"/>
    <s v="Colombia"/>
    <s v="Barrancabermeja"/>
    <s v="Santander"/>
    <d v="1983-09-04T00:00:00"/>
    <n v="40"/>
    <s v="ADMINISTRACION DE EMPRESAS,ESPECIALIZACION EN GERENCIA DE MERCADEO"/>
    <m/>
  </r>
  <r>
    <x v="3"/>
    <s v="838-2023"/>
    <n v="97748"/>
    <s v="Secop II"/>
    <s v="838-2023-CPS-AG(97748)"/>
    <s v="FDLSUBACD-776-2023(97748)"/>
    <x v="0"/>
    <x v="0"/>
    <x v="0"/>
    <m/>
    <m/>
    <s v="FRANCISCO ALBERTO ROZO TORRES"/>
    <n v="80220338"/>
    <s v="Bogotá, D.C."/>
    <n v="1963"/>
    <n v="11200000"/>
    <n v="0"/>
    <n v="0"/>
    <n v="11200000"/>
    <n v="4000000.0000000005"/>
    <m/>
    <m/>
    <n v="1"/>
    <s v="Persona Natural"/>
    <x v="0"/>
    <m/>
    <s v="PRESTAR SERVICIOS DE APOYO A LA GESTIÓN PROMOVIENDO EL SEGUIMIENTO A PROGRAMAS Y PROYECTOS ENFOCADOS EN LA PROMOCIÓN, ACOMPAÑAMIENTO Y ATENCIÓN DE EVENTOS Y ACCIONES DEPORTIVAS, ASÍ COMO APOYAR EL DESARROLLO DE LOS MISMOS EN CONCORDANCIA CON LOS PROCESOS DE PARTICIPACIÓN CIUDADANA REALIZADOS EN LA LOCALIDAD"/>
    <s v="https://community.secop.gov.co/Public/Tendering/OpportunityDetail/Index?noticeUID=CO1.NTC.5248984&amp;isFromPublicArea=True&amp;isModal=true&amp;asPopupView=true"/>
    <x v="4"/>
    <x v="543"/>
    <d v="2023-12-14T00:00:00"/>
    <d v="2024-02-27T00:00:00"/>
    <s v="2 meses 14 días."/>
    <d v="2024-02-27T00:00:00"/>
    <s v=""/>
    <d v="2024-02-27T00:00:00"/>
    <s v="2 meses 14 días."/>
    <s v="Término Ok"/>
    <m/>
    <m/>
    <m/>
    <m/>
    <s v="CL 146 C 92 58"/>
    <n v="3223355518"/>
    <s v="franciscorozo82@yahoo.es"/>
    <s v="Banco Davivienda"/>
    <s v="Ahorros"/>
    <s v="009770166388"/>
    <s v="Masculino"/>
    <s v="Colombia"/>
    <s v="Bogotá, D.C."/>
    <s v="Cundinamarca"/>
    <d v="1982-04-19T00:00:00"/>
    <n v="42"/>
    <s v="ADMINISTRACION DEPORTIVA "/>
    <m/>
  </r>
  <r>
    <x v="3"/>
    <s v="839-2023"/>
    <n v="97105"/>
    <s v="Secop II"/>
    <s v="839-2023-CPS-AG(97105)"/>
    <s v="FDLSUBACD-777-2023(97105)"/>
    <x v="0"/>
    <x v="0"/>
    <x v="0"/>
    <m/>
    <m/>
    <s v="EFREY FERNANDEZ FERNANDEZ"/>
    <n v="7334491"/>
    <s v="Bogotá, D.C."/>
    <n v="1999"/>
    <n v="2550000"/>
    <n v="0"/>
    <n v="0"/>
    <n v="2550000"/>
    <n v="2550000"/>
    <m/>
    <m/>
    <n v="5"/>
    <s v="Persona Natural"/>
    <x v="0"/>
    <m/>
    <s v="PRESTAR LOS SERVICIOS ASISTENCIALES COMO OFICIAL DE OBRA PARA LA ATENCIÓN DE LA MALLA VIAL LOCAL Y ESPACIO PÚBLICO PEATONAL, DENTRO DEL MARCO DEL PROGRAMA GESTIÓN COMPARTIDA EN LA LOCALIDAD DE SUBA"/>
    <s v="https://community.secop.gov.co/Public/Tendering/OpportunityDetail/Index?noticeUID=CO1.NTC.5308089&amp;isFromPublicArea=True&amp;isModal=true&amp;asPopupView=true"/>
    <x v="11"/>
    <x v="530"/>
    <d v="2023-12-06T00:00:00"/>
    <d v="2024-01-13T00:00:00"/>
    <s v="1 meses 8 días."/>
    <d v="2024-01-13T00:00:00"/>
    <s v=""/>
    <d v="2024-01-13T00:00:00"/>
    <s v="1 meses 8 días."/>
    <s v="Término Ok"/>
    <m/>
    <m/>
    <m/>
    <m/>
    <s v="KR 51 183 17 CA 1"/>
    <n v="3108213193"/>
    <s v="efrefer1@gmail.com"/>
    <s v="Bancolombia"/>
    <s v="Ahorros"/>
    <s v="16866312161"/>
    <s v="Masculino"/>
    <s v="Colombia"/>
    <s v="Guatoque"/>
    <s v="Boyacá"/>
    <d v="1976-08-09T00:00:00"/>
    <n v="47"/>
    <s v="BACHILLER"/>
    <m/>
  </r>
  <r>
    <x v="3"/>
    <s v="840-2023"/>
    <n v="97099"/>
    <s v="Secop II"/>
    <s v="840-2023-CPS-AG(97099)"/>
    <s v="FDLSUBACD-778-2023(97099)"/>
    <x v="0"/>
    <x v="0"/>
    <x v="0"/>
    <m/>
    <m/>
    <s v="BLANCA PILAR SUAREZ CHACON"/>
    <n v="52588770"/>
    <s v="Bogotá, D.C."/>
    <n v="1978"/>
    <n v="6000000"/>
    <n v="0"/>
    <n v="0"/>
    <n v="6000000"/>
    <n v="4000000.0000000005"/>
    <m/>
    <m/>
    <n v="1"/>
    <s v="Persona Natural"/>
    <x v="0"/>
    <m/>
    <s v="Prestar los servicios de apoyo en las actividades administrativas en El Área Gestión de Desarrollo Local, para el logro de las metas de gestión de la vigencia"/>
    <s v="https://community.secop.gov.co/Public/Tendering/OpportunityDetail/Index?noticeUID=CO1.NTC.5256042&amp;isFromPublicArea=True&amp;isModal=true&amp;asPopupView=true"/>
    <x v="8"/>
    <x v="532"/>
    <d v="2023-12-01T00:00:00"/>
    <d v="2024-01-20T00:00:00"/>
    <s v="1 meses 20 días."/>
    <d v="2024-01-20T00:00:00"/>
    <s v=""/>
    <d v="2024-01-20T00:00:00"/>
    <s v="1 meses 20 días."/>
    <s v="Término Ok"/>
    <m/>
    <m/>
    <m/>
    <m/>
    <s v="CARRERA 103#132-40"/>
    <n v="3112557241"/>
    <s v="PILINT@HOTMAIL.COM"/>
    <s v="Bancolombia"/>
    <s v="Ahorros"/>
    <s v="13341314385"/>
    <s v="Femenino"/>
    <s v="Colombia"/>
    <s v="Bogotá, D.C."/>
    <s v="Cundinamarca"/>
    <d v="1973-11-23T00:00:00"/>
    <n v="50"/>
    <s v="BACHILLER"/>
    <m/>
  </r>
  <r>
    <x v="3"/>
    <s v="841-2023"/>
    <n v="97322"/>
    <s v="Secop II"/>
    <s v="841-2023CPS-AG(97322)"/>
    <s v="FDLSUBACD-779-2023(97322)"/>
    <x v="0"/>
    <x v="0"/>
    <x v="0"/>
    <m/>
    <m/>
    <s v="LUZ ANGELA CADENA FERNANDEZ"/>
    <n v="1014191541"/>
    <s v="Bogotá, D.C."/>
    <n v="1978"/>
    <n v="8000000"/>
    <n v="0"/>
    <n v="0"/>
    <n v="8000000"/>
    <n v="4000000.0000000005"/>
    <m/>
    <m/>
    <n v="1"/>
    <s v="Persona Natural"/>
    <x v="0"/>
    <m/>
    <s v="PRESTAR LOS SERVICIOS DE APOYO EN EL ÁREA DE GESTIÓN DEL DESARROLLO LOCAL, REALIZANDO ACTIVIDADES ADMINISTRATIVAS EN LAS DIFERENTES ETAPAS DE LOS PROCESOS DE ADQUISICIÓN DE BIENES Y SERVICIOS RELACIONADOS CON PROCESOS DE POLÍTICA SOCIAL Y ORGANIZACIÓN TERRITORIAL EN LA LOCALIDAD DE SUBA"/>
    <s v="https://community.secop.gov.co/Public/Tendering/OpportunityDetail/Index?noticeUID=CO1.NTC.5243505&amp;isFromPublicArea=True&amp;isModal=true&amp;asPopupView=true"/>
    <x v="20"/>
    <x v="530"/>
    <d v="2023-12-04T00:00:00"/>
    <d v="2024-01-31T00:00:00"/>
    <s v="1 meses 28 días."/>
    <d v="2024-01-31T00:00:00"/>
    <s v=""/>
    <d v="2024-01-31T00:00:00"/>
    <s v="1 meses 28 días."/>
    <s v="Término Ok"/>
    <m/>
    <m/>
    <m/>
    <m/>
    <s v="DIAGONAL 147#141A-42"/>
    <n v="3202694998"/>
    <s v="LACADENAF@CORREO.UDISTRITAL.EDU.CO"/>
    <s v="Bancolombia"/>
    <s v="Ahorros"/>
    <s v="54760769111"/>
    <s v="Femenino"/>
    <s v="Colombia"/>
    <s v="Bogotá, D.C."/>
    <s v="Cundinamarca"/>
    <d v="1988-04-09T00:00:00"/>
    <n v="36"/>
    <s v="TECNOLOGIA EN SANEAMIENTO AMBIENTAL"/>
    <m/>
  </r>
  <r>
    <x v="3"/>
    <s v="842-2023"/>
    <n v="97334"/>
    <s v="Secop II"/>
    <s v="842-2023-CPS-P(97332)"/>
    <s v="FDLSUBACD-780-2023(97334)"/>
    <x v="0"/>
    <x v="0"/>
    <x v="1"/>
    <m/>
    <m/>
    <s v="JEIMMY SIERRA GODOY"/>
    <n v="52526364"/>
    <s v="Bogotá, D.C."/>
    <n v="1967"/>
    <n v="30800000"/>
    <n v="14000000"/>
    <n v="0"/>
    <n v="44800000"/>
    <n v="7000000"/>
    <m/>
    <m/>
    <n v="1"/>
    <s v="Persona Natural"/>
    <x v="6"/>
    <s v="1. 30/01/2024 10:01:04 AM Por un error de transcripcion se colgó consignó un numero errado de SIPSE, el codigo correcto es 97334, se corrige el error en virtud del articulo 45 de Codigo de Procedimiento Administrativo y de lo Contensioso Administrativo. _x000a_2. 12/04/2024 11:18:51 AM Mediante documento radicado en el Fondo de Desarrollo Local de Suba, y firmado por ANA ISABEL HURTADO SALCEDO, en su calidad de Alcaldesa Local de Suba (E), quien obra como supervisora del Contrato de Prestación de Servicios 842-2023-CPS-P(97334), suscrito con JEIMMY SIERRA GODOY, se determina prorrogar por DOS (2) MESES contados a partir del vencimiento del plazo pactado y adicionar presupuestalmente al contrato la suma de CATORCE MILLONES DE PESOS M/CTE. ($ 14.000.000) incluido impuestos, (la justificación se encuentra anexa al presente, la cual hace parte integra del contrato). La nueva fecha terminación del contrato es el 15/06/2024. Para el efecto, se cuenta con el Certificado de Disponibilidad Presupuestal (CDP) No. 1128 del 11/04/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SERVICIOS PROFESIONALES AL ÁREA DE GESTIÓN DEL DESARROLLO LOCAL DE LA ALCALDÍA LOCAL DE SUBA, PARA APOYAR LA ESTRUCTURACIÓN, FORMULACIÓN, EVALUACIÓN Y SEGUIMIENTO A LOS PROYECTOS DE INVERSIÓN ENFOCADOS A LA REALIZACIÓN DE LAS ACCIONES INTEGRALES HACIA LA COMUNIDAD, DANDO CUMPLIMIENTO EFECTIVO A LOS COMPONENTES DEL PROYECTO 1967 - SUBA SALUDABLE Y SIN BARRERAS."/>
    <s v="https://community.secop.gov.co/Public/Tendering/OpportunityDetail/Index?noticeUID=CO1.NTC.5255528&amp;isFromPublicArea=True&amp;isModal=true&amp;asPopupView=true"/>
    <x v="20"/>
    <x v="534"/>
    <d v="2023-12-04T00:00:00"/>
    <d v="2024-04-15T00:00:00"/>
    <s v="4 meses 12 días."/>
    <d v="2024-06-15T00:00:00"/>
    <s v="2 meses "/>
    <d v="2024-06-15T00:00:00"/>
    <s v="6 meses 12 días."/>
    <s v="Término Ok"/>
    <m/>
    <m/>
    <m/>
    <m/>
    <s v="calle 8c#87b-75"/>
    <n v="3108092424"/>
    <s v="JEIMMY29@HOTMAIL.COM"/>
    <s v="Bancolombia"/>
    <s v="Ahorros"/>
    <s v="91211273122"/>
    <s v="Femenino"/>
    <s v="Colombia"/>
    <s v="Bogotá, D.C."/>
    <s v="Cundinamarca"/>
    <d v="1978-12-29T00:00:00"/>
    <n v="45"/>
    <s v="PSICOLOGIA"/>
    <m/>
  </r>
  <r>
    <x v="3"/>
    <s v="843-2023"/>
    <n v="97499"/>
    <s v="Secop II"/>
    <s v="843-2023CPS-P(97499)"/>
    <s v="FDLSUBACD-781-2023(97499)"/>
    <x v="0"/>
    <x v="0"/>
    <x v="1"/>
    <m/>
    <m/>
    <s v="YULI VANESSA CUENCA ACOSTA"/>
    <n v="1085101057"/>
    <s v="El Banco (Magdalena)"/>
    <n v="1979"/>
    <n v="10100000"/>
    <n v="0"/>
    <n v="0"/>
    <n v="10100000"/>
    <n v="5050000"/>
    <m/>
    <m/>
    <n v="5"/>
    <s v="Persona Natural"/>
    <x v="0"/>
    <m/>
    <s v="PRESTAR LOS SERVICIOS PROFESIONALES PARA 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5280560&amp;isFromPublicArea=True&amp;isModal=true&amp;asPopupView=true"/>
    <x v="31"/>
    <x v="535"/>
    <d v="2023-12-07T00:00:00"/>
    <d v="2024-02-11T00:00:00"/>
    <s v="2 meses 5 días."/>
    <d v="2024-02-11T00:00:00"/>
    <s v=""/>
    <d v="2024-02-11T00:00:00"/>
    <s v="2 meses 5 días."/>
    <s v="Término Ok"/>
    <m/>
    <m/>
    <m/>
    <m/>
    <s v="Cra. 102 # 155-50"/>
    <n v="3218472286"/>
    <s v="yulicuenca14@hotmail.com"/>
    <s v="Bancolombia"/>
    <s v="Ahorros"/>
    <s v="7856104804"/>
    <s v="Femenino"/>
    <s v="Colombia"/>
    <s v="El Banco"/>
    <s v="Magdalena"/>
    <d v="1992-07-11T00:00:00"/>
    <n v="31"/>
    <s v="DERECHO"/>
    <m/>
  </r>
  <r>
    <x v="3"/>
    <s v="844-2023"/>
    <n v="97329"/>
    <s v="Secop II"/>
    <s v="844-2023-CPS-P(97329)"/>
    <s v="FDLSUBACD-782-2023(97329)"/>
    <x v="0"/>
    <x v="0"/>
    <x v="1"/>
    <m/>
    <m/>
    <s v="FREDY ALEXANDER SANCHEZ FLORIAN"/>
    <n v="79688211"/>
    <s v="Bogotá, D.C."/>
    <n v="1957"/>
    <n v="30800000"/>
    <n v="15400000"/>
    <n v="0"/>
    <n v="46200000"/>
    <n v="7000000"/>
    <m/>
    <m/>
    <n v="1"/>
    <s v="Persona Natural"/>
    <x v="6"/>
    <s v="1. 26/03/2024 7:59:33 PM Desde la supervisión del contrato radicada en la Oficina de Contratación el día 22/03/2024 se solicita la PRÓRROGA y ADICIÓN del contrato No. FDLSUBACPS-P-844- 2023, suscrito con FREDY ALEXANDER SANCHEZ FLORIAN, por el término de DOS (02) MESES Y SEIS (06) DÍAS calendario, además de adicionar QUINCE MILLONES CUATROCIENTOS MIL PESOS ($15.400.000) M/CTE; atendiendo a la necesidad de garantizar la función de la administración local y especialmente las labores operativas del que hacer de la Gestión local oficina de Política Social, se requiere continuar con la ejecución del contrato de prestación de servicios objeto de adición y prórroga. LA NUEVA FECHA DE TERMINACIÓN DEL CONTRATO ES EL DÍA VEINTICUATRO (24) DE JUNIO DE 2024. Las erogaciones correspondientes al pago del valor de la presente adición se harán con cargo al presupuesto del FDLS, según certificado de disponibilidad presupuestal N° 1119 del 26/03/2024. Lo anterior, con fundamento además en el principio de la autonomía de la voluntad consagrado en el artículo 1602 del Código Civil, en concordancia con el artículo 40 de la Ley 80 de 1993, inciso tercero."/>
    <s v="Prestar servicios profesionales al Área de Gestión del Desarrollo Local de la Alcaldía Local de Suba, para apoyar la promoción de las acciones tendientes al fortalecimiento, acceso y permanencia de los jóvenes de la localidad en programas de educación técnica, tecnológica y superior, dando cumplimiento efectivo a los componentes del proyecto 1957 – Construyendo nuestra infancia local"/>
    <s v="https://community.secop.gov.co/Public/Tendering/OpportunityDetail/Index?noticeUID=CO1.NTC.5275935&amp;isFromPublicArea=True&amp;isModal=true&amp;asPopupView=true"/>
    <x v="20"/>
    <x v="535"/>
    <d v="2023-12-07T00:00:00"/>
    <d v="2024-04-18T00:00:00"/>
    <s v="4 meses 12 días."/>
    <d v="2024-06-24T00:00:00"/>
    <s v="2 meses 6 días."/>
    <d v="2024-06-24T00:00:00"/>
    <s v="6 meses 18 días."/>
    <s v="Término Ok"/>
    <m/>
    <m/>
    <m/>
    <m/>
    <s v="CL 5 1 03 ESTE"/>
    <n v="3203772493"/>
    <s v="sanchezflorian.psicólogo@gmail.com; fas750@gmail.com"/>
    <s v="Banco Davivienda"/>
    <s v="Ahorros"/>
    <s v="550488428087677"/>
    <s v="Masculino"/>
    <s v="Colombia"/>
    <s v="Bogotá, D.C."/>
    <s v="Cundinamarca"/>
    <d v="1975-06-08T00:00:00"/>
    <n v="48"/>
    <s v="PSICOLOGIA"/>
    <m/>
  </r>
  <r>
    <x v="3"/>
    <s v="845-2023"/>
    <n v="97335"/>
    <s v="Secop II"/>
    <s v="845-2023CPS-P(97335)"/>
    <s v="FDLSUBACD-783-2023(97335)"/>
    <x v="0"/>
    <x v="0"/>
    <x v="1"/>
    <m/>
    <m/>
    <s v="MAGALY NUÑEZ MENDEZ"/>
    <n v="52505917"/>
    <s v="Bogotá, D.C."/>
    <n v="1967"/>
    <n v="29400000"/>
    <n v="0"/>
    <n v="0"/>
    <n v="29400000"/>
    <n v="7000000"/>
    <m/>
    <m/>
    <n v="1"/>
    <s v="Persona Natural"/>
    <x v="0"/>
    <m/>
    <s v="PRESTAR SERVICIOS PROFESIONALES AL ÁREA DE GESTIÓN DEL DESARROLLO LOCAL DE LA ALCALDÍA LOCAL DE SUBA, PARA APOYAR LA_x000a_ESTRUCTURACIÓN, FORMULACIÓN, EVALUACIÓN Y SEGUIMIENTO A LOS PROYECTOS DE INVERSIÓN ENFOCADOS A LA REALIZACIÓN DE LAS_x000a_ACCIONES INTEGRALES HACIA LA COMUNIDAD, DANDO CUMPLIMIENTO EFECTIVO A LOS COMPONENTES DEL PROYECTO 1967 - SUBA_x000a_SALUDABLE Y SIN BARRERAS"/>
    <s v="https://community.secop.gov.co/Public/Tendering/OpportunityDetail/Index?noticeUID=CO1.NTC.5240863&amp;isFromPublicArea=True&amp;isModal=true&amp;asPopupView=true"/>
    <x v="20"/>
    <x v="530"/>
    <d v="2023-12-01T00:00:00"/>
    <d v="2024-04-06T00:00:00"/>
    <s v="4 meses 6 días."/>
    <d v="2024-04-06T00:00:00"/>
    <s v=""/>
    <d v="2024-04-06T00:00:00"/>
    <s v="4 meses 6 días."/>
    <s v="Término Ok"/>
    <m/>
    <m/>
    <m/>
    <m/>
    <s v="CALLE 38A SUR #72J-32"/>
    <n v="3102421467"/>
    <s v="MANUME2223@GMAIL.COM"/>
    <s v="Banco Davivienda"/>
    <s v="Ahorros"/>
    <s v="5870137808"/>
    <s v="Femenino"/>
    <s v="Colombia"/>
    <s v="Bogotá, D.C."/>
    <s v="Cundinamarca"/>
    <d v="1979-02-03T00:00:00"/>
    <n v="45"/>
    <s v="ESPECIALIZACION EN GERENCIOA INTEGRAL DE SERVICIOS DE SALUD -  FISIOTERAPEUTA"/>
    <m/>
  </r>
  <r>
    <x v="3"/>
    <s v="846-2023"/>
    <n v="97358"/>
    <s v="Secop II"/>
    <s v="846-2023CPS-P(97358)"/>
    <s v="FDLSUBACD-784-2023(97358)"/>
    <x v="0"/>
    <x v="0"/>
    <x v="1"/>
    <m/>
    <m/>
    <s v="JENNIFFER PAOLA GRANDE BARRETO"/>
    <n v="1030600150"/>
    <s v="Bogotá, D.C."/>
    <n v="2031"/>
    <n v="16800000"/>
    <n v="0"/>
    <n v="0"/>
    <n v="16800000"/>
    <n v="7000000"/>
    <m/>
    <m/>
    <n v="5"/>
    <s v="Persona Natural"/>
    <x v="0"/>
    <m/>
    <s v="PRESTAR LOS SERVICIOS PROFESIONALES A LA ALCALDÍA LOCAL DE SUBA COMO ENLACE EN LOS TEMAS DE GESTIÓN DEL RIESGO DE CONFORMIDAD CON EL MARCO NORMATIVO APLICABLE PARA LA MATERIA, EN EL MARCO DEL PROYECTO DE INVERSIÓN 2031 SUBA PREVIENE Y REDUCE RIEGOS NATURALES"/>
    <s v="https://community.secop.gov.co/Public/Tendering/OpportunityDetail/Index?noticeUID=CO1.NTC.5256351&amp;isFromPublicArea=True&amp;isModal=true&amp;asPopupView=true"/>
    <x v="13"/>
    <x v="531"/>
    <d v="2023-12-01T00:00:00"/>
    <d v="2024-02-15T00:00:00"/>
    <s v="2 meses 15 días."/>
    <d v="2024-02-15T00:00:00"/>
    <s v=""/>
    <d v="2024-02-15T00:00:00"/>
    <s v="2 meses 15 días."/>
    <s v="Término Ok"/>
    <m/>
    <m/>
    <m/>
    <m/>
    <s v="CL 35A SUR #78C-31 BLQ 10 APTO 103"/>
    <n v="3102094223"/>
    <s v="JEN_GRANDE1016@HOTMAIL.COM"/>
    <s v="Banco Davivienda"/>
    <s v="Ahorros"/>
    <s v="7590417197"/>
    <s v="Femenino"/>
    <s v="Colombia"/>
    <s v="Bogotá, D.C."/>
    <s v="Cundinamarca"/>
    <d v="1991-10-16T00:00:00"/>
    <n v="32"/>
    <s v="maestria en gestion y evaluacion ambiental,especializacion en gerencia del medio ambiente y prevencion "/>
    <m/>
  </r>
  <r>
    <x v="3"/>
    <s v="847-2023"/>
    <n v="97333"/>
    <s v="Secop II"/>
    <s v="847-203CPS-AG(97333)"/>
    <s v="FDLSUBACD-785-2023(97333)"/>
    <x v="0"/>
    <x v="0"/>
    <x v="0"/>
    <m/>
    <m/>
    <s v="GINA MARIA PIZA MORENO"/>
    <n v="53099542"/>
    <s v="Bogotá, D.C."/>
    <n v="2031"/>
    <n v="6120000"/>
    <n v="0"/>
    <n v="0"/>
    <n v="6120000"/>
    <n v="2448000"/>
    <m/>
    <m/>
    <n v="5"/>
    <s v="Persona Natural"/>
    <x v="0"/>
    <m/>
    <s v="PRESTAR SERVICIOS ASISTENCIALES EN LAS ACTIVIDADES DE SEGURIDAD Y CONVIVENCIA CIUDADANA Y RECUPERACIÓN DEL ESPACIO _x000a_PÚBLICO PARA EL LOGRO DE LAS METAS DE GESTIÓN DE LA VIGENCIA"/>
    <s v="https://community.secop.gov.co/Public/Tendering/OpportunityDetail/Index?noticeUID=CO1.NTC.5248275&amp;isFromPublicArea=True&amp;isModal=true&amp;asPopupView=true"/>
    <x v="13"/>
    <x v="533"/>
    <d v="2023-12-04T00:00:00"/>
    <d v="2024-02-13T00:00:00"/>
    <s v="2 meses 10 días."/>
    <d v="2024-02-13T00:00:00"/>
    <s v=""/>
    <d v="2024-02-13T00:00:00"/>
    <s v="2 meses 10 días."/>
    <s v="Término Ok"/>
    <m/>
    <m/>
    <m/>
    <m/>
    <s v="CL 127 B 71 A 99 AP 401"/>
    <n v="3104050447"/>
    <s v="ginama.pizamoreno@gmail.com"/>
    <s v="Bancolombia"/>
    <s v="Ahorros"/>
    <s v="25056851278"/>
    <s v="Femenino"/>
    <s v="Colombia"/>
    <s v="Bogotá, D.C."/>
    <s v="Cundinamarca"/>
    <d v="1984-10-02T00:00:00"/>
    <n v="39"/>
    <s v="Agricultura urbana y soberania alimentaria  Conectividad ecológica para el aprestamiento de Secretaria Distrital de Ambiente 2021 90 Promotora Ambiental Fundación Re-Acción Ambiental 2018 80 Ambiente y Territorio Secretaria Distrital de Ambiente 2015 80 Cultura de Servicio al Cliente Caja de Compensación Cafam 2007 20 Curso de Office"/>
    <m/>
  </r>
  <r>
    <x v="3"/>
    <s v="848-2023"/>
    <n v="97330"/>
    <s v="Secop II"/>
    <s v="848-2023CPS-AG(97330)"/>
    <s v="FDLSUBACD-786-2023(97330)"/>
    <x v="0"/>
    <x v="0"/>
    <x v="0"/>
    <m/>
    <m/>
    <s v="LADY JOHANA ANGEL SANCHEZ"/>
    <n v="24100979"/>
    <s v="Socha (Boyacá)"/>
    <n v="1978"/>
    <n v="12000000"/>
    <n v="0"/>
    <n v="0"/>
    <n v="12000000"/>
    <n v="4000000.0000000005"/>
    <m/>
    <m/>
    <n v="1"/>
    <s v="Persona Natural"/>
    <x v="0"/>
    <m/>
    <s v="PRESTAR LOS SERVICIOS DE APOYO A LA GESTIÓN DE MANERA ADMINISTRATIVA Y ASISTENCIAL EN LAS ACTIVIDADES DE SEGURIDAD Y CONVIVENCIA CIUDADANA EN LA ALCALDÍA LOCAL DE SUBA PARA EL LOGRO DE LAS METAS DE GESTIÓN DE LA VIGENCIA."/>
    <s v="https://community.secop.gov.co/Public/Tendering/OpportunityDetail/Index?noticeUID=CO1.NTC.5255510&amp;isFromPublicArea=True&amp;isModal=true&amp;asPopupView=true"/>
    <x v="13"/>
    <x v="535"/>
    <d v="2023-12-13T00:00:00"/>
    <d v="2024-03-03T00:00:00"/>
    <s v="2 meses 20 días."/>
    <d v="2024-03-03T00:00:00"/>
    <s v=""/>
    <d v="2024-03-03T00:00:00"/>
    <s v="2 meses 20 días."/>
    <s v="Término Ok"/>
    <m/>
    <m/>
    <m/>
    <m/>
    <s v="CRA 97B # 157A-02"/>
    <n v="3133336420"/>
    <s v="LADYJOHANAANGEL@HOTMAIL.COM"/>
    <s v="Banco Davivienda"/>
    <s v="Ahorros"/>
    <s v="488430077286"/>
    <s v="Femenino"/>
    <s v="Colombia"/>
    <s v="Socha "/>
    <s v="Boyacá"/>
    <d v="1985-01-09T00:00:00"/>
    <n v="39"/>
    <s v="TECNOLOGIA EN INVESTIGACION CRIMINAL"/>
    <m/>
  </r>
  <r>
    <x v="3"/>
    <s v="849-2023"/>
    <n v="97501"/>
    <s v="Secop II"/>
    <s v="849-2023CPS-P(97501)"/>
    <s v="FDLSUBACD-787-2023(97501)"/>
    <x v="0"/>
    <x v="0"/>
    <x v="1"/>
    <m/>
    <m/>
    <s v="NELSON RAUL RAMOS"/>
    <n v="1032417087"/>
    <s v="Bogotá, D.C."/>
    <n v="1979"/>
    <n v="16800000"/>
    <n v="0"/>
    <n v="0"/>
    <n v="16800000"/>
    <n v="7000000"/>
    <m/>
    <m/>
    <n v="5"/>
    <s v="Persona Natural"/>
    <x v="0"/>
    <m/>
    <s v="PRESTAR LOS SERVICIOS PROFESIONALES PARA APOYAR TÉCNICAMENTE LAS DISTINTAS ETAPAS DE LOS PROCESOS DE COMPETENCIA DE LAS INSPECCIONES DE POLICÍA DE LA LOCALIDAD, SEGÚN REPARTO"/>
    <s v="https://community.secop.gov.co/Public/Tendering/OpportunityDetail/Index?noticeUID=CO1.NTC.5276368&amp;isFromPublicArea=True&amp;isModal=true&amp;asPopupView=true"/>
    <x v="30"/>
    <x v="534"/>
    <d v="2023-12-06T00:00:00"/>
    <d v="2024-02-24T00:00:00"/>
    <s v="2 meses 19 días."/>
    <d v="2024-02-24T00:00:00"/>
    <s v=""/>
    <d v="2024-02-24T00:00:00"/>
    <s v="2 meses 19 días."/>
    <s v="Término Ok"/>
    <m/>
    <m/>
    <m/>
    <m/>
    <s v="Carrera 15 #33-17"/>
    <n v="3208405200"/>
    <s v="nrrl88@hotmail.com"/>
    <s v="Banco de Bogotá"/>
    <s v="Ahorros"/>
    <s v="49283070"/>
    <s v="Masculino"/>
    <s v="Colombia"/>
    <s v="Bogotá, D.C."/>
    <s v="Cundinamarca"/>
    <d v="1988-04-03T00:00:00"/>
    <n v="36"/>
    <s v="ARQUITECTURA"/>
    <m/>
  </r>
  <r>
    <x v="3"/>
    <s v="850-2023"/>
    <n v="97316"/>
    <s v="Secop II"/>
    <s v="850-2023-CPS-AG(97316)"/>
    <s v="FDLSUBACD-788-2023(97316)"/>
    <x v="0"/>
    <x v="0"/>
    <x v="0"/>
    <m/>
    <m/>
    <s v="NORMA CONSTANZA BAUTISTA BERNAL"/>
    <n v="52447526"/>
    <s v="Bogotá, D.C."/>
    <n v="1979"/>
    <n v="6120000"/>
    <n v="0"/>
    <n v="0"/>
    <n v="6120000"/>
    <n v="2550000"/>
    <m/>
    <m/>
    <n v="1"/>
    <s v="Persona Natural"/>
    <x v="0"/>
    <m/>
    <s v="PRESTAR LOS SERVICIOS DE APOYO PARA LA GESTIÓN DOCUMENTAL DE LA ALCALDÍA LOCAL, ACOMPAÑANDO A LOS PROFESIONALES JURÍDICO Y POLICIVO EN LAS LABORES OPERATIVAS QUE GENERA EL PROCESO DE IMPULSO Y DEPURACIÓN DE LAS ACTUACIONES ADMINISTRATIVAS EXISTENTES EN LA ALCALDÍA LOCAL"/>
    <s v="https://community.secop.gov.co/Public/Tendering/OpportunityDetail/Index?noticeUID=CO1.NTC.5282906&amp;isFromPublicArea=True&amp;isModal=true&amp;asPopupView=true"/>
    <x v="21"/>
    <x v="537"/>
    <d v="2024-01-02T00:00:00"/>
    <d v="2024-02-17T00:00:00"/>
    <s v="1 meses 16 días."/>
    <d v="2024-02-17T00:00:00"/>
    <s v=""/>
    <d v="2024-02-17T00:00:00"/>
    <s v="1 meses 16 días."/>
    <s v="Término Ok"/>
    <m/>
    <m/>
    <m/>
    <m/>
    <s v="calle 154a#96-40  in 8 ap 402"/>
    <n v="3132337000"/>
    <s v="norma2380@gmail.com"/>
    <s v="Banco Caja Social (BCSC)"/>
    <s v="Ahorros"/>
    <s v="24091227162"/>
    <s v="Femenino"/>
    <s v="Colombia"/>
    <s v="Bogotá, D.C."/>
    <s v="Cundinamarca"/>
    <d v="1980-03-23T00:00:00"/>
    <n v="44"/>
    <s v="ADMINISTRACION DE EMPRESAS - DERECHO"/>
    <m/>
  </r>
  <r>
    <x v="3"/>
    <s v="851-2023"/>
    <n v="97342"/>
    <s v="Secop II"/>
    <s v="851-2023CPS-AG(97342)"/>
    <s v="FDLSUBACD-789-2023(97342)"/>
    <x v="0"/>
    <x v="0"/>
    <x v="0"/>
    <m/>
    <m/>
    <s v="DIANA CATALINA MONTENEGRO CEDEÑO"/>
    <n v="1014236630"/>
    <s v="Bogotá, D.C."/>
    <n v="1979"/>
    <n v="2550000"/>
    <n v="0"/>
    <n v="0"/>
    <n v="2550000"/>
    <n v="2550000"/>
    <m/>
    <m/>
    <n v="1"/>
    <s v="Persona Natural"/>
    <x v="0"/>
    <m/>
    <s v="Apoyar administrativa y asistencialmente a las Inspecciones de Policía de la Localidad"/>
    <s v="https://community.secop.gov.co/Public/Tendering/OpportunityDetail/Index?noticeUID=CO1.NTC.5256055&amp;isFromPublicArea=True&amp;isModal=true&amp;asPopupView=true"/>
    <x v="31"/>
    <x v="535"/>
    <d v="2023-12-07T00:00:00"/>
    <d v="2024-02-01T00:00:00"/>
    <s v="1 meses 26 días."/>
    <d v="2024-02-01T00:00:00"/>
    <s v=""/>
    <d v="2024-02-01T00:00:00"/>
    <s v="1 meses 26 días."/>
    <s v="Término Ok"/>
    <m/>
    <m/>
    <m/>
    <m/>
    <s v="Cra 90d #127 -04"/>
    <n v="3113930537"/>
    <s v="catalinamonte10@gmail.com"/>
    <s v="Bancolombia"/>
    <s v="Ahorros"/>
    <s v="18300023653"/>
    <s v="Femenino"/>
    <s v="Colombia"/>
    <s v="Bogotá, D.C."/>
    <s v="Cundinamarca"/>
    <d v="1992-07-10T00:00:00"/>
    <n v="31"/>
    <s v="PSICOLOGÍA"/>
    <m/>
  </r>
  <r>
    <x v="3"/>
    <s v="852-2023"/>
    <n v="97492"/>
    <s v="Secop II"/>
    <s v="852-2023CPS-P(97492)"/>
    <s v="FDLSUBACD-790-2023(97492)"/>
    <x v="0"/>
    <x v="0"/>
    <x v="1"/>
    <m/>
    <m/>
    <s v="LUZ MIREYA VILLALOBOS BULLA"/>
    <n v="40375688"/>
    <s v="Villavicencio (Meta)"/>
    <n v="1979"/>
    <n v="12120000"/>
    <n v="0"/>
    <n v="0"/>
    <n v="12120000"/>
    <n v="5050000"/>
    <m/>
    <m/>
    <n v="1"/>
    <s v="Persona Natural"/>
    <x v="0"/>
    <m/>
    <s v="Prestar los servicios profesionales para apoyar jurídicamente la ejecución de las acciones requeridas para la depuración de las actuaciones administrativas que cursan en la Alcaldía Local."/>
    <s v="https://community.secop.gov.co/Public/Tendering/OpportunityDetail/Index?noticeUID=CO1.NTC.5276122&amp;isFromPublicArea=True&amp;isModal=true&amp;asPopupView=true"/>
    <x v="21"/>
    <x v="530"/>
    <d v="2023-12-06T00:00:00"/>
    <d v="2024-02-18T00:00:00"/>
    <s v="2 meses 13 días."/>
    <d v="2024-02-18T00:00:00"/>
    <s v=""/>
    <d v="2024-02-18T00:00:00"/>
    <s v="2 meses 13 días."/>
    <s v="Término Ok"/>
    <m/>
    <m/>
    <m/>
    <m/>
    <s v="calle 51#28-70"/>
    <n v="3108596613"/>
    <s v="imireyavb@gmail.com"/>
    <s v="Banco BBVA"/>
    <s v="Ahorros"/>
    <s v="918090382"/>
    <s v="Femenino"/>
    <s v="Colombia"/>
    <s v="Villavicencio"/>
    <s v="Meta"/>
    <d v="1963-02-05T00:00:00"/>
    <n v="61"/>
    <s v="DERECHO"/>
    <m/>
  </r>
  <r>
    <x v="3"/>
    <s v="853-2023"/>
    <n v="98823"/>
    <s v="Secop II"/>
    <s v="853-2023CPS-P(98823)"/>
    <s v="FDLSUBACD-791-2023(98823)"/>
    <x v="0"/>
    <x v="0"/>
    <x v="1"/>
    <m/>
    <m/>
    <s v="ADRIANA AVELLANEDA BAYONA"/>
    <n v="39652698"/>
    <s v="Bogotá, D.C."/>
    <n v="1996"/>
    <n v="17500000"/>
    <n v="0"/>
    <n v="0"/>
    <n v="17500000"/>
    <n v="7000000"/>
    <m/>
    <m/>
    <n v="1"/>
    <s v="Persona Natural"/>
    <x v="0"/>
    <m/>
    <s v="PRESTAR SERVICIOS PROFESIONALES AL ÁREA DE GESTIÓN DEL DESARROLLO LOCAL DE LA ALCALDÍA LOCAL DE SUBA, PARA APOYAR LA"/>
    <s v="https://community.secop.gov.co/Public/Tendering/OpportunityDetail/Index?noticeUID=CO1.NTC.5261213&amp;isFromPublicArea=True&amp;isModal=true&amp;asPopupView=true"/>
    <x v="13"/>
    <x v="534"/>
    <d v="2023-12-19T00:00:00"/>
    <d v="2024-02-19T00:00:00"/>
    <s v="2 meses 1 días."/>
    <d v="2024-02-19T00:00:00"/>
    <s v=""/>
    <d v="2024-02-19T00:00:00"/>
    <s v="2 meses 1 días."/>
    <s v="Término Ok"/>
    <m/>
    <m/>
    <m/>
    <m/>
    <s v="KR 6 12 85 SUR"/>
    <n v="3204719439"/>
    <s v="adrianaavellanedab@hotmail.com"/>
    <s v="Banco Davivienda"/>
    <s v="Ahorros"/>
    <s v="4000236044"/>
    <s v="Femenino"/>
    <s v="Colombia"/>
    <s v="Bogotá, D.C."/>
    <s v="Cundinamarca"/>
    <d v="1970-05-30T00:00:00"/>
    <n v="54"/>
    <s v="ESPECIALIZACIÓN EN NEUROPSICOLOGÍA ESCOLAR"/>
    <m/>
  </r>
  <r>
    <x v="3"/>
    <s v="854-2023"/>
    <n v="97163"/>
    <s v="Secop II"/>
    <s v="854-2023-CPS-AG(97163)"/>
    <s v="FDLSUBACD-792-2023(97163)"/>
    <x v="0"/>
    <x v="0"/>
    <x v="0"/>
    <m/>
    <m/>
    <s v="LEIDY SIANA CUESTA"/>
    <n v="35898735"/>
    <s v="Quibdó (Chocó)"/>
    <n v="1998"/>
    <n v="4575000"/>
    <n v="0"/>
    <n v="0"/>
    <n v="4575000"/>
    <n v="3050000"/>
    <m/>
    <m/>
    <n v="5"/>
    <s v="Persona Natural"/>
    <x v="0"/>
    <m/>
    <s v="ESTRUCTURACIÓN, FORMULACIÓN, EVALUACIÓN Y SEGUIMIENTO A LOS PROYECTOS DE INVERSIÓN ENFOCADOS EN ESTRATEGIAS DE"/>
    <s v="https://community.secop.gov.co/Public/Tendering/OpportunityDetail/Index?noticeUID=CO1.NTC.5255889&amp;isFromPublicArea=True&amp;isModal=true&amp;asPopupView=true"/>
    <x v="22"/>
    <x v="530"/>
    <d v="2023-12-06T00:00:00"/>
    <d v="2024-02-02T00:00:00"/>
    <s v="1 meses 28 días."/>
    <d v="2024-02-02T00:00:00"/>
    <s v=""/>
    <d v="2024-02-02T00:00:00"/>
    <s v="1 meses 28 días."/>
    <s v="Término Ok"/>
    <m/>
    <m/>
    <m/>
    <m/>
    <s v="Carrera 1b #7a – 08 Sur"/>
    <n v="3214480173"/>
    <s v="dianamarmena@gmail.com"/>
    <s v="Banco Davivienda"/>
    <s v="Ahorros"/>
    <s v="550008400796531"/>
    <s v="Femenino"/>
    <s v="Colombia"/>
    <s v="Quibdó"/>
    <s v="Chocó"/>
    <d v="1982-09-20T00:00:00"/>
    <n v="41"/>
    <s v="BACHILLER"/>
    <m/>
  </r>
  <r>
    <x v="3"/>
    <s v="855-2023"/>
    <n v="97314"/>
    <s v="Secop II"/>
    <s v="855-2023CPS-P(97314)"/>
    <s v="FDLSUBACD-793-2023(97314)"/>
    <x v="0"/>
    <x v="0"/>
    <x v="1"/>
    <m/>
    <m/>
    <s v="PAULA JULIETH CIFUENTES"/>
    <n v="1001326965"/>
    <s v="Bogotá, D.C."/>
    <n v="1957"/>
    <n v="12120000"/>
    <n v="0"/>
    <n v="0"/>
    <n v="12120000"/>
    <n v="5050000"/>
    <m/>
    <m/>
    <n v="1"/>
    <s v="Persona Natural"/>
    <x v="0"/>
    <m/>
    <s v="CUIDADO."/>
    <s v="https://community.secop.gov.co/Public/Tendering/OpportunityDetail/Index?noticeUID=CO1.NTC.5255837&amp;isFromPublicArea=True&amp;isModal=true&amp;asPopupView=true"/>
    <x v="20"/>
    <x v="535"/>
    <d v="2023-12-06T00:00:00"/>
    <d v="2024-02-17T00:00:00"/>
    <s v="2 meses 12 días."/>
    <d v="2024-02-17T00:00:00"/>
    <s v=""/>
    <d v="2024-02-17T00:00:00"/>
    <s v="2 meses 12 días."/>
    <s v="Término Ok"/>
    <m/>
    <m/>
    <m/>
    <m/>
    <s v="CL 49 SUR 87 A 51"/>
    <n v="3152668298"/>
    <s v="yelimarva@gmail.com "/>
    <s v="Banco Bancolombia"/>
    <s v="Ahorros"/>
    <s v="21331715546"/>
    <s v="Femenino"/>
    <s v="Colombia"/>
    <s v="Bogotá, D.C."/>
    <s v="Cundinamarca"/>
    <d v="1999-12-18T00:00:00"/>
    <n v="24"/>
    <s v="PSICOLOGIA"/>
    <m/>
  </r>
  <r>
    <x v="3"/>
    <s v="856-2023"/>
    <n v="97502"/>
    <s v="Secop II"/>
    <s v="856-2023-CPS-AG(42922)"/>
    <s v="FDLSUBACD-794-2023(42922)"/>
    <x v="0"/>
    <x v="0"/>
    <x v="0"/>
    <m/>
    <m/>
    <s v="PAULA JULIETH CIFUENTES"/>
    <n v="1001326965"/>
    <s v="Bogotá, D.C."/>
    <n v="1979"/>
    <n v="9600000"/>
    <n v="0"/>
    <n v="0"/>
    <n v="9600000"/>
    <n v="4000000.0000000005"/>
    <m/>
    <m/>
    <n v="1"/>
    <s v="Persona Natural"/>
    <x v="0"/>
    <m/>
    <s v="PRESTAR LOS SERVICIOS DE APOYO A LA GESTIÓN EN LAS TAREAS OPERATIVAS DE CARÁCTER ARCHIVÍSTICO PARA GARANTIZAR LA CORRECTA APLICACIÓN DE LOS PROCEDIMIENTOS TÉCNICOS EN EL MARCO DEL PROCESO DE DEPURACIÓN E IMPULSO DE LAS ACTUACIONES ADMINISTRATIVAS EXISTENTES QUE CURSAN EN LA ALCALDÍA LOCAL"/>
    <s v="https://community.secop.gov.co/Public/Tendering/OpportunityDetail/Index?noticeUID=CO1.NTC.5269335&amp;isFromPublicArea=True&amp;isModal=true&amp;asPopupView=true"/>
    <x v="13"/>
    <x v="530"/>
    <d v="2023-12-04T00:00:00"/>
    <d v="2024-02-17T00:00:00"/>
    <s v="2 meses 14 días."/>
    <d v="2024-02-17T00:00:00"/>
    <s v=""/>
    <d v="2024-02-17T00:00:00"/>
    <s v="2 meses 14 días."/>
    <s v="Término Ok"/>
    <m/>
    <m/>
    <m/>
    <m/>
    <s v="CL 135A No. 111 - 06"/>
    <n v="3193601901"/>
    <s v="marthapardo18@yahoo.com"/>
    <s v="Banco Davivienda"/>
    <s v="Ahorros"/>
    <s v="0550006400719826"/>
    <s v="Femenino"/>
    <s v="Colombia"/>
    <s v="Choachi"/>
    <s v="Cundinamarca"/>
    <d v="1979-06-01T00:00:00"/>
    <n v="45"/>
    <s v="ADMINISTRACIÓN DE EMPRESAS"/>
    <m/>
  </r>
  <r>
    <x v="3"/>
    <s v="857-2023"/>
    <n v="97098"/>
    <s v="Secop II"/>
    <s v="857-2023CPS-P(97098)"/>
    <s v="FDLSUBACD-795-2023(97098)"/>
    <x v="0"/>
    <x v="0"/>
    <x v="1"/>
    <m/>
    <m/>
    <s v="CESAR ALBERTO MEDINA CASTRO"/>
    <n v="80818422"/>
    <s v="Bogotá, D.C."/>
    <n v="1999"/>
    <n v="21000000"/>
    <n v="0"/>
    <n v="0"/>
    <n v="21000000"/>
    <n v="7000000"/>
    <m/>
    <m/>
    <n v="3"/>
    <s v="Persona Natural"/>
    <x v="0"/>
    <m/>
    <s v="PRESTAR SERVICIOS PROFESIONALES EN EL ÁREA DE GESTIÓN DEL DESARROLLO LOCAL DE LA ALCALDÍA LOCAL DE SUBA, PARA APOYAR LAS"/>
    <s v="https://community.secop.gov.co/Public/Tendering/OpportunityDetail/Index?noticeUID=CO1.NTC.5267506&amp;isFromPublicArea=True&amp;isModal=true&amp;asPopupView=true"/>
    <x v="11"/>
    <x v="531"/>
    <d v="2023-12-01T00:00:00"/>
    <d v="2024-03-03T00:00:00"/>
    <s v="3 meses 3 días."/>
    <d v="2024-03-03T00:00:00"/>
    <s v=""/>
    <d v="2024-03-03T00:00:00"/>
    <s v="3 meses 3 días."/>
    <s v="Término Ok"/>
    <m/>
    <m/>
    <m/>
    <m/>
    <s v="CARRERA 94#73-32"/>
    <n v="3214079838"/>
    <s v="CESAR.MEDINA1@HOTMAIL.COM"/>
    <s v="Banco Davivienda"/>
    <s v="Ahorros"/>
    <s v="488404630169"/>
    <s v="Masculino"/>
    <s v="Colombia"/>
    <s v="Bogotá, D.C."/>
    <s v="Cundinamarca"/>
    <d v="1984-09-25T00:00:00"/>
    <n v="39"/>
    <s v="ARQUITECTURA"/>
    <m/>
  </r>
  <r>
    <x v="3"/>
    <s v="858-2023"/>
    <n v="97321"/>
    <s v="Secop II"/>
    <s v="858-2023CPS-P(97321)"/>
    <s v="FDLSUBACD-796-2023 (97321)"/>
    <x v="0"/>
    <x v="0"/>
    <x v="1"/>
    <m/>
    <m/>
    <s v="FABIAN MUÑOZ TORRES"/>
    <n v="80099003"/>
    <s v="Bogotá, D.C."/>
    <n v="1979"/>
    <n v="16800000"/>
    <n v="0"/>
    <n v="0"/>
    <n v="16800000"/>
    <n v="7000000"/>
    <m/>
    <m/>
    <n v="5"/>
    <s v="Persona Natural"/>
    <x v="0"/>
    <m/>
    <s v="REVISIONES PERIÓDICAS DE LAS OBRAS CONTRATADAS, EJECUTADAS Y TERMINADAS POR EL FONDO DE DESARROLLO LOCAL DE SUBA, A FIN"/>
    <s v="https://community.secop.gov.co/Public/Tendering/OpportunityDetail/Index?noticeUID=CO1.NTC.5248345&amp;isFromPublicArea=True&amp;isModal=true&amp;asPopupView=true"/>
    <x v="11"/>
    <x v="534"/>
    <d v="2023-12-22T00:00:00"/>
    <d v="2024-02-11T00:00:00"/>
    <s v="1 meses 21 días."/>
    <d v="2024-02-11T00:00:00"/>
    <s v=""/>
    <d v="2024-02-11T00:00:00"/>
    <s v="1 meses 21 días."/>
    <s v="Término Ok"/>
    <m/>
    <m/>
    <m/>
    <m/>
    <s v="Calle 77B #120A-45 Apto 904 T2"/>
    <n v="3107882386"/>
    <s v="fabianmunoz731@gmail.com"/>
    <s v="Bancolombia"/>
    <s v="Ahorros"/>
    <s v="61271918258"/>
    <s v="Masculino"/>
    <s v="Colombia"/>
    <s v="Bogotá, D.C."/>
    <s v="Cundinamarca"/>
    <d v="1983-07-03T00:00:00"/>
    <n v="40"/>
    <s v="ARQUITECTURA"/>
    <m/>
  </r>
  <r>
    <x v="3"/>
    <s v="859-2023"/>
    <s v="No aplica"/>
    <s v="Secop II"/>
    <s v="859-2023-CPS(94184)"/>
    <s v="FDLSSAMC-16-2023(94184) "/>
    <x v="2"/>
    <x v="2"/>
    <x v="2"/>
    <m/>
    <m/>
    <s v="STRATEGY SAS"/>
    <n v="830053792"/>
    <s v="Bogotá, D.C."/>
    <s v="No es CPS P-AG"/>
    <n v="51102400"/>
    <n v="0"/>
    <n v="0"/>
    <n v="51102400"/>
    <s v="-"/>
    <m/>
    <m/>
    <s v="No aplica"/>
    <s v="Persona Jurídica"/>
    <x v="3"/>
    <s v="1. 19/04/2024 3:04:26 PM Mediante documento radicado en el Fondo de Desarrollo Local de Suba, por ANA ISABEL HORTUA SALCEDO , quien obra como supervisor del contrato de prestación de servicios59-2023-CPS(94184), suscrito con STRATEGY S.A.S se determina prorrogar por UN (1) MES DIEZ (10) DÍAS contado a partir del vencimiento del plazo pactado, la justificación se encuentra anexa al presente, la cual hace parte integra del convenio. La nueva fecha terminación del contrato es el 31 de mayo de 2024"/>
    <s v="ADQUISICIÓN E INSTALACIÓN DE AVISOS PARA LOS SALONES COMUNALES DE LA LOCALIDAD DE SUBA"/>
    <s v="https://community.secop.gov.co/Public/Tendering/OpportunityDetail/Index?noticeUID=CO1.NTC.5179655&amp;isFromPublicArea=True&amp;isModal=true&amp;asPopupView=true"/>
    <x v="4"/>
    <x v="537"/>
    <d v="2023-12-13T00:00:00"/>
    <d v="2024-04-21T00:00:00"/>
    <s v="4 meses 9 días."/>
    <d v="2024-05-31T00:00:00"/>
    <s v="1 meses 10 días."/>
    <d v="2024-05-31T00:00:00"/>
    <s v="5 meses 19 días."/>
    <s v="Término Ok"/>
    <m/>
    <m/>
    <m/>
    <m/>
    <m/>
    <m/>
    <n v="0"/>
    <n v="0"/>
    <n v="0"/>
    <m/>
    <s v="No aplica"/>
    <n v="0"/>
    <n v="0"/>
    <n v="0"/>
    <m/>
    <s v="-"/>
    <n v="0"/>
    <m/>
  </r>
  <r>
    <x v="3"/>
    <s v="860-2023"/>
    <n v="97316"/>
    <s v="Secop II"/>
    <s v="860-2023CPS-AG(97316)"/>
    <s v="FDLSUBACD-797-2023(97316)"/>
    <x v="0"/>
    <x v="0"/>
    <x v="0"/>
    <m/>
    <m/>
    <s v="DIEGO NICOLAS BARBOSA"/>
    <n v="1019052561"/>
    <s v="Bogotá, D.C."/>
    <n v="1979"/>
    <n v="6120000"/>
    <n v="0"/>
    <n v="0"/>
    <n v="6120000"/>
    <n v="2550000"/>
    <m/>
    <m/>
    <n v="1"/>
    <s v="Persona Natural"/>
    <x v="0"/>
    <m/>
    <s v="Prestar los servicios de apoyo para la gestión documental de la Alcaldía Local, acompañando a los profesionales jurídico y policivo en las labores operativas que genera el proceso de impulso y depuración de las actuaciones administrativas existentes en la alcaldía local"/>
    <s v="https://community.secop.gov.co/Public/Tendering/OpportunityDetail/Index?noticeUID=CO1.NTC.5288768&amp;isFromPublicArea=True&amp;isModal=true&amp;asPopupView=true"/>
    <x v="19"/>
    <x v="537"/>
    <d v="2023-12-12T00:00:00"/>
    <d v="2024-02-23T00:00:00"/>
    <s v="2 meses 12 días."/>
    <d v="2024-02-23T00:00:00"/>
    <s v=""/>
    <d v="2024-02-23T00:00:00"/>
    <s v="2 meses 12 días."/>
    <s v="Término Ok"/>
    <m/>
    <m/>
    <m/>
    <m/>
    <s v="Cra 111A # 148-88 APTO 406 INT 2"/>
    <n v="3043892824"/>
    <s v="diegonico27@hotmail.com"/>
    <s v="Banco Av Villas"/>
    <s v="Ahorros"/>
    <s v="58941548"/>
    <s v="Masculino"/>
    <s v="Colombia"/>
    <s v="Bogotá, D.C."/>
    <s v="Cundinamarca"/>
    <d v="1990-10-17T00:00:00"/>
    <n v="33"/>
    <s v="TECNOLOGÍA EN GASTRONIMÍA"/>
    <m/>
  </r>
  <r>
    <x v="3"/>
    <s v="861-2023"/>
    <n v="97492"/>
    <s v="Secop II"/>
    <s v="861-2023CPS-P(97492)"/>
    <s v="FDLSUBACD-798-2023(97492)"/>
    <x v="0"/>
    <x v="0"/>
    <x v="1"/>
    <m/>
    <m/>
    <s v="IDANIO GABRIEL PATERNINA MIRANDA"/>
    <n v="3959072"/>
    <s v="San Marcos (Sucre)"/>
    <n v="1979"/>
    <n v="12120000"/>
    <n v="0"/>
    <n v="0"/>
    <n v="12120000"/>
    <n v="5050000"/>
    <m/>
    <m/>
    <n v="5"/>
    <s v="Persona Natural"/>
    <x v="0"/>
    <m/>
    <s v="PRESTAR LOS SERVICIOS PROFESIONALES PARA APOYAR JURÍDICAMENTE LA EJECUCIÓN DE LAS ACCIONES REQUERIDAS PARA LA _x000a_DEPURACIÓN DE LAS ACTUACIONES ADMINISTRATIVAS QUE CURSAN EN LA ALCALDÍA LOCAL."/>
    <s v="https://community.secop.gov.co/Public/Tendering/OpportunityDetail/Index?noticeUID=CO1.NTC.5293028&amp;isFromPublicArea=True&amp;isModal=true&amp;asPopupView=true"/>
    <x v="21"/>
    <x v="540"/>
    <d v="2023-12-07T00:00:00"/>
    <d v="2024-02-23T00:00:00"/>
    <s v="2 meses 17 días."/>
    <d v="2024-02-23T00:00:00"/>
    <s v=""/>
    <d v="2024-02-23T00:00:00"/>
    <s v="2 meses 17 días."/>
    <s v="Término Ok"/>
    <m/>
    <m/>
    <m/>
    <m/>
    <s v="CL 152 96 A 39"/>
    <n v="3148064301"/>
    <s v="idaniogabriel@hotmail.com"/>
    <s v="Banco Popular"/>
    <s v="Ahorros"/>
    <s v="230012123410"/>
    <s v="Masculino"/>
    <s v="Colombia"/>
    <s v="San Marcos"/>
    <s v="Sucre"/>
    <d v="1954-03-25T00:00:00"/>
    <n v="70"/>
    <s v="ESPECIALIZACIÓN EN DERECHO ADMINISTRATIVO Y CONSTITUCIONAL. DERECHO"/>
    <m/>
  </r>
  <r>
    <x v="3"/>
    <s v="862-2023"/>
    <n v="97304"/>
    <s v="Secop II"/>
    <s v="862-2023CPS-AG(97304)"/>
    <s v="FDLSUBACD-799-2023(97304)"/>
    <x v="0"/>
    <x v="0"/>
    <x v="0"/>
    <m/>
    <m/>
    <s v="Carlos Arturo Diaz Rodriguez"/>
    <n v="79879807"/>
    <s v="Bogotá, D.C."/>
    <n v="1979"/>
    <n v="5610000"/>
    <n v="0"/>
    <n v="0"/>
    <n v="5610000"/>
    <n v="2550000"/>
    <m/>
    <m/>
    <n v="1"/>
    <s v="Persona Natural"/>
    <x v="0"/>
    <m/>
    <s v="APOYAR ADMINISTRATIVA Y ASISTENCIALMENTE A LAS INSPECCIONES DE POLICÍA DE LA LOCALIDAD."/>
    <s v="https://community.secop.gov.co/Public/Tendering/OpportunityDetail/Index?noticeUID=CO1.NTC.5283148&amp;isFromPublicArea=True&amp;isModal=true&amp;asPopupView=true"/>
    <x v="25"/>
    <x v="543"/>
    <d v="2023-12-19T00:00:00"/>
    <d v="2024-02-12T00:00:00"/>
    <s v="1 meses 25 días."/>
    <d v="2024-02-12T00:00:00"/>
    <s v=""/>
    <d v="2024-02-12T00:00:00"/>
    <s v="1 meses 25 días."/>
    <s v="Término Ok"/>
    <m/>
    <m/>
    <m/>
    <m/>
    <s v="calle 74 a N° 65b -50"/>
    <n v="3125572428"/>
    <s v="caturro13@yahoo.es"/>
    <s v="Banco Caja Social (BCSC)"/>
    <s v="Ahorros"/>
    <s v="24071298090"/>
    <s v="Masculino"/>
    <s v="Colombia"/>
    <s v="Bogotá, D.C."/>
    <s v="Cundinamarca"/>
    <d v="1979-03-14T00:00:00"/>
    <n v="45"/>
    <s v="TECNOLOGIA EN SISTEMAS"/>
    <m/>
  </r>
  <r>
    <x v="3"/>
    <s v="863-2023"/>
    <n v="97494"/>
    <s v="Secop II"/>
    <s v="863-2023CPS-P(97494)"/>
    <s v="FDLSUBACD-800-2023(97494)"/>
    <x v="0"/>
    <x v="0"/>
    <x v="1"/>
    <m/>
    <m/>
    <s v="WILBER VICENTE CORTES PRADO"/>
    <n v="5222272"/>
    <s v="Barbacoas (Nariño)"/>
    <n v="1979"/>
    <n v="10100000"/>
    <n v="0"/>
    <n v="0"/>
    <n v="10100000"/>
    <n v="5050000"/>
    <m/>
    <m/>
    <n v="5"/>
    <s v="Persona Natural"/>
    <x v="0"/>
    <m/>
    <s v="PRESTAR LOS SERVICIOS PROFESIONALES PARA APOYAR JURÍDICAMENTE LA EJECUCIÓN DE LAS ACCIONES REQUERIDAS PARA LA DEPURACIÓN DE LAS ACTUACIONES ADMINISTRATIVAS QUE CURSAN EN LA ALCALDÍA LOCAL."/>
    <s v="https://community.secop.gov.co/Public/Tendering/OpportunityDetail/Index?noticeUID=CO1.NTC.5310223&amp;isFromPublicArea=True&amp;isModal=true&amp;asPopupView=true"/>
    <x v="21"/>
    <x v="539"/>
    <d v="2023-12-19T00:00:00"/>
    <d v="2024-02-18T00:00:00"/>
    <s v="2 meses "/>
    <d v="2024-02-18T00:00:00"/>
    <s v=""/>
    <d v="2024-02-18T00:00:00"/>
    <s v="2 meses "/>
    <s v="Término Ok"/>
    <m/>
    <m/>
    <m/>
    <m/>
    <s v="Calle 137 No. 126D- 05 Apto 201"/>
    <n v="3147993386"/>
    <s v="wilber99999@hotmail.com"/>
    <s v="Banco Scotiabank Colpatria"/>
    <s v="Ahorros"/>
    <s v="122057620"/>
    <s v="Masculino"/>
    <s v="Colombia"/>
    <s v="Barbacoas"/>
    <s v="Nariño"/>
    <d v="1983-10-15T00:00:00"/>
    <n v="40"/>
    <s v="ESPECIALIZACION DERECHO LABORAL Y SEGURIDAD SOCIAL; DERECHO"/>
    <m/>
  </r>
  <r>
    <x v="3"/>
    <s v="864-2023"/>
    <n v="97748"/>
    <s v="Secop II"/>
    <s v="864-2023CPS-AG(97748)"/>
    <s v="FDLSUBACD-801-2023(97748)"/>
    <x v="0"/>
    <x v="0"/>
    <x v="0"/>
    <m/>
    <m/>
    <s v="ELVIA XIMENA RINCON LANCHEROS"/>
    <n v="52336841"/>
    <s v="Bogotá, D.C."/>
    <n v="1963"/>
    <n v="11200000"/>
    <n v="0"/>
    <n v="0"/>
    <n v="11200000"/>
    <n v="4000000.0000000005"/>
    <m/>
    <m/>
    <n v="1"/>
    <s v="Persona Natural"/>
    <x v="0"/>
    <m/>
    <s v="PRESTAR SERVICIOS DE APOYO A LA GESTIÓN PROMOVIENDO EL SEGUIMIENTO A PROGRAMAS Y PROYECTOS ENFOCADOS EN LA PROMOCIÓN, ACOMPAÑAMIENTO Y ATENCIÓN DE EVENTOS Y ACCIONES DEPORTIVAS, ASÍ COMO APOYAR EL DESARROLLO DE LOS MISMOS EN CONCORDANCIA CON LOS PROCESOS DE PARTICIPACIÓN CIUDADANA REALIZADOS EN LA LOCALIDAD"/>
    <s v="https://community.secop.gov.co/Public/Tendering/OpportunityDetail/Index?noticeUID=CO1.NTC.5307897&amp;isFromPublicArea=True&amp;isModal=true&amp;asPopupView=true"/>
    <x v="4"/>
    <x v="539"/>
    <d v="2023-12-19T00:00:00"/>
    <d v="2024-03-12T00:00:00"/>
    <s v="2 meses 23 días."/>
    <d v="2024-03-12T00:00:00"/>
    <s v=""/>
    <d v="2024-03-12T00:00:00"/>
    <s v="2 meses 23 días."/>
    <s v="Término Ok"/>
    <m/>
    <m/>
    <m/>
    <m/>
    <s v="Calle 132c No 105c -05 "/>
    <n v="3003550902"/>
    <s v="ximerincon18@gmail.com"/>
    <s v="Banco de Bogotá"/>
    <s v="Ahorros"/>
    <s v="237061189"/>
    <s v="Femenino"/>
    <s v="Colombia"/>
    <s v="Monguí"/>
    <s v="Boyacá"/>
    <d v="1976-06-18T00:00:00"/>
    <n v="47"/>
    <s v="INGENIERÍA INDUSTRIAL; TECNOLOGÍA EN MANTENIMIENTO DE EQUIPO BIOMÉDICO"/>
    <m/>
  </r>
  <r>
    <x v="3"/>
    <s v="865-2023"/>
    <n v="97164"/>
    <s v="Secop II"/>
    <s v="865-2023CPS-P(97164)"/>
    <s v="FDLSUBACD-802-2023(97164)"/>
    <x v="0"/>
    <x v="0"/>
    <x v="1"/>
    <m/>
    <m/>
    <s v="PATRICIA PAREDES"/>
    <n v="22589973"/>
    <s v="Barranquilla (Atlántico)"/>
    <n v="1998"/>
    <n v="7000000"/>
    <n v="0"/>
    <n v="0"/>
    <n v="7000000"/>
    <n v="7000000"/>
    <m/>
    <m/>
    <n v="5"/>
    <s v="Persona Natural"/>
    <x v="0"/>
    <m/>
    <s v="PRESTAR LOS SERVICIOS PROFESIONALES AL ÁREA DE GESTIÓN DESARROLLO LOCAL EN LA ASISTENCIA TÉCNICA Y EJECUCIÓN DE ACCIONES RELACIONADAS CON EL APROVECHAMIENTO DEL ESPACIO PÚBLICO EN LA LOCALIDAD EN CUMPLIMIENTO DE LAS METAS DEL PLAN DE DESARROLLO LOCAL Y DEMÁS TEMAS AFINES DE LA GESTIÓN LOCAL, EN EL MARCO DEL PROYECTO DE INVERSIÓN 1998 – ESPACIO PÚBLICO, UN LUGAR DE ENCUENTRO LIBRE Y DEMOCRÁTICO"/>
    <s v="https://community.secop.gov.co/Public/Tendering/OpportunityDetail/Index?noticeUID=CO1.NTC.5304283&amp;isFromPublicArea=True&amp;isModal=true&amp;asPopupView=true"/>
    <x v="22"/>
    <x v="544"/>
    <d v="2023-12-13T00:00:00"/>
    <d v="2024-01-13T00:00:00"/>
    <s v="1 meses 1 días."/>
    <d v="2024-01-13T00:00:00"/>
    <s v=""/>
    <d v="2024-01-13T00:00:00"/>
    <s v="1 meses 1 días."/>
    <s v="Término Ok"/>
    <m/>
    <m/>
    <m/>
    <m/>
    <s v="Calle 86 # 102-80 Interior 3 apto 508"/>
    <n v="3183399279"/>
    <s v="julianysharonalmeidaparedes@hotmail.com"/>
    <s v="Bancolombia"/>
    <s v="Ahorros"/>
    <s v="18354670875"/>
    <s v="Femenino"/>
    <s v="Colombia"/>
    <s v="Barranquilla"/>
    <s v="Atlántico"/>
    <d v="1981-06-18T00:00:00"/>
    <n v="42"/>
    <s v="ESPECIALIZACION EN GOBIERNO Y GERENCIA PUBLICA; ADMINISTRACION DE EMPRESAS "/>
    <m/>
  </r>
  <r>
    <x v="3"/>
    <s v="866-2023"/>
    <n v="97363"/>
    <s v="Secop II"/>
    <s v="866-2023CPS-P(97363)"/>
    <s v="FDLSUBACD-803-2023(97363)"/>
    <x v="0"/>
    <x v="0"/>
    <x v="1"/>
    <m/>
    <m/>
    <s v="NASLY KATTERINE CUSPOCA ORDUZ"/>
    <n v="1049637907"/>
    <s v="Tunja (Boyacá)"/>
    <n v="1979"/>
    <n v="10100000"/>
    <n v="0"/>
    <n v="0"/>
    <n v="10100000"/>
    <n v="5050000"/>
    <m/>
    <m/>
    <n v="3"/>
    <s v="Persona Natural"/>
    <x v="0"/>
    <m/>
    <s v="PRESTAR SERVICIOS PROFESIONALES PARA APOYAR AL FONDO DE DESARROLLO LOCAL DE SUBA Y A LA RED NACIONAL DE PROTECCIÓN AL CONSUMIDOR, EN TODAS LAS ACTUACIONES TÉCNICAS Y ADMINISTRATIVAS ADELANTADAS EN LAS VISITAS, ACOMPAÑAMIENTO, CAPACITACIÓN, SOCIALIZACIÓN Y/O SENSIBILIZACIÓN PARA EL CONTROL Y VERIFICACIÓN DE REGLAMENTOS TÉCNICOS Y METROLOGÍA LEGAL"/>
    <s v="https://community.secop.gov.co/Public/Tendering/OpportunityDetail/Index?noticeUID=CO1.NTC.5303772&amp;isFromPublicArea=True&amp;isModal=true&amp;asPopupView=true"/>
    <x v="21"/>
    <x v="545"/>
    <d v="2023-12-28T00:00:00"/>
    <d v="2024-02-12T00:00:00"/>
    <s v="1 meses 16 días."/>
    <d v="2024-02-12T00:00:00"/>
    <s v=""/>
    <d v="2024-02-12T00:00:00"/>
    <s v="1 meses 16 días."/>
    <s v="Término Ok"/>
    <m/>
    <m/>
    <m/>
    <m/>
    <s v="Carrera 100 No. 148 – 58 Apto 202 Torre 5"/>
    <n v="3134247804"/>
    <s v="nasly.cuspoca@gmail.com"/>
    <s v="Bancolombia"/>
    <s v="Ahorros"/>
    <s v="23771672281"/>
    <s v="Femenino"/>
    <s v="Colombia"/>
    <s v="Duitama"/>
    <s v="Boyacá"/>
    <d v="1993-06-02T00:00:00"/>
    <n v="31"/>
    <s v="ESPECIALIZACION EN DERECHO COMERCIAL - DERECHO"/>
    <m/>
  </r>
  <r>
    <x v="3"/>
    <s v="867-2023"/>
    <n v="99360"/>
    <s v="Secop II"/>
    <s v="867-2023CPS-AG(99360)"/>
    <s v="FDLSUBACD-804-2023(99360)"/>
    <x v="0"/>
    <x v="0"/>
    <x v="0"/>
    <m/>
    <m/>
    <s v="LUIS JONATHAN GUTIERREZ CANTOR"/>
    <n v="80771421"/>
    <s v="Bogotá, D.C."/>
    <n v="1978"/>
    <n v="4000000"/>
    <n v="0"/>
    <n v="0"/>
    <n v="4000000"/>
    <n v="4000000.0000000005"/>
    <m/>
    <m/>
    <n v="1"/>
    <s v="Persona Natural"/>
    <x v="0"/>
    <m/>
    <s v="Prestar los servicios de apoyo en el Área de Gestión de Desarrollo Local en el acompañamiento de acciones enfocadas a fortalecer el tejido social dentro de las acciones ambientales de la localidad de Suba."/>
    <s v="https://community.secop.gov.co/Public/Tendering/OpportunityDetail/Index?noticeUID=CO1.NTC.5356115&amp;isFromPublicArea=True&amp;isModal=true&amp;asPopupView=true"/>
    <x v="12"/>
    <x v="543"/>
    <d v="2023-12-21T00:00:00"/>
    <d v="2024-01-27T00:00:00"/>
    <s v="1 meses 7 días."/>
    <d v="2024-01-27T00:00:00"/>
    <s v=""/>
    <d v="2024-01-27T00:00:00"/>
    <s v="1 meses 7 días."/>
    <s v="Término Ok"/>
    <m/>
    <m/>
    <m/>
    <m/>
    <s v="Carrera 71 No 5A-14 Apto 202 Edificio Getsemani II"/>
    <n v="3183272750"/>
    <s v="jonathan.gutierrez.cantor@gmail.com"/>
    <s v="Banco Davivienda"/>
    <s v="Ahorros"/>
    <s v="1900182930"/>
    <s v="Masculino"/>
    <s v="Colombia"/>
    <s v="Bogotá, D.C."/>
    <s v="Cundinamarca"/>
    <d v="1985-04-01T00:00:00"/>
    <n v="39"/>
    <s v="MAERTRIA EN HÁBITAD Y GESTIÓN DEL TERRITORIO. INGENIERIA AMBIENTAL Y SANITARIA"/>
    <m/>
  </r>
  <r>
    <x v="3"/>
    <s v="868-2023"/>
    <n v="97052"/>
    <s v="Secop II"/>
    <s v="868-2023CPS-AG(97052)"/>
    <s v="FDLSUBACD-805-2023-(97052)"/>
    <x v="0"/>
    <x v="0"/>
    <x v="0"/>
    <m/>
    <m/>
    <s v="WILLIAM ALEXANDER LOPEZ GALINDO"/>
    <n v="1019020557"/>
    <s v="Bogotá, D.C."/>
    <n v="1999"/>
    <n v="1800000"/>
    <n v="0"/>
    <n v="0"/>
    <n v="1800000"/>
    <n v="1800000"/>
    <m/>
    <m/>
    <n v="5"/>
    <s v="Persona Natural"/>
    <x v="0"/>
    <m/>
    <s v="PRESTAR LOS SERVICIOS ASISTENCIALES COMO AYUDANTES DE OBRA PARA LA ATENCIÓN DE LA MALLA VIAL LOCAL Y ESPACIO PÚBLICO PEATONAL, DENTRO DEL MARCO DEL PROGRAMA GESTIÓN COMPARTIDA EN LA LOCALIDAD DE SUBA"/>
    <s v="https://community.secop.gov.co/Public/Tendering/OpportunityDetail/Index?noticeUID=CO1.NTC.5313357&amp;isFromPublicArea=True&amp;isModal=true&amp;asPopupView=true"/>
    <x v="11"/>
    <x v="536"/>
    <d v="2023-12-21T00:00:00"/>
    <d v="2024-01-20T00:00:00"/>
    <s v="1 meses "/>
    <d v="2024-01-20T00:00:00"/>
    <s v=""/>
    <d v="2024-01-20T00:00:00"/>
    <s v="1 meses "/>
    <s v="Término Ok"/>
    <m/>
    <m/>
    <m/>
    <m/>
    <s v="CL 128D #92 10"/>
    <n v="3118205565"/>
    <s v="anadawill721@gmail.com"/>
    <s v="Banco Caja Social (BCSC)"/>
    <s v="Ahorros"/>
    <s v="24120018653"/>
    <s v="Masculino"/>
    <s v="Colombia"/>
    <s v="Bogotá, D.C."/>
    <s v="Cundinamarca"/>
    <d v="1987-11-26T00:00:00"/>
    <n v="36"/>
    <s v="BACHILLER"/>
    <m/>
  </r>
  <r>
    <x v="3"/>
    <s v="869-2023"/>
    <n v="97305"/>
    <s v="Secop II"/>
    <s v="869-2023CPS-AG(97305)"/>
    <s v="FDLSUBACD-806-2023(91305)"/>
    <x v="0"/>
    <x v="0"/>
    <x v="0"/>
    <m/>
    <m/>
    <s v="FEDERICO ORLANDO RINCON MOJICA"/>
    <n v="1052380722"/>
    <s v="Duitama (Boyacá)"/>
    <n v="1979"/>
    <n v="5100000"/>
    <n v="0"/>
    <n v="0"/>
    <n v="5100000"/>
    <n v="2550000"/>
    <m/>
    <m/>
    <n v="1"/>
    <s v="Persona Natural"/>
    <x v="0"/>
    <m/>
    <s v="APOYAR ADMINISTRATIVA Y ASISTENCIALMENTE A LAS INSPECCIONES DE POLICÍA DE LA LOCALIDAD"/>
    <s v="https://community.secop.gov.co/Public/Tendering/OpportunityDetail/Index?noticeUID=CO1.NTC.5334224&amp;isFromPublicArea=True&amp;isModal=true&amp;asPopupView=true"/>
    <x v="31"/>
    <x v="544"/>
    <d v="2023-12-13T00:00:00"/>
    <d v="2024-02-20T00:00:00"/>
    <s v="2 meses 8 días."/>
    <d v="2024-02-20T00:00:00"/>
    <s v=""/>
    <d v="2024-02-20T00:00:00"/>
    <s v="2 meses 8 días."/>
    <s v="Término Ok"/>
    <m/>
    <m/>
    <m/>
    <m/>
    <s v="Carrera 95 b # 139-22"/>
    <n v="3144005139"/>
    <s v="federicorincon517@gmail.com"/>
    <s v="Banco Caja Social (BCSC)"/>
    <s v="Ahorros"/>
    <s v="24128893269"/>
    <s v="Masculino"/>
    <s v="Colombia"/>
    <s v="Bogotá, D.C."/>
    <s v="Cundinamarca"/>
    <d v="1985-07-19T00:00:00"/>
    <n v="38"/>
    <s v="BACHILLER"/>
    <m/>
  </r>
  <r>
    <x v="3"/>
    <s v="870-2023"/>
    <n v="97371"/>
    <s v="Secop II"/>
    <s v="870-2023CPS-P(97371)"/>
    <s v="FDLSUBACD-807-2023(97371)"/>
    <x v="0"/>
    <x v="0"/>
    <x v="1"/>
    <m/>
    <m/>
    <s v="LILIA ALEXANDRA ARJONA MARiN"/>
    <n v="52395443"/>
    <s v="Bogotá, D.C."/>
    <n v="1953"/>
    <n v="20200000"/>
    <n v="10100000"/>
    <n v="0"/>
    <n v="30300000"/>
    <n v="5050000"/>
    <m/>
    <m/>
    <n v="1"/>
    <s v="Persona Natural"/>
    <x v="6"/>
    <s v="1. 26/03/2024 7:07:56 PM Mediante documento radicado el 19 de marzo de 2024, se solicita la PRÓRROGA y ADICIÓN del contrato 870-2023CPS-P(97371) suscrito con LILIA ALEXANDRA ARJONA MARÍN, por el término de DOS (2) MESES además de DIEZ MILLONES CIEN MIL PESOS ($10.100.000), atendiendo a la necesidad de garantizar la función de la administración local por lo que se requiere continuar con la ejecución del contrato de prestación de servicios objeto de adición y prórroga. LA NUEVA FECHA DE TERMINACIÓN DEL CONTRATO SERA HASTA EL 12 DE JUNIO DE 2024. Las erogaciones correspondientes al pago del valor de la presente adición se harán con cargo al presupuesto del FDLS, según certificado de disponibilidad presupuestal (CDP) No 1121 del 26 de marzo de 2024. Lo anterior, con fundamento además en el principio de la autonomía de la voluntad consagrado en el artículo 1602 del Código Civil, en concordancia con el artículo 40 de la Ley 80 de 1993, inciso tercero."/>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5303698&amp;isFromPublicArea=True&amp;isModal=true&amp;asPopupView=true"/>
    <x v="2"/>
    <x v="541"/>
    <d v="2023-12-18T00:00:00"/>
    <d v="2024-04-12T00:00:00"/>
    <s v="3 meses 26 días."/>
    <d v="2024-06-12T00:00:00"/>
    <s v="2 meses "/>
    <d v="2024-06-12T00:00:00"/>
    <s v="5 meses 26 días."/>
    <s v="Término Ok"/>
    <m/>
    <m/>
    <m/>
    <m/>
    <s v="CRA. 101 # 151-33 TR.14 APTO 402"/>
    <n v="3003918879"/>
    <s v="laamsj@gmail.com"/>
    <s v="Banco Scotiabank Colpatria"/>
    <s v="Ahorros"/>
    <s v="91246797230"/>
    <s v="Femenino"/>
    <s v="Colombia"/>
    <s v="Bogotá, D.C."/>
    <s v="Cundinamarca"/>
    <d v="1978-12-06T00:00:00"/>
    <n v="45"/>
    <s v="PSICOLOGÍA"/>
    <m/>
  </r>
  <r>
    <x v="3"/>
    <s v="871-2023"/>
    <n v="97508"/>
    <s v="Secop II"/>
    <s v="871-2023CPS-P(97508)"/>
    <s v="FDLSUBACD-808-2023(97508)"/>
    <x v="0"/>
    <x v="0"/>
    <x v="1"/>
    <m/>
    <m/>
    <s v="DANILO ALFONSO CORONEL ROJAS"/>
    <n v="1091666488"/>
    <s v="Ocaña (Norte de Santander)"/>
    <n v="1979"/>
    <n v="5050000"/>
    <n v="0"/>
    <n v="0"/>
    <n v="5050000"/>
    <n v="5050000"/>
    <m/>
    <m/>
    <n v="5"/>
    <s v="Persona Natural"/>
    <x v="0"/>
    <m/>
    <s v="PRESTAR SERVICIOS PROFESIONALES PARA 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
    <s v="https://community.secop.gov.co/Public/Tendering/OpportunityDetail/Index?noticeUID=CO1.NTC.5314473&amp;isFromPublicArea=True&amp;isModal=true&amp;asPopupView=true"/>
    <x v="21"/>
    <x v="543"/>
    <d v="2023-12-15T00:00:00"/>
    <d v="2024-01-17T00:00:00"/>
    <s v="1 meses 3 días."/>
    <d v="2024-02-17T00:00:00"/>
    <s v="1 meses "/>
    <d v="2024-02-17T00:00:00"/>
    <s v="2 meses 3 días."/>
    <s v="Término Ok"/>
    <m/>
    <m/>
    <m/>
    <m/>
    <s v="Carrera 97 N° 23a- 37 apt 301"/>
    <n v="3183751355"/>
    <s v="danilocr103@gmail.com"/>
    <s v="BBVA Colombia"/>
    <s v="Ahorros"/>
    <s v="865047294"/>
    <s v="Masculino"/>
    <s v="Colombia"/>
    <s v="Ocaña"/>
    <s v="Norte de Santander"/>
    <d v="1991-11-10T00:00:00"/>
    <n v="32"/>
    <s v="ESPECIALIZACIÓN EN DERECHO ADMINISTRATIVO. DERECHO"/>
    <m/>
  </r>
  <r>
    <x v="3"/>
    <s v="872-2023"/>
    <n v="97305"/>
    <s v="Secop II"/>
    <s v="872-2023CPS-AG(97305)"/>
    <s v="FDLSUBACD-809-2023(97305)"/>
    <x v="0"/>
    <x v="0"/>
    <x v="0"/>
    <m/>
    <m/>
    <s v="YEFER ARBEY ANTONIO MURCIA"/>
    <n v="79914073"/>
    <s v="Bogotá, D.C."/>
    <n v="1979"/>
    <n v="5100000"/>
    <n v="0"/>
    <n v="0"/>
    <n v="5100000"/>
    <n v="2550000"/>
    <m/>
    <m/>
    <n v="1"/>
    <s v="Persona Natural"/>
    <x v="0"/>
    <m/>
    <s v="APOYAR ADMINISTRATIVA Y ASISTENCIALMENTE A LAS INSPECCIONES DE POLICÍA DE LA LOCALIDAD."/>
    <s v="https://community.secop.gov.co/Public/Tendering/OpportunityDetail/Index?noticeUID=CO1.NTC.5310234&amp;isFromPublicArea=True&amp;isModal=true&amp;asPopupView=true"/>
    <x v="31"/>
    <x v="538"/>
    <d v="2023-12-26T00:00:00"/>
    <d v="2024-02-14T00:00:00"/>
    <s v="1 meses 20 días."/>
    <d v="2024-02-14T00:00:00"/>
    <s v=""/>
    <d v="2024-02-14T00:00:00"/>
    <s v="1 meses 20 días."/>
    <s v="Término Ok"/>
    <m/>
    <m/>
    <m/>
    <m/>
    <s v="Carrera 138 B # 143 24"/>
    <n v="3123275943"/>
    <s v="yefer_antonio@hotmail.com"/>
    <s v="Banco de Bogotá"/>
    <s v="Ahorros"/>
    <s v="7337330"/>
    <s v="Femenino"/>
    <s v="Colombia"/>
    <s v="Bogotá, D.C."/>
    <s v="Cundinamarca"/>
    <d v="1979-04-01T00:00:00"/>
    <n v="45"/>
    <s v="BACHILLER"/>
    <m/>
  </r>
  <r>
    <x v="3"/>
    <s v="873-2023"/>
    <n v="97497"/>
    <s v="Secop II"/>
    <s v="873-2023-CPS-P(97497)"/>
    <s v="FDLSUBACD-810-2023(97497)"/>
    <x v="0"/>
    <x v="0"/>
    <x v="1"/>
    <m/>
    <m/>
    <s v="SILVIA VANESSA BARRERA LESMES"/>
    <n v="1020759426"/>
    <s v="Bogotá, D.C."/>
    <n v="1979"/>
    <n v="12120000"/>
    <n v="0"/>
    <n v="0"/>
    <n v="12120000"/>
    <n v="5050000"/>
    <m/>
    <m/>
    <n v="5"/>
    <s v="Persona Natural"/>
    <x v="0"/>
    <m/>
    <s v="Prestar los servicios profesionales para 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5329944&amp;isFromPublicArea=True&amp;isModal=true&amp;asPopupView=true"/>
    <x v="25"/>
    <x v="536"/>
    <d v="2023-12-21T00:00:00"/>
    <d v="2024-03-08T00:00:00"/>
    <s v="2 meses 17 días."/>
    <d v="2024-03-08T00:00:00"/>
    <s v=""/>
    <d v="2024-03-08T00:00:00"/>
    <s v="2 meses 17 días."/>
    <s v="Término Ok"/>
    <m/>
    <m/>
    <m/>
    <m/>
    <s v="Calle 145 A Nº 19 - 77. Bogotá, Colombia"/>
    <n v="3229703952"/>
    <s v="silvi90_7@hotmail.com"/>
    <s v="Bancolombia"/>
    <s v="Ahorros"/>
    <s v="17480027213"/>
    <s v="Femenino"/>
    <s v="Colombia"/>
    <s v="Bogotá, D.C."/>
    <s v="Cundinamarca"/>
    <d v="1990-08-09T00:00:00"/>
    <n v="33"/>
    <s v="ESPECIALIZACION EN DERECHO DISCIPLINARIO; _x000a_ESPECIALIZACION EN DERECHO ADMINISTRATIVO; DERECHO"/>
    <m/>
  </r>
  <r>
    <x v="3"/>
    <s v="874-2023"/>
    <n v="97158"/>
    <s v="Secop II"/>
    <s v="874-2023-CPS-P(97158)"/>
    <s v="FDLSUBACD-811-2023(97158)"/>
    <x v="0"/>
    <x v="0"/>
    <x v="1"/>
    <m/>
    <m/>
    <s v="MARIA FERNANDA SIERRA FORERO"/>
    <n v="1020743056"/>
    <s v="Bogotá, D.C."/>
    <n v="1978"/>
    <n v="21000000"/>
    <n v="0"/>
    <n v="0"/>
    <n v="21000000"/>
    <n v="7000000"/>
    <m/>
    <m/>
    <n v="1"/>
    <s v="Persona Natural"/>
    <x v="0"/>
    <m/>
    <s v="PRESTAR SERVICIOS PROFESIONALES AL ÁREA DE GESTIÓN DEL DESARROLLO LOCAL PARA APOYAR LA FORMULACIÓN, SEGUIMIENTO Y_x000a_EJECUCIÓN DE LOS PROYECTOS DE INVERSIÓN Y/O FUNCIONAMIENTO Y DEMÁS ACCIONES AFINES PARA EL CUMPLIMIENTO DEL PLAN DE_x000a_GESTIÓN DE LA ALCALDÍA LOCAL DE SUBA"/>
    <s v="https://community.secop.gov.co/Public/Tendering/OpportunityDetail/Index?noticeUID=CO1.NTC.5335189&amp;isFromPublicArea=True&amp;isModal=true&amp;asPopupView=true"/>
    <x v="8"/>
    <x v="539"/>
    <d v="2023-12-14T00:00:00"/>
    <d v="2024-03-20T00:00:00"/>
    <s v="3 meses 7 días."/>
    <d v="2024-03-20T00:00:00"/>
    <s v=""/>
    <d v="2024-03-20T00:00:00"/>
    <s v="3 meses 7 días."/>
    <s v="Término Ok"/>
    <m/>
    <m/>
    <m/>
    <m/>
    <s v="Calle 125 # 18-25, Bogotá."/>
    <n v="3208413438"/>
    <s v="mafesifo@gmail.com_x000d_"/>
    <s v="Banco Davivienda"/>
    <s v="Ahorros"/>
    <s v="550003800168555"/>
    <s v="Femenino"/>
    <s v="Colombia"/>
    <s v="Bogotá, D.C."/>
    <s v="Cundinamarca"/>
    <d v="1989-06-26T00:00:00"/>
    <n v="34"/>
    <s v="ESPECIALIZACIÓN EN CONTRATACIÓN ESTATAL. DERECHO"/>
    <m/>
  </r>
  <r>
    <x v="3"/>
    <s v="875-2023"/>
    <n v="97379"/>
    <s v="Secop II"/>
    <s v="875-2023CPS-P(97379)"/>
    <s v="FDLSUBACD-812-2023(97379)"/>
    <x v="0"/>
    <x v="0"/>
    <x v="1"/>
    <m/>
    <m/>
    <s v="MARIA ESTHER SINISTERRA QUIÑONEZ"/>
    <n v="66827428"/>
    <s v="Cali (Valle del Cauca)"/>
    <n v="1977"/>
    <n v="5050000"/>
    <n v="0"/>
    <n v="0"/>
    <n v="5050000"/>
    <n v="5050000"/>
    <m/>
    <m/>
    <n v="1"/>
    <s v="Persona Natural"/>
    <x v="0"/>
    <m/>
    <s v="Prestar los servicios profesionales al Área de Gestión del Desarrollo Local para apoyar al Alcalde Local en el fortalecimiento e inclusión de las comunidades negras, afrocolombianas, raizales y palenqueras en el marco de la política pública Distrital Afrodescendientes y los espacios de participación"/>
    <s v="https://community.secop.gov.co/Public/Tendering/OpportunityDetail/Index?noticeUID=CO1.NTC.5309190&amp;isFromPublicArea=True&amp;isModal=true&amp;asPopupView=true"/>
    <x v="4"/>
    <x v="543"/>
    <d v="2023-12-14T00:00:00"/>
    <d v="2024-01-13T00:00:00"/>
    <s v="1 meses "/>
    <d v="2024-01-13T00:00:00"/>
    <s v=""/>
    <d v="2024-01-13T00:00:00"/>
    <s v="1 meses "/>
    <s v="Término Ok"/>
    <m/>
    <m/>
    <m/>
    <m/>
    <s v="KR 95 #129 C 15"/>
    <n v="3186290179"/>
    <s v="esther6808@hotmail.com"/>
    <s v="Banco Caja Social (BCSC)"/>
    <s v="Ahorros"/>
    <s v="24088742021"/>
    <s v="Femenino"/>
    <s v="Colombia"/>
    <s v="Vélez"/>
    <s v="Santander"/>
    <d v="1968-12-27T00:00:00"/>
    <n v="55"/>
    <s v="LICENCIATURA EN EDUCACION BASICA CON ENFASIS EN CIENCIAS SOCIALES"/>
    <m/>
  </r>
  <r>
    <x v="3"/>
    <s v="876-2023"/>
    <n v="95382"/>
    <s v="Secop II"/>
    <s v="876-2023-CO(95382)"/>
    <s v="FDLSSAMC-15-2023(95382)"/>
    <x v="2"/>
    <x v="8"/>
    <x v="2"/>
    <m/>
    <m/>
    <s v="ENERCER S. A. E. S. P"/>
    <n v="830140206"/>
    <s v="Bogotá, D.C."/>
    <s v="No es CPS P-AG"/>
    <n v="97111120"/>
    <n v="0"/>
    <n v="0"/>
    <n v="97111120"/>
    <s v="-"/>
    <m/>
    <m/>
    <s v="No aplica"/>
    <s v="Persona Jurídica"/>
    <x v="3"/>
    <s v="1. 08/04/2024 7:57:12 PM Se realiza prorroga por 35 días calendario solicitada por el contratista, y con Vo.Bo, de la Alcaldesa, está justificado en los tiempos de respuesta del operador de energía ENEL documentos que hacen parte integral de la presente."/>
    <s v="SUMINISTRO, INSTALACIÓN Y PUESTA EN FUNCIONAMIENTO DE UN SISTEMA SOLAR FOTOVOLTAICO DE AUTOGENERACIÓN A PEQUEŇA ESCALA CONECTADO A LA RED, PARA LAS INSTALACIONES DE LA CASA DE LA PARTICIPACIÓN DE LA ALCALDÍA LOCAL DE SUBA"/>
    <s v="https://community.secop.gov.co/Public/Tendering/OpportunityDetail/Index?noticeUID=CO1.NTC.5108295&amp;isFromPublicArea=True&amp;isModal=true&amp;asPopupView=true"/>
    <x v="12"/>
    <x v="541"/>
    <d v="2023-12-19T00:00:00"/>
    <d v="2024-04-08T00:00:00"/>
    <s v="3 meses 21 días."/>
    <d v="2024-05-13T00:00:00"/>
    <s v="1 meses 5 días."/>
    <d v="2024-05-13T00:00:00"/>
    <s v="4 meses 25 días."/>
    <s v="Término Ok"/>
    <m/>
    <m/>
    <m/>
    <m/>
    <s v="Calle 19 N° 5A-64 casa 44 Chia"/>
    <s v="-"/>
    <s v="-"/>
    <s v="-"/>
    <s v="-"/>
    <s v="-"/>
    <s v="No aplica"/>
    <s v="-"/>
    <s v="-"/>
    <s v="-"/>
    <s v="-"/>
    <s v="-"/>
    <s v="No aplica"/>
    <m/>
  </r>
  <r>
    <x v="3"/>
    <s v="877-2023"/>
    <n v="95687"/>
    <s v="Secop II"/>
    <s v="877-2023-CV (95867)"/>
    <s v="FDLSLP-21-2023 (95867)"/>
    <x v="5"/>
    <x v="4"/>
    <x v="2"/>
    <m/>
    <m/>
    <s v="UNION TEMPORAL ZARZAL DE SUBA"/>
    <n v="901781448"/>
    <s v="Bogotá, D.C."/>
    <s v="No es CPS P-AG"/>
    <n v="1005000000"/>
    <n v="0"/>
    <n v="0"/>
    <n v="1005000000"/>
    <s v="-"/>
    <s v="COMERCIALIZADORA CONDOR JG SAS (60.00%) - INVERSIONES CARCONDOR SAS (40.00%)"/>
    <m/>
    <s v="No aplica"/>
    <s v="Unión Temporal"/>
    <x v="3"/>
    <s v="2. 29/04/2024 11:05:08 AM Mediante documento radicado en el Fondo de Desarrollo Local de Suba, y firmado por ANA ISABEL HURTADO SALCEDO, en su calidad de Alcaldesa Local de Suba (E), quien obra como supervisora del Contrato de compraventa No. 877-2023-CV (95867), suscrito con la UT ZORZAL DE SUBA, se determina prorrogar por UN (1) MES contado a partir del vencimiento del plazo pactado (la justificación se encuentra anexa al presente, la cual hace parte integra del contrato). La nueva fecha terminación del contrato es el 02/06/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_x000a_1. 18/03/2024 8:44:23 PM prorrogar el término de ejecución pactado en el Contrato de compraventa No. 877-2023CV(95867), en CUARENTA Y CINCO (45) DIAS, contados a partir del vencimiento del plazo inicialmente pactado que es el 18 de marzo de 2024, por consiguiente, la fecha de terminación incluida la prórroga será el dos (02) de mayo de 2024"/>
    <s v="ADQUISICIÓN DE VEHÍCULOS DE SEGURIDAD PARA MEJORAR LAS CONDICIONES LOGÍSTICAS DE LA ESTACIÓN DE POLICÍA SUBA"/>
    <s v="https://community.secop.gov.co/Public/Tendering/OpportunityDetail/Index?noticeUID=CO1.NTC.5160553&amp;isFromPublicArea=True&amp;isModal=true&amp;asPopupView=true"/>
    <x v="11"/>
    <x v="541"/>
    <d v="2023-12-15T00:00:00"/>
    <d v="2024-03-18T00:00:00"/>
    <s v="3 meses 4 días."/>
    <d v="2024-06-02T00:00:00"/>
    <s v="2 meses 15 días."/>
    <d v="2024-06-02T00:00:00"/>
    <s v="5 meses 19 días."/>
    <s v="Término Ok"/>
    <m/>
    <m/>
    <m/>
    <m/>
    <s v="-"/>
    <s v="-"/>
    <s v="-"/>
    <s v="…"/>
    <s v="..."/>
    <s v="..."/>
    <s v="No aplica"/>
    <s v="Colombia"/>
    <s v="Bogotá, D.C."/>
    <s v="Cundinamarca"/>
    <m/>
    <s v="-"/>
    <s v="No aplica"/>
    <m/>
  </r>
  <r>
    <x v="3"/>
    <s v="878-2023"/>
    <n v="97303"/>
    <s v="Secop II"/>
    <s v="878-2023CPS-AG(97303)"/>
    <s v="FDLSUBACD-813-2023(97303)"/>
    <x v="0"/>
    <x v="0"/>
    <x v="0"/>
    <m/>
    <m/>
    <s v="GABRIEL SANTIAGO JIMENEZ CAMACHO"/>
    <n v="1000185209"/>
    <s v="Bogotá, D.C."/>
    <n v="1979"/>
    <n v="6120000"/>
    <n v="0"/>
    <n v="0"/>
    <n v="6120000"/>
    <n v="2550000"/>
    <m/>
    <m/>
    <n v="1"/>
    <s v="Persona Natural"/>
    <x v="0"/>
    <m/>
    <s v="Apoyar administrativa y asistencialmente a las Inspecciones de Policía de la Localidad."/>
    <s v="https://community.secop.gov.co/Public/Tendering/OpportunityDetail/Index?noticeUID=CO1.NTC.5312481&amp;isFromPublicArea=True&amp;isModal=true&amp;asPopupView=true"/>
    <x v="31"/>
    <x v="546"/>
    <d v="2023-12-26T00:00:00"/>
    <d v="2024-02-26T00:00:00"/>
    <s v="2 meses 1 días."/>
    <d v="2024-02-26T00:00:00"/>
    <s v=""/>
    <d v="2024-02-26T00:00:00"/>
    <s v="2 meses 1 días."/>
    <s v="Término Ok"/>
    <m/>
    <m/>
    <m/>
    <m/>
    <s v="calle 181 #49 A 27"/>
    <n v="3174054887"/>
    <s v="jimenezcamacho.gabrie@gmail.com"/>
    <s v="Banco Scotiabank Colpatria"/>
    <s v="Ahorros"/>
    <s v="7912010382"/>
    <s v="Masculino"/>
    <s v="Colombia"/>
    <s v="Bogotá, D.C."/>
    <s v="Cundinamarca"/>
    <d v="2001-04-09T00:00:00"/>
    <n v="23"/>
    <s v="BACHILLER"/>
    <m/>
  </r>
  <r>
    <x v="3"/>
    <s v="879-2023"/>
    <n v="97340"/>
    <s v="Secop II"/>
    <s v="879-2023CPS-P(97340)"/>
    <s v="FDLSUBACD-814-2023(97340)"/>
    <x v="0"/>
    <x v="0"/>
    <x v="1"/>
    <m/>
    <m/>
    <s v="RAFAEL STEPHEN AHUMADA RUIZ"/>
    <n v="1016033775"/>
    <s v="Bogotá, D.C."/>
    <n v="1978"/>
    <n v="10100000"/>
    <n v="0"/>
    <n v="0"/>
    <n v="10100000"/>
    <n v="5050000"/>
    <m/>
    <m/>
    <n v="1"/>
    <s v="Persona Natural"/>
    <x v="0"/>
    <m/>
    <s v="PRESTAR SERVICIOS PROFESIONALES EN EL ÁREA DE GESTIÓN DEL DESARROLLO LOCAL DE LA ALCALDÍA LOCAL DE SUBA, PARA LOGRAR EL CUMPLIMIENTO DE LAS METAS DEL PLAN DE DESARROLLO LOCAL DE LA VIGENCIA"/>
    <s v="https://community.secop.gov.co/Public/Tendering/OpportunityDetail/Index?noticeUID=CO1.NTC.5338782&amp;isFromPublicArea=True&amp;isModal=true&amp;asPopupView=true"/>
    <x v="4"/>
    <x v="547"/>
    <d v="2023-12-26T00:00:00"/>
    <d v="2024-02-25T00:00:00"/>
    <s v="2 meses "/>
    <d v="2024-02-25T00:00:00"/>
    <s v=""/>
    <d v="2024-02-25T00:00:00"/>
    <s v="2 meses "/>
    <s v="Término Ok"/>
    <m/>
    <m/>
    <m/>
    <m/>
    <s v="Carrera 53 c # 131 A 10 Intr. 3 AP 903"/>
    <n v="3192478840"/>
    <s v="stephen032591@gmail.com"/>
    <s v="Banco Davivienda"/>
    <s v="Ahorros"/>
    <s v="457900021835"/>
    <s v="Masculino"/>
    <s v="Colombia"/>
    <s v="Bogotá, D.C."/>
    <s v="Cundinamarca"/>
    <d v="1991-03-25T00:00:00"/>
    <n v="33"/>
    <s v="ADMINISTRACION TURISTICA Y HOTELERA"/>
    <m/>
  </r>
  <r>
    <x v="3"/>
    <s v="880-2023"/>
    <n v="97159"/>
    <s v="Secop II"/>
    <s v="880-2023CPS-AG(101985)"/>
    <s v="FDLSUBACD-815-2023(101985)"/>
    <x v="0"/>
    <x v="0"/>
    <x v="0"/>
    <m/>
    <m/>
    <s v="LUIS ALEJANDRO RAMIREZ SANABRIA"/>
    <n v="1118566890"/>
    <s v="Yopal (Casanare)"/>
    <n v="1978"/>
    <n v="4000000"/>
    <n v="0"/>
    <n v="0"/>
    <n v="4000000"/>
    <n v="0"/>
    <m/>
    <m/>
    <n v="1"/>
    <s v="Persona Natural"/>
    <x v="0"/>
    <m/>
    <s v="Prestar los servicios de apoyo técnico en el área de Gestión del Desarrollo Local realizando apoyo a las actividades relacionadas con las diferentes etapas contractuales de los proyectos de inversión destinados a la intervención de la malla vial, espacio público, ciclo infraestructura, infraestructura cultural, mejoramiento de vivienda rural y parques de la localidad de Suba"/>
    <s v="https://community.secop.gov.co/Public/Tendering/OpportunityDetail/Index?noticeUID=CO1.NTC.5365069&amp;isFromPublicArea=True&amp;isModal=False"/>
    <x v="11"/>
    <x v="548"/>
    <d v="2024-01-09T00:00:00"/>
    <d v="2024-02-01T00:00:00"/>
    <s v="24 días."/>
    <d v="2024-02-01T00:00:00"/>
    <s v=""/>
    <d v="2024-02-01T00:00:00"/>
    <s v="24 días."/>
    <s v="Término Ok"/>
    <m/>
    <m/>
    <m/>
    <m/>
    <s v="Carrera 55 a # 163 - 35. Picadilly P.H;"/>
    <n v="3212517913"/>
    <s v="alejandro.ing111@gmail.com"/>
    <s v="Bancolombia"/>
    <s v="Ahorros"/>
    <s v="62980289911"/>
    <s v="Masculino"/>
    <s v="Colombia"/>
    <s v="Bogotá, D.C."/>
    <s v="Cundinamarca"/>
    <d v="1996-12-23T00:00:00"/>
    <n v="27"/>
    <s v="INGENIERIA CIVIL"/>
    <m/>
  </r>
  <r>
    <x v="3"/>
    <s v="881-2023"/>
    <n v="97505"/>
    <s v="Secop II"/>
    <s v="881-2023CPS-P(97505)"/>
    <s v="FDLSUBACD-816-2023(97505)"/>
    <x v="0"/>
    <x v="0"/>
    <x v="1"/>
    <m/>
    <m/>
    <s v="FRANKLIN ALEX ROMERO CARRILLO"/>
    <n v="79844551"/>
    <s v="Bogotá, D.C."/>
    <n v="1979"/>
    <n v="5050000"/>
    <n v="0"/>
    <n v="0"/>
    <n v="5050000"/>
    <n v="5050000"/>
    <m/>
    <m/>
    <n v="5"/>
    <s v="Persona Natural"/>
    <x v="0"/>
    <m/>
    <s v="Prestar servicios profesionales para 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
    <s v="https://community.secop.gov.co/Public/Tendering/OpportunityDetail/Index?noticeUID=CO1.NTC.5339534&amp;isFromPublicArea=True&amp;isModal=true&amp;asPopupView=true"/>
    <x v="21"/>
    <x v="549"/>
    <d v="2023-12-28T00:00:00"/>
    <d v="2024-02-08T00:00:00"/>
    <s v="1 meses 12 días."/>
    <d v="2024-02-08T00:00:00"/>
    <s v=""/>
    <d v="2024-02-08T00:00:00"/>
    <s v="1 meses 12 días."/>
    <s v="Término Ok"/>
    <m/>
    <m/>
    <m/>
    <m/>
    <s v="Carrera 79 c bis No. 2b 62 Castilla Occidental"/>
    <n v="3105178466"/>
    <s v="lexromerocarrillo44@gmail.com"/>
    <s v="Banco Falabella"/>
    <s v="Ahorros"/>
    <s v="116040294673"/>
    <s v="Masculino"/>
    <s v="Colombia"/>
    <s v="Bogotá, D.C."/>
    <s v="Cundinamarca"/>
    <d v="1977-05-06T00:00:00"/>
    <n v="47"/>
    <s v="MAESTRIA EN CIENCIAS PENALES Y FORENSES; ESPECIALIZACION EN DERECHO PENAL Y JUSTICIA TRANSICIONAL; DERECHO"/>
    <m/>
  </r>
  <r>
    <x v="3"/>
    <s v="882-2023"/>
    <n v="97342"/>
    <s v="Secop II"/>
    <s v="882-2023CPS-AG(97342)"/>
    <s v="FDLSUBACD-817-2023(97342)"/>
    <x v="0"/>
    <x v="0"/>
    <x v="0"/>
    <m/>
    <m/>
    <s v="JUAN SEBASTIAN MARTIN BERMEO"/>
    <n v="1019071525"/>
    <s v="Bogotá, D.C."/>
    <n v="1979"/>
    <n v="2550000"/>
    <n v="0"/>
    <n v="0"/>
    <n v="2550000"/>
    <n v="2550000"/>
    <m/>
    <m/>
    <n v="1"/>
    <s v="Persona Natural"/>
    <x v="0"/>
    <m/>
    <s v="APOYAR ADMINISTRATIVA Y ASISTENCIALMENTE A LAS INSPECCIONES DE POLICÍA DE LA LOCALIDAD"/>
    <s v="https://community.secop.gov.co/Public/Tendering/OpportunityDetail/Index?noticeUID=CO1.NTC.5339118&amp;isFromPublicArea=True&amp;isModal=true&amp;asPopupView=true"/>
    <x v="26"/>
    <x v="548"/>
    <d v="2024-01-04T00:00:00"/>
    <d v="2024-01-28T00:00:00"/>
    <s v="25 días."/>
    <d v="2024-01-28T00:00:00"/>
    <s v=""/>
    <d v="2024-01-28T00:00:00"/>
    <s v="25 días."/>
    <s v="Término Ok"/>
    <m/>
    <m/>
    <m/>
    <m/>
    <s v="Cll 151 # 109 a 50 Casa 48"/>
    <n v="3002448320"/>
    <s v="jsmartinchef@gmail.com"/>
    <s v="Banco Scotiabank Colpatria"/>
    <s v="Ahorros"/>
    <s v="6342011504"/>
    <s v="Masculino"/>
    <s v="Colombia"/>
    <s v="Bogotá, D.C."/>
    <s v="Cundinamarca"/>
    <d v="1992-05-22T00:00:00"/>
    <n v="32"/>
    <s v="BACHILLER"/>
    <m/>
  </r>
  <r>
    <x v="3"/>
    <s v="883-2023"/>
    <n v="97305"/>
    <s v="Secop II"/>
    <s v="883-2023CPS-AG(97305)"/>
    <s v="FDLSUBACD-818-2023(97305)"/>
    <x v="0"/>
    <x v="0"/>
    <x v="0"/>
    <m/>
    <m/>
    <s v="EDWIN PALACIOS GARNICA"/>
    <n v="11804475"/>
    <s v="Quibdó (Chocó)"/>
    <n v="1979"/>
    <n v="5100000"/>
    <n v="0"/>
    <n v="0"/>
    <n v="5100000"/>
    <n v="2550000"/>
    <m/>
    <m/>
    <n v="1"/>
    <s v="Persona Natural"/>
    <x v="0"/>
    <m/>
    <s v="APOYAR ADMINISTRATIVA Y ASISTENCIALMENTEA LAS INSPECCIONES DE POLICÍA DE LA LOCALIDAD"/>
    <s v="https://community.secop.gov.co/Public/Tendering/OpportunityDetail/Index?noticeUID=CO1.NTC.5343735&amp;isFromPublicArea=True&amp;isModal=true&amp;asPopupView=true"/>
    <x v="5"/>
    <x v="539"/>
    <d v="2023-12-14T00:00:00"/>
    <d v="2024-03-03T00:00:00"/>
    <s v="2 meses 19 días."/>
    <d v="2024-03-03T00:00:00"/>
    <s v=""/>
    <d v="2024-03-03T00:00:00"/>
    <s v="2 meses 19 días."/>
    <s v="Término Ok"/>
    <m/>
    <m/>
    <m/>
    <m/>
    <s v="CARRERA 122 A # 128 - 51"/>
    <n v="3134628071"/>
    <s v="edwinpalaciosgarnica1975@gmail.com"/>
    <s v="Banco de Bogotá"/>
    <s v="Ahorros"/>
    <s v="52406584"/>
    <s v="Masculino"/>
    <s v="Colombia"/>
    <s v="Quibdó"/>
    <s v="Chocó"/>
    <d v="1975-08-01T00:00:00"/>
    <n v="48"/>
    <s v="BACHILLER"/>
    <m/>
  </r>
  <r>
    <x v="3"/>
    <s v="884-2023"/>
    <n v="97132"/>
    <s v="Secop II"/>
    <s v="884-2023-CPS-AG(97132)"/>
    <s v="FDLSUBACD-819-2023(97132)"/>
    <x v="0"/>
    <x v="0"/>
    <x v="0"/>
    <m/>
    <m/>
    <s v="JONATHAN DAVID ALMANZA SANTOS"/>
    <n v="1019145454"/>
    <s v="Bogotá, D.C."/>
    <n v="1978"/>
    <n v="2550000"/>
    <n v="0"/>
    <n v="0"/>
    <n v="2550000"/>
    <n v="2550000"/>
    <m/>
    <m/>
    <n v="5"/>
    <s v="Persona Natural"/>
    <x v="0"/>
    <m/>
    <s v="PRESTAR LOS SERVICIOS DE APOYO AL ÁREA GESTIÓN DE DESARROLLO LOCAL POR SUS PROPIOS MEDIOS PARA LA DISTRIBUCIÓN DE LA _x000a_CORRESPONDENCIA EXTERNA QUE TIENE ORIGEN EN LAS DIFERENTES DEPENDENCIAS DE LA ALCALDÍA LOCAL. "/>
    <s v="https://community.secop.gov.co/Public/Tendering/OpportunityDetail/Index?noticeUID=CO1.NTC.5309421&amp;isFromPublicArea=True&amp;isModal=true&amp;asPopupView=true"/>
    <x v="7"/>
    <x v="538"/>
    <d v="2023-12-26T00:00:00"/>
    <d v="2024-01-13T00:00:00"/>
    <s v="19 días."/>
    <d v="2024-01-13T00:00:00"/>
    <s v=""/>
    <d v="2024-01-13T00:00:00"/>
    <s v="19 días."/>
    <s v="Término Ok"/>
    <m/>
    <m/>
    <m/>
    <m/>
    <s v="Dig 149 #142-72 Etp 3 Lot 4 Bloq D (Suba)"/>
    <n v="3059314878"/>
    <s v="jonathan.almanza23@hotmail.com"/>
    <s v="Banco Caja Social (BCSC)"/>
    <s v="Ahorros"/>
    <s v="24111178087"/>
    <s v="Masculino"/>
    <s v="Colombia"/>
    <s v="Bogotá, D.C."/>
    <s v="Cundinamarca"/>
    <d v="1998-12-23T00:00:00"/>
    <n v="25"/>
    <s v="BACHILLER"/>
    <m/>
  </r>
  <r>
    <x v="3"/>
    <s v="885-2023"/>
    <n v="96520"/>
    <s v="Secop II"/>
    <s v="885-2023-PS(96520)"/>
    <s v="FDLSSAMC-17-2023(96520)"/>
    <x v="2"/>
    <x v="2"/>
    <x v="2"/>
    <m/>
    <m/>
    <s v="C&amp;M INGENIERA Y SERVICIOS AMBIENTALES SAS"/>
    <n v="901353874"/>
    <s v="Yopal (Casanare)"/>
    <s v="No es CPS P-AG"/>
    <n v="92784300"/>
    <n v="0"/>
    <n v="0"/>
    <n v="92784300"/>
    <s v="-"/>
    <m/>
    <m/>
    <s v="No aplica"/>
    <s v="Persona Jurídica"/>
    <x v="6"/>
    <s v="1. 25/04/2024 6:48:28 PM Mediante documento radicado en el Fondo de Desarrollo Local de Suba, por ZULLY ALEJANDRA CARDOZO TRIANA, quien obra como apoyo a la supervisión del Contrato. 885-2023-PS(96520), se solicita PRORROGA del Contrato, suscrito con C&amp;M INGENIERIA Y SERVICIOS AMBIENTALES SAS, por el término de, CUARENTA Y CINCO (45) DIAS. De conformidad con la justificación esgrimida en el documento anexo suscrito por el supervisor, que hace parte integral de la presente modifica-ción contractual. La nueva fecha terminación del contrato es el nueve (09) de junio de 2024 Lo anterior, con fundamento además en el principio de la autonomía de la voluntad consagrado en el artículo 1602 del Código Civil, en concordancia con el artículo 40 de la Ley 80 de 1993, inciso tercero."/>
    <s v="FORTALECER LAS CAPACIDADES COMUNITARIAS MEDIANTE UN PROCESO DE FORMACIÓN EN PREVENCIÓN DEL RIESGO Y ATENCIÓN DE EMERGENCIAS Y DESASTRES EN LA LOCALIDAD DE SUBA"/>
    <s v="https://community.secop.gov.co/Public/Tendering/OpportunityDetail/Index?noticeUID=CO1.NTC.5214567&amp;isFromPublicArea=True&amp;isModal=true&amp;asPopupView=true"/>
    <x v="13"/>
    <x v="536"/>
    <d v="2023-12-26T00:00:00"/>
    <d v="2024-04-25T00:00:00"/>
    <s v="4 meses "/>
    <d v="2024-06-09T00:00:00"/>
    <s v="1 meses 15 días."/>
    <d v="2024-06-09T00:00:00"/>
    <s v="5 meses 15 días."/>
    <s v="Término Ok"/>
    <m/>
    <m/>
    <m/>
    <m/>
    <m/>
    <m/>
    <n v="0"/>
    <n v="0"/>
    <n v="0"/>
    <m/>
    <s v="No aplica"/>
    <n v="0"/>
    <n v="0"/>
    <n v="0"/>
    <m/>
    <s v="-"/>
    <n v="0"/>
    <m/>
  </r>
  <r>
    <x v="3"/>
    <s v="122489-2023"/>
    <n v="98797"/>
    <s v="Tienda virtual"/>
    <s v="ORDEN DE COMPRA 122498"/>
    <s v="No aplica"/>
    <x v="6"/>
    <x v="9"/>
    <x v="3"/>
    <m/>
    <m/>
    <s v="TECNOPHONE COLOMBIA SAS"/>
    <n v="900741497"/>
    <m/>
    <s v="No es CPS P-AG"/>
    <n v="220868980"/>
    <n v="0"/>
    <n v="0"/>
    <n v="220868980"/>
    <s v="-"/>
    <m/>
    <m/>
    <s v="No aplica"/>
    <s v="Persona Jurídica"/>
    <x v="4"/>
    <m/>
    <s v="ADQUIRIR EQUIPOS DE CÓMPUTO PORTÁTILES PARA DAR CUMPLIMIENTO A LA META DEL PROYECTO DE INVERSIÓN 2000 “HERRAMIENTAS PARA EDUCAR DEL FONDO LOCAL DE SUBA”"/>
    <s v="https://colombiacompra.gov.co/tienda-virtual-del-estado-colombiano/ordenes-compra/122489"/>
    <x v="20"/>
    <x v="541"/>
    <d v="2024-01-05T00:00:00"/>
    <d v="2024-04-04T00:00:00"/>
    <s v="3 meses "/>
    <d v="2024-04-04T00:00:00"/>
    <s v=""/>
    <d v="2024-04-04T00:00:00"/>
    <s v="3 meses "/>
    <s v="Término Ok"/>
    <m/>
    <m/>
    <m/>
    <m/>
    <s v="AV PRADILLA 9 00 ESTE OF 323 Chía Colombia"/>
    <s v="-"/>
    <s v="-"/>
    <s v="-"/>
    <s v="-"/>
    <s v="-"/>
    <s v="No aplica"/>
    <s v="-"/>
    <s v="-"/>
    <s v="-"/>
    <s v="-"/>
    <s v="-"/>
    <s v="No aplica"/>
    <m/>
  </r>
  <r>
    <x v="3"/>
    <s v="886-2023"/>
    <n v="97342"/>
    <s v="Secop II"/>
    <s v="886-2023CPS-AG(97342)"/>
    <s v="FDLSUBACD-820-2023(97342)"/>
    <x v="0"/>
    <x v="0"/>
    <x v="0"/>
    <m/>
    <m/>
    <s v="YERLIN YOJANA MENDEZ ORTEGA"/>
    <n v="64742464"/>
    <s v="Corozal (Sucre)"/>
    <n v="1979"/>
    <n v="2550000"/>
    <n v="0"/>
    <n v="0"/>
    <n v="2550000"/>
    <n v="2550000"/>
    <m/>
    <m/>
    <n v="1"/>
    <s v="Persona Natural"/>
    <x v="0"/>
    <m/>
    <s v="APOYAR ADMINISTRATIVA Y ASISTENCIALMENTE A LAS INSPECCIONES DE POLICÍA DE LA LOCALIDAD"/>
    <s v="https://community.secop.gov.co/Public/Tendering/OpportunityDetail/Index?noticeUID=CO1.NTC.5342604&amp;isFromPublicArea=True&amp;isModal=true&amp;asPopupView=true"/>
    <x v="31"/>
    <x v="549"/>
    <d v="2024-01-09T00:00:00"/>
    <d v="2024-02-01T00:00:00"/>
    <s v="24 días."/>
    <d v="2024-02-01T00:00:00"/>
    <s v=""/>
    <d v="2024-02-01T00:00:00"/>
    <s v="24 días."/>
    <s v="Término Ok"/>
    <m/>
    <m/>
    <m/>
    <m/>
    <s v="KR 95 A BIS 140 B 24"/>
    <n v="3106185305"/>
    <s v="linamenort@hotmail.com"/>
    <s v="Banco Caja Social (BCSC)"/>
    <s v="Ahorros"/>
    <s v="24121792675"/>
    <s v="Femenino"/>
    <s v="Colombia"/>
    <s v="Corozal"/>
    <s v="Sucre"/>
    <d v="1974-12-09T00:00:00"/>
    <n v="49"/>
    <s v="TECNICO LABORAL EN SECRETARIADO"/>
    <m/>
  </r>
  <r>
    <x v="3"/>
    <s v="887-2023"/>
    <n v="97342"/>
    <s v="Secop II"/>
    <s v="887-2023-CPS-AG(97342)"/>
    <s v="FDLSUBACD-821-2023(97342)"/>
    <x v="0"/>
    <x v="0"/>
    <x v="0"/>
    <m/>
    <m/>
    <s v="GINA ALEJANDRA SUAREZ MEJIA"/>
    <n v="52802269"/>
    <s v="Bogotá, D.C."/>
    <n v="1979"/>
    <n v="2550000"/>
    <n v="0"/>
    <n v="0"/>
    <n v="2550000"/>
    <n v="2550000"/>
    <m/>
    <m/>
    <n v="1"/>
    <s v="Persona Natural"/>
    <x v="0"/>
    <m/>
    <s v="Apoyar administrativa y asistencialmente a las Inspecciones de Policía de la Localidad"/>
    <s v="https://community.secop.gov.co/Public/Tendering/OpportunityDetail/Index?noticeUID=CO1.NTC.5345492&amp;isFromPublicArea=True&amp;isModal=true&amp;asPopupView=true"/>
    <x v="31"/>
    <x v="549"/>
    <d v="2023-12-28T00:00:00"/>
    <d v="2024-02-08T00:00:00"/>
    <s v="1 meses 12 días."/>
    <d v="2024-02-08T00:00:00"/>
    <s v=""/>
    <d v="2024-02-08T00:00:00"/>
    <s v="1 meses 12 días."/>
    <s v="Término Ok"/>
    <m/>
    <m/>
    <m/>
    <m/>
    <s v="Calle 138 Nº 101 B - 27"/>
    <n v="3016168719"/>
    <s v="suarezmejiaginaalejandra@gmail.com_x000d_"/>
    <s v="Banco Caja Social (BCSC)"/>
    <s v="Ahorros"/>
    <s v="24106985346"/>
    <s v="Femenino"/>
    <s v="Colombia"/>
    <s v="Bogotá, D.C."/>
    <s v="Cundinamarca"/>
    <d v="1981-01-15T00:00:00"/>
    <n v="43"/>
    <s v="DERECHO"/>
    <m/>
  </r>
  <r>
    <x v="3"/>
    <s v="888-2023"/>
    <n v="97492"/>
    <s v="Secop II"/>
    <s v="888-2023-CPS-P(97492)"/>
    <s v="FDLSUBACD-822-2023(97492)"/>
    <x v="0"/>
    <x v="0"/>
    <x v="1"/>
    <m/>
    <m/>
    <s v="JASBLEIDY TATIANA CORTES AVILA"/>
    <n v="1019122768"/>
    <s v="Bogotá, D.C."/>
    <n v="1979"/>
    <n v="12120000"/>
    <n v="0"/>
    <n v="0"/>
    <n v="12120000"/>
    <n v="5050000"/>
    <m/>
    <m/>
    <n v="5"/>
    <s v="Persona Natural"/>
    <x v="0"/>
    <m/>
    <s v="PRESTAR LOS SERVICIOS PROFESIONALES PARA APOYAR JURÍDICAMENTE LA EJECUCIÓN DE LAS ACCIONES REQUERIDAS PARA LA DEPURACIÓN DE LAS ACTUACIONES ADMINISTRATIVAS QUE CURSAN EN LA ALCALDÍA LOCAL"/>
    <s v="https://community.secop.gov.co/Public/Tendering/OpportunityDetail/Index?noticeUID=CO1.NTC.5346014&amp;isFromPublicArea=True&amp;isModal=true&amp;asPopupView=true"/>
    <x v="21"/>
    <x v="548"/>
    <d v="2024-01-09T00:00:00"/>
    <d v="2024-03-10T00:00:00"/>
    <s v="2 meses 2 días."/>
    <d v="2024-03-10T00:00:00"/>
    <s v=""/>
    <d v="2024-03-10T00:00:00"/>
    <s v="2 meses 2 días."/>
    <s v="Término Ok"/>
    <m/>
    <m/>
    <m/>
    <m/>
    <s v="Calle 140 # 112 D- 18 Suba- Puertas del Sol 1_x000d_"/>
    <n v="3132922144"/>
    <s v="Tatianacortes123@gmail.com"/>
    <s v="Banco Caja Social (BCSC)"/>
    <s v="Ahorros"/>
    <s v="24111136160"/>
    <s v="Femenino"/>
    <s v="Colombia"/>
    <s v="Bogotá, D.C."/>
    <s v="Cundinamarca"/>
    <d v="1996-08-29T00:00:00"/>
    <n v="27"/>
    <s v="DERECHO"/>
    <m/>
  </r>
  <r>
    <x v="3"/>
    <s v="889-2023"/>
    <n v="97512"/>
    <s v="Secop II"/>
    <s v="889-2023-CPS-P(97512)"/>
    <s v="FDLSUBACD-823-2023(97512)"/>
    <x v="0"/>
    <x v="0"/>
    <x v="1"/>
    <m/>
    <m/>
    <s v="MARIA FERNANDA NOGUERA MELO"/>
    <n v="1019036021"/>
    <s v="Bogotá, D.C."/>
    <n v="1979"/>
    <n v="5050000"/>
    <n v="0"/>
    <n v="0"/>
    <n v="5050000"/>
    <n v="5050000"/>
    <m/>
    <m/>
    <n v="1"/>
    <s v="Persona Natural"/>
    <x v="0"/>
    <m/>
    <s v="Prestar los servicios profesionales para apoyar las_x000a_acciones requeridas para desarrollar las actuaciones administrativas que cursan en la Alcaldía Local."/>
    <s v="https://community.secop.gov.co/Public/Tendering/OpportunityDetail/Index?noticeUID=CO1.NTC.5344705&amp;isFromPublicArea=True&amp;isModal=true&amp;asPopupView=true"/>
    <x v="21"/>
    <x v="546"/>
    <d v="2023-12-21T00:00:00"/>
    <d v="2024-02-08T00:00:00"/>
    <s v="1 meses 19 días."/>
    <d v="2024-02-08T00:00:00"/>
    <s v=""/>
    <d v="2024-02-08T00:00:00"/>
    <s v="1 meses 19 días."/>
    <s v="Término Ok"/>
    <m/>
    <m/>
    <m/>
    <m/>
    <s v="Calle 17 sur # 27 -45 apto 1410 torre2"/>
    <n v="3102819418"/>
    <s v="mafecol_1@hotmail.com"/>
    <s v="Banco Davivienda"/>
    <s v="Ahorros"/>
    <s v="488430160389"/>
    <s v="Femenino"/>
    <s v="Colombia"/>
    <s v="Bogotá, D.C."/>
    <s v="Cundinamarca"/>
    <d v="1989-06-25T00:00:00"/>
    <n v="34"/>
    <s v="ESPECIALIZACIÓN EN DERECHO PROCESAL CONSTITUCIONAL. DERECHO"/>
    <m/>
  </r>
  <r>
    <x v="3"/>
    <s v="890-2023"/>
    <n v="97224"/>
    <s v="Secop II"/>
    <s v="890-2023-CPS-AG(97224)"/>
    <s v="FDLSUBACD-824-2023(97224)"/>
    <x v="0"/>
    <x v="0"/>
    <x v="0"/>
    <m/>
    <m/>
    <s v="MIGUEL ANGEL MARTINEZ SANTA"/>
    <n v="1193281547"/>
    <s v="Bogotá, D.C."/>
    <n v="1999"/>
    <n v="2700000"/>
    <n v="0"/>
    <n v="0"/>
    <n v="2700000"/>
    <n v="1800000"/>
    <m/>
    <m/>
    <n v="5"/>
    <s v="Persona Natural"/>
    <x v="0"/>
    <m/>
    <s v="PRESTAR LOS SERVICIOS ASISTENCIALES COMO AYUDANTES DE OBRA PARA LA ATENCIÓN DE LA MALLA VIAL LOCAL Y ESPACIO PÚBLICO PEATONAL, DENTRO DEL MARCO DEL PROGRAMA GESTIÓN COMPARTIDA EN LA LOCALIDAD DE SUBA"/>
    <s v="https://community.secop.gov.co/Public/Tendering/OpportunityDetail/Index?noticeUID=CO1.NTC.5336431&amp;isFromPublicArea=True&amp;isModal=true&amp;asPopupView=true"/>
    <x v="11"/>
    <x v="548"/>
    <d v="2023-12-26T00:00:00"/>
    <d v="2024-02-05T00:00:00"/>
    <s v="1 meses 11 días."/>
    <d v="2024-02-05T00:00:00"/>
    <s v=""/>
    <d v="2024-02-05T00:00:00"/>
    <s v="1 meses 11 días."/>
    <s v="Término Ok"/>
    <m/>
    <m/>
    <m/>
    <m/>
    <s v="CL 152 F 133 68"/>
    <n v="3229027937"/>
    <s v="martinezmiguel459@gmail.com"/>
    <s v="Banco Davivienda"/>
    <s v="Ahorros"/>
    <s v="488442049331"/>
    <s v="Masculino"/>
    <s v="Colombia"/>
    <s v="Bogotá, D.C."/>
    <s v="Cundinamarca"/>
    <d v="2001-10-06T00:00:00"/>
    <n v="22"/>
    <s v="BACHILLER"/>
    <m/>
  </r>
  <r>
    <x v="3"/>
    <s v="891-2023"/>
    <n v="97507"/>
    <s v="Secop II"/>
    <s v="891-2023CPS-P(97507)"/>
    <s v="FDLSUBACD-825-2023(97507)"/>
    <x v="0"/>
    <x v="0"/>
    <x v="1"/>
    <m/>
    <m/>
    <s v="GERMAN FERNANDO ARDILA FLOREZ"/>
    <n v="1014200533"/>
    <s v="Bogotá, D.C."/>
    <n v="1979"/>
    <n v="12120000"/>
    <n v="0"/>
    <n v="0"/>
    <n v="12120000"/>
    <n v="5050000"/>
    <m/>
    <m/>
    <n v="5"/>
    <s v="Persona Natural"/>
    <x v="0"/>
    <m/>
    <s v="Prestar los servicios profesionales para 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5344606&amp;isFromPublicArea=True&amp;isModal=true&amp;asPopupView=true"/>
    <x v="1"/>
    <x v="547"/>
    <d v="2024-01-03T00:00:00"/>
    <d v="2024-03-07T00:00:00"/>
    <s v="2 meses 5 días."/>
    <d v="2024-03-07T00:00:00"/>
    <s v=""/>
    <d v="2024-03-07T00:00:00"/>
    <s v="2 meses 5 días."/>
    <s v="Término Ok"/>
    <m/>
    <m/>
    <m/>
    <m/>
    <s v="Calle 83A # 118-29 Casa 15"/>
    <n v="3133482779"/>
    <s v="german.ardila.florez@gmail.com"/>
    <s v="Banco Davivienda"/>
    <s v="Ahorros"/>
    <s v="488412523349"/>
    <s v="Masculino"/>
    <s v="Colombia"/>
    <s v="Bogotá, D.C."/>
    <s v="Cundinamarca"/>
    <d v="1989-05-15T00:00:00"/>
    <n v="35"/>
    <s v="ESPECIALIZACION EN DERECHO ADMINISTRATIVO; MAESTRÍA EN SEGURIDAD Y DEFENSA NACIONALES; DERECHO"/>
    <m/>
  </r>
  <r>
    <x v="3"/>
    <s v="892-2023"/>
    <n v="97049"/>
    <s v="Secop II"/>
    <s v="892-2023-CPS-AG(101785)"/>
    <s v="FDLSUBACD-826-2023(101785)"/>
    <x v="0"/>
    <x v="0"/>
    <x v="0"/>
    <m/>
    <m/>
    <s v="JOSE FERNANDO TORRES VILLAMARIN"/>
    <n v="1077920757"/>
    <s v="Bogotá, D.C."/>
    <n v="1978"/>
    <n v="5100000"/>
    <n v="0"/>
    <n v="0"/>
    <n v="5100000"/>
    <n v="2550000"/>
    <m/>
    <m/>
    <n v="1"/>
    <s v="Persona Natural"/>
    <x v="0"/>
    <m/>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5363903&amp;isFromPublicArea=True&amp;isModal=true&amp;asPopupView=true"/>
    <x v="19"/>
    <x v="549"/>
    <d v="2023-12-27T00:00:00"/>
    <d v="2024-03-02T00:00:00"/>
    <s v="2 meses 5 días."/>
    <d v="2024-03-02T00:00:00"/>
    <s v=""/>
    <d v="2024-03-02T00:00:00"/>
    <s v="2 meses 5 días."/>
    <s v="Término Ok"/>
    <m/>
    <m/>
    <m/>
    <m/>
    <s v="Carrera 123 N° 130 C 95 Interior 1 Apto 502"/>
    <n v="3112027780"/>
    <s v="fertorres9444@gmail.com"/>
    <s v="Banco Davivienda"/>
    <s v="Ahorros"/>
    <s v="550008600831484"/>
    <s v="Masculino"/>
    <s v="Colombia"/>
    <s v="Tena"/>
    <s v="Cundinamarca"/>
    <d v="1994-07-26T00:00:00"/>
    <n v="29"/>
    <s v="BACHILLER"/>
    <m/>
  </r>
  <r>
    <x v="3"/>
    <s v="893-2023"/>
    <n v="97359"/>
    <s v="Secop II"/>
    <s v="893-2023CPS-AG(97359)"/>
    <s v="FDLSUBACD-827-2023(97359)"/>
    <x v="0"/>
    <x v="0"/>
    <x v="0"/>
    <m/>
    <m/>
    <s v="KAROL DANIELA PEÑA SEVERICHE"/>
    <n v="1010106023"/>
    <s v="Mosquera (Cundinamarca)"/>
    <n v="1978"/>
    <n v="8000000"/>
    <n v="0"/>
    <n v="0"/>
    <n v="8000000"/>
    <n v="4000000.0000000005"/>
    <m/>
    <m/>
    <n v="1"/>
    <s v="Persona Natural"/>
    <x v="0"/>
    <m/>
    <s v="PRESTAR LOS SERVICIOS DE APOYO EN EL ÁREA DE GESTIÓN DEL DESARROLLO LOCAL, REALIZANDO ACTIVIDADES ADMINISTRATIVAS EN LAS DIFERENTES ETAPAS DE LOS PROCESOS DE ADQUISICIÓN DE BIENES Y SERVICIOS RELACIONADOS CON PROCESOS DE PRENSA, COMUNICACIONES Y EVENTOS EN LA ORGANIZACIÓN TERRITORIAL EN LA LOCALIDAD DE SUBA"/>
    <s v="https://community.secop.gov.co/Public/Tendering/OpportunityDetail/Index?noticeUID=CO1.NTC.5345681&amp;isFromPublicArea=True&amp;isModal=true&amp;asPopupView=true"/>
    <x v="21"/>
    <x v="546"/>
    <d v="2023-12-27T00:00:00"/>
    <d v="2024-02-26T00:00:00"/>
    <s v="2 meses "/>
    <d v="2024-02-26T00:00:00"/>
    <s v=""/>
    <d v="2024-02-26T00:00:00"/>
    <s v="2 meses "/>
    <s v="Término Ok"/>
    <m/>
    <m/>
    <m/>
    <m/>
    <s v="CL 17 A 9 B 40"/>
    <n v="3187296345"/>
    <s v="karo101010@hotmail.com"/>
    <s v="Bancolombia"/>
    <s v="Ahorros"/>
    <s v="15992183397"/>
    <s v="Femenino"/>
    <s v="Colombia"/>
    <s v="Bogotá, D.C."/>
    <s v="Cundinamarca"/>
    <d v="2000-08-10T00:00:00"/>
    <n v="23"/>
    <s v="COMUNICACION SOCIAL- PERIODISMO"/>
    <m/>
  </r>
  <r>
    <x v="3"/>
    <s v="894-2023"/>
    <n v="97327"/>
    <s v="Secop II"/>
    <s v="894-2023-CPS-P(97327)"/>
    <s v="FDLSUBACD-828-2023(97327)"/>
    <x v="0"/>
    <x v="0"/>
    <x v="1"/>
    <m/>
    <m/>
    <s v="ANDRES LOPEZ GARCIA"/>
    <n v="80470339"/>
    <s v="Bogotá, D.C."/>
    <n v="1979"/>
    <n v="16800000"/>
    <n v="0"/>
    <n v="0"/>
    <n v="16800000"/>
    <n v="1800000"/>
    <m/>
    <m/>
    <n v="5"/>
    <s v="Persona Natural"/>
    <x v="0"/>
    <m/>
    <s v="Apoyar técnicamente las distintas etapas de los procesos de competencia de la Alcaldía Local para la depuración de actuaciones administrativas"/>
    <s v="https://community.secop.gov.co/Public/Tendering/OpportunityDetail/Index?noticeUID=CO1.NTC.5339828&amp;isFromPublicArea=True&amp;isModal=true&amp;asPopupView=true"/>
    <x v="21"/>
    <x v="546"/>
    <d v="2023-12-27T00:00:00"/>
    <d v="2024-03-09T00:00:00"/>
    <s v="2 meses 12 días."/>
    <d v="2024-03-09T00:00:00"/>
    <s v=""/>
    <d v="2024-03-09T00:00:00"/>
    <s v="2 meses 12 días."/>
    <s v="Término Ok"/>
    <m/>
    <m/>
    <m/>
    <m/>
    <s v="KR 87 A No.127 -59 Int. 4 Casa 14 "/>
    <n v="3125462192"/>
    <s v="Ing.yussiflemus@gmail.com"/>
    <s v="Bancolombia"/>
    <s v="Ahorros"/>
    <s v="4212524331"/>
    <s v="Masculino"/>
    <s v="Colombia"/>
    <s v="Bogotá, D.C."/>
    <s v="Cundinamarca"/>
    <d v="1989-12-29T00:00:00"/>
    <n v="34"/>
    <s v="ESPECIALIZACION EN INGENIERIA DE PAVIMENTOS - INGENIERIA CIVIL"/>
    <m/>
  </r>
  <r>
    <x v="3"/>
    <s v="895-2023"/>
    <n v="100763"/>
    <s v="Secop II"/>
    <s v="895-2023-CPS-AG(100763)"/>
    <s v="FDLSUBACD-829-2023(100763)"/>
    <x v="0"/>
    <x v="0"/>
    <x v="0"/>
    <m/>
    <m/>
    <s v="DANIELA ALEJANDRA FIGUEROA BLANCO"/>
    <n v="1018484171"/>
    <s v="Bogotá, D.C."/>
    <n v="1977"/>
    <n v="12000000"/>
    <n v="0"/>
    <n v="0"/>
    <n v="12000000"/>
    <n v="4000000.0000000005"/>
    <m/>
    <m/>
    <n v="1"/>
    <s v="Persona Natural"/>
    <x v="0"/>
    <m/>
    <s v="Prestar servicios técnicos para la formación de la ciudadanía en temas que contribuyan al fortalecimiento de las competencias ciudadanas para la participación y la innovación, en el marco del cumplimiento del plan de desarrollo local."/>
    <s v="https://community.secop.gov.co/Public/Tendering/OpportunityDetail/Index?noticeUID=CO1.NTC.5355928&amp;isFromPublicArea=True&amp;isModal=true&amp;asPopupView=true"/>
    <x v="9"/>
    <x v="542"/>
    <d v="2023-12-28T00:00:00"/>
    <d v="2024-03-27T00:00:00"/>
    <s v="3 meses "/>
    <d v="2024-03-27T00:00:00"/>
    <s v=""/>
    <d v="2024-03-27T00:00:00"/>
    <s v="3 meses "/>
    <s v="Término Ok"/>
    <m/>
    <m/>
    <m/>
    <m/>
    <s v="KR 46 152 29"/>
    <n v="3166248304"/>
    <s v="danialejafb@gmail.com"/>
    <s v="Bancolombia"/>
    <s v="Ahorros"/>
    <s v="55599279864"/>
    <s v="Femenino"/>
    <s v="Colombia"/>
    <s v="Barbosa"/>
    <s v="Santander"/>
    <d v="1996-03-27T00:00:00"/>
    <n v="28"/>
    <s v="PSICOLOGIA"/>
    <m/>
  </r>
  <r>
    <x v="3"/>
    <s v="896-2023"/>
    <n v="97032"/>
    <s v="Secop II"/>
    <s v="896-2023-CPS-AG(10186)"/>
    <s v="FDLSUBACD-830-2023(101806)"/>
    <x v="0"/>
    <x v="0"/>
    <x v="0"/>
    <m/>
    <m/>
    <s v="LUZ NELIDA JIMENEZ MENDIETA"/>
    <n v="52184894"/>
    <s v="Bogotá, D.C."/>
    <n v="1979"/>
    <n v="6120000"/>
    <n v="0"/>
    <n v="0"/>
    <n v="6120000"/>
    <n v="0"/>
    <m/>
    <m/>
    <n v="1"/>
    <s v="Persona Natural"/>
    <x v="0"/>
    <m/>
    <s v="APOYAR ADMINISTRATIVA Y ASISTENCIALMENTE A LAS INSPECCIONES DE POLICÍA DE LA LOCALIDAD"/>
    <s v="https://community.secop.gov.co/Public/Tendering/OpportunityDetail/Index?noticeUID=CO1.NTC.5363514&amp;isFromPublicArea=True&amp;isModal=true&amp;asPopupView=true"/>
    <x v="31"/>
    <x v="549"/>
    <d v="2024-01-22T00:00:00"/>
    <d v="2024-04-02T00:00:00"/>
    <s v="2 meses 12 días."/>
    <d v="2024-04-02T00:00:00"/>
    <s v=""/>
    <d v="2024-04-02T00:00:00"/>
    <s v="2 meses 12 días."/>
    <s v="Término Ok"/>
    <m/>
    <m/>
    <m/>
    <m/>
    <s v="TRANSVERSAL 94 D 88 36"/>
    <n v="3124985528"/>
    <s v="luzj430@gmail.com"/>
    <s v="Bancolombia"/>
    <s v="Ahorros"/>
    <n v="58637965776"/>
    <s v="Femenino"/>
    <s v="Colombia"/>
    <s v="Bogotá, D.C."/>
    <s v="Cundinamarca"/>
    <d v="1975-09-17T00:00:00"/>
    <n v="48"/>
    <s v="TECNOLOGÍA EN GESTIÓN EMPRESARIAL"/>
    <m/>
  </r>
  <r>
    <x v="3"/>
    <s v="897-2023"/>
    <n v="97342"/>
    <s v="Secop II"/>
    <s v="897-2023-CPS-AG(97342)"/>
    <s v="FDLSUBACD-831-2023(97342)"/>
    <x v="0"/>
    <x v="0"/>
    <x v="0"/>
    <m/>
    <m/>
    <s v="JUAN PABLO TORRES ALVAREZ"/>
    <n v="1007539578"/>
    <s v="Bogotá, D.C."/>
    <n v="1979"/>
    <n v="2550000"/>
    <n v="0"/>
    <n v="0"/>
    <n v="2550000"/>
    <n v="0"/>
    <m/>
    <m/>
    <n v="1"/>
    <s v="Persona Natural"/>
    <x v="0"/>
    <m/>
    <s v="APOYAR ADMINISTRATIVA Y ASISTENCIALMENTE A LAS INSPECCIONES DE POLICÍA DE LA LOCALIDAD"/>
    <s v="https://community.secop.gov.co/Public/Tendering/OpportunityDetail/Index?noticeUID=CO1.NTC.5347819&amp;isFromPublicArea=True&amp;isModal=true&amp;asPopupView=true"/>
    <x v="31"/>
    <x v="548"/>
    <d v="2023-12-21T00:00:00"/>
    <d v="2024-02-15T00:00:00"/>
    <s v="1 meses 26 días."/>
    <d v="2024-02-15T00:00:00"/>
    <s v=""/>
    <d v="2024-02-15T00:00:00"/>
    <s v="1 meses 26 días."/>
    <s v="Término Ok"/>
    <m/>
    <m/>
    <m/>
    <m/>
    <s v="CARRERA 10 7-24"/>
    <n v="3172581818"/>
    <s v="salometorres726@gmail.com"/>
    <s v="Bancolombia"/>
    <s v="Ahorros"/>
    <s v="31810617341"/>
    <s v="Masculino"/>
    <s v="Colombia"/>
    <s v="Ocaña"/>
    <s v="Norte de Santander"/>
    <d v="1991-11-12T00:00:00"/>
    <n v="32"/>
    <s v="DERECHO"/>
    <m/>
  </r>
  <r>
    <x v="3"/>
    <s v="123050-2023"/>
    <n v="99021"/>
    <s v="Tienda virtual"/>
    <s v="ORDEN DE COMPRA 123050"/>
    <s v="No aplica"/>
    <x v="6"/>
    <x v="9"/>
    <x v="3"/>
    <m/>
    <m/>
    <s v="SISTETRONICS SAS"/>
    <n v="800230829"/>
    <s v="Bogotá, D.C."/>
    <s v="No es CPS P-AG"/>
    <n v="292791765"/>
    <n v="0"/>
    <n v="0"/>
    <n v="292791765"/>
    <s v="-"/>
    <m/>
    <m/>
    <s v="No aplica"/>
    <s v="Persona Jurídica"/>
    <x v="4"/>
    <m/>
    <s v="ADQUIRIR EQUIPOS DE CÓMPUTO DE ESCRITORIO PARA DAR CUMPLIMIENTO A LA META DEL PROYECTO DE INVERSIÓN 2000 “HERRAMIENTAS PARA EDUCAR DEL FONDO LOCAL DE SUBA”"/>
    <s v="https://colombiacompra.gov.co/tienda-virtual-del-estado-colombiano/ordenes-compra/123050"/>
    <x v="20"/>
    <x v="548"/>
    <d v="2024-01-09T00:00:00"/>
    <d v="2024-03-24T00:00:00"/>
    <s v="2 meses 16 días."/>
    <d v="2024-03-24T00:00:00"/>
    <s v=""/>
    <d v="2024-03-24T00:00:00"/>
    <s v="2 meses 16 días."/>
    <s v="Término Ok"/>
    <m/>
    <m/>
    <m/>
    <m/>
    <m/>
    <m/>
    <n v="0"/>
    <n v="0"/>
    <n v="0"/>
    <m/>
    <s v="No aplica"/>
    <n v="0"/>
    <n v="0"/>
    <n v="0"/>
    <m/>
    <s v="-"/>
    <n v="0"/>
    <m/>
  </r>
  <r>
    <x v="3"/>
    <s v="898-2023"/>
    <n v="96640"/>
    <s v="Secop II"/>
    <s v="898-2023-PS (96640)"/>
    <s v="FDLSSAMC-19-2023(96640)"/>
    <x v="2"/>
    <x v="2"/>
    <x v="2"/>
    <m/>
    <m/>
    <s v="OTILIO MORENO_x0009_"/>
    <n v="830085821"/>
    <m/>
    <s v="No es CPS P-AG"/>
    <n v="82664700"/>
    <n v="0"/>
    <n v="0"/>
    <n v="82664700"/>
    <s v="-"/>
    <m/>
    <m/>
    <s v="No aplica"/>
    <s v="Persona Jurídica"/>
    <x v="3"/>
    <s v="1. 8/05/2024 10:12:13 PM_x0009_Se modifica fecha de terminación del contrato conforme documento aclaratorio. La nueva fecha de terminación es 08 de mayo de 2024"/>
    <s v="EJECUTAR LAS ACCIONES DE RECUPERACIÓN DE ESPACIO PÚBLICO MEDIANTE EL MANEJO SILVICULTURAL DE LOS SETOS UBICADOS EN LA LOCALIDAD DE SUBA"/>
    <s v="https://community.secop.gov.co/Public/Tendering/OpportunityDetail/Index?noticeUID=CO1.NTC.5298368&amp;isFromPublicArea=True&amp;isModal=False"/>
    <x v="12"/>
    <x v="545"/>
    <d v="2024-01-18T00:00:00"/>
    <d v="2024-04-17T00:00:00"/>
    <s v="3 meses "/>
    <d v="2024-05-08T00:00:00"/>
    <s v="21 días."/>
    <d v="2024-05-08T00:00:00"/>
    <s v="3 meses 21 días."/>
    <s v="Término Ok"/>
    <m/>
    <m/>
    <m/>
    <m/>
    <s v="CALLE 64 A Nº 68 G 03"/>
    <s v="-"/>
    <s v="-"/>
    <s v="-"/>
    <s v="-"/>
    <s v="-"/>
    <s v="No aplica"/>
    <s v="-"/>
    <s v="-"/>
    <s v="-"/>
    <s v="-"/>
    <s v="-"/>
    <s v="No aplica"/>
    <m/>
  </r>
  <r>
    <x v="3"/>
    <s v="899-2023"/>
    <n v="100821"/>
    <s v="Secop II"/>
    <s v="899-2023-SUM(100821)"/>
    <s v=" FDLSMC-14-2023(100821) "/>
    <x v="3"/>
    <x v="5"/>
    <x v="2"/>
    <m/>
    <m/>
    <s v="SUMINISTROS ANDINA SAS"/>
    <n v="901309059"/>
    <s v="Bogotá, D.C."/>
    <s v="No es CPS P-AG"/>
    <n v="3275500"/>
    <n v="0"/>
    <n v="0"/>
    <n v="3275500"/>
    <s v="-"/>
    <m/>
    <m/>
    <s v="No aplica"/>
    <s v="Persona Jurídica"/>
    <x v="2"/>
    <m/>
    <s v="ADQUIRIR KITS DE MAQUILLAJE ARTISTICO COMO PARTE DE UN PROCESO FORMACIÓN PARA INCENTIVAR LA PARTICIPACIÓN CIUDADANA"/>
    <s v="https://community.secop.gov.co/Public/Tendering/OpportunityDetail/Index?noticeUID=CO1.NTC.5318528&amp;isFromPublicArea=True&amp;isModal=true&amp;asPopupView=true"/>
    <x v="4"/>
    <x v="545"/>
    <d v="2024-01-09T00:00:00"/>
    <d v="2024-01-24T00:00:00"/>
    <s v="16 días."/>
    <d v="2024-01-24T00:00:00"/>
    <s v=""/>
    <d v="2024-01-24T00:00:00"/>
    <s v="16 días."/>
    <s v="Término Ok"/>
    <m/>
    <m/>
    <m/>
    <d v="2024-01-30T00:00:00"/>
    <m/>
    <m/>
    <m/>
    <m/>
    <m/>
    <m/>
    <s v="No aplica"/>
    <m/>
    <m/>
    <m/>
    <m/>
    <s v="-"/>
    <m/>
    <m/>
  </r>
  <r>
    <x v="3"/>
    <s v="900-2023"/>
    <n v="99214"/>
    <s v="Secop II"/>
    <s v="900-2023-CV(99214)"/>
    <s v="FDLSSAMC-21-2023(99214)"/>
    <x v="2"/>
    <x v="4"/>
    <x v="2"/>
    <m/>
    <m/>
    <s v="MADERTEC LTDA"/>
    <n v="800096177"/>
    <m/>
    <s v="No es CPS P-AG"/>
    <n v="69102072"/>
    <n v="0"/>
    <n v="0"/>
    <n v="69102072"/>
    <s v="-"/>
    <m/>
    <m/>
    <s v="No aplica"/>
    <s v="Persona Jurídica"/>
    <x v="3"/>
    <s v="1. 22/03/2024 4:08:04 PM Mediante documento radicado en el Fondo de Desarrollo Local de Suba, por ANDRÉS SANTOS PETREL y ALEJANDRA JARAMILLO FERNÁNDEZ, quien obra como apoyo a la supervisión del Contrato de compraventa No. 900-2023-CV(99214), se solicita PRORROGA del contrato, suscrito con : MADERTEC LTDA, por el término de diez (10) días y modificación en el anexo técnico. De conformidad con la justificación esgrimida en el documento anexo suscrito por el supervisor, que hace parte integral de la presente modificación contractual. La nueva fecha terminación del contrato es el 3 de abril de 2024. Lo anterior, con fundamento además en el principio de la autonomía de la voluntad consagrado en el artículo 1602 del Código Civil, en concordancia con el artículo 40 de la Ley 80 de 1993, inciso tercero."/>
    <s v="ADQUISICIÓN E INSTALACION DE ARCHIVADORES METÁLICOS PARA DOS OFICINAS DE LA ALCALDIA LOCAL DE SUBA"/>
    <s v="https://community.secop.gov.co/Public/Tendering/OpportunityDetail/Index?noticeUID=CO1.NTC.5310621&amp;isFromPublicArea=True&amp;isModal=true&amp;asPopupView=true"/>
    <x v="16"/>
    <x v="542"/>
    <d v="2024-01-03T00:00:00"/>
    <d v="2024-03-22T00:00:00"/>
    <s v="2 meses 20 días."/>
    <d v="2024-04-03T00:00:00"/>
    <s v="12 días."/>
    <d v="2024-04-03T00:00:00"/>
    <s v="3 meses 1 días."/>
    <s v="Término Ok"/>
    <m/>
    <m/>
    <m/>
    <m/>
    <s v="CALLE 18 No 96 B-76"/>
    <s v="-"/>
    <s v="-"/>
    <s v="-"/>
    <s v="-"/>
    <s v="-"/>
    <s v="No aplica"/>
    <s v="-"/>
    <s v="-"/>
    <s v="-"/>
    <s v="-"/>
    <s v="-"/>
    <s v="No aplica"/>
    <m/>
  </r>
  <r>
    <x v="3"/>
    <s v="901-2023"/>
    <n v="101511"/>
    <s v="Secop II"/>
    <s v="901-2023CPS-P(101511)"/>
    <s v="FDLSUBA-832-2023(101511)"/>
    <x v="0"/>
    <x v="0"/>
    <x v="1"/>
    <m/>
    <m/>
    <s v="MARITZA PEÑA PACHECO"/>
    <n v="37328580"/>
    <s v="Ocaña (Norte de Santander)"/>
    <n v="1977"/>
    <n v="15150000"/>
    <n v="0"/>
    <n v="0"/>
    <n v="15150000"/>
    <n v="5050000"/>
    <m/>
    <m/>
    <n v="4"/>
    <s v="Persona Natural"/>
    <x v="0"/>
    <m/>
    <s v="Prestar servicios profesionales para el acompañamiento, formación y gestión de instrumentos administrativos con enfoque diferencial, que orienten a la ciudadanía frente a las rutas institucionales de atención y permitan fortalecer las capacidades locales para la prevención de violencias y conflictos en suba"/>
    <s v="https://community.secop.gov.co/Public/Tendering/OpportunityDetail/Index?noticeUID=CO1.NTC.5360610&amp;isFromPublicArea=True&amp;isModal=true&amp;asPopupView=true"/>
    <x v="13"/>
    <x v="542"/>
    <d v="2024-01-02T00:00:00"/>
    <d v="2024-04-02T00:00:00"/>
    <s v="3 meses 1 días."/>
    <d v="2024-04-02T00:00:00"/>
    <s v=""/>
    <d v="2024-04-02T00:00:00"/>
    <s v="3 meses 1 días."/>
    <s v="Término Ok"/>
    <m/>
    <m/>
    <m/>
    <m/>
    <s v="CL 151 109a 83"/>
    <n v="3107467383"/>
    <s v="mapepa5@hotmail.com"/>
    <s v="Banco de Bogotá"/>
    <s v="Ahorros"/>
    <s v="205353816"/>
    <s v="Femenino"/>
    <s v="Colombia"/>
    <s v="Ocaña"/>
    <s v="Norte de Santander"/>
    <d v="1975-01-13T00:00:00"/>
    <n v="49"/>
    <s v="ADMINISTRACION Y DIRECCION DE EMPRESAS "/>
    <m/>
  </r>
  <r>
    <x v="3"/>
    <s v="902-2023"/>
    <n v="101639"/>
    <s v="Secop II"/>
    <s v="902-2023CPS-P(101639)"/>
    <s v="FDLSUBA-833-20253(101639)"/>
    <x v="0"/>
    <x v="0"/>
    <x v="1"/>
    <m/>
    <m/>
    <s v="IVAN HERNANDO ZABALETA VANEGAS"/>
    <n v="1020764014"/>
    <s v="Bogotá, D.C."/>
    <n v="1977"/>
    <n v="21000000"/>
    <n v="0"/>
    <n v="0"/>
    <n v="21000000"/>
    <n v="7000000"/>
    <m/>
    <m/>
    <n v="5"/>
    <s v="Persona Natural"/>
    <x v="0"/>
    <m/>
    <s v="PRESTAR SERVICIOS PROFESIONALES AL ÁREA DE GESTIÓN DEL DESARROLLO LOCAL DE LA ALCALDÍA LOCAL DE SUBA, PARA APOYAR LA ESTRUCTURACIÓN, FORMULACIÓN, EVALUACIÓN Y SEGUIMIENTO A LOS PROYECTOS DE INVERSIÓN ENFOCADOS EN LA MEJORAR LAS CONDICIONES DE SEGURIDAD Y CONVIVENCIA EN LA LOCALIDAD A TRAVÉS DE MECANISMOS QUE PERMITAN EL ACCESO A LA JUSTICIA, DANDO CUMPLIMIENTO EFECTIVO AL PLAN LOCAL DE DESARROLLO"/>
    <s v="https://community.secop.gov.co/Public/Tendering/OpportunityDetail/Index?noticeUID=CO1.NTC.5363526&amp;isFromPublicArea=True&amp;isModal=true&amp;asPopupView=true"/>
    <x v="13"/>
    <x v="542"/>
    <d v="2024-01-02T00:00:00"/>
    <d v="2024-04-01T00:00:00"/>
    <s v="3 meses "/>
    <d v="2024-04-01T00:00:00"/>
    <s v=""/>
    <d v="2024-04-01T00:00:00"/>
    <s v="3 meses "/>
    <s v="Término Ok"/>
    <m/>
    <m/>
    <m/>
    <m/>
    <s v="CL 142BIS A 140A 06"/>
    <n v="3124626515"/>
    <s v="L ihzabaletav@gmail.com"/>
    <s v="Banco Caja Social (BCSC)"/>
    <s v="Ahorros"/>
    <s v="24093763633"/>
    <s v="Femenino"/>
    <s v="Colombia"/>
    <s v="Bogotá, D.C."/>
    <s v="Cundinamarca"/>
    <d v="1991-07-26T00:00:00"/>
    <n v="32"/>
    <s v="MAESTRÌA EN POLITICAS PUBLICAS,CIENCIA POLÍTICA"/>
    <m/>
  </r>
  <r>
    <x v="3"/>
    <s v="903-2023"/>
    <n v="97805"/>
    <s v="Secop II"/>
    <s v="903-2023CO(97805)"/>
    <s v="FDLSLP-22-2023(97805) "/>
    <x v="5"/>
    <x v="8"/>
    <x v="2"/>
    <m/>
    <m/>
    <s v="UNION TEMPORAL COCON 2023"/>
    <n v="901785401"/>
    <m/>
    <s v="No es CPS P-AG"/>
    <n v="1764437762"/>
    <n v="0"/>
    <n v="0"/>
    <n v="1764437762"/>
    <s v="-"/>
    <s v="CONSTRUCTORA COINAR SAS (90.00%) - INACON SAS (10.00%)"/>
    <s v="Interventoría: SOCIEDAD TECNICA SOTA LTDA [904 de 2023]"/>
    <s v="No aplica"/>
    <s v="Unión Temporal"/>
    <x v="8"/>
    <s v="1. 19/04/2024  4:08:36 PM Mediante documento radicado en el Fondo de Desarrollo Local de Suba, por ANA ISABEL HURTADO SALCEDO, Alcaldesa Local de Suba (E), se tramita solicitud dentro del Contrato de obra No. 903-2023CO(97805), se solicita SUSPENSIÓN del contrato suscrito con UNION TEMPORAL COCON 2023, por UN (1) MES teniendo en cuenta los trámites y demoras en la aprobación del Plan de Manejo de Tráfico por parte de Transmilenio S.A. y la Secretaría Distrital de Movilidad - SDM, dicha justificación se encuentra en el documento anexo, el cual hace parte integral del presente contrato. Se procede a suspender la ejecución del contrato desde el 19/04/2023 hasta el 18/05/2024, de conformidad con las consideraciones anteriormente expuestas. La fecha de reactivación del convenio será el 19/05/2024, día siguiente a la terminación de la suspensión. La nueva fecha de terminación del convenio será el 21/08/2024. Lo anterior, con fundamento además en el principio de la autonomía de la voluntad consagrado en el artículo 1602 del Código Civil, en concordancia con el artículo 40 de la Ley 80 de 1993, inciso tercero."/>
    <s v="EJECUTAR LAS ACTIVIDADES PARA LA CONSTRUCCIÓN DE LA CASA DE LA CULTURA DE LA LOCALIDAD DE SUBA Y LAS DEMÁS ACTIVIDADES QUE SE DETALLEN EN EL ANEXO TÉCNICO"/>
    <s v="https://community.secop.gov.co/Public/Tendering/OpportunityDetail/Index?noticeUID=CO1.NTC.5263116&amp;isFromPublicArea=True&amp;isModal=true&amp;asPopupView=true"/>
    <x v="11"/>
    <x v="542"/>
    <d v="2024-01-22T00:00:00"/>
    <d v="2024-07-21T00:00:00"/>
    <s v="6 meses "/>
    <d v="2024-08-21T00:00:00"/>
    <s v=""/>
    <d v="2024-08-21T00:00:00"/>
    <s v="6 meses "/>
    <s v="Término Ok"/>
    <s v="Suspendido"/>
    <s v="1. Desde el 19 abr. 2024 hasta el 18 may. 2024."/>
    <n v="31"/>
    <m/>
    <m/>
    <m/>
    <n v="0"/>
    <n v="0"/>
    <n v="0"/>
    <m/>
    <s v="No aplica"/>
    <n v="0"/>
    <n v="0"/>
    <n v="0"/>
    <m/>
    <s v="-"/>
    <n v="0"/>
    <m/>
  </r>
  <r>
    <x v="3"/>
    <s v="904-2023"/>
    <n v="98933"/>
    <s v="Secop II"/>
    <s v="904-2023-CINT(98933)"/>
    <s v="FDLSUBA-CMA-11-2023(98933)"/>
    <x v="4"/>
    <x v="7"/>
    <x v="2"/>
    <m/>
    <m/>
    <s v="SOCIEDAD TECNICA SOTA LTDA"/>
    <n v="891101100"/>
    <m/>
    <s v="No es CPS P-AG"/>
    <n v="235687473"/>
    <n v="0"/>
    <n v="0"/>
    <n v="235687473"/>
    <s v="-"/>
    <m/>
    <m/>
    <s v="No aplica"/>
    <s v="Persona Jurídica"/>
    <x v="8"/>
    <s v="1. 19/04/2024  4:27:54 PM Mediante documento radicado en el Fondo de Desarrollo Local de Suba, por ANA ISABEL HURTADO SALCEDO, se tramita solicitud dentro del Contrato de obra No. 904-2023-CINT(98933), se solicita SUSPENSIÓN del contrato suscrito con SOCIEDAD TECNICA SOTA LTDA, por UN (1) MES teniendo en cuenta los trámites y demoras en la aprobación del Plan de Manejo de Tráfico por parte de Transmilenio S.A. y la Secretaría Distrital de Movilidad - SDM, dicha justificación se encuentra en el documento anexo, el cual hace parte integral del presente contrato. Se procede a suspender la ejecución del contrato desde el 19/04/2023 hasta el 18/05/2024, de conformidad con las consideraciones anteriormente expuestas. La fecha de reactivación del convenio será el 19/05/2024, día siguiente a la terminación de la suspensión. La nueva fecha de terminación del convenio será el 21/08/2024. Lo anterior, con fundamento además en el principio de la autonomía de la voluntad consagrado en el artículo 1602 del Código Civil, en concordancia con el artículo 40 de la Ley 80 de 1993, inciso tercero."/>
    <s v="REALIZAR LA INTERVENTORÍA ADMINISTRATIVA, TÉCNICA, FINANCIERA, CONTABLE, Y JURÍDICA A LA CONSTRUCCIÓN CON BASE A LOS DISEÑOS DE INGENIERÍA A DETALLE EL EQUIPAMENTO URBANO DENOMINADO CASA DE LA CULTURA DE LA LOCALIDAD DE SUBA"/>
    <s v="https://community.secop.gov.co/Public/Tendering/OpportunityDetail/Index?noticeUID=CO1.NTC.5289256&amp;isFromPublicArea=True&amp;isModal=true&amp;asPopupView=true"/>
    <x v="11"/>
    <x v="542"/>
    <d v="2024-01-22T00:00:00"/>
    <d v="2024-07-21T00:00:00"/>
    <s v="6 meses "/>
    <d v="2024-08-21T00:00:00"/>
    <s v=""/>
    <d v="2024-08-21T00:00:00"/>
    <s v="6 meses "/>
    <s v="Término Ok"/>
    <s v="Suspendido"/>
    <s v="1. Desde el 19 abr. 2024 hasta el 18 may. 2024."/>
    <n v="31"/>
    <m/>
    <m/>
    <m/>
    <m/>
    <m/>
    <m/>
    <m/>
    <s v="No aplica"/>
    <m/>
    <m/>
    <m/>
    <m/>
    <s v="-"/>
    <m/>
    <m/>
  </r>
  <r>
    <x v="3"/>
    <s v="905-2023"/>
    <n v="98793"/>
    <s v="Secop II"/>
    <s v="905-2023CV(98793)"/>
    <s v="FDLSSASI-12-2023(98793)"/>
    <x v="1"/>
    <x v="4"/>
    <x v="2"/>
    <m/>
    <m/>
    <s v="MAKROSYSTEM COLOMBIA S.A.S."/>
    <n v="900421971"/>
    <s v=" "/>
    <s v="No es CPS P-AG"/>
    <n v="237562823"/>
    <n v="0"/>
    <n v="0"/>
    <n v="237562823"/>
    <s v="-"/>
    <m/>
    <m/>
    <s v="No aplica"/>
    <s v="Persona Jurídica"/>
    <x v="3"/>
    <s v="1. No hay nota en Secop ni documentos de soporte de modificación contractual."/>
    <s v="ADQUISICIÓN DE ELEMENTOS TECNOLÓGICOS PARA DOTAR A ORGANISMOS DE SEGURIDAD DE LA LOCALIDAD DE SUBA"/>
    <s v="https://community.secop.gov.co/Public/Tendering/OpportunityDetail/Index?noticeUID=CO1.NTC.5294643&amp;isFromPublicArea=True&amp;isModal=true&amp;asPopupView=true"/>
    <x v="13"/>
    <x v="547"/>
    <d v="2024-01-03T00:00:00"/>
    <d v="2024-04-08T00:00:00"/>
    <s v="3 meses 6 días."/>
    <d v="2024-04-08T00:00:00"/>
    <s v=""/>
    <d v="2024-04-08T00:00:00"/>
    <s v="3 meses 6 días."/>
    <s v="Término Ok"/>
    <m/>
    <m/>
    <m/>
    <m/>
    <s v="Carrera 43d # 18-45"/>
    <s v="-"/>
    <s v="-"/>
    <s v="-"/>
    <s v="-"/>
    <s v="-"/>
    <s v="No aplica"/>
    <s v="-"/>
    <s v="-"/>
    <s v="-"/>
    <s v="-"/>
    <s v="-"/>
    <s v="No aplica"/>
    <s v="¿Por qué la observación del estado?"/>
  </r>
  <r>
    <x v="3"/>
    <s v="906-2023"/>
    <n v="101505"/>
    <s v="Secop II"/>
    <s v="906-2023CPS-AG(101505)"/>
    <s v="FDLSUBACD-834-2023(101505)"/>
    <x v="0"/>
    <x v="0"/>
    <x v="0"/>
    <m/>
    <m/>
    <s v="ROBERTO VICENTE BARRIOS BETANCOURT"/>
    <n v="1019048855"/>
    <s v="Bogotá, D.C."/>
    <n v="1977"/>
    <n v="7650000"/>
    <n v="0"/>
    <n v="0"/>
    <n v="7650000"/>
    <n v="2550000"/>
    <m/>
    <m/>
    <n v="5"/>
    <s v="Persona Natural"/>
    <x v="0"/>
    <m/>
    <s v="PRESTAR SERVICIOS DE APOYO EN LAS ACTIVIDADES DE SEGURIDAD, CONVIVENCIA CIUDADANA Y RECUPERACIÓN DEL ESPACIO PÚBLICO PARA EL CUMPLIMIENTO EFECTIVO DE LAS METAS DEL PROYECTO DE INVERSIÓN 1977 - SUBA PARTICIPA, INCIDE Y RECONSTRUYE LA CONFIANZA."/>
    <s v="https://community.secop.gov.co/Public/Tendering/OpportunityDetail/Index?noticeUID=CO1.NTC.5363438&amp;isFromPublicArea=True&amp;isModal=true&amp;asPopupView=true"/>
    <x v="13"/>
    <x v="547"/>
    <d v="2024-01-05T00:00:00"/>
    <d v="2024-03-31T00:00:00"/>
    <s v="2 meses 27 días."/>
    <d v="2024-03-31T00:00:00"/>
    <s v=""/>
    <d v="2024-03-31T00:00:00"/>
    <s v="2 meses 27 días."/>
    <s v="Término Ok"/>
    <m/>
    <m/>
    <m/>
    <m/>
    <s v="Carrera 139 #143-84 Barrios San"/>
    <n v="3002052034"/>
    <s v="RB02923@GMAIL.COM"/>
    <s v="Banco Caja Social (BCSC)"/>
    <s v="Ahorros"/>
    <s v="24100149654"/>
    <s v="Masculino"/>
    <s v="Colombia"/>
    <s v="Bogotá, D.C."/>
    <s v="Cundinamarca"/>
    <d v="1990-07-05T00:00:00"/>
    <n v="33"/>
    <s v="BACHILLER"/>
    <m/>
  </r>
  <r>
    <x v="3"/>
    <s v="907-2023"/>
    <n v="101729"/>
    <s v="Secop II"/>
    <s v="907-2023-CPS-AG(101729)"/>
    <s v="FDLSUBA-835-2023(101729)"/>
    <x v="0"/>
    <x v="0"/>
    <x v="0"/>
    <m/>
    <m/>
    <s v="ELSA ELENA VERGARA ACOSTA"/>
    <n v="33107289"/>
    <s v="San Jacinto (Bolívar)"/>
    <n v="1978"/>
    <n v="6375000"/>
    <n v="0"/>
    <n v="0"/>
    <n v="6375000"/>
    <n v="2550000"/>
    <m/>
    <m/>
    <n v="1"/>
    <s v="Persona Natural"/>
    <x v="0"/>
    <m/>
    <s v="PRESTAR LOS SERVICIOS ASISTENCIALES PARA APOYAR AL ÁREA GESTIÓN DEL DESARROLLO LOCAL, REALIZANDO ACTIVIDADES OPERATIVAS Y ADMINISTRATIVAS DE LA GESTIÓN LOCAL"/>
    <s v="https://community.secop.gov.co/Public/Tendering/OpportunityDetail/Index?noticeUID=CO1.NTC.5363662&amp;isFromPublicArea=True&amp;isModal=true&amp;asPopupView=true"/>
    <x v="3"/>
    <x v="547"/>
    <d v="2024-01-04T00:00:00"/>
    <d v="2024-03-19T00:00:00"/>
    <s v="2 meses 16 días."/>
    <d v="2024-03-19T00:00:00"/>
    <s v=""/>
    <d v="2024-03-19T00:00:00"/>
    <s v="2 meses 16 días."/>
    <s v="Término Ok"/>
    <m/>
    <m/>
    <m/>
    <m/>
    <s v="CL 152 B 58 C 50"/>
    <n v="3108710585"/>
    <s v="elsavergara2008@hotmail.com"/>
    <s v="Bancolombia"/>
    <s v="Ahorros"/>
    <s v="76964678100"/>
    <s v="Femenino"/>
    <s v="Colombia"/>
    <s v="San Jacinto"/>
    <s v="Bolivar"/>
    <d v="1968-12-03T00:00:00"/>
    <n v="55"/>
    <s v="ADMINISTRACION DE EMPRESAS"/>
    <m/>
  </r>
  <r>
    <x v="3"/>
    <s v="908-2023"/>
    <n v="101803"/>
    <s v="Secop II"/>
    <s v="908-2023-CPS-AG(101803)"/>
    <s v="FDLSUBA-836-2023(101803)"/>
    <x v="0"/>
    <x v="0"/>
    <x v="0"/>
    <m/>
    <m/>
    <s v="LUZ ANGELA BUITRAGO RUIZ"/>
    <n v="52992405"/>
    <s v="Bogotá, D.C."/>
    <n v="1979"/>
    <n v="5100000"/>
    <n v="0"/>
    <n v="0"/>
    <n v="5100000"/>
    <n v="2550000"/>
    <m/>
    <m/>
    <n v="1"/>
    <s v="Persona Natural"/>
    <x v="0"/>
    <m/>
    <s v="APOYAR ADMINISTRATIVA Y ASISTENCIALMENTE A LAS INSPECCIONES DE POLICÍA DE LA LOCALIDAD."/>
    <s v="https://community.secop.gov.co/Public/Tendering/OpportunityDetail/Index?noticeUID=CO1.NTC.5365510&amp;isFromPublicArea=True&amp;isModal=False"/>
    <x v="31"/>
    <x v="547"/>
    <d v="2024-01-04T00:00:00"/>
    <d v="2024-03-03T00:00:00"/>
    <s v="2 meses "/>
    <d v="2024-03-03T00:00:00"/>
    <s v=""/>
    <d v="2024-03-03T00:00:00"/>
    <s v="2 meses "/>
    <s v="Término Ok"/>
    <m/>
    <m/>
    <m/>
    <m/>
    <s v="Calle 159A No. 55-68Barrio:Catalejo(Suba)"/>
    <n v="3115729568"/>
    <s v="luanburu20@gmail.com"/>
    <s v="Banco Davivienda"/>
    <s v="Ahorros"/>
    <s v="550488404957620"/>
    <s v="Femenino"/>
    <s v="Colombia"/>
    <s v="Bogotá, D.C."/>
    <s v="Cundinamarca"/>
    <d v="1983-03-30T00:00:00"/>
    <n v="41"/>
    <s v="TECNÓLOGO EN GESTIÓN ADMINISTRATIVA"/>
    <m/>
  </r>
  <r>
    <x v="3"/>
    <s v="909-2023"/>
    <n v="101797"/>
    <s v="Secop II"/>
    <s v="909-2023-CPS-P(101797)"/>
    <s v="FSLSUBA-837-2023(101797)"/>
    <x v="0"/>
    <x v="0"/>
    <x v="1"/>
    <m/>
    <m/>
    <s v="DIEGO CAMILO BERNAL FORIGUA"/>
    <n v="1136881685"/>
    <s v="Bogotá, D.C."/>
    <n v="1979"/>
    <n v="12120000"/>
    <n v="0"/>
    <n v="0"/>
    <n v="12120000"/>
    <n v="5050000"/>
    <m/>
    <m/>
    <n v="5"/>
    <s v="Persona Natural"/>
    <x v="0"/>
    <m/>
    <s v="Prestar servicios profesionales para 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
    <s v="https://community.secop.gov.co/Public/Tendering/OpportunityDetail/Index?noticeUID=CO1.NTC.5365442&amp;isFromPublicArea=True&amp;isModal=False"/>
    <x v="31"/>
    <x v="542"/>
    <d v="2024-01-02T00:00:00"/>
    <d v="2024-03-15T00:00:00"/>
    <s v="2 meses 14 días."/>
    <d v="2024-03-15T00:00:00"/>
    <s v=""/>
    <d v="2024-03-15T00:00:00"/>
    <s v="2 meses 14 días."/>
    <s v="Término Ok"/>
    <m/>
    <m/>
    <m/>
    <m/>
    <s v="Calle 9 A sur # 4-07"/>
    <n v="3115954988"/>
    <s v="diegoc-bernalf@unilibre.edu.co"/>
    <s v="Banco Davivienda"/>
    <s v="Ahorros"/>
    <s v="550488401077612"/>
    <s v="Masculino"/>
    <s v="Colombia"/>
    <s v="Bogotá, D.C."/>
    <s v="Cundinamarca"/>
    <d v="1989-09-07T00:00:00"/>
    <n v="34"/>
    <s v="DERECHO"/>
    <m/>
  </r>
  <r>
    <x v="3"/>
    <s v="910-2023"/>
    <n v="99368"/>
    <s v="Secop II"/>
    <s v="910-2023-CPS-AG(99368)"/>
    <s v="FDLSUBA-838-2023(99368)"/>
    <x v="0"/>
    <x v="0"/>
    <x v="0"/>
    <m/>
    <m/>
    <s v="ANDRES FELIPE ALBARRACIN MERCHAN"/>
    <n v="1032397410"/>
    <s v="Bogotá, D.C."/>
    <n v="1963"/>
    <n v="6100000"/>
    <n v="0"/>
    <n v="0"/>
    <n v="6100000"/>
    <n v="3050000"/>
    <m/>
    <m/>
    <n v="3"/>
    <s v="Persona Natural"/>
    <x v="0"/>
    <m/>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5363342&amp;isFromPublicArea=True&amp;isModal=true&amp;asPopupView=true"/>
    <x v="4"/>
    <x v="547"/>
    <d v="2024-01-03T00:00:00"/>
    <d v="2024-03-01T00:00:00"/>
    <s v="1 meses 28 días."/>
    <d v="2024-03-01T00:00:00"/>
    <s v=""/>
    <d v="2024-03-01T00:00:00"/>
    <s v="1 meses 28 días."/>
    <s v="Término Ok"/>
    <m/>
    <m/>
    <m/>
    <m/>
    <s v="CARRERA 105 F # 67 - 08"/>
    <n v="3178444777"/>
    <s v="andresalbarracin11@gmail.com"/>
    <s v="Banco Caja Social (BCSC)"/>
    <s v="Ahorros"/>
    <s v="24120430943"/>
    <s v="Masculino"/>
    <s v="Colombia"/>
    <s v="Bogotá, D.C."/>
    <s v="Cundinamarca"/>
    <d v="1987-10-11T00:00:00"/>
    <n v="36"/>
    <s v="LICENCIATURA EN EDUCACIÓN FÍSICA, RECREACIÓN Y DEPORTES"/>
    <m/>
  </r>
  <r>
    <x v="3"/>
    <s v="911-2023"/>
    <n v="99368"/>
    <s v="Secop II"/>
    <s v="911-2023-CPS-AG(99368)"/>
    <s v="FDLSUBA-839-2023(99368)"/>
    <x v="0"/>
    <x v="0"/>
    <x v="0"/>
    <m/>
    <m/>
    <s v="Michael Andrés Castro Guzmán"/>
    <n v="1030623911"/>
    <s v="Bogotá, D.C."/>
    <n v="1963"/>
    <n v="6100000"/>
    <n v="0"/>
    <n v="0"/>
    <n v="6100000"/>
    <n v="3050000"/>
    <m/>
    <m/>
    <n v="3"/>
    <s v="Persona Natural"/>
    <x v="0"/>
    <m/>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5363850&amp;isFromPublicArea=True&amp;isModal=true&amp;asPopupView=true"/>
    <x v="4"/>
    <x v="542"/>
    <d v="2024-01-03T00:00:00"/>
    <d v="2024-03-02T00:00:00"/>
    <s v="2 meses "/>
    <d v="2024-03-02T00:00:00"/>
    <s v=""/>
    <d v="2024-03-02T00:00:00"/>
    <s v="2 meses "/>
    <s v="Término Ok"/>
    <m/>
    <m/>
    <m/>
    <m/>
    <s v="Calle 52 A No. 78 G 09 Sur, Kennedy Catalina I."/>
    <n v="3143441063"/>
    <s v=" maicol25_@hotmail.com"/>
    <s v="Banco Scotiabank Colpatria"/>
    <s v="Ahorros"/>
    <s v="202013719"/>
    <s v="Masculino"/>
    <s v="Colombia"/>
    <s v="Bogotá, D.C."/>
    <s v="Cundinamarca"/>
    <d v="1993-04-25T00:00:00"/>
    <n v="31"/>
    <s v="CULTURA FISICA Y DEPORTE"/>
    <m/>
  </r>
  <r>
    <x v="3"/>
    <s v="912-2023"/>
    <n v="99368"/>
    <s v="Secop II"/>
    <s v="912-2023-CPS-AG(99368)"/>
    <s v="FDLSUBA-840-2023(99368)"/>
    <x v="0"/>
    <x v="0"/>
    <x v="0"/>
    <m/>
    <m/>
    <s v="JOHAN ANDReS OVALLE VARGAS"/>
    <n v="1019064413"/>
    <s v="Bogotá, D.C."/>
    <n v="1963"/>
    <n v="6100000"/>
    <n v="0"/>
    <n v="0"/>
    <n v="6100000"/>
    <n v="3050000"/>
    <m/>
    <m/>
    <n v="3"/>
    <s v="Persona Natural"/>
    <x v="0"/>
    <m/>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5363618&amp;isFromPublicArea=True&amp;isModal=true&amp;asPopupView=true"/>
    <x v="4"/>
    <x v="547"/>
    <d v="2024-01-04T00:00:00"/>
    <d v="2024-03-02T00:00:00"/>
    <s v="1 meses 28 días."/>
    <d v="2024-03-02T00:00:00"/>
    <s v=""/>
    <d v="2024-03-02T00:00:00"/>
    <s v="1 meses 28 días."/>
    <s v="Término Ok"/>
    <m/>
    <m/>
    <m/>
    <m/>
    <s v="CL 132 A BIS A 91 44 CA 2"/>
    <n v="3142464023"/>
    <s v="johanovalle91@gmail.com"/>
    <s v="Banco Davivienda"/>
    <s v="Ahorros"/>
    <s v="488406555141"/>
    <s v="Masculino"/>
    <s v="Colombia"/>
    <s v="Bogotá, D.C."/>
    <s v="Cundinamarca"/>
    <d v="1991-10-25T00:00:00"/>
    <n v="32"/>
    <s v="LICENCIATURA EN EDUCACION BASICA CON ENFASIS EN EDUCACION FISICA"/>
    <m/>
  </r>
  <r>
    <x v="3"/>
    <s v="913-2023"/>
    <n v="99368"/>
    <s v="Secop II"/>
    <s v="913-2023-CPS-AG(99368)"/>
    <s v="FDLSUBA-841-2023(99368)"/>
    <x v="0"/>
    <x v="0"/>
    <x v="0"/>
    <m/>
    <m/>
    <s v="LEONARDO ALBERTO VARGAS DIAZ"/>
    <n v="79875867"/>
    <s v="Bogotá, D.C."/>
    <n v="1963"/>
    <n v="6100000"/>
    <n v="0"/>
    <n v="0"/>
    <n v="6100000"/>
    <n v="3050000"/>
    <m/>
    <m/>
    <n v="3"/>
    <s v="Persona Natural"/>
    <x v="0"/>
    <m/>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5364589&amp;isFromPublicArea=True&amp;isModal=False"/>
    <x v="34"/>
    <x v="542"/>
    <d v="2024-01-02T00:00:00"/>
    <d v="2024-03-03T00:00:00"/>
    <s v="2 meses 2 días."/>
    <d v="2024-03-03T00:00:00"/>
    <s v=""/>
    <d v="2024-03-03T00:00:00"/>
    <s v="2 meses 2 días."/>
    <s v="Término Ok"/>
    <m/>
    <m/>
    <m/>
    <m/>
    <s v="Kr 142 # 150 50"/>
    <n v="3184939726"/>
    <s v="LEONARDOVARGAS2@HOTMAIL.COM"/>
    <s v="Banco Falabella"/>
    <s v="Ahorros"/>
    <s v="111140297421"/>
    <s v="Masculino"/>
    <s v="Colombia"/>
    <s v="Bogotá, D.C."/>
    <s v="Cundinamarca"/>
    <d v="1977-06-12T00:00:00"/>
    <n v="46"/>
    <s v="BACHILLER"/>
    <m/>
  </r>
  <r>
    <x v="3"/>
    <s v="914-2023"/>
    <n v="99368"/>
    <s v="Secop II"/>
    <s v="914-2023-CPS-AG(99368)"/>
    <s v="FDLSUBA-842-2023(99368)"/>
    <x v="0"/>
    <x v="0"/>
    <x v="0"/>
    <m/>
    <m/>
    <s v="MAURICIO AMAYA ALBARRAN"/>
    <n v="1015470314"/>
    <s v="Bogotá, D.C."/>
    <n v="1963"/>
    <n v="6100000"/>
    <n v="0"/>
    <n v="0"/>
    <n v="6100000"/>
    <n v="3050000"/>
    <m/>
    <m/>
    <n v="2"/>
    <s v="Persona Natural"/>
    <x v="0"/>
    <m/>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5363149&amp;isFromPublicArea=True&amp;isModal=true&amp;asPopupView=true"/>
    <x v="4"/>
    <x v="547"/>
    <d v="2024-01-02T00:00:00"/>
    <d v="2024-03-01T00:00:00"/>
    <s v="2 meses "/>
    <d v="2024-03-01T00:00:00"/>
    <s v=""/>
    <d v="2024-03-01T00:00:00"/>
    <s v="2 meses "/>
    <s v="Término Ok"/>
    <m/>
    <m/>
    <m/>
    <m/>
    <s v="carrera 110 #152b 77"/>
    <n v="3134984182"/>
    <s v="mauro_220911@hotmail.com"/>
    <s v="Banco Scotiabank Colpatria"/>
    <s v="Ahorros"/>
    <s v="6342051542"/>
    <s v="Masculino"/>
    <s v="Colombia"/>
    <s v="Bogotá, D.C."/>
    <s v="Cundinamarca"/>
    <d v="1997-08-07T00:00:00"/>
    <n v="26"/>
    <s v="LICENCIATURA EN EDUCACION FISICA"/>
    <m/>
  </r>
  <r>
    <x v="3"/>
    <s v="915-2023"/>
    <n v="101792"/>
    <s v="Secop II"/>
    <s v="915-2023-CPS-AG(101792)"/>
    <s v="FDLSUBA-843-2023(101792)"/>
    <x v="0"/>
    <x v="0"/>
    <x v="0"/>
    <m/>
    <m/>
    <s v="CAMILO ANDRES MALDONADO MURILLO"/>
    <n v="80040806"/>
    <s v="Bogotá, D.C."/>
    <n v="1978"/>
    <n v="6375000"/>
    <n v="0"/>
    <n v="0"/>
    <n v="6375000"/>
    <n v="2550000"/>
    <m/>
    <m/>
    <n v="5"/>
    <s v="Persona Natural"/>
    <x v="0"/>
    <m/>
    <s v="PRESTAR LOS SERVICIOS ASISTENCIALES PARA APOYAR AL ÁREA GESTIÓN DEL DESARROLLO LOCAL, REALIZANDO ACTIVIDADES OPERATIVAS Y ADMINISTRATIVAS DE LA GESTIÓN LOCAL"/>
    <s v="https://community.secop.gov.co/Public/Tendering/OpportunityDetail/Index?noticeUID=CO1.NTC.5363664&amp;isFromPublicArea=True&amp;isModal=true&amp;asPopupView=true"/>
    <x v="3"/>
    <x v="547"/>
    <d v="2024-01-03T00:00:00"/>
    <d v="2024-03-16T00:00:00"/>
    <s v="2 meses 14 días."/>
    <d v="2024-03-16T00:00:00"/>
    <s v=""/>
    <d v="2024-03-16T00:00:00"/>
    <s v="2 meses 14 días."/>
    <s v="Término Ok"/>
    <m/>
    <m/>
    <m/>
    <m/>
    <s v="Calle 150b No. 117-15 Apto. 301, Bogotá D.C."/>
    <n v="3103347165"/>
    <s v="cammamur@gmail.com"/>
    <s v="Banco Av Villas"/>
    <s v="Ahorros"/>
    <s v="656018587"/>
    <s v="Masculino"/>
    <s v="Colombia"/>
    <s v="Bogotá, D.C."/>
    <s v="Cundinamarca"/>
    <d v="1983-06-30T00:00:00"/>
    <n v="40"/>
    <s v="DISEÑO GRAFICO"/>
    <m/>
  </r>
  <r>
    <x v="3"/>
    <s v="916-2023 C1"/>
    <n v="102031"/>
    <s v="Secop II"/>
    <s v="916-2023-CPS-P(102031)"/>
    <s v="FDLSUBA-844-2023(102031)"/>
    <x v="0"/>
    <x v="0"/>
    <x v="1"/>
    <d v="2024-04-22T00:00:00"/>
    <n v="4376667"/>
    <s v="MARIA CATALINA ORTIZ TORRES"/>
    <n v="1072706181"/>
    <s v="Chía (Cundinamarca)"/>
    <n v="1977"/>
    <n v="15150000"/>
    <n v="7575000"/>
    <n v="0"/>
    <n v="22725000"/>
    <n v="5050000"/>
    <m/>
    <m/>
    <n v="1"/>
    <s v="Persona Natural"/>
    <x v="1"/>
    <s v="2. 22/04/2024 7:20:04 PM Mediante documento radicado en el Fondo de Desarrollo Local de Suba, por CAMILA ANDREA BARRIOS, quien obra como apoyo a la supervisión del Contrato 916-2023-CPS-P(102031), se solicita CESIÓN del contrato suscrito con MARIA CATALINA ORTIZ TORRES, De conformidad con la justificación esgrimida en el documento anexo suscrito por el supervisor, que hace parte integral de la presente modificación contractual. Por lo anterior, se realiza la CESIÓN DEL CONTRATO A MIGUEL ANGEL CLAVIJO OBANDO, identificado (a) con C.C. N° 1.010.133.985 de Bogotá D.C, a partir del 22 de ABRIL de 2024, teniendo en cuenta la idoneidad, previa verificación de los requisitos aportados por el (la) contratista. Lo anterior de conformidad con los documentos anexos, los cuales hacen parte integral de la presente modificación contractua_x000a_1. 26/03/2024 Mediante documento radicado el 19 de marzo de 2024, se solicita la PRÓRROGA y ADICIÓN del contrato 916-2023-CPS-P(102031)suscrito con MARIA CATALINA ORTIZ TORREZ , por el término de UN (01) MESE y QUINCE (15) DIAS además de SIETE MILLONES QUINIENTOS SETENTA Y CINCO MIL PESOS MIL PESOSM/CTE($7.575.000), atendiendo a la necesidad de garantizar la función de la administración local por lo que se requiere continuar con la ejecución del contrato de prestación de servicios objeto de adición y prórroga. LA NUEVA FECHA DE TERMINACIÓN DEL CONTRATO SERA HASTA EL 17 DE MAYO DE 2024. Las erogaciones correspondientes al pago del valor de la presente adición se harán con cargo al presupuesto del FDLS, según certificado de disponibilidad presupuestal (CDP) No 1081 del 22 de marzo. Lo anterior, con fundamento además en el principio de la autonomía de la voluntad consagrado en el artículo 1602 del Código Civil, en concordancia con el artículo 40 de la Ley 80 de 1993, inciso tercero"/>
    <s v="PRESTAR LOS SERVICIOS PROFESIONALES AL ÁREA DE GESTIÓN DEL DESARROLLO LOCAL PARA APOYAR AL ALCALDE LOCAL EN LA PROMOCIÓN, ARTICULACIÓN, ACOMPAÑAMIENTO Y SEGUIMIENTO EN MATERIA SOCIAL PARA IMPULSAR EL DESARROLLO DE LAS ACTIVIDADES RELACIONADAS CON LA POBLACIÓN JOVEN, EN EL MARCO DEL CUMPLIMIENTO DE LAS METAS ESTABLECIDAS EN EL PROYECTO DE INVERSIÓN 1977 SUBA PARTICIPA, INCIDE Y RECONSTRUYE LA CONFIANZA CIUDADANA"/>
    <s v="https://community.secop.gov.co/Public/Tendering/OpportunityDetail/Index?noticeUID=CO1.NTC.5366237&amp;isFromPublicArea=True&amp;isModal=False"/>
    <x v="4"/>
    <x v="547"/>
    <d v="2024-01-03T00:00:00"/>
    <d v="2024-04-02T00:00:00"/>
    <s v="3 meses "/>
    <d v="2024-05-17T00:00:00"/>
    <s v="1 meses 15 días."/>
    <d v="2024-05-17T00:00:00"/>
    <s v="4 meses 15 días."/>
    <s v="Término Ok"/>
    <m/>
    <m/>
    <m/>
    <m/>
    <s v="CL 191312"/>
    <n v="3059162497"/>
    <s v="catalinaort.t@gmail.com"/>
    <s v="Banco Caja Social (BCSC)"/>
    <s v="Ahorros"/>
    <s v="24099412229"/>
    <s v="Femenino"/>
    <s v="Colombia"/>
    <s v="Bogotá, D.C."/>
    <s v="Cundinamarca"/>
    <d v="1995-06-09T00:00:00"/>
    <n v="28"/>
    <s v="INTERNATIONAL COMMITTEE OF RED CROSS"/>
    <m/>
  </r>
  <r>
    <x v="3"/>
    <s v="916-2023"/>
    <n v="102031"/>
    <s v="Secop II"/>
    <s v="916-2023-CPS-P(102031)"/>
    <s v="FDLSUBA-844-2023(102031)"/>
    <x v="0"/>
    <x v="0"/>
    <x v="1"/>
    <m/>
    <m/>
    <s v="MIGUEL ANGEL CLAVIJO OBANDO"/>
    <n v="1010133985"/>
    <s v="Bogotá D.C."/>
    <n v="1977"/>
    <n v="15150000"/>
    <n v="7575000"/>
    <n v="0"/>
    <n v="22725000"/>
    <n v="5050000"/>
    <m/>
    <m/>
    <n v="1"/>
    <s v="Persona Natural"/>
    <x v="0"/>
    <m/>
    <s v="PRESTAR LOS SERVICIOS PROFESIONALES AL ÁREA DE GESTIÓN DEL DESARROLLO LOCAL PARA APOYAR AL ALCALDE LOCAL EN LA PROMOCIÓN, ARTICULACIÓN, ACOMPAÑAMIENTO Y SEGUIMIENTO EN MATERIA SOCIAL PARA IMPULSAR EL DESARROLLO DE LAS ACTIVIDADES RELACIONADAS CON LA POBLACIÓN JOVEN, EN EL MARCO DEL CUMPLIMIENTO DE LAS METAS ESTABLECIDAS EN EL PROYECTO DE INVERSIÓN 1977 SUBA PARTICIPA, INCIDE Y RECONSTRUYE LA CONFIANZA CIUDADANA"/>
    <s v="https://community.secop.gov.co/Public/Tendering/OpportunityDetail/Index?noticeUID=CO1.NTC.5366237&amp;isFromPublicArea=True&amp;isModal=False"/>
    <x v="4"/>
    <x v="547"/>
    <d v="2024-01-03T00:00:00"/>
    <d v="2024-04-02T00:00:00"/>
    <s v="3 meses "/>
    <d v="2024-05-17T00:00:00"/>
    <s v="1 meses 15 días."/>
    <d v="2024-05-17T00:00:00"/>
    <s v="4 meses 15 días."/>
    <s v="Término Ok"/>
    <m/>
    <m/>
    <m/>
    <m/>
    <s v="KR 56 153 15 CONJ Reserva de colina BL 1 AP 703_x000d_"/>
    <n v="3197255657"/>
    <s v="maclavijo34@gmail.com"/>
    <s v="Banco Davivienda"/>
    <s v="Ahorros"/>
    <s v="488425919104"/>
    <s v="Masculino"/>
    <s v="Colombia"/>
    <s v="Bogotá, D.C."/>
    <s v="Cundinamarca"/>
    <d v="1999-08-01T00:00:00"/>
    <n v="24"/>
    <s v="PSICOLOGIA"/>
    <m/>
  </r>
  <r>
    <x v="4"/>
    <s v="001-2024 C1"/>
    <n v="102688"/>
    <s v="Secop II"/>
    <s v="001-2024-CPS-P(102688)"/>
    <s v="FDLSUBA-CD001-2024(102688)"/>
    <x v="0"/>
    <x v="0"/>
    <x v="1"/>
    <d v="2024-03-15T00:00:00"/>
    <n v="20766666"/>
    <s v="MARIA CAMILA RIOS OLIVEROS"/>
    <n v="1026275391"/>
    <s v="Bogotá, D.C."/>
    <n v="1978"/>
    <n v="28000000"/>
    <n v="0"/>
    <n v="0"/>
    <n v="28000000"/>
    <n v="7000000"/>
    <m/>
    <m/>
    <n v="1"/>
    <s v="Persona Natural"/>
    <x v="1"/>
    <s v="1. 15/03/2024 6:13:19 PM Mediante documento radicado en el Fondo de Desarrollo Local de Suba, por IVAN DARIO GOMEZ HENAO, quien obra como apoyo a la supervisión del Contrato 001-2024-CPS-P(102688), se solicita CESIÓN del contrato suscrito con MARIA CAMILA RIOS OLIVEROS, De conformidad con la justificación esgrimida en el documento anexo suscrito por el supervisor, que hace parte integral de la presente modificación contractual. Por lo anterior, se realiza la CESIÓN DEL CONTRATO A GLORIA YANNETH TORRES MANCIPE, identificado (a) con C.C. N° 52.310.337 de Bogotá D.C, a partir del 15 de MARZO de 2024, teniendo en cuenta la idoneidad, previa verificación de los requisitos aportados por el (la) contratista. Lo anterior de conformidad con los documentos anexos, los cuales hacen parte integral de la presente modificación contractual"/>
    <s v="PRESTAR LOS SERVICIOS PROFESIONALES COMO ABOGADO PARA DEPURAR LAS OBLIGACIONES POR PAGAR A CARGO DEL FONDO DE DESARROLLO LOCAL DE SUBA"/>
    <s v="https://community.secop.gov.co/Public/Tendering/OpportunityDetail/Index?noticeUID=CO1.NTC.5651833&amp;isFromPublicArea=True&amp;isModal=true&amp;asPopupView=true"/>
    <x v="3"/>
    <x v="550"/>
    <d v="2024-02-14T00:00:00"/>
    <d v="2024-06-13T00:00:00"/>
    <s v="4 meses "/>
    <d v="2024-06-13T00:00:00"/>
    <s v=""/>
    <d v="2024-06-13T00:00:00"/>
    <s v="4 meses "/>
    <s v="Término Ok"/>
    <m/>
    <m/>
    <m/>
    <m/>
    <s v="Carrera 14 a # 109 - 55"/>
    <n v="3004844662"/>
    <s v="macamilarioso@gmail.com"/>
    <s v="Bancolombia"/>
    <s v="Ahorros"/>
    <s v="86960214856"/>
    <s v="Femenino"/>
    <s v="Colombia"/>
    <s v="Bogotá, D.C."/>
    <s v="Cundinamarca"/>
    <d v="1991-09-02T00:00:00"/>
    <n v="32"/>
    <s v="MAESTRÍA EN GERENCIA Y PRÁCTICA DEL DESARROLLO,ESPECIALIZACION EN DERECHO,JURISPRUDENCIA_x000a_CONTRACTUAL"/>
    <m/>
  </r>
  <r>
    <x v="4"/>
    <s v="001-2024"/>
    <n v="102688"/>
    <s v="Secop II"/>
    <s v="001-2024-CPS-P(102688)"/>
    <s v="FDLSUBA-CD001-2024(102688)"/>
    <x v="0"/>
    <x v="0"/>
    <x v="1"/>
    <m/>
    <m/>
    <s v="GLORIA YANNETH TORRES MANCIPE"/>
    <n v="52310337"/>
    <s v="Bogotá, D.C."/>
    <n v="1978"/>
    <n v="28000000"/>
    <n v="0"/>
    <n v="0"/>
    <n v="28000000"/>
    <n v="7000000"/>
    <m/>
    <m/>
    <n v="1"/>
    <s v="Persona Natural"/>
    <x v="6"/>
    <m/>
    <s v="PRESTAR LOS SERVICIOS PROFESIONALES COMO ABOGADO PARA DEPURAR LAS OBLIGACIONES POR PAGAR A CARGO DEL FONDO DE DESARROLLO LOCAL DE SUBA"/>
    <s v="https://community.secop.gov.co/Public/Tendering/OpportunityDetail/Index?noticeUID=CO1.NTC.5651833&amp;isFromPublicArea=True&amp;isModal=true&amp;asPopupView=true"/>
    <x v="3"/>
    <x v="550"/>
    <d v="2024-02-14T00:00:00"/>
    <d v="2024-06-13T00:00:00"/>
    <s v="4 meses "/>
    <d v="2024-06-13T00:00:00"/>
    <s v=""/>
    <d v="2024-06-13T00:00:00"/>
    <s v="4 meses "/>
    <s v="Término Ok"/>
    <m/>
    <m/>
    <m/>
    <m/>
    <s v="Calle 131 No.19 –31 Apto. 305 Edificio Macahuba del Country"/>
    <n v="3142944739"/>
    <s v="yanneto76@hotmail.com"/>
    <s v="Banco de Occidente"/>
    <s v="Ahorros"/>
    <n v="219885621"/>
    <s v="Femenino"/>
    <s v="Colombia"/>
    <s v="Bogotá, D.C."/>
    <s v="Cundinamarca"/>
    <d v="1976-02-21T00:00:00"/>
    <n v="48"/>
    <s v="MAESTRIA EN DERECHO"/>
    <m/>
  </r>
  <r>
    <x v="4"/>
    <s v="002-2024"/>
    <n v="102684"/>
    <s v="Secop II"/>
    <s v="002-2024-CPS-P(102684)"/>
    <s v="FDLSUBA-CD002-2024(102684)"/>
    <x v="0"/>
    <x v="0"/>
    <x v="1"/>
    <m/>
    <m/>
    <s v="KENNY BIVIANA ROJAS AMUD"/>
    <n v="52809906"/>
    <s v="Bogotá, D.C."/>
    <n v="1978"/>
    <n v="24500000"/>
    <n v="12133333"/>
    <n v="0"/>
    <n v="36633333"/>
    <n v="7000000"/>
    <m/>
    <m/>
    <n v="1"/>
    <s v="Persona Natural"/>
    <x v="6"/>
    <s v="1. 29/05/2024 11:12:20 AM Mediante documento radicado en el Fondo de Desarrollo Local de Suba, por IVÁN DARÍO GÓMEZ HENAO, quien obra como apoyo a la supervisión del Contrato 002-2024-CPS-P(102684) con VoBo de la Alcaldesa Local de Suba (E) , se solicita PRORROGA y ADICIÓN del contrato, suscrito con KENNY BIVIANA ROJAS AMUD, por el término de UN (1) MES Y VEINTIDOS (22) DIAS, además adicionar DOCE MILLONES CIENTO TREINTA Y TRES MIL TRESCIENTOS TREINTA Y TRES PESOS M/CTE. ($12.133.333) De conformidad con la justificación esgrimida en el documento anexo suscrito por el supervisor, que hace parte integral de la presente modificación contractual. La presente adición se encuentra respaldada con el Certificado de Disponibilidad Presupuestal No. 1173 de fecha 28 de mayo de 20024. La nueva fecha terminación del contrato es el 21 de julio de 2024. Lo anterior, con fundamento además en el principio de la autonomía de la voluntad consagrado en el artículo 1602 del Código Civil, en concordancia con el artículo 40 de la Ley 80 de 1993, inciso tercero."/>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5651670&amp;isFromPublicArea=True&amp;isModal=true&amp;asPopupView=true"/>
    <x v="3"/>
    <x v="550"/>
    <d v="2024-02-15T00:00:00"/>
    <d v="2024-05-29T00:00:00"/>
    <s v="3 meses 15 días."/>
    <d v="2024-07-21T00:00:00"/>
    <s v="1 meses 22 días."/>
    <d v="2024-07-21T00:00:00"/>
    <s v="5 meses 7 días."/>
    <s v="Término Ok"/>
    <m/>
    <m/>
    <m/>
    <m/>
    <s v="Carrera Bis 90 No. 73 A  - 20 Casa 25"/>
    <n v="3003447505"/>
    <s v="kennyrojas@hotmail.com"/>
    <s v="Banco Scotiabank Colpatria"/>
    <s v="Ahorros"/>
    <n v="1002458361"/>
    <s v="Femenino"/>
    <s v="Colombia"/>
    <s v="Medellin"/>
    <s v="Antioquia"/>
    <d v="1981-09-11T00:00:00"/>
    <n v="42"/>
    <s v="ESPECIALISTA DERECHO ADMINISTRACIÓN"/>
    <m/>
  </r>
  <r>
    <x v="4"/>
    <s v="003-2024"/>
    <n v="102696"/>
    <s v="Secop II"/>
    <s v="003-2024-CPS-P(102696)"/>
    <s v="FDLSUBA-CD003-2024(102696)"/>
    <x v="0"/>
    <x v="0"/>
    <x v="1"/>
    <m/>
    <m/>
    <s v="HUGO FERNEY PINEDA NIÑO"/>
    <n v="80825003"/>
    <s v="Bogotá, D.C."/>
    <n v="1978"/>
    <n v="24500000"/>
    <n v="0"/>
    <n v="0"/>
    <n v="24500000"/>
    <n v="7000000"/>
    <m/>
    <m/>
    <n v="1"/>
    <s v="Persona Natural"/>
    <x v="6"/>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5651836&amp;isFromPublicArea=True&amp;isModal=False"/>
    <x v="3"/>
    <x v="551"/>
    <d v="2024-04-02T00:00:00"/>
    <d v="2024-07-16T00:00:00"/>
    <s v="3 meses 15 días."/>
    <d v="2024-07-16T00:00:00"/>
    <s v=""/>
    <d v="2024-07-16T00:00:00"/>
    <s v="3 meses 15 días."/>
    <s v="Término Ok"/>
    <m/>
    <m/>
    <m/>
    <m/>
    <s v="Calle 65 4-10 apto 301"/>
    <n v="3107842858"/>
    <s v="pihufer@hotmail.com"/>
    <s v="Bancolombia"/>
    <s v="Ahorros"/>
    <n v="80679102544"/>
    <s v="Masculino"/>
    <s v="Colombia"/>
    <s v="Bogotá, D.C."/>
    <s v="Cundinamarca"/>
    <d v="1983-12-25T00:00:00"/>
    <n v="40"/>
    <s v="ESPECIALIZACIÓN EN CONTRATACIÓN ESTATAL Y NEGOCIOS JURÍDICOS,ESPECIALIZACION EN DERECHO AMBIENTAL,DERECHO Y CIENCIAS POLITICAS "/>
    <m/>
  </r>
  <r>
    <x v="4"/>
    <s v="004-2024"/>
    <n v="102686"/>
    <s v="Secop II"/>
    <s v="004-2024-CPS-P(102696)"/>
    <s v="FDLSUBA-CD004-2024(102686)"/>
    <x v="0"/>
    <x v="0"/>
    <x v="1"/>
    <m/>
    <m/>
    <s v="MAURICIO ALEJANDRO MEJÍA HINCAPIÉ"/>
    <n v="1053845935"/>
    <s v="Manizalez (Caldas)"/>
    <n v="1978"/>
    <n v="24500000"/>
    <n v="12133333"/>
    <n v="0"/>
    <n v="36633333"/>
    <n v="7000000"/>
    <m/>
    <m/>
    <n v="1"/>
    <s v="Persona Natural"/>
    <x v="6"/>
    <s v="1. 29/05/2024 5:27:42 PM Mediante documento radicado en el Fondo de Desarrollo Local de Suba, por IVAN DARIO GOMEZ HENAO, quien obra como supervisor del Contrato de Prestación de Servicios 004-2024-CPS-P(102696), suscrito con MAURICIO ALEJANDRO MEJÍA HINCAPIÉ se determina prorrogar por UN (1) MES Y VEINTIDOS (22) DIAS contado a partir del vencimiento del plazo pactado y adicionar presupuestalmente al contrato la suma de DOCE MILLONES CIENTO TREINTA Y TRES MIL TRESCIENTOS TREINTA Y TRES PESOS M/CTE. ($12.133.333) incluido impuestos, (la justificación se encuentra anexa al presente, la cual hace parte integra del contrato). La nueva fecha terminación del contrato es el 25/07/2024. Para el efecto, se cuenta con el Certificado de Disponibilidad Presupuestal (CDP) No. 1180 del 29 de may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5651690&amp;isFromPublicArea=True&amp;isModal=true&amp;asPopupView=true"/>
    <x v="3"/>
    <x v="550"/>
    <d v="2024-02-20T00:00:00"/>
    <d v="2024-06-03T00:00:00"/>
    <s v="3 meses 15 días."/>
    <d v="2024-07-25T00:00:00"/>
    <s v="1 meses 22 días."/>
    <d v="2024-07-25T00:00:00"/>
    <s v="5 meses 6 días."/>
    <s v="Término Ok"/>
    <m/>
    <m/>
    <m/>
    <m/>
    <s v="Carrera 13H No. 29-27 sur"/>
    <n v="3114657643"/>
    <s v="dimayi31@gmail.com"/>
    <s v="Bancolombia"/>
    <s v="Ahorros"/>
    <s v="32884382547"/>
    <s v="Masculino"/>
    <s v="Colombia"/>
    <s v="Bogotá, D.C."/>
    <s v="Cundinamarca"/>
    <d v="1995-11-02T00:00:00"/>
    <n v="28"/>
    <s v="ESPECIALIZACIÓN EN CONTRATACIÓN ESTATAL Y NEGOCIOS JURÍDICOS,ESPECIALIZACION EN DERECHO_x000a_AMBIENTAL,DERECHO Y CIENCIAS POLITICAS "/>
    <m/>
  </r>
  <r>
    <x v="4"/>
    <s v="005-2024"/>
    <n v="102686"/>
    <s v="Secop II"/>
    <s v="005-2024-CPS-P(102686)"/>
    <s v="FDLSUBA-CD005-2024(102686)"/>
    <x v="0"/>
    <x v="0"/>
    <x v="1"/>
    <m/>
    <m/>
    <s v="CARLOS ANDRÉS OTAIZA ORELLANO"/>
    <n v="1140861060"/>
    <s v="Barranquilla (Atlántico)"/>
    <n v="1978"/>
    <n v="24500000"/>
    <n v="0"/>
    <n v="0"/>
    <n v="24500000"/>
    <n v="7000000"/>
    <m/>
    <m/>
    <n v="1"/>
    <s v="Persona Natural"/>
    <x v="6"/>
    <s v="1. 30/05/2024 3:21:57 PM Mediante documento radicado en el Fondo de Desarrollo Local de Suba, por IVAN DARIO GOMEZ HENAO, quien obra como supervisor del Contrato de Prestación de Servicios 005-2024-CPS-P(102696), suscrito con LEIDY JOHANA BLANDON se determina prorrogar por UN (1) MES Y VEINTIDOS (22) DIAS contado a partir del vencimiento del plazo pactado y adicionar presupuestalmente al contrato la suma de DOCE MILLONES DOSCIENTOS CINCUENTA MIL PESOS M/CTE. ($12.250.000) incluido impuestos, (la justificación se encuentra anexa al presente, la cual hace parte integra del contrato). La nueva fecha terminación del contrato es el 25/07/2024. Para el efecto, se cuenta con el Certificado de Disponibilidad Presupuestal (CDP) No. 1182 del 30 de may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5651690&amp;isFromPublicArea=True&amp;isModal=true&amp;asPopupView=true"/>
    <x v="3"/>
    <x v="550"/>
    <d v="2024-02-20T00:00:00"/>
    <d v="2024-06-03T00:00:00"/>
    <s v="3 meses 15 días."/>
    <d v="2024-07-25T00:00:00"/>
    <s v="1 meses 22 días."/>
    <d v="2024-07-25T00:00:00"/>
    <s v="5 meses 6 días."/>
    <s v="Término Ok"/>
    <m/>
    <m/>
    <m/>
    <m/>
    <s v="Calle 51 3 52 AP 307"/>
    <n v="3145429804"/>
    <s v="Cotaiza3006@gmail.com"/>
    <s v="Banco Caja Social (BCSC)"/>
    <s v="Ahorros"/>
    <n v="24060079244"/>
    <s v="Masculino"/>
    <s v="Colombia"/>
    <s v="Barranquilla"/>
    <s v="Atlántico"/>
    <d v="1993-06-30T00:00:00"/>
    <n v="30"/>
    <s v="ESPECIALIZACIÓN EN DERECHO PÚBLICO_x000d_"/>
    <m/>
  </r>
  <r>
    <x v="4"/>
    <s v="006-2024"/>
    <n v="102684"/>
    <s v="Secop II"/>
    <s v="006-2024-CPS-P(102684)"/>
    <s v="FDLSUBA-CD006-2024(102684)"/>
    <x v="0"/>
    <x v="0"/>
    <x v="1"/>
    <m/>
    <m/>
    <s v="LEIDY JOHANA BLANDON VALENCIA"/>
    <n v="1053793312"/>
    <s v="Manizalez (Caldas)"/>
    <n v="1978"/>
    <n v="24500000"/>
    <n v="12133333"/>
    <n v="0"/>
    <n v="36633333"/>
    <n v="7000000"/>
    <m/>
    <m/>
    <n v="1"/>
    <s v="Persona Natural"/>
    <x v="6"/>
    <s v="1. 30/05/2024 7:35:21 AM Mediante documento radicado en el Fondo de Desarrollo Local de Suba, por IVAN DARIO GOMEZ HENAO, quien obra como supervisor del Contrato de Prestación de Servicios 006-2024, suscrito con LEIDY JOHANA BLANDON se determina prorrogar por UN (1) MES Y VEINTIDOS (22) DIAS contado a partir del vencimiento del plazo pactado y adicionar presupuestalmente al contrato la suma de DOCE MILLONES CIENTO TREINTA Y TRES MIL TRESCIENTOS TREINTA Y TRES PESOS M/CTE. ($12.133.333) incluido impuestos, (la justificación se encuentra anexa al presente, la cual hace parte integra del contrato). La nueva fecha terminación del contrato es el 25/07/2024. Para el efecto, se cuenta con el Certificado de Disponibilidad Presupuestal (CDP) No. 1179 del 29 de may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5651689&amp;isFromPublicArea=True&amp;isModal=true&amp;asPopupView=true"/>
    <x v="3"/>
    <x v="550"/>
    <d v="2024-02-20T00:00:00"/>
    <d v="2024-06-03T00:00:00"/>
    <s v="3 meses 15 días."/>
    <d v="2024-07-25T00:00:00"/>
    <s v="1 meses 22 días."/>
    <d v="2024-07-25T00:00:00"/>
    <s v="5 meses 6 días."/>
    <s v="Término Ok"/>
    <m/>
    <m/>
    <m/>
    <m/>
    <s v="Carrera 52#44-45"/>
    <n v="3145429804"/>
    <s v="COTAIZA3006@GMAIL.COM"/>
    <s v="Bancolombia"/>
    <s v="Ahorros"/>
    <s v="24060079244"/>
    <s v="Femenino"/>
    <s v="Colombia"/>
    <s v="Barranquilla"/>
    <s v="Atlántico"/>
    <d v="1989-03-04T00:00:00"/>
    <n v="35"/>
    <s v="DERECHO - ESPECIALIZACION EN DERECHO PUBLICO"/>
    <m/>
  </r>
  <r>
    <x v="4"/>
    <s v="007-2024"/>
    <n v="102684"/>
    <s v="Secop II"/>
    <s v="007-2024-CPS-P(102684)"/>
    <s v="FDLSUBA-CD007-2024(102684)"/>
    <x v="0"/>
    <x v="0"/>
    <x v="1"/>
    <m/>
    <m/>
    <s v="Luisa Fernanda Botero Alzate"/>
    <n v="30238080"/>
    <s v="Manizalez (Caldas)"/>
    <n v="1978"/>
    <n v="24500000"/>
    <n v="0"/>
    <n v="0"/>
    <n v="24500000"/>
    <n v="7000000"/>
    <m/>
    <m/>
    <n v="1"/>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5651699&amp;isFromPublicArea=True&amp;isModal=true&amp;asPopupView=true"/>
    <x v="3"/>
    <x v="550"/>
    <d v="2024-02-14T00:00:00"/>
    <d v="2024-05-28T00:00:00"/>
    <s v="3 meses 15 días."/>
    <d v="2024-05-28T00:00:00"/>
    <s v=""/>
    <d v="2024-05-28T00:00:00"/>
    <s v="3 meses 15 días."/>
    <s v="Término Ok"/>
    <m/>
    <m/>
    <m/>
    <m/>
    <s v="Carrera 24 d # 40-46"/>
    <n v="3223710511"/>
    <s v="lfboteroal@gmail.com"/>
    <s v="Banco BBVA"/>
    <s v="Ahorros"/>
    <n v="181175860"/>
    <s v="Femenino"/>
    <s v="Colombia"/>
    <s v="Bogotá, D.C."/>
    <s v="Cundinamarca"/>
    <d v="1983-11-18T00:00:00"/>
    <n v="40"/>
    <s v="ESPECIALIZACIÓN EN CONTRATACIÓN ESTATAL Y NEGOCIOS JURÍDICOS"/>
    <m/>
  </r>
  <r>
    <x v="4"/>
    <s v="008-2024"/>
    <n v="104082"/>
    <s v="Secop II"/>
    <s v="008-2024-CPS-AG(104082)"/>
    <s v="FDLSUBA-CD008-2024(104082)"/>
    <x v="0"/>
    <x v="0"/>
    <x v="0"/>
    <m/>
    <m/>
    <s v="IVONNE KATHALINA SAENZ SANCHEZ"/>
    <n v="1233892287"/>
    <s v="Bogotá, D.C."/>
    <n v="1963"/>
    <n v="12200000"/>
    <n v="0"/>
    <n v="0"/>
    <n v="12200000"/>
    <n v="3050000"/>
    <m/>
    <m/>
    <n v="1"/>
    <s v="Persona Natural"/>
    <x v="6"/>
    <m/>
    <s v="Prestar servicios técnicos de apoyo a la Gestión promoviendo la participación ciudadana en las prácticas deportivas; mediante la promoción de las habilidades de niños, jóvenes y adultos de la localidad en las diferentes disciplinas deportivas"/>
    <s v="https://community.secop.gov.co/Public/Tendering/OpportunityDetail/Index?noticeUID=CO1.NTC.5652046&amp;isFromPublicArea=True&amp;isModal=true&amp;asPopupView=true"/>
    <x v="4"/>
    <x v="550"/>
    <d v="2024-02-14T00:00:00"/>
    <d v="2024-06-13T00:00:00"/>
    <s v="4 meses "/>
    <d v="2024-06-13T00:00:00"/>
    <s v=""/>
    <d v="2024-06-13T00:00:00"/>
    <s v="4 meses "/>
    <s v="Término Ok"/>
    <m/>
    <m/>
    <m/>
    <m/>
    <s v="Carrera 114 D # 152 D - 27"/>
    <n v="3016209073"/>
    <s v="ivonsaenz01@gmail.com"/>
    <s v="Bancolombia"/>
    <s v="Ahorros"/>
    <s v="24100001318"/>
    <s v="Femenino"/>
    <s v="Colombia"/>
    <s v="Bogotá, D.C."/>
    <s v="Cundinamarca"/>
    <d v="1997-07-31T00:00:00"/>
    <n v="26"/>
    <s v="PROFESIONAL EN ENTRENAMIENTO DEPORTIVO"/>
    <m/>
  </r>
  <r>
    <x v="4"/>
    <s v="009-2024"/>
    <n v="102493"/>
    <s v="Secop II"/>
    <s v="009-2024-CPS-AG(102493)"/>
    <s v="FDLSUBA-CD009-2024(102493)"/>
    <x v="0"/>
    <x v="0"/>
    <x v="0"/>
    <m/>
    <m/>
    <s v="DANA VALENTINA ALFONSO GARZÓN"/>
    <n v="1001044130"/>
    <s v="Bogotá, D.C."/>
    <n v="2032"/>
    <n v="10200000"/>
    <n v="0"/>
    <n v="0"/>
    <n v="10200000"/>
    <n v="2550000"/>
    <m/>
    <m/>
    <n v="5"/>
    <s v="Persona Natural"/>
    <x v="6"/>
    <m/>
    <s v="PRESTAR SERVICIOS DE APOYO EN LAS ACTIVIDADES DE SEGURIDAD, CONVIVENCIA CIUDADANA Y RECUPERACIÓN DEL ESPACIO PÚBLICO PARA EL CUMPLIMIENTO EFECTIVO DE LAS METAS DEL PROYECTO DE INVERSIÓN 2032 - SUBA CONVIVE CON SEGURIDAD Y TRANQUILIDAD"/>
    <s v="https://community.secop.gov.co/Public/Tendering/OpportunityDetail/Index?noticeUID=CO1.NTC.5652115&amp;isFromPublicArea=True&amp;isModal=true&amp;asPopupView=true"/>
    <x v="13"/>
    <x v="550"/>
    <d v="2024-02-15T00:00:00"/>
    <d v="2024-06-14T00:00:00"/>
    <s v="4 meses "/>
    <d v="2024-06-14T00:00:00"/>
    <s v=""/>
    <d v="2024-06-14T00:00:00"/>
    <s v="4 meses "/>
    <s v="Término Ok"/>
    <m/>
    <m/>
    <m/>
    <m/>
    <s v="Calle 6 Sur #16A-134"/>
    <n v="3167496474"/>
    <s v="valenalfoga@gmail.com"/>
    <s v="Banco Av Villas"/>
    <s v="Ahorros"/>
    <s v="54876631"/>
    <s v="Femenino"/>
    <s v="Colombia"/>
    <s v="Bogotá, D.C."/>
    <s v="Cundinamarca"/>
    <d v="2001-09-13T00:00:00"/>
    <n v="22"/>
    <s v="BACHILLER"/>
    <m/>
  </r>
  <r>
    <x v="4"/>
    <s v="010-2024"/>
    <n v="102728"/>
    <s v="Secop II"/>
    <s v="010-2024-CPS-P(102728)"/>
    <s v="FDLSUBA-CD010-2024(102728)"/>
    <x v="0"/>
    <x v="0"/>
    <x v="1"/>
    <m/>
    <m/>
    <s v="DIEGO FERNANDO FERMIN NAVIA"/>
    <n v="1126909858"/>
    <s v="Consulado Caracas (Venezuela)"/>
    <n v="1978"/>
    <n v="24500000"/>
    <n v="12133333"/>
    <n v="0"/>
    <n v="36633333"/>
    <n v="7000000"/>
    <m/>
    <m/>
    <n v="1"/>
    <s v="Persona Natural"/>
    <x v="6"/>
    <s v="1. 29/05/2024 3:47:44 PM(UTC-05:00) Bogotá, Lima, Quito)_x0009_ _x000a_Justificación de la modificación_x0009_Mediante documento radicado en el Fondo de Desarrollo Local de Suba, por ANA ISABEL HORTUA SALCEDO quien obra como supervisor del Contrato de Prestación de Servicios 010-2024-CPS-P(102728), suscrito con DIEGO FERNANDO FERMIN NAVIA se determina prorrogar por UN (1) MESES, VEINTIDOS (22) DIAS contado a partir del vencimiento del plazo pactado y adicionar presupuestalmente al contrato la suma de DOCE MILLONES CIENTOTREINTA Y TRES MIL TRESCIENTOS TREINTA Y TRES PESOS M/CTE. ($ 12.133.333)incluido impuestos, (la justificación se encuentra anexa al presente, la cual hace parte integra del contrato). La nueva fecha terminación del contrato es el 20/07/2024. Para el efecto, se cuenta con el Certificado de Disponibilidad Presupuestal (CDP) No. 1174 del 28 de Julio de 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s v="Prestar los servicios profesionales al Área de_x000a_Gestión del Desarrollo Local realizando las actividades financieras relacionadas con las diferentes etapas_x000a_contractuales de los procesos de adquisición de bienes y servicios que haga la Alcaldía Local de Suba"/>
    <s v="https://community.secop.gov.co/Public/Tendering/OpportunityDetail/Index?noticeUID=CO1.NTC.5652208&amp;isFromPublicArea=True&amp;isModal=true&amp;asPopupView=true"/>
    <x v="3"/>
    <x v="551"/>
    <d v="2024-02-15T00:00:00"/>
    <d v="2024-05-30T00:00:00"/>
    <s v="3 meses 16 días."/>
    <d v="2024-07-20T00:00:00"/>
    <s v="1 meses 20 días."/>
    <d v="2024-07-20T00:00:00"/>
    <s v="5 meses 6 días."/>
    <s v="Término Ok"/>
    <m/>
    <m/>
    <m/>
    <m/>
    <s v="Avenida carrera 14 #58-74, Edificio Oikos Infinitum, Torre"/>
    <s v=" 3508264381_x000d_"/>
    <s v="fermindiegof@gmail.com"/>
    <s v="Bancolombia"/>
    <s v="Ahorros"/>
    <s v="58684406939"/>
    <s v="Masculino"/>
    <s v="Venezuela"/>
    <s v="La Asuncion"/>
    <s v="Nueva Esparta"/>
    <d v="1993-09-17T00:00:00"/>
    <n v="30"/>
    <s v="ESPECIALIZACION EN CONTRATACION ESTATAL"/>
    <m/>
  </r>
  <r>
    <x v="4"/>
    <s v="011-2024"/>
    <n v="102684"/>
    <s v="Secop II"/>
    <s v="011-2024-CPS-P(102684)"/>
    <s v="FDLSUBA-CD011-2024(102684)"/>
    <x v="0"/>
    <x v="0"/>
    <x v="1"/>
    <m/>
    <m/>
    <s v="ELIA TATIANA BARBOSA ALMONACID"/>
    <n v="40189185"/>
    <s v="Villavicencio (Meta)"/>
    <n v="1978"/>
    <n v="24500000"/>
    <n v="0"/>
    <n v="0"/>
    <n v="24500000"/>
    <n v="7000000"/>
    <m/>
    <m/>
    <n v="1"/>
    <s v="Persona Natural"/>
    <x v="6"/>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5655390&amp;isFromPublicArea=True&amp;isModal=False"/>
    <x v="3"/>
    <x v="552"/>
    <d v="2024-04-02T00:00:00"/>
    <d v="2024-07-16T00:00:00"/>
    <s v="3 meses 15 días."/>
    <d v="2024-07-16T00:00:00"/>
    <s v=""/>
    <d v="2024-07-16T00:00:00"/>
    <s v="3 meses 15 días."/>
    <s v="Término Ok"/>
    <m/>
    <m/>
    <m/>
    <m/>
    <s v="Carrera 45 N° 45- 71"/>
    <n v="3002076667"/>
    <s v="eliatatianabarbosa@gmail.com_x000d_"/>
    <s v="Bancolombia"/>
    <s v="Ahorros"/>
    <s v="03135295051"/>
    <s v="Femenino"/>
    <s v="Colombia"/>
    <s v="Villavicencio"/>
    <s v="Meta"/>
    <d v="1981-10-14T00:00:00"/>
    <n v="42"/>
    <s v="ESPECIALIZACION EN DERECHO ADMINISTRATIVO"/>
    <m/>
  </r>
  <r>
    <x v="4"/>
    <s v="012-2024"/>
    <n v="102712"/>
    <s v="Secop II"/>
    <s v="012-2024-CPS-P(102712)"/>
    <s v="FDLSUBA-CD012-2024(102712)"/>
    <x v="0"/>
    <x v="0"/>
    <x v="1"/>
    <m/>
    <m/>
    <s v="MAGDA CRISTINA VARGAS DEL VALLE"/>
    <n v="52110945"/>
    <s v="Bogotá, D.C."/>
    <n v="1978"/>
    <n v="24500000"/>
    <n v="0"/>
    <n v="0"/>
    <n v="24500000"/>
    <n v="7000000"/>
    <m/>
    <m/>
    <n v="1"/>
    <s v="Persona Natural"/>
    <x v="0"/>
    <m/>
    <s v="PRESTAR LOS SERVICIOS PROFESIONALES ADMINISTRATIVOS, CONTABLES Y FINANCIEROS PARA DEPURAR LAS OBLIGACIONES POR PAGAR A CARGO DEL FONDO DE DESARROLLO LOCAL DE SUBA"/>
    <s v="https://community.secop.gov.co/Public/Tendering/OpportunityDetail/Index?noticeUID=CO1.NTC.5659669&amp;isFromPublicArea=True&amp;isModal=true&amp;asPopupView=true"/>
    <x v="3"/>
    <x v="551"/>
    <d v="2024-02-15T00:00:00"/>
    <d v="2024-05-29T00:00:00"/>
    <s v="3 meses 15 días."/>
    <d v="2024-05-29T00:00:00"/>
    <s v=""/>
    <d v="2024-05-29T00:00:00"/>
    <s v="3 meses 15 días."/>
    <s v="Término Ok"/>
    <m/>
    <m/>
    <m/>
    <m/>
    <s v="Calle 20 sur Nº 68G - 14"/>
    <n v="3219198572"/>
    <s v="mc.vargasdv@gmail.com"/>
    <s v="Banco Davivienda"/>
    <s v="Ahorros"/>
    <s v="005300461208"/>
    <s v="Femenino"/>
    <s v="Colombia"/>
    <s v="Bogotá, D.C."/>
    <s v="Cundinamarca"/>
    <d v="1975-02-16T00:00:00"/>
    <n v="49"/>
    <s v="ESPECIALIZACIÓN EN GERENCIA DE PROYECTOS"/>
    <m/>
  </r>
  <r>
    <x v="4"/>
    <s v="013-2024"/>
    <n v="105085"/>
    <s v="Secop II"/>
    <s v="013-2024-CONVINT(105085)"/>
    <s v="FDLSCD-013-2024(105085)"/>
    <x v="0"/>
    <x v="1"/>
    <x v="2"/>
    <m/>
    <m/>
    <s v="SERVICIOS POSTALES NACIONALES S.A.S"/>
    <n v="900062917"/>
    <s v="Bogotá, D.C."/>
    <s v="No es CPS P-AG"/>
    <n v="8629250"/>
    <n v="0"/>
    <n v="0"/>
    <n v="8629250"/>
    <s v="-"/>
    <m/>
    <m/>
    <s v="No aplica"/>
    <s v="Persona Jurídica"/>
    <x v="6"/>
    <m/>
    <s v="PRESTAR EL SERVICIO DE CORREO CERTIFICADO, PARA EL TRAMITE DE DOCUMENTOS EN CUMPLIMIENTO AL DESARROLLO DE LAS ACTIVIDADES ADMINISTRATIVAS DEL FONDO DE DESARROLLO LOCAL DE SUBA"/>
    <s v="https://community.secop.gov.co/Public/Tendering/OpportunityDetail/Index?noticeUID=CO1.NTC.5657049&amp;isFromPublicArea=True&amp;isModal=true&amp;asPopupView=true"/>
    <x v="8"/>
    <x v="553"/>
    <d v="2024-02-22T00:00:00"/>
    <d v="2025-04-21T00:00:00"/>
    <s v="1 años 2 meses "/>
    <d v="2025-04-21T00:00:00"/>
    <s v=""/>
    <d v="2025-04-21T00:00:00"/>
    <s v="1 años 2 meses "/>
    <s v="Término Ok"/>
    <m/>
    <m/>
    <m/>
    <m/>
    <m/>
    <m/>
    <n v="0"/>
    <n v="0"/>
    <n v="0"/>
    <m/>
    <s v="No aplica"/>
    <n v="0"/>
    <n v="0"/>
    <n v="0"/>
    <m/>
    <s v="-"/>
    <n v="0"/>
    <m/>
  </r>
  <r>
    <x v="4"/>
    <s v="014-2024"/>
    <n v="102284"/>
    <s v="Secop II"/>
    <s v="014-2024-CPS-P(102284)"/>
    <s v="FDLSUBA-CD014-2024(102284)"/>
    <x v="0"/>
    <x v="0"/>
    <x v="0"/>
    <m/>
    <m/>
    <s v="LEONARDO GARZÓN"/>
    <n v="80921002"/>
    <s v="Bogotá, D.C."/>
    <n v="1978"/>
    <n v="10200000"/>
    <n v="0"/>
    <n v="0"/>
    <n v="10200000"/>
    <n v="2550000"/>
    <m/>
    <m/>
    <n v="1"/>
    <s v="Persona Natural"/>
    <x v="6"/>
    <m/>
    <s v="PRESTAR LOS SERVICIOS DE APOYO AL ÁREA GESTIÓN DE DESARROLLO LOCAL EN EL CENTRO DE DOCUMENTACIÓN E INFORMACIÓN CDI DE LA ALCALDÍA LOCAL DE SUBA"/>
    <s v="https://community.secop.gov.co/Public/Tendering/OpportunityDetail/Index?noticeUID=CO1.NTC.5734306&amp;isFromPublicArea=True&amp;isModal=False"/>
    <x v="7"/>
    <x v="554"/>
    <d v="2024-02-29T00:00:00"/>
    <d v="2024-06-15T00:00:00"/>
    <s v="3 meses 18 días."/>
    <d v="2024-06-15T00:00:00"/>
    <s v=""/>
    <d v="2024-06-15T00:00:00"/>
    <s v="3 meses 18 días."/>
    <s v="Término Ok"/>
    <m/>
    <m/>
    <m/>
    <m/>
    <s v="Carrera 92B #61-44SUR"/>
    <n v="3193621318"/>
    <s v="bosagospel2011@gmail.com"/>
    <s v="Banco de Bogotá"/>
    <s v="Ahorros"/>
    <n v="71159545"/>
    <s v="Masculino"/>
    <s v="Colombia"/>
    <s v="Bogotá, D.C."/>
    <s v="Cundinamarca"/>
    <d v="1985-09-10T00:00:00"/>
    <n v="38"/>
    <s v="Técnico en asistencia en organización de archivo"/>
    <m/>
  </r>
  <r>
    <x v="4"/>
    <s v="015-2024"/>
    <n v="102284"/>
    <s v="Secop II"/>
    <s v="015-2024-CPS-AG(102284)"/>
    <s v="FDLSUBA-CD015-2024(102284)"/>
    <x v="0"/>
    <x v="0"/>
    <x v="0"/>
    <m/>
    <m/>
    <s v="DIANA MILENA MENDIVELSO GARCIA"/>
    <n v="52489642"/>
    <s v="Bogotá, D.C."/>
    <n v="1978"/>
    <n v="10200000"/>
    <n v="0"/>
    <n v="0"/>
    <n v="10200000"/>
    <n v="2550000"/>
    <m/>
    <m/>
    <n v="1"/>
    <s v="Persona Natural"/>
    <x v="6"/>
    <m/>
    <s v="PRESTAR LOS SERVICIOS DE APOYO AL ÁREA GESTIÓN DE DESARROLLO LOCAL EN EL CENTRO DE DOCUMENTACIÓN E INFORMACIÓN CDI DE LA ALCALDÍA LOCAL DE SUBA."/>
    <s v="https://community.secop.gov.co/Public/Tendering/OpportunityDetail/Index?noticeUID=CO1.NTC.5705737&amp;isFromPublicArea=True&amp;isModal=False"/>
    <x v="7"/>
    <x v="553"/>
    <d v="2024-02-26T00:00:00"/>
    <d v="2024-06-15T00:00:00"/>
    <s v="3 meses 21 días."/>
    <d v="2024-06-15T00:00:00"/>
    <s v=""/>
    <d v="2024-06-15T00:00:00"/>
    <s v="3 meses 21 días."/>
    <s v="Término Ok"/>
    <m/>
    <m/>
    <m/>
    <m/>
    <s v="Calle 128 D Bis No. 88 A 18 "/>
    <s v="311 867 11 38"/>
    <s v="nanamega@hotmail.com.ar"/>
    <s v="Banco Davivienda"/>
    <s v="Ahorros"/>
    <s v="488415922787"/>
    <s v="Femenino"/>
    <s v="Colombia"/>
    <s v="Bogotá, D.C."/>
    <s v="Cundinamarca"/>
    <d v="1977-03-17T00:00:00"/>
    <n v="47"/>
    <s v="Técnico - SERVICIO NACIONAL DE APRENDIZAJE SENA "/>
    <m/>
  </r>
  <r>
    <x v="4"/>
    <s v="016-2024"/>
    <n v="102284"/>
    <s v="Secop II"/>
    <s v="016-2024-CPS-AG(102284)"/>
    <s v="FDLSUBA-CD016-2024(102284)"/>
    <x v="0"/>
    <x v="0"/>
    <x v="0"/>
    <m/>
    <m/>
    <s v="LISBETH GONZALEZ ARAGON"/>
    <n v="1026274587"/>
    <s v="Bogotá, D.C."/>
    <n v="1978"/>
    <n v="10200000"/>
    <n v="0"/>
    <n v="0"/>
    <n v="10200000"/>
    <n v="2550000"/>
    <m/>
    <m/>
    <n v="1"/>
    <s v="Persona Natural"/>
    <x v="6"/>
    <m/>
    <s v="PRESTAR LOS SERVICIOS DE APOYO AL ÁREA GESTIÓN DE DESARROLLO LOCAL EN EL CENTRO DE DOCUMENTACIÓN E INFORMACIÓN CDI DE LA ALCALDÍA LOCAL DE SUBA"/>
    <s v="https://community.secop.gov.co/Public/Tendering/OpportunityDetail/Index?noticeUID=CO1.NTC.5703557&amp;isFromPublicArea=True&amp;isModal=False"/>
    <x v="7"/>
    <x v="553"/>
    <d v="2024-02-27T00:00:00"/>
    <d v="2024-06-15T00:00:00"/>
    <s v="3 meses 20 días."/>
    <d v="2024-06-15T00:00:00"/>
    <s v=""/>
    <d v="2024-06-15T00:00:00"/>
    <s v="3 meses 20 días."/>
    <s v="Término Ok"/>
    <m/>
    <m/>
    <m/>
    <m/>
    <s v="TV 126F 13327"/>
    <n v="3228340653"/>
    <s v="lis-alejo2012@hotmail.es"/>
    <s v="Banco Scotiabank Colpatria"/>
    <s v="Ahorros"/>
    <n v="6342043015"/>
    <s v="Femenino"/>
    <s v="Colombia"/>
    <s v="Bogotá, D.C."/>
    <s v="Cundinamarca"/>
    <d v="1991-04-29T00:00:00"/>
    <n v="33"/>
    <s v="TÉCNICO LABORAL POR COMPETENCIAS"/>
    <m/>
  </r>
  <r>
    <x v="4"/>
    <s v="017-2024"/>
    <n v="102973"/>
    <s v="Secop II"/>
    <s v="017-2024-CPS-P(102973)"/>
    <s v="FDLSUBA-CD017-2024(102973)"/>
    <x v="0"/>
    <x v="0"/>
    <x v="1"/>
    <m/>
    <m/>
    <s v="JENNIFFER PAOLA GRANDE BARRETO"/>
    <n v="1030600150"/>
    <s v="Bogotá, D.C."/>
    <n v="2031"/>
    <n v="24500000"/>
    <n v="0"/>
    <n v="0"/>
    <n v="24500000"/>
    <n v="7000000"/>
    <m/>
    <m/>
    <n v="5"/>
    <s v="Persona Natural"/>
    <x v="0"/>
    <m/>
    <s v="PRESTAR LOS SERVICIOS PROFESIONALES A LA ALCALDÍA LOCAL DE SUBA COMO ENLACE EN LOS TEMAS DE GESTIÓN DEL RIESGO DE CONFORMIDAD CON EL MARCO NORMATIVO APLICABLE PARA LA MATERIA, EN EL MARCO DEL PROYECTO DE INVERSIÓN 2031 SUBA PREVIENE Y REDUCE RIEGOS NATURALES"/>
    <s v="https://community.secop.gov.co/Public/Tendering/OpportunityDetail/Index?noticeUID=CO1.NTC.5690637&amp;isFromPublicArea=True&amp;isModal=true&amp;asPopupView=true"/>
    <x v="13"/>
    <x v="555"/>
    <d v="2024-02-21T00:00:00"/>
    <d v="2024-05-24T00:00:00"/>
    <s v="3 meses 4 días."/>
    <d v="2024-05-24T00:00:00"/>
    <s v=""/>
    <d v="2024-05-24T00:00:00"/>
    <s v="3 meses 4 días."/>
    <s v="Término Ok"/>
    <m/>
    <m/>
    <m/>
    <m/>
    <s v="Calle 35A SUR #78C-31 BLQ 10 APTO 103"/>
    <n v="3102094223"/>
    <s v="JEN_GRANDE1016@HOTMAIL.COM"/>
    <s v="Banco Davivienda"/>
    <s v="Ahorros"/>
    <s v="7590417197"/>
    <s v="Femenino"/>
    <s v="Colombia"/>
    <s v="Bogotá, D.C."/>
    <s v="Cundinamarca"/>
    <d v="1991-10-16T00:00:00"/>
    <n v="32"/>
    <s v="maestria en gestion y evaluacion ambiental,especializacion en gerencia del medio ambiente y prevencion "/>
    <m/>
  </r>
  <r>
    <x v="4"/>
    <s v="018-2024"/>
    <n v="102485"/>
    <s v="Secop II"/>
    <s v="018-2024-CPS-AG(102485)"/>
    <s v="FDLSUBA-CD018-2024(102485)"/>
    <x v="0"/>
    <x v="0"/>
    <x v="0"/>
    <m/>
    <m/>
    <s v="LUZ AMPARO BOHORQUEZ RODRIGUEZ"/>
    <n v="52342891"/>
    <s v="Bogotá, D.C."/>
    <n v="1978"/>
    <n v="10200000"/>
    <n v="0"/>
    <n v="0"/>
    <n v="10200000"/>
    <n v="2550000"/>
    <m/>
    <m/>
    <n v="1"/>
    <s v="Persona Natural"/>
    <x v="6"/>
    <m/>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5708485&amp;isFromPublicArea=True&amp;isModal=False"/>
    <x v="19"/>
    <x v="556"/>
    <d v="2024-02-26T00:00:00"/>
    <d v="2024-06-15T00:00:00"/>
    <s v="3 meses 21 días."/>
    <d v="2024-06-15T00:00:00"/>
    <s v=""/>
    <d v="2024-06-15T00:00:00"/>
    <s v="3 meses 21 días."/>
    <s v="Término Ok"/>
    <m/>
    <m/>
    <m/>
    <m/>
    <s v="Calle 128f # 88-13"/>
    <n v="3125950092"/>
    <s v="luzamparobr@gmail.com"/>
    <s v="Bancolombia"/>
    <s v="Ahorros"/>
    <n v="21986494721"/>
    <s v="Femenino"/>
    <s v="Colombia"/>
    <s v="Bogotá, D.C."/>
    <s v="Cundinamarca"/>
    <d v="1975-06-24T00:00:00"/>
    <n v="48"/>
    <s v="Profesional en alta gerencia"/>
    <m/>
  </r>
  <r>
    <x v="4"/>
    <s v="019-2024"/>
    <n v="102406"/>
    <s v="Secop II"/>
    <s v="019-2024-CPS-AG(102406)"/>
    <s v="FDLSUBA-CD019-2024(102406)"/>
    <x v="0"/>
    <x v="0"/>
    <x v="0"/>
    <m/>
    <m/>
    <s v="NEIDER FARID CASTILLO BORJA"/>
    <n v="1019131782"/>
    <s v="Bogotá, D.C."/>
    <n v="1978"/>
    <n v="10200000"/>
    <n v="0"/>
    <n v="0"/>
    <n v="10200000"/>
    <n v="2550000"/>
    <m/>
    <m/>
    <n v="1"/>
    <s v="Persona Natural"/>
    <x v="6"/>
    <m/>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5702562&amp;isFromPublicArea=True&amp;isModal=False"/>
    <x v="19"/>
    <x v="553"/>
    <d v="2024-02-26T00:00:00"/>
    <d v="2024-06-15T00:00:00"/>
    <s v="3 meses 21 días."/>
    <d v="2024-06-15T00:00:00"/>
    <s v=""/>
    <d v="2024-06-15T00:00:00"/>
    <s v="3 meses 21 días."/>
    <s v="Término Ok"/>
    <m/>
    <m/>
    <m/>
    <m/>
    <s v="Calle 128 d bis #87 b 79"/>
    <n v="3143962448"/>
    <s v="faricast@hotmail.com"/>
    <s v="Banco Caja Social (BCSC)"/>
    <s v="Ahorros"/>
    <n v="24077497376"/>
    <s v="Masculino"/>
    <s v="Colombia"/>
    <s v="Bogotá, D.C."/>
    <s v="Cundinamarca"/>
    <d v="1997-07-08T00:00:00"/>
    <n v="26"/>
    <s v="TECNICO LABORAL POR COMPETENCIAS EN INSTITUTO"/>
    <m/>
  </r>
  <r>
    <x v="4"/>
    <s v="020-2024"/>
    <n v="102692"/>
    <s v="Secop II"/>
    <s v="020-2024-CPS-AG(102692)"/>
    <s v="FDLSUBA-CD020-2024(102692)"/>
    <x v="0"/>
    <x v="0"/>
    <x v="0"/>
    <m/>
    <m/>
    <s v="YURY PAOLA GONZALEZ FORERO"/>
    <n v="53062837"/>
    <s v="Bogotá, D.C."/>
    <n v="1978"/>
    <n v="8925000"/>
    <n v="4420000"/>
    <n v="0"/>
    <n v="13345000"/>
    <n v="2550000"/>
    <m/>
    <m/>
    <n v="1"/>
    <s v="Persona Natural"/>
    <x v="6"/>
    <s v="1. 29/05/2024 3:06:36 PMSe realiza adición por $4.420.000 y prorroga de 01 mes y 22 días hasta el 26 de julio de 2024, como consta en solicitud de modificacion contractual del contrato 020-2024CPS-AG(102692) de la contratista YURI PAOLA GONZALEZ FORERO"/>
    <s v="PRESTAR LOS SERVICIOS DE APOYO EN EL ÁREA GESTIÓN DEL DESARROLLO LOCAL, REALIZANDO LAS ACTIVIDADES ASISTENCIALES EN LA GESTIÓN CONTRACTUAL DEL FONDO DE DESARROLLO LOCAL DE SUBA"/>
    <s v="https://community.secop.gov.co/Public/Tendering/OpportunityDetail/Index?noticeUID=CO1.NTC.5690491&amp;isFromPublicArea=True&amp;isModal=true&amp;asPopupView=true"/>
    <x v="3"/>
    <x v="555"/>
    <d v="2024-02-21T00:00:00"/>
    <d v="2024-06-04T00:00:00"/>
    <s v="3 meses 15 días."/>
    <d v="2024-07-26T00:00:00"/>
    <s v="1 meses 22 días."/>
    <d v="2024-07-26T00:00:00"/>
    <s v="5 meses 6 días."/>
    <s v="Término Ok"/>
    <m/>
    <m/>
    <m/>
    <m/>
    <s v="Calle 131#99-70"/>
    <n v="3222434443"/>
    <s v="paola.gonzalezforero84@gmail.com"/>
    <s v="Banco Davivienda"/>
    <s v="Ahorros"/>
    <s v="488405817773"/>
    <s v="Femenino"/>
    <s v="Colombia"/>
    <s v="Bogotá, D.C."/>
    <s v="Cundinamarca"/>
    <d v="1984-04-08T00:00:00"/>
    <n v="40"/>
    <s v="BACHILLER"/>
    <m/>
  </r>
  <r>
    <x v="4"/>
    <s v="021-2024"/>
    <n v="102709"/>
    <s v="Secop II"/>
    <s v="021-2024-CPS-P(102709)"/>
    <s v="FDLSUBA-CD021-2024(102709)"/>
    <x v="0"/>
    <x v="0"/>
    <x v="1"/>
    <m/>
    <m/>
    <s v="ANDRES MAURICIO OROZCO GONZÁLEZ"/>
    <n v="1055919109"/>
    <s v="Marquetalia(Caldas)"/>
    <n v="1978"/>
    <n v="17675000"/>
    <n v="0"/>
    <n v="0"/>
    <n v="17675000"/>
    <n v="5050000"/>
    <m/>
    <m/>
    <n v="1"/>
    <s v="Persona Natural"/>
    <x v="6"/>
    <m/>
    <s v="PRESTAR LOS SERVICIOS PROFESIONALES COMO ABOGADO (A) PARA APOYAR LA GESTIÓN CONTRACTUAL DEL ÁREA GESTIÓN DEL DESARROLLO LOCAL, EN LAS ETAPAS PRECONTRACTUAL Y CONTR105ACTUAL DE LOS PROCESOS DE SELECCIÓN DE BIENES Y SERVICIOS DE LA ALCALDÍA LOCAL DE SUBA"/>
    <s v="https://community.secop.gov.co/Public/Tendering/OpportunityDetail/Index?noticeUID=CO1.NTC.5690496&amp;isFromPublicArea=True&amp;isModal=False"/>
    <x v="3"/>
    <x v="557"/>
    <d v="2024-03-01T00:00:00"/>
    <d v="2024-06-15T00:00:00"/>
    <s v="3 meses 15 días."/>
    <d v="2024-06-15T00:00:00"/>
    <s v=""/>
    <d v="2024-06-15T00:00:00"/>
    <s v="3 meses 15 días."/>
    <s v="Término Ok"/>
    <m/>
    <m/>
    <m/>
    <m/>
    <s v="Calle 13 # 78 D 13"/>
    <n v="3195562405"/>
    <s v="andres-orozco@hotmail.com"/>
    <s v="Banco Davivienda"/>
    <s v="Ahorros"/>
    <s v="550488435232019_"/>
    <s v="Masculino"/>
    <s v="Colombia"/>
    <s v="Marquetalia"/>
    <s v="Caldas"/>
    <d v="1997-01-06T00:00:00"/>
    <n v="27"/>
    <s v="Profesional en Derecho "/>
    <m/>
  </r>
  <r>
    <x v="4"/>
    <s v="022-2024"/>
    <n v="102709"/>
    <s v="Secop II"/>
    <s v="022-2024-CPS-P(102709)"/>
    <s v="FDLSUBA-CD022-2024(102709)"/>
    <x v="0"/>
    <x v="0"/>
    <x v="1"/>
    <m/>
    <m/>
    <s v="ANGIE DANIELA BARRANTES VARON"/>
    <n v="1015474429"/>
    <s v="Bogotá, D.C."/>
    <n v="1978"/>
    <n v="17675000"/>
    <n v="0"/>
    <n v="0"/>
    <n v="17675000"/>
    <n v="5050000"/>
    <m/>
    <m/>
    <n v="1"/>
    <s v="Persona Natural"/>
    <x v="6"/>
    <m/>
    <s v="PRESTAR LOS SERVICIOS PROFESIONALES COMO ABOGADO (A) PARA APOYAR LA GESTIÓN CONTRACTUAL DEL ÁREA GESTIÓN DEL DESARROLLO LOCAL, EN LAS ETAPAS PRECONTRACTUAL Y CONTRACTUAL DE LOS PROCESOS DE SELECCIÓN DE BIENES Y SERVICIOS DE LA ALCALDÍA LOCAL DE SUBA"/>
    <s v="https://community.secop.gov.co/Public/Tendering/OpportunityDetail/Index?noticeUID=CO1.NTC.5698416&amp;isFromPublicArea=True&amp;isModal=true&amp;asPopupView=true"/>
    <x v="3"/>
    <x v="553"/>
    <d v="2024-02-28T00:00:00"/>
    <d v="2024-06-12T00:00:00"/>
    <s v="3 meses 16 días."/>
    <d v="2024-06-12T00:00:00"/>
    <s v=""/>
    <d v="2024-06-12T00:00:00"/>
    <s v="3 meses 16 días."/>
    <s v="Término Ok"/>
    <m/>
    <m/>
    <m/>
    <m/>
    <s v="Carrera 53 C  # 134 29"/>
    <n v="3103104323"/>
    <s v="adbarrantes97@ucatolica.edu.co"/>
    <s v="Banco Davivienda"/>
    <s v="Ahorros"/>
    <s v="570168770096167"/>
    <s v="Femenino"/>
    <s v="Colombia"/>
    <s v="Ibague"/>
    <s v="Tolima"/>
    <d v="1998-04-19T00:00:00"/>
    <n v="26"/>
    <s v="Profesional en Derecho "/>
    <m/>
  </r>
  <r>
    <x v="4"/>
    <s v="023-2024"/>
    <n v="102932"/>
    <s v="Secop II"/>
    <s v="023-2024-CPS-P(102932)"/>
    <s v="FDLSUBA-CD023-2024(102932)"/>
    <x v="0"/>
    <x v="0"/>
    <x v="1"/>
    <m/>
    <m/>
    <s v="ANA MARIA VALENCIANO CERON"/>
    <n v="1080934931"/>
    <s v="Timana (Huila)"/>
    <n v="1978"/>
    <n v="28000000"/>
    <n v="0"/>
    <n v="0"/>
    <n v="28000000"/>
    <n v="7000000"/>
    <m/>
    <m/>
    <n v="1"/>
    <s v="Persona Natural"/>
    <x v="6"/>
    <m/>
    <s v="PRESTAR SERVICIOS PROFESIONALES AL ÁREA DE GESTIÓN DEL DESARROLLO LOCAL DE LA ALCALDÍA LOCAL DE SUBA, PARA APOYAR LA ESTRUCTURACIÓN, FORMULACIÓN, EVALUACIÓN Y SEGUIMIENTO A LOS PROYECTOS DE INVERSIÓN ENFOCADOS EN ESTRATEGIAS DE CUIDADO."/>
    <s v="https://community.secop.gov.co/Public/Tendering/OpportunityDetail/Index?noticeUID=CO1.NTC.5706410&amp;isFromPublicArea=True&amp;isModal=False"/>
    <x v="13"/>
    <x v="553"/>
    <d v="2024-02-26T00:00:00"/>
    <d v="2024-06-15T00:00:00"/>
    <s v="3 meses 21 días."/>
    <d v="2024-06-15T00:00:00"/>
    <s v=""/>
    <d v="2024-06-15T00:00:00"/>
    <s v="3 meses 21 días."/>
    <s v="Término Ok"/>
    <m/>
    <m/>
    <m/>
    <m/>
    <s v="Carrera 88 6 A -  90 TO 3 AP 404"/>
    <n v="3106188102"/>
    <s v="anita.maria.amvc@gmail.com"/>
    <s v="Banco Caja Social (BCSC)"/>
    <s v="Ahorros"/>
    <n v="24066307822"/>
    <s v="Femenino"/>
    <s v="Colombia"/>
    <s v="Timana"/>
    <s v="Huila"/>
    <d v="1994-06-29T00:00:00"/>
    <n v="29"/>
    <s v="ESPECIALIZACION EN GESTION Y PLANIFICACIÓN DEL DESARROLLO"/>
    <m/>
  </r>
  <r>
    <x v="4"/>
    <s v="024-2024"/>
    <n v="102493"/>
    <s v="Secop II"/>
    <s v="024-2024-CPS-AG(44028)"/>
    <s v="FDLSUBA-CD024-2024(44028)"/>
    <x v="0"/>
    <x v="0"/>
    <x v="0"/>
    <m/>
    <m/>
    <s v="CESAR URIEL PAEZ ORTIZ"/>
    <n v="79372309"/>
    <s v="Bogotá, D.C."/>
    <n v="2032"/>
    <n v="10200000"/>
    <n v="0"/>
    <n v="0"/>
    <n v="10200000"/>
    <n v="2550000"/>
    <m/>
    <m/>
    <n v="5"/>
    <s v="Persona Natural"/>
    <x v="6"/>
    <m/>
    <s v="PRESTAR SERVICIOS DE APOYO EN LAS ACTIVIDADES DE SEGURIDAD, CONVIVENCIA CIUDADANA Y RECUPERACIÓN DEL ESPACIO PÚBLICO PARA EL CUMPLIMIENTO EFECTIVO DE LAS METAS DEL PROYECTO DE INVERSIÓN 2032 SUBA CONVIVE CON SEGURIDAD Y TRANQUILIDAD"/>
    <s v="https://community.secop.gov.co/Public/Tendering/OpportunityDetail/Index?noticeUID=CO1.NTC.5715456&amp;isFromPublicArea=True&amp;isModal=False"/>
    <x v="13"/>
    <x v="556"/>
    <d v="2024-02-23T00:00:00"/>
    <d v="2024-06-15T00:00:00"/>
    <s v="3 meses 24 días."/>
    <d v="2024-06-15T00:00:00"/>
    <s v=""/>
    <d v="2024-06-15T00:00:00"/>
    <s v="3 meses 24 días."/>
    <s v="Término Ok"/>
    <m/>
    <m/>
    <m/>
    <m/>
    <s v="Calle 128A #  92- 26"/>
    <n v="3125621220"/>
    <s v="cesarpizarropaez@gmail.com"/>
    <s v="Banco Caja Social (BCSC)"/>
    <s v="Ahorros"/>
    <n v="24079901282"/>
    <s v="Masculino"/>
    <s v="Colombia"/>
    <s v="Chiquinquirá"/>
    <s v="Boyacá"/>
    <d v="1965-08-17T00:00:00"/>
    <n v="58"/>
    <s v="BACHILLER"/>
    <m/>
  </r>
  <r>
    <x v="4"/>
    <s v="025-2024"/>
    <n v="102493"/>
    <s v="Secop II"/>
    <s v="025-2024-CPS-AG(102493)"/>
    <s v="FDLSUBA-CD025-2024(102493)"/>
    <x v="0"/>
    <x v="0"/>
    <x v="0"/>
    <m/>
    <m/>
    <s v="JUAN CARLOS ARANGO CARDENAS"/>
    <n v="80472484"/>
    <s v="Bogotá, D.C."/>
    <n v="2032"/>
    <n v="10200000"/>
    <n v="0"/>
    <n v="0"/>
    <n v="10200000"/>
    <n v="2550000"/>
    <m/>
    <m/>
    <n v="5"/>
    <s v="Persona Natural"/>
    <x v="6"/>
    <m/>
    <s v="PRESTAR SERVICIOS DE APOYO EN LAS ACTIVIDADES DE SEGURIDAD, CONVIVENCIA CIUDADANA Y RECUPERACIÓN DEL ESPACIO PÚBLICO PARA EL CUMPLIMIENTO EFECTIVO DE LAS METAS DEL PROYECTO DE INVERSIÓN 2032 - SUBA CONVIVE CON SEGURIDAD Y TRANQUILIDAD"/>
    <s v="https://community.secop.gov.co/Public/Tendering/OpportunityDetail/Index?noticeUID=CO1.NTC.5704191&amp;isFromPublicArea=True&amp;isModal=False"/>
    <x v="13"/>
    <x v="553"/>
    <d v="2024-02-23T00:00:00"/>
    <d v="2024-06-15T00:00:00"/>
    <s v="3 meses 24 días."/>
    <d v="2024-06-15T00:00:00"/>
    <s v=""/>
    <d v="2024-06-15T00:00:00"/>
    <s v="3 meses 24 días."/>
    <s v="Término Ok"/>
    <m/>
    <m/>
    <m/>
    <m/>
    <s v="Calle 128C#104-52"/>
    <n v="3222401149"/>
    <s v="jcarango2008@gmail.com"/>
    <s v="Bancolombia"/>
    <s v="Ahorros"/>
    <n v="24197339604"/>
    <s v="Masculino"/>
    <s v="Colombia"/>
    <s v="Bogotá, D.C."/>
    <s v="Cundinamarca"/>
    <d v="1974-01-25T00:00:00"/>
    <n v="50"/>
    <s v="BACHILLER"/>
    <m/>
  </r>
  <r>
    <x v="4"/>
    <s v="026-2024"/>
    <n v="102497"/>
    <s v="Secop II"/>
    <s v="026-2024-CPS-P(102497)"/>
    <s v="FDLSUBA-CD026-2024(102497)"/>
    <x v="0"/>
    <x v="0"/>
    <x v="1"/>
    <m/>
    <m/>
    <s v="ADRIANA MARITZA AMAYA ESPEJO"/>
    <n v="1026285533"/>
    <s v="Bogotá, D.C."/>
    <n v="1979"/>
    <n v="20200000"/>
    <n v="0"/>
    <n v="0"/>
    <n v="20200000"/>
    <n v="5050000"/>
    <m/>
    <m/>
    <n v="1"/>
    <s v="Persona Natural"/>
    <x v="6"/>
    <m/>
    <s v="PRESTAR LOS SERVICIOS PROFESIONALES PARA APOYAR JURÍDICAMENTE LA EJECUCIÓN DE LAS ACCIONES REQUERIDAS PARA LA DEPURACIÓN DE LAS ACTUACIONES ADMINISTRATIVAS QUE CURSAN EN LA ALCALDÍA LOCAL."/>
    <s v="https://community.secop.gov.co/Public/Tendering/OpportunityDetail/Index?noticeUID=CO1.NTC.5695612&amp;isFromPublicArea=True&amp;isModal=true&amp;asPopupView=true"/>
    <x v="21"/>
    <x v="555"/>
    <d v="2024-02-26T00:00:00"/>
    <d v="2024-06-15T00:00:00"/>
    <s v="3 meses 21 días."/>
    <d v="2024-06-15T00:00:00"/>
    <s v=""/>
    <d v="2024-06-15T00:00:00"/>
    <s v="3 meses 21 días."/>
    <s v="Término Ok"/>
    <m/>
    <m/>
    <m/>
    <m/>
    <s v="Carrera 82 # 65 B - 46"/>
    <n v="3208196481"/>
    <s v="adriamaya32@hotmail.com"/>
    <s v="Bancolombia"/>
    <s v="Ahorros"/>
    <n v="24100002644"/>
    <s v="Femenino"/>
    <s v="Colombia"/>
    <s v="Bogotá, D.C."/>
    <s v="Cundinamarca"/>
    <d v="1993-09-10T00:00:00"/>
    <n v="30"/>
    <s v="ESPECIALISTA EN DERECHO COMERCIAL"/>
    <m/>
  </r>
  <r>
    <x v="4"/>
    <s v="027-2024"/>
    <n v="102497"/>
    <s v="Secop II"/>
    <s v="027-2024-CPS-P(102497)"/>
    <s v="FDLSUBA-CD027-2024(102497)"/>
    <x v="0"/>
    <x v="0"/>
    <x v="1"/>
    <m/>
    <m/>
    <s v="MICHAEL ALEJANDRO BARRERA CARRILLO"/>
    <n v="1072672202"/>
    <s v="Chia (Cundinamarca)"/>
    <n v="1979"/>
    <n v="20200000"/>
    <n v="0"/>
    <n v="0"/>
    <n v="20200000"/>
    <n v="5050000"/>
    <m/>
    <m/>
    <n v="1"/>
    <s v="Persona Natural"/>
    <x v="6"/>
    <m/>
    <s v="PRESTAR LOS SERVICIOS PROFESIONALES PARA APOYAR JURÍDICAMENTE LA EJECUCIÓN DE LAS ACCIONES REQUERIDAS PARA LA DEPURACIÓN DE LAS ACTUACIONES ADMINISTRATIVAS QUE CURSAN EN LA ALCALDÍA LOCAL"/>
    <s v="https://community.secop.gov.co/Public/Tendering/OpportunityDetail/Index?noticeUID=CO1.NTC.5690753&amp;isFromPublicArea=True&amp;isModal=true&amp;asPopupView=true"/>
    <x v="21"/>
    <x v="555"/>
    <d v="2024-02-26T00:00:00"/>
    <d v="2024-06-25T00:00:00"/>
    <s v="4 meses "/>
    <d v="2024-06-25T00:00:00"/>
    <s v=""/>
    <d v="2024-06-25T00:00:00"/>
    <s v="4 meses "/>
    <s v="Término Ok"/>
    <m/>
    <m/>
    <m/>
    <m/>
    <s v="Calle 121B 53 CONJ Andes 4"/>
    <n v="3164863093"/>
    <s v="barreracarrillomichael@gmail.com"/>
    <s v="Banco Caja Social (BCSC)"/>
    <s v="Ahorros"/>
    <n v="24094588710"/>
    <s v="Masculino"/>
    <s v="Colombia"/>
    <s v="Bogotá, D.C."/>
    <s v="Cundinamarca"/>
    <d v="1999-02-18T00:00:00"/>
    <n v="25"/>
    <s v="ESPECIALIZACION EN DERECHOS HUMANOS Y DEFENSA ANTE SISTEMAS"/>
    <m/>
  </r>
  <r>
    <x v="4"/>
    <s v="028-2024"/>
    <n v="102734"/>
    <s v="Secop II"/>
    <s v="028-2024-CPS-P(102734)"/>
    <s v="FDLSUBA-CD028-2024(102734)"/>
    <x v="0"/>
    <x v="0"/>
    <x v="1"/>
    <m/>
    <m/>
    <s v="FAYDY MAGALLY PATIÑO GÓMEZ"/>
    <n v="53067931"/>
    <s v="Bogotá, D.C."/>
    <n v="1978"/>
    <n v="20300000"/>
    <n v="0"/>
    <n v="0"/>
    <n v="20300000"/>
    <n v="7000000"/>
    <m/>
    <m/>
    <n v="1"/>
    <s v="Persona Natural"/>
    <x v="0"/>
    <s v="1. 13/03/2024 7:26:55 PM Que la entidad evidencia de oficio, que por error tipográfico se estableció como fecha de terminación el día 18 de mayo de 2024, siendo la fecha correcta el día 19 de mayo de 2024. En efecto, el artículo 49 de la Ley 80 de 1993, reconoce en los términos que se citan a continuación, la facultad que tienen las entidades estatales de sanear los vicios que no constituyen causales de nulidad, así: &quot;ARTÍCULO 49. DEL SANEAMIENTO DE LOS VICIOS DE PROCEDIMIENTO O DE FORMA. Ante la ocurrencia de vicios que no constituyan causales de nulidad y cuando las necesidades del servicio lo exijan o las reglas de la buena administración lo aconsejen, el jefe o representante legal de la entidad, en acto motivado, podrá sanear el correspondiente vicio&quot; A su turno, el artículo 45 de la Ley 1150 de 2007, es claro en señalar que las entidades públicas pueden corregir los errores formales contenidos en sus actos, incluyendo entre ellos, los de digitación, tal como acontece en el caso que ahora nos ocupa. Al respecto: &quot;ARTÍCULO 45. CORRECCIÓN DE ERRORES FORMALES. En cualquier tiempo, de oficio o a petición de parte, se podrán corregir los errores simplemente formales contenidos en los actos administrativo"/>
    <s v="PRESTAR LOS SERVICIOS PROFESIONALES AL ÁREA DE GESTIÓN DEL DESARROLLO LOCAL REALIZANDO LAS ACTIVIDADES FINANCIERAS RELACIONADAS CON LAS DIFERENTES ETAPAS CONTRACTUALES DE LOS PROCESOS DE ADQUISICIÓN DE BIENES Y SERVICIOS QUE HAGA LA ALCAIDA LOCAL DE SUBA"/>
    <s v="https://community.secop.gov.co/Public/Tendering/OpportunityDetail/Index?noticeUID=CO1.NTC.5710521&amp;isFromPublicArea=True&amp;isModal=False"/>
    <x v="3"/>
    <x v="556"/>
    <d v="2024-02-23T00:00:00"/>
    <d v="2024-05-19T00:00:00"/>
    <s v="2 meses 27 días."/>
    <d v="2024-05-19T00:00:00"/>
    <s v=""/>
    <d v="2024-05-19T00:00:00"/>
    <s v="2 meses 27 días."/>
    <s v="Término Ok"/>
    <m/>
    <m/>
    <m/>
    <m/>
    <s v="Calle 130c#102a-10"/>
    <n v="3138901248"/>
    <s v="faydycosis@hotmail.com"/>
    <s v="Banco Caja Social (BCSC)"/>
    <s v="Ahorros"/>
    <n v="24050244173"/>
    <s v="Femenino"/>
    <s v="Colombia"/>
    <s v="Bogotá, D.C."/>
    <s v="Cundinamarca"/>
    <d v="1985-02-27T00:00:00"/>
    <n v="39"/>
    <s v="ESPECIALIZACIÓN EN CONTRATACIÓN ESTATAL"/>
    <m/>
  </r>
  <r>
    <x v="4"/>
    <s v="029-2024"/>
    <n v="102497"/>
    <s v="Secop II"/>
    <s v="029-2024-CPS-P(102497)"/>
    <s v="FDLSUBA-CD029-2024(102497)"/>
    <x v="0"/>
    <x v="0"/>
    <x v="1"/>
    <m/>
    <m/>
    <s v="LOLA ELVIRA FRANCO SAAVEDRA"/>
    <n v="52063333"/>
    <s v="Bogotá, D.C."/>
    <n v="1979"/>
    <n v="20200000"/>
    <n v="0"/>
    <n v="0"/>
    <n v="20200000"/>
    <n v="5050000"/>
    <m/>
    <m/>
    <n v="1"/>
    <s v="Persona Natural"/>
    <x v="6"/>
    <m/>
    <s v="PRESTAR LOS SERVICIOS PROFESIONALES PARA APOYAR JURÍDICAMENTE LA EJECUCIÓN DE LAS ACCIONES REQUERIDAS PARA LA DEPURACIÓN DE LAS ACTUACIONES ADMINISTRATIVAS QUE CURSAN EN LA ALCALDÍA LOCAL"/>
    <s v="https://community.secop.gov.co/Public/Tendering/OpportunityDetail/Index?noticeUID=CO1.NTC.5720935&amp;isFromPublicArea=True&amp;isModal=False"/>
    <x v="21"/>
    <x v="558"/>
    <d v="2024-02-27T00:00:00"/>
    <d v="2024-06-15T00:00:00"/>
    <s v="3 meses 20 días."/>
    <d v="2024-06-15T00:00:00"/>
    <s v=""/>
    <d v="2024-06-15T00:00:00"/>
    <s v="3 meses 20 días."/>
    <s v="Término Ok"/>
    <m/>
    <m/>
    <m/>
    <m/>
    <s v="Calle 89 B # 116 A-10 torre 39 Apto 204"/>
    <n v="3104145354"/>
    <s v="lolisfras@hotmail.com"/>
    <s v="Banco Av Villas"/>
    <s v="Ahorros"/>
    <n v="73858347"/>
    <s v="Femenino"/>
    <s v="Colombia"/>
    <s v="Bogotá, D.C."/>
    <s v="Cundinamarca"/>
    <d v="1972-02-04T00:00:00"/>
    <n v="52"/>
    <s v="Profesional en Derecho "/>
    <m/>
  </r>
  <r>
    <x v="4"/>
    <s v="030-2024"/>
    <n v="102504"/>
    <s v="Secop II"/>
    <s v="030-2024-CPS-P(102504)"/>
    <s v="FDLSUBA-CD030-2024(102504)"/>
    <x v="0"/>
    <x v="0"/>
    <x v="1"/>
    <m/>
    <m/>
    <s v="MONICA LORENA CRUZ PINTO"/>
    <n v="1010181693"/>
    <s v="Bogotá, D.C."/>
    <n v="1979"/>
    <n v="17675000"/>
    <n v="0"/>
    <n v="0"/>
    <n v="17675000"/>
    <n v="5050000"/>
    <m/>
    <m/>
    <n v="5"/>
    <s v="Persona Natural"/>
    <x v="6"/>
    <m/>
    <s v="PRESTAR LOS SERVICIOS PROFESIONALES COMO ABOGADO EN LA ALCALDÍA LOCAL DE SUBA, PRINCIPALMENTE EN TODAS LAS GESTIONES JURÍDICAS Y ADMINISTRATIVAS EN MATERIA DE PROPIEDAD HORIZONTAL"/>
    <s v="https://community.secop.gov.co/Public/Tendering/OpportunityDetail/Index?noticeUID=CO1.NTC.5706652&amp;isFromPublicArea=True&amp;isModal=False"/>
    <x v="21"/>
    <x v="553"/>
    <d v="2024-02-26T00:00:00"/>
    <d v="2024-06-15T00:00:00"/>
    <s v="3 meses 21 días."/>
    <d v="2024-06-15T00:00:00"/>
    <s v=""/>
    <d v="2024-06-15T00:00:00"/>
    <s v="3 meses 21 días."/>
    <s v="Término Ok"/>
    <m/>
    <m/>
    <m/>
    <m/>
    <s v="Carrera 90#22C-59"/>
    <n v="3022245319"/>
    <s v="monica.cruz.pinto@gmail.com"/>
    <s v="Banco Davivienda"/>
    <s v="Ahorros"/>
    <s v="0550000800077950"/>
    <s v="Femenino"/>
    <s v="Colombia"/>
    <s v="Sogamoso"/>
    <s v="Boyacá"/>
    <d v="1989-03-08T00:00:00"/>
    <n v="35"/>
    <s v="ESPECIALIZACIÓN EN CONTRATACIÓN ESTATAL Y SU GESTIÓN"/>
    <m/>
  </r>
  <r>
    <x v="4"/>
    <s v="031-2024"/>
    <n v="102311"/>
    <s v="Secop II"/>
    <s v="031-2024-CPS-P(44610)"/>
    <s v="FDLSUBA-CD031-2024(44610)"/>
    <x v="0"/>
    <x v="0"/>
    <x v="1"/>
    <m/>
    <m/>
    <s v="RAFAEL ANDRES MONTES GARZON"/>
    <n v="1026295143"/>
    <s v="Bogotá, D.C."/>
    <n v="1979"/>
    <n v="20200000"/>
    <n v="0"/>
    <n v="0"/>
    <n v="20200000"/>
    <n v="5050000"/>
    <m/>
    <m/>
    <n v="5"/>
    <s v="Persona Natural"/>
    <x v="6"/>
    <m/>
    <s v="PRESTAR LOS SERVICIOS PROFESIONALES PARA APOYAR JURÍDICAMENTE LA EJECUCIÓN DE LAS ACCIONES REQUERIDAS PARA LA DEPURACIÓN DE LAS ACTUACIONES ADMINISTRATIVAS QUE CURSAN EN LA ALCALDÍA LOCAL"/>
    <s v="https://community.secop.gov.co/Public/Tendering/OpportunityDetail/Index?noticeUID=CO1.NTC.5704976&amp;isFromPublicArea=True&amp;isModal=False"/>
    <x v="31"/>
    <x v="553"/>
    <d v="2024-02-26T00:00:00"/>
    <d v="2024-06-15T00:00:00"/>
    <s v="3 meses 21 días."/>
    <d v="2024-06-15T00:00:00"/>
    <s v=""/>
    <d v="2024-06-15T00:00:00"/>
    <s v="3 meses 21 días."/>
    <s v="Término Ok"/>
    <m/>
    <m/>
    <m/>
    <m/>
    <s v="Carrera 9 este # 29 - 11 sur - casa 024"/>
    <n v="3006474450"/>
    <s v="montes.andres8@gmail.com"/>
    <s v="Banco Caja Social (BCSC)"/>
    <s v="Ahorros"/>
    <n v="24091998673"/>
    <s v="Masculino"/>
    <s v="Colombia"/>
    <s v="Bogotá, D.C."/>
    <s v="Cundinamarca"/>
    <d v="1996-05-09T00:00:00"/>
    <n v="28"/>
    <s v="ESPECIALIZACION EN DERECHO ADMINISTRATIVO "/>
    <m/>
  </r>
  <r>
    <x v="4"/>
    <s v="032-2024"/>
    <n v="102715"/>
    <s v="Secop II"/>
    <s v="032-2024-CPS-AG(102715)"/>
    <s v="FDLSUBA-CD32-2024(102715)"/>
    <x v="0"/>
    <x v="0"/>
    <x v="1"/>
    <m/>
    <m/>
    <s v="JUAN ESTEBAN CARREÑO RODRIGUEZ"/>
    <n v="1193534885"/>
    <s v="Bogotá, D.C."/>
    <n v="1978"/>
    <n v="8500000"/>
    <n v="0"/>
    <n v="0"/>
    <n v="8500000"/>
    <n v="2550000"/>
    <m/>
    <m/>
    <n v="1"/>
    <s v="Persona Natural"/>
    <x v="6"/>
    <m/>
    <s v="PRESTAR LOS SERVICIOS ASISTENCIALES PARA APOYAR AL ÁREA GESTIÓN DEL DESARROLLO LOCAL, REALIZANDO ACTIVIDADES OPERATIVAS Y ADMINISTRATIVAS DE LA GESTIÓN LOCAL"/>
    <s v="https://community.secop.gov.co/Public/Tendering/OpportunityDetail/Index?noticeUID=CO1.NTC.5849421&amp;isFromPublicArea=True&amp;isModal=true&amp;asPopupView=true"/>
    <x v="3"/>
    <x v="559"/>
    <d v="2024-03-19T00:00:00"/>
    <d v="2024-06-15T00:00:00"/>
    <s v="2 meses 28 días."/>
    <d v="2024-06-15T00:00:00"/>
    <s v=""/>
    <d v="2024-06-15T00:00:00"/>
    <s v="2 meses 28 días."/>
    <s v="Término Ok"/>
    <m/>
    <m/>
    <m/>
    <m/>
    <s v="Carrera 55 # 22 -50 "/>
    <n v="3118731905"/>
    <s v="juanescarreno25@gmai.com"/>
    <s v="Bancolombia"/>
    <s v="Ahorros"/>
    <s v="15600000711"/>
    <s v="Masculino"/>
    <s v="Colombia"/>
    <s v="Bogotá, D.C."/>
    <s v="Cundinamarca"/>
    <d v="2001-05-25T00:00:00"/>
    <n v="23"/>
    <s v="Profesional en Comunicación Social y Master Neuromarketing "/>
    <m/>
  </r>
  <r>
    <x v="4"/>
    <s v="033-2024"/>
    <n v="102515"/>
    <s v="Secop II"/>
    <s v="033-2024-CPS-P(102515)"/>
    <s v="FDLSUBA-CD033-2024(102515)"/>
    <x v="0"/>
    <x v="0"/>
    <x v="1"/>
    <m/>
    <m/>
    <s v="BELKIS INDIRA SANCHEZ LEGUIZAMON"/>
    <n v="46386139"/>
    <s v="Sogamoso (Boyacá)"/>
    <n v="1979"/>
    <n v="17675000"/>
    <n v="0"/>
    <n v="0"/>
    <n v="17675000"/>
    <n v="5050000"/>
    <m/>
    <m/>
    <n v="5"/>
    <s v="Persona Natural"/>
    <x v="6"/>
    <m/>
    <s v="PRESTAR LOS SERVICIOS PROFESIONALES COMO ABOGADO EN LA ALCALDÍA LOCAL DE SUBA, PRINCIPALMENTE EN TODAS LAS GESTIONES JURÍDICAS Y ADMINISTRATIVAS EN MATERIA DE PROPIEDAD HORIZONTAL"/>
    <s v="https://community.secop.gov.co/Public/Tendering/OpportunityDetail/Index?noticeUID=CO1.NTC.5698238&amp;isFromPublicArea=True&amp;isModal=true&amp;asPopupView=true"/>
    <x v="21"/>
    <x v="553"/>
    <d v="2024-02-26T00:00:00"/>
    <d v="2024-06-09T00:00:00"/>
    <s v="3 meses 15 días."/>
    <d v="2024-06-09T00:00:00"/>
    <s v=""/>
    <d v="2024-06-09T00:00:00"/>
    <s v="3 meses 15 días."/>
    <s v="Término Ok"/>
    <m/>
    <m/>
    <m/>
    <m/>
    <s v="Carrera 97 # 132-28"/>
    <n v="3102194524"/>
    <s v="indir84@hotmail.com"/>
    <s v="Banco BBVA"/>
    <s v="Ahorros"/>
    <s v="42320010"/>
    <s v="Femenino"/>
    <s v="Colombia"/>
    <s v="Sogamoso"/>
    <s v="Boyacá"/>
    <d v="1984-11-16T00:00:00"/>
    <n v="39"/>
    <s v="ESPECIALIZACION EN DERECHO PENAL; ESPECIALIZACION EN DERECHO ADMINISTRATIVO; DERECHO"/>
    <m/>
  </r>
  <r>
    <x v="4"/>
    <s v="034-2024"/>
    <n v="102220"/>
    <s v="Secop II"/>
    <s v="034-2024-CPS-P(44665)"/>
    <s v="FDLSUBA-CD034-2024(44665)"/>
    <x v="0"/>
    <x v="0"/>
    <x v="1"/>
    <m/>
    <m/>
    <s v="VIVIANA ALEJANDRA PACHÓN GUERRERO"/>
    <n v="53000609"/>
    <s v="Bogotá, D.C."/>
    <n v="1977"/>
    <n v="20200000"/>
    <n v="0"/>
    <n v="0"/>
    <n v="20200000"/>
    <n v="5050000"/>
    <m/>
    <m/>
    <n v="2"/>
    <s v="Persona Natural"/>
    <x v="6"/>
    <m/>
    <s v="PRESTAR SERVICIOS PROFESIONALES PARA EL ACOMPAÑAMIENTO DE ACCIONES E INSTRUMENTOS PSICOSOCIALES PARA GARANTIZAR EL FORTALECIMIENTO DE LA SALUD MENTAL EN LA LOCALIDAD DE SUBA, EN EL MARCO DEL PROYECTO DE INVERSIÓN 1977 SUBA PARTICIPA, INCIDE Y RECONSTRUYE LA CONFIANZA CIUDADANA"/>
    <s v="https://community.secop.gov.co/Public/Tendering/OpportunityDetail/Index?noticeUID=CO1.NTC.5690567&amp;isFromPublicArea=True&amp;isModal=true&amp;asPopupView=true"/>
    <x v="20"/>
    <x v="555"/>
    <d v="2024-02-22T00:00:00"/>
    <d v="2024-06-15T00:00:00"/>
    <s v="3 meses 25 días."/>
    <d v="2024-06-15T00:00:00"/>
    <s v=""/>
    <d v="2024-06-15T00:00:00"/>
    <s v="3 meses 25 días."/>
    <s v="Término Ok"/>
    <m/>
    <m/>
    <m/>
    <m/>
    <s v="Carrera 91# 161b-30 apto 404 1"/>
    <n v="3162599941"/>
    <s v="vivipg4@hotmail.com"/>
    <s v="Bancolombia"/>
    <s v="Ahorros"/>
    <n v="3180408613"/>
    <s v="Femenino"/>
    <s v="Colombia"/>
    <s v="Bogotá, D.C."/>
    <s v="Cundinamarca"/>
    <d v="1985-01-13T00:00:00"/>
    <n v="39"/>
    <s v="Profesional en Psicología"/>
    <m/>
  </r>
  <r>
    <x v="4"/>
    <s v="035-2024 C1"/>
    <n v="102386"/>
    <s v="Secop II"/>
    <s v="035-2024-CPS-AG(102386)"/>
    <s v="FDLSUBA-CD035-2024(102386)"/>
    <x v="0"/>
    <x v="0"/>
    <x v="0"/>
    <d v="2024-02-29T00:00:00"/>
    <m/>
    <s v="JOSE ALEJANDRO GUERRERO LAGUNA"/>
    <n v="19404250"/>
    <s v="Bogotá, D.C."/>
    <n v="1978"/>
    <n v="10200000"/>
    <n v="0"/>
    <n v="0"/>
    <n v="10200000"/>
    <n v="2550000"/>
    <m/>
    <m/>
    <n v="4"/>
    <s v="Persona Natural"/>
    <x v="1"/>
    <s v="1. 29/02/2024 11:28:35 AM Mediante documento radicado en el Fondo de Desarrollo Local de Suba, por quien obra como apoyo a la supervisión del Contrato No. 035-2024-CPS-AG (102386) se solicita CESIÓN del contrato suscrito con JOSE ALEJANDRO GUERRERO LAGUNA identificado con cédula de ciudadanía No. 19.404.250 de Bogotá D.C., de conformidad con la justificación de documento anexo suscrito por el supervisor, que hace parte integral de la presente modificación contractual. Por lo anterior, se realiza la 035-2024-CPS-AG (102386) A WILSON ALEXANDER RINCÓN NIVIA, identificado con cédula de ciudadanía No. 9.398.950 de Sogamoso, a partir del día veintinueve (29) de febrero de 2024, teniendo en cuenta la idoneidad, previa verificación de los requisitos aportados por el (la) contratista. Lo anterior de conformidad con los documentos anexos, los cuales hacen parte integral de la presente modificación contractual."/>
    <s v="Prestar el servicio como conductor de los vehículos livianos que integran el parque automotor de la Alcaldía Local De Suba"/>
    <s v="https://community.secop.gov.co/Public/Tendering/OpportunityDetail/Index?noticeUID=CO1.NTC.5704526&amp;isFromPublicArea=True&amp;isModal=False"/>
    <x v="8"/>
    <x v="556"/>
    <d v="2024-02-26T00:00:00"/>
    <d v="2024-06-15T00:00:00"/>
    <s v="3 meses 21 días."/>
    <d v="2024-06-15T00:00:00"/>
    <s v=""/>
    <d v="2024-06-15T00:00:00"/>
    <s v="3 meses 21 días."/>
    <s v="Término Ok"/>
    <m/>
    <m/>
    <m/>
    <m/>
    <s v="Calle 146A # 97 16 APT 318"/>
    <n v="3108303359"/>
    <s v="yeyo959@gmail.com"/>
    <s v="Bancolombia"/>
    <s v="Ahorros"/>
    <n v="19864016815"/>
    <s v="Masculino"/>
    <s v="Colombia"/>
    <s v="Bogotá, D.C."/>
    <s v="Cundinamarca"/>
    <d v="1959-09-03T00:00:00"/>
    <n v="64"/>
    <s v="BACHILLER"/>
    <m/>
  </r>
  <r>
    <x v="4"/>
    <s v="035-2024"/>
    <n v="102386"/>
    <s v="Secop II"/>
    <s v="035-2024-CPS-AG(102386)"/>
    <s v="FDLSUBA-CD035-2024(102386)"/>
    <x v="0"/>
    <x v="0"/>
    <x v="0"/>
    <m/>
    <m/>
    <s v="WILSON ALEXANDER RINCÓN NIVIA"/>
    <n v="9398950"/>
    <s v="Sogamoso (Boyacá)"/>
    <n v="1978"/>
    <n v="10200000"/>
    <n v="0"/>
    <n v="0"/>
    <n v="10200000"/>
    <n v="2550000"/>
    <m/>
    <m/>
    <n v="4"/>
    <s v="Persona Natural"/>
    <x v="6"/>
    <s v="2. 17/05/2024 6:06:41 PM_x0009_Se procede aclarar que por error de digitación en el contrato prestación de servicios N° 294-2024-CPS- AG(107805), suscrito con SERGIO EDUARDO MORA PACHON, IDENTIFICADA (O) CON CÉDULA DE CIUDADANÍA N° 1.233.903.612 DE BOGOTA, se presentó un error en la Plataforma SECOP, puesto quedo como fecha de terminación del contrato el día 08 de julio de 2024, siendo real el día 13 de julio de 2024. La presente aclaración se justifica con fundamento en el artículo 45 del Código de Procedimiento Administrativo y de lo Contencioso Administrativo, respecto de corrección de errores formales."/>
    <s v="Prestar el servicio como conductor de los vehículos livianos que integran el parque automotor de la Alcaldía Local De Suba"/>
    <s v="https://community.secop.gov.co/Public/Tendering/OpportunityDetail/Index?noticeUID=CO1.NTC.5704526&amp;isFromPublicArea=True&amp;isModal=False"/>
    <x v="8"/>
    <x v="556"/>
    <d v="2024-02-26T00:00:00"/>
    <d v="2024-06-25T00:00:00"/>
    <s v="4 meses "/>
    <d v="2024-06-25T00:00:00"/>
    <s v=""/>
    <d v="2024-06-25T00:00:00"/>
    <s v="4 meses "/>
    <s v="Término Ok"/>
    <m/>
    <m/>
    <m/>
    <m/>
    <s v="Carrera 114 A 77 70 IN 3 AP 201"/>
    <n v="3132533409"/>
    <s v="wilson.rincon11@hotmail.com"/>
    <s v="Banco Davivienda"/>
    <s v="Ahorros"/>
    <s v="456200015646"/>
    <s v="Masculino"/>
    <s v="Colombia"/>
    <s v="Bogotá, D.C."/>
    <s v="Cundinamarca"/>
    <d v="1972-09-11T00:00:00"/>
    <n v="51"/>
    <s v="BACHILLER"/>
    <m/>
  </r>
  <r>
    <x v="4"/>
    <s v="036-2024"/>
    <n v="102497"/>
    <s v="Secop II"/>
    <s v="036-2024-CPS-P(102497)"/>
    <s v="FDLSUBA-CD036-2024(102497)"/>
    <x v="0"/>
    <x v="0"/>
    <x v="1"/>
    <m/>
    <m/>
    <s v="LIZ DAYANA RIVAS PACHECO"/>
    <n v="1010231719"/>
    <s v="Bogotá, D.C."/>
    <n v="1979"/>
    <n v="20200000"/>
    <n v="0"/>
    <n v="0"/>
    <n v="20200000"/>
    <n v="5050000"/>
    <m/>
    <m/>
    <n v="1"/>
    <s v="Persona Natural"/>
    <x v="6"/>
    <m/>
    <s v="PRESTAR LOS SERVICIOS PROFESIONALES PARA APOYAR JURÍDICAMENTE LA EJECUCIÓN DE LAS ACCIONES REQUERIDAS PARA LA DEPURACIÓN DE LAS ACTUACIONES ADMINISTRATIVAS QUE CURSAN EN LA ALCALDÍA LOCAL"/>
    <s v="https://community.secop.gov.co/Public/Tendering/OpportunityDetail/Index?noticeUID=CO1.NTC.5774876&amp;isFromPublicArea=True&amp;isModal=False"/>
    <x v="21"/>
    <x v="560"/>
    <d v="2024-03-13T00:00:00"/>
    <d v="2024-06-15T00:00:00"/>
    <s v="3 meses 3 días."/>
    <d v="2024-06-15T00:00:00"/>
    <s v=""/>
    <d v="2024-06-15T00:00:00"/>
    <s v="3 meses 3 días."/>
    <s v="Término Ok"/>
    <m/>
    <m/>
    <m/>
    <m/>
    <s v="Calle 23 # 85 A - 59"/>
    <n v="3115294777"/>
    <s v="lizzygabuu@gmail.com"/>
    <s v="Banco Davivienda"/>
    <s v="Ahorros"/>
    <s v="550009800205339"/>
    <s v="Femenino"/>
    <s v="Colombia"/>
    <s v="Bogotá, D.C."/>
    <s v="Cundinamarca"/>
    <d v="1998-06-10T00:00:00"/>
    <n v="25"/>
    <s v="Profesional en Derecho "/>
    <m/>
  </r>
  <r>
    <x v="4"/>
    <s v="037-2024"/>
    <n v="102408"/>
    <s v="Secop II"/>
    <s v="037-2024-CPS-AG(102408)"/>
    <s v="FDLSUBA-CD037-2024(102408)"/>
    <x v="0"/>
    <x v="0"/>
    <x v="0"/>
    <m/>
    <m/>
    <s v="JEICER DISNEY GUTIÉRREZ ÁLVAREZ"/>
    <n v="1069739546"/>
    <s v="Fusagasuga (Cundinamarca)"/>
    <n v="1978"/>
    <n v="16000000"/>
    <n v="0"/>
    <n v="0"/>
    <n v="16000000"/>
    <n v="4000000"/>
    <m/>
    <m/>
    <n v="1"/>
    <s v="Persona Natural"/>
    <x v="6"/>
    <m/>
    <s v="APOYAR EN LAS TAREAS OPERATIVAS DE CARÁCTER ARCHIVÍSTICO DESARROLLADAS EN LA ALCALDÍA LOCAL PARA GARANTIZAR LA APLICACIÓN CORRECTA DE LOS PROCEDIMIENTOS TÉCNICOS"/>
    <s v="https://community.secop.gov.co/Public/Tendering/OpportunityDetail/Index?noticeUID=CO1.NTC.5706943&amp;isFromPublicArea=True&amp;isModal=False"/>
    <x v="19"/>
    <x v="553"/>
    <d v="2024-02-27T00:00:00"/>
    <d v="2024-06-15T00:00:00"/>
    <s v="3 meses 20 días."/>
    <d v="2024-06-15T00:00:00"/>
    <s v=""/>
    <d v="2024-06-15T00:00:00"/>
    <s v="3 meses 20 días."/>
    <s v="Término Ok"/>
    <m/>
    <m/>
    <m/>
    <m/>
    <s v="Carrera 90 bis 75-77"/>
    <n v="3142241613"/>
    <s v="alvarezdisney.j@gmail.com"/>
    <s v="Banco Caja Social (BCSC)"/>
    <s v="Ahorros"/>
    <n v="24089709445"/>
    <s v="Femenino"/>
    <s v="Colombia"/>
    <s v="Viota"/>
    <s v="Cundinamarca"/>
    <d v="1992-05-29T00:00:00"/>
    <n v="32"/>
    <s v="Profesional en CIENCIA DE LA INFORMACION Y BIBLIOTECOLOGIA "/>
    <m/>
  </r>
  <r>
    <x v="4"/>
    <s v="038-2024"/>
    <n v="102713"/>
    <s v="Secop II"/>
    <s v="038-2024-CPS-AG(102713)"/>
    <s v="FDLSUBA-CD038-2024(102713)"/>
    <x v="0"/>
    <x v="0"/>
    <x v="0"/>
    <m/>
    <m/>
    <s v="KAREN YISETH NIEVES FORERO"/>
    <n v="1030639236"/>
    <s v="Bogotá, D.C."/>
    <n v="1978"/>
    <n v="12000000"/>
    <n v="0"/>
    <n v="0"/>
    <n v="12000000"/>
    <n v="4000000"/>
    <m/>
    <m/>
    <n v="1"/>
    <s v="Persona Natural"/>
    <x v="0"/>
    <m/>
    <s v="PRESTAR LOS SERVICIOS DE APOYO EN EL ÁREA DE GESTIÓN DEL DESARROLLO LOCAL, REALIZANDO ACTIVIDADES ADMINISTRATIVAS EN LAS DIFERENTES ETAPAS DE LOS PROCESOS DE ADQUISICIÓN DE BIENES Y SERVICIOS EN LOS APLICATIVOS A LOS QUE HAYA LUGAR"/>
    <s v="https://community.secop.gov.co/Public/Tendering/OpportunityDetail/Index?noticeUID=CO1.NTC.5697780&amp;isFromPublicArea=True&amp;isModal=true&amp;asPopupView=true"/>
    <x v="3"/>
    <x v="555"/>
    <d v="2024-02-21T00:00:00"/>
    <d v="2024-05-20T00:00:00"/>
    <s v="3 meses "/>
    <d v="2024-05-20T00:00:00"/>
    <s v=""/>
    <d v="2024-05-20T00:00:00"/>
    <s v="3 meses "/>
    <s v="Término Ok"/>
    <m/>
    <m/>
    <m/>
    <m/>
    <s v="Calle 69 sur #89 a 76"/>
    <n v="3135864690"/>
    <s v="kanieves.f@gmail.com"/>
    <s v="Banco Caja Social (BCSC)"/>
    <s v="Ahorros"/>
    <n v="24101308728"/>
    <s v="Femenino"/>
    <s v="Colombia"/>
    <s v="Bogotá, D.C."/>
    <s v="Cundinamarca"/>
    <d v="1994-04-02T00:00:00"/>
    <n v="30"/>
    <s v="Profesional en FINANZAS Y COMERCIO INTERNACIONAL"/>
    <m/>
  </r>
  <r>
    <x v="4"/>
    <s v="039-2024"/>
    <n v="102721"/>
    <s v="Secop II"/>
    <s v="039-2024-CPS-AG(102721)"/>
    <s v="FDLSUBA-CD039-2024(102721)"/>
    <x v="0"/>
    <x v="0"/>
    <x v="0"/>
    <m/>
    <m/>
    <s v="MARIA ISABEL VALENCIA GRAJALES"/>
    <n v="24628177"/>
    <s v="Chinchuná (Caldás)"/>
    <n v="1978"/>
    <n v="8925000"/>
    <n v="4420000"/>
    <n v="0"/>
    <n v="13345000"/>
    <n v="2550000"/>
    <m/>
    <m/>
    <n v="1"/>
    <s v="Persona Natural"/>
    <x v="6"/>
    <s v="1. 29/05/2024 5:11:39 PM Se realiza adición por $4.420.000 y prorroga de 01 mes y 22 días hasta el 26 de julio de 2024, como consta en solicitud de modificacion contractual del contrato 039-2024-CPS-AG(102721) de la contratista MARIA ISABEL VALENCIA."/>
    <s v="PRESTAR LOS SERVICIOS ASISTENCIALES PARA APOYAR AL ÁREA GESTIÓN DEL DESARROLLO LOCAL, REALIZANDO ACTIVIDADES OPERATIVAS Y ADMINISTRATIVAS DE LA GESTIÓN LOCAL"/>
    <s v="https://community.secop.gov.co/Public/Tendering/OpportunityDetail/Index?noticeUID=CO1.NTC.5698324&amp;isFromPublicArea=True&amp;isModal=true&amp;asPopupView=true"/>
    <x v="3"/>
    <x v="555"/>
    <d v="2024-02-21T00:00:00"/>
    <d v="2024-06-04T00:00:00"/>
    <s v="3 meses 15 días."/>
    <d v="2024-07-26T00:00:00"/>
    <s v="1 meses 22 días."/>
    <d v="2024-07-26T00:00:00"/>
    <s v="5 meses 6 días."/>
    <s v="Término Ok"/>
    <m/>
    <m/>
    <m/>
    <m/>
    <s v="Carrera 86 164 61 TO 16 APTO 202"/>
    <n v="3116429928"/>
    <s v="isabelvalencia19@hotmail.com"/>
    <s v="Banco Popular"/>
    <s v="Ahorros"/>
    <n v="24628177"/>
    <s v="Femenino"/>
    <s v="Colombia"/>
    <s v="Palestina "/>
    <s v="Caldás"/>
    <d v="1968-11-19T00:00:00"/>
    <n v="55"/>
    <s v="profesional en Psicología"/>
    <m/>
  </r>
  <r>
    <x v="4"/>
    <s v="040-2024"/>
    <n v="102485"/>
    <s v="Secop II"/>
    <s v="040-2024-CPS-AG(102485)"/>
    <s v="FDLSUBA-CD040-2024(102485)"/>
    <x v="0"/>
    <x v="0"/>
    <x v="0"/>
    <m/>
    <m/>
    <s v="HERNAN REYNALDO ALVARADO URREGO"/>
    <n v="1019046455"/>
    <s v="Bogotá, D.C."/>
    <n v="1978"/>
    <n v="10200000"/>
    <n v="0"/>
    <n v="0"/>
    <n v="10200000"/>
    <n v="2550000"/>
    <m/>
    <m/>
    <n v="1"/>
    <s v="Persona Natural"/>
    <x v="6"/>
    <m/>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5710287&amp;isFromPublicArea=True&amp;isModal=False"/>
    <x v="19"/>
    <x v="556"/>
    <d v="2024-02-26T00:00:00"/>
    <d v="2024-06-15T00:00:00"/>
    <s v="3 meses 21 días."/>
    <d v="2024-06-15T00:00:00"/>
    <s v=""/>
    <d v="2024-06-15T00:00:00"/>
    <s v="3 meses 21 días."/>
    <s v="Término Ok"/>
    <m/>
    <m/>
    <m/>
    <m/>
    <s v="Calle 151C#107-10"/>
    <n v="3143901165"/>
    <s v="WDAYNER1889@HOTMAIL.COM"/>
    <s v="Bancolombia"/>
    <s v="Ahorros"/>
    <s v="24042534440"/>
    <s v="Masculino"/>
    <s v="Colombia"/>
    <s v="Bogotá, D.C."/>
    <s v="Cundinamarca"/>
    <d v="1989-08-18T00:00:00"/>
    <n v="34"/>
    <s v="BACHILLER"/>
    <m/>
  </r>
  <r>
    <x v="4"/>
    <s v="041-2024"/>
    <n v="102493"/>
    <s v="Secop II"/>
    <s v="041-2024-CPS-AG(102493)"/>
    <s v="FDLSUBA-CD041-2024(102493)"/>
    <x v="0"/>
    <x v="0"/>
    <x v="0"/>
    <m/>
    <m/>
    <s v="SEBASTIÁN RODRÍGUEZ SOLÓRZANO"/>
    <n v="1015441274"/>
    <s v="Bogotá, D.C."/>
    <n v="2032"/>
    <n v="10200000"/>
    <n v="0"/>
    <n v="0"/>
    <n v="10200000"/>
    <n v="2550000"/>
    <m/>
    <m/>
    <n v="5"/>
    <s v="Persona Natural"/>
    <x v="6"/>
    <m/>
    <s v="PRESTAR SERVICIOS DE APOYO EN LAS ACTIVIDADES DE SEGURIDAD, CONVIVENCIA CIUDADANA Y RECUPERACIÓN DEL ESPACIO PÚBLICO PARA EL CUMPLIMIENTO EFECTIVO DE LAS METAS DEL PROYECTO DE INVERSIÓN 2032 - SUBA CONVIVE CON SEGURIDAD Y TRANQUILIDAD"/>
    <s v="https://community.secop.gov.co/Public/Tendering/OpportunityDetail/Index?noticeUID=CO1.NTC.5710751&amp;isFromPublicArea=True&amp;isModal=False"/>
    <x v="13"/>
    <x v="556"/>
    <d v="2024-02-27T00:00:00"/>
    <d v="2024-06-15T00:00:00"/>
    <s v="3 meses 20 días."/>
    <d v="2024-06-15T00:00:00"/>
    <s v=""/>
    <d v="2024-06-15T00:00:00"/>
    <s v="3 meses 20 días."/>
    <s v="Término Ok"/>
    <m/>
    <m/>
    <m/>
    <m/>
    <s v="Carrera 132#132-38"/>
    <n v="3206896789"/>
    <s v="YESANCHEZHE@UNISANITAS.EDU.CO"/>
    <s v="Bancolombia"/>
    <s v="Ahorros"/>
    <s v="42481796"/>
    <s v="Masculino"/>
    <s v="Colombia"/>
    <s v="Bogotá, D.C."/>
    <s v="Cundinamarca"/>
    <d v="1987-12-26T00:00:00"/>
    <n v="36"/>
    <s v="PSICOLOGIA"/>
    <m/>
  </r>
  <r>
    <x v="4"/>
    <s v="042-2024"/>
    <n v="102724"/>
    <s v="Secop II"/>
    <s v="042-2024-CPS-AG(102724)"/>
    <s v="FDLSUBA-CD042-2024(102724)"/>
    <x v="0"/>
    <x v="0"/>
    <x v="1"/>
    <m/>
    <m/>
    <s v="YEISSON FERNANDO GARZON ESPELETA"/>
    <n v="1073604755"/>
    <s v="Pacho (Cundinamarca)"/>
    <n v="1978"/>
    <n v="24500000"/>
    <n v="0"/>
    <n v="0"/>
    <n v="24500000"/>
    <n v="7000000"/>
    <m/>
    <m/>
    <n v="1"/>
    <s v="Persona Natural"/>
    <x v="0"/>
    <m/>
    <s v="PRESTAR LOS SERVICIOS PROFESIONALES COMO ABOGADO PARA DEPURAR LAS OBLIGACIONES POR PAGAR A CARGO DEL FONDO DE DESARROLLO LOCAL DE SUBA"/>
    <s v="https://community.secop.gov.co/Public/Tendering/OpportunityDetail/Index?noticeUID=CO1.NTC.5715089&amp;isFromPublicArea=True&amp;isModal=False"/>
    <x v="3"/>
    <x v="556"/>
    <d v="2024-02-23T00:00:00"/>
    <d v="2024-06-06T00:00:00"/>
    <s v="3 meses 15 días."/>
    <d v="2024-06-06T00:00:00"/>
    <s v=""/>
    <d v="2024-06-06T00:00:00"/>
    <s v="3 meses 15 días."/>
    <s v="Término Ok"/>
    <m/>
    <m/>
    <m/>
    <m/>
    <s v="Calle 60 # 9 A - 46"/>
    <n v="3214284706"/>
    <s v="yefergares@gmail.com"/>
    <s v="Bancolombia"/>
    <s v="Ahorros"/>
    <n v="3111884985"/>
    <s v="Masculino"/>
    <s v="Colombia"/>
    <s v="Pacho"/>
    <s v="Cundinamarca"/>
    <d v="1992-11-30T00:00:00"/>
    <n v="31"/>
    <s v="ESPECIALIZACION EN DERECHO PUBLICO"/>
    <m/>
  </r>
  <r>
    <x v="4"/>
    <s v="043-2024"/>
    <n v="102709"/>
    <s v="Secop II"/>
    <s v="043-2024-CPS-AG(102709)"/>
    <s v="FDLSUBA-CD043-2024(102709)"/>
    <x v="0"/>
    <x v="0"/>
    <x v="1"/>
    <m/>
    <m/>
    <s v="EDWIN JOSE VERGARA MORALES"/>
    <n v="1015427793"/>
    <s v="Purificación (Tolima)"/>
    <n v="1978"/>
    <n v="17675000"/>
    <n v="0"/>
    <n v="0"/>
    <n v="17675000"/>
    <n v="5050000"/>
    <m/>
    <m/>
    <n v="1"/>
    <s v="Persona Natural"/>
    <x v="0"/>
    <m/>
    <s v="Prestar los servicios profesionales como abogado (a) para apoyar la gestión contractual del Área Gestión del Desarrollo Local, en las etapas precontractual y contractual de los procesos de selección de bienes y servicios de la Alcaldía Local de Suba"/>
    <s v="https://community.secop.gov.co/Public/Tendering/OpportunityDetail/Index?noticeUID=CO1.NTC.5716106&amp;isFromPublicArea=True&amp;isModal=False"/>
    <x v="3"/>
    <x v="556"/>
    <d v="2024-02-23T00:00:00"/>
    <d v="2024-06-01T00:00:00"/>
    <s v="3 meses 10 días."/>
    <d v="2024-06-01T00:00:00"/>
    <s v=""/>
    <d v="2024-06-01T00:00:00"/>
    <s v="3 meses 10 días."/>
    <s v="Término Ok"/>
    <m/>
    <m/>
    <m/>
    <m/>
    <s v="Calle 11 #9A-43"/>
    <n v="3142155811"/>
    <s v="josevergara1954@gmail.com"/>
    <s v="Bancolombia"/>
    <s v="Ahorros"/>
    <s v="68944348658"/>
    <s v="Masculino"/>
    <s v="Colombia"/>
    <s v="Purificación "/>
    <s v="Tolima"/>
    <d v="1991-11-26T00:00:00"/>
    <n v="32"/>
    <s v="ESPECIALIZACION EN GERENCIA PUBLICA Y CONTROL FISCAL"/>
    <m/>
  </r>
  <r>
    <x v="4"/>
    <s v="044-2024"/>
    <n v="102295"/>
    <s v="Secop II"/>
    <s v="044-2024-CPS-AG(102295)"/>
    <s v="FDLSUBA-CD044-2024(102295)"/>
    <x v="0"/>
    <x v="0"/>
    <x v="0"/>
    <m/>
    <m/>
    <s v="JUAN CARLOS CASTILLO LOPEZ"/>
    <n v="79915114"/>
    <m/>
    <n v="1978"/>
    <n v="10200000"/>
    <n v="0"/>
    <n v="0"/>
    <n v="10200000"/>
    <n v="2550000"/>
    <m/>
    <m/>
    <n v="5"/>
    <s v="Persona Natural"/>
    <x v="6"/>
    <m/>
    <s v="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5716867&amp;isFromPublicArea=True&amp;isModal=False"/>
    <x v="7"/>
    <x v="558"/>
    <d v="2024-02-27T00:00:00"/>
    <d v="2024-06-15T00:00:00"/>
    <s v="3 meses 20 días."/>
    <d v="2024-06-15T00:00:00"/>
    <s v=""/>
    <d v="2024-06-15T00:00:00"/>
    <s v="3 meses 20 días."/>
    <s v="Término Ok"/>
    <m/>
    <m/>
    <m/>
    <m/>
    <s v="Carrera 113B#75A-38"/>
    <n v="3103067006"/>
    <s v="juancastillo1979@yahoo.es"/>
    <s v="Bancolombia"/>
    <s v="Ahorros"/>
    <s v="03567204579"/>
    <s v="Masculino"/>
    <s v="Colombia"/>
    <s v="Bogotá, D.C."/>
    <s v="Cundinamarca"/>
    <d v="1979-10-29T00:00:00"/>
    <n v="44"/>
    <s v="Administración de Empresas"/>
    <m/>
  </r>
  <r>
    <x v="4"/>
    <s v="045-2024"/>
    <n v="105560"/>
    <s v="Secop II"/>
    <s v="045-2024-CPS-AG(105560)"/>
    <s v="FDLSUBA-CD045-2024(105560)"/>
    <x v="0"/>
    <x v="0"/>
    <x v="0"/>
    <m/>
    <m/>
    <s v="SANDRA MARCELA SILVA BERNAL"/>
    <n v="1022346812"/>
    <s v="Bogotá, D.C."/>
    <n v="1978"/>
    <n v="12000000"/>
    <n v="6000000"/>
    <n v="0"/>
    <n v="18000000"/>
    <n v="4000000"/>
    <m/>
    <m/>
    <n v="1"/>
    <s v="Persona Natural"/>
    <x v="6"/>
    <s v="1. 22/05/2024 12:13:08 PM Mediante documento radicado en el Fondo de Desarrollo Local de Suba, y firmado por ANA ISABEL HURTADO SALCEDO, en su calidad de Alcaldesa Local de Suba (E), quien obra como supervisora del Contrato de Prestación de Servicios 045-2024-CPS-AG(105560), suscrito con SANDRA MARCELA SILVA BERNAL, se determina prorrogar por UN (1) MES Y QUINCE (15) DÍAS contado a partir del vencimiento del plazo pactado y adicionar presupuestalmente al contrato la suma de SEIS MILLONES DE PESOS M/CTE. ($ 6.000.000) incluido impuestos, (la justificación se encuentra anexa al presente, la cual hace parte integra del contrato). La nueva fecha terminación del contrato es el 07/07/2024. Para el efecto, se cuenta con el Certificado de Disponibilidad Presupuestal (CDP) No. 1159 del 21/05/2024. El contratista deberá ajustar las garantías con la nueva fecha de terminación y valor del contrato. Lo anterior, con fundamento además en el principio de la autonomía de la voluntad consagrado en el artículo 1602 del Código Civil, en concordancia con el artículo 40 de la Ley 80 de 1993, inciso tercero. Mediante documento radicado en el Fondo de Desarrollo Local de Suba, y firmado por ANA ISABEL HURTADO SALCEDO"/>
    <s v="PRESTAR LOS SERVICIOS DE APOYO TÉCNICO, ADMINISTRATIVO EN EL ÁREA DE GESTIÓN DEL DESARROLLO LOCAL; REALIZANDO ACTIVIDADES EN EL APLICATIVO QUE SE DESIGNE, AFILIACIÓN A RIESGOS LABORALES Y RENDICIÓN INFORME SIVICOF"/>
    <s v="https://community.secop.gov.co/Public/Tendering/OpportunityDetail/Index?noticeUID=CO1.NTC.5716696&amp;isFromPublicArea=True&amp;isModal=False"/>
    <x v="3"/>
    <x v="556"/>
    <d v="2024-02-23T00:00:00"/>
    <d v="2024-05-22T00:00:00"/>
    <s v="3 meses "/>
    <d v="2024-07-07T00:00:00"/>
    <s v="1 meses 15 días."/>
    <d v="2024-07-07T00:00:00"/>
    <s v="4 meses 15 días."/>
    <s v="Término Ok"/>
    <m/>
    <m/>
    <m/>
    <m/>
    <s v="Calle 42 H SUR # 81D-41"/>
    <n v="3204926413"/>
    <s v="allansama@hotmail.com"/>
    <s v="Banco Caja Social (BCSC)"/>
    <s v="Ahorros"/>
    <s v="240409900633"/>
    <s v="Femenino"/>
    <s v="Colombia"/>
    <s v="Bogotá, D.C."/>
    <s v="Cundinamarca"/>
    <d v="1988-04-19T00:00:00"/>
    <n v="36"/>
    <s v="TÉCNICO EN ASISTENCIA ADMINISTRATIVA"/>
    <m/>
  </r>
  <r>
    <x v="4"/>
    <s v="046-2024"/>
    <n v="102493"/>
    <s v="Secop II"/>
    <s v="046-2024-CPS-AG(102493)"/>
    <s v="FDLSUBA-CD046-2024(102493)"/>
    <x v="0"/>
    <x v="0"/>
    <x v="0"/>
    <m/>
    <m/>
    <s v="JOSE RICARDO BECERRA CONDE"/>
    <n v="79602587"/>
    <s v="Bogotá, D.C."/>
    <n v="2032"/>
    <n v="10200000"/>
    <n v="0"/>
    <n v="0"/>
    <n v="10200000"/>
    <n v="2550000"/>
    <m/>
    <m/>
    <n v="5"/>
    <s v="Persona Natural"/>
    <x v="6"/>
    <m/>
    <s v="PRESTAR SERVICIOS DE APOYO EN LAS ACTIVIDADES DE SEGURIDAD, CONVIVENCIA CIUDADANA Y RECUPERACIÓN DEL ESPACIO PÚBLICO PARA EL CUMPLIMIENTO EFECTIVO DE LAS METAS DEL PROYECTO DE INVERSIÓN 2032 - SUBA CONVIVE CON SEGURIDAD Y TRANQUILIDAD"/>
    <s v="https://community.secop.gov.co/Public/Tendering/OpportunityDetail/Index?noticeUID=CO1.NTC.5717022&amp;isFromPublicArea=True&amp;isModal=False"/>
    <x v="13"/>
    <x v="556"/>
    <d v="2024-02-23T00:00:00"/>
    <d v="2024-06-22T00:00:00"/>
    <s v="4 meses "/>
    <d v="2024-06-22T00:00:00"/>
    <s v=""/>
    <d v="2024-06-22T00:00:00"/>
    <s v="4 meses "/>
    <s v="Término Ok"/>
    <m/>
    <m/>
    <m/>
    <m/>
    <s v="Calle 142 D # 127 A 59"/>
    <n v="3107588566"/>
    <s v="ricardo-becerra1707@hotmail.com"/>
    <s v="Banco Davivienda"/>
    <s v="Ahorros"/>
    <s v="570473870001236"/>
    <s v="Masculino"/>
    <s v="Colombia"/>
    <s v="Bogotá, D.C."/>
    <s v="Cundinamarca"/>
    <d v="1974-02-12T00:00:00"/>
    <n v="50"/>
    <s v="BACHILLER"/>
    <m/>
  </r>
  <r>
    <x v="4"/>
    <s v="047-2024 C1"/>
    <n v="102701"/>
    <s v="Secop II"/>
    <s v="047-2024-CPS-AG(102701)"/>
    <s v="FDLSUBA-CD047-2024(102701)"/>
    <x v="0"/>
    <x v="0"/>
    <x v="1"/>
    <d v="2024-03-11T00:00:00"/>
    <n v="21466667"/>
    <s v="JUAN CARLOS VEJARANO ECHEVERRY"/>
    <n v="5819766"/>
    <s v="Ibague (Tolima)"/>
    <n v="1978"/>
    <n v="24500000"/>
    <n v="0"/>
    <n v="0"/>
    <n v="24500000"/>
    <n v="7000000"/>
    <m/>
    <m/>
    <n v="1"/>
    <s v="Persona Natural"/>
    <x v="1"/>
    <s v="1. 11/03/2024 7:41:07 PM Mediante documento radicado en el Fondo de Desarrollo Local de Suba, por IVAN DARIO GOMEZ HENAO, quien obra como apoyo a la supervisión del Contrato 047-2024-CPS, se solicita CESIÓN del contrato suscrito con JUAN CARLOS VEJARANO ECHEVERRY, De conformidad con la justificación esgrimida en el documento anexo suscrito por el supervisor, que hace parte integral de la presente modificación contractual. Por lo anterior, se realiza la CESIÓN DEL CONTRATO a MARIA LUCIA BERNAL GOMEZ, a partir del 11 de marzo de 2024, teniendo en cuenta la idoneidad, previa verificación de los requisitos aportados por el (la) contratista. Lo anterior de conformidad con los documentos anexos, los cuales hacen parte integral de la presente modificación contractual."/>
    <s v="PRESTAR LOS SERVICIOS PROFESIONALES COMO ABOGADO (A) PARA APOYAR LA GESTIÓN CONTRACTUAL DEL ÁREA GESTIÓN DEL DESARROLLO LOCAL DE LA ALCALDÍA LOCAL SUBA, EN LOS DIFERENTES PROCESOS DE SELECCIÓN EN SUS ETAPAS PRECONTRACTUAL, CONTRACTUAL Y POSTCONTRACTUAL"/>
    <s v="https://community.secop.gov.co/Public/Tendering/OpportunityDetail/Index?noticeUID=CO1.NTC.5716996&amp;isFromPublicArea=True&amp;isModal=False"/>
    <x v="3"/>
    <x v="556"/>
    <d v="2024-02-28T00:00:00"/>
    <d v="2024-06-11T00:00:00"/>
    <s v="3 meses 15 días."/>
    <d v="2024-06-11T00:00:00"/>
    <s v=""/>
    <d v="2024-06-11T00:00:00"/>
    <s v="3 meses 15 días."/>
    <s v="Término Ok"/>
    <m/>
    <m/>
    <m/>
    <m/>
    <s v="Carrera 90 A # 145 A 96 Suba Centro"/>
    <n v="3108466279"/>
    <s v="jucaverry@gmail.com"/>
    <s v="Bancolombia"/>
    <s v="Ahorros"/>
    <n v="15368400464"/>
    <s v="Masculino"/>
    <s v="Colombia"/>
    <s v="Ibague"/>
    <s v="Tolima"/>
    <d v="1980-02-26T00:00:00"/>
    <n v="44"/>
    <s v="ESPECIALIZACION EN DERECHO ADMINISTRATIVO "/>
    <m/>
  </r>
  <r>
    <x v="4"/>
    <s v="047-2024"/>
    <n v="102701"/>
    <s v="Secop II"/>
    <s v="047-2024-CPS-AG(102701)"/>
    <s v="FDLSUBA-CD047-2024(102701)"/>
    <x v="0"/>
    <x v="0"/>
    <x v="1"/>
    <m/>
    <m/>
    <s v="MARIA LUCIA BERNAL GOMEZ"/>
    <n v="38140443"/>
    <s v="Ibague (Tolima)"/>
    <n v="1978"/>
    <n v="24500000"/>
    <n v="0"/>
    <n v="0"/>
    <n v="24500000"/>
    <n v="7000000"/>
    <m/>
    <m/>
    <n v="1"/>
    <s v="Persona Natural"/>
    <x v="6"/>
    <m/>
    <s v="PRESTAR LOS SERVICIOS PROFESIONALES COMO ABOGADO (A) PARA APOYAR LA GESTIÓN CONTRACTUAL DEL ÁREA GESTIÓN DEL DESARROLLO LOCAL DE LA ALCALDÍA LOCAL SUBA, EN LOS DIFERENTES PROCESOS DE SELECCIÓN EN SUS ETAPAS PRECONTRACTUAL, CONTRACTUAL Y POSTCONTRACTUAL"/>
    <s v="https://community.secop.gov.co/Public/Tendering/OpportunityDetail/Index?noticeUID=CO1.NTC.5716996&amp;isFromPublicArea=True&amp;isModal=False"/>
    <x v="3"/>
    <x v="556"/>
    <d v="2024-02-28T00:00:00"/>
    <d v="2024-06-12T00:00:00"/>
    <s v="3 meses 16 días."/>
    <d v="2024-06-12T00:00:00"/>
    <s v=""/>
    <d v="2024-06-12T00:00:00"/>
    <s v="3 meses 16 días."/>
    <s v="Término Ok"/>
    <m/>
    <m/>
    <m/>
    <m/>
    <s v="Carrera 52A 174B 08"/>
    <n v="3175159930"/>
    <s v="anfemeca22@hotmail.com"/>
    <s v="Banco BBVA"/>
    <s v="Ahorros"/>
    <s v="0636160376"/>
    <s v="Femenino"/>
    <s v="Colombia"/>
    <s v="Libano "/>
    <s v="Tolima"/>
    <d v="1980-02-10T00:00:00"/>
    <n v="44"/>
    <s v="Profesional en Derecho "/>
    <m/>
  </r>
  <r>
    <x v="4"/>
    <s v="048-2024"/>
    <n v="105391"/>
    <s v="Secop II"/>
    <s v="048-2024-CPS-P(105391)"/>
    <s v="FDLSUBA-CD048-2024(105391)"/>
    <x v="0"/>
    <x v="0"/>
    <x v="1"/>
    <m/>
    <m/>
    <s v="FRANCISCO JAVIER SALAZAR GURRUTE"/>
    <n v="1083902434"/>
    <s v="Pitalito (Huila)"/>
    <n v="1978"/>
    <n v="31500000"/>
    <n v="0"/>
    <n v="0"/>
    <n v="31500000"/>
    <n v="9000000"/>
    <m/>
    <m/>
    <n v="1"/>
    <s v="Persona Natural"/>
    <x v="0"/>
    <m/>
    <s v="PRESTAR SERVICIOS PROFESIONALES ESPECIALIZADOS PARA APOYAR EL DESPACHO EN EL SEGUIMIENTO A TUTELAS, ACCIONES POPULARES, INCIDENTES DE DESACATO, PROPOSICIONES, REQUERIMIENTOS DE ENTES DE CONTROL Y DEMÁS ASUNTOS DE ÍNDOLE JURÍDICO Y ADMINISTRATIVO QUE SEAN DESIGNADOS POR EL ALCALDE (SA) LOCAL"/>
    <s v="https://community.secop.gov.co/Public/Tendering/OpportunityDetail/Index?noticeUID=CO1.NTC.5719714&amp;isFromPublicArea=True&amp;isModal=False"/>
    <x v="14"/>
    <x v="558"/>
    <d v="2024-02-23T00:00:00"/>
    <d v="2024-06-06T00:00:00"/>
    <s v="3 meses 15 días."/>
    <d v="2024-06-06T00:00:00"/>
    <s v=""/>
    <d v="2024-06-06T00:00:00"/>
    <s v="3 meses 15 días."/>
    <s v="Término Ok"/>
    <m/>
    <m/>
    <m/>
    <m/>
    <s v="Calle 8A 72A 32"/>
    <n v="3204402762"/>
    <s v="frjsalazargu@unal.edu.co"/>
    <s v="Bancolombia"/>
    <s v="Ahorros"/>
    <n v="64058821649"/>
    <s v="Masculino"/>
    <s v="Colombia "/>
    <s v="Pitalito"/>
    <s v="Huila"/>
    <d v="1993-07-03T00:00:00"/>
    <n v="30"/>
    <s v="ESPECIALIZACION EN DERECHO PRIVADO ECONÓMICO"/>
    <m/>
  </r>
  <r>
    <x v="4"/>
    <s v="049-2024"/>
    <n v="103157"/>
    <s v="Secop II"/>
    <s v="049-2024-CPS-P(103157)"/>
    <s v="FDLSUBA-CD049-2024(103157)"/>
    <x v="0"/>
    <x v="0"/>
    <x v="1"/>
    <m/>
    <m/>
    <s v="PAULA VANESSA GÓMEZ PASCAGAZA"/>
    <n v="1015461431"/>
    <s v="Bogotá, D.C."/>
    <n v="1978"/>
    <n v="20200000"/>
    <n v="0"/>
    <n v="0"/>
    <n v="20200000"/>
    <n v="5050000"/>
    <m/>
    <m/>
    <n v="1"/>
    <s v="Persona Natural"/>
    <x v="6"/>
    <m/>
    <s v="PRESTAR SERVICIOS PROFESIONALES PARA APOYAR EL CUBRIMIENTO DE LAS ACTIVIDADES Y AGENDA DE LA JUNTA ADMINISTRADORA LOCAL A NIVEL INTERNO Y EXTERNO, ASÍ COMO LA GENERACIÓN DE CONTENIDOS PERIODÍSTICOS"/>
    <s v="https://community.secop.gov.co/Public/Tendering/OpportunityDetail/Index?noticeUID=CO1.NTC.5721707&amp;isFromPublicArea=True&amp;isModal=False"/>
    <x v="18"/>
    <x v="558"/>
    <d v="2024-03-01T00:00:00"/>
    <d v="2024-06-15T00:00:00"/>
    <s v="3 meses 15 días."/>
    <d v="2024-06-15T00:00:00"/>
    <s v=""/>
    <d v="2024-06-15T00:00:00"/>
    <s v="3 meses 15 días."/>
    <s v="Término Ok"/>
    <m/>
    <m/>
    <m/>
    <m/>
    <s v="Calle 78D #112F 34"/>
    <n v="3204592814"/>
    <s v="paulavanessa896@gmail.com"/>
    <s v="Bancolombia"/>
    <s v="Ahorros"/>
    <n v="24687926915"/>
    <s v="Femenino"/>
    <s v="Colombia"/>
    <s v="Bogotá, D.C."/>
    <s v="Cundinamarca"/>
    <d v="1996-03-08T00:00:00"/>
    <n v="28"/>
    <s v="Profesional en comunicación social "/>
    <m/>
  </r>
  <r>
    <x v="4"/>
    <s v="050-2024"/>
    <n v="102389"/>
    <s v="Secop II"/>
    <s v="050-2024-CPS-P(102389)"/>
    <s v="FDLSUBA-CD050-2024(102389)"/>
    <x v="0"/>
    <x v="0"/>
    <x v="1"/>
    <m/>
    <m/>
    <s v="LINA MARIA ZEA CAMPIÑO"/>
    <n v="1110591903"/>
    <s v="Ibague (Tolima)"/>
    <n v="1978"/>
    <n v="20200000"/>
    <n v="0"/>
    <n v="0"/>
    <n v="20200000"/>
    <n v="5050000"/>
    <m/>
    <m/>
    <n v="1"/>
    <s v="Persona Natural"/>
    <x v="6"/>
    <s v="1. 2/04/2024 12:23:18 PM Se procede aclarar que por error de digitación del contrato 050-2024-CPS-P(102389), suscrito con LINA MARIA SEA CAMPIÑO, se registró por error fecha de inicio 29/02/2024; sin embargo, la fecha correcta es el 28/02/2024, tal y como se evidencia en el acta de inicio. La presente aclaración se justifica con fundamento en el artículo 45 del Código de Procedimiento Administrativo y de lo Contencioso Administrativo, respecto de corrección de errores formales."/>
    <s v="PRESTAR LOS SERVICIOS PROFESIONALES AL ÁREA DE GESTIÓN DE DESARROLLO LOCAL DE LA ALCALDÍA LOCAL DE SUBA, CON EL FIN DE APOYAR LA FORMULACIÓN Y EJECUCIÓN DE LAS ACTIVIDADES DE FORTALECIMIENTO DEL CLIMA, LA CULTURA ORGANIZACIONAL Y EL DESARROLLO DE LAS ACCIONES EN MATERIA DE BIENESTAR, CAPACITACIÓN Y SEGURIDAD EN EL TRABAJO"/>
    <s v="https://community.secop.gov.co/Public/Tendering/OpportunityDetail/Index?noticeUID=CO1.NTC.5723832&amp;isFromPublicArea=True&amp;isModal=False"/>
    <x v="8"/>
    <x v="558"/>
    <d v="2024-02-28T00:00:00"/>
    <d v="2024-06-15T00:00:00"/>
    <s v="3 meses 19 días."/>
    <d v="2024-06-15T00:00:00"/>
    <s v=""/>
    <d v="2024-06-15T00:00:00"/>
    <s v="3 meses 19 días."/>
    <s v="Término Ok"/>
    <m/>
    <m/>
    <m/>
    <m/>
    <s v="Avenida 37 n 4B 08"/>
    <n v="3213734656"/>
    <s v="linamariazeacampino@gmail.com"/>
    <s v="Banco Caja Social (BCSC)"/>
    <s v="Ahorros"/>
    <n v="24074473021"/>
    <s v="Femenino"/>
    <s v="Colombia"/>
    <s v="Ibague"/>
    <s v="Tolima"/>
    <d v="1998-07-22T00:00:00"/>
    <n v="25"/>
    <s v="Administración de Salud Ocupacional"/>
    <m/>
  </r>
  <r>
    <x v="4"/>
    <s v="051-2024"/>
    <n v="102311"/>
    <s v="Secop II"/>
    <s v="051-2024-CPS-P(102311)"/>
    <s v="FDLSUBA-CD051-2024(102311)"/>
    <x v="0"/>
    <x v="0"/>
    <x v="1"/>
    <m/>
    <m/>
    <s v="CINDY MARCELA CASTRO OVALLE"/>
    <n v="52962591"/>
    <s v="Bogotá, D.C."/>
    <n v="1979"/>
    <n v="20200000"/>
    <n v="0"/>
    <n v="0"/>
    <n v="20200000"/>
    <n v="5050000"/>
    <m/>
    <m/>
    <n v="5"/>
    <s v="Persona Natural"/>
    <x v="6"/>
    <m/>
    <s v="PRESTAR LOS SERVICIOS PROFESIONALES PARA APOYAR JURÍDICAMENTE LA EJECUCIÓN DE LAS ACCIONES REQUERIDAS PARA LA DEPURACIÓN DE LAS ACTUACIONES ADMINISTRATIVAS QUE CURSAN EN LA ALCALDÍA LOCAL."/>
    <s v="https://community.secop.gov.co/Public/Tendering/OpportunityDetail/Index?noticeUID=CO1.NTC.5724614&amp;isFromPublicArea=True&amp;isModal=False"/>
    <x v="30"/>
    <x v="558"/>
    <d v="2024-03-04T00:00:00"/>
    <d v="2024-06-15T00:00:00"/>
    <s v="3 meses 12 días."/>
    <d v="2024-06-15T00:00:00"/>
    <s v=""/>
    <d v="2024-06-15T00:00:00"/>
    <s v="3 meses 12 días."/>
    <s v="Término Ok"/>
    <m/>
    <m/>
    <m/>
    <m/>
    <s v="Calle 169 B 75 60"/>
    <n v="3013961489"/>
    <s v="marcela_ovalle@hotmail.com"/>
    <s v="Bancolombia"/>
    <s v="Ahorros"/>
    <s v="10158132147"/>
    <s v="Femenino"/>
    <s v="Colombia "/>
    <s v="Bogotá, D.C."/>
    <s v="Cundinamarca"/>
    <d v="1983-01-26T00:00:00"/>
    <n v="41"/>
    <s v="Master en gobierno y cultura de las organizaciones; Executive MBA; MAESTRIA EN ADMINISTRACION DE NEGOCIOS (MBA); DERECHO"/>
    <m/>
  </r>
  <r>
    <x v="4"/>
    <s v="052-2024"/>
    <n v="102355"/>
    <s v="Secop II"/>
    <s v="052-2024-CPS-P(102355)"/>
    <s v="FDLSUBA-CD052-2024(102355)"/>
    <x v="0"/>
    <x v="0"/>
    <x v="1"/>
    <m/>
    <m/>
    <s v="LAURA LILIANA LEMUS PORTILLO"/>
    <n v="1098770452"/>
    <s v="Bucaramanga (Santander)"/>
    <n v="1978"/>
    <n v="20200000"/>
    <n v="0"/>
    <n v="0"/>
    <n v="20200000"/>
    <n v="5050000"/>
    <m/>
    <m/>
    <n v="1"/>
    <s v="Persona Natural"/>
    <x v="6"/>
    <s v="1. 4/03/2024 1:08:01 PM Que la entidad evidencia de oficio, que se presentó un error mecanográfico, toda vez que en las condiciones generales el número del contrato se registró como N° 051-2024-CPS-P(102311), sin embargo, el número correspondiente al respectivo contrato es 052-2024-CPS-P(102355), tal como consta en el contrato electrónico publicado en la plataforma SECOP II"/>
    <s v="APOYAR JURÍDICAMENTE A LA JUNTA ADMINISTRADORA LOCAL CON EL FIN DE CONTRIBUIR AL ADECUADO CUMPLIMIENTO DE LAS ATRIBUCIONES A SU CARGO"/>
    <s v="https://community.secop.gov.co/Public/Tendering/OpportunityDetail/Index?noticeUID=CO1.NTC.5724691&amp;isFromPublicArea=True&amp;isModal=False"/>
    <x v="18"/>
    <x v="558"/>
    <d v="2024-03-01T00:00:00"/>
    <d v="2024-06-30T00:00:00"/>
    <s v="4 meses "/>
    <d v="2024-06-30T00:00:00"/>
    <s v=""/>
    <d v="2024-06-30T00:00:00"/>
    <s v="4 meses "/>
    <s v="Término Ok"/>
    <m/>
    <m/>
    <m/>
    <m/>
    <s v="Carrera 102 # 155-50"/>
    <n v="3218412956"/>
    <s v="lauralemus95@gmail.com"/>
    <s v="Bancolombia"/>
    <s v="Ahorros"/>
    <n v="81431995450"/>
    <s v="Femenino"/>
    <s v="Colombia "/>
    <s v="Pailitas"/>
    <s v="Cesar"/>
    <d v="1995-05-31T00:00:00"/>
    <n v="29"/>
    <s v="Profesional en Derecho "/>
    <m/>
  </r>
  <r>
    <x v="4"/>
    <s v="053-2024"/>
    <n v="102497"/>
    <s v="Secop II"/>
    <s v="053-2024-CPS-P(102497)"/>
    <s v="FDLSUBA-CD053-2024(102497)"/>
    <x v="0"/>
    <x v="0"/>
    <x v="1"/>
    <m/>
    <m/>
    <s v="ADRIANA ESPINOSA ROJAS"/>
    <n v="39618121"/>
    <s v="Fusagasuga (Cundinamarca)"/>
    <n v="1979"/>
    <n v="20200000"/>
    <n v="0"/>
    <n v="0"/>
    <n v="20200000"/>
    <n v="5050000"/>
    <m/>
    <m/>
    <n v="1"/>
    <s v="Persona Natural"/>
    <x v="6"/>
    <m/>
    <s v="PRESTAR LOS SERVICIOS PROFESIONALES PARA APOYAR JURÍDICAMENTE LA EJECUCIÓN DE LAS ACCIONES REQUERIDAS PARA LA DEPURACIÓN DE LAS ACTUACIONES ADMINISTRATIVAS QUE CURSAN EN LA ALCALDÍA LOCAL."/>
    <s v="https://community.secop.gov.co/Public/Tendering/OpportunityDetail/Index?noticeUID=CO1.NTC.5725071&amp;isFromPublicArea=True&amp;isModal=False"/>
    <x v="21"/>
    <x v="558"/>
    <d v="2024-02-27T00:00:00"/>
    <d v="2024-06-15T00:00:00"/>
    <s v="3 meses 20 días."/>
    <d v="2024-06-15T00:00:00"/>
    <s v=""/>
    <d v="2024-06-15T00:00:00"/>
    <s v="3 meses 20 días."/>
    <s v="Término Ok"/>
    <m/>
    <m/>
    <m/>
    <m/>
    <s v="Carrera 91 Nº 137-70 "/>
    <n v="3114548138"/>
    <s v="aer.espinosar@gmail.com"/>
    <s v="Banco Caja Social (BCSC)"/>
    <s v="Ahorros"/>
    <n v="24113836101"/>
    <s v="Femenino"/>
    <s v="Colombia"/>
    <s v="Bogotá, D.C."/>
    <s v="Cundinamarca"/>
    <d v="1965-07-01T00:00:00"/>
    <n v="58"/>
    <s v="ESPECIALIZACIÓN EN DERECHO PENAL"/>
    <m/>
  </r>
  <r>
    <x v="4"/>
    <s v="054-2024"/>
    <n v="103116"/>
    <s v="Secop II"/>
    <s v="054-2024-CPS-P(103116)"/>
    <s v="FDLSUBA-CD054-2024(103116)"/>
    <x v="0"/>
    <x v="0"/>
    <x v="1"/>
    <m/>
    <m/>
    <s v="TANIA DEL ROCIO BOHORQUEZ RODRIGUEZ"/>
    <n v="52582802"/>
    <s v="Bogotá, D.C."/>
    <n v="1978"/>
    <n v="20200000"/>
    <n v="0"/>
    <n v="0"/>
    <n v="20200000"/>
    <n v="5050000"/>
    <m/>
    <m/>
    <n v="1"/>
    <s v="Persona Natural"/>
    <x v="6"/>
    <m/>
    <s v="PRESTAR LOS SERVICIOS PROFESIONALES DE APOYO TÉCNICO A LA JUNTA ADMINISTRADORA LOCAL"/>
    <s v="https://community.secop.gov.co/Public/Tendering/OpportunityDetail/Index?noticeUID=CO1.NTC.5725216&amp;isFromPublicArea=True&amp;isModal=False"/>
    <x v="18"/>
    <x v="561"/>
    <d v="2024-03-01T00:00:00"/>
    <d v="2024-06-15T00:00:00"/>
    <s v="3 meses 15 días."/>
    <d v="2024-06-15T00:00:00"/>
    <s v=""/>
    <d v="2024-06-15T00:00:00"/>
    <s v="3 meses 15 días."/>
    <s v="Término Ok"/>
    <m/>
    <m/>
    <m/>
    <m/>
    <s v="Calle 150 c bis # 103 f 16"/>
    <n v="3123793363"/>
    <s v="taniarbr71@gmail.com"/>
    <s v="Banco Davivienda"/>
    <s v="Ahorros"/>
    <s v="550008600737491"/>
    <s v="Femenino"/>
    <s v="Colombia "/>
    <s v="Bogotá, D.C."/>
    <s v="Cundinamarca"/>
    <d v="1971-04-30T00:00:00"/>
    <n v="53"/>
    <s v="ADMINISTRACION DE EMPRESAS"/>
    <m/>
  </r>
  <r>
    <x v="4"/>
    <s v="055-2024"/>
    <n v="102367"/>
    <s v="Secop II"/>
    <s v="055-2024-CPS-AG(102367)"/>
    <s v="FDLSUBA-CD055-2024(102367)"/>
    <x v="0"/>
    <x v="0"/>
    <x v="0"/>
    <m/>
    <m/>
    <s v="CONNIE FERNANDA OSORIO CARO"/>
    <n v="1010204149"/>
    <s v="Bogotá, D.C."/>
    <n v="1978"/>
    <n v="9350000"/>
    <n v="0"/>
    <n v="0"/>
    <n v="9350000"/>
    <n v="2550000"/>
    <m/>
    <m/>
    <n v="1"/>
    <s v="Persona Natural"/>
    <x v="6"/>
    <m/>
    <s v="PRESTAR EL APOYO SECRETARIAL A LA JUNTA ADMINISTRADORA LOCAL"/>
    <s v="https://community.secop.gov.co/Public/Tendering/OpportunityDetail/Index?noticeUID=CO1.NTC.5734929&amp;isFromPublicArea=True&amp;isModal=False"/>
    <x v="18"/>
    <x v="554"/>
    <d v="2024-03-04T00:00:00"/>
    <d v="2024-06-15T00:00:00"/>
    <s v="3 meses 12 días."/>
    <d v="2024-06-15T00:00:00"/>
    <s v=""/>
    <d v="2024-06-15T00:00:00"/>
    <s v="3 meses 12 días."/>
    <s v="Término Ok"/>
    <m/>
    <m/>
    <m/>
    <m/>
    <s v="Carrera 103 # 141 37"/>
    <n v="3168209327"/>
    <s v="connie170512@gmail.com"/>
    <s v="Banco Davivienda"/>
    <s v="Ahorros"/>
    <s v="488443811333"/>
    <s v="Femenino"/>
    <s v="Colombia "/>
    <s v="Bogotá, D.C."/>
    <s v="Cundinamarca"/>
    <d v="1992-09-20T00:00:00"/>
    <n v="31"/>
    <s v="TÉCNICO "/>
    <m/>
  </r>
  <r>
    <x v="4"/>
    <s v="056-2024 C1"/>
    <n v="102311"/>
    <s v="Secop II"/>
    <s v="056-2024-CPS-P(102311)"/>
    <s v="FDLSUBA-CD056-2024(102311)"/>
    <x v="0"/>
    <x v="0"/>
    <x v="1"/>
    <d v="2024-05-02T00:00:00"/>
    <n v="10445667"/>
    <s v="ELKIN DARIO HENAO PELAEZ"/>
    <n v="71741105"/>
    <s v="Medellin (Antioquia)"/>
    <n v="1979"/>
    <n v="20200000"/>
    <n v="0"/>
    <n v="0"/>
    <n v="20200000"/>
    <n v="5050000"/>
    <m/>
    <m/>
    <n v="5"/>
    <s v="Persona Natural"/>
    <x v="1"/>
    <s v="1. 2/05/2024 4:14:38 PM Mediante documento radicado en el Fondo de Desarrollo Local de Suba, por DIEGO ALEJANDRO FERNANDEZ CORTES, quien obra como apoyo a la supervisión del Contrato 056-2024-CPS-P(102311), se solicita CESIÓN del contrato suscrito con ELKIN DARIO HENAO PELÁEZ, De conformidad con la justificación esgrimida en el documento anexo suscrito por el supervisor, que hace parte integral de la presente modificación contractual. Por lo anterior, se realiza la CESIÓN DEL CONTRATO A JORGE EDUARDO VALENZUELA TORRES, identificado con cedula de ciudadanía No. 1.022.349.414 de Bogotá, a partir del 2 de mayo de 2024, teniendo en cuenta la idoneidad, previa verificación de los requisitos aportados por el (la) contratista. Lo anterior de conformidad con los documentos anexos, los cuales hacen parte integral de la presente modificación contractual"/>
    <s v="PRESTAR LOS SERVICIOS PROFESIONALES PARA APOYAR JURÍDICAMENTE LA EJECUCIÓN DE LAS ACCIONES REQUERIDAS PARA LA DEPURACIÓN DE LAS ACTUACIONES ADMINISTRATIVAS QUE CURSAN EN LA ALCALDÍA LOCAL"/>
    <s v="https://community.secop.gov.co/Public/Tendering/OpportunityDetail/Index?noticeUID=CO1.NTC.5739745&amp;isFromPublicArea=True&amp;isModal=False"/>
    <x v="27"/>
    <x v="554"/>
    <d v="2024-03-05T00:00:00"/>
    <d v="2024-06-15T00:00:00"/>
    <s v="3 meses 11 días."/>
    <d v="2024-06-15T00:00:00"/>
    <s v=""/>
    <d v="2024-06-15T00:00:00"/>
    <s v="3 meses 11 días."/>
    <s v="Término Ok"/>
    <m/>
    <m/>
    <m/>
    <m/>
    <s v="Calle 22 C NO 29 A 32 apto 105"/>
    <n v="3202716363"/>
    <s v="edhenao2020@gmail.com"/>
    <s v="Banco Davivienda"/>
    <s v="Ahorros"/>
    <n v="9970419272"/>
    <s v="Masculino"/>
    <s v="Colombia "/>
    <s v="Medellin"/>
    <s v="Antioquia"/>
    <d v="1973-04-15T00:00:00"/>
    <n v="51"/>
    <s v="ESPECIALIZACION EN DERECHO PUBLICO"/>
    <m/>
  </r>
  <r>
    <x v="4"/>
    <s v="056-2024"/>
    <n v="102311"/>
    <s v="Secop II"/>
    <s v="056-2024-CPS-P(102311)"/>
    <s v="FDLSUBA-CD056-2024(102311)"/>
    <x v="0"/>
    <x v="0"/>
    <x v="1"/>
    <m/>
    <m/>
    <s v="JORGE EDUARDO VALENZUELA TORRES"/>
    <n v="71741105"/>
    <s v="Bogotá D.C."/>
    <n v="1979"/>
    <n v="20200000"/>
    <n v="0"/>
    <n v="0"/>
    <n v="20200000"/>
    <n v="5050000"/>
    <m/>
    <m/>
    <n v="5"/>
    <s v="Persona Natural"/>
    <x v="6"/>
    <s v="1. 2/05/2024 4:14:38 PM Mediante documento radicado en el Fondo de Desarrollo Local de Suba, por DIEGO ALEJANDRO FERNANDEZ CORTES, quien obra como apoyo a la supervisión del Contrato 056-2024-CPS-P(102311), se solicita CESIÓN del contrato suscrito con ELKIN DARIO HENAO PELÁEZ, De conformidad con la justificación esgrimida en el documento anexo suscrito por el supervisor, que hace parte integral de la presente modificación contractual. Por lo anterior, se realiza la CESIÓN DEL CONTRATO A JORGE EDUARDO VALENZUELA TORRES, identificado con cedula de ciudadanía No. 1.022.349.414 de Bogotá, a partir del 2 de mayo de 2024, teniendo en cuenta la idoneidad, previa verificación de los requisitos aportados por el (la) contratista. Lo anterior de conformidad con los documentos anexos, los cuales hacen parte integral de la presente modificación contractual"/>
    <s v="PRESTAR LOS SERVICIOS PROFESIONALES PARA APOYAR JURÍDICAMENTE LA EJECUCIÓN DE LAS ACCIONES REQUERIDAS PARA LA DEPURACIÓN DE LAS ACTUACIONES ADMINISTRATIVAS QUE CURSAN EN LA ALCALDÍA LOCAL"/>
    <s v="https://community.secop.gov.co/Public/Tendering/OpportunityDetail/Index?noticeUID=CO1.NTC.5739745&amp;isFromPublicArea=True&amp;isModal=False"/>
    <x v="27"/>
    <x v="554"/>
    <d v="2024-03-05T00:00:00"/>
    <d v="2024-06-15T00:00:00"/>
    <s v="3 meses 11 días."/>
    <d v="2024-06-15T00:00:00"/>
    <s v=""/>
    <d v="2024-06-15T00:00:00"/>
    <s v="3 meses 11 días."/>
    <s v="Término Ok"/>
    <m/>
    <m/>
    <m/>
    <m/>
    <s v="Calle 19 # 5-30 AP 4602, Bogotá"/>
    <n v="3023239716"/>
    <s v="jevtcom@hotmail.com"/>
    <s v="Banco Davivienda"/>
    <s v="Ahorros"/>
    <s v="0570380270010842"/>
    <s v="Masculino"/>
    <s v="Colombia"/>
    <s v="Moniquira"/>
    <s v="Boyacá"/>
    <d v="1988-06-01T00:00:00"/>
    <n v="36"/>
    <s v="MAESTRÍA EN DERECHO PÚBLICO"/>
    <m/>
  </r>
  <r>
    <x v="4"/>
    <s v="057-2024"/>
    <n v="102311"/>
    <s v="Secop II"/>
    <s v="057-2024-CPS-P(102311)"/>
    <s v="FDLSUBA-CD057-2024(102311)"/>
    <x v="0"/>
    <x v="0"/>
    <x v="1"/>
    <m/>
    <m/>
    <s v="IVETTE LORENA LANCHEROS GONZALEZ"/>
    <n v="1013587723"/>
    <s v="Bogotá, D.C."/>
    <n v="1979"/>
    <n v="20200000"/>
    <n v="0"/>
    <n v="0"/>
    <n v="20200000"/>
    <n v="5050000"/>
    <m/>
    <m/>
    <n v="5"/>
    <s v="Persona Natural"/>
    <x v="6"/>
    <m/>
    <s v="PRESTAR LOS SERVICIOS PROFESIONALES PARA APOYAR JURÍDICAMENTE LA EJECUCIÓN DE LAS ACCIONES REQUERIDAS PARA LA DEPURACIÓN DE LAS ACTUACIONES ADMINISTRATIVAS QUE CURSAN EN LA ALCALDÍA LOCAL"/>
    <s v="https://community.secop.gov.co/Public/Tendering/OpportunityDetail/Index?noticeUID=CO1.NTC.5740057&amp;isFromPublicArea=True&amp;isModal=False"/>
    <x v="26"/>
    <x v="554"/>
    <d v="2024-03-04T00:00:00"/>
    <d v="2024-06-15T00:00:00"/>
    <s v="3 meses 12 días."/>
    <d v="2024-06-15T00:00:00"/>
    <s v=""/>
    <d v="2024-06-15T00:00:00"/>
    <s v="3 meses 12 días."/>
    <s v="Término Ok"/>
    <m/>
    <m/>
    <m/>
    <m/>
    <s v="Calle 65 B No. 88 - 59"/>
    <n v="3214075750"/>
    <s v="lorenalancherosg@gmail.com "/>
    <s v="Banco Caja Social (BCSC)"/>
    <s v="Ahorros"/>
    <n v="24083951774"/>
    <s v="Femenino"/>
    <s v="Colombia"/>
    <s v="Bogotá, D.C."/>
    <s v="Cundinamarca"/>
    <d v="1987-05-08T00:00:00"/>
    <n v="37"/>
    <s v="ESPECIALIZACION EN DERECHO ADMINISTRATIVO "/>
    <m/>
  </r>
  <r>
    <x v="4"/>
    <s v="058-2024"/>
    <n v="102504"/>
    <s v="Secop II"/>
    <s v="058-2024-CPS-P(102504)"/>
    <s v="FDLSUBA-CD058-2024(102504)"/>
    <x v="0"/>
    <x v="0"/>
    <x v="1"/>
    <m/>
    <m/>
    <s v="YEIMMY JOHANNA BEJARANO BEJARANO"/>
    <n v="1022325145"/>
    <s v="Bogotá, D.C."/>
    <n v="1979"/>
    <n v="20200000"/>
    <n v="0"/>
    <n v="0"/>
    <n v="20200000"/>
    <n v="5050000"/>
    <m/>
    <m/>
    <n v="1"/>
    <s v="Persona Natural"/>
    <x v="6"/>
    <m/>
    <s v="PRESTAR LOS SERVICIOS PROFESIONALES COMO ABOGADO EN LA ALCALDÍA LOCAL DE SUBA, PRINCIPALMENTE EN TODAS LAS GESTIONES JURÍDICAS Y ADMINISTRATIVAS EN MATERIA DE PROPIEDAD HORIZONTAL"/>
    <s v="https://community.secop.gov.co/Public/Tendering/OpportunityDetail/Index?noticeUID=CO1.NTC.5741242&amp;isFromPublicArea=True&amp;isModal=False"/>
    <x v="21"/>
    <x v="554"/>
    <d v="2024-03-04T00:00:00"/>
    <d v="2024-06-15T00:00:00"/>
    <s v="3 meses 12 días."/>
    <d v="2024-06-15T00:00:00"/>
    <s v=""/>
    <d v="2024-06-15T00:00:00"/>
    <s v="3 meses 12 días."/>
    <s v="Término Ok"/>
    <m/>
    <m/>
    <m/>
    <m/>
    <s v="Carrera 64 a # 2-78"/>
    <n v="3113126118"/>
    <s v="johanna.bejaranoabogada@gmail.com"/>
    <s v="Bancolombia"/>
    <s v="Ahorros"/>
    <n v="5485873432"/>
    <s v="Femenino"/>
    <s v="Colombia "/>
    <s v="Bogotá, D.C."/>
    <s v="Cundinamarca"/>
    <d v="1986-07-10T00:00:00"/>
    <n v="37"/>
    <s v="Profesional en Derecho "/>
    <m/>
  </r>
  <r>
    <x v="4"/>
    <s v="059-2024"/>
    <n v="102287"/>
    <s v="Secop II"/>
    <s v="059-2024-CPS-P(102287)"/>
    <s v="FDLSUBA-CD059-2024(102287)"/>
    <x v="0"/>
    <x v="0"/>
    <x v="0"/>
    <m/>
    <m/>
    <s v="NIGLETH YARELY ROJAS AVENDAÑO"/>
    <n v="1053823868"/>
    <s v="Manizales (Caldás)"/>
    <n v="1978"/>
    <n v="10200000"/>
    <n v="0"/>
    <n v="0"/>
    <n v="10200000"/>
    <n v="2550000"/>
    <m/>
    <m/>
    <n v="1"/>
    <s v="Persona Natural"/>
    <x v="6"/>
    <m/>
    <s v="PRESTAR LOS SERVICIOS DE APOYO AL ÁREA GESTIÓN DE DESARROLLO LOCAL EN EL CENTRO DE DOCUMENTACIÓN E INFORMACIÓN CDI DE LA ALCALDÍA LOCAL DE SUBA"/>
    <s v="https://community.secop.gov.co/Public/Tendering/OpportunityDetail/Index?noticeUID=CO1.NTC.5749920&amp;isFromPublicArea=True&amp;isModal=False"/>
    <x v="7"/>
    <x v="562"/>
    <d v="2024-03-05T00:00:00"/>
    <d v="2024-07-04T00:00:00"/>
    <s v="4 meses "/>
    <d v="2024-07-04T00:00:00"/>
    <s v=""/>
    <d v="2024-07-04T00:00:00"/>
    <s v="4 meses "/>
    <s v="Término Ok"/>
    <m/>
    <m/>
    <m/>
    <m/>
    <s v="TV76B 51B 19"/>
    <n v="3133876927"/>
    <s v="niyaroav@gmail.com"/>
    <s v="Bancolombia"/>
    <s v="Ahorros"/>
    <n v="58964157241"/>
    <s v="Femenino"/>
    <s v="Colombia"/>
    <s v="Rovira"/>
    <s v="Tolima"/>
    <d v="1993-01-08T00:00:00"/>
    <n v="31"/>
    <s v="BACHILLER"/>
    <m/>
  </r>
  <r>
    <x v="4"/>
    <s v="060-2024"/>
    <n v="104071"/>
    <s v="Secop II"/>
    <s v="060-2024-CPS-P(104071)"/>
    <s v="FDLSUBA-CD060-2024(104071)"/>
    <x v="0"/>
    <x v="0"/>
    <x v="1"/>
    <m/>
    <m/>
    <s v="ZULENY ASTRID LESMES GONZALEZ"/>
    <n v="1016099995"/>
    <s v="Bogotá, D.C."/>
    <n v="1978"/>
    <n v="20200000"/>
    <n v="0"/>
    <n v="0"/>
    <n v="20200000"/>
    <n v="5050000"/>
    <m/>
    <m/>
    <n v="1"/>
    <s v="Persona Natural"/>
    <x v="6"/>
    <m/>
    <s v="Prestar servicios profesionales al Área de Gestión del Desarrollo Local para apoyar técnicamente a los responsables e integrantes de los procesos para la implementación de procesos de gestión, acciones de mejora y demás requeridos por el (la) Alcalde(sa) Local."/>
    <s v="https://community.secop.gov.co/Public/Tendering/OpportunityDetail/Index?noticeUID=CO1.NTC.5747409&amp;isFromPublicArea=True&amp;isModal=False"/>
    <x v="6"/>
    <x v="563"/>
    <d v="2024-03-05T00:00:00"/>
    <d v="2024-07-04T00:00:00"/>
    <s v="4 meses "/>
    <d v="2024-07-04T00:00:00"/>
    <s v=""/>
    <d v="2024-07-04T00:00:00"/>
    <s v="4 meses "/>
    <s v="Término Ok"/>
    <m/>
    <m/>
    <m/>
    <m/>
    <s v="Carrera 107A#19-19"/>
    <n v="3202769245"/>
    <s v="zulenylg@gmail.com"/>
    <s v="Banco Caja Social (BCSC)"/>
    <s v="Ahorros"/>
    <n v="24132075705"/>
    <s v="Femenino"/>
    <s v="Colombia"/>
    <s v="Bogotá, D.C."/>
    <s v="Cundinamarca"/>
    <d v="1998-02-08T00:00:00"/>
    <n v="26"/>
    <s v="Ingeniera Industrial"/>
    <m/>
  </r>
  <r>
    <x v="4"/>
    <s v="061-2024 C1"/>
    <n v="102308"/>
    <s v="Secop II"/>
    <s v="061-2024-CPS-P(102308)"/>
    <s v="FDLSUBA-CD061-2024(102308)"/>
    <x v="0"/>
    <x v="0"/>
    <x v="1"/>
    <d v="2024-03-08T00:00:00"/>
    <n v="28798033"/>
    <s v="BLADIMIR TOLEDO CARDOZO"/>
    <n v="7728825"/>
    <s v="Neiva (Huila)"/>
    <n v="1978"/>
    <n v="29792000"/>
    <n v="0"/>
    <n v="0"/>
    <n v="29792000"/>
    <n v="7000000"/>
    <m/>
    <m/>
    <n v="1"/>
    <s v="Persona Natural"/>
    <x v="1"/>
    <s v="1. 08/03/2024 6:18:15 PM Mediante documento radicado en el Fondo de Desarrollo Local de Suba, por ANA ISABEL HORTUA SALCEDO, quien obra como supervisora del Contrato 061-2024-CPS-P(102308), se solicita CESIÓN del contrato suscrito con BLADIMIR TOLEDO CARDOZO. De conformidad con la justificación esgrimida en el documento anexo suscrito por el supervisor, que hace parte integral de la presente modificación contractual. Por lo anterior, se realiza la CESIÓN DEL CONTRATO A BYRON SEBASTIAN DAVILA FANDIÑO, a partir del 8 de marzo de 2024, teniendo en cuenta la idoneidad, previa verificación de los requisitos aportados por el (la) contratista. Lo anterior de conformidad con los documentos anexos, los cuales hacen parte integral de la presente modificación contractual."/>
    <s v="Prestar los servicios profesionales al área de gestión del desarrollo local para apoyar la coordinación de acciones relacionadas con el desarrollo económico en la localidad, en cumplimiento de las metas del plan de desarrollo local."/>
    <s v="https://community.secop.gov.co/Public/Tendering/OpportunityDetail/Index?noticeUID=CO1.NTC.5742710&amp;isFromPublicArea=True&amp;isModal=False"/>
    <x v="22"/>
    <x v="554"/>
    <d v="2024-03-04T00:00:00"/>
    <d v="2024-06-15T00:00:00"/>
    <s v="3 meses 12 días."/>
    <d v="2024-06-15T00:00:00"/>
    <s v=""/>
    <d v="2024-06-15T00:00:00"/>
    <s v="3 meses 12 días."/>
    <s v="Término Ok"/>
    <m/>
    <m/>
    <m/>
    <m/>
    <s v="Calle 24 N. 25-51 "/>
    <n v="3173774912"/>
    <s v="bladimirtoledocardozo@gmail.com"/>
    <s v="Banco Caja Social (BCSC)"/>
    <s v="Ahorros"/>
    <s v="24090619333"/>
    <s v="Masculino"/>
    <s v="Colombia"/>
    <s v="Algeciras"/>
    <s v="Huila"/>
    <d v="1984-05-12T00:00:00"/>
    <n v="40"/>
    <s v="ESPECIALIZACION EN ADMINISTRACION Y GERENCIA DE SISTEMAS DE CALIDAD; ADMINISTRACIÓN DE EMPRESAS; TECNOLOGÍA EN GESTIÓN ADMINISTRATIVA; TECNICA PROFESIONAL EN PROCESOS ADMINISTRATIVOS"/>
    <m/>
  </r>
  <r>
    <x v="4"/>
    <s v="061-2024"/>
    <n v="102308"/>
    <s v="Secop II"/>
    <s v="061-2024-CPS-P(102308)"/>
    <s v="FDLSUBA-CD061-2024(102308)"/>
    <x v="0"/>
    <x v="0"/>
    <x v="1"/>
    <m/>
    <m/>
    <s v="BYRON SEBASTIAN DAVILA FANDIÑO"/>
    <n v="1022393019"/>
    <s v="Bogotá, D.C."/>
    <n v="1978"/>
    <n v="29792000"/>
    <n v="0"/>
    <n v="0"/>
    <n v="29792000"/>
    <n v="7000000"/>
    <m/>
    <m/>
    <n v="1"/>
    <s v="Persona Natural"/>
    <x v="6"/>
    <m/>
    <s v="Prestar los servicios profesionales al área de gestión del desarrollo local para apoyar la coordinación de acciones relacionadas con el desarrollo económico en la localidad, en cumplimiento de las metas del plan de desarrollo local."/>
    <s v="https://community.secop.gov.co/Public/Tendering/OpportunityDetail/Index?noticeUID=CO1.NTC.5742710&amp;isFromPublicArea=True&amp;isModal=False"/>
    <x v="22"/>
    <x v="554"/>
    <d v="2024-03-04T00:00:00"/>
    <d v="2024-06-15T00:00:00"/>
    <s v="3 meses 12 días."/>
    <d v="2024-06-15T00:00:00"/>
    <s v=""/>
    <d v="2024-06-15T00:00:00"/>
    <s v="3 meses 12 días."/>
    <s v="Término Ok"/>
    <m/>
    <m/>
    <m/>
    <m/>
    <s v="Calle 54SUR 3443"/>
    <n v="3155577814"/>
    <s v="bsdavilaf@gmail.com"/>
    <s v="Banco Davivienda"/>
    <s v="Ahorros"/>
    <n v="7700747251"/>
    <s v="Masculino"/>
    <s v="Colombia"/>
    <s v="Bogotá, D.C."/>
    <s v="Cundinamarca"/>
    <d v="1994-05-20T00:00:00"/>
    <n v="30"/>
    <s v="MAESTRIA EN FILOSOFIA"/>
    <m/>
  </r>
  <r>
    <x v="4"/>
    <s v="062-2024"/>
    <n v="102307"/>
    <s v="Secop II"/>
    <s v="062-2024-CPS-AG(102307)"/>
    <s v="FDLSUBA-CD062-2024(102307)"/>
    <x v="0"/>
    <x v="0"/>
    <x v="0"/>
    <m/>
    <m/>
    <s v="ADRIANA MARIA ARIAS PINILLA"/>
    <n v="52170011"/>
    <s v="Bogotá D.C."/>
    <n v="1978"/>
    <n v="16000000"/>
    <n v="0"/>
    <n v="0"/>
    <n v="16000000"/>
    <n v="4000000"/>
    <m/>
    <m/>
    <n v="1"/>
    <s v="Persona Natural"/>
    <x v="6"/>
    <m/>
    <s v="PRESTAR LOS SERVICIOS DE APOYO EN EL ÁREA DE GESTIÓN DEL DESARROLLO LOCAL, REALIZANDO ACTIVIDADES ADMINISTRATIVAS EN LAS DIFERENTES ETAPAS DE LOS PROCESOS DE ADQUISICIÓN DE BIENES Y SERVICIOS RELACIONADOS CON PROCESOS DE PARTICIPACIÓN Y ORGANIZACIÓN TERRITORIAL EN LA LOCALIDAD DE SUBA"/>
    <s v="https://community.secop.gov.co/Public/Tendering/OpportunityDetail/Index?noticeUID=CO1.NTC.5741935&amp;isFromPublicArea=True&amp;isModal=False"/>
    <x v="4"/>
    <x v="554"/>
    <d v="2024-03-01T00:00:00"/>
    <d v="2024-06-15T00:00:00"/>
    <s v="3 meses 15 días."/>
    <d v="2024-06-15T00:00:00"/>
    <s v=""/>
    <d v="2024-06-15T00:00:00"/>
    <s v="3 meses 15 días."/>
    <s v="Término Ok"/>
    <m/>
    <m/>
    <m/>
    <m/>
    <s v="Carrera 99 Bis No 23H-49"/>
    <n v="3168581978"/>
    <s v="admaarias1@hotmail.com_x000d_"/>
    <s v="Banco Davivienda"/>
    <s v="Ahorros"/>
    <s v="488406158151"/>
    <s v="Femenino"/>
    <s v="Colombia"/>
    <s v="Bogotá D.C."/>
    <s v="Cundinamarca"/>
    <d v="1975-03-20T00:00:00"/>
    <n v="49"/>
    <s v="Técnico"/>
    <m/>
  </r>
  <r>
    <x v="4"/>
    <s v="063-2024"/>
    <n v="102285"/>
    <s v="Secop II"/>
    <s v="063-2024-CPS-P(102285)"/>
    <s v="FDLSUBA-CD063-2024(102285)"/>
    <x v="0"/>
    <x v="0"/>
    <x v="0"/>
    <m/>
    <m/>
    <s v="YESENIA PIRAQUIVE VEGA"/>
    <n v="1010227059"/>
    <s v="Bogotá D.C."/>
    <n v="1978"/>
    <n v="28000000"/>
    <n v="0"/>
    <n v="0"/>
    <n v="28000000"/>
    <n v="7000000"/>
    <m/>
    <m/>
    <n v="1"/>
    <s v="Persona Natural"/>
    <x v="6"/>
    <m/>
    <s v="APOYAR EL CUBRIMIENTO DE LAS ACTIVIDADES, CRONOGRAMAS Y AGENDA DE LA ALCALDÍA LOCAL A NIVEL INTERNO Y EXTERNO, ASÍ COMO LA GENERACIÓN DE CONTENIDOS PERIODÍSTICOS"/>
    <s v="https://community.secop.gov.co/Public/Tendering/OpportunityDetail/Index?noticeUID=CO1.NTC.5742464&amp;isFromPublicArea=True&amp;isModal=False"/>
    <x v="15"/>
    <x v="564"/>
    <d v="2024-03-04T00:00:00"/>
    <d v="2024-06-15T00:00:00"/>
    <s v="3 meses 12 días."/>
    <d v="2024-06-15T00:00:00"/>
    <s v=""/>
    <d v="2024-06-15T00:00:00"/>
    <s v="3 meses 12 días."/>
    <s v="Término Ok"/>
    <m/>
    <m/>
    <m/>
    <m/>
    <s v="Carrera 82a # 6b 30"/>
    <n v="3167479273"/>
    <s v="yesenia.piraquive.vega@gmail.com"/>
    <s v="Bancolombia"/>
    <s v="Ahorros"/>
    <n v="30030058484"/>
    <s v="Femenino"/>
    <s v="Colombia"/>
    <s v="Bogotá D.C."/>
    <s v="Cundinamarca"/>
    <d v="1996-03-21T00:00:00"/>
    <n v="28"/>
    <s v="COMUNICACION SOCIAL- PERIODISMO"/>
    <m/>
  </r>
  <r>
    <x v="4"/>
    <s v="064-2024"/>
    <n v="102388"/>
    <s v="Secop II"/>
    <s v="064-2024-CPS-P(102388)"/>
    <s v="FDLSUBA-CD064-2024(102388)"/>
    <x v="0"/>
    <x v="0"/>
    <x v="1"/>
    <m/>
    <m/>
    <s v="NATALIA DÍAZ CONTRERAS"/>
    <n v="1016058422"/>
    <s v="Bogotá D.C."/>
    <n v="1953"/>
    <n v="20200000"/>
    <n v="0"/>
    <n v="0"/>
    <n v="20200000"/>
    <n v="5050000"/>
    <m/>
    <m/>
    <n v="3"/>
    <s v="Persona Natural"/>
    <x v="6"/>
    <m/>
    <s v="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5743101&amp;isFromPublicArea=True&amp;isModal=False"/>
    <x v="2"/>
    <x v="554"/>
    <d v="2024-03-05T00:00:00"/>
    <d v="2024-06-15T00:00:00"/>
    <s v="3 meses 11 días."/>
    <d v="2024-06-15T00:00:00"/>
    <s v=""/>
    <d v="2024-07-04T00:00:00"/>
    <s v="4 meses "/>
    <s v="Término Ok"/>
    <m/>
    <m/>
    <m/>
    <m/>
    <s v="Carrera 4 # 1 - 46 SUR "/>
    <n v="3153901731"/>
    <s v="nataliadiazcontreras058@gmail.com"/>
    <s v="Banco Caja Social (BCSC)"/>
    <s v="Ahorros"/>
    <n v="24080461412"/>
    <s v="Femenino"/>
    <s v="Colombia"/>
    <s v="Bogotá D.C."/>
    <s v="Cundinamarca"/>
    <d v="1993-07-30T00:00:00"/>
    <n v="30"/>
    <s v="ESPECIALIZACION EN GESTION PUBLICA"/>
    <m/>
  </r>
  <r>
    <x v="4"/>
    <s v="065-2024"/>
    <n v="102862"/>
    <s v="Secop II"/>
    <s v="065-2024-CPS-P(102862)"/>
    <s v="FDLSUBA-CD065-2024(102862)"/>
    <x v="0"/>
    <x v="0"/>
    <x v="1"/>
    <m/>
    <m/>
    <s v="LAURA VALENTINA PRIAS GOMEZ"/>
    <n v="1007671189"/>
    <s v="Bogotá D.C."/>
    <n v="1978"/>
    <n v="20200000"/>
    <n v="0"/>
    <n v="0"/>
    <n v="20200000"/>
    <n v="5050000"/>
    <m/>
    <m/>
    <n v="1"/>
    <s v="Persona Natural"/>
    <x v="6"/>
    <m/>
    <s v="PRESTAR SERVICIOS PROFESIONALES PARA DESARROLLAR LOS PROCESOS DE PROMOCIÓN DE LA PARTICIPACIÓN Y LA INNOVACIÓN SOCIAL, QUE CONTRIBUYAN AL FORTALECIMIENTO DE LAS COMPETENCIAS CIUDADANAS DE LA LOCALIDAD DE SUBA MEDIANTE EL LABORATORIO DE INNOVACIÓN SUBALAB"/>
    <s v="https://community.secop.gov.co/Public/Tendering/OpportunityDetail/Index?noticeUID=CO1.NTC.5774876&amp;isFromPublicArea=True&amp;isModal=False"/>
    <x v="9"/>
    <x v="564"/>
    <d v="2024-03-05T00:00:00"/>
    <d v="2024-06-15T00:00:00"/>
    <s v="3 meses 11 días."/>
    <d v="2024-06-15T00:00:00"/>
    <s v=""/>
    <d v="2024-06-15T00:00:00"/>
    <s v="3 meses 11 días."/>
    <s v="Término Ok"/>
    <m/>
    <m/>
    <m/>
    <m/>
    <s v="Carrera 15 #52a-34"/>
    <n v="3208874165"/>
    <s v="lauvaleprias@gmail.com"/>
    <s v="Banco BBVA"/>
    <s v="Ahorros"/>
    <n v="181310384"/>
    <s v="Femenino"/>
    <s v="Colombia"/>
    <s v="Bogotá D.C."/>
    <s v="Cundinamarca"/>
    <d v="2000-03-23T00:00:00"/>
    <n v="24"/>
    <s v="DISEÑO GRAFICO"/>
    <m/>
  </r>
  <r>
    <x v="4"/>
    <s v="066-2024"/>
    <n v="102759"/>
    <s v="Secop II"/>
    <s v="066-2024-CPS-P(102759)"/>
    <s v="FDLSUBA-CD066-2024(102759)"/>
    <x v="0"/>
    <x v="0"/>
    <x v="1"/>
    <m/>
    <m/>
    <s v="JOHN LEON RODRIGUEZ"/>
    <n v="79416677"/>
    <s v="Bogotá D.C."/>
    <n v="1978"/>
    <n v="15150000"/>
    <n v="7575000"/>
    <n v="0"/>
    <n v="22725000"/>
    <n v="5050000"/>
    <m/>
    <m/>
    <n v="1"/>
    <s v="Persona Natural"/>
    <x v="6"/>
    <s v="1. 11/03/2024 1:15:08 PM Por error de plataforma se corrige fecha de terminación del contrato al 03 de junio de 2024_x000a_2. 31/05/2024 3:03:18 PM Mediante documento radicado en el Fondo de Desarrollo Local de Suba, por VICTOR ALFONSO ARIAS GARCÍA, quien obra como apoyo a la supervisión del Contrato 066-2024-CPS-P(102759), se solicita PRORROGA y ADICIÓN del contrato, suscrito con JHON LEON RODRIGUEZ, por el término de UN (1) MES Y QUINCE (15) DIAS, además adicionar SIETE MILLONES QUINIENTOS SETENTA Y CINCO MIL PESOS M/CTE. ($7.575.000). De conformidad con la justificación esgrimida en el documento anexo suscrito por el supervisor, que hace parte integral de la presente modificación contractual. La presente adición se encuentra respaldada con el Certificado de Disponibilidad Presupuestal No. 1185 de fecha 31 de mayo de 2024. La nueva fecha terminación del contrato es el 18 de julio de 2024. Lo anterior, con fundamento además en el principio de la autonomía de la voluntad consagrado en el artículo 1602 del Código Civil, en concordancia con el artículo 40 de la Ley 80 de 1993, inciso tercero."/>
    <s v="PRESTAR SERVICIOS PROFESIONALES EN TEMAS DE TECNOLOGÍA Y/O SISTEMAS EN EL LEVANTAMIENTO Y ANÁLISIS DE REQUISITOS, DESARROLLO, DOCUMENTACIÓN, PRUEBAS Y PUESTA EN MARCHA DE LOS SISTEMAS DE INFORMACIÓN Y LA GESTIÓN DE LA INFORMACIÓN DE LA ALCALDÍA LOCAL DE SUBA"/>
    <s v="https://community.secop.gov.co/Public/Tendering/OpportunityDetail/Index?noticeUID=CO1.NTC.5742627&amp;isFromPublicArea=True&amp;isModal=False"/>
    <x v="9"/>
    <x v="554"/>
    <d v="2024-03-04T00:00:00"/>
    <d v="2024-06-03T00:00:00"/>
    <s v="3 meses "/>
    <d v="2024-07-18T00:00:00"/>
    <s v="1 meses 15 días."/>
    <d v="2024-07-18T00:00:00"/>
    <s v="4 meses 15 días."/>
    <s v="Término Ok"/>
    <m/>
    <m/>
    <m/>
    <m/>
    <s v="Calle 64B No. 70b . 68"/>
    <n v="3108087598"/>
    <s v="johnleonr@hotmail.com"/>
    <s v="Banco Scotiabank Colpatria"/>
    <s v="Ahorros"/>
    <n v="4822002730"/>
    <s v="Masculino"/>
    <s v="Colombia"/>
    <s v="Duitama "/>
    <s v="Boyacá"/>
    <d v="1967-06-04T00:00:00"/>
    <n v="57"/>
    <s v="Administración de Empresas"/>
    <m/>
  </r>
  <r>
    <x v="4"/>
    <s v="067-2024"/>
    <n v="102659"/>
    <s v="Secop II"/>
    <s v="067-2024-CPS-P(102659)"/>
    <s v="FDLSUBA-CD067-2024(102659)"/>
    <x v="0"/>
    <x v="0"/>
    <x v="1"/>
    <m/>
    <m/>
    <s v="LAURA CATALINA MARTINEZ CASTILLO"/>
    <n v="1019028211"/>
    <s v="Bogotá, D.C."/>
    <n v="1978"/>
    <n v="28000000"/>
    <n v="0"/>
    <n v="0"/>
    <n v="28000000"/>
    <n v="7000000"/>
    <m/>
    <m/>
    <n v="1"/>
    <s v="Persona Natural"/>
    <x v="6"/>
    <m/>
    <s v="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5743539&amp;isFromPublicArea=True&amp;isModal=False"/>
    <x v="6"/>
    <x v="564"/>
    <d v="2024-03-05T00:00:00"/>
    <d v="2024-06-16T00:00:00"/>
    <s v="3 meses 12 días."/>
    <d v="2024-06-16T00:00:00"/>
    <s v=""/>
    <d v="2024-06-16T00:00:00"/>
    <s v="3 meses 12 días."/>
    <s v="Término Ok"/>
    <m/>
    <m/>
    <m/>
    <m/>
    <s v="Carrera 98A #146A-34"/>
    <n v="3214971043"/>
    <s v="inglauramartinez1922@gmail.com"/>
    <s v="Banco Davivienda"/>
    <s v="Ahorros"/>
    <s v="488412981315"/>
    <s v="Femenino"/>
    <s v="Colombia"/>
    <s v="Bogotá, D.C."/>
    <s v="Cundinamarca"/>
    <d v="1988-09-19T00:00:00"/>
    <n v="35"/>
    <s v="ESPECIALIZACIÓN EN SISTEMAS INTEGRADOS DE GESTIÓN - QHSE; INGENIERIA INDUSTRIAL"/>
    <m/>
  </r>
  <r>
    <x v="4"/>
    <s v="068-2024"/>
    <n v="102287"/>
    <s v="Secop II"/>
    <s v="068-2024-CPS-AG(102287)"/>
    <s v="FDLSUBA-CD068-2024(102287)"/>
    <x v="0"/>
    <x v="0"/>
    <x v="1"/>
    <m/>
    <m/>
    <s v="DARLY VANNESA SOTELO BORDA"/>
    <n v="1013609480"/>
    <s v="Bogotá, D.C."/>
    <n v="1978"/>
    <n v="10200000"/>
    <n v="0"/>
    <n v="0"/>
    <n v="10200000"/>
    <n v="2550000"/>
    <m/>
    <m/>
    <n v="1"/>
    <s v="Persona Natural"/>
    <x v="6"/>
    <m/>
    <s v="PRESTAR LOS SERVICIOS DE APOYO AL ÁREA GESTIÓN DE DESARROLLO LOCAL EN EL CENTRO DE DOCUMENTACIÓN E INFORMACIÓN CDI DE LA ALCALDÍA LOCAL DE SUBA"/>
    <s v="https://community.secop.gov.co/Public/Tendering/OpportunityDetail/Index?noticeUID=CO1.NTC.5743599&amp;isFromPublicArea=True&amp;isModal=False"/>
    <x v="7"/>
    <x v="564"/>
    <d v="2024-03-04T00:00:00"/>
    <d v="2024-06-15T00:00:00"/>
    <s v="3 meses 12 días."/>
    <d v="2024-06-15T00:00:00"/>
    <s v=""/>
    <d v="2024-06-15T00:00:00"/>
    <s v="3 meses 12 días."/>
    <s v="Término Ok"/>
    <m/>
    <m/>
    <m/>
    <m/>
    <s v="TV 127 C BIS 139 A 76"/>
    <n v="3202917183"/>
    <s v="vanesotelo10@gmail.com"/>
    <s v="Banco Davivienda"/>
    <s v="Ahorros"/>
    <s v="0550488412610047"/>
    <s v="Femenino"/>
    <s v="Colombia"/>
    <s v="Popayan"/>
    <s v="Cauca"/>
    <d v="1990-01-10T00:00:00"/>
    <n v="34"/>
    <s v="ADMINISTRACION DE EMPRESAS"/>
    <m/>
  </r>
  <r>
    <x v="4"/>
    <s v="069-2024"/>
    <n v="102768"/>
    <s v="Secop II"/>
    <s v="069-2024-CPS-P(102768)"/>
    <s v="FDLSUBA-CD069-2024(102768)"/>
    <x v="0"/>
    <x v="0"/>
    <x v="1"/>
    <m/>
    <m/>
    <s v="CAMILO ANDRES PINZON VELASCO"/>
    <n v="1032374068"/>
    <s v="Bogotá, D.C."/>
    <n v="1978"/>
    <n v="28000000"/>
    <n v="0"/>
    <n v="0"/>
    <n v="28000000"/>
    <n v="7000000"/>
    <m/>
    <m/>
    <n v="1"/>
    <s v="Persona Natural"/>
    <x v="6"/>
    <m/>
    <s v="PRESTAR SERVICIOS PROFESIONALES PARA APOYAR LOS PROCESOS DE MANEJO DEL PRESUPUESTO DEL FONDO DE DESARROLLO LOCAL DE SUBA."/>
    <s v="https://community.secop.gov.co/Public/Tendering/OpportunityDetail/Index?noticeUID=CO1.NTC.5746954&amp;isFromPublicArea=True&amp;isModal=False"/>
    <x v="10"/>
    <x v="564"/>
    <d v="2024-03-01T00:00:00"/>
    <d v="2024-06-30T00:00:00"/>
    <s v="4 meses "/>
    <d v="2024-06-30T00:00:00"/>
    <s v=""/>
    <d v="2024-06-30T00:00:00"/>
    <s v="4 meses "/>
    <s v="Término Ok"/>
    <m/>
    <m/>
    <m/>
    <m/>
    <s v="Carrera 7H 14886"/>
    <n v="3107677831"/>
    <s v="L camilin08@gmail.com"/>
    <s v="Banco de Bogotá"/>
    <s v="Ahorros"/>
    <n v="2265239"/>
    <s v="Masculino"/>
    <s v="Colombia"/>
    <s v="Bogotá, D.C."/>
    <s v="Cundinamarca"/>
    <d v="1986-11-08T00:00:00"/>
    <n v="37"/>
    <s v="ESPECIALIZACION EN GESTION DE DESARROLLO ADMINISTRATIVO,ADMINISTRACION DE EMPRESAS"/>
    <m/>
  </r>
  <r>
    <x v="4"/>
    <s v="070-2024"/>
    <n v="102415"/>
    <s v="Secop II"/>
    <s v="070-2024-CPS-AG(102415)"/>
    <s v="FDLSUBA-CD070-2024(102415)"/>
    <x v="0"/>
    <x v="0"/>
    <x v="0"/>
    <m/>
    <m/>
    <s v="JOHN JAIRO TORO RESTREPO"/>
    <n v="71674865"/>
    <s v="Medellin (Antioquia)"/>
    <n v="1978"/>
    <n v="16000000"/>
    <n v="0"/>
    <n v="0"/>
    <n v="16000000"/>
    <n v="4000000"/>
    <m/>
    <m/>
    <n v="1"/>
    <s v="Persona Natural"/>
    <x v="6"/>
    <s v="1. /03/2024 10:21:00 AM La entidad aclara que se presentó un error tipográfico en la TIPOLOGIA al manifestar &quot;En el encabezado de la minuta, Contrato de Prestación de Servicios Profesionales - CPS-P.&quot;, siendo correcto: &quot;Contrato de Prestación de Servicios de apoyo a la gestión CPS-AG&quot; de conformidad con lo establecido en el artículo 49 de la Ley 80 de 1993 y artículo 45 de la Ley 1150 de 2007."/>
    <s v="PRESTAR SERVICIOS TÉCNICOS AL ÁREA DE GESTIÓN DEL DESARROLLO LOCAL DE LA ALCALDÍA LOCAL DE SUBA, COMO APOYO EN EL ALMACÉN DEL FONDO DE DESARROLLO LOCAL"/>
    <s v="https://community.secop.gov.co/Public/Tendering/OpportunityDetail/Index?noticeUID=CO1.NTC.5747683&amp;isFromPublicArea=True&amp;isModal=False"/>
    <x v="16"/>
    <x v="564"/>
    <d v="2024-03-01T00:00:00"/>
    <d v="2024-06-30T00:00:00"/>
    <s v="4 meses "/>
    <d v="2024-06-30T00:00:00"/>
    <s v=""/>
    <d v="2024-06-30T00:00:00"/>
    <s v="4 meses "/>
    <s v="Término Ok"/>
    <m/>
    <m/>
    <m/>
    <m/>
    <s v="Calle 127a #53a-68"/>
    <n v="3004503210"/>
    <s v="jhonjairotororestrepo05@gmail.com"/>
    <s v="Bancolombia"/>
    <s v="Ahorros"/>
    <n v="10125195675"/>
    <s v="Masculino"/>
    <s v="Colombia"/>
    <s v="Medellin"/>
    <s v="Antioquia"/>
    <d v="1966-07-08T00:00:00"/>
    <n v="57"/>
    <s v="Tecnológia"/>
    <m/>
  </r>
  <r>
    <x v="4"/>
    <s v="071-2024"/>
    <n v="102478"/>
    <s v="Secop II"/>
    <s v="071-2024-CPS-P(102478)"/>
    <s v="FDLSUBA-CD071-2024(102478)"/>
    <x v="0"/>
    <x v="0"/>
    <x v="1"/>
    <m/>
    <m/>
    <s v="MARISOL AREVALO MARTINEZ"/>
    <n v="52477034"/>
    <s v="Bogotá, D.C."/>
    <n v="1978"/>
    <n v="28000000"/>
    <n v="0"/>
    <n v="0"/>
    <n v="28000000"/>
    <n v="7000000"/>
    <m/>
    <m/>
    <n v="1"/>
    <s v="Persona Natural"/>
    <x v="6"/>
    <m/>
    <s v="Prestar servicios profesionales al Área de Gestión del Desarrollo Local para apoyar la formulación, seguimiento y ejecución de los proyectos de inversión y/o funcionamiento y demás acciones afines para el cumplimiento del plan de gestión de la Alcaldía Local de Suba."/>
    <s v="https://community.secop.gov.co/Public/Tendering/OpportunityDetail/Index?noticeUID=CO1.NTC.5758673&amp;isFromPublicArea=True&amp;isModal=False"/>
    <x v="3"/>
    <x v="562"/>
    <d v="2024-03-01T00:00:00"/>
    <d v="2024-06-15T00:00:00"/>
    <s v="3 meses 15 días."/>
    <d v="2024-06-15T00:00:00"/>
    <s v=""/>
    <d v="2024-06-15T00:00:00"/>
    <s v="3 meses 15 días."/>
    <s v="Término Ok"/>
    <m/>
    <m/>
    <m/>
    <m/>
    <s v="Calle 42 sur # 74 – 34"/>
    <n v="3015994690"/>
    <s v="marisolarevalom09@gmail.com"/>
    <s v="Banco Scotiabank Colpatria"/>
    <s v="Ahorros"/>
    <n v="4762020222"/>
    <s v="Femenino"/>
    <s v="Colombia"/>
    <s v="Bogotá, D.C."/>
    <s v="Cundinamarca"/>
    <d v="1978-02-09T00:00:00"/>
    <n v="46"/>
    <s v="ESPECIALIZACION EN GERENCIA SOCIAL"/>
    <m/>
  </r>
  <r>
    <x v="4"/>
    <s v="072-2024"/>
    <n v="102465"/>
    <s v="Secop II"/>
    <s v="072-2024-CPS-P(102465)"/>
    <s v="FDLSUBA-CD072-2024(102465)"/>
    <x v="0"/>
    <x v="0"/>
    <x v="1"/>
    <m/>
    <m/>
    <s v="LEIDY MIREYA PACHÓN BAQUERO"/>
    <n v="1018415363"/>
    <s v="Bogotá, D.C."/>
    <n v="1978"/>
    <n v="20200000"/>
    <n v="0"/>
    <n v="0"/>
    <n v="20200000"/>
    <n v="5050000"/>
    <m/>
    <m/>
    <n v="1"/>
    <s v="Persona Natural"/>
    <x v="6"/>
    <m/>
    <s v="PRESTAR SERVICIOS PROFESIONALES COMO APOYO AL ÁREA GESTIÓN DEL DESARROLLO LOCAL, EN PROCESOS Y PROCEDIMIENTOS DE PRESUPUESTO DE LA ALCALDÍA LOCAL DE SUBA"/>
    <s v="https://community.secop.gov.co/Public/Tendering/OpportunityDetail/Index?noticeUID=CO1.NTC.5748152&amp;isFromPublicArea=True&amp;isModal=False"/>
    <x v="10"/>
    <x v="564"/>
    <d v="2024-03-01T00:00:00"/>
    <d v="2024-06-15T00:00:00"/>
    <s v="3 meses 15 días."/>
    <d v="2024-06-15T00:00:00"/>
    <s v=""/>
    <d v="2024-06-15T00:00:00"/>
    <s v="3 meses 15 días."/>
    <s v="Término Ok"/>
    <m/>
    <m/>
    <m/>
    <m/>
    <s v="calle 33 a sur 78 d 51"/>
    <n v="3114478395"/>
    <s v="l.pachonb@outlook.com"/>
    <s v="Banco Davivienda"/>
    <s v="Ahorros"/>
    <s v="472900116824"/>
    <s v="Femenino"/>
    <s v="Colombia"/>
    <s v="Fusagasuga"/>
    <s v="Cundinamarca"/>
    <d v="1987-10-25T00:00:00"/>
    <n v="36"/>
    <s v="NEGOCIOS INTERNACIONALES"/>
    <m/>
  </r>
  <r>
    <x v="4"/>
    <s v="073-2024"/>
    <n v="102287"/>
    <s v="Secop II"/>
    <s v="073-2024-CPS-AG(102287)"/>
    <s v="FDLSUBA-CD073-2024(102287)"/>
    <x v="0"/>
    <x v="0"/>
    <x v="0"/>
    <m/>
    <m/>
    <s v="DELLY ALEXANDRA HERNÁNDEZ HERNÁNDEZ"/>
    <n v="1019099233"/>
    <s v="Bogotá, D.C."/>
    <n v="1978"/>
    <n v="10200000"/>
    <n v="0"/>
    <n v="0"/>
    <n v="10200000"/>
    <n v="2550000"/>
    <m/>
    <m/>
    <n v="1"/>
    <s v="Persona Natural"/>
    <x v="6"/>
    <m/>
    <s v="PRESTAR LOS SERVICIOS DE APOYO AL ÁREA GESTIÓN DE DESARROLLO LOCAL EN EL CENTRO DE DOCUMENTACIÓN E INFORMACIÓN CDI DE LA ALCALDÍA LOCAL DE SUBA"/>
    <s v="https://community.secop.gov.co/Public/Tendering/OpportunityDetail/Index?noticeUID=CO1.NTC.5748935&amp;isFromPublicArea=True&amp;isModal=False"/>
    <x v="7"/>
    <x v="564"/>
    <d v="2024-03-04T00:00:00"/>
    <d v="2024-06-15T00:00:00"/>
    <s v="3 meses 12 días."/>
    <d v="2024-06-15T00:00:00"/>
    <s v=""/>
    <d v="2024-06-15T00:00:00"/>
    <s v="3 meses 12 días."/>
    <s v="Término Ok"/>
    <m/>
    <m/>
    <m/>
    <m/>
    <s v="calle 38 no 32 a 72 (frailejón 2 –ciudad verde)_x000d_"/>
    <n v="3117187135"/>
    <s v="alesandrah94@gmail.com"/>
    <s v="Banco Caja Social (BCSC)"/>
    <s v="Ahorros"/>
    <n v="24039877963"/>
    <s v="Femenino"/>
    <s v="Colombia"/>
    <s v="Bogotá, D.C."/>
    <s v="Cundinamarca"/>
    <d v="1994-08-14T00:00:00"/>
    <n v="29"/>
    <s v="tecnico laboral auxiliar administrativo"/>
    <m/>
  </r>
  <r>
    <x v="4"/>
    <s v="074-2024"/>
    <n v="102470"/>
    <s v="Secop II"/>
    <s v="074-2024-CPS-P(102470)"/>
    <s v="FDLSUBA-CD074-2024(102470)"/>
    <x v="0"/>
    <x v="0"/>
    <x v="1"/>
    <m/>
    <m/>
    <s v="ALEXANDER RODRIGUEZ NIÑO"/>
    <n v="1033703444"/>
    <s v="Bogotá, D.C."/>
    <n v="1978"/>
    <n v="28000000"/>
    <n v="0"/>
    <n v="0"/>
    <n v="28000000"/>
    <n v="7000000"/>
    <m/>
    <m/>
    <n v="1"/>
    <s v="Persona Natural"/>
    <x v="6"/>
    <m/>
    <s v="PRESTAR SERVICIOS PROFESIONALES AL ÁREA DE GESTIÓN DEL DESARROLLO LOCAL PARA ADELANTAR LAS ACTIVIDADES QUE DEN CUMPLIMIENTO A PROCEDIMIENTOS ADMINISTRATIVOS Y CONTABLES APLICABLES"/>
    <s v="https://community.secop.gov.co/Public/Tendering/OpportunityDetail/Index?noticeUID=CO1.NTC.5749951&amp;isFromPublicArea=True&amp;isModal=False"/>
    <x v="17"/>
    <x v="562"/>
    <d v="2024-03-05T00:00:00"/>
    <d v="2024-06-15T00:00:00"/>
    <s v="3 meses 11 días."/>
    <d v="2024-06-15T00:00:00"/>
    <s v=""/>
    <d v="2024-06-15T00:00:00"/>
    <s v="3 meses 11 días."/>
    <s v="Término Ok"/>
    <m/>
    <m/>
    <m/>
    <m/>
    <s v="Carrera 79 # 10 D 95"/>
    <n v="3102410775"/>
    <s v="alexrn8811@gmail.com"/>
    <s v="Banco Davivienda"/>
    <s v="Ahorros"/>
    <s v="550488407275376"/>
    <s v="Masculino"/>
    <s v="Colombia"/>
    <s v="Bogotá, D.C."/>
    <s v="Cundinamarca"/>
    <d v="1988-11-30T00:00:00"/>
    <n v="35"/>
    <s v="ESPECIALIZACION EN GERENCIA DE PROYECTOS"/>
    <m/>
  </r>
  <r>
    <x v="4"/>
    <s v="075-2024"/>
    <n v="102318"/>
    <s v="Secop II"/>
    <s v="075-2024-CPS-P(102318)"/>
    <s v="FDLSUBA-CD075-2024(102318)"/>
    <x v="0"/>
    <x v="0"/>
    <x v="1"/>
    <m/>
    <m/>
    <s v="DIANA LUCIA VASQUEZ VASQUEZ"/>
    <n v="1026260730"/>
    <s v="Bogotá, D.C."/>
    <n v="1978"/>
    <n v="20200000"/>
    <n v="0"/>
    <n v="0"/>
    <n v="20200000"/>
    <n v="5050000"/>
    <m/>
    <m/>
    <n v="1"/>
    <s v="Persona Natural"/>
    <x v="6"/>
    <m/>
    <s v="PRESTAR LOS SERVICIOS PROFESIONALES PARA APOYAR ADMINISTRATIVA Y CONTABLEMENTE EL PROYECTO DE INTERVENCIÓN, RECUPERACIÓN Y MODERNIZACIÓN EN LAS ACTIVIDADES DE COBRO PERSUASIVO Y QUE DEN CUMPLIMIENTO A LOS PROCESOS CONTABLES A FAVOR DEL FONDO DE DESARROLLO LOCAL DE SUBA"/>
    <s v="https://community.secop.gov.co/Public/Tendering/OpportunityDetail/Index?noticeUID=CO1.NTC.5749989&amp;isFromPublicArea=True&amp;isModal=False"/>
    <x v="17"/>
    <x v="562"/>
    <d v="2024-03-05T00:00:00"/>
    <d v="2024-06-15T00:00:00"/>
    <s v="3 meses 11 días."/>
    <d v="2024-06-15T00:00:00"/>
    <s v=""/>
    <d v="2024-06-15T00:00:00"/>
    <s v="3 meses 11 días."/>
    <s v="Término Ok"/>
    <m/>
    <m/>
    <m/>
    <m/>
    <s v="Carrera 102 # 155 50"/>
    <n v="3202216423"/>
    <s v="dialuvaz22@hotmail.com"/>
    <s v="Bancolombia"/>
    <s v="Ahorros"/>
    <n v="66203022345"/>
    <s v="Femenino"/>
    <s v="Colombia"/>
    <s v="Dolores"/>
    <s v="Tolima"/>
    <d v="1988-05-03T00:00:00"/>
    <n v="36"/>
    <s v="CONTADURÍA PÚBLICA"/>
    <m/>
  </r>
  <r>
    <x v="4"/>
    <s v="076-2024"/>
    <n v="102397"/>
    <s v="Secop II"/>
    <s v="076-2024-CPS-AG(102397)"/>
    <s v="FDLSUBA-CD076-2024(102397)"/>
    <x v="0"/>
    <x v="0"/>
    <x v="0"/>
    <m/>
    <m/>
    <s v="BLANCA PILAR SUAREZ CHACON"/>
    <n v="52588770"/>
    <s v="Suba (Cundinamarca)"/>
    <n v="1978"/>
    <n v="16000000"/>
    <n v="0"/>
    <n v="0"/>
    <n v="16000000"/>
    <n v="4000000"/>
    <m/>
    <m/>
    <n v="1"/>
    <s v="Persona Natural"/>
    <x v="6"/>
    <m/>
    <s v="Prestar los servicios de apoyo en las actividades administrativas en El Área Gestión de Desarrollo Local, para el logro de las metas de gestión de la vigencia."/>
    <s v="https://community.secop.gov.co/Public/Tendering/OpportunityDetail/Index?noticeUID=CO1.NTC.5754297&amp;isFromPublicArea=True&amp;isModal=False"/>
    <x v="8"/>
    <x v="562"/>
    <d v="2024-03-05T00:00:00"/>
    <d v="2024-06-15T00:00:00"/>
    <s v="3 meses 11 días."/>
    <d v="2024-06-15T00:00:00"/>
    <s v=""/>
    <d v="2024-06-15T00:00:00"/>
    <s v="3 meses 11 días."/>
    <s v="Término Ok"/>
    <m/>
    <m/>
    <m/>
    <m/>
    <s v="cra. 103 No. 132-40"/>
    <n v="3112557241"/>
    <s v="pilint@hotmail.com_x000d_"/>
    <s v="Bancolombia"/>
    <s v="Ahorros"/>
    <s v="13341314385"/>
    <s v="Femenino"/>
    <s v="Colombia"/>
    <s v="Bogotá, D.C."/>
    <s v="Cundinamarca"/>
    <d v="1973-11-23T00:00:00"/>
    <n v="50"/>
    <s v="Técnico"/>
    <m/>
  </r>
  <r>
    <x v="4"/>
    <s v="077-2024"/>
    <n v="102393"/>
    <s v="Secop II"/>
    <s v="077-2024-CPS-P(102393)"/>
    <s v="FDLSUBA-CD077-2024(102393)"/>
    <x v="0"/>
    <x v="0"/>
    <x v="1"/>
    <m/>
    <m/>
    <s v="DANIEL CAMILO TAMAYO PINEDA"/>
    <n v="1020718555"/>
    <s v="Bogotá, D.C."/>
    <n v="1977"/>
    <n v="28000000"/>
    <n v="0"/>
    <n v="0"/>
    <n v="28000000"/>
    <n v="7000000"/>
    <m/>
    <m/>
    <n v="1"/>
    <s v="Persona Natural"/>
    <x v="6"/>
    <m/>
    <s v="Prestar servicios profesionales para apoyar al Alcalde Local en el seguimiento a programas y proyectos enfocados en la promoción, acompañamiento y atención de las instancias de participación locales, así como los procesos comunitarios en la localidad, en el marco del proyecto de inversión 1977 Suba participa, incide y reconstruye la confianza ciudadana."/>
    <s v="https://community.secop.gov.co/Public/Tendering/OpportunityDetail/Index?noticeUID=CO1.NTC.5750052&amp;isFromPublicArea=True&amp;isModal=False"/>
    <x v="4"/>
    <x v="562"/>
    <d v="2024-03-01T00:00:00"/>
    <d v="2024-06-15T00:00:00"/>
    <s v="3 meses 15 días."/>
    <d v="2024-06-15T00:00:00"/>
    <s v=""/>
    <d v="2024-06-15T00:00:00"/>
    <s v="3 meses 15 días."/>
    <s v="Término Ok"/>
    <m/>
    <m/>
    <m/>
    <m/>
    <s v="Cra 92#75-28 apt 504"/>
    <n v="3103161794"/>
    <s v="danielctamayo@gmail.com"/>
    <s v="Banco BBVA"/>
    <s v="Ahorros"/>
    <s v="583219993"/>
    <s v="Masculino"/>
    <s v="Colombia"/>
    <s v="Chiquinquirá"/>
    <s v="Boyacá"/>
    <d v="1986-08-30T00:00:00"/>
    <n v="37"/>
    <s v="ESPECIALIZACION EN GESTION DE PROYECTOS DE INGENIERIA"/>
    <m/>
  </r>
  <r>
    <x v="4"/>
    <s v="078-2024"/>
    <n v="102472"/>
    <s v="Secop II"/>
    <s v="078-2024-CPS-P(102472)"/>
    <s v="FDLSUBA-CD078-2024(102472)"/>
    <x v="0"/>
    <x v="0"/>
    <x v="1"/>
    <m/>
    <m/>
    <s v="ZAIRA LORENA CALDERON GARCES"/>
    <n v="1030533128"/>
    <s v="Bogotá, D.C."/>
    <n v="1978"/>
    <n v="28000000"/>
    <n v="0"/>
    <n v="0"/>
    <n v="28000000"/>
    <n v="7000000"/>
    <m/>
    <m/>
    <n v="1"/>
    <s v="Persona Natural"/>
    <x v="6"/>
    <m/>
    <s v="PRESTAR SERVICIOS PROFESIONALES AL ÁREA DE GESTIÓN DEL DESARROLLO LOCAL PARA APOYAR LA FORMULACIÓN, SEGUIMIENTO Y EJECUCIÓN DE LOS PROYECTOS DE INVERSIÓN Y/O FUNCIONAMIENTO Y DEMÁS ACCIONES AFINES PARA EL CUMPLIMIENTO DEL PLAN DE GESTIÓN DE LA ALCALDÍA LOCAL DE SUBA"/>
    <s v="https://community.secop.gov.co/Public/Tendering/OpportunityDetail/Index?noticeUID=CO1.NTC.5754694&amp;isFromPublicArea=True&amp;isModal=False"/>
    <x v="8"/>
    <x v="565"/>
    <d v="2024-03-05T00:00:00"/>
    <d v="2024-06-15T00:00:00"/>
    <s v="3 meses 11 días."/>
    <d v="2024-06-15T00:00:00"/>
    <s v=""/>
    <d v="2024-06-15T00:00:00"/>
    <s v="3 meses 11 días."/>
    <s v="Término Ok"/>
    <m/>
    <m/>
    <m/>
    <m/>
    <s v="CALLE 50A SUR #81C-29"/>
    <n v="3132739872"/>
    <s v="LORENITA1120@YAHOO.COM"/>
    <s v="Bancolombia"/>
    <s v="Ahorros"/>
    <s v="04500039243"/>
    <s v="Femenino"/>
    <s v="Colombia"/>
    <s v="Bogotá, D.C."/>
    <s v="Cundinamarca"/>
    <d v="1986-11-20T00:00:00"/>
    <n v="37"/>
    <s v="ADMINISTRACION DE EMPESAS -   TECNOLOGIA EN GESTION DE CALIDAD - TECNICO PROFESIONAL EN DOCUMENTACION DE PROCESOS"/>
    <m/>
  </r>
  <r>
    <x v="4"/>
    <s v="079-2024 C1"/>
    <n v="102287"/>
    <s v="Secop II"/>
    <s v="079-2024-CPS-AG(102287)"/>
    <s v="FDLSUBA-CD079-2024(102287)"/>
    <x v="0"/>
    <x v="0"/>
    <x v="0"/>
    <d v="2024-03-05T00:00:00"/>
    <n v="10200000"/>
    <s v="JEFFERSON ORLANDO CRUZ MORALES"/>
    <n v="1018465387"/>
    <s v="Bogotá, D.C."/>
    <n v="1978"/>
    <n v="10200000"/>
    <n v="0"/>
    <n v="0"/>
    <n v="10200000"/>
    <n v="2550000"/>
    <m/>
    <m/>
    <n v="1"/>
    <s v="Persona Natural"/>
    <x v="1"/>
    <s v="1. 05/03/2024 6:31:00 PM Mediante documento radicado en el Fondo de Desarrollo Local de Suba, por SANDRA YANNETH GRODILLO PEDROZA quien obra como apoyo a la supervisión del Contrato 079-2024-CPS-AG(102287, se solicita CESIÓN del contrato suscrito con JEFFERSON ORLANDO CRUZ MORALES, De conformidad con la justificación esgrimida en el documento anexo suscrito por el supervisor, que hace parte integral de la presente modificación contractual. Por lo anterior, se realiza la CESIÓN DEL CONTRATO A GLADYS ESTHER GOMEZ CARO, identificado (a) con C.C. N° 39.722.807 de Usme, a partir del 05 de MARZO de 2024, teniendo en cuenta la idoneidad, previa verificación de los requisitos aportados por el (la) contratista. Lo anterior de conformidad con los documentos anexos, los cuales hacen parte integral de la presente modificación contractual"/>
    <s v="PRESTAR LOS SERVICIOS DE APOYO AL ÁREA GESTIÓN DE DESARROLLO LOCAL EN EL CENTRO DE DOCUMENTACIÓN E INFORMACIÓN CDI DE LA ALCALDÍA LOCAL DE SUBA"/>
    <s v="https://community.secop.gov.co/Public/Tendering/OpportunityDetail/Index?noticeUID=CO1.NTC.5754915&amp;isFromPublicArea=True&amp;isModal=False"/>
    <x v="7"/>
    <x v="562"/>
    <d v="2024-03-05T00:00:00"/>
    <d v="2024-06-15T00:00:00"/>
    <s v="3 meses 11 días."/>
    <d v="2024-06-15T00:00:00"/>
    <s v=""/>
    <d v="2024-06-15T00:00:00"/>
    <s v="3 meses 11 días."/>
    <s v="Término Ok"/>
    <m/>
    <m/>
    <m/>
    <m/>
    <s v="Calle 48 L # 5 C 26 sur_x000d_"/>
    <s v="319 503 69 27"/>
    <s v="pixart1701@gmail.com"/>
    <s v="Banco Davivienda"/>
    <s v="Ahorros"/>
    <s v="550488433967236"/>
    <s v="Masculino"/>
    <s v="Colombia"/>
    <s v="Bogotá, D.C."/>
    <s v="Cundinamarca"/>
    <d v="1996-03-16T00:00:00"/>
    <n v="28"/>
    <s v="Gestión Empresarial"/>
    <m/>
  </r>
  <r>
    <x v="4"/>
    <s v="079-2024"/>
    <n v="102287"/>
    <s v="Secop II"/>
    <s v="079-2024-CPS-AG(102287)"/>
    <s v="FDLSUBA-CD079-2024(102287)"/>
    <x v="0"/>
    <x v="0"/>
    <x v="0"/>
    <m/>
    <m/>
    <s v="GLADYS ESTHER GOMEZ CARO"/>
    <n v="39722807"/>
    <s v="Usme (Cundinamarca)"/>
    <n v="1978"/>
    <n v="10200000"/>
    <n v="0"/>
    <n v="0"/>
    <n v="10200000"/>
    <n v="2550000"/>
    <m/>
    <m/>
    <n v="1"/>
    <s v="Persona Natural"/>
    <x v="6"/>
    <m/>
    <s v="PRESTAR LOS SERVICIOS DE APOYO AL ÁREA GESTIÓN DE DESARROLLO LOCAL EN EL CENTRO DE DOCUMENTACIÓN E INFORMACIÓN CDI DE LA ALCALDÍA LOCAL DE SUBA"/>
    <s v="https://community.secop.gov.co/Public/Tendering/OpportunityDetail/Index?noticeUID=CO1.NTC.5754915&amp;isFromPublicArea=True&amp;isModal=False"/>
    <x v="7"/>
    <x v="562"/>
    <d v="2024-03-05T00:00:00"/>
    <d v="2024-06-15T00:00:00"/>
    <s v="3 meses 11 días."/>
    <d v="2024-06-15T00:00:00"/>
    <s v=""/>
    <d v="2024-06-15T00:00:00"/>
    <s v="3 meses 11 días."/>
    <s v="Término Ok"/>
    <m/>
    <m/>
    <m/>
    <m/>
    <s v="Carrera 145 #145-46 Etapa 2 Casa 108"/>
    <n v="3102109348"/>
    <s v="gladysgc68@gmail.com"/>
    <s v="Banco Davivienda"/>
    <s v="Ahorros"/>
    <s v="488419320343"/>
    <s v="Femenino"/>
    <s v="Colombia"/>
    <s v="Bogotá, D.C."/>
    <s v="Cundinamarca"/>
    <d v="1968-09-03T00:00:00"/>
    <n v="55"/>
    <s v="BACHILLER"/>
    <m/>
  </r>
  <r>
    <x v="4"/>
    <s v="080-2024"/>
    <s v="No aplica"/>
    <s v="Secop II"/>
    <s v="080-2024-COMODATO"/>
    <s v="FDLSUBACD-080-2024"/>
    <x v="0"/>
    <x v="10"/>
    <x v="2"/>
    <m/>
    <m/>
    <s v="JUNTA DE ACCIÓN COMUNAL DEL BARRIO SANTA RITA NORTE"/>
    <n v="8300193024"/>
    <s v="Bogotá, D.C."/>
    <s v="No es CPS P-AG"/>
    <n v="0"/>
    <n v="0"/>
    <n v="0"/>
    <n v="0"/>
    <s v="-"/>
    <m/>
    <m/>
    <s v="No aplica"/>
    <s v="Persona Jurídica"/>
    <x v="7"/>
    <m/>
    <s v="El Fondo de Desarrollo Local de Suba, en adelante el COMODANTE, hace entrega real y mate-rial a título de COMODATO a la junta de Acción Comunal del Barrio &quot;SANTA RITA&quot;,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s v="https://community.secop.gov.co/Public/Tendering/OpportunityDetail/Index?noticeUID=CO1.NTC.5753849&amp;isFromPublicArea=True&amp;isModal=False"/>
    <x v="16"/>
    <x v="562"/>
    <s v="Sin iniciar"/>
    <s v="Sin iniciar"/>
    <s v=""/>
    <s v="Sin iniciar"/>
    <s v=""/>
    <s v="Sin iniciar"/>
    <s v=""/>
    <s v="Sin iniciar"/>
    <m/>
    <m/>
    <m/>
    <m/>
    <s v="Calle 137 B # 154 A - 80"/>
    <n v="3126384110"/>
    <s v="jacmisionsantarita@gmail.com"/>
    <m/>
    <s v="No aplica"/>
    <s v="No aplica"/>
    <s v="No aplica"/>
    <s v="Colombia"/>
    <s v="Bogotá, D.C."/>
    <s v="Cundinamarca"/>
    <d v="1995-11-29T00:00:00"/>
    <s v="-"/>
    <m/>
    <s v="Rep. Legal JAC SANTA RITA: MARTHA LUCIA RIVERA TRIANA. C.C. 39531108"/>
  </r>
  <r>
    <x v="4"/>
    <s v="081-2024"/>
    <n v="102287"/>
    <s v="Secop II"/>
    <s v="081-2024-CPS-AG(102287)"/>
    <s v="FDLSUBA-CD081-2024(102287)"/>
    <x v="0"/>
    <x v="0"/>
    <x v="0"/>
    <m/>
    <m/>
    <s v="EDWIN HERNAN YARA CARDOSO"/>
    <n v="1018431408"/>
    <s v="Bogotá, D.C."/>
    <n v="1978"/>
    <n v="10200000"/>
    <n v="0"/>
    <n v="0"/>
    <n v="10200000"/>
    <n v="2550000"/>
    <m/>
    <m/>
    <n v="1"/>
    <s v="Persona Natural"/>
    <x v="6"/>
    <m/>
    <s v="PRESTAR LOS SERVICIOS DE APOYO AL ÁREA GESTIÓN DE DESARROLLO LOCAL EN EL CENTRO DE DOCUMENTACIÓN E INFORMACIÓN CDI DE LA ALCALDÍA LOCAL DE SUBA"/>
    <s v="https://community.secop.gov.co/Public/Tendering/OpportunityDetail/Index?noticeUID=CO1.NTC.5754698&amp;isFromPublicArea=True&amp;isModal=False"/>
    <x v="7"/>
    <x v="562"/>
    <d v="2024-03-04T00:00:00"/>
    <d v="2024-06-15T00:00:00"/>
    <s v="3 meses 12 días."/>
    <d v="2024-06-15T00:00:00"/>
    <s v=""/>
    <d v="2024-06-15T00:00:00"/>
    <s v="3 meses 12 días."/>
    <s v="Término Ok"/>
    <m/>
    <m/>
    <m/>
    <m/>
    <s v="Carrera 1F ESTE # 65 51 SUR INT 13 APTO 403"/>
    <n v="3224017174"/>
    <s v="edwinyara42@gmail.com"/>
    <s v="Banco Davivienda"/>
    <s v="Ahorros"/>
    <s v="0570000770297133 "/>
    <s v="Masculino"/>
    <s v="Colombia"/>
    <s v="Tenjo"/>
    <s v="Cundinamarca"/>
    <d v="1989-11-21T00:00:00"/>
    <n v="34"/>
    <s v="BACHILLER"/>
    <m/>
  </r>
  <r>
    <x v="4"/>
    <s v="082-2024"/>
    <n v="102295"/>
    <s v="Secop II"/>
    <s v="082-2024-CPS-AG(102295)"/>
    <s v="FDLSUBA-CD082-2024(102295)"/>
    <x v="0"/>
    <x v="0"/>
    <x v="0"/>
    <m/>
    <m/>
    <s v="VICTOR MANUEL SANCHEZ ZAMUDIO"/>
    <n v="79875384"/>
    <s v="Bogotá, D.C."/>
    <n v="1978"/>
    <n v="10200000"/>
    <n v="0"/>
    <n v="0"/>
    <n v="10200000"/>
    <n v="2550000"/>
    <m/>
    <m/>
    <n v="1"/>
    <s v="Persona Natural"/>
    <x v="6"/>
    <m/>
    <s v="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5757999&amp;isFromPublicArea=True&amp;isModal=False"/>
    <x v="7"/>
    <x v="562"/>
    <d v="2024-03-04T00:00:00"/>
    <d v="2024-06-15T00:00:00"/>
    <s v="3 meses 12 días."/>
    <d v="2024-06-15T00:00:00"/>
    <s v=""/>
    <d v="2024-06-15T00:00:00"/>
    <s v="3 meses 12 días."/>
    <s v="Término Ok"/>
    <m/>
    <m/>
    <m/>
    <m/>
    <s v="Carrera  88A#129F-11"/>
    <n v="3102167879"/>
    <s v="VICTORSANCHEZ0807@HOTMAIL.COM"/>
    <s v="Bancolombia"/>
    <s v="Ahorros"/>
    <n v="69149292497"/>
    <s v="Masculino"/>
    <s v="Colombia"/>
    <s v="Bogotá, D.C."/>
    <s v="Cundinamarca"/>
    <d v="1977-12-02T00:00:00"/>
    <n v="46"/>
    <s v="BACHILLER"/>
    <m/>
  </r>
  <r>
    <x v="4"/>
    <s v="083-2024"/>
    <n v="102485"/>
    <s v="Secop II"/>
    <s v="083-2024-CPS-AG(102485)"/>
    <s v="FDLSUBA-CD083-2024(102485)"/>
    <x v="0"/>
    <x v="0"/>
    <x v="0"/>
    <m/>
    <m/>
    <s v="ALEXEI ZAMORA BENITEZ"/>
    <n v="79573265"/>
    <s v="Bogotá, D.C."/>
    <n v="1978"/>
    <n v="10200000"/>
    <n v="0"/>
    <n v="0"/>
    <n v="10200000"/>
    <n v="2550000"/>
    <m/>
    <m/>
    <n v="1"/>
    <s v="Persona Natural"/>
    <x v="6"/>
    <m/>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5765527&amp;isFromPublicArea=True&amp;isModal=False"/>
    <x v="9"/>
    <x v="563"/>
    <d v="2024-03-05T00:00:00"/>
    <d v="2024-07-04T00:00:00"/>
    <s v="4 meses "/>
    <d v="2024-07-04T00:00:00"/>
    <s v=""/>
    <d v="2024-07-04T00:00:00"/>
    <s v="4 meses "/>
    <s v="Término Ok"/>
    <m/>
    <m/>
    <m/>
    <m/>
    <s v="Carrera  111a # 151c-25 casa-180"/>
    <n v="3003125863"/>
    <s v="zamorabenitezalexei@gmail.com"/>
    <s v="Banco Davivienda"/>
    <s v="Ahorros"/>
    <n v="9100728378"/>
    <s v="Masculino"/>
    <s v="Colombia"/>
    <s v="Bogotá, D.C."/>
    <s v="Cundinamarca"/>
    <d v="1970-08-17T00:00:00"/>
    <n v="53"/>
    <s v="Tecnológia"/>
    <m/>
  </r>
  <r>
    <x v="4"/>
    <s v="084-2024"/>
    <n v="102760"/>
    <s v="Secop II"/>
    <s v="084-2024-CPS-AG(102760)"/>
    <s v="FDLSUBA-CD084-2024(102760)"/>
    <x v="0"/>
    <x v="0"/>
    <x v="0"/>
    <m/>
    <m/>
    <s v="PEDRO LUIS BUSTOS MORALES"/>
    <n v="1032400647"/>
    <s v="Bogotá, D.C."/>
    <n v="1978"/>
    <n v="16000000"/>
    <n v="0"/>
    <n v="0"/>
    <n v="16000000"/>
    <n v="4000000"/>
    <m/>
    <m/>
    <n v="1"/>
    <s v="Persona Natural"/>
    <x v="6"/>
    <m/>
    <s v="PRESTAR LOS SERVICIOS DE APOYO A LA GESTIÓN PARA APOYAR Y DAR SOPORTE TÉCNICO AL ADMINISTRADOR Y USUARIO FINAL DE LA RED DE SISTEMAS Y TECNOLOGÍA E INFORMACIÓN DE LA ALCALDÍA LOCAL"/>
    <s v="https://community.secop.gov.co/Public/Tendering/OpportunityDetail/Index?noticeUID=CO1.NTC.5768201&amp;isFromPublicArea=True&amp;isModal=False"/>
    <x v="9"/>
    <x v="565"/>
    <d v="2024-03-07T00:00:00"/>
    <d v="2024-06-15T00:00:00"/>
    <s v="3 meses 9 días."/>
    <d v="2024-06-15T00:00:00"/>
    <s v=""/>
    <d v="2024-06-15T00:00:00"/>
    <s v="3 meses 9 días."/>
    <s v="Término Ok"/>
    <m/>
    <m/>
    <m/>
    <m/>
    <s v="Carrera  31 D # 2 B 02"/>
    <n v="3112719189"/>
    <s v="p3dr0b87@hotmail.com"/>
    <s v="Banco Caja Social (BCSC)"/>
    <s v="Ahorros"/>
    <n v="24044942458"/>
    <s v="Masculino"/>
    <s v="Colombia"/>
    <s v="Ataco"/>
    <s v="Tolima"/>
    <d v="1987-04-21T00:00:00"/>
    <n v="37"/>
    <s v="TÉCNICA PROFESIONAL Software"/>
    <m/>
  </r>
  <r>
    <x v="4"/>
    <s v="085-2024"/>
    <n v="102456"/>
    <s v="Secop II"/>
    <s v="085-2024-CPS-P(102456)"/>
    <s v="FDLSUBA-CD085-2024(102456)"/>
    <x v="0"/>
    <x v="0"/>
    <x v="1"/>
    <m/>
    <m/>
    <s v="JONATAN OVALLE DIAZ"/>
    <n v="1014193885"/>
    <s v="Bogotá, D.C."/>
    <n v="1978"/>
    <n v="21000000"/>
    <n v="0"/>
    <n v="0"/>
    <n v="21000000"/>
    <n v="7000000"/>
    <m/>
    <m/>
    <n v="1"/>
    <s v="Persona Natural"/>
    <x v="0"/>
    <m/>
    <s v="Prestar servicios profesionales para apoyar los procesos de manejo del presupuesto del Fondo de Desarrollo Local de Suba"/>
    <s v="https://community.secop.gov.co/Public/Tendering/OpportunityDetail/Index?noticeUID=CO1.NTC.5765964&amp;isFromPublicArea=True&amp;isModal=False"/>
    <x v="10"/>
    <x v="563"/>
    <d v="2024-03-05T00:00:00"/>
    <d v="2024-06-04T00:00:00"/>
    <s v="3 meses "/>
    <d v="2024-06-04T00:00:00"/>
    <s v=""/>
    <d v="2024-06-04T00:00:00"/>
    <s v="3 meses "/>
    <s v="Término Ok"/>
    <m/>
    <m/>
    <m/>
    <m/>
    <s v="Calle 140B Nº 96 49"/>
    <n v="3143071785"/>
    <s v="jonavo1988@hotmail.com"/>
    <s v="Banco de Bogotá"/>
    <s v="Ahorros"/>
    <n v="237310479"/>
    <s v="Masculino"/>
    <s v="Colombia"/>
    <s v="Bogotá, D.C."/>
    <s v="Cundinamarca"/>
    <d v="1988-04-05T00:00:00"/>
    <n v="36"/>
    <s v="ADMINISTRACION DE EMPRESAS "/>
    <m/>
  </r>
  <r>
    <x v="4"/>
    <s v="086-2024"/>
    <n v="102470"/>
    <s v="Secop II"/>
    <s v="086-2024-CPS-P(102470)"/>
    <s v="FDLSUBA-CD086-2024(102470)"/>
    <x v="0"/>
    <x v="0"/>
    <x v="1"/>
    <m/>
    <m/>
    <s v="LUZ ANGELA RAMIREZ ORTEGON"/>
    <n v="51924201"/>
    <s v="Bogotá, D.C."/>
    <n v="1978"/>
    <n v="28000000"/>
    <n v="0"/>
    <n v="0"/>
    <n v="28000000"/>
    <n v="7000000"/>
    <m/>
    <m/>
    <n v="1"/>
    <s v="Persona Natural"/>
    <x v="6"/>
    <m/>
    <s v="PRESTAR SERVICIOS PROFESIONALES AL ÁREA DE GESTIÓN DEL DESARROLLO LOCAL PARA ADELANTAR LAS ACTIVIDADES QUE DEN CUMPLIMIENTO A PROCEDIMIENTOS ADMINISTRATIVOS Y CONTABLES APLICABLES"/>
    <s v="https://community.secop.gov.co/Public/Tendering/OpportunityDetail/Index?noticeUID=CO1.NTC.5768931&amp;isFromPublicArea=True&amp;isModal=False"/>
    <x v="17"/>
    <x v="565"/>
    <d v="2024-03-05T00:00:00"/>
    <d v="2024-06-15T00:00:00"/>
    <s v="3 meses 11 días."/>
    <d v="2024-06-15T00:00:00"/>
    <s v=""/>
    <d v="2024-06-15T00:00:00"/>
    <s v="3 meses 11 días."/>
    <s v="Término Ok"/>
    <m/>
    <m/>
    <m/>
    <m/>
    <s v="Calle 152 94 A 25"/>
    <n v="3153235310"/>
    <s v=" luza_ro@hotmail.com"/>
    <s v="Banco BBVA"/>
    <s v="Ahorros"/>
    <n v="541179636"/>
    <s v="Femenino"/>
    <s v="Colombia"/>
    <s v="Bogotá, D.C."/>
    <s v="Cundinamarca"/>
    <d v="1969-01-24T00:00:00"/>
    <n v="55"/>
    <s v="CONTADURIA PUBLICA,TECNICO EN CONTABILIDAD SISTEMATIZADA"/>
    <m/>
  </r>
  <r>
    <x v="4"/>
    <s v="087-2024"/>
    <n v="102862"/>
    <s v="Secop II"/>
    <s v="087-2024-CPS-P(102862)"/>
    <s v="FDLSUBA-CD087-2024(102862)"/>
    <x v="0"/>
    <x v="0"/>
    <x v="1"/>
    <m/>
    <m/>
    <s v="JUAN ANIBAL LOPEZ HERNANDEZ"/>
    <n v="1020732075"/>
    <s v="Bogotá, D.C."/>
    <n v="1978"/>
    <n v="20200000"/>
    <n v="0"/>
    <n v="0"/>
    <n v="20200000"/>
    <n v="5050000"/>
    <m/>
    <m/>
    <n v="1"/>
    <s v="Persona Natural"/>
    <x v="6"/>
    <m/>
    <s v="PRESTAR SERVICIOS PROFESIONALES PARA DESARROLLAR LOS PROCESOS DE PROMOCIÓN DE LA PARTICIPACIÓN Y LA INNOVACIÓN SOCIAL, QUE CONTRIBUYAN AL FORTALECIMIENTO DE LAS COMPETENCIAS CIUDADANAS DE LA LOCALIDAD DE SUBA MEDIANTE EL LABORATORIO DE INNOVACIÓN SUBALAB"/>
    <s v="https://community.secop.gov.co/Public/Tendering/OpportunityDetail/Index?noticeUID=CO1.NTC.5767270&amp;isFromPublicArea=True&amp;isModal=False"/>
    <x v="9"/>
    <x v="565"/>
    <d v="2024-03-06T00:00:00"/>
    <d v="2024-06-15T00:00:00"/>
    <s v="3 meses 10 días."/>
    <d v="2024-06-15T00:00:00"/>
    <s v=""/>
    <d v="2024-06-15T00:00:00"/>
    <s v="3 meses 10 días."/>
    <s v="Término Ok"/>
    <m/>
    <m/>
    <m/>
    <m/>
    <s v="Calle 105 # 19A - 52"/>
    <n v="3183812259"/>
    <s v="lopezja31@hotmail.com"/>
    <s v="Banco Davivienda"/>
    <s v="Ahorros"/>
    <s v="550488443736001"/>
    <s v="Masculino"/>
    <s v="Colombia"/>
    <s v="Bogotá, D.C."/>
    <s v="Cundinamarca"/>
    <d v="1988-03-31T00:00:00"/>
    <n v="36"/>
    <s v="MERCADEO Y PUBLICIDAD"/>
    <m/>
  </r>
  <r>
    <x v="4"/>
    <s v="088-2024"/>
    <n v="102292"/>
    <s v="Secop II"/>
    <s v="088-2024-CPS-AG(102292)"/>
    <s v="FDLSUBA-CD088-2024(102292)"/>
    <x v="0"/>
    <x v="0"/>
    <x v="0"/>
    <m/>
    <m/>
    <s v="FELIPE MENDIVIELSO GÓMEZ"/>
    <n v="80175628"/>
    <s v="Bogotá, D.C."/>
    <n v="1978"/>
    <n v="10200000"/>
    <n v="0"/>
    <n v="0"/>
    <n v="10200000"/>
    <n v="2550000"/>
    <m/>
    <m/>
    <n v="5"/>
    <s v="Persona Natural"/>
    <x v="6"/>
    <m/>
    <s v="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5775292&amp;isFromPublicArea=True&amp;isModal=False"/>
    <x v="7"/>
    <x v="560"/>
    <d v="2024-03-08T00:00:00"/>
    <d v="2024-06-15T00:00:00"/>
    <s v="3 meses 8 días."/>
    <d v="2024-06-15T00:00:00"/>
    <s v=""/>
    <d v="2024-06-15T00:00:00"/>
    <s v="3 meses 8 días."/>
    <s v="Término Ok"/>
    <m/>
    <m/>
    <m/>
    <m/>
    <s v="Calle 128 D BIS # 88 A 18"/>
    <n v="3138422828"/>
    <s v="mendivelsofelipe@gmail.com"/>
    <s v="Bancolombia"/>
    <s v="Ahorros"/>
    <n v="3300007506"/>
    <s v="Masculino"/>
    <s v="Colombia"/>
    <s v="Socota"/>
    <s v="Boyacá"/>
    <d v="1984-01-03T00:00:00"/>
    <n v="40"/>
    <s v="BACHILLER"/>
    <m/>
  </r>
  <r>
    <x v="4"/>
    <s v="089-2024"/>
    <n v="102659"/>
    <s v="Secop II"/>
    <s v="089-2024-CPS-P(102659)"/>
    <s v="FDLSUBA-CD089-2024(102659)"/>
    <x v="0"/>
    <x v="0"/>
    <x v="1"/>
    <m/>
    <m/>
    <s v="JESSYMAR ÁLVAREZ ROMAÑA"/>
    <n v="1077439414"/>
    <s v="Quibdó (Chocó)"/>
    <n v="1978"/>
    <n v="28000000"/>
    <n v="0"/>
    <n v="0"/>
    <n v="28000000"/>
    <n v="7000000"/>
    <m/>
    <m/>
    <n v="1"/>
    <s v="Persona Natural"/>
    <x v="6"/>
    <m/>
    <s v="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5776222&amp;isFromPublicArea=True&amp;isModal=False"/>
    <x v="6"/>
    <x v="565"/>
    <d v="2024-03-06T00:00:00"/>
    <d v="2024-06-15T00:00:00"/>
    <s v="3 meses 10 días."/>
    <d v="2024-06-15T00:00:00"/>
    <s v=""/>
    <d v="2024-06-15T00:00:00"/>
    <s v="3 meses 10 días."/>
    <s v="Término Ok"/>
    <m/>
    <m/>
    <m/>
    <m/>
    <s v="Carrera 118 # 89B-35, Bogotá"/>
    <n v="3206942520"/>
    <s v="yesimar522@gmail.com"/>
    <s v="Bancolombia"/>
    <s v="Ahorros"/>
    <s v="08187356769"/>
    <s v="Masculino"/>
    <s v="Colombia"/>
    <s v="Bojayá (Bellavista)"/>
    <s v="Chocó"/>
    <d v="1988-11-20T00:00:00"/>
    <n v="35"/>
    <s v="ESPECIALIZACIÓN EN GOBIERNO Y GESTIÓN PÚBLICA TERRITORIALES; MAESTRA EN GOBIERNO DEL TERRITORIO Y GESTIÓN PÚBLICA; ADMINISTRACION PUBLICA"/>
    <m/>
  </r>
  <r>
    <x v="4"/>
    <s v="090-2024 C1"/>
    <n v="102367"/>
    <s v="Secop II"/>
    <s v="090-2024-CPS-AG(102367)"/>
    <s v="FDLSUBA-CD090-2024(102367)"/>
    <x v="0"/>
    <x v="0"/>
    <x v="0"/>
    <d v="2024-04-09T00:00:00"/>
    <n v="7395000"/>
    <s v="YISETH ROCIO PERILLLA MONTILLA"/>
    <n v="1015415452"/>
    <s v="Bogotá, D.C."/>
    <n v="1978"/>
    <n v="10200000"/>
    <n v="0"/>
    <n v="0"/>
    <n v="10200000"/>
    <n v="2550000"/>
    <m/>
    <m/>
    <n v="1"/>
    <s v="Persona Natural"/>
    <x v="1"/>
    <s v="1. 09/04/2024 3:21:11 PM Mediante documento radicado en el Fondo de Desarrollo Local de Suba, por ALEJANDRA JARAMILLO FERNANDEZ, quien obra como apoyo a la supervisión del Contrato 090-2024-CPS-AG(102367), se solicita CESIÓN del contrato suscrito con YISETH ROCIO PERILLA MONTILLA, De conformidad con la justificación esgrimida en el documento anexo suscrito por el supervisor, que hace parte integral de la presente modificación contractual. Por lo anterior, se realiza la CESIÓN DEL CONTRATO A LUZ MYRIAM CASTILLO RIOS, identificado (a) con C.C. N° 51.586.109 de Bogotá D.C, a partir del 9 de ABRIL de 2024, teniendo en cuenta la idoneidad, previa verificación de los requisitos aportados por el (la) contratista. Lo anterior de conformidad con los documentos anexos, los cuales hacen parte integral de la presente modificación contractual."/>
    <s v="PRESTAR EL APOYO SECRETARIAL A LA JUNTA ADMINISTRADORA LOCAL"/>
    <s v="https://community.secop.gov.co/Public/Tendering/OpportunityDetail/Index?noticeUID=CO1.NTC.5776252&amp;isFromPublicArea=True&amp;isModal=False"/>
    <x v="18"/>
    <x v="565"/>
    <d v="2024-03-06T00:00:00"/>
    <d v="2024-06-15T00:00:00"/>
    <s v="3 meses 10 días."/>
    <d v="2024-06-15T00:00:00"/>
    <s v=""/>
    <d v="2024-06-15T00:00:00"/>
    <s v="3 meses 10 días."/>
    <s v="Término Ok"/>
    <m/>
    <m/>
    <m/>
    <m/>
    <s v="Calle 94 N.º 72 A – 87 Bogotá D.C"/>
    <n v="3238181122"/>
    <s v="yisicolm@hotmail.com"/>
    <s v="Bancolombia"/>
    <s v="Ahorros"/>
    <n v="54700027824"/>
    <s v="Femenino"/>
    <s v="Colombia"/>
    <s v="Soacha"/>
    <s v="Cundinamarca"/>
    <d v="1989-12-24T00:00:00"/>
    <n v="34"/>
    <s v="BACHILLER"/>
    <m/>
  </r>
  <r>
    <x v="4"/>
    <s v="090-2024"/>
    <n v="102367"/>
    <s v="Secop II"/>
    <s v="090-2024-CPS-AG(102367)"/>
    <s v="FDLSUBA-CD090-2024(102367)"/>
    <x v="0"/>
    <x v="0"/>
    <x v="0"/>
    <m/>
    <m/>
    <s v="LUZ MYRIAM CASTILLO RIOS"/>
    <n v="51586109"/>
    <s v="Bogotá, D.C."/>
    <n v="1978"/>
    <n v="10200000"/>
    <n v="0"/>
    <n v="0"/>
    <n v="10200000"/>
    <n v="2550000"/>
    <m/>
    <m/>
    <n v="1"/>
    <s v="Persona Natural"/>
    <x v="6"/>
    <m/>
    <s v="PRESTAR EL APOYO SECRETARIAL A LA JUNTA ADMINISTRADORA LOCAL"/>
    <s v="https://community.secop.gov.co/Public/Tendering/OpportunityDetail/Index?noticeUID=CO1.NTC.5776252&amp;isFromPublicArea=True&amp;isModal=False"/>
    <x v="18"/>
    <x v="565"/>
    <d v="2024-03-06T00:00:00"/>
    <d v="2024-06-15T00:00:00"/>
    <s v="3 meses 10 días."/>
    <d v="2024-06-15T00:00:00"/>
    <s v=""/>
    <d v="2024-06-15T00:00:00"/>
    <s v="3 meses 10 días."/>
    <s v="Término Ok"/>
    <m/>
    <m/>
    <m/>
    <m/>
    <s v="Carrera 111ª No 151d 25"/>
    <s v=" 319 3814176"/>
    <s v="luzmy2005@gmail.com"/>
    <s v="Banco Scotiabank Colpatria"/>
    <s v="Ahorros"/>
    <s v="6342014295"/>
    <s v="Femenino"/>
    <s v="Colombia"/>
    <s v="Bogotá, D.C."/>
    <s v="Cundinamarca"/>
    <d v="1960-12-12T00:00:00"/>
    <n v="63"/>
    <s v="BACHILLER"/>
    <m/>
  </r>
  <r>
    <x v="4"/>
    <s v="091-2024 C1"/>
    <n v="102295"/>
    <s v="Secop II"/>
    <s v="091-2024-CPS-AG(102295)"/>
    <s v="FDLSUBA-CD091-2024(102295)"/>
    <x v="0"/>
    <x v="0"/>
    <x v="0"/>
    <d v="2024-03-05T00:00:00"/>
    <n v="10200000"/>
    <s v="GLADYS ESTHER GOMEZ CARO"/>
    <n v="1030567733"/>
    <s v="Usme (Cundinamarca)"/>
    <n v="1978"/>
    <n v="10200000"/>
    <n v="0"/>
    <n v="0"/>
    <n v="10200000"/>
    <n v="2550000"/>
    <m/>
    <m/>
    <n v="1"/>
    <s v="Persona Natural"/>
    <x v="1"/>
    <s v="1. 05/03/2024 6:45:24 PM Mediante documento radicado en el Fondo de Desarrollo Local de Suba, por SANDRA YANNETH GORDILLO PEDROZA, quien obra como apoyo a la supervisión del Contrato 091-2024 -CPS-AG (102295), se solicita CESIÓN del contrato suscrito con GLADYS ESTHER GOMEZ CARO, De conformidad con la justificación esgrimida en el documento anexo suscrito por el supervisor, que hace parte integral de la presente modificación contractual. Por lo anterior, se realiza la CESIÓN DEL CONTRATO A CRISTIAN DIORK CALDERON GARCES, a partir del 5 de marzo de 2024, teniendo en cuenta la idoneidad, previa verificación de los requisitos aportados por el (la) contratista. Lo anterior de conformidad con los documentos anexos, los cuales hacen parte integral de la presente modificación contractual."/>
    <s v="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5778202&amp;isFromPublicArea=True&amp;isModal=False"/>
    <x v="7"/>
    <x v="565"/>
    <d v="2024-03-05T00:00:00"/>
    <d v="2024-07-04T00:00:00"/>
    <s v="4 meses "/>
    <d v="2024-07-04T00:00:00"/>
    <s v=""/>
    <d v="2024-07-04T00:00:00"/>
    <s v="4 meses "/>
    <s v="Término Ok"/>
    <m/>
    <m/>
    <m/>
    <m/>
    <s v="Carrera 145 #145-46 Etapa 2 Casa 108"/>
    <n v="3102109348"/>
    <s v="gladysgc68@gmail.com"/>
    <s v="Banco Davivienda"/>
    <s v="Ahorros"/>
    <s v="488419320343"/>
    <s v="Femenino"/>
    <s v="Colombia"/>
    <s v="Bogotá, D.C."/>
    <s v="Cundinamarca"/>
    <d v="1968-09-03T00:00:00"/>
    <n v="55"/>
    <s v="BACHILLER"/>
    <m/>
  </r>
  <r>
    <x v="4"/>
    <s v="091-2024"/>
    <n v="102295"/>
    <s v="Secop II"/>
    <s v="091-2024-CPS-AG(102295)"/>
    <s v="FDLSUBA-CD091-2024(102295)"/>
    <x v="0"/>
    <x v="0"/>
    <x v="0"/>
    <m/>
    <m/>
    <s v="CRISTIAN DIORK CALDERON GARCES"/>
    <n v="1030567733"/>
    <s v="Bogotá, D.C."/>
    <n v="1978"/>
    <n v="10200000"/>
    <n v="0"/>
    <n v="0"/>
    <n v="10200000"/>
    <n v="2550000"/>
    <m/>
    <m/>
    <n v="1"/>
    <s v="Persona Natural"/>
    <x v="6"/>
    <m/>
    <s v="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5778202&amp;isFromPublicArea=True&amp;isModal=False"/>
    <x v="7"/>
    <x v="565"/>
    <d v="2024-03-05T00:00:00"/>
    <d v="2024-07-04T00:00:00"/>
    <s v="4 meses "/>
    <d v="2024-07-04T00:00:00"/>
    <s v=""/>
    <d v="2024-07-04T00:00:00"/>
    <s v="4 meses "/>
    <s v="Término Ok"/>
    <m/>
    <m/>
    <m/>
    <m/>
    <s v="Calle 50 A # 81C 29 SUR"/>
    <n v="3133440925"/>
    <s v="calderoncristian90@gmail.com"/>
    <s v="Banco Davivienda"/>
    <s v="Ahorros"/>
    <s v="570007271138872"/>
    <s v="Femenino"/>
    <s v="Colombia"/>
    <s v="Bogotá, D.C."/>
    <s v="Cundinamarca"/>
    <d v="1989-10-08T00:00:00"/>
    <n v="34"/>
    <s v="BACHILLER"/>
    <m/>
  </r>
  <r>
    <x v="4"/>
    <s v="092-2024"/>
    <n v="102317"/>
    <s v="Secop II"/>
    <s v="92-2024-CPS-P(102317)"/>
    <s v="FDLSUBA-CD092-2024(102317)"/>
    <x v="0"/>
    <x v="0"/>
    <x v="1"/>
    <m/>
    <m/>
    <s v="MONICA ESPERANZA ESQUINAS CASTILLO"/>
    <n v="52582158"/>
    <s v="Bogotá, D.C."/>
    <n v="1965"/>
    <n v="28000000"/>
    <n v="0"/>
    <n v="0"/>
    <n v="28000000"/>
    <n v="7000000"/>
    <m/>
    <m/>
    <n v="1"/>
    <s v="Persona Natural"/>
    <x v="6"/>
    <s v="1. No esta expediente en Secop II"/>
    <s v="PRESTAR SERVICIOS PROFESIONALES PARA PROMOVER LOS PROCESOS CULTURALES EN LA ALCALDÍA LOCAL DE SUBA, PARA DAR CUMPLIMIENTO A LAS METAS DEL PLAN DE DESARROLLO LOCAL Y DEMÁS TEMAS AFINES DEL PROYECTO DE INVERSIÓN 1965 - SUBA TERRITORIO CULTURAL"/>
    <s v="https://community.secop.gov.co/Public/Tendering/OpportunityDetail/Index?noticeUID=CO1.NTC.5778141&amp;isFromPublicArea=True&amp;isModal=False"/>
    <x v="4"/>
    <x v="560"/>
    <d v="2024-03-06T00:00:00"/>
    <d v="2024-06-15T00:00:00"/>
    <s v="3 meses 10 días."/>
    <d v="2024-06-15T00:00:00"/>
    <s v=""/>
    <d v="2024-06-15T00:00:00"/>
    <s v="3 meses 10 días."/>
    <s v="Término Ok"/>
    <m/>
    <m/>
    <m/>
    <m/>
    <s v="Calle 146 N° 81 - 59"/>
    <n v="3105761342"/>
    <s v="monicaesquinas@hotmail.com"/>
    <s v="Bancolombia"/>
    <s v="Ahorros"/>
    <n v="20525974176"/>
    <s v="Femenino"/>
    <s v="Colombia"/>
    <s v="Bogotá, D.C."/>
    <s v="Cundinamarca"/>
    <d v="1971-02-08T00:00:00"/>
    <n v="53"/>
    <s v="INGENIERIA DE SISTEMAS"/>
    <s v="1. No esta expediente en Secop II"/>
  </r>
  <r>
    <x v="4"/>
    <s v="093-2024"/>
    <n v="102493"/>
    <s v="Secop II"/>
    <s v="093-2024-CPS-AG(102493)"/>
    <s v="FDLSUBA-CD093-2024(102493)"/>
    <x v="0"/>
    <x v="0"/>
    <x v="0"/>
    <m/>
    <m/>
    <s v="SONIA JANETH HERNANDEZ AREVALO"/>
    <n v="1014207187"/>
    <s v="Bogotá, D.C."/>
    <n v="2032"/>
    <n v="10200000"/>
    <n v="0"/>
    <n v="0"/>
    <n v="10200000"/>
    <n v="2550000"/>
    <m/>
    <m/>
    <n v="5"/>
    <s v="Persona Natural"/>
    <x v="6"/>
    <m/>
    <s v="PRESTAR SERVICIOS DE APOYO EN LAS ACTIVIDADES DE SEGURIDAD, CONVIVENCIA CIUDADANA Y RECUPERACIÓN DEL ESPACIO PÚBLICO PARA EL CUMPLIMIENTO EFECTIVO DE LAS METAS DEL PROYECTO DE INVERSIÓN 2032 SUBA CONVIVE CON SEGURIDAD Y TRANQUILIDAD"/>
    <s v="https://community.secop.gov.co/Public/Tendering/OpportunityDetail/Index?noticeUID=CO1.NTC.5777881&amp;isFromPublicArea=True&amp;isModal=False"/>
    <x v="13"/>
    <x v="560"/>
    <d v="2024-03-07T00:00:00"/>
    <d v="2024-06-15T00:00:00"/>
    <s v="3 meses 9 días."/>
    <d v="2024-06-15T00:00:00"/>
    <s v=""/>
    <d v="2024-06-15T00:00:00"/>
    <s v="3 meses 9 días."/>
    <s v="Término Ok"/>
    <m/>
    <m/>
    <m/>
    <m/>
    <s v="Carrera 150 d N° 142 c 66"/>
    <n v="3132427053"/>
    <s v="soniaminy27@gmail.com"/>
    <s v="Banco Davivienda"/>
    <s v="Ahorros"/>
    <s v="476700041058"/>
    <s v="Femenino"/>
    <s v="Colombia"/>
    <s v="Bogotá, D.C."/>
    <s v="Cundinamarca"/>
    <d v="1989-11-30T00:00:00"/>
    <n v="34"/>
    <s v="BACHILLER"/>
    <m/>
  </r>
  <r>
    <x v="4"/>
    <s v="094-2024"/>
    <n v="102665"/>
    <s v="Secop II"/>
    <s v="094-2024-CPS-P(102665)"/>
    <s v="FDLSUBA-CD094-2024(102665)"/>
    <x v="0"/>
    <x v="0"/>
    <x v="1"/>
    <m/>
    <m/>
    <s v="MERCEDES ALEJANDRA MACAY CASTELLANOS"/>
    <n v="1014269767"/>
    <s v="Bogotá, D.C."/>
    <n v="1978"/>
    <n v="20200000"/>
    <n v="0"/>
    <n v="0"/>
    <n v="20200000"/>
    <n v="5050000"/>
    <m/>
    <m/>
    <n v="1"/>
    <s v="Persona Natural"/>
    <x v="6"/>
    <m/>
    <s v="Prestar servicios profesionales en el Área de Gestión del Desarrollo Local de la Alcaldía Local de Suba, para lograr el cumplimiento de las metas del plan de desarrollo local de la vigencia."/>
    <s v="https://community.secop.gov.co/Public/Tendering/OpportunityDetail/Index?noticeUID=CO1.NTC.5782459&amp;isFromPublicArea=True&amp;isModal=False"/>
    <x v="6"/>
    <x v="560"/>
    <d v="2024-03-08T00:00:00"/>
    <d v="2024-06-15T00:00:00"/>
    <s v="3 meses 8 días."/>
    <d v="2024-06-15T00:00:00"/>
    <s v=""/>
    <d v="2024-06-15T00:00:00"/>
    <s v="3 meses 8 días."/>
    <s v="Término Ok"/>
    <m/>
    <m/>
    <m/>
    <m/>
    <s v="Transversal 6 # 6 03 to frailejon apto 303"/>
    <n v="3197028864"/>
    <s v="alejamacayc@gmail.co"/>
    <s v="Banco Caja Social (BCSC)"/>
    <s v="Ahorros"/>
    <n v="24070928778"/>
    <s v="Femenino"/>
    <s v="Colombia"/>
    <s v="Bogotá, D.C."/>
    <s v="Cundinamarca"/>
    <d v="1995-09-08T00:00:00"/>
    <n v="28"/>
    <s v="ADMINISTRACION DE EMPRESAS; ADMINISTRACIÓN DE NEGOCIOS INTERNACIONALES "/>
    <m/>
  </r>
  <r>
    <x v="4"/>
    <s v="095-2024"/>
    <n v="102684"/>
    <s v="Secop II"/>
    <s v="095-2024-CPS-P(102684)"/>
    <s v="FDLSUBA-CD095-2024(102684)"/>
    <x v="0"/>
    <x v="0"/>
    <x v="1"/>
    <m/>
    <m/>
    <s v="CESAR IVAN ROMERO RODRIGUEZ"/>
    <n v="79244238"/>
    <s v="Bogotá, D.C."/>
    <n v="1978"/>
    <n v="24500000"/>
    <n v="0"/>
    <n v="0"/>
    <n v="24500000"/>
    <n v="7000000"/>
    <m/>
    <m/>
    <n v="1"/>
    <s v="Persona Natural"/>
    <x v="6"/>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5782651&amp;isFromPublicArea=True&amp;isModal=False"/>
    <x v="3"/>
    <x v="560"/>
    <d v="2024-03-06T00:00:00"/>
    <d v="2024-06-15T00:00:00"/>
    <s v="3 meses 10 días."/>
    <d v="2024-06-15T00:00:00"/>
    <s v=""/>
    <d v="2024-06-15T00:00:00"/>
    <s v="3 meses 10 días."/>
    <s v="Término Ok"/>
    <m/>
    <m/>
    <m/>
    <m/>
    <s v="Carrera 58C # 145-70"/>
    <n v="3003178258"/>
    <s v="cesarivanromero@hotmail.com"/>
    <s v="Banco Davivienda"/>
    <s v="Ahorros"/>
    <s v="0550493000005352"/>
    <s v="Masculino"/>
    <s v="Colombia"/>
    <s v="Bogotá, D.C."/>
    <s v="Cundinamarca"/>
    <d v="1969-01-14T00:00:00"/>
    <n v="55"/>
    <s v="ESPECIALIZACION EN DERECHO ADMINISTRATIVO; DERECHO"/>
    <m/>
  </r>
  <r>
    <x v="4"/>
    <s v="096-2024"/>
    <n v="103561"/>
    <s v="Secop II"/>
    <s v="096-2024-CPS-AG(103561)"/>
    <s v="FDLSUBA-CD096-2024(103561)"/>
    <x v="0"/>
    <x v="0"/>
    <x v="0"/>
    <m/>
    <m/>
    <s v="FRANCISCO ALBERTO ROZO TORRES"/>
    <n v="80220338"/>
    <s v="Bogotá, D.C."/>
    <n v="1963"/>
    <n v="12000000"/>
    <n v="0"/>
    <n v="0"/>
    <n v="12000000"/>
    <n v="4000000"/>
    <m/>
    <m/>
    <n v="3"/>
    <s v="Persona Natural"/>
    <x v="6"/>
    <m/>
    <s v="PRESTAR SERVICIOS DE APOYO A LA GESTIÓN PROMOVIENDO EL SEGUIMIENTO A PROGRAMAS Y PROYECTOS ENFOCADOS EN LA PROMOCIÓN, ACOMPAÑAMIENTO Y ATENCIÓN DE EVENTOS Y ACCIONES DEPORTIVAS, ASÍ COMO APOYAR EL DESARROLLO DE LOS MISMOS EN CONCORDANCIA CON LOS PROCESOS DE PARTICIPACIÓN CIUDADANA REALIZADOS EN LA LOCALIDAD."/>
    <s v="https://community.secop.gov.co/Public/Tendering/OpportunityDetail/Index?noticeUID=CO1.NTC.5784109&amp;isFromPublicArea=True&amp;isModal=False"/>
    <x v="4"/>
    <x v="560"/>
    <d v="2024-03-11T00:00:00"/>
    <d v="2024-06-10T00:00:00"/>
    <s v="3 meses "/>
    <d v="2024-06-10T00:00:00"/>
    <s v=""/>
    <d v="2024-06-10T00:00:00"/>
    <s v="3 meses "/>
    <s v="Término Ok"/>
    <m/>
    <m/>
    <m/>
    <m/>
    <s v="Calle 146c # 92-58"/>
    <n v="3223355518"/>
    <s v="franciscorozo82@yahoo.es"/>
    <s v="Banco Davivienda"/>
    <s v="Ahorros"/>
    <n v="9770166388"/>
    <s v="Masculino"/>
    <s v="Colombia"/>
    <s v="Bogotá, D.C."/>
    <s v="Cundinamarca"/>
    <d v="1982-04-19T00:00:00"/>
    <n v="42"/>
    <s v="ADMINISTRACION DEPORTIVA"/>
    <m/>
  </r>
  <r>
    <x v="4"/>
    <s v="097-2024"/>
    <s v="No aplica"/>
    <s v="Secop II"/>
    <s v="97-2024-COMODATO"/>
    <s v="FDLSUBACD-97-2024"/>
    <x v="0"/>
    <x v="10"/>
    <x v="2"/>
    <m/>
    <m/>
    <s v="JAC LA MANUELITA"/>
    <n v="860070090"/>
    <s v="Bogotá, D.C."/>
    <s v="No es CPS P-AG"/>
    <n v="0"/>
    <n v="0"/>
    <n v="0"/>
    <n v="0"/>
    <s v="-"/>
    <m/>
    <m/>
    <s v="No aplica"/>
    <s v="ESAL"/>
    <x v="7"/>
    <m/>
    <s v="El Fondo de Desarrollo Local de Suba, en adelante el COMODANTE, hace entrega real y material a título de COMODATO a la junta de Acción Comunal del Barrio &quot;LA MANUELITA&quot;,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s v="https://community.secop.gov.co/Public/Tendering/OpportunityDetail/Index?noticeUID=CO1.NTC.5782212&amp;isFromPublicArea=True&amp;isModal=False"/>
    <x v="16"/>
    <x v="566"/>
    <s v="Sin iniciar"/>
    <s v="Sin iniciar"/>
    <s v=""/>
    <s v="Sin iniciar"/>
    <s v=""/>
    <s v="Sin iniciar"/>
    <s v=""/>
    <s v="Sin iniciar"/>
    <m/>
    <m/>
    <m/>
    <m/>
    <s v="Carrera 89 No. 129 B - 04"/>
    <n v="3123002774"/>
    <s v="jaclamanuelita@gmail.com"/>
    <m/>
    <s v="No aplica"/>
    <s v="No aplica"/>
    <s v="No aplica"/>
    <s v="Colombia"/>
    <s v="Bogotá, D.C."/>
    <s v="Cundinamarca"/>
    <m/>
    <s v="-"/>
    <m/>
    <s v="Rep.Legal JAC LA MANUELITA: ALEXANDER MALAGON SIERRA, C.C. 80016248"/>
  </r>
  <r>
    <x v="4"/>
    <s v="098-2024"/>
    <n v="102493"/>
    <s v="Secop II"/>
    <s v="098-2024-CPS-AG(102493)"/>
    <s v="FDLSUBA-CD098-2024(102493)"/>
    <x v="0"/>
    <x v="0"/>
    <x v="0"/>
    <m/>
    <m/>
    <s v="LUIS ALFREDO QUIÑONES CANO"/>
    <n v="1030556385"/>
    <s v="Bogotá, D.C."/>
    <n v="2032"/>
    <n v="10200000"/>
    <n v="0"/>
    <n v="0"/>
    <n v="10200000"/>
    <n v="2550000"/>
    <m/>
    <m/>
    <n v="5"/>
    <s v="Persona Natural"/>
    <x v="6"/>
    <m/>
    <s v="PRESTAR SERVICIOS DE APOYO EN LAS ACTIVIDADES DE SEGURIDAD, CONVIVENCIA CIUDADANA Y RECUPERACIÓN DEL ESPACIO PÚBLICO PARA EL CUMPLIMIENTO EFECTIVO DE LAS METAS DEL PROYECTO DE INVERSIÓN 2032"/>
    <s v="https://community.secop.gov.co/Public/Tendering/OpportunityDetail/Index?noticeUID=CO1.NTC.5782779&amp;isFromPublicArea=True&amp;isModal=False"/>
    <x v="13"/>
    <x v="560"/>
    <d v="2024-03-07T00:00:00"/>
    <d v="2024-06-15T00:00:00"/>
    <s v="3 meses 9 días."/>
    <d v="2024-06-15T00:00:00"/>
    <s v=""/>
    <d v="2024-06-15T00:00:00"/>
    <s v="3 meses 9 días."/>
    <s v="Término Ok"/>
    <m/>
    <m/>
    <m/>
    <m/>
    <s v="Calle 151 B # 102-90 TORRE 2 APTO 102"/>
    <n v="3229030010"/>
    <s v="alfredo.cano0428@gmail.com"/>
    <s v="Banco de Bogotá"/>
    <s v="Ahorros"/>
    <n v="380739755"/>
    <s v="Masculino"/>
    <s v="Colombia"/>
    <s v="Bogotá, D.C."/>
    <s v="Cundinamarca"/>
    <d v="1989-04-28T00:00:00"/>
    <n v="35"/>
    <s v="BACHILLER"/>
    <m/>
  </r>
  <r>
    <x v="4"/>
    <s v="099-2024 C1"/>
    <n v="102485"/>
    <s v="Secop II"/>
    <s v="099-2024-CPS-AG(102485)"/>
    <s v="FDLSUBA-CD99-2024(102485)"/>
    <x v="0"/>
    <x v="0"/>
    <x v="0"/>
    <d v="2024-03-18T00:00:00"/>
    <n v="9605000"/>
    <s v="CLINTON FABIAN LEAL GARCIA"/>
    <n v="1019080267"/>
    <s v="Bogotá, D.C."/>
    <n v="1978"/>
    <n v="10200000"/>
    <n v="0"/>
    <n v="0"/>
    <n v="10200000"/>
    <n v="2550000"/>
    <m/>
    <m/>
    <n v="1"/>
    <s v="Persona Natural"/>
    <x v="1"/>
    <s v="1. 18/03/2024 11:08:46 PM Mediante documento radicado en el Fondo de Desarrollo Local de Suba, se solicita CESIÓN del contrato 099-2024-CPS-AG(102485), suscrito con CLINTON FABIAN LEAL GARCIA, teniendo en cuenta que la contratista cita cuestiones personales. Por lo anterior, se realiza la CESIÓN DEL CONTRATO A CRISTIAN FELIPE AFRICANO QUIROGA, IDENTIFICADO (A) CON CÉDULA DE CIUDADANÍA N° 1.233.910.425, teniendo en cuenta la idoneidad, previa verificación de los requisitos aportados por el (la) contratista. Lo anterior de conformidad con los documentos anexos, los cuales hacen parte integral del presente contrato."/>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5785287&amp;isFromPublicArea=True&amp;isModal=False"/>
    <x v="19"/>
    <x v="560"/>
    <d v="2024-03-11T00:00:00"/>
    <d v="2024-06-15T00:00:00"/>
    <s v="3 meses 5 días."/>
    <d v="2024-06-15T00:00:00"/>
    <s v=""/>
    <d v="2024-06-15T00:00:00"/>
    <s v="3 meses 5 días."/>
    <s v="Término Ok"/>
    <m/>
    <m/>
    <m/>
    <m/>
    <s v="Calle 135 a No 93 a 03, Bogotá, Colombia."/>
    <n v="3103365163"/>
    <s v="flealgarcia@gmail.com"/>
    <s v="Banco Caja Social (BCSC)"/>
    <s v="Ahorros"/>
    <s v="24096281464"/>
    <s v="Masculino"/>
    <s v="Colombia"/>
    <s v="Bogotá, D.C."/>
    <s v="Cundinamarca"/>
    <d v="1993-03-20T00:00:00"/>
    <n v="31"/>
    <s v="COMERCIO INTERNACIONAL"/>
    <m/>
  </r>
  <r>
    <x v="4"/>
    <s v="099-2024"/>
    <n v="102485"/>
    <s v="Secop II"/>
    <s v="099-2024-CPS-AG(102485)"/>
    <s v="FDLSUBA-CD99-2024(102485)"/>
    <x v="0"/>
    <x v="0"/>
    <x v="0"/>
    <m/>
    <m/>
    <s v="CRISTIAN FELIPE AFRICANO QUIROGA"/>
    <n v="1233910425"/>
    <s v="Bogotá, D.C."/>
    <n v="1978"/>
    <n v="10200000"/>
    <n v="0"/>
    <n v="0"/>
    <n v="10200000"/>
    <n v="2550000"/>
    <m/>
    <m/>
    <n v="1"/>
    <s v="Persona Natural"/>
    <x v="6"/>
    <m/>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5785287&amp;isFromPublicArea=True&amp;isModal=False"/>
    <x v="19"/>
    <x v="560"/>
    <d v="2024-03-11T00:00:00"/>
    <d v="2024-06-15T00:00:00"/>
    <s v="3 meses 5 días."/>
    <d v="2024-06-15T00:00:00"/>
    <s v=""/>
    <d v="2024-06-15T00:00:00"/>
    <s v="3 meses 5 días."/>
    <s v="Término Ok"/>
    <m/>
    <m/>
    <m/>
    <m/>
    <s v="Calle 131A # 106 - 70"/>
    <n v="3138791653"/>
    <s v="cristianafricano3@gmail.com"/>
    <s v="Banco Caja Social (BCSC)"/>
    <s v="Ahorros"/>
    <n v="24107753566"/>
    <s v="Masculino"/>
    <s v="Colombia"/>
    <s v="Bogotá, D.C."/>
    <s v="Cundinamarca"/>
    <d v="1999-08-03T00:00:00"/>
    <n v="24"/>
    <s v="BACHILLER"/>
    <m/>
  </r>
  <r>
    <x v="4"/>
    <s v="100-2024"/>
    <n v="102698"/>
    <s v="Secop II"/>
    <s v="100-2024-CPS-P(102698)"/>
    <s v="FDLSUBA-CD100-2024(102698)"/>
    <x v="0"/>
    <x v="0"/>
    <x v="1"/>
    <m/>
    <m/>
    <s v="SHIRLEY JOHANNA RIOS CIFUENTES"/>
    <n v="52794153"/>
    <s v="Bogotá, D.C."/>
    <n v="1978"/>
    <n v="21000000"/>
    <n v="0"/>
    <n v="0"/>
    <n v="21000000"/>
    <n v="7000000"/>
    <m/>
    <m/>
    <n v="1"/>
    <s v="Persona Natural"/>
    <x v="0"/>
    <m/>
    <s v="PRESTAR LOS SERVICIOS PROFESIONALES COMO ABOGADO (A) PARA APOYAR LA GESTIÓN CONTRACTUAL DEL ÁREA GESTIÓN DEL DESARROLLO LOCAL DE LA ALCALDÍA LOCAL DE SUBA, EN LOS DIFERENTES PROCESOS DE SELECCIÓN EN SUS ETAPAS PRECONTRACTUAL, CONTRACTUAL Y POSTCONTRACTUAL."/>
    <s v="https://community.secop.gov.co/Public/Tendering/OpportunityDetail/Index?noticeUID=CO1.NTC.5785440&amp;isFromPublicArea=True&amp;isModal=False"/>
    <x v="3"/>
    <x v="567"/>
    <d v="2024-03-07T00:00:00"/>
    <d v="2024-06-06T00:00:00"/>
    <s v="3 meses "/>
    <d v="2024-06-06T00:00:00"/>
    <s v=""/>
    <d v="2024-06-06T00:00:00"/>
    <s v="3 meses "/>
    <s v="Término Ok"/>
    <m/>
    <m/>
    <m/>
    <m/>
    <s v="Carrera 6 No. 4B-87 SUR"/>
    <n v="3102464935"/>
    <s v="shijorici29@gmail.com"/>
    <s v="Bancolombia"/>
    <s v="Ahorros"/>
    <n v="33525640138"/>
    <s v="Femenino"/>
    <s v="Colombia"/>
    <s v="Bogotá, D.C."/>
    <s v="Cundinamarca"/>
    <d v="1980-12-29T00:00:00"/>
    <n v="43"/>
    <s v="DERECHO"/>
    <m/>
  </r>
  <r>
    <x v="4"/>
    <s v="101-2024"/>
    <n v="102493"/>
    <s v="Secop II"/>
    <s v="101-2024-CPS-AG(102493)"/>
    <s v="FDLSUBA-CD101-2024(102493)"/>
    <x v="0"/>
    <x v="0"/>
    <x v="0"/>
    <m/>
    <m/>
    <s v="FABER ANDRES RENGIFO ARACUT"/>
    <n v="1060417462"/>
    <s v="Padilla (Cauca)"/>
    <n v="2032"/>
    <n v="10200000"/>
    <n v="0"/>
    <n v="0"/>
    <n v="10200000"/>
    <n v="2550000"/>
    <m/>
    <m/>
    <n v="5"/>
    <s v="Persona Natural"/>
    <x v="6"/>
    <m/>
    <s v="PRESTAR SERVICIOS DE APOYO EN LAS ACTIVIDADES DE SEGURIDAD, CONVIVENCIA CIUDADANA Y RECUPERACIÓN DEL ESPACIO PÚBLICO PARA EL CUMPLIMIENTO EFECTIVO DE LAS METAS DEL PROYECTO DE INVERSIÓN 2032 - SUBA CONVIVE CON SEGURIDAD Y TRANQUILIDAD."/>
    <s v="https://community.secop.gov.co/Public/Tendering/OpportunityDetail/Index?noticeUID=CO1.NTC.5785639&amp;isFromPublicArea=True&amp;isModal=False"/>
    <x v="13"/>
    <x v="567"/>
    <d v="2024-03-07T00:00:00"/>
    <d v="2024-06-15T00:00:00"/>
    <s v="3 meses 9 días."/>
    <d v="2024-06-15T00:00:00"/>
    <s v=""/>
    <d v="2024-06-15T00:00:00"/>
    <s v="3 meses 9 días."/>
    <s v="Término Ok"/>
    <m/>
    <m/>
    <m/>
    <m/>
    <s v="Calle 144 # 146A-30 MZ 5 CASA 48"/>
    <n v="3118119730"/>
    <s v="faberandres1807@live.com"/>
    <s v="Banco Falabella"/>
    <s v="Ahorros"/>
    <s v="111130092316"/>
    <s v="Masculino"/>
    <s v="Colombia"/>
    <s v="Padilla"/>
    <s v="Cauca"/>
    <d v="1991-07-18T00:00:00"/>
    <n v="32"/>
    <s v="BACHILLER"/>
    <m/>
  </r>
  <r>
    <x v="4"/>
    <s v="102-2024"/>
    <n v="102394"/>
    <s v="Secop II"/>
    <s v="102-2024-CPS-P(102394)"/>
    <s v="FDLSUBA-CD102-2024(102394)"/>
    <x v="0"/>
    <x v="0"/>
    <x v="1"/>
    <m/>
    <m/>
    <s v="TULLY MILENA GONZALEZ TORRES"/>
    <n v="64589205"/>
    <s v="Sicelejo (Sucre)"/>
    <n v="1979"/>
    <n v="28000000"/>
    <n v="0"/>
    <n v="0"/>
    <n v="28000000"/>
    <n v="7000000"/>
    <m/>
    <m/>
    <n v="5"/>
    <s v="Persona Natural"/>
    <x v="6"/>
    <m/>
    <s v="PRESTAR LOS SERVICIOS PROFESIONALES PARA APOYAR TÉCNICAMENTE LAS DISTINTAS ETAPAS DE LOS PROCESOS DE COMPETENCIA DE LAS INSPECCIONES DE POLICÍA DE LA LOCALIDAD, SEGÚN REPARTO"/>
    <s v="https://community.secop.gov.co/Public/Tendering/OpportunityDetail/Index?noticeUID=CO1.NTC.5792143&amp;isFromPublicArea=True&amp;isModal=False"/>
    <x v="31"/>
    <x v="568"/>
    <d v="2024-03-11T00:00:00"/>
    <d v="2024-06-15T00:00:00"/>
    <s v="3 meses 5 días."/>
    <d v="2024-06-15T00:00:00"/>
    <s v=""/>
    <d v="2024-06-15T00:00:00"/>
    <s v="3 meses 5 días."/>
    <s v="Término Ok"/>
    <m/>
    <m/>
    <m/>
    <m/>
    <s v="Calle 160 # 64 - 11 Apto 403 To 6"/>
    <s v=" 300 8377632"/>
    <s v="tmg80@hotmail.com"/>
    <s v="Bancolombia"/>
    <s v="Ahorros"/>
    <n v="69813208202"/>
    <s v="Femenino"/>
    <s v="Colombia"/>
    <s v="Corozal"/>
    <s v="Sucre"/>
    <d v="1980-11-03T00:00:00"/>
    <n v="43"/>
    <s v="Especialización en Gerencia de Proyectos"/>
    <m/>
  </r>
  <r>
    <x v="4"/>
    <s v="103-2024"/>
    <n v="102475"/>
    <s v="Secop II"/>
    <s v="103-2024-CPS-P(102475)"/>
    <s v="FDLSUBA-CD103-2024(102475)"/>
    <x v="0"/>
    <x v="0"/>
    <x v="1"/>
    <m/>
    <m/>
    <s v="MARIBEL CONSUELO DURAN CASTRO"/>
    <n v="37708201"/>
    <s v="Charala (Santander)"/>
    <n v="1979"/>
    <n v="20200000"/>
    <n v="0"/>
    <n v="0"/>
    <n v="20200000"/>
    <n v="5050000"/>
    <m/>
    <m/>
    <n v="5"/>
    <s v="Persona Natural"/>
    <x v="6"/>
    <m/>
    <s v="PRESTAR LOS SERVICIOS PROFESIONALES PARA 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5790867&amp;isFromPublicArea=True&amp;isModal=False"/>
    <x v="31"/>
    <x v="567"/>
    <d v="2024-03-11T00:00:00"/>
    <d v="2024-06-15T00:00:00"/>
    <s v="3 meses 5 días."/>
    <d v="2024-06-15T00:00:00"/>
    <s v=""/>
    <d v="2024-06-15T00:00:00"/>
    <s v="3 meses 5 días."/>
    <s v="Término Ok"/>
    <m/>
    <m/>
    <m/>
    <m/>
    <s v="Carrera 54 N 152-60_x000d_"/>
    <s v=" 320 814 96 00"/>
    <s v="dmaribel11@hotmail.com"/>
    <s v="Bancolombia"/>
    <s v="Ahorros"/>
    <n v="60137371114"/>
    <s v="Femenino"/>
    <s v="Colombia"/>
    <s v="Coromoro"/>
    <s v="Santander"/>
    <d v="1984-10-24T00:00:00"/>
    <n v="39"/>
    <s v="ABOGADA, ESPECILIZADA EN DERECHO ADMINISTRATIVO"/>
    <m/>
  </r>
  <r>
    <x v="4"/>
    <s v="104-2024"/>
    <n v="102346"/>
    <s v="Secop II"/>
    <s v="104-2024-CPS-P(102346)"/>
    <s v="FDLSUBA-CD104-2024(102346)"/>
    <x v="0"/>
    <x v="0"/>
    <x v="1"/>
    <m/>
    <m/>
    <s v="EMMA FERNANDA GIL CUELLO"/>
    <n v="1065834135"/>
    <s v=" Valledupar (Cesar)"/>
    <n v="1978"/>
    <n v="20200000"/>
    <n v="0"/>
    <n v="0"/>
    <n v="20200000"/>
    <n v="5050000"/>
    <m/>
    <m/>
    <n v="5"/>
    <s v="Persona Natural"/>
    <x v="6"/>
    <m/>
    <s v="PRESTAR LOS SERVICIOS PROFESIONALES PARA APOYAR EL TRÁMITE DE DESPACHOS COMISORIOS DE LA ALCALDÍA LOCAL DE SUBA"/>
    <s v="https://community.secop.gov.co/Public/Tendering/OpportunityDetail/Index?noticeUID=CO1.NTC.5790420&amp;isFromPublicArea=True&amp;isModal=False"/>
    <x v="1"/>
    <x v="567"/>
    <d v="2024-03-11T00:00:00"/>
    <d v="2024-06-15T00:00:00"/>
    <s v="3 meses 5 días."/>
    <d v="2024-06-15T00:00:00"/>
    <s v=""/>
    <d v="2024-06-15T00:00:00"/>
    <s v="3 meses 5 días."/>
    <s v="Término Ok"/>
    <m/>
    <m/>
    <m/>
    <m/>
    <s v="Dirección: Carrera 69 D # 24 a 78"/>
    <n v="3138524153"/>
    <s v="fernanda197@hotmail.com"/>
    <s v="Bancolombia"/>
    <s v="Ahorros"/>
    <n v="19700000160"/>
    <s v="Femenino"/>
    <s v="Colombia"/>
    <s v="Valledupar"/>
    <s v="Cesar"/>
    <d v="1997-07-22T00:00:00"/>
    <n v="26"/>
    <s v="ABOGADA, ESPECIALISTA EN DERECHO PÚBLICO "/>
    <m/>
  </r>
  <r>
    <x v="4"/>
    <s v="105-2024"/>
    <n v="102375"/>
    <s v="Secop II"/>
    <s v="105-2024-CPS-AG(102375)"/>
    <s v="FDLSUBA-CD105-2024(102375)"/>
    <x v="0"/>
    <x v="0"/>
    <x v="0"/>
    <m/>
    <m/>
    <s v="ELCIDA MARIN TARAZONA"/>
    <n v="28124871"/>
    <s v="Enciso (Santander)"/>
    <n v="1979"/>
    <n v="10200000"/>
    <n v="0"/>
    <n v="0"/>
    <n v="10200000"/>
    <n v="2550000"/>
    <m/>
    <m/>
    <n v="1"/>
    <s v="Persona Natural"/>
    <x v="6"/>
    <m/>
    <s v="APOYAR ADMINISTRATIVA Y ASISTENCIALMENTE A LAS INSPECCIONES DE POLICÍA DE LA LOCALIDAD"/>
    <s v="https://community.secop.gov.co/Public/Tendering/OpportunityDetail/Index?noticeUID=CO1.NTC.5791509&amp;isFromPublicArea=True&amp;isModal=False"/>
    <x v="27"/>
    <x v="567"/>
    <d v="2024-03-07T00:00:00"/>
    <d v="2024-06-15T00:00:00"/>
    <s v="3 meses 9 días."/>
    <d v="2024-06-15T00:00:00"/>
    <s v=""/>
    <d v="2024-06-15T00:00:00"/>
    <s v="3 meses 9 días."/>
    <s v="Término Ok"/>
    <m/>
    <m/>
    <m/>
    <m/>
    <s v="Carrera 98 No. 2-20 "/>
    <n v="3138950684"/>
    <s v="chata-mar@hotmail.com"/>
    <s v="Banco Scotiabank Colpatria"/>
    <s v="Ahorros"/>
    <s v="2802009522"/>
    <s v="Femenino"/>
    <s v="Colombia"/>
    <s v="Enciso"/>
    <s v="Santander"/>
    <d v="1978-01-05T00:00:00"/>
    <n v="46"/>
    <s v="TECNICO PROFESIONAL EN PROCESOS ADMINISTRATIVOS"/>
    <m/>
  </r>
  <r>
    <x v="4"/>
    <s v="106-2024"/>
    <n v="102482"/>
    <s v="Secop II"/>
    <s v="106-2024-CPS-P(102482)"/>
    <s v="FDLSUBA-CD106-2024(102482)"/>
    <x v="0"/>
    <x v="0"/>
    <x v="1"/>
    <m/>
    <m/>
    <s v="MARIA ESTELA AMAYA ARAGON"/>
    <n v="52336246"/>
    <s v="Bogotá (Cundinamarca)"/>
    <n v="1978"/>
    <n v="28000000"/>
    <n v="0"/>
    <n v="0"/>
    <n v="28000000"/>
    <n v="7000000"/>
    <m/>
    <m/>
    <n v="1"/>
    <s v="Persona Natural"/>
    <x v="6"/>
    <m/>
    <s v="PRESTAR SERVICIOS PROFESIONALES AL ÁREA DE GESTIÓN DEL DESARROLLO LOCAL PARA APOYAR LA GESTIÓN ADMINISTRATIVA Y FINANCIERA EN LA ALCALDÍA LOCAL DE SUBA"/>
    <s v="https://community.secop.gov.co/Public/Tendering/OpportunityDetail/Index?noticeUID=CO1.NTC.5792495&amp;isFromPublicArea=True&amp;isModal=False"/>
    <x v="8"/>
    <x v="568"/>
    <d v="2024-03-07T00:00:00"/>
    <d v="2024-06-15T00:00:00"/>
    <s v="3 meses 9 días."/>
    <d v="2024-06-15T00:00:00"/>
    <s v=""/>
    <d v="2024-06-15T00:00:00"/>
    <s v="3 meses 9 días."/>
    <s v="Término Ok"/>
    <m/>
    <m/>
    <m/>
    <m/>
    <s v="Diagonal 146 # 128 53 INT 37"/>
    <n v="3142348301"/>
    <s v="aragonestela@gmail.com"/>
    <s v="Banco Davivienda"/>
    <s v="Ahorros"/>
    <s v="488419696858 "/>
    <s v="Femenino"/>
    <s v="Colombia"/>
    <s v="Bogotá, D.C."/>
    <s v="Cundinamarca"/>
    <d v="1976-08-17T00:00:00"/>
    <n v="47"/>
    <s v="CONTADURIA PUBLICA"/>
    <m/>
  </r>
  <r>
    <x v="4"/>
    <s v="107-2024"/>
    <n v="102375"/>
    <s v="Secop II"/>
    <s v="107-2024-CPS-AG(102375)"/>
    <s v="FDLSUBA-CD107-2024(102375)"/>
    <x v="0"/>
    <x v="0"/>
    <x v="0"/>
    <m/>
    <m/>
    <s v="PAULA MARITZA VARELA SALINAS"/>
    <n v="53115883"/>
    <s v="Bogotá (Cundinamarca)"/>
    <n v="1979"/>
    <n v="10200000"/>
    <n v="0"/>
    <n v="0"/>
    <n v="10200000"/>
    <n v="2550000"/>
    <m/>
    <m/>
    <n v="1"/>
    <s v="Persona Natural"/>
    <x v="6"/>
    <m/>
    <s v="APOYAR ADMINISTRATIVA Y ASISTENCIALMENTE A LAS INSPECCIONES DE POLICÍA DE LA LOCALIDAD"/>
    <s v="https://community.secop.gov.co/Public/Tendering/OpportunityDetail/Index?noticeUID=CO1.NTC.5790000&amp;isFromPublicArea=True&amp;isModal=False"/>
    <x v="29"/>
    <x v="568"/>
    <d v="2024-03-12T00:00:00"/>
    <d v="2024-06-15T00:00:00"/>
    <s v="3 meses 4 días."/>
    <d v="2024-06-15T00:00:00"/>
    <s v=""/>
    <d v="2024-06-15T00:00:00"/>
    <s v="3 meses 4 días."/>
    <s v="Término Ok"/>
    <m/>
    <m/>
    <m/>
    <m/>
    <s v="Calle 31 B No. 21 B - 39 sur"/>
    <n v="3222214432"/>
    <s v="paulis.22@hotmail.com_x000d_"/>
    <s v="Banco Caja Social (BCSC)"/>
    <s v="Ahorros"/>
    <s v="24067186972"/>
    <s v="Femenino"/>
    <s v="Colombia"/>
    <s v="Chiquinquirá"/>
    <s v="Boyacá"/>
    <d v="1984-11-19T00:00:00"/>
    <n v="39"/>
    <s v="TÉCNOLOGO EN GESTIÓN DEL TALENTO/ Técnico Laboral en Administracion y desarrollo"/>
    <m/>
  </r>
  <r>
    <x v="4"/>
    <s v="108-2024"/>
    <n v="102514"/>
    <s v="Secop II"/>
    <s v="108-2024-CPS-P(102514)"/>
    <s v="FDLSUBA-CD108-2024(102514)"/>
    <x v="0"/>
    <x v="0"/>
    <x v="1"/>
    <m/>
    <m/>
    <s v="ANDREA CAROLINA PADILLA URBINA"/>
    <n v="1233889957"/>
    <s v="Bogotá( Cundinamarca)"/>
    <n v="1978"/>
    <n v="20200000"/>
    <n v="0"/>
    <n v="0"/>
    <n v="20200000"/>
    <n v="5050000"/>
    <m/>
    <m/>
    <n v="1"/>
    <s v="Persona Natural"/>
    <x v="6"/>
    <m/>
    <s v="PRESTAR LOS SERVICIOS PROFESIONALES EN LA ALCALDÍA LOCAL DE SUBA, REALIZANDO ACCIONES PEDAGÓGICAS PREVENTIVAS Y DE SENSIBILIZACIÓN PARA EL ACATAMIENTO VOLUNTARIO DE LAS NORMAS EN LA LOCALIDAD."/>
    <s v="https://community.secop.gov.co/Public/Tendering/ContractNoticePhases/View?PPI=CO1.PPI.30371261&amp;isFromPublicArea=True&amp;isModal=False"/>
    <x v="21"/>
    <x v="568"/>
    <d v="2024-03-12T00:00:00"/>
    <d v="2024-06-15T00:00:00"/>
    <s v="3 meses 4 días."/>
    <d v="2024-06-15T00:00:00"/>
    <s v=""/>
    <d v="2024-06-15T00:00:00"/>
    <s v="3 meses 4 días."/>
    <s v="Término Ok"/>
    <m/>
    <m/>
    <m/>
    <m/>
    <s v="Calle 132 D 129 32"/>
    <s v="3208021579_x000d_"/>
    <s v="carolinapadilla9703@gmail.com"/>
    <s v="Banco Scotiabank Colpatria"/>
    <s v="Ahorros"/>
    <s v="0122056436 "/>
    <s v="Femenino"/>
    <s v="Colombia"/>
    <s v="Bogotá, D.C."/>
    <s v="Cundinamarca"/>
    <d v="1997-03-27T00:00:00"/>
    <n v="27"/>
    <s v="ABOGADA"/>
    <m/>
  </r>
  <r>
    <x v="4"/>
    <s v="109-2024"/>
    <n v="102414"/>
    <s v="Secop II"/>
    <s v="109-2024-CPS-P(102414)"/>
    <s v="FDLSUBA-CD109-2024(102414)"/>
    <x v="0"/>
    <x v="0"/>
    <x v="0"/>
    <m/>
    <m/>
    <s v="CHARLY ALEXANDER ROCIASCO MENDEZ"/>
    <n v="80005591"/>
    <s v="Bogotá( Cundinamarca)"/>
    <n v="1978"/>
    <n v="28000000"/>
    <n v="0"/>
    <n v="0"/>
    <n v="28000000"/>
    <n v="7000000"/>
    <m/>
    <m/>
    <n v="1"/>
    <s v="Persona Natural"/>
    <x v="6"/>
    <m/>
    <s v="Apoyar técnicamente a los responsables e integrantes de los procesos en la implementación de herramientas de gestión, siguiendo los lineamientos metodológicos establecidos por la Oficina Asesora de Planeación de la Secretaría Distrital de Gobierno"/>
    <s v="https://community.secop.gov.co/Public/Tendering/ContractNoticePhases/View?PPI=CO1.PPI.30383112&amp;isFromPublicArea=True&amp;isModal=False"/>
    <x v="6"/>
    <x v="568"/>
    <d v="2024-03-11T00:00:00"/>
    <d v="2024-06-15T00:00:00"/>
    <s v="3 meses 5 días."/>
    <d v="2024-06-15T00:00:00"/>
    <s v=""/>
    <d v="2024-06-15T00:00:00"/>
    <s v="3 meses 5 días."/>
    <s v="Término Ok"/>
    <m/>
    <m/>
    <m/>
    <m/>
    <s v="Diagonal 54 20 05"/>
    <n v="3106695285"/>
    <s v="charlyromenz@gmail.com"/>
    <s v="Banco Davivienda"/>
    <s v="Ahorros"/>
    <s v="451570057682"/>
    <s v="Masculino"/>
    <s v="Colombia"/>
    <s v="Bogotá, D.C."/>
    <s v="Cundinamarca"/>
    <d v="1979-03-28T00:00:00"/>
    <n v="45"/>
    <s v="INGENIERIA DE PRODUCCION/ ESPECIALIZACION GERENCIA INTEGRAL DE LA CALIDAD"/>
    <m/>
  </r>
  <r>
    <x v="4"/>
    <s v="110-2024"/>
    <n v="102473"/>
    <s v="Secop II"/>
    <s v="110-2024-CPS-AG(102473)"/>
    <s v="FDLSUBA-CD110-2024(102473)"/>
    <x v="0"/>
    <x v="0"/>
    <x v="0"/>
    <m/>
    <m/>
    <s v="ISIDRO TELLEZ BECERRA"/>
    <n v="19301839"/>
    <s v="Bogotá (Cundinamarca)"/>
    <n v="1978"/>
    <n v="10200000"/>
    <n v="0"/>
    <n v="0"/>
    <n v="10200000"/>
    <n v="2550000"/>
    <m/>
    <m/>
    <n v="4"/>
    <s v="Persona Natural"/>
    <x v="6"/>
    <m/>
    <s v="Prestar el servicio como conductor de los vehículos livianos que integran el parque automotor de la Alcaldía Local De Suba"/>
    <s v="https://community.secop.gov.co/Public/Tendering/OpportunityDetail/Index?noticeUID=CO1.NTC.5792429&amp;isFromPublicArea=True&amp;isModal=False"/>
    <x v="14"/>
    <x v="568"/>
    <d v="2024-03-12T00:00:00"/>
    <d v="2024-06-15T00:00:00"/>
    <s v="3 meses 4 días."/>
    <d v="2024-06-15T00:00:00"/>
    <s v=""/>
    <d v="2024-06-15T00:00:00"/>
    <s v="3 meses 4 días."/>
    <s v="Término Ok"/>
    <m/>
    <m/>
    <m/>
    <m/>
    <s v="Carrera 95 j 90a 70"/>
    <n v="3104794506"/>
    <s v="isitellez@hotmail.com"/>
    <s v="Banco Davivienda"/>
    <s v="Ahorros"/>
    <s v="570007270624948"/>
    <s v="Masculino"/>
    <s v="Colombia"/>
    <s v="Bogotá, D.C."/>
    <s v="Cundinamarca"/>
    <d v="1957-07-11T00:00:00"/>
    <n v="66"/>
    <s v="BACHILLER"/>
    <m/>
  </r>
  <r>
    <x v="4"/>
    <s v="111-2024"/>
    <n v="102371"/>
    <s v="Secop II"/>
    <s v="111-2024-CPS-AG(102371)"/>
    <s v="FDLSUBA-CD111-2024(102371)"/>
    <x v="0"/>
    <x v="0"/>
    <x v="0"/>
    <m/>
    <m/>
    <s v="ALEX ALFONSO QUINTERO PARIAS"/>
    <n v="79049993"/>
    <s v="Bogotá (Cundinamarca)"/>
    <n v="1978"/>
    <n v="10200000"/>
    <n v="0"/>
    <n v="0"/>
    <n v="10200000"/>
    <n v="2550000"/>
    <m/>
    <m/>
    <n v="4"/>
    <s v="Persona Natural"/>
    <x v="6"/>
    <m/>
    <s v="RESTAR EL SERVICIO COMO CONDUCTOR DE LOS VEHÍCULOS LIVIANOS QUE INTEGRAN EL PARQUE AUTOMOTOR DE LA ALCALDÍA LOCAL DE SUBA"/>
    <s v="https://community.secop.gov.co/Public/Tendering/OpportunityDetail/Index?noticeUID=CO1.NTC.5798501&amp;isFromPublicArea=True&amp;isModal=False"/>
    <x v="8"/>
    <x v="568"/>
    <d v="2024-03-13T00:00:00"/>
    <d v="2024-06-15T00:00:00"/>
    <s v="3 meses 3 días."/>
    <d v="2024-06-15T00:00:00"/>
    <s v=""/>
    <d v="2024-06-15T00:00:00"/>
    <s v="3 meses 3 días."/>
    <s v="Término Ok"/>
    <m/>
    <m/>
    <m/>
    <m/>
    <s v="Carrera 122D#129B-60"/>
    <n v="3114489943"/>
    <s v="SUPERPAQUINTEPAR@GMAIL.COM"/>
    <s v="Banco Davivienda"/>
    <s v="Ahorros"/>
    <s v="0570000770075323"/>
    <s v="Masculino"/>
    <s v="Colombia"/>
    <s v="Bogotá, D.C."/>
    <s v="Cundinamarca"/>
    <d v="1966-08-20T00:00:00"/>
    <n v="57"/>
    <s v="BACHILLER"/>
    <m/>
  </r>
  <r>
    <x v="4"/>
    <s v="112-2024"/>
    <n v="102521"/>
    <s v="Secop II"/>
    <s v="112-2024-CPS-P(102521)"/>
    <s v="FDLSUBA-CD112-2024(102521)"/>
    <x v="0"/>
    <x v="0"/>
    <x v="0"/>
    <m/>
    <m/>
    <s v="ESTIBALIZ BAQUERO BORDA"/>
    <n v="1018407205"/>
    <s v="Bogotá (Cundinamarca)"/>
    <n v="1979"/>
    <n v="26833334"/>
    <n v="0"/>
    <n v="0"/>
    <n v="26833334"/>
    <n v="7000000"/>
    <m/>
    <m/>
    <n v="4"/>
    <s v="Persona Natural"/>
    <x v="6"/>
    <m/>
    <s v="APOYAR TÉCNICAMENTE LAS DISTINTAS ETAPAS DE LOS PROCESOS DE COMPETENCIA DE LA ALCALDÍA LOCAL PARA LA DEPURACIÓN DE ACTUACIONES ADMINISTRATIVAS"/>
    <s v="https://community.secop.gov.co/Public/Tendering/OpportunityDetail/Index?noticeUID=CO1.NTC.5800220&amp;isFromPublicArea=True&amp;isModal=False"/>
    <x v="21"/>
    <x v="569"/>
    <d v="2024-03-13T00:00:00"/>
    <d v="2024-06-15T00:00:00"/>
    <s v="3 meses 3 días."/>
    <d v="2024-06-15T00:00:00"/>
    <s v=""/>
    <d v="2024-06-15T00:00:00"/>
    <s v="3 meses 3 días."/>
    <s v="Término Ok"/>
    <m/>
    <m/>
    <m/>
    <m/>
    <s v="Avenida Calle 147 # 7G-52 "/>
    <n v="3138063879"/>
    <s v="lizbaquero7@gmail.com"/>
    <s v="Bancolombia"/>
    <s v="Ahorros"/>
    <s v="20322573791 "/>
    <s v="Femenino"/>
    <s v="Colombia"/>
    <s v="Bogotá, D.C."/>
    <s v="Cundinamarca"/>
    <d v="1986-10-08T00:00:00"/>
    <n v="37"/>
    <s v="ARQUITECTA"/>
    <m/>
  </r>
  <r>
    <x v="4"/>
    <s v="113-2024"/>
    <n v="102943"/>
    <s v="Secop II"/>
    <s v="113-2024-CPS-P(102943)"/>
    <s v="FDLSUBA-CD113-2024(102943)"/>
    <x v="0"/>
    <x v="0"/>
    <x v="1"/>
    <m/>
    <m/>
    <s v="FERNANDO ZULUAGA FLORES"/>
    <n v="79115862"/>
    <s v="Fontibon"/>
    <n v="1978"/>
    <n v="21000000"/>
    <n v="0"/>
    <n v="0"/>
    <n v="21000000"/>
    <n v="7000000"/>
    <m/>
    <m/>
    <n v="1"/>
    <s v="Persona Natural"/>
    <x v="6"/>
    <m/>
    <s v="Prestar los servicios profesionales al Área de Gestión del Desarrollo Local para apoyar al Alcalde Local en la promoción, articulación, acompañamiento y seguimiento en materia social para impulsar los procesos de participación ciudadana en las actividades físicas, deportivas y recreativas, fomentando las actividades institucionales"/>
    <s v="https://community.secop.gov.co/Public/Tendering/OpportunityDetail/Index?noticeUID=CO1.NTC.5806369&amp;isFromPublicArea=True&amp;isModal=False"/>
    <x v="14"/>
    <x v="569"/>
    <d v="2024-03-11T00:00:00"/>
    <d v="2024-06-10T00:00:00"/>
    <s v="3 meses "/>
    <d v="2024-06-10T00:00:00"/>
    <s v=""/>
    <d v="2024-06-10T00:00:00"/>
    <s v="3 meses "/>
    <s v="Término Ok"/>
    <m/>
    <m/>
    <m/>
    <m/>
    <s v="Carrera 103 A # 17 A - 54"/>
    <n v="3017297199"/>
    <s v="fernandofontibon@gmail.com"/>
    <s v="Banco Av Villas"/>
    <s v="Ahorros"/>
    <s v="040939659"/>
    <s v="Masculino"/>
    <s v="Colombia"/>
    <s v="Armenia"/>
    <s v="Quindio"/>
    <d v="1959-06-25T00:00:00"/>
    <n v="64"/>
    <s v="ADMINISTRACIÓN PÚBLICA/ ESPECIALIZACIÓN EN PAZ Y DESARROLLO TERRITORIAL "/>
    <m/>
  </r>
  <r>
    <x v="4"/>
    <s v="114-2024"/>
    <n v="102364"/>
    <s v="Secop II"/>
    <s v="114-2024-CPS-P(102364)"/>
    <s v="FDLSUBA-CD114-2024(102364)"/>
    <x v="0"/>
    <x v="0"/>
    <x v="1"/>
    <m/>
    <m/>
    <s v="TOMAS MIGUEL ROJAS MORENO"/>
    <n v="80205159"/>
    <s v="Bogotá (Cundinamarca)"/>
    <n v="1953"/>
    <n v="20200000"/>
    <n v="0"/>
    <n v="0"/>
    <n v="20200000"/>
    <n v="5050000"/>
    <m/>
    <m/>
    <n v="3"/>
    <s v="Persona Natural"/>
    <x v="6"/>
    <m/>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5807788&amp;isFromPublicArea=True&amp;isModal=False"/>
    <x v="2"/>
    <x v="570"/>
    <d v="2024-03-13T00:00:00"/>
    <d v="2024-06-15T00:00:00"/>
    <s v="3 meses 3 días."/>
    <d v="2024-06-15T00:00:00"/>
    <s v=""/>
    <d v="2024-06-15T00:00:00"/>
    <s v="3 meses 3 días."/>
    <s v="Término Ok"/>
    <m/>
    <m/>
    <m/>
    <m/>
    <s v="Carrera 25 No. 39A - 15"/>
    <n v="3133208080"/>
    <s v="tomasrojas@esap.edu.co"/>
    <s v="Bancolombia"/>
    <s v="Ahorros"/>
    <s v="66600030095"/>
    <s v="Masculino"/>
    <s v="Colombia"/>
    <s v="Bogotá, D.C."/>
    <s v="Cundinamarca"/>
    <d v="1984-07-03T00:00:00"/>
    <n v="39"/>
    <s v="ADMINISTRACION PUBLICA TERRITORIAL"/>
    <m/>
  </r>
  <r>
    <x v="4"/>
    <s v="115-2024"/>
    <n v="102474"/>
    <s v="Secop II"/>
    <s v="115-2024-CPS-P(102474)"/>
    <s v="FDLSUBA-CD115-2024(102474)"/>
    <x v="0"/>
    <x v="0"/>
    <x v="1"/>
    <m/>
    <m/>
    <s v="EDUAR JAMIR LOZANO VERA"/>
    <n v="1033769482"/>
    <s v="Bogotá (Cundinamarca)"/>
    <n v="1979"/>
    <n v="20200000"/>
    <n v="0"/>
    <n v="0"/>
    <n v="20200000"/>
    <n v="5050000"/>
    <m/>
    <m/>
    <n v="5"/>
    <s v="Persona Natural"/>
    <x v="6"/>
    <m/>
    <s v="PRESTAR SERVICIOS PROFESIONALES PARA 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
    <s v="https://community.secop.gov.co/Public/Tendering/OpportunityDetail/Index?noticeUID=CO1.NTC.5808026&amp;isFromPublicArea=True&amp;isModal=False"/>
    <x v="31"/>
    <x v="570"/>
    <d v="2024-03-12T00:00:00"/>
    <d v="2024-06-15T00:00:00"/>
    <s v="3 meses 4 días."/>
    <d v="2024-06-15T00:00:00"/>
    <s v=""/>
    <d v="2024-06-15T00:00:00"/>
    <s v="3 meses 4 días."/>
    <s v="Término Ok"/>
    <m/>
    <m/>
    <m/>
    <m/>
    <s v="Calle 79 A# 62 – 03 Piso 03 "/>
    <n v="3214705668"/>
    <s v="edwar.1994l@gmail.com"/>
    <s v="Banco BBVA"/>
    <s v="Ahorros"/>
    <s v="175312164"/>
    <s v="Masculino"/>
    <s v="Colombia"/>
    <s v="San Antonio"/>
    <s v="Tolima"/>
    <d v="1994-08-20T00:00:00"/>
    <n v="29"/>
    <s v="ABOGADO"/>
    <m/>
  </r>
  <r>
    <x v="4"/>
    <s v="116-2024"/>
    <n v="102394"/>
    <s v="Secop II"/>
    <s v="116-2024-CPS-P(102394)"/>
    <s v="FDLSUBA-CD116-2024(102394)"/>
    <x v="0"/>
    <x v="0"/>
    <x v="1"/>
    <m/>
    <m/>
    <s v="JULIO CESAR VALENCIA RODRIGUEZ"/>
    <n v="79151959"/>
    <s v="Bogotá (Cundinamarca)"/>
    <n v="1979"/>
    <n v="28000000"/>
    <n v="0"/>
    <n v="0"/>
    <n v="28000000"/>
    <n v="7000000"/>
    <m/>
    <m/>
    <n v="5"/>
    <s v="Persona Natural"/>
    <x v="6"/>
    <m/>
    <s v="PRESTAR LOS SERVICIOS PROFESIONALES PARA APOYAR TÉCNICAMENTE LAS DISTINTAS ETAPAS DE LOS PROCESOS DE COMPETENCIA DE LAS INSPECCIONES DE POLICÍA DE LA LOCALIDAD, SEGÚN REPARTO"/>
    <s v="https://community.secop.gov.co/Public/Tendering/OpportunityDetail/Index?noticeUID=CO1.NTC.5808154&amp;isFromPublicArea=True&amp;isModal=False"/>
    <x v="30"/>
    <x v="570"/>
    <d v="2024-03-12T00:00:00"/>
    <d v="2024-06-15T00:00:00"/>
    <s v="3 meses 4 días."/>
    <d v="2024-06-15T00:00:00"/>
    <s v=""/>
    <d v="2024-06-15T00:00:00"/>
    <s v="3 meses 4 días."/>
    <s v="Término Ok"/>
    <m/>
    <m/>
    <m/>
    <m/>
    <s v="Transversal 60 # 106 B - 25"/>
    <n v="3124505544"/>
    <s v="juceva2@gmail.com"/>
    <s v="Banco Davivienda"/>
    <s v="Ahorros"/>
    <s v="0550476200062315"/>
    <s v="Masculino"/>
    <s v="Colombia"/>
    <s v="Bogotá, D.C."/>
    <s v="Cundinamarca"/>
    <d v="1960-07-29T00:00:00"/>
    <n v="63"/>
    <s v="ARQUITECTO Avaluador Inmuebles Urbanos y Rurales."/>
    <m/>
  </r>
  <r>
    <x v="4"/>
    <s v="117-2024"/>
    <n v="102493"/>
    <s v="Secop II"/>
    <s v="117-2024-CPS-AG(102493)"/>
    <s v="FDLSUBA-CD117-2024(102493)"/>
    <x v="0"/>
    <x v="0"/>
    <x v="0"/>
    <m/>
    <m/>
    <s v="WILSON CARDENAS CUSBA"/>
    <n v="80822420"/>
    <s v="Bogotá (Cundinamarca)"/>
    <n v="2032"/>
    <n v="10200000"/>
    <n v="0"/>
    <n v="0"/>
    <n v="10200000"/>
    <n v="2550000"/>
    <m/>
    <m/>
    <n v="5"/>
    <s v="Persona Natural"/>
    <x v="6"/>
    <m/>
    <s v="PRESTAR SERVICIOS DE APOYO EN LAS ACTIVIDADES DE SEGURIDAD, CONVIVENCIA CIUDADANA Y RECUPERACIÓN DEL ESPACIO PÚBLICO PARA EL CUMPLIMIENTO EFECTIVO DE LAS METAS DEL PROYECTO DE INVERSIÓN 2032 - SUBA CONVIVE CON SEGURIDAD Y TRANQUILIDAD"/>
    <s v="https://community.secop.gov.co/Public/Tendering/OpportunityDetail/Index?noticeUID=CO1.NTC.5804264&amp;isFromPublicArea=True&amp;isModal=False"/>
    <x v="13"/>
    <x v="569"/>
    <d v="2024-03-12T00:00:00"/>
    <d v="2024-06-15T00:00:00"/>
    <s v="3 meses 4 días."/>
    <d v="2024-06-15T00:00:00"/>
    <s v=""/>
    <d v="2024-06-15T00:00:00"/>
    <s v="3 meses 4 días."/>
    <s v="Término Ok"/>
    <m/>
    <m/>
    <m/>
    <m/>
    <s v="Carrera 154 No 132a -03"/>
    <n v="3112528105"/>
    <s v="wbuchs@hotmail.com"/>
    <s v="Banco de Bogotá"/>
    <s v="Ahorros"/>
    <s v="337052310"/>
    <s v="Masculino"/>
    <s v="Colombia"/>
    <s v="Bogotá, D.C."/>
    <s v="Cundinamarca"/>
    <d v="1984-05-11T00:00:00"/>
    <n v="40"/>
    <s v="ADMINISTRACION DE EMPRESAS CON ENFASIS EN ECONOMIA SOLIDARIA"/>
    <m/>
  </r>
  <r>
    <x v="4"/>
    <s v="118-2024"/>
    <n v="102493"/>
    <s v="Secop II"/>
    <s v="118-2024-CPS-AG(102493)"/>
    <s v="FDLSUBA-CD118-2024(102493)"/>
    <x v="0"/>
    <x v="0"/>
    <x v="0"/>
    <m/>
    <m/>
    <s v="FANNY LEGUIZAMON GOMEZ"/>
    <n v="35467656"/>
    <s v="Usaquen"/>
    <n v="2032"/>
    <n v="10200000"/>
    <n v="0"/>
    <n v="0"/>
    <n v="10200000"/>
    <n v="2550000"/>
    <m/>
    <m/>
    <n v="5"/>
    <s v="Persona Natural"/>
    <x v="6"/>
    <m/>
    <s v="PRESTAR SERVICIOS DE APOYO EN LAS ACTIVIDADES DE SEGURIDAD, CONVIVENCIA CIUDADANA Y RECUPERACIÓN DEL ESPACIO PÚBLICO PARA EL CUMPLIMIENTO EFECTIVO DE LAS METAS DEL PROYECTO DE INVERSIÓN 2032 - SUBA CONVIVE CON SEGURIDAD Y TRANQUILIDAD"/>
    <s v="https://community.secop.gov.co/Public/Tendering/OpportunityDetail/Index?noticeUID=CO1.NTC.5806079&amp;isFromPublicArea=True&amp;isModal=False"/>
    <x v="13"/>
    <x v="569"/>
    <d v="2024-03-13T00:00:00"/>
    <d v="2024-06-15T00:00:00"/>
    <s v="3 meses 3 días."/>
    <d v="2024-06-15T00:00:00"/>
    <s v=""/>
    <d v="2024-06-15T00:00:00"/>
    <s v="3 meses 3 días."/>
    <s v="Término Ok"/>
    <m/>
    <m/>
    <m/>
    <m/>
    <s v="Carrera 54 No. 127 D- 64 Prado Veraniego."/>
    <n v="3112765348"/>
    <s v="fannylg888@gmail.com"/>
    <s v="Banco Scotiabank Colpatria"/>
    <s v="Ahorros"/>
    <s v="4342028716"/>
    <s v="Femenino"/>
    <s v="Colombia"/>
    <s v="Bogotá, D.C."/>
    <s v="Cundinamarca"/>
    <d v="1960-11-01T00:00:00"/>
    <n v="63"/>
    <s v="BACHILLER"/>
    <m/>
  </r>
  <r>
    <x v="4"/>
    <s v="119-2024"/>
    <n v="102862"/>
    <s v="Secop II"/>
    <s v="119-2024-CPS-P(102862)"/>
    <s v="FDLSUBA-CD119-2024(102862)"/>
    <x v="0"/>
    <x v="0"/>
    <x v="1"/>
    <m/>
    <m/>
    <s v="ANDREY URIEL VERGARA SANCHEZ"/>
    <n v="79894957"/>
    <s v="Bogotá (Cundinamarca)"/>
    <n v="1978"/>
    <n v="20200000"/>
    <n v="0"/>
    <n v="0"/>
    <n v="20200000"/>
    <n v="5050000"/>
    <m/>
    <m/>
    <n v="1"/>
    <s v="Persona Natural"/>
    <x v="6"/>
    <m/>
    <s v="PRESTAR SERVICIOS PROFESIONALES PARA DESARROLLAR LOS PROCESOS DE PROMOCIÓN DE LA PARTICIPACIÓN Y LA INNOVACIÓN SOCIAL, QUE CONTRIBUYAN AL FORTALECIMIENTO DE LAS COMPETENCIAS CIUDADANAS DE LA LOCALIDAD DE SUBA MEDIANTE EL LABORATORIO DE INNOVACIÓN SUBALAB"/>
    <s v="https://community.secop.gov.co/Public/Tendering/OpportunityDetail/Index?noticeUID=CO1.NTC.5808029&amp;isFromPublicArea=True&amp;isModal=False"/>
    <x v="9"/>
    <x v="570"/>
    <d v="2024-03-18T00:00:00"/>
    <d v="2024-06-15T00:00:00"/>
    <s v="2 meses 29 días."/>
    <d v="2024-06-15T00:00:00"/>
    <s v=""/>
    <d v="2024-06-15T00:00:00"/>
    <s v="2 meses 29 días."/>
    <s v="Término Ok"/>
    <m/>
    <m/>
    <m/>
    <m/>
    <s v="Diagonal 48 Sur #53-39"/>
    <s v="3170464506-3044055120_x000d_"/>
    <s v="andreyvs10@hotmail.com_x000d_"/>
    <s v="Banco Caja Social (BCSC)"/>
    <s v="Ahorros"/>
    <s v="24099988485"/>
    <s v="Masculino"/>
    <s v="Colombia"/>
    <s v="Bogotá, D.C."/>
    <s v="Cundinamarca"/>
    <d v="1977-12-10T00:00:00"/>
    <n v="46"/>
    <s v="TRABAJO SOCIAL/ESPECIALIZACION EN GERENCIA SOCIAL"/>
    <m/>
  </r>
  <r>
    <x v="4"/>
    <s v="120-2024"/>
    <n v="105716"/>
    <s v="Secop II"/>
    <s v="120-2024-CPS-AG(105716)"/>
    <s v="FDLSUBA-CD-120-2024(105716)"/>
    <x v="0"/>
    <x v="0"/>
    <x v="0"/>
    <m/>
    <m/>
    <s v="CINDY JULIETH CAÑON RUIZ"/>
    <n v="1014197222"/>
    <s v="Bogotá (Cundinamarca)"/>
    <n v="1978"/>
    <n v="12000000"/>
    <n v="0"/>
    <n v="0"/>
    <n v="12000000"/>
    <n v="4000000"/>
    <m/>
    <m/>
    <n v="1"/>
    <s v="Persona Natural"/>
    <x v="6"/>
    <s v="1. 13/03/2024 10:39:57 AM Que la entidad evidencia de oficio, que se presentó un error tipográfico en el número del contrato, toda vez que en el SECOP II se registró como número de contrato 120-2024-CPS-AG(45991), sin embargo una vez verificada la información se evidencia que el número correcto del contrato es 120-2024-CPS-AG(105716). Lo anterior de conformidad con lo reglado en el ARTÍCULO 49. DEL SANEAMIENTO DE LOS VICIOS DE PROCEDIMIENTO O DE FORMA y el artículo 45 de la Ley 1150 de 2007"/>
    <s v="PRESTAR LOS SERVICIOS DE APOYO EN EL ÁREA DE GESTIÓN DEL DESARROLLO LOCAL, REALIZANDO ACTIVIDADES ADMINISTRATIVAS QUE CONTRIBUYAN AL CUMPLIMIENTO DE LAS METAS DEL PLAN DE DESARROLLO LOCAL DEL COMPONENTE AMBIENTAL"/>
    <s v="https://community.secop.gov.co/Public/Tendering/OpportunityDetail/Index?noticeUID=CO1.NTC.5808577&amp;isFromPublicArea=True&amp;isModal=False"/>
    <x v="12"/>
    <x v="569"/>
    <d v="2024-03-12T00:00:00"/>
    <d v="2024-06-11T00:00:00"/>
    <s v="3 meses "/>
    <d v="2024-06-11T00:00:00"/>
    <s v=""/>
    <d v="2024-06-11T00:00:00"/>
    <s v="3 meses "/>
    <s v="Término Ok"/>
    <m/>
    <m/>
    <m/>
    <m/>
    <s v="Calle 69 # 120 - 18"/>
    <n v="3042040753"/>
    <s v="cinjuli22@gmail.com"/>
    <s v="Banco Scotiabank Colpatria"/>
    <s v="Ahorros"/>
    <s v="1001171697"/>
    <s v="Femenino"/>
    <s v="Colombia"/>
    <s v="Bogotá, D.C."/>
    <s v="Cundinamarca"/>
    <d v="1988-08-07T00:00:00"/>
    <n v="35"/>
    <s v="ABOGADA/ Especialista: Derecho Público"/>
    <m/>
  </r>
  <r>
    <x v="4"/>
    <s v="121-2024"/>
    <n v="102348"/>
    <s v="Secop II"/>
    <s v="121-2024-CPS-AG(102348)"/>
    <s v="FDLSUBA-CD121-2024(102348)"/>
    <x v="0"/>
    <x v="0"/>
    <x v="0"/>
    <m/>
    <m/>
    <s v="PEDRO ENRIQUE MORENO PINTO"/>
    <n v="1015404037"/>
    <s v="Bogotá (Cundinamarca)"/>
    <n v="1978"/>
    <n v="16000000"/>
    <n v="0"/>
    <n v="0"/>
    <n v="16000000"/>
    <n v="4000000"/>
    <m/>
    <m/>
    <n v="3"/>
    <s v="Persona Natural"/>
    <x v="6"/>
    <m/>
    <s v="PRESTAR LOS SERVICIOS DE APOYO A LA GESTIÓN EN EL TRÁMITE DE DESPACHOS COMISORIOS DE LA ALCALDÍA LOCAL DE SUBA"/>
    <s v="https://community.secop.gov.co/Public/Tendering/OpportunityDetail/Index?noticeUID=CO1.NTC.5808062&amp;isFromPublicArea=True&amp;isModal=False"/>
    <x v="1"/>
    <x v="570"/>
    <d v="2024-03-13T00:00:00"/>
    <d v="2024-06-15T00:00:00"/>
    <s v="3 meses 3 días."/>
    <d v="2024-06-15T00:00:00"/>
    <s v=""/>
    <d v="2024-06-15T00:00:00"/>
    <s v="3 meses 3 días."/>
    <s v="Término Ok"/>
    <m/>
    <m/>
    <m/>
    <m/>
    <s v="Calle 83 Bis No 23-51"/>
    <n v="3134436116"/>
    <s v="pemorenop@gmail.com"/>
    <s v="Banco Davivienda"/>
    <s v="Ahorros"/>
    <s v="488406595402"/>
    <s v="Masculino"/>
    <s v="Colombia"/>
    <s v="Bogotá, D.C."/>
    <s v="Cundinamarca"/>
    <d v="1988-02-22T00:00:00"/>
    <n v="36"/>
    <s v="ABOGADO"/>
    <m/>
  </r>
  <r>
    <x v="4"/>
    <s v="122-2024"/>
    <n v="102466"/>
    <s v="Secop II"/>
    <s v="122-2024-CPS-P(102466)"/>
    <s v="FDLSUBA-CD122-2024(102466)"/>
    <x v="0"/>
    <x v="0"/>
    <x v="1"/>
    <m/>
    <m/>
    <s v="FRANKLIN ALEX ROMERO CARRILLO"/>
    <n v="79844551"/>
    <s v="Bogotá (Cundinamarca"/>
    <n v="1979"/>
    <n v="20200000"/>
    <n v="0"/>
    <n v="0"/>
    <n v="20200000"/>
    <n v="5050000"/>
    <m/>
    <m/>
    <n v="1"/>
    <s v="Persona Natural"/>
    <x v="6"/>
    <m/>
    <s v="PRESTAR LOS SERVICIOS PROFESIONALES PARA 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5815198&amp;isFromPublicArea=True&amp;isModal=False"/>
    <x v="25"/>
    <x v="570"/>
    <d v="2024-03-14T00:00:00"/>
    <d v="2024-06-15T00:00:00"/>
    <s v="3 meses 2 días."/>
    <d v="2024-06-15T00:00:00"/>
    <s v=""/>
    <d v="2024-06-15T00:00:00"/>
    <s v="3 meses 2 días."/>
    <s v="Término Ok"/>
    <m/>
    <m/>
    <m/>
    <m/>
    <s v="Carrera 79 c bis No. 2b 62 Castilla Occidental"/>
    <n v="3105178466"/>
    <s v="lexromerocarrillo44@gmail.com"/>
    <s v="Banco Falabella"/>
    <s v="Ahorros"/>
    <s v="116040294673"/>
    <s v="Masculino"/>
    <s v="Colombia"/>
    <s v="Bogotá, D.C."/>
    <s v="Cundinamarca"/>
    <d v="1977-05-06T00:00:00"/>
    <n v="47"/>
    <s v="MAESTRIA EN CIENCIAS PENALES Y FORENSES; ESPECIALIZACION EN DERECHO PENAL Y JUSTICIA TRANSICIONAL; DERECHO"/>
    <m/>
  </r>
  <r>
    <x v="4"/>
    <s v="123-2024"/>
    <n v="102364"/>
    <s v="Secop II"/>
    <s v="123-2024-CPS-P(102364)"/>
    <s v="FDLSUBA-CD123-2024(102364)"/>
    <x v="0"/>
    <x v="0"/>
    <x v="1"/>
    <m/>
    <m/>
    <s v="ANETH LUCERO SANCHEZ"/>
    <n v="52413751"/>
    <s v="Bogotá (Cundinamarca"/>
    <n v="1953"/>
    <n v="20200000"/>
    <n v="0"/>
    <n v="0"/>
    <n v="20200000"/>
    <n v="5050000"/>
    <m/>
    <m/>
    <n v="3"/>
    <s v="Persona Natural"/>
    <x v="6"/>
    <m/>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5816745&amp;isFromPublicArea=True&amp;isModal=False"/>
    <x v="2"/>
    <x v="570"/>
    <d v="2024-03-13T00:00:00"/>
    <d v="2024-06-15T00:00:00"/>
    <s v="3 meses 3 días."/>
    <d v="2024-06-15T00:00:00"/>
    <s v=""/>
    <d v="2024-06-15T00:00:00"/>
    <s v="3 meses 3 días."/>
    <s v="Término Ok"/>
    <m/>
    <m/>
    <m/>
    <m/>
    <s v="Trasv 88 # 145-32 "/>
    <n v="3108713154"/>
    <s v="anethlucerosanchez@hotmail.com"/>
    <s v="Bancolombia"/>
    <s v="Ahorros"/>
    <s v="65870595594"/>
    <s v="Femenino"/>
    <s v="Colombia"/>
    <s v="Chiquinquira"/>
    <s v="Boyacá"/>
    <d v="1976-06-09T00:00:00"/>
    <n v="47"/>
    <s v="ADMINISTRACION DE EMPRESAS "/>
    <m/>
  </r>
  <r>
    <x v="4"/>
    <s v="124-2024"/>
    <n v="102356"/>
    <s v="Secop II"/>
    <s v="124-2024-CPS-P(102356)"/>
    <s v="FDLSUBA-CD124-2024(102356)"/>
    <x v="0"/>
    <x v="0"/>
    <x v="1"/>
    <m/>
    <m/>
    <s v="CARLOS FELIPE LOZANO RIVERA"/>
    <n v="1020754961"/>
    <s v="Bogotá (Cundinamarca"/>
    <n v="1979"/>
    <n v="20200000"/>
    <n v="0"/>
    <n v="0"/>
    <n v="20200000"/>
    <n v="5050000"/>
    <m/>
    <m/>
    <n v="5"/>
    <s v="Persona Natural"/>
    <x v="6"/>
    <m/>
    <s v="PRESTAR LOS SERVICIOS PROFESIONALES PARA 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5827045&amp;isFromPublicArea=True&amp;isModal=False"/>
    <x v="26"/>
    <x v="571"/>
    <d v="2024-03-18T00:00:00"/>
    <d v="2024-06-15T00:00:00"/>
    <s v="2 meses 29 días."/>
    <d v="2024-06-15T00:00:00"/>
    <s v=""/>
    <d v="2024-06-15T00:00:00"/>
    <s v="2 meses 29 días."/>
    <s v="Término Ok"/>
    <m/>
    <m/>
    <m/>
    <m/>
    <s v="Carrera 54 c # 138 - 90"/>
    <n v="3133881083"/>
    <s v="felipecarlos_7@hotmail.com"/>
    <s v="Banco Davivienda"/>
    <s v="Ahorros"/>
    <s v="0550455200151823 "/>
    <s v="Masculino"/>
    <s v="Colombia"/>
    <s v="Bogotá, D.C."/>
    <s v="Cundinamarca"/>
    <d v="1990-08-07T00:00:00"/>
    <n v="33"/>
    <s v="ABOGADO/Especialista en Derecho Constitucional "/>
    <m/>
  </r>
  <r>
    <x v="4"/>
    <s v="125-2024"/>
    <n v="105715"/>
    <s v="Secop II"/>
    <s v="125-2024-CPS-P(105715 )"/>
    <s v="FDLSUBA-CD125-2024(105715)"/>
    <x v="0"/>
    <x v="0"/>
    <x v="1"/>
    <m/>
    <m/>
    <s v="JUAN CARLOS BEJARANO ECHEVERRY"/>
    <n v="5819766"/>
    <s v="Ibague(Tolima)"/>
    <n v="1978"/>
    <n v="21000000"/>
    <n v="0"/>
    <n v="0"/>
    <n v="21000000"/>
    <n v="7000000"/>
    <m/>
    <m/>
    <n v="1"/>
    <s v="Persona Natural"/>
    <x v="6"/>
    <m/>
    <s v="PRESTAR LOS SERVICIOS PROFESIONALES PARA APOYAR JURÍDICAMENTE EN LA SUSTANCIACIÓN Y REVISIÓN DE LAS DISTINTAS ACTUACIONES DEL ÁREA DE GESTIÓN DEL DESARROLLO LOCAL DE LA ALCALDÍA LOCAL DE SUBA, PARA LA REALIZACIÓN DE ACCIONES PARA EL DESARROLLO AMBIENTAL SOSTENIBLE, DANDO CUMPLIMIENTO A LAS METAS DEL PLAN DE DESARROLLO LOCAL DE LA VIGENCIA"/>
    <s v="https://community.secop.gov.co/Public/Tendering/OpportunityDetail/Index?noticeUID=CO1.NTC.5818659&amp;isFromPublicArea=True&amp;isModal=False"/>
    <x v="12"/>
    <x v="570"/>
    <d v="2024-03-13T00:00:00"/>
    <d v="2024-06-12T00:00:00"/>
    <s v="3 meses "/>
    <d v="2024-06-12T00:00:00"/>
    <s v=""/>
    <d v="2024-06-12T00:00:00"/>
    <s v="3 meses "/>
    <s v="Término Ok"/>
    <m/>
    <m/>
    <m/>
    <m/>
    <s v="Carrera 90 A # 145 A 96 Suba Centro"/>
    <n v="3108466279"/>
    <s v="jucaverry@gmail.com"/>
    <s v="Bancolombia"/>
    <s v="Ahorros"/>
    <s v="15368400464"/>
    <s v="Masculino"/>
    <s v="Colombia"/>
    <s v="Ibague"/>
    <s v="Tolima"/>
    <d v="1980-02-26T00:00:00"/>
    <n v="44"/>
    <s v="ABOGADO/ ESPECIALIZACION EN DERECHO ADMINISTRATIVO"/>
    <m/>
  </r>
  <r>
    <x v="4"/>
    <s v="126-2024"/>
    <s v="No aplica"/>
    <s v="Secop II"/>
    <s v="126-2024-COMODATO"/>
    <s v="FDLSUBACD-126-2024"/>
    <x v="0"/>
    <x v="10"/>
    <x v="2"/>
    <m/>
    <m/>
    <s v="JUNTA DE ACCION COMUNAL DEL BARRIO LAS ORQUIDEAS"/>
    <n v="830021887"/>
    <s v="Bogotá (Cundinamarca"/>
    <s v="No es CPS P-AG"/>
    <n v="0"/>
    <n v="0"/>
    <n v="0"/>
    <n v="0"/>
    <s v="-"/>
    <m/>
    <m/>
    <s v="No aplica"/>
    <s v="ESAL"/>
    <x v="7"/>
    <m/>
    <s v="El Fondo de Desarrollo Local de Suba, en adelante el COMODANTE, hace entrega real y material a título de COMODATO a la junta de Acción Comunal del Barrio &quot;LAS ORQUIDEAS&quot;,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s v="https://community.secop.gov.co/Public/Tendering/ContractNoticePhases/View?PPI=CO1.PPI.30477214&amp;isFromPublicArea=True&amp;isModal=False"/>
    <x v="16"/>
    <x v="571"/>
    <s v="Sin iniciar"/>
    <s v="Sin iniciar"/>
    <s v=""/>
    <s v="Sin iniciar"/>
    <s v=""/>
    <s v="Sin iniciar"/>
    <s v=""/>
    <s v="Sin iniciar"/>
    <m/>
    <m/>
    <m/>
    <m/>
    <s v="Carrera 97C # 157A-64"/>
    <n v="3212792166"/>
    <s v="usarmiento96@gmail.com"/>
    <m/>
    <s v="No aplica"/>
    <s v="No aplica"/>
    <s v="No aplica"/>
    <s v="Colombia"/>
    <s v="Bogotá, D.C."/>
    <s v="Cundinamarca"/>
    <d v="1994-10-25T00:00:00"/>
    <s v="-"/>
    <m/>
    <s v="Rep.Legal JAC LA MANUELITA: UBALDINO SARMIENTO GARCIA"/>
  </r>
  <r>
    <x v="4"/>
    <s v="127-2024"/>
    <n v="103607"/>
    <s v="Secop II"/>
    <s v="127-2024-CPS-P(103607)"/>
    <s v="FDLSUBA-CD127-2024(103607)"/>
    <x v="0"/>
    <x v="0"/>
    <x v="1"/>
    <m/>
    <m/>
    <s v="ADRIANA AVELLANEDA BAYONA"/>
    <n v="39652698"/>
    <s v="Bogotá (Cundinamarca"/>
    <n v="1974"/>
    <n v="10100000"/>
    <n v="0"/>
    <n v="0"/>
    <n v="10100000"/>
    <n v="5050000"/>
    <m/>
    <m/>
    <n v="1"/>
    <s v="Persona Natural"/>
    <x v="0"/>
    <m/>
    <s v="PRESTAR SERVICIOS PROFESIONALES PARA APOYAR LA ARTICULACIÓN, ASISTENCIA Y ACOMPAÑAMIENTO DE LOS PROCESOS DE PROMOCIÓN DE LA PARTICIPACIÓN DE LAS MUJERES Y DE LA EQUIDAD DE GÉNERO, PARA MATERIALIZAR ESTRATEGIAS DE TERRITORIALIZACIÓN TRANSVERSALIZACIÓN DE LA POLÍTICA PÚBLICA DE MUJERES Y EQUIDAD DE GÉNERO, PPMYEG, EN CUMPLIMIENTO DEL PLAN DE DESARROLLO LOCAL"/>
    <s v="https://community.secop.gov.co/Public/Tendering/OpportunityDetail/Index?noticeUID=CO1.NTC.5817792&amp;isFromPublicArea=True&amp;isModal=False"/>
    <x v="4"/>
    <x v="570"/>
    <d v="2024-03-13T00:00:00"/>
    <d v="2024-05-12T00:00:00"/>
    <s v="2 meses "/>
    <d v="2024-05-12T00:00:00"/>
    <s v=""/>
    <d v="2024-05-12T00:00:00"/>
    <s v="2 meses "/>
    <s v="Término Ok"/>
    <m/>
    <m/>
    <m/>
    <m/>
    <s v="Carrera 6 # 12- 85 SUR"/>
    <n v="3204719439"/>
    <s v="adrianaavellanedab@hotmail.com"/>
    <s v="Banco Davivienda"/>
    <s v="Ahorros"/>
    <s v="004000236044 "/>
    <s v="Femenino"/>
    <s v="Colombia"/>
    <s v="Bogotá, D.C."/>
    <s v="Cundinamarca"/>
    <d v="1970-05-30T00:00:00"/>
    <n v="54"/>
    <s v="PSICOLOGIA/ ESPECIALIZACIÓN EN NEUROPSICOLOGÍA ESCOLAR"/>
    <m/>
  </r>
  <r>
    <x v="4"/>
    <s v="128-2024"/>
    <n v="102518"/>
    <s v="Secop II"/>
    <s v="128-2024-CPS-P(102518)"/>
    <s v="FDLSUBA-CD128-2024(102518)"/>
    <x v="0"/>
    <x v="0"/>
    <x v="1"/>
    <m/>
    <m/>
    <s v="JANETH JARAMILLO URIBE"/>
    <n v="51602632"/>
    <s v="Bogotá (Cundinamarca"/>
    <n v="1979"/>
    <n v="28000000"/>
    <n v="0"/>
    <n v="0"/>
    <n v="28000000"/>
    <n v="7000000"/>
    <m/>
    <m/>
    <n v="5"/>
    <s v="Persona Natural"/>
    <x v="6"/>
    <m/>
    <s v="PRESTAR SERVICIOS PROFESIONALES PARA 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
    <s v="https://community.secop.gov.co/Public/Tendering/OpportunityDetail/Index?noticeUID=CO1.NTC.5821574&amp;isFromPublicArea=True&amp;isModal=False"/>
    <x v="21"/>
    <x v="572"/>
    <d v="2024-03-14T00:00:00"/>
    <d v="2024-06-15T00:00:00"/>
    <s v="3 meses 2 días."/>
    <d v="2024-06-15T00:00:00"/>
    <s v=""/>
    <d v="2024-06-15T00:00:00"/>
    <s v="3 meses 2 días."/>
    <s v="Término Ok"/>
    <m/>
    <m/>
    <m/>
    <m/>
    <s v="Carrera 13A # 101-96"/>
    <n v="3153382800"/>
    <s v="janethj@gmail.com "/>
    <s v="Banco Davivienda"/>
    <s v="Ahorros"/>
    <s v="488438255512"/>
    <s v="Femenino"/>
    <s v="Colombia"/>
    <s v="Medellín"/>
    <s v="Antioquia"/>
    <d v="1961-03-29T00:00:00"/>
    <n v="63"/>
    <s v="ARQUITECTURA"/>
    <m/>
  </r>
  <r>
    <x v="4"/>
    <s v="129-2024"/>
    <n v="102296"/>
    <s v="Secop II"/>
    <s v="129-2024-CPS-AG(102296)"/>
    <s v="FDLSUBA-CD129-2024(102296)"/>
    <x v="0"/>
    <x v="0"/>
    <x v="0"/>
    <m/>
    <m/>
    <s v="JONATHAN DAVID ALMANZA SANTOS"/>
    <n v="1019145454"/>
    <s v="Bogotá (Cundinamarca"/>
    <n v="1978"/>
    <n v="10200000"/>
    <n v="0"/>
    <n v="0"/>
    <n v="10200000"/>
    <n v="2550000"/>
    <m/>
    <m/>
    <n v="5"/>
    <s v="Persona Natural"/>
    <x v="6"/>
    <m/>
    <s v="PRESTAR LOS SERVICIOS DE APOYO AL ÁREA GESTIÓN DE DESARROLLO LOCAL POR SUS PROPIOS MEDIOS PARA LA DISTRIBUCIÓN DE LA CORRESPONDENCIA EXTERNA QUE TIENE ORIGEN EN LAS DIFERENTES DEPENDENCIAS DE LA ALCALDÍA LOCAL"/>
    <s v="https://community.secop.gov.co/Public/Tendering/OpportunityDetail/Index?noticeUID=CO1.NTC.5823154&amp;isFromPublicArea=True&amp;isModal=False"/>
    <x v="7"/>
    <x v="572"/>
    <d v="2024-03-18T00:00:00"/>
    <d v="2024-06-15T00:00:00"/>
    <s v="2 meses 29 días."/>
    <d v="2024-06-15T00:00:00"/>
    <s v=""/>
    <d v="2024-06-15T00:00:00"/>
    <s v="2 meses 29 días."/>
    <s v="Término Ok"/>
    <m/>
    <m/>
    <m/>
    <m/>
    <s v="Diagonal 149#142-72 Etp 3 Lot 4 Bloq D (Suba)."/>
    <n v="3059314878"/>
    <s v="jonathan.almanza23@hotmail.com_x000d_"/>
    <s v="Banco Caja Social (BCSC)"/>
    <s v="Ahorros"/>
    <s v="24111178087"/>
    <s v="Masculino"/>
    <s v="Colombia"/>
    <s v="Bogotá, D.C."/>
    <s v="Cundinamarca"/>
    <d v="1998-12-23T00:00:00"/>
    <n v="25"/>
    <s v="BACHILLER/ ORGANIZACION DOCUMENTAL LA ESCUELA SUPERIOR DE ADMINISTRACIÓN SENA"/>
    <m/>
  </r>
  <r>
    <x v="4"/>
    <s v="130-2024"/>
    <n v="103597"/>
    <s v="Secop II"/>
    <s v="130-2024-CPS-P(103597)"/>
    <s v="FDLSUBA-CD130-2024(103597)"/>
    <x v="0"/>
    <x v="0"/>
    <x v="1"/>
    <m/>
    <m/>
    <s v="ADRIANA YOLANDA MARTINEZ TRIVIÑO"/>
    <n v="52340553"/>
    <s v="Bogotá (Cundinamarca"/>
    <n v="1977"/>
    <n v="20200000"/>
    <n v="0"/>
    <n v="0"/>
    <n v="20200000"/>
    <n v="5050000"/>
    <m/>
    <m/>
    <n v="1"/>
    <s v="Persona Natural"/>
    <x v="6"/>
    <m/>
    <s v="Prestar los servicios profesionales para apoyar la articulación, asistencia y acompañamiento de los procesos de planeación local enfocados en la promoción de la participación e incidencia de los pueblos indígenas, con el propósito de materializar la política pública para los pueblos indígenas, en el marco del cumplimiento de las metas establecidas en el proyecto de inversión 1977 Suba participa, incide y reconstruye la confianza ciudadana"/>
    <s v="https://community.secop.gov.co/Public/Tendering/OpportunityDetail/Index?noticeUID=CO1.NTC.5824866&amp;isFromPublicArea=True&amp;isModal=False"/>
    <x v="4"/>
    <x v="572"/>
    <d v="2024-03-18T00:00:00"/>
    <d v="2024-06-15T00:00:00"/>
    <s v="2 meses 29 días."/>
    <d v="2024-06-15T00:00:00"/>
    <s v=""/>
    <d v="2024-06-15T00:00:00"/>
    <s v="2 meses 29 días."/>
    <s v="Término Ok"/>
    <m/>
    <m/>
    <m/>
    <m/>
    <s v="Carrera   91B#127C-48"/>
    <n v="3115204598"/>
    <s v="admarty07@yahoo.es_x000d_"/>
    <s v="Banco Caja Social (BCSC)"/>
    <s v="Ahorros"/>
    <s v="24107803757"/>
    <s v="Femenino"/>
    <s v="Colombia"/>
    <s v="Bogotá, D.C."/>
    <s v="Cundinamarca"/>
    <d v="1975-05-15T00:00:00"/>
    <n v="49"/>
    <s v="INGENIERIA DE PRODUCCION/ MAGISTER EN INGENIERIA EN CALIDAD -  ESPECIALISTA EN INGENIERIA EN CALIDAD "/>
    <m/>
  </r>
  <r>
    <x v="4"/>
    <s v="131-2024"/>
    <n v="102659"/>
    <s v="Secop II"/>
    <s v="131-2024-CPS-P(102659)"/>
    <s v="FDLSUBA-CD131-2024(102659)"/>
    <x v="0"/>
    <x v="0"/>
    <x v="1"/>
    <m/>
    <m/>
    <s v="LEIDY CUSTODIA RODRIGUEZ PINEDA"/>
    <n v="33702741"/>
    <s v="Bogotá (Cundinamarca"/>
    <n v="1978"/>
    <n v="28000000"/>
    <n v="0"/>
    <n v="0"/>
    <n v="28000000"/>
    <n v="7000000"/>
    <m/>
    <m/>
    <n v="1"/>
    <s v="Persona Natural"/>
    <x v="6"/>
    <m/>
    <s v="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5824803&amp;isFromPublicArea=True&amp;isModal=False"/>
    <x v="6"/>
    <x v="572"/>
    <d v="2024-03-14T00:00:00"/>
    <d v="2024-06-15T00:00:00"/>
    <s v="3 meses 2 días."/>
    <d v="2024-06-15T00:00:00"/>
    <s v=""/>
    <d v="2024-06-15T00:00:00"/>
    <s v="3 meses 2 días."/>
    <s v="Término Ok"/>
    <m/>
    <m/>
    <m/>
    <m/>
    <s v="Calle 86 No. 103 C - 49"/>
    <n v="3104836597"/>
    <s v="leidyrpineda.83@gmail.com_x000d_"/>
    <s v="Banco Davivienda"/>
    <s v="Ahorros"/>
    <s v="005370348657 "/>
    <s v="Femenino"/>
    <s v="Colombia"/>
    <s v="Chiquinquira"/>
    <s v="Boyacá"/>
    <d v="1983-10-30T00:00:00"/>
    <n v="40"/>
    <s v="CONTADURIA PUBLICA"/>
    <m/>
  </r>
  <r>
    <x v="4"/>
    <s v="132-2024"/>
    <n v="102356"/>
    <s v="Secop II"/>
    <s v="132-2024-CPS-P(102356)"/>
    <s v="FDLSUBA-CD132-2024(102356)"/>
    <x v="0"/>
    <x v="0"/>
    <x v="1"/>
    <m/>
    <m/>
    <s v="JORGE ANDRES TORRES GUATAVITA"/>
    <n v="1074132196"/>
    <s v="Caqueza (Cundinamarca)"/>
    <n v="1979"/>
    <n v="20200000"/>
    <n v="0"/>
    <n v="0"/>
    <n v="20200000"/>
    <n v="5050000"/>
    <m/>
    <m/>
    <n v="5"/>
    <s v="Persona Natural"/>
    <x v="6"/>
    <m/>
    <s v="PRESTAR LOS SERVICIOS PROFESIONALES PARA APOYAR JURÍDICAMENTE LA EJECUCIÓN DE LAS ACCIONES REQUERIDAS PARA EL TRÁMITE E IMPULSO PROCESAL DE LAS ACTUACIONES CONTRAVENCIONALES Y/O QUERELLAS QUE CURSEN EN LAS INSPECCIONES DE POLICÍA DE LA LOCALIDAD"/>
    <s v="https://community.secop.gov.co/Public/Tendering/ContractNoticePhases/View?PPI=CO1.PPI.30500889&amp;isFromPublicArea=True&amp;isModal=False"/>
    <x v="29"/>
    <x v="571"/>
    <d v="2024-03-18T00:00:00"/>
    <d v="2024-06-15T00:00:00"/>
    <s v="2 meses 29 días."/>
    <d v="2024-06-15T00:00:00"/>
    <s v=""/>
    <d v="2024-06-15T00:00:00"/>
    <s v="2 meses 29 días."/>
    <s v="Término Ok"/>
    <m/>
    <m/>
    <m/>
    <m/>
    <s v="AV CARACASB 1- 05 "/>
    <n v="3025197407"/>
    <s v="jurisprudencia-910107@hotmail.es"/>
    <s v="Bancolombia"/>
    <s v="Ahorros"/>
    <s v="59638706584"/>
    <s v="Masculino"/>
    <s v="Colombia"/>
    <s v="Villavicencio"/>
    <s v="Meta"/>
    <d v="1991-01-07T00:00:00"/>
    <n v="33"/>
    <s v="DERECHO"/>
    <m/>
  </r>
  <r>
    <x v="4"/>
    <s v="133-2024"/>
    <n v="102497"/>
    <s v="Secop II"/>
    <s v="133-2024-CPS-P(102497)"/>
    <s v="FDLSUBA-CD133-2024(102497)"/>
    <x v="0"/>
    <x v="0"/>
    <x v="1"/>
    <m/>
    <m/>
    <s v="IDANIO GABRIEL PATERNINA MIRANDA"/>
    <n v="3959072"/>
    <s v="San Marcos (Sucre)"/>
    <n v="1979"/>
    <n v="20200000"/>
    <n v="0"/>
    <n v="0"/>
    <n v="20200000"/>
    <n v="5050000"/>
    <m/>
    <m/>
    <n v="1"/>
    <s v="Persona Natural"/>
    <x v="6"/>
    <m/>
    <s v="PRESTAR LOS SERVICIOS PROFESIONALES PARA APOYAR JURÍDICAMENTE LA EJECUCIÓN DE LAS ACCIONES REQUERIDAS PARA LA DEPURACIÓN DE LAS ACTUACIONES ADMINISTRATIVAS QUE CURSAN EN LA ALCALDÍA LOCAL"/>
    <s v="https://community.secop.gov.co/Public/Tendering/OpportunityDetail/Index?noticeUID=CO1.NTC.5824969&amp;isFromPublicArea=True&amp;isModal=False"/>
    <x v="21"/>
    <x v="572"/>
    <d v="2024-03-18T00:00:00"/>
    <d v="2024-06-15T00:00:00"/>
    <s v="2 meses 29 días."/>
    <d v="2024-06-15T00:00:00"/>
    <s v=""/>
    <d v="2024-06-15T00:00:00"/>
    <s v="2 meses 29 días."/>
    <s v="Término Ok"/>
    <m/>
    <m/>
    <m/>
    <m/>
    <s v="Calle 152 # 96 A 39"/>
    <n v="3148064301"/>
    <s v="idaniogabriel@hotmail.com"/>
    <s v="Banco Popular"/>
    <s v="Ahorros"/>
    <s v="230012123410"/>
    <s v="Masculino"/>
    <s v="Colombia"/>
    <s v="San Marcos"/>
    <s v="Sucre"/>
    <d v="1954-03-25T00:00:00"/>
    <n v="70"/>
    <s v="ESPECIALIZACION EN DERECHO ADMINISTRATIVO Y CONSTITUCIONAL; ESPECIALIZACION EN DERECHO PENAL Y CRIMINOLOGIA; DERECHO"/>
    <m/>
  </r>
  <r>
    <x v="4"/>
    <s v="134-2024"/>
    <n v="103639"/>
    <s v="Secop II"/>
    <s v="134-2024-CPS-P(103639)"/>
    <s v="FDLSUBA-CD134-2024(103639)"/>
    <x v="0"/>
    <x v="0"/>
    <x v="1"/>
    <m/>
    <m/>
    <s v="KAREN LIZETH TORRES ECHEVERRI"/>
    <n v="1014270393"/>
    <s v="Bogotá, D.C."/>
    <n v="1978"/>
    <n v="20200000"/>
    <n v="0"/>
    <n v="0"/>
    <n v="20200000"/>
    <n v="5050000"/>
    <m/>
    <m/>
    <n v="1"/>
    <s v="Persona Natural"/>
    <x v="6"/>
    <m/>
    <s v="PRESTAR SERVICIOS PROFESIONALES EN ACCIONES ENFOCADAS EN EL APOYO Y SEGUIMIENTO ADMINISTRATIVO DE LOS PROYECTOS Y CONTRATOS RELACIONADOS CON LA LÍNEA AMBIENTAL QUE CONTRIBUYAN AL CUMPLIMIENTO DE LAS METAS DEL PLAN DE DESARROLLO LOCAL"/>
    <s v="https://community.secop.gov.co/Public/Tendering/OpportunityDetail/Index?noticeUID=CO1.NTC.5825150&amp;isFromPublicArea=True&amp;isModal=False"/>
    <x v="12"/>
    <x v="572"/>
    <d v="2024-03-14T00:00:00"/>
    <d v="2024-06-15T00:00:00"/>
    <s v="3 meses 2 días."/>
    <d v="2024-06-15T00:00:00"/>
    <s v=""/>
    <d v="2024-06-15T00:00:00"/>
    <s v="3 meses 2 días."/>
    <s v="Término Ok"/>
    <m/>
    <m/>
    <m/>
    <m/>
    <s v="Calle 144#146a30 int 56"/>
    <n v="3208391582"/>
    <s v="karentorres.95@hotmail.com"/>
    <s v="Banco Falabella"/>
    <s v="Ahorros"/>
    <s v="111702170175"/>
    <s v="Femenino"/>
    <s v="Colombia"/>
    <s v="Bogotá, D.C."/>
    <s v="Cundinamarca"/>
    <d v="1995-09-24T00:00:00"/>
    <n v="28"/>
    <s v="INGENIERIA AMBIENTAL; TECNOLOGIA EN DESARROLLO AMBIENTAL"/>
    <m/>
  </r>
  <r>
    <x v="4"/>
    <s v="135-2024"/>
    <n v="102363"/>
    <s v="Secop II"/>
    <s v="135-2024-CPS-AG(102363)"/>
    <s v="FDLSUBA-CD135-2024(102363)"/>
    <x v="0"/>
    <x v="0"/>
    <x v="0"/>
    <m/>
    <m/>
    <s v="ANGELA VIVIANA PINEDA LAGOS"/>
    <n v="52345761"/>
    <s v="Bogotá, D.C."/>
    <n v="1978"/>
    <n v="10200000"/>
    <n v="0"/>
    <n v="0"/>
    <n v="10200000"/>
    <n v="2550000"/>
    <m/>
    <m/>
    <n v="1"/>
    <s v="Persona Natural"/>
    <x v="6"/>
    <m/>
    <s v="PRESTAR LOS SERVICIOS DE APOYO AL ÁREA GESTIÓN DE DESARROLLO LOCAL EN EL CENTRO DE DOCUMENTACIÓN E INFORMACIÓN CDI DE LA ALCALDÍA LOCAL DE SUBA"/>
    <s v="https://community.secop.gov.co/Public/Tendering/OpportunityDetail/Index?noticeUID=CO1.NTC.5824557&amp;isFromPublicArea=True&amp;isModal=False"/>
    <x v="7"/>
    <x v="572"/>
    <d v="2024-03-18T00:00:00"/>
    <d v="2024-06-15T00:00:00"/>
    <s v="2 meses 29 días."/>
    <d v="2024-06-15T00:00:00"/>
    <s v=""/>
    <d v="2024-06-15T00:00:00"/>
    <s v="2 meses 29 días."/>
    <s v="Término Ok"/>
    <m/>
    <m/>
    <m/>
    <m/>
    <s v="Calle 126 No. 107 - 70"/>
    <n v="3008136426"/>
    <s v="viviana868@gmail.com"/>
    <s v="Banco Caja Social (BCSC)"/>
    <s v="Ahorros"/>
    <s v="24095230230"/>
    <s v="Femenino"/>
    <s v="Colombia"/>
    <s v="Bogotá, D.C."/>
    <s v="Cundinamarca"/>
    <d v="1977-01-10T00:00:00"/>
    <n v="47"/>
    <s v="BACHILLER"/>
    <m/>
  </r>
  <r>
    <x v="4"/>
    <s v="136-2024"/>
    <n v="102311"/>
    <s v="Secop II"/>
    <s v="136-2024-CPS-P(102311)"/>
    <s v="FDLSUBA-CD136-2024(102311)"/>
    <x v="0"/>
    <x v="0"/>
    <x v="1"/>
    <m/>
    <m/>
    <s v="HOLY ANN MACHUCA PUENTES"/>
    <n v="1110504354"/>
    <s v="Ibagué (Tolima)"/>
    <n v="1979"/>
    <n v="20200000"/>
    <n v="0"/>
    <n v="0"/>
    <n v="20200000"/>
    <n v="5050000"/>
    <m/>
    <m/>
    <n v="5"/>
    <s v="Persona Natural"/>
    <x v="6"/>
    <m/>
    <s v="PRESTAR LOS SERVICIOS PROFESIONALES PARA APOYAR JURÍDICAMENTE LA EJECUCIÓN DE LAS ACCIONES REQUERIDAS PARA LA DEPURACIÓN DE LAS ACTUACIONES ADMINISTRATIVAS QUE CURSAN EN LA ALCALDÍA LOCAL."/>
    <s v="https://community.secop.gov.co/Public/Tendering/OpportunityDetail/Index?noticeUID=CO1.NTC.5824824&amp;isFromPublicArea=True&amp;isModal=true&amp;asPopupView=true"/>
    <x v="28"/>
    <x v="572"/>
    <d v="2024-03-14T00:00:00"/>
    <d v="2024-06-15T00:00:00"/>
    <s v="3 meses 2 días."/>
    <d v="2024-06-15T00:00:00"/>
    <m/>
    <d v="2024-06-15T00:00:00"/>
    <s v="3 meses 2 días."/>
    <s v="Término Ok"/>
    <m/>
    <m/>
    <m/>
    <m/>
    <s v="Calle 152C #103B 40"/>
    <n v="3212179934"/>
    <s v="holyannmachuca@gmail.com"/>
    <s v="Banco Itaú"/>
    <s v="Ahorros"/>
    <s v="721098556"/>
    <s v="Femenino"/>
    <s v="Colombia"/>
    <s v="San Andrés"/>
    <s v="San Andrés"/>
    <d v="1990-06-29T00:00:00"/>
    <n v="33"/>
    <s v="DERECHO"/>
    <m/>
  </r>
  <r>
    <x v="4"/>
    <s v="137-2024"/>
    <n v="102356"/>
    <s v="Secop II"/>
    <s v="137-2024-CPS-P(102356)"/>
    <s v="FDLSUBA-CD137-2024(102356)."/>
    <x v="0"/>
    <x v="0"/>
    <x v="1"/>
    <m/>
    <m/>
    <s v="ANDREA CAROLINA PATERNINA FERIA"/>
    <n v="1016098685"/>
    <s v="Bogotá, D.C."/>
    <n v="1979"/>
    <n v="20200000"/>
    <n v="0"/>
    <n v="0"/>
    <n v="20200000"/>
    <n v="5050000"/>
    <m/>
    <m/>
    <n v="5"/>
    <s v="Persona Natural"/>
    <x v="6"/>
    <m/>
    <s v="Prestar los servicios profesionales para 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5827021&amp;isFromPublicArea=True&amp;isModal=true&amp;asPopupView=true"/>
    <x v="24"/>
    <x v="571"/>
    <d v="2024-03-19T00:00:00"/>
    <d v="2024-06-15T00:00:00"/>
    <s v="2 meses 28 días."/>
    <d v="2024-06-15T00:00:00"/>
    <m/>
    <d v="2024-06-15T00:00:00"/>
    <s v="2 meses 28 días."/>
    <s v="Término Ok"/>
    <m/>
    <m/>
    <m/>
    <m/>
    <s v="Carrera 123 # 14 B - 70"/>
    <n v="3057080194"/>
    <s v="andreapaterninaf@gmail.com"/>
    <s v="Banco Caja Social (BCSC)"/>
    <s v="Ahorros"/>
    <s v="24107237413"/>
    <s v="Femenino"/>
    <s v="Colombia"/>
    <s v="Bogotá, D.C."/>
    <s v="Cundinamarca"/>
    <d v="1997-12-05T00:00:00"/>
    <n v="26"/>
    <s v="ESPECIALIZACION EN DERECHO CONSTITUCIONAL Y ADMINISTRATIVO; DERECHO"/>
    <m/>
  </r>
  <r>
    <x v="4"/>
    <s v="138-2024"/>
    <n v="102497"/>
    <s v="Secop II"/>
    <s v="138-2024-CPS-P(102497)"/>
    <s v="FDLSUBA-CD138-2024(102497)"/>
    <x v="0"/>
    <x v="0"/>
    <x v="1"/>
    <m/>
    <m/>
    <s v="CARLOS ARTURO SEPULVEDA SANCHEZ"/>
    <n v="91242443"/>
    <s v="Bucaramanga (Santander)"/>
    <n v="1979"/>
    <n v="20200000"/>
    <n v="0"/>
    <n v="0"/>
    <n v="20200000"/>
    <n v="5050000"/>
    <m/>
    <m/>
    <n v="1"/>
    <s v="Persona Natural"/>
    <x v="6"/>
    <m/>
    <s v="Prestar los servicios profesionales para apoyar jurídicamente la ejecución de las acciones requeridas para la depuración de las actuaciones administrativas que cursan en la Alcaldía Local"/>
    <s v="https://community.secop.gov.co/Public/Tendering/OpportunityDetail/Index?noticeUID=CO1.NTC.5831571&amp;isFromPublicArea=True&amp;isModal=true&amp;asPopupView=true"/>
    <x v="21"/>
    <x v="573"/>
    <d v="2024-03-19T00:00:00"/>
    <d v="2024-06-15T00:00:00"/>
    <s v="2 meses 28 días."/>
    <d v="2024-06-15T00:00:00"/>
    <m/>
    <d v="2024-06-15T00:00:00"/>
    <s v="2 meses 28 días."/>
    <s v="Término Ok"/>
    <m/>
    <m/>
    <m/>
    <m/>
    <s v="Carrera 63 No. 100 – 09 Apto 303"/>
    <n v="3102639242"/>
    <s v="libertadjuridica@hotmail.com"/>
    <s v="Bancolombia"/>
    <s v="Ahorros"/>
    <s v="05378434906"/>
    <s v="Masculino"/>
    <s v="Colombia"/>
    <s v="Bucaramanga"/>
    <s v="Santander"/>
    <d v="1964-10-31T00:00:00"/>
    <n v="59"/>
    <s v="DERECHO; ESPECIALIZACION EN ADMINISTRACION DE RECURSOS MILITARES"/>
    <m/>
  </r>
  <r>
    <x v="4"/>
    <s v="139-2024"/>
    <n v="102497"/>
    <s v="Secop II"/>
    <s v="139-2024-CPS-P(102497)"/>
    <s v="FDLSUBA-CD139-2024(102497)"/>
    <x v="0"/>
    <x v="0"/>
    <x v="1"/>
    <m/>
    <m/>
    <s v="LUZ HEIDY GARCIA PERAFAN"/>
    <n v="1113640981"/>
    <s v="Palmira (Valle del Cauca)"/>
    <n v="1979"/>
    <n v="20200000"/>
    <n v="0"/>
    <n v="0"/>
    <n v="20200000"/>
    <n v="5050000"/>
    <m/>
    <m/>
    <n v="1"/>
    <s v="Persona Natural"/>
    <x v="6"/>
    <m/>
    <s v="PRESTAR LOS SERVICIOS PROFESIONALES PARA APOYAR JURÍDICAMENTE LA EJECUCIÓN DE LAS ACCIONES REQUERIDAS PARA LA_x000a_DEPURACIÓN DE LAS ACTUACIONES ADMINISTRATIVAS QUE CURSAN EN LA ALCALDÍA LOCAL."/>
    <s v="https://community.secop.gov.co/Public/Tendering/OpportunityDetail/Index?noticeUID=CO1.NTC.5826976&amp;isFromPublicArea=True&amp;isModal=False"/>
    <x v="21"/>
    <x v="571"/>
    <d v="2024-03-19T00:00:00"/>
    <d v="2024-06-15T00:00:00"/>
    <s v="2 meses 28 días."/>
    <d v="2024-06-15T00:00:00"/>
    <s v=""/>
    <d v="2024-06-15T00:00:00"/>
    <m/>
    <s v="Término Ok"/>
    <m/>
    <m/>
    <m/>
    <m/>
    <s v="Calle 74 No 88 – 64"/>
    <n v="3156380648"/>
    <s v="lusheidicreate@gmail.com"/>
    <s v="Banco Davivienda"/>
    <s v="Ahorros"/>
    <s v="0550488420483346"/>
    <s v="Femenino"/>
    <s v="Colombia"/>
    <s v="Palmira"/>
    <s v="Valle del Cauca"/>
    <d v="1989-08-15T00:00:00"/>
    <n v="34"/>
    <s v="ESPECIALIZACION EN DERECHO ADMINISTRATIVO; DERECHO"/>
    <m/>
  </r>
  <r>
    <x v="4"/>
    <s v="140-2024"/>
    <n v="102497"/>
    <s v="Secop II"/>
    <s v="140-2024-CPS-P(102497)"/>
    <s v="FDLSUBA-CD140-2024(102497)"/>
    <x v="0"/>
    <x v="0"/>
    <x v="1"/>
    <m/>
    <m/>
    <s v="JASBLEYDI TATIANA CORTES AVILA"/>
    <n v="1019122768"/>
    <s v="Bogotá, D.C."/>
    <n v="1979"/>
    <n v="20200000"/>
    <n v="0"/>
    <n v="0"/>
    <n v="20200000"/>
    <n v="5050000"/>
    <m/>
    <m/>
    <n v="1"/>
    <s v="Persona Natural"/>
    <x v="6"/>
    <m/>
    <s v="PRESTAR LOS SERVICIOS PROFESIONALES PARA APOYAR JURÍDICAMENTE LA EJECUCIÓN DE LAS ACCIONES REQUERIDAS PARA LA DEPURACIÓN DE LAS ACTUACIONES ADMINISTRATIVAS QUE CURSAN EN LA ALCALDÍA LOCAL."/>
    <s v="https://community.secop.gov.co/Public/Tendering/OpportunityDetail/Index?noticeUID=CO1.NTC.5826429&amp;isFromPublicArea=True&amp;isModal=true&amp;asPopupView=true"/>
    <x v="21"/>
    <x v="572"/>
    <d v="2024-03-14T00:00:00"/>
    <d v="2024-06-15T00:00:00"/>
    <s v="3 meses 2 días."/>
    <d v="2024-06-15T00:00:00"/>
    <m/>
    <d v="2024-06-15T00:00:00"/>
    <s v="3 meses 2 días."/>
    <s v="Término Ok"/>
    <m/>
    <m/>
    <m/>
    <m/>
    <s v="Calle 140 # 112 D -18"/>
    <n v="3132922144"/>
    <s v="tatianacortes123@gmail.com"/>
    <s v="Banco Caja Social (BCSC)"/>
    <s v="Ahorros"/>
    <s v="24111136160"/>
    <s v="Femenino"/>
    <s v="Colombia"/>
    <s v="Bogotá, D.C."/>
    <s v="Cundinamarca"/>
    <d v="1996-08-29T00:00:00"/>
    <n v="27"/>
    <s v="ESPECIALIZACION EN DERECHO PROCESAL CONSTITUCIONAL; DERECHO"/>
    <m/>
  </r>
  <r>
    <x v="4"/>
    <s v="141-2024"/>
    <n v="102497"/>
    <s v="Secop II"/>
    <s v="141-2024-CPS-P(102497)"/>
    <s v="FDLSUBA-CD141-2024(102497)"/>
    <x v="0"/>
    <x v="0"/>
    <x v="1"/>
    <m/>
    <m/>
    <s v="WILBER VICENTE CORTEZ PRADO"/>
    <n v="5222272"/>
    <s v="Barbacoas (Nariño)"/>
    <n v="1979"/>
    <n v="20200000"/>
    <n v="0"/>
    <n v="0"/>
    <n v="20200000"/>
    <n v="5050000"/>
    <m/>
    <m/>
    <n v="1"/>
    <s v="Persona Natural"/>
    <x v="6"/>
    <m/>
    <s v="PRESTAR LOS SERVICIOS PROFESIONALES PARA APOYAR JURÍDICAMENTE LA EJECUCIÓN DE LAS ACCIONES REQUERIDAS PARA LA DEPURACIÓN DE LAS ACTUACIONES ADMINISTRATIVAS QUE CURSAN EN LA ALCALDÍA LOCAL."/>
    <s v="https://community.secop.gov.co/Public/Tendering/OpportunityDetail/Index?noticeUID=CO1.NTC.5826972&amp;isFromPublicArea=True&amp;isModal=true&amp;asPopupView=true"/>
    <x v="21"/>
    <x v="571"/>
    <d v="2024-03-14T00:00:00"/>
    <d v="2024-06-15T00:00:00"/>
    <s v="3 meses 2 días."/>
    <d v="2024-06-15T00:00:00"/>
    <m/>
    <d v="2024-06-15T00:00:00"/>
    <s v="3 meses 2 días."/>
    <s v="Término Ok"/>
    <m/>
    <m/>
    <m/>
    <m/>
    <s v="Calle 137 No. 126D- 05 Apto 201"/>
    <n v="3147993386"/>
    <s v="wilber99999@hotmail.com"/>
    <s v="Banco Scotiabank Colpatria"/>
    <s v="Ahorros"/>
    <s v="122057620"/>
    <s v="Masculino"/>
    <s v="Colombia"/>
    <s v="Barbacoas"/>
    <s v="Nariño"/>
    <d v="1983-10-15T00:00:00"/>
    <n v="40"/>
    <s v="ESPECIALIZACION EN DERECHO LABORAL Y SEGURIDAD SOCIAL; DERECHO"/>
    <m/>
  </r>
  <r>
    <x v="4"/>
    <s v="142-2024"/>
    <n v="102344"/>
    <s v="Secop II"/>
    <s v="142-2024-CPS-AG(102344)"/>
    <s v="FDLSUBA-CD142-2024(102344)"/>
    <x v="0"/>
    <x v="0"/>
    <x v="0"/>
    <m/>
    <m/>
    <s v="JULY VANESA MEZA SANCHEZ"/>
    <n v="1016037910"/>
    <s v="Bogotá, D.C."/>
    <n v="1953"/>
    <n v="16000000"/>
    <n v="0"/>
    <n v="0"/>
    <n v="16000000"/>
    <n v="4000000"/>
    <m/>
    <m/>
    <n v="1"/>
    <s v="Persona Natural"/>
    <x v="6"/>
    <m/>
    <s v="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5829771&amp;isFromPublicArea=True&amp;isModal=true&amp;asPopupView=true"/>
    <x v="2"/>
    <x v="573"/>
    <d v="2024-03-20T00:00:00"/>
    <d v="2024-06-15T00:00:00"/>
    <s v="2 meses 27 días."/>
    <d v="2024-06-15T00:00:00"/>
    <m/>
    <d v="2024-06-15T00:00:00"/>
    <s v="2 meses 27 días."/>
    <s v="Término Ok"/>
    <m/>
    <m/>
    <m/>
    <m/>
    <s v="Calle 145C #83-14 Casa 24"/>
    <n v="3114989033"/>
    <s v="jvanesams1991@gmail.co"/>
    <s v="Banco Falabella"/>
    <s v="Ahorros"/>
    <s v="116060056078 "/>
    <s v="Femenino"/>
    <s v="Colombia"/>
    <s v="Bogotá, D.C."/>
    <s v="Cundinamarca"/>
    <d v="1991-09-02T00:00:00"/>
    <n v="32"/>
    <s v="ESPECIALIZACION EN INVESTIGACION, INTERVENCION Y GERENCIA SOCIA; ADMINISTRACION DE EMPRESAS; TECNÓLOGÍA EN ADMINISTRACIÓN EMPRESARIAL"/>
    <m/>
  </r>
  <r>
    <x v="4"/>
    <s v="143-2024"/>
    <n v="102497"/>
    <s v="Secop II"/>
    <s v="143-2024-CPS-P(102497)"/>
    <s v="FDLSUBA-CD143-2024(102497)"/>
    <x v="0"/>
    <x v="0"/>
    <x v="1"/>
    <m/>
    <m/>
    <s v="ALEXANDRA PABA HERNANDEZ"/>
    <n v="45501344"/>
    <s v="Cartagena (Bolívar)"/>
    <n v="1979"/>
    <n v="20200000"/>
    <n v="0"/>
    <n v="0"/>
    <n v="20200000"/>
    <n v="5050000"/>
    <m/>
    <m/>
    <n v="1"/>
    <s v="Persona Natural"/>
    <x v="6"/>
    <s v="1. Modicicación en edición"/>
    <s v="Prestar los servicios profesionales para apoyar_x000a_jurídicamente la ejecución de las acciones requeridas para la depuración de las actuaciones_x000a_administrativas que cursan en la Alcaldía Local._x000d_"/>
    <s v="https://community.secop.gov.co/Public/Tendering/OpportunityDetail/Index?noticeUID=CO1.NTC.5828922&amp;isFromPublicArea=True&amp;isModal=False"/>
    <x v="21"/>
    <x v="571"/>
    <d v="2024-03-18T00:00:00"/>
    <d v="2024-06-15T00:00:00"/>
    <s v="2 meses 29 días."/>
    <d v="2024-06-15T00:00:00"/>
    <s v=""/>
    <d v="2024-06-15T00:00:00"/>
    <m/>
    <s v="Término Ok"/>
    <m/>
    <m/>
    <m/>
    <m/>
    <s v="Calle 152 No. 94ª 67 interior 4 apto 401Pinar de Suba-Bogotá"/>
    <n v="3135628075"/>
    <s v="fuego0621@gmail.com"/>
    <s v="Banco BBVA"/>
    <s v="Ahorros"/>
    <s v="986079572"/>
    <s v="Femenino"/>
    <s v="Colombia"/>
    <s v="Bucaramanga"/>
    <s v="Santander"/>
    <d v="1972-06-21T00:00:00"/>
    <n v="51"/>
    <s v="ALTOS ESTUDIOS EN GERENCIA POLITICA Y GOBERNABILIDAD; DERECHO"/>
    <m/>
  </r>
  <r>
    <x v="4"/>
    <s v="144-2024 C1"/>
    <n v="102941"/>
    <s v="Secop II"/>
    <s v="144-2024-CPS-AG(102941)"/>
    <s v="FDLSUBA-CD144-2024(102941)"/>
    <x v="0"/>
    <x v="0"/>
    <x v="0"/>
    <d v="2024-05-03T00:00:00"/>
    <n v="5770000"/>
    <s v="CONSTANZA MARCELA TORRES"/>
    <n v="35197187"/>
    <s v="Chía (Cundinamarca)"/>
    <n v="2032"/>
    <n v="8925000"/>
    <n v="0"/>
    <n v="0"/>
    <n v="8925000"/>
    <n v="2550000"/>
    <m/>
    <m/>
    <n v="5"/>
    <s v="Persona Natural"/>
    <x v="1"/>
    <s v="1. 3/05/2024 4:52:48 PM Mediante documento radicado en el Fondo de Desarrollo Local de Suba, por Zully Cardozo, quien obra como apoyo a la supervisión del Contrato 114-2024- CPS - AG- (102941), se solicita CESIÓN del contrato suscrito con CONSTANZA TORRES, De conformidad con la justificación esgrimida en el documento anexo suscrito por el supervisor, que hace parte integral de la presente modificación contractual. Por lo anterior, se realiza la CESIÓN DEL CONTRATO A MANUEL ANTONIO ROA, identificado (a) con C.C. N° 79.576.515, a partir del 03 de Mayo de 2024 , teniendo en cuenta la idoneidad, previa verificación de los requisitos aportados por el (la) contratista. Lo anterior de conformidad con los documentos anexos, los cuales hacen parte integral de la presente modificación contractual"/>
    <s v="Prestar servicios de apoyo en las actividades de_x000a_seguridad, convivencia ciudadana y recuperación del espacio público para el cumplimiento efectivo de las_x000a_metas del proyecto de inversión 2032 - Suba convive con seguridad y tranquilidad_x000d_"/>
    <s v="https://community.secop.gov.co/Public/Tendering/OpportunityDetail/Index?noticeUID=CO1.NTC.5828948&amp;isFromPublicArea=True&amp;isModal=False"/>
    <x v="13"/>
    <x v="571"/>
    <d v="2024-03-18T00:00:00"/>
    <d v="2024-06-15T00:00:00"/>
    <s v="2 meses 29 días."/>
    <d v="2024-06-15T00:00:00"/>
    <s v=""/>
    <d v="2024-06-15T00:00:00"/>
    <m/>
    <s v="Término Ok"/>
    <m/>
    <m/>
    <m/>
    <m/>
    <s v="Calle 74 BIS # 84 38"/>
    <n v="3012899905"/>
    <s v="cony1333@hotmail.com"/>
    <s v="Banco de Bogotá"/>
    <s v="Ahorros"/>
    <s v="796071892"/>
    <s v="Femenino"/>
    <s v="Colombia"/>
    <s v="Bogotá, D.C."/>
    <s v="Cundinamarca"/>
    <d v="1980-08-13T00:00:00"/>
    <n v="43"/>
    <s v="TRABAJO SOCIAL"/>
    <m/>
  </r>
  <r>
    <x v="4"/>
    <s v="144-2024"/>
    <n v="102941"/>
    <s v="Secop II"/>
    <s v="144-2024-CPS-AG(102941)"/>
    <s v="FDLSUBA-CD144-2024(102941)"/>
    <x v="0"/>
    <x v="0"/>
    <x v="0"/>
    <m/>
    <m/>
    <s v="MANUEL ANTONIO ROA"/>
    <n v="79576515"/>
    <s v="Bogotá D.C."/>
    <n v="2032"/>
    <n v="8925000"/>
    <n v="0"/>
    <n v="0"/>
    <n v="8925000"/>
    <n v="2550000"/>
    <m/>
    <m/>
    <n v="5"/>
    <s v="Persona Natural"/>
    <x v="6"/>
    <s v="1. 3/05/2024 4:52:48 PM Mediante documento radicado en el Fondo de Desarrollo Local de Suba, por Zully Cardozo, quien obra como apoyo a la supervisión del Contrato 114-2024- CPS - AG- (102941), se solicita CESIÓN del contrato suscrito con CONSTANZA TORRES, De conformidad con la justificación esgrimida en el documento anexo suscrito por el supervisor, que hace parte integral de la presente modificación contractual. Por lo anterior, se realiza la CESIÓN DEL CONTRATO A MANUEL ANTONIO ROA, identificado (a) con C.C. N° 79.576.515, a partir del 03 de Mayo de 2024 , teniendo en cuenta la idoneidad, previa verificación de los requisitos aportados por el (la) contratista. Lo anterior de conformidad con los documentos anexos, los cuales hacen parte integral de la presente modificación contractual"/>
    <s v="Prestar servicios de apoyo en las actividades de_x000a_seguridad, convivencia ciudadana y recuperación del espacio público para el cumplimiento efectivo de las_x000a_metas del proyecto de inversión 2032 - Suba convive con seguridad y tranquilidad_x000d_"/>
    <s v="https://community.secop.gov.co/Public/Tendering/OpportunityDetail/Index?noticeUID=CO1.NTC.5828948&amp;isFromPublicArea=True&amp;isModal=False"/>
    <x v="13"/>
    <x v="571"/>
    <d v="2024-03-18T00:00:00"/>
    <d v="2024-06-15T00:00:00"/>
    <s v="2 meses 29 días."/>
    <d v="2024-06-15T00:00:00"/>
    <s v=""/>
    <d v="2024-06-15T00:00:00"/>
    <m/>
    <s v="Término Ok"/>
    <m/>
    <m/>
    <m/>
    <m/>
    <s v="Carrera 115 No 148-40"/>
    <n v="3104054531"/>
    <s v="manuel.roab@gmail.com"/>
    <s v="Banco Scotiabank Colpatria"/>
    <s v="Ahorros"/>
    <s v="6342025285"/>
    <s v="Masculino"/>
    <s v="Colombia"/>
    <s v="Bogotá, D.C."/>
    <s v="Cundinamarca"/>
    <d v="1970-11-04T00:00:00"/>
    <n v="53"/>
    <s v="TECNOLOGIA EN PUBLICIDAD Y COMUNICACION VISUAL"/>
    <m/>
  </r>
  <r>
    <x v="4"/>
    <s v="145-2024"/>
    <n v="106024"/>
    <s v="Secop II"/>
    <s v="145-2024-CPS-AG(106024)"/>
    <s v="FDLSUBA-CD145-2024(106024)"/>
    <x v="0"/>
    <x v="0"/>
    <x v="0"/>
    <m/>
    <m/>
    <s v="BRAYAN STIVEN SUAREZ BORJA"/>
    <n v="1233895755"/>
    <s v="Bogotá, D.C."/>
    <n v="1978"/>
    <n v="12000000"/>
    <n v="0"/>
    <n v="0"/>
    <n v="12000000"/>
    <n v="4000000"/>
    <m/>
    <m/>
    <n v="1"/>
    <s v="Persona Natural"/>
    <x v="6"/>
    <m/>
    <s v="Prestar los servicios de apoyo a la gestión al Área de Gestión del Desarrollo Local de la Alcaldía Local de Suba para realizar actividades en el almacén del Fondo de Desarrollo Local"/>
    <s v="https://community.secop.gov.co/Public/Tendering/OpportunityDetail/Index?noticeUID=CO1.NTC.5839747&amp;isFromPublicArea=True&amp;isModal=true&amp;asPopupView=true"/>
    <x v="16"/>
    <x v="573"/>
    <d v="2024-03-21T00:00:00"/>
    <d v="2024-06-15T00:00:00"/>
    <s v="2 meses 26 días."/>
    <d v="2024-06-15T00:00:00"/>
    <m/>
    <d v="2024-06-15T00:00:00"/>
    <s v="2 meses 26 días."/>
    <s v="Término Ok"/>
    <m/>
    <m/>
    <m/>
    <m/>
    <s v="Calle 128 D BIS # 87 B 79"/>
    <n v="3143891349"/>
    <s v="bssbborja@hotmail.com"/>
    <s v="Banco Davivienda"/>
    <s v="Ahorros"/>
    <s v="488421726230"/>
    <s v="Masculino"/>
    <s v="Colombia"/>
    <s v="Bogotá, D.C."/>
    <s v="Cundinamarca"/>
    <d v="1998-01-28T00:00:00"/>
    <n v="26"/>
    <s v="BACHILLER"/>
    <m/>
  </r>
  <r>
    <x v="4"/>
    <s v="146-2024"/>
    <s v="No aplica"/>
    <s v="Secop II"/>
    <s v="146-2024-COMODATO"/>
    <s v="FDLSUBACD-146-2024"/>
    <x v="0"/>
    <x v="10"/>
    <x v="2"/>
    <m/>
    <m/>
    <s v="JUNTA DEACCIÓN COMUNAL LOS MONARCAS"/>
    <n v="9001455071"/>
    <s v="Bogotá, D.C."/>
    <s v="No es CPS P-AG"/>
    <n v="0"/>
    <n v="0"/>
    <n v="0"/>
    <n v="0"/>
    <s v="-"/>
    <m/>
    <m/>
    <s v="No aplica"/>
    <s v="ESAL"/>
    <x v="7"/>
    <m/>
    <s v="El Fondo de Desarrollo Local de Suba, en adelante el COMODANTE, hace entrega real y mate-rial a título de COMODATO a la junta de Acción Comunal del Barrio “MONARCAS”,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5830942&amp;isFromPublicArea=True&amp;isModal=true&amp;asPopupView=true"/>
    <x v="16"/>
    <x v="573"/>
    <s v="Sin iniciar"/>
    <s v="Sin iniciar"/>
    <s v=""/>
    <s v="Sin iniciar"/>
    <s v=""/>
    <s v="Sin iniciar"/>
    <m/>
    <s v="Sin iniciar"/>
    <m/>
    <m/>
    <m/>
    <m/>
    <s v="Carrera 107 A # 156 -17"/>
    <n v="3217833207"/>
    <s v="monarcaslocalidadsuba@gmail.com"/>
    <s v="No aplica"/>
    <s v="No aplica"/>
    <s v="No aplica"/>
    <s v="No aplica"/>
    <s v="Colombia"/>
    <s v="Bogotá, D.C."/>
    <s v="Cundinamarca"/>
    <d v="2007-04-20T00:00:00"/>
    <s v="-"/>
    <m/>
    <s v="Rep.Legal JAC LOS MONARCAS: PEDRO IGNACIO ROJAS ESPITIA.C.C. 79942535"/>
  </r>
  <r>
    <x v="4"/>
    <s v="147-2024"/>
    <s v="No aplica"/>
    <s v="Secop II"/>
    <s v="147-2024-COMODATO"/>
    <s v="FDLSUBACD-147-2024"/>
    <x v="0"/>
    <x v="10"/>
    <x v="2"/>
    <m/>
    <m/>
    <s v="JUNTA DE ACCION COMUNAL EL POA"/>
    <n v="830053379"/>
    <s v="Bogotá, D.C."/>
    <s v="No es CPS P-AG"/>
    <n v="0"/>
    <n v="0"/>
    <n v="0"/>
    <n v="0"/>
    <s v="-"/>
    <m/>
    <m/>
    <s v="No aplica"/>
    <s v="ESAL"/>
    <x v="7"/>
    <m/>
    <s v="El Fondo de Desarrollo Local de Suba, en adelante el CO- MODANTE, hace entrega real y material a título de COMODATO a la junta de Acción Comunal del Barrio “EL POA”,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5831963&amp;isFromPublicArea=True&amp;isModal=true&amp;asPopupView=true"/>
    <x v="16"/>
    <x v="571"/>
    <s v="Sin iniciar"/>
    <s v="Sin iniciar"/>
    <s v=""/>
    <s v="Sin iniciar"/>
    <s v=""/>
    <s v="Sin iniciar"/>
    <m/>
    <s v="Sin iniciar"/>
    <m/>
    <m/>
    <m/>
    <m/>
    <s v="Calle 141# 104A - 13"/>
    <n v="3228942548"/>
    <s v="jacelpoa2022@gmail.com"/>
    <s v="No aplica"/>
    <s v="No aplica"/>
    <s v="No aplica"/>
    <s v="No aplica"/>
    <s v="Colombia"/>
    <s v="Bogotá, D.C."/>
    <s v="Cundinamarca"/>
    <d v="1987-02-25T00:00:00"/>
    <s v="-"/>
    <m/>
    <s v="Rep.Legal JAC EL POA:  WILSON RAMON ROJAS. C.C. 79871255"/>
  </r>
  <r>
    <x v="4"/>
    <s v="148-2024"/>
    <s v="No aplica"/>
    <s v="Secop II"/>
    <s v="148-2024-COMODATO"/>
    <s v="FDLSUBACD-148-2024"/>
    <x v="0"/>
    <x v="10"/>
    <x v="2"/>
    <m/>
    <m/>
    <s v="JUNTA DE ACCION COMUNAL PRADO VERANIEGO"/>
    <n v="800082942"/>
    <s v="Bogotá, D.C."/>
    <s v="No es CPS P-AG"/>
    <n v="0"/>
    <n v="0"/>
    <n v="0"/>
    <n v="0"/>
    <s v="-"/>
    <m/>
    <m/>
    <s v="No aplica"/>
    <s v="ESAL"/>
    <x v="7"/>
    <m/>
    <s v="El Fondo de Desarrollo Local de Suba, en adelante el CO-MODANTE, hace entrega real y material a título de COMODATO a la junta de Acción Comunal del Barrio &quot;PRADO VERANIEGO&quot;,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
    <s v="https://community.secop.gov.co/Public/Tendering/OpportunityDetail/Index?noticeUID=CO1.NTC.5834488&amp;isFromPublicArea=True&amp;isModal=true&amp;asPopupView=true"/>
    <x v="16"/>
    <x v="566"/>
    <s v="Sin iniciar"/>
    <s v="Sin iniciar"/>
    <s v=""/>
    <s v="Sin iniciar"/>
    <s v=""/>
    <s v="Sin iniciar"/>
    <m/>
    <s v="Sin iniciar"/>
    <m/>
    <m/>
    <m/>
    <m/>
    <s v="Calle 128 A # 49 - 35"/>
    <n v="3004656478"/>
    <s v="hernanmuelas@gmail.com"/>
    <s v="No aplica"/>
    <s v="No aplica"/>
    <s v="No aplica"/>
    <s v="No aplica"/>
    <s v="Colombia"/>
    <s v="Bogotá, D.C."/>
    <s v="Cundinamarca"/>
    <d v="1968-02-15T00:00:00"/>
    <s v="-"/>
    <m/>
    <s v="Rep.Legal JAC PRADO VERANIEGO: JOSE MELCHOR RODRÍGUEZ AVILA. C.C. 19404928"/>
  </r>
  <r>
    <x v="4"/>
    <s v="149-2024"/>
    <n v="102522"/>
    <s v="Secop II"/>
    <s v="149-2024-CPS-AG(102522)"/>
    <s v="FDLSUBA-CD-149-2024"/>
    <x v="0"/>
    <x v="0"/>
    <x v="0"/>
    <m/>
    <m/>
    <s v="LUIS DANIEL VALBUENA BLANCO"/>
    <n v="1019119765"/>
    <s v="Bogotá, D.C."/>
    <n v="1979"/>
    <n v="10200000"/>
    <n v="0"/>
    <n v="0"/>
    <n v="10200000"/>
    <n v="2550000"/>
    <m/>
    <m/>
    <n v="1"/>
    <s v="Persona Natural"/>
    <x v="6"/>
    <m/>
    <s v="PRESTAR LOS SERVICIOS DE APOYO PARA LA GESTIÓN DOCUMENTAL DE LA ALCALDÍA LOCAL, ACOMPAÑANDO A LOS PROFESIONALES JURÍDICO Y POLICIVO EN LAS LABORES OPERATIVAS QUE GENERA EL PROCESO DE IMPULSO Y DEPURACIÓN DE LAS ACTUACIONES ADMINISTRATIVAS EXISTENTES EN LA ALCALDÍA LOCAL"/>
    <s v="https://community.secop.gov.co/Public/Tendering/OpportunityDetail/Index?noticeUID=CO1.NTC.5831699&amp;isFromPublicArea=True&amp;isModal=true&amp;asPopupView=true"/>
    <x v="21"/>
    <x v="573"/>
    <d v="2024-03-18T00:00:00"/>
    <d v="2024-06-15T00:00:00"/>
    <s v="2 meses 29 días."/>
    <d v="2024-06-15T00:00:00"/>
    <s v=""/>
    <d v="2024-06-15T00:00:00"/>
    <s v="2 meses 29 días."/>
    <s v="Término Ok"/>
    <m/>
    <m/>
    <m/>
    <m/>
    <s v="Carrera 87B # 128D - 20. Localidad Suba Bogotá"/>
    <n v="3112925188"/>
    <s v="ldanielv@hotmail.com"/>
    <s v="Banco Davivienda"/>
    <s v="Ahorros"/>
    <s v="0550488425758932"/>
    <s v="Masculino"/>
    <s v="Colombia"/>
    <s v="Bogotá, D.C."/>
    <s v="Cundinamarca"/>
    <d v="1996-06-07T00:00:00"/>
    <n v="28"/>
    <s v="TECNOLOGÍA EN GESTIÓN DEL TALENTO HUMANO; TECNICO EN NOMINA Y PRESTACIONES SOCIALES"/>
    <m/>
  </r>
  <r>
    <x v="4"/>
    <s v="150-2024"/>
    <s v="No aplica"/>
    <s v="Secop II"/>
    <s v="150-2024-COMODATO"/>
    <s v="FDLSUBACD-150-2024"/>
    <x v="0"/>
    <x v="10"/>
    <x v="2"/>
    <m/>
    <m/>
    <s v="JAC VILLA MARÍA SEGUNDO SECTOR"/>
    <n v="8000117655"/>
    <s v="Bogotá, D.C."/>
    <s v="No es CPS P-AG"/>
    <n v="0"/>
    <n v="0"/>
    <n v="0"/>
    <n v="0"/>
    <s v="-"/>
    <m/>
    <m/>
    <s v="No aplica"/>
    <s v="ESAL"/>
    <x v="7"/>
    <m/>
    <s v="El Fondo de Desarrollo Local de Suba, en adelante el COMODANTE, hace entrega real y material a título de COMODATO a la junta de Acción Comunal del Barrio  VILLAMARIA ,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
    <s v="https://community.secop.gov.co/Public/Tendering/OpportunityDetail/Index?noticeUID=CO1.NTC.5834833&amp;isFromPublicArea=True&amp;isModal=true&amp;asPopupView=true"/>
    <x v="16"/>
    <x v="574"/>
    <s v="Sin iniciar"/>
    <s v="Sin iniciar"/>
    <s v=""/>
    <s v="Sin iniciar"/>
    <s v=""/>
    <s v="Sin iniciar"/>
    <m/>
    <s v="Sin iniciar"/>
    <m/>
    <m/>
    <m/>
    <m/>
    <s v="Carrera 111 #135 - 25"/>
    <n v="3224050104"/>
    <s v="avillamariasegundosector@gmail.com"/>
    <s v="No aplica"/>
    <s v="No aplica"/>
    <s v="No aplica"/>
    <s v="No aplica"/>
    <s v="Colombia"/>
    <s v="Bogotá, D.C."/>
    <s v="Cundinamarca"/>
    <d v="1987-05-20T00:00:00"/>
    <s v="-"/>
    <m/>
    <s v="Rep.Legal JAC VILLA MARÍA SEGUNDO SECTOR: OLGA ROSA RODRIGUEZ RODRIGUEZ. C.C. 35504344 "/>
  </r>
  <r>
    <x v="4"/>
    <s v="151-2024"/>
    <n v="102497"/>
    <s v="Secop II"/>
    <s v="151-2024-CPS-P(102497)"/>
    <s v="FDLSUBA-CD-151-2024(102497)"/>
    <x v="0"/>
    <x v="0"/>
    <x v="1"/>
    <m/>
    <m/>
    <s v="SANDRA MILENA MURCIA DURAN"/>
    <n v="52790989"/>
    <s v="Bogotá, D.C."/>
    <n v="1979"/>
    <n v="20200000"/>
    <n v="0"/>
    <n v="0"/>
    <n v="20200000"/>
    <n v="5050000"/>
    <m/>
    <m/>
    <n v="1"/>
    <s v="Persona Natural"/>
    <x v="6"/>
    <m/>
    <s v="PRESTAR LOS SERVICIOS PROFESIONALES PARA APOYAR JURÍDICAMENTE LA EJECUCIÓN DE LAS ACCIONES REQUERIDAS PARA LA DEPURACIÓN DE LAS ACTUACIONES ADMINISTRATIVAS QUE CURSAN EN LA ALCALDÍA LOCAL."/>
    <s v="https://community.secop.gov.co/Public/Tendering/OpportunityDetail/Index?noticeUID=CO1.NTC.5834810&amp;isFromPublicArea=True&amp;isModal=true&amp;asPopupView=true"/>
    <x v="21"/>
    <x v="573"/>
    <d v="2024-03-18T00:00:00"/>
    <d v="2024-06-15T00:00:00"/>
    <s v="2 meses 29 días."/>
    <d v="2024-06-15T00:00:00"/>
    <s v=""/>
    <d v="2024-06-15T00:00:00"/>
    <s v="2 meses 29 días."/>
    <s v="Término Ok"/>
    <m/>
    <m/>
    <m/>
    <m/>
    <s v="Carrera 65 # 22ª 43 APTO 104 T 2"/>
    <n v="3204856877"/>
    <s v="abogadamilekm@gmail.com"/>
    <s v="Banco Caja Social (BCSC)"/>
    <s v="Ahorros"/>
    <s v="24053298939"/>
    <s v="Femenino"/>
    <s v="Colombia"/>
    <s v="Bogotá, D.C."/>
    <s v="Cundinamarca"/>
    <d v="1980-11-21T00:00:00"/>
    <n v="43"/>
    <s v="ESPECIALIZACION EN PROCEDIMIENTO PENAL CONSTITUCIONAL Y JUSTICIA; DERECHO"/>
    <m/>
  </r>
  <r>
    <x v="4"/>
    <s v="152-2024"/>
    <n v="103561"/>
    <s v="Secop II"/>
    <s v="152-2024-CPS-AG(103561)"/>
    <s v="FDLSUBA-CD-152-2024(103561)"/>
    <x v="0"/>
    <x v="0"/>
    <x v="0"/>
    <m/>
    <m/>
    <s v="ELVIA XIMENA RINCON LANCHEROS"/>
    <n v="52336841"/>
    <s v="Bogotá, D.C."/>
    <n v="1963"/>
    <n v="12000000"/>
    <n v="0"/>
    <n v="0"/>
    <n v="12000000"/>
    <n v="4000000"/>
    <m/>
    <m/>
    <n v="1"/>
    <s v="Persona Natural"/>
    <x v="6"/>
    <m/>
    <s v="PRESTAR SERVICIOS DE APOYO A LA GESTIÓN PROMOVIENDO EL SEGUIMIENTO A PROGRAMAS Y PROYECTOS ENFOCADOS EN LA PROMOCIÓN, ACOMPAÑAMIENTO Y ATENCIÓN DE EVENTOS Y ACCIONES DEPORTIVAS, ASÍ COMO APOYAR EL DESARROLLO DE LOS MISMOS EN CONCORDANCIA CON LOS PROCESOS DE PARTICIPACIÓN CIUDADANA REALIZADOS EN LA LOCALIDAD"/>
    <s v="https://community.secop.gov.co/Public/Tendering/OpportunityDetail/Index?noticeUID=CO1.NTC.5838680&amp;isFromPublicArea=True&amp;isModal=true&amp;asPopupView=true"/>
    <x v="4"/>
    <x v="573"/>
    <d v="2024-03-18T00:00:00"/>
    <d v="2024-06-15T00:00:00"/>
    <s v="2 meses 29 días."/>
    <d v="2024-06-15T00:00:00"/>
    <m/>
    <d v="2024-06-15T00:00:00"/>
    <s v="2 meses 29 días."/>
    <s v="Término Ok"/>
    <m/>
    <m/>
    <m/>
    <m/>
    <s v="Calle 132c No 105c-05 Alcaparros de Suba - Bogota D.C"/>
    <n v="3003550902"/>
    <s v="ximerincon18@gmail.com"/>
    <s v="Banco de Bogotá"/>
    <s v="Ahorros"/>
    <s v="237061189"/>
    <s v="Femenino"/>
    <s v="Colombia"/>
    <s v="Monguí"/>
    <s v="Boyacá"/>
    <d v="1976-06-18T00:00:00"/>
    <n v="47"/>
    <s v="INGENIERIA INDUSTRIAL; TECNOLOGÍA EN MANTENIMIENTO DE EQUIPO BIOMÉDICO"/>
    <m/>
  </r>
  <r>
    <x v="4"/>
    <s v="153-2024"/>
    <n v="102632"/>
    <s v="Secop II"/>
    <s v="153-2024-CPS-P(102632)"/>
    <s v="FDLSUBA-CD153-2024(102632)"/>
    <x v="0"/>
    <x v="0"/>
    <x v="1"/>
    <m/>
    <m/>
    <s v="GERMAN FERNANDO ARDILA FLOREZ"/>
    <n v="1014200533"/>
    <s v="Bogotá. D.C."/>
    <n v="1979"/>
    <n v="19021667"/>
    <n v="0"/>
    <n v="0"/>
    <n v="19021667"/>
    <n v="5050000.0884955749"/>
    <m/>
    <m/>
    <n v="5"/>
    <s v="Persona Natural"/>
    <x v="6"/>
    <m/>
    <s v="PRESTAR LOS SERVICIOS PROFESIONALES PARA APOYAR JURÍDICAMENTE LA EJECUCIÓN DE LAS ACCIONES REQUERIDAS PARA EL TRÁMITE E IMPULSO PROCESAL DE LAS ACTUACIONES CONTRAVENCIONALES Y/O QUERELLAS QUE CURSEN EN LAS INSPECCIONES DE POLICÍA DE LA LOCALIDAD"/>
    <s v="https://community.secop.gov.co/Public/Tendering/OpportunityDetail/Index?noticeUID=CO1.NTC.5867262&amp;isFromPublicArea=True&amp;isModal=true&amp;asPopupView=true"/>
    <x v="21"/>
    <x v="575"/>
    <d v="2024-03-20T00:00:00"/>
    <d v="2024-06-15T00:00:00"/>
    <s v="2 meses 27 días."/>
    <d v="2024-06-15T00:00:00"/>
    <s v=""/>
    <d v="2024-06-15T00:00:00"/>
    <s v="2 meses 27 días."/>
    <s v="Término Ok"/>
    <m/>
    <m/>
    <m/>
    <m/>
    <s v="Calle 83a #118-29 casa 15"/>
    <n v="3133482779"/>
    <s v="german.ardila.florez@gmail.com"/>
    <s v="Banco Davivienda"/>
    <s v="Ahorros"/>
    <s v="488412523349"/>
    <s v="Masculino"/>
    <s v="Colombia"/>
    <s v="Bogotá, D.C."/>
    <s v="Cundinamarca"/>
    <d v="1989-05-15T00:00:00"/>
    <n v="35"/>
    <s v="ESPECIALIZACION EN DERECHO ADMINISTRATIVO; MAESTRÍA EN SEGURIDAD Y DEFENSA NACIONALES; DERECHO"/>
    <m/>
  </r>
  <r>
    <x v="4"/>
    <s v="154-2024"/>
    <n v="102399"/>
    <s v="Secop II"/>
    <s v="154-2024-CPS-P(102399)"/>
    <s v="FDLSUBA-CD154-2024"/>
    <x v="0"/>
    <x v="0"/>
    <x v="1"/>
    <m/>
    <m/>
    <s v="DIANA MARCELA HOYOS RUIZ"/>
    <n v="24332666"/>
    <s v="Manizales (Caldás)"/>
    <n v="1979"/>
    <n v="28000000"/>
    <n v="0"/>
    <n v="0"/>
    <n v="28000000"/>
    <n v="7000000"/>
    <m/>
    <m/>
    <n v="5"/>
    <s v="Persona Natural"/>
    <x v="6"/>
    <m/>
    <s v=" Prestar los servicios profesionales para apoyar técnicamente las distintas etapas de los procesos de competencia de las Inspecciones de Policía de la Localidad, según reparto"/>
    <s v="https://community.secop.gov.co/Public/Tendering/OpportunityDetail/Index?noticeUID=CO1.NTC.5834791&amp;isFromPublicArea=True&amp;isModal=true&amp;asPopupView=true"/>
    <x v="29"/>
    <x v="573"/>
    <d v="2024-03-20T00:00:00"/>
    <d v="2024-06-15T00:00:00"/>
    <s v="2 meses 27 días."/>
    <d v="2024-06-15T00:00:00"/>
    <s v=""/>
    <d v="2024-06-15T00:00:00"/>
    <s v="2 meses 27 días."/>
    <s v="Término Ok"/>
    <m/>
    <m/>
    <m/>
    <m/>
    <s v="Carrera 109ª N°151-09 T3 Apto 1007 Bogotá"/>
    <n v="3117227118"/>
    <s v="dianamarcehoyos@hotmail.com"/>
    <s v="Bancoomeva"/>
    <s v="Ahorros"/>
    <s v="051202061201"/>
    <s v="Femenino"/>
    <s v="Colombia"/>
    <s v="Manizales"/>
    <s v="Caldas"/>
    <d v="1982-02-23T00:00:00"/>
    <n v="42"/>
    <s v="ESPECIALIZACIÓN EN DERECHO URBANÍSTICO; ESPECIALIZACION EN GERENCIA DE PROYECTOS; ARQUITECTURA"/>
    <m/>
  </r>
  <r>
    <x v="4"/>
    <s v="155-2024"/>
    <n v="102745"/>
    <s v="Secop II"/>
    <s v="155-2024-CPS-P(102745)"/>
    <s v="FDLSUBA-CD155-2024(102745)"/>
    <x v="0"/>
    <x v="0"/>
    <x v="1"/>
    <m/>
    <m/>
    <s v="MAGDA LILIANA MORENO RAYO"/>
    <n v="1032360876"/>
    <s v="Bogotá, D.C."/>
    <n v="1953"/>
    <n v="13130000"/>
    <n v="0"/>
    <n v="0"/>
    <n v="13130000"/>
    <n v="5050000"/>
    <m/>
    <m/>
    <n v="3"/>
    <s v="Persona Natural"/>
    <x v="0"/>
    <m/>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5838931&amp;isFromPublicArea=True&amp;isModal=true&amp;asPopupView=true"/>
    <x v="2"/>
    <x v="573"/>
    <d v="2024-03-19T00:00:00"/>
    <d v="2024-06-06T00:00:00"/>
    <s v="2 meses 19 días."/>
    <d v="2024-06-06T00:00:00"/>
    <m/>
    <d v="2024-06-06T00:00:00"/>
    <s v="2 meses 19 días."/>
    <s v="Término Ok"/>
    <m/>
    <m/>
    <m/>
    <m/>
    <s v="Carrera 18 A No. 187 - 37"/>
    <n v="3117650380"/>
    <s v="magditamoreno@hotmail.com"/>
    <s v="Bancolombia"/>
    <s v="Ahorros"/>
    <s v="92816619973"/>
    <s v="Femenino"/>
    <s v="Colombia"/>
    <s v="Bogotá, D.C."/>
    <s v="Cundinamarca"/>
    <d v="1986-04-23T00:00:00"/>
    <n v="38"/>
    <s v="PSICOLOGÍA"/>
    <m/>
  </r>
  <r>
    <x v="4"/>
    <s v="156-2024"/>
    <n v="102497"/>
    <s v="Secop II"/>
    <s v="156-2024-CPS-P(102497)"/>
    <s v="FDLSUBA-CD156-2024(102497)"/>
    <x v="0"/>
    <x v="0"/>
    <x v="1"/>
    <m/>
    <m/>
    <s v="GUSTAVO HERNANDEZ SUAREZ"/>
    <n v="79396373"/>
    <s v="Bogotá, D.C."/>
    <n v="1979"/>
    <n v="20200000"/>
    <n v="0"/>
    <n v="0"/>
    <n v="20200000"/>
    <n v="5050000"/>
    <m/>
    <m/>
    <n v="1"/>
    <s v="Persona Natural"/>
    <x v="6"/>
    <m/>
    <s v="Prestar los servicios profesionales para apoyar jurídicamente la ejecución de las acciones requeridas para la depuración de las actuaciones administrativas que cursan en la Alcaldía Local."/>
    <s v="https://community.secop.gov.co/Public/Tendering/OpportunityDetail/Index?noticeUID=CO1.NTC.5841915&amp;isFromPublicArea=True&amp;isModal=true&amp;asPopupView=true"/>
    <x v="21"/>
    <x v="559"/>
    <d v="2024-03-20T00:00:00"/>
    <d v="2024-06-15T00:00:00"/>
    <s v="2 meses 27 días."/>
    <d v="2024-06-15T00:00:00"/>
    <s v=""/>
    <d v="2024-06-15T00:00:00"/>
    <m/>
    <s v="Término Ok"/>
    <m/>
    <m/>
    <m/>
    <m/>
    <s v="Calle 64 B No. 81 A 65"/>
    <n v="3112193180"/>
    <s v="hergus1@hotmail.com"/>
    <s v="Banco de Bogotá"/>
    <s v="Ahorros"/>
    <s v="079243424"/>
    <s v="Masculino"/>
    <s v="Colombia"/>
    <s v="Bogotá, D.C."/>
    <s v="Cundinamarca"/>
    <d v="1966-04-07T00:00:00"/>
    <n v="58"/>
    <s v="ESPECIALIZACION EN DERECHO ADMINISTRATIVO Y CONSTITUCIONAL; DERECHO"/>
    <m/>
  </r>
  <r>
    <x v="4"/>
    <s v="157-2024"/>
    <n v="102299"/>
    <s v="Secop II"/>
    <s v="157-2024-CPS-P(102299)"/>
    <s v="FDLSUBA-CD157-2024(102299)"/>
    <x v="0"/>
    <x v="0"/>
    <x v="1"/>
    <m/>
    <m/>
    <s v="JUAN JOSé LONDOÑO SALGADO"/>
    <n v="1026570525"/>
    <s v="Bogotá, D.C."/>
    <n v="1978"/>
    <n v="28000000"/>
    <n v="0"/>
    <n v="0"/>
    <n v="28000000"/>
    <n v="7000000"/>
    <m/>
    <m/>
    <n v="1"/>
    <s v="Persona Natural"/>
    <x v="6"/>
    <m/>
    <s v=" Prestar los servicios profesionales en el Área_x000a_Gestión del Desarrollo, para el apoyo a la ejecución integral de los diferentes proyectos de inversión_x000a_destinados a la intervención de la malla vial, espacio público, infraestructura cultural, e Intervención de_x000a_infraestructura de sedes administrativas de la Localidad de Suba"/>
    <s v="https://community.secop.gov.co/Public/Tendering/OpportunityDetail/Index?noticeUID=CO1.NTC.5837455&amp;isFromPublicArea=True&amp;isModal=true&amp;asPopupView=true"/>
    <x v="11"/>
    <x v="573"/>
    <d v="2024-03-18T00:00:00"/>
    <d v="2024-06-15T00:00:00"/>
    <s v="2 meses 29 días."/>
    <d v="2024-06-15T00:00:00"/>
    <s v=""/>
    <d v="2024-06-15T00:00:00"/>
    <s v="2 meses 29 días."/>
    <s v="Término Ok"/>
    <m/>
    <m/>
    <m/>
    <m/>
    <s v="Calle 159 #19B 26 T2 Apto 103"/>
    <n v="3043329020"/>
    <s v="juanjo-327@hotmail.com"/>
    <s v="Banco Itaú"/>
    <s v="Ahorros"/>
    <s v="706026223"/>
    <s v="Masculino"/>
    <s v="Colombia"/>
    <s v="Manizales"/>
    <s v="Caldas"/>
    <d v="1991-09-03T00:00:00"/>
    <n v="32"/>
    <s v="ARQUITECTURA"/>
    <m/>
  </r>
  <r>
    <x v="4"/>
    <s v="158-2024"/>
    <n v="102214"/>
    <s v="Secop II"/>
    <s v="158-2024-CPS-AG(102214)"/>
    <s v="FDLSUBA-CD158-2024(102214)"/>
    <x v="0"/>
    <x v="0"/>
    <x v="0"/>
    <m/>
    <m/>
    <s v="JUAN CAMILO RAMIREZ ZAMBRANO"/>
    <n v="80845381"/>
    <s v="Bogotá, D.C."/>
    <n v="1978"/>
    <n v="10200000"/>
    <n v="0"/>
    <n v="0"/>
    <n v="10200000"/>
    <n v="2550000"/>
    <m/>
    <m/>
    <n v="1"/>
    <s v="Persona Natural"/>
    <x v="5"/>
    <s v="1. 20/05/2024 8:47:59 PM Mediante documento allegado a la Oficina de Contratos del Fondo de Desarrollo Local de Suba, respecto al Contrato de prestación de servicios N° 158-2024-CPS-AG(102214) suscrito con JUAN CAMILO RAMIREZ ZAMBRANO, se realiza TERMINACION ANTICIPADA DE MUTUO ACUERDO, en virtud de comunicación emitida por el contratista, el cual manifestó la imposibilidad de continuar el mismo. Del mismo modo, el apoyo a la supervisión y supervisor hacen constar que el saldo a liberar a favor del contratista es de $ 1.615.000 y a favor de la entidad es de $ 5.185.000 Lo anterior con fundamento la &quot;CLÁUSULA DÉCIMA PRIMERA -TERMINACIÓN: Este contrato se dará por terminado en cualquiera de los siguientes eventos: a) Por mutuo acuerdo de las partes, siempre que con ello no se causen perjuicios a la entidad...&quot;"/>
    <s v="PRESTAR LOS SERVICIOS DE APOYO AL ÁREA DE GESTIÓN DE DESARROLLO LOCAL EN EL CENTRO DE DOCUMENTACIÓN E INFORMACIÓN CDI DE LA ALCALDÍA LOCAL DE SUBA."/>
    <s v="https://community.secop.gov.co/Public/Tendering/OpportunityDetail/Index?noticeUID=CO1.NTC.5838393&amp;isFromPublicArea=True&amp;isModal=true&amp;asPopupView=true"/>
    <x v="7"/>
    <x v="559"/>
    <d v="2024-03-21T00:00:00"/>
    <d v="2024-06-15T00:00:00"/>
    <s v="2 meses 26 días."/>
    <d v="2024-06-15T00:00:00"/>
    <s v=""/>
    <d v="2024-05-20T00:00:00"/>
    <m/>
    <s v="Terminación Anticipada"/>
    <m/>
    <m/>
    <m/>
    <m/>
    <s v="Calle 156 # 21 - 60 INT 4"/>
    <n v="3108606950"/>
    <s v="juan.kmilo1946@gmail.com"/>
    <s v="Banco Davivienda"/>
    <s v="Ahorros"/>
    <s v="006200734140"/>
    <s v="Masculino"/>
    <s v="Colombia"/>
    <s v="Bogotá, D.C."/>
    <s v="Cundinamarca"/>
    <d v="1985-11-07T00:00:00"/>
    <n v="38"/>
    <s v="TECNOLOGIA EN ADMINISTRACION Y EJECUCION DE CONSTRUCCIONES; TECNOLOGÍA PRODUCCIÓN DE MULTIMEDIA"/>
    <m/>
  </r>
  <r>
    <x v="4"/>
    <s v="159-2024"/>
    <n v="102930"/>
    <s v="Secop II"/>
    <s v="159-2024-CPS-AG(102930)"/>
    <s v="FDLSUBA-CD159-2024(102930)"/>
    <x v="0"/>
    <x v="0"/>
    <x v="0"/>
    <m/>
    <m/>
    <s v="LADY JOHANA ANGEL SANCHEZ"/>
    <n v="24100979"/>
    <s v="Socha (Boyacá)"/>
    <n v="1978"/>
    <n v="16000000"/>
    <n v="0"/>
    <n v="0"/>
    <n v="16000000"/>
    <n v="4000000"/>
    <m/>
    <m/>
    <n v="1"/>
    <s v="Persona Natural"/>
    <x v="6"/>
    <m/>
    <s v=" PRESTAR LOS SERVICIOS DE APOYO A LA GESTIÓN DE MANERA ADMINISTRATIVA Y ASISTENCIAL EN LAS ACTIVIDADES DE SEGURIDAD Y CONVIVENCIA CIUDADANA EN LA ALCALDÍA LOCAL DE SUBA PARA EL LOGRO DE LAS METAS DE GESTIÓN DE LA VIGENCIA"/>
    <s v="https://community.secop.gov.co/Public/Tendering/OpportunityDetail/Index?noticeUID=CO1.NTC.5839351&amp;isFromPublicArea=True&amp;isModal=true&amp;asPopupView=true"/>
    <x v="13"/>
    <x v="573"/>
    <d v="2024-03-18T00:00:00"/>
    <d v="2024-06-15T00:00:00"/>
    <s v="2 meses 29 días."/>
    <d v="2024-06-15T00:00:00"/>
    <s v=""/>
    <d v="2024-06-15T00:00:00"/>
    <s v="2 meses 29 días."/>
    <s v="Término Ok"/>
    <m/>
    <m/>
    <m/>
    <m/>
    <s v="Carrera 97 B # 157 A Torre 8 Apto 501 Barrio Salitre, Suba"/>
    <n v="3133336420"/>
    <s v="ladyjohanaangel@hotmail.com"/>
    <s v="Banco Scotiabank Colpatria"/>
    <s v="Ahorros"/>
    <s v="112009259"/>
    <s v="Femenino"/>
    <s v="Colombia"/>
    <s v="Socha "/>
    <s v="Boyacá"/>
    <d v="1985-01-09T00:00:00"/>
    <n v="39"/>
    <s v="TECNOLOGIA EN INVESTIGACION CRIMINAL"/>
    <m/>
  </r>
  <r>
    <x v="4"/>
    <s v="160-2024"/>
    <n v="102403"/>
    <s v="Secop II"/>
    <s v="160-2024-CPS-P(102403)"/>
    <s v="FDLSUBA-CD160-2024(102403)"/>
    <x v="0"/>
    <x v="0"/>
    <x v="1"/>
    <m/>
    <m/>
    <s v="JOHN FREDDY BECERRA MORENO"/>
    <n v="11794982"/>
    <s v="Quibdó (Chocó)"/>
    <n v="1978"/>
    <n v="23333334"/>
    <n v="0"/>
    <n v="0"/>
    <n v="23333334"/>
    <n v="7000000"/>
    <m/>
    <m/>
    <n v="1"/>
    <s v="Persona Natural"/>
    <x v="6"/>
    <m/>
    <s v="Prestar servicios profesionales al Área de Gestión del Desarrollo Local para apoyar la formulación, seguimiento y ejecución de los proyectos de inversión y/o funcionamiento y demás acciones afines para el cumplimiento del plan de gestión de la Alcaldía Local de Suba"/>
    <s v="https://community.secop.gov.co/Public/Tendering/OpportunityDetail/Index?noticeUID=CO1.NTC.5873098&amp;isFromPublicArea=True&amp;isModal=true&amp;asPopupView=true"/>
    <x v="8"/>
    <x v="576"/>
    <d v="2024-04-03T00:00:00"/>
    <d v="2024-06-15T00:00:00"/>
    <s v="2 meses 13 días."/>
    <d v="2024-06-15T00:00:00"/>
    <s v=""/>
    <d v="2024-06-15T00:00:00"/>
    <m/>
    <s v="Término Ok"/>
    <m/>
    <m/>
    <m/>
    <m/>
    <s v="Calle 135A # 9165 Int3 Apto205"/>
    <n v="3118185651"/>
    <s v="jhonfredybecerra@yahoo.es"/>
    <s v="Banco BBVA"/>
    <s v="Ahorros"/>
    <s v="019079847"/>
    <s v="Masculino"/>
    <s v="Colombia"/>
    <s v="Quibdó"/>
    <s v="Chocó"/>
    <d v="1965-01-12T00:00:00"/>
    <n v="59"/>
    <s v="ESPECIALIZACION EN GESTION PUBLICA; DERECHO; COMUNICACION SOCIAL- PERIODISMO; ESPECIALIZACION EN EDUCACION FILOSOFIA COLOMBIANA; LICENCIATURA EN CIENCIAS RELIGIOSAS; TÉCNICO ADMINISTRATIVO EN RELACIONES INDUSTRIALES"/>
    <m/>
  </r>
  <r>
    <x v="4"/>
    <s v="161-2024"/>
    <n v="102375"/>
    <s v="Secop II"/>
    <s v="161-2024-CPS-AG(102375)"/>
    <s v="FDLSUBA-CD161-2024(102375)"/>
    <x v="0"/>
    <x v="0"/>
    <x v="0"/>
    <m/>
    <m/>
    <s v="JIMMY LUCAS GONZALEZ FLORES"/>
    <n v="79624441"/>
    <s v="Bogotá, D.C."/>
    <n v="1979"/>
    <n v="10200000"/>
    <n v="0"/>
    <n v="0"/>
    <n v="10200000"/>
    <n v="2550000"/>
    <m/>
    <m/>
    <n v="1"/>
    <s v="Persona Natural"/>
    <x v="6"/>
    <m/>
    <s v="Apoyar administrativa y asistencialmente a las Inspecciones de Policía de la Localidad."/>
    <s v="https://community.secop.gov.co/Public/Tendering/OpportunityDetail/Index?noticeUID=CO1.NTC.5840455&amp;isFromPublicArea=True&amp;isModal=true&amp;asPopupView=true"/>
    <x v="30"/>
    <x v="573"/>
    <d v="2024-03-18T00:00:00"/>
    <d v="2024-06-15T00:00:00"/>
    <s v="2 meses 29 días."/>
    <d v="2024-06-15T00:00:00"/>
    <s v=""/>
    <d v="2024-06-15T00:00:00"/>
    <s v="2 meses 29 días."/>
    <s v="Término Ok"/>
    <m/>
    <m/>
    <m/>
    <m/>
    <s v="Carrera 119 # 77B-49 Int. 1 Apto-405"/>
    <n v="3105652051"/>
    <s v="jimmylucasg@gmail.com"/>
    <s v="Banco de Bogotá"/>
    <s v="Ahorros"/>
    <s v="079385811"/>
    <s v="Masculino"/>
    <s v="Colombia"/>
    <s v="Bogotá, D.C."/>
    <s v="Cundinamarca"/>
    <d v="1973-06-16T00:00:00"/>
    <n v="50"/>
    <s v="BACHILLER"/>
    <m/>
  </r>
  <r>
    <x v="4"/>
    <s v="162-2024 C1"/>
    <n v="102480"/>
    <s v="Secop II"/>
    <s v="162-2024-CPS-P(102480)"/>
    <s v="FDLSUBA-CD162-2024(102480)"/>
    <x v="0"/>
    <x v="0"/>
    <x v="1"/>
    <d v="2024-05-02T00:00:00"/>
    <n v="10733334"/>
    <s v="MARIO EDUARDO SÁNCHEZ ARÉVALO"/>
    <n v="1019086413"/>
    <s v="Bogotá, D.C."/>
    <n v="1978"/>
    <n v="21000000"/>
    <n v="0"/>
    <n v="0"/>
    <n v="21000000"/>
    <n v="7000000"/>
    <m/>
    <m/>
    <n v="1"/>
    <s v="Persona Natural"/>
    <x v="1"/>
    <s v="1. 2/05/2024 9:45:17 PM Mediante documento radicado en el Fondo de Desarrollo Local de Suba, por DANIEL ARIAS BONFANTE, quien obra como apoyo a la supervisión del Contrato 162-2024-CPS-P(102480), se solicita CESIÓN del contrato suscrito con MARIO EDUARDO SANCHEZ AREVALO, De conformidad con la justificación esgrimida en el documento anexo suscrito por el supervisor, que hace parte integral de la presente modificación contractual. Por lo anterior, se realiza la CESIÓN DEL CONTRATO A SARA ARBELAEZ CARRILLO, identificado (a) con C.C. N° 1.136.887.598 de Bogotá D.C, a partir del 2 de MAYO de 2024, teniendo en cuenta la idoneidad, previa verificación de los requisitos aportados por el (la) contratista. Lo anterior de conformidad con los documentos anexos, los cuales hacen parte integral de la presente modificación contractual"/>
    <s v="APOYAR A EL EQUIPO DE PRENSA Y COMUNICACIONES DE LA ALCALDÍA LOCAL EN LA CREACIÓN, REALIZACIÓN, PRODUCCIÓN Y EDICIÓN DE VIDEOS, ASI COMO EL REGISTRO, EDICIÓN Y LA PRESENTACIÓN DE FOTOGRAFÍAS DE LOS ACONTECIMIENTOS, HECHOS Y EVENTOS EXTERNOS E INTERNOS DE LA ALCALDÍA LOCAL, PARA SER UTILIZADOS COMO INSUMOS DE COMUNICACIÓN EN LOS MEDIOS, ESPECIALMENTE ESCRITOS, DIGITALES Y AUDIOVISUALES"/>
    <s v="https://community.secop.gov.co/Public/Tendering/OpportunityDetail/Index?noticeUID=CO1.NTC.5841327&amp;isFromPublicArea=True&amp;isModal=true&amp;asPopupView=true"/>
    <x v="15"/>
    <x v="559"/>
    <d v="2024-03-18T00:00:00"/>
    <d v="2024-06-15T00:00:00"/>
    <s v="2 meses 29 días."/>
    <d v="2024-06-15T00:00:00"/>
    <s v=""/>
    <d v="2024-06-15T00:00:00"/>
    <s v="2 meses 29 días."/>
    <s v="Término Ok"/>
    <m/>
    <m/>
    <m/>
    <m/>
    <s v="Calle 146 f # 73 A - 20"/>
    <n v="3142132442"/>
    <s v="marioedusanchez@outlook.es"/>
    <s v="Banco Caja Social (BCSC)"/>
    <s v="Ahorros"/>
    <s v="24063587256"/>
    <s v="Masculino"/>
    <s v="Colombia"/>
    <s v="Chiquinquirá"/>
    <s v="Boyacá"/>
    <d v="1993-09-12T00:00:00"/>
    <n v="30"/>
    <s v="ESPECIALIZACION EN GESTION PUBLICA; COMUNICACION SOCIAL- PERIODISMO"/>
    <m/>
  </r>
  <r>
    <x v="4"/>
    <s v="162-2024"/>
    <n v="102480"/>
    <s v="Secop II"/>
    <s v="162-2024-CPS-P(102480)"/>
    <s v="FDLSUBA-CD162-2024(102480)"/>
    <x v="0"/>
    <x v="0"/>
    <x v="1"/>
    <m/>
    <m/>
    <s v="SARA ARBELAEZ CARRILLO"/>
    <n v="1136887598"/>
    <s v="Bogotá, D.C."/>
    <n v="1978"/>
    <n v="21000000"/>
    <n v="0"/>
    <n v="0"/>
    <n v="21000000"/>
    <n v="7000000"/>
    <m/>
    <m/>
    <n v="1"/>
    <s v="Persona Natural"/>
    <x v="6"/>
    <s v="1. 2/05/2024 9:45:17 PM Mediante documento radicado en el Fondo de Desarrollo Local de Suba, por DANIEL ARIAS BONFANTE, quien obra como apoyo a la supervisión del Contrato 162-2024-CPS-P(102480), se solicita CESIÓN del contrato suscrito con MARIO EDUARDO SANCHEZ AREVALO, De conformidad con la justificación esgrimida en el documento anexo suscrito por el supervisor, que hace parte integral de la presente modificación contractual. Por lo anterior, se realiza la CESIÓN DEL CONTRATO A SARA ARBELAEZ CARRILLO, identificado (a) con C.C. N° 1.136.887.598 de Bogotá D.C, a partir del 2 de MAYO de 2024, teniendo en cuenta la idoneidad, previa verificación de los requisitos aportados por el (la) contratista. Lo anterior de conformidad con los documentos anexos, los cuales hacen parte integral de la presente modificación contractual"/>
    <s v="APOYAR A EL EQUIPO DE PRENSA Y COMUNICACIONES DE LA ALCALDÍA LOCAL EN LA CREACIÓN, REALIZACIÓN, PRODUCCIÓN Y EDICIÓN DE VIDEOS, ASI COMO EL REGISTRO, EDICIÓN Y LA PRESENTACIÓN DE FOTOGRAFÍAS DE LOS ACONTECIMIENTOS, HECHOS Y EVENTOS EXTERNOS E INTERNOS DE LA ALCALDÍA LOCAL, PARA SER UTILIZADOS COMO INSUMOS DE COMUNICACIÓN EN LOS MEDIOS, ESPECIALMENTE ESCRITOS, DIGITALES Y AUDIOVISUALES"/>
    <s v="https://community.secop.gov.co/Public/Tendering/OpportunityDetail/Index?noticeUID=CO1.NTC.5841327&amp;isFromPublicArea=True&amp;isModal=true&amp;asPopupView=true"/>
    <x v="15"/>
    <x v="559"/>
    <d v="2024-03-18T00:00:00"/>
    <d v="2024-06-15T00:00:00"/>
    <s v="2 meses 29 días."/>
    <d v="2024-06-15T00:00:00"/>
    <s v=""/>
    <d v="2024-06-15T00:00:00"/>
    <s v="2 meses 29 días."/>
    <s v="Término Ok"/>
    <m/>
    <m/>
    <m/>
    <m/>
    <s v="Calle calle 137a numero 73-71 73 71"/>
    <n v="3015611606"/>
    <s v="sarisarbelaez96@hotmail.com"/>
    <s v="Bancolombia"/>
    <s v="Ahorros"/>
    <s v=" 64051598022"/>
    <s v="Femenino"/>
    <s v="Colombia"/>
    <s v="Bogotá, D.C."/>
    <s v="Cundinamarca"/>
    <d v="1996-02-06T00:00:00"/>
    <n v="28"/>
    <s v="COMUNICACION SOCIAL"/>
    <m/>
  </r>
  <r>
    <x v="4"/>
    <s v="163-2024"/>
    <n v="103572"/>
    <s v="Secop II"/>
    <s v="163-2024-CPS-P(103572)"/>
    <s v="FDLSUBA-CD163-2024(103572)"/>
    <x v="0"/>
    <x v="0"/>
    <x v="1"/>
    <m/>
    <m/>
    <s v="FELIPE SANTIAGO PEREZ ERAZO"/>
    <n v="9098134"/>
    <s v="Cartagena (Bolívar)"/>
    <n v="1977"/>
    <n v="20200000"/>
    <n v="0"/>
    <n v="0"/>
    <n v="20200000"/>
    <n v="5050000"/>
    <m/>
    <m/>
    <n v="1"/>
    <s v="Persona Natural"/>
    <x v="6"/>
    <m/>
    <s v="PRESTAR LOS SERVICIOS PROFESIONALES AL ÁREA DE GESTIÓN DEL DESARROLLO LOCAL PARA APOYAR AL ALCALDE LOCAL EN EL FORTALECIMIENTO E INCLUSIÓN DE LAS COMUNIDADES NEGRAS, AFROCOLOMBIANAS, RAIZALES Y PALENQUERAS EN EL MARCO DE LA POLÍTICA PÚBLICA DISTRITAL AFRODESCENDIENTES Y LOS ESPACIOS DE PARTICIPACIÓN"/>
    <s v="https://community.secop.gov.co/Public/Tendering/OpportunityDetail/Index?noticeUID=CO1.NTC.5841418&amp;isFromPublicArea=True&amp;isModal=true&amp;asPopupView=true"/>
    <x v="4"/>
    <x v="573"/>
    <d v="2024-03-20T00:00:00"/>
    <d v="2024-06-15T00:00:00"/>
    <s v="2 meses 27 días."/>
    <d v="2024-06-15T00:00:00"/>
    <s v=""/>
    <d v="2024-06-15T00:00:00"/>
    <s v="2 meses 27 días."/>
    <s v="Término Ok"/>
    <m/>
    <m/>
    <m/>
    <m/>
    <s v="Calle 152d #102B -10 Nuevo suba IV etapa"/>
    <n v="3005259794"/>
    <s v="licfelipeperez@hotmail.es"/>
    <s v="Bancolombia"/>
    <s v="Ahorros"/>
    <s v="17700021360"/>
    <s v="Masculino"/>
    <s v="Colombia"/>
    <s v="Cartagena"/>
    <s v="Bolívar"/>
    <d v="1977-11-15T00:00:00"/>
    <n v="46"/>
    <s v="LICENCIATURA EN CIENCIAS SOCIALES"/>
    <m/>
  </r>
  <r>
    <x v="4"/>
    <s v="164-2024"/>
    <n v="102662"/>
    <s v="Secop II"/>
    <s v="164-2024-CPS-P(102662)"/>
    <s v="FDLSUBA-CD164-2024(102662)"/>
    <x v="0"/>
    <x v="0"/>
    <x v="1"/>
    <m/>
    <m/>
    <s v="NELLY CAROLINA GUALTEROS BAYONA"/>
    <n v="1032503152"/>
    <s v="Bogotá, D.C."/>
    <n v="1978"/>
    <n v="28000000"/>
    <n v="0"/>
    <n v="0"/>
    <n v="28000000"/>
    <n v="7000000"/>
    <m/>
    <m/>
    <n v="1"/>
    <s v="Persona Natural"/>
    <x v="6"/>
    <m/>
    <s v="PRESTAR LOS SERVICIOS PROFESIONALES AL ÁREA DE GESTIÓN DEL DESARROLLO LOCAL PARA APOYAR LA PROMOCIÓN, ARTICULACIÓN, ACOMPAÑAMIENTO Y SEGUIMIENTO A LOS PROCESOS DE PARTICIPACIÓN CIUDADANA RELACIONADOS CON LA RECREACIÓN Y EL DEPORTE, EN CUMPLIMIENTO DEL PLAN DE DESARROLLO LOCAL"/>
    <s v="https://community.secop.gov.co/Public/Tendering/OpportunityDetail/Index?noticeUID=CO1.NTC.5843668&amp;isFromPublicArea=True&amp;isModal=true&amp;asPopupView=true"/>
    <x v="4"/>
    <x v="559"/>
    <d v="2024-03-20T00:00:00"/>
    <d v="2024-06-15T00:00:00"/>
    <s v="2 meses 27 días."/>
    <d v="2024-06-15T00:00:00"/>
    <s v=""/>
    <d v="2024-06-15T00:00:00"/>
    <s v="2 meses 27 días."/>
    <s v="Término Ok"/>
    <m/>
    <m/>
    <m/>
    <m/>
    <s v="Calle 133A #104-53, Bogotá (CO) "/>
    <n v="3216525836"/>
    <s v="gualteros115@gmail.com"/>
    <s v="Banco Caja Social (BCSC)"/>
    <s v="Ahorros"/>
    <s v="24073943512"/>
    <s v="Femenino"/>
    <s v="Colombia"/>
    <s v="Bogotá, D.C."/>
    <s v="Cundinamarca"/>
    <d v="1999-02-25T00:00:00"/>
    <n v="25"/>
    <s v="ESPECIALIZACION EN PROYECTOS DE DESARROLLO; ADMINISTRACION PUBLICA"/>
    <m/>
  </r>
  <r>
    <x v="4"/>
    <s v="165-2024"/>
    <n v="102399"/>
    <s v="Secop II"/>
    <s v="165-2024-CPS-P(102399)"/>
    <s v="FDLSUBA-CD165-2024(102399)"/>
    <x v="0"/>
    <x v="0"/>
    <x v="1"/>
    <m/>
    <m/>
    <s v="MARÍA FERNANDA LANOS TORRES"/>
    <n v="52889696"/>
    <s v="Bogotá, D.C."/>
    <n v="1979"/>
    <n v="28000000"/>
    <n v="0"/>
    <n v="0"/>
    <n v="28000000"/>
    <n v="7000000"/>
    <m/>
    <m/>
    <n v="5"/>
    <s v="Persona Natural"/>
    <x v="6"/>
    <m/>
    <s v="PRESTAR LOS SERVICIOS PROFESIONALES PARA APOYAR TÉCNICAMENTE LAS DISTINTAS ETAPAS DE LOS PROCESOS DE COMPETENCIA DE LAS INSPECCIONES DE POLICÍA DE LA LOCALIDAD, SEGÚN REPARTO"/>
    <s v="https://community.secop.gov.co/Public/Tendering/OpportunityDetail/Index?noticeUID=CO1.NTC.5859349&amp;isFromPublicArea=True&amp;isModal=true&amp;asPopupView=true"/>
    <x v="27"/>
    <x v="575"/>
    <d v="2024-03-20T00:00:00"/>
    <d v="2024-06-15T00:00:00"/>
    <s v="2 meses 27 días."/>
    <d v="2024-06-15T00:00:00"/>
    <s v=""/>
    <d v="2024-06-15T00:00:00"/>
    <s v="2 meses 27 días."/>
    <s v="Término Ok"/>
    <m/>
    <m/>
    <m/>
    <m/>
    <s v="Carrera 57 # 22 A 41 "/>
    <n v="3124974556"/>
    <s v="mafelanos@gmail.com"/>
    <s v="Bancolombia"/>
    <s v="Ahorros"/>
    <s v="29975677697"/>
    <s v="Femenino"/>
    <s v="Colombia"/>
    <s v="Bogotá, D.C."/>
    <s v="Cundinamarca"/>
    <d v="1980-09-30T00:00:00"/>
    <n v="43"/>
    <s v="ARQUITECTURA"/>
    <m/>
  </r>
  <r>
    <x v="4"/>
    <s v="166-2024"/>
    <n v="102497"/>
    <s v="Secop II"/>
    <s v="166-2024-CPS-P(102497)"/>
    <s v="FDLSUBA-CD166-2024(102497)"/>
    <x v="0"/>
    <x v="0"/>
    <x v="1"/>
    <m/>
    <m/>
    <s v="ANDRES FELIPE MANCHOLA BARACALDO"/>
    <n v="1070921121"/>
    <s v="Cota (Cundinamarca)"/>
    <n v="1979"/>
    <n v="20200000"/>
    <n v="0"/>
    <n v="0"/>
    <n v="20200000"/>
    <n v="5050000"/>
    <m/>
    <m/>
    <n v="1"/>
    <s v="Persona Natural"/>
    <x v="6"/>
    <m/>
    <s v="Prestar los servicios profesionales para apoyar jurídicamente la ejecución de las acciones requeridas para la depuración de las actuaciones administrativas que cursan en la Alcaldía Local."/>
    <s v="https://community.secop.gov.co/Public/Tendering/OpportunityDetail/Index?noticeUID=CO1.NTC.5844726&amp;isFromPublicArea=True&amp;isModal=true&amp;asPopupView=true"/>
    <x v="31"/>
    <x v="559"/>
    <d v="2024-03-20T00:00:00"/>
    <d v="2024-06-15T00:00:00"/>
    <s v="2 meses 27 días."/>
    <d v="2024-06-15T00:00:00"/>
    <s v=""/>
    <d v="2024-06-15T00:00:00"/>
    <s v="2 meses 27 días."/>
    <s v="Término Ok"/>
    <m/>
    <m/>
    <m/>
    <m/>
    <s v="Calle 136 46 55 AP 401"/>
    <n v="3133250223"/>
    <s v="manchola.felipe@gmail.com"/>
    <s v="Bancolombia"/>
    <s v="Ahorros"/>
    <s v="82700000137"/>
    <s v="Masculino"/>
    <s v="Colombia"/>
    <s v="Bogotá, D.C."/>
    <s v="Cundinamarca"/>
    <d v="1992-08-16T00:00:00"/>
    <n v="31"/>
    <s v="ESPECIALIZACION EN DERECHO PUBLICO; DERECHO"/>
    <m/>
  </r>
  <r>
    <x v="4"/>
    <s v="167-2024"/>
    <n v="102647"/>
    <s v="Secop II"/>
    <s v="167-2024-CPS-P(102647)"/>
    <s v="FDLSUBA-CD167-2024(102647)"/>
    <x v="0"/>
    <x v="0"/>
    <x v="1"/>
    <m/>
    <m/>
    <s v="DANIEL ENRIQUE DIAZ INFANTE"/>
    <n v="80491356"/>
    <s v="Bogotá, D.C."/>
    <n v="1970"/>
    <n v="32000000"/>
    <n v="0"/>
    <n v="0"/>
    <n v="32000000"/>
    <n v="8000000"/>
    <m/>
    <m/>
    <n v="1"/>
    <s v="Persona Natural"/>
    <x v="6"/>
    <m/>
    <s v="PRESTAR SERVICIOS PROFESIONALES ESPECIALIZADOS EN EL ÁREA DE GESTIÓN DEL DESARROLLO LOCAL DE LA ALCALDÍA LOCAL DE SUBA, PARA EL APOYO A LA EJECUCIÓN INTEGRAL DE LOS DIFERENTES PROYECTOS DE INVERSIÓN DESTINADOS A LA INTERVENCIÓN DE LA MALLA VIAL, ESPACIO PÚBLICO Y PARQUES DE LA LOCALIDAD DE SUBA, EN CUMPLIMIENTO DE LAS METAS DEL PLAN DE DESARROLLO LOCAL Y DEMÁS TEMAS AFINES DEL PROYECTO DE INVERSIÓN 1970 - SUBA RECUPERA Y MANTIENE SUS PARQUES"/>
    <s v="https://community.secop.gov.co/Public/Tendering/OpportunityDetail/Index?noticeUID=CO1.NTC.5847774&amp;isFromPublicArea=True&amp;isModal=true&amp;asPopupView=true"/>
    <x v="11"/>
    <x v="559"/>
    <d v="2024-03-20T00:00:00"/>
    <d v="2024-06-15T00:00:00"/>
    <s v="2 meses 27 días."/>
    <d v="2024-06-15T00:00:00"/>
    <s v=""/>
    <d v="2024-06-15T00:00:00"/>
    <s v="2 meses 27 días."/>
    <s v="Término Ok"/>
    <m/>
    <m/>
    <m/>
    <m/>
    <s v="Carrera 17 A No 175 – 82 torre 5 apto 502 Bogotá / Colombia"/>
    <n v="3106668492"/>
    <s v="dediaz99@gmail.com"/>
    <s v="Banco de Bogotá"/>
    <s v="Ahorros"/>
    <s v="052308632"/>
    <s v="Masculino"/>
    <s v="Colombia"/>
    <s v="Bogotá, D.C."/>
    <s v="Cundinamarca"/>
    <d v="1973-01-14T00:00:00"/>
    <n v="51"/>
    <s v="ESPECIALIZACION EN CONSERVACION Y RESTAURACION DEL PATRIMONIO; ARQUITECTURA"/>
    <m/>
  </r>
  <r>
    <x v="4"/>
    <s v="168-2024"/>
    <n v="102753"/>
    <s v="Secop II"/>
    <s v="168-2024-CPS-AG(102753)"/>
    <s v="FDLSUBA-CD168-2024(102753)"/>
    <x v="0"/>
    <x v="0"/>
    <x v="0"/>
    <m/>
    <m/>
    <s v="DIANA CAROLINA DUARTE PRIETO"/>
    <n v="53065497"/>
    <s v="Bogotá, D.C."/>
    <n v="1978"/>
    <n v="12000000"/>
    <n v="0"/>
    <n v="0"/>
    <n v="12000000"/>
    <n v="4000000"/>
    <m/>
    <m/>
    <n v="1"/>
    <s v="Persona Natural"/>
    <x v="6"/>
    <m/>
    <s v="PRESTAR LOS SERVICIOS DE APOYO A LA GESTIÓN PARA APOYAR Y DAR SOPORTE TÉCNICO AL ADMINISTRADOR Y USUARIO FINAL DE LA RED_x000a_DE SISTEMAS Y TECNOLOGÍA E INFORMACIÓN DE LA ALCALDÍA LOCAL"/>
    <s v="https://community.secop.gov.co/Public/Tendering/OpportunityDetail/Index?noticeUID=CO1.NTC.5849394&amp;isFromPublicArea=True&amp;isModal=true&amp;asPopupView=true"/>
    <x v="9"/>
    <x v="577"/>
    <d v="2024-04-01T00:00:00"/>
    <d v="2024-06-15T00:00:00"/>
    <s v="2 meses 15 días."/>
    <d v="2024-06-15T00:00:00"/>
    <s v=""/>
    <d v="2024-06-15T00:00:00"/>
    <m/>
    <s v="Término Ok"/>
    <m/>
    <m/>
    <m/>
    <m/>
    <s v="Calle 142A #128B-55"/>
    <n v="3123719159"/>
    <s v="mardidi_31@hotmail.com"/>
    <s v="Bancolombia"/>
    <s v="Ahorros"/>
    <s v="19800041999"/>
    <s v="Femenino"/>
    <s v="Colombia"/>
    <s v="Bogotá, D.C."/>
    <s v="Cundinamarca"/>
    <d v="1984-10-20T00:00:00"/>
    <n v="39"/>
    <s v="BACHILLER"/>
    <m/>
  </r>
  <r>
    <x v="4"/>
    <s v="169-2024"/>
    <n v="102454"/>
    <s v="Secop II"/>
    <s v="169-2024-CPS-AG(102454)"/>
    <s v="FDLSUBA-CD169-2024(102454)"/>
    <x v="0"/>
    <x v="0"/>
    <x v="0"/>
    <m/>
    <m/>
    <s v="ANGEL DAVID HERNANDEZ CASALLAS"/>
    <n v="1233898090"/>
    <s v="Bogotá, D.C."/>
    <n v="1978"/>
    <n v="9945000"/>
    <n v="0"/>
    <n v="0"/>
    <n v="9945000"/>
    <n v="2550000"/>
    <m/>
    <m/>
    <n v="1"/>
    <s v="Persona Natural"/>
    <x v="6"/>
    <m/>
    <s v="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s v="https://community.secop.gov.co/Public/Tendering/OpportunityDetail/Index?noticeUID=CO1.NTC.5849361&amp;isFromPublicArea=True&amp;isModal=true&amp;asPopupView=true"/>
    <x v="19"/>
    <x v="578"/>
    <d v="2024-04-01T00:00:00"/>
    <d v="2024-06-15T00:00:00"/>
    <s v="2 meses 15 días."/>
    <d v="2024-06-15T00:00:00"/>
    <s v=""/>
    <d v="2024-06-15T00:00:00"/>
    <m/>
    <s v="Término Ok"/>
    <m/>
    <m/>
    <m/>
    <m/>
    <s v="Transversal 126D Nº 137-42"/>
    <n v="3042702971"/>
    <s v="angel-0428@outlook.com"/>
    <s v="Banco de Bogotá"/>
    <s v="Ahorros"/>
    <s v="030297741"/>
    <s v="Masculino"/>
    <s v="Colombia"/>
    <s v="Bogotá, D.C."/>
    <s v="Cundinamarca"/>
    <d v="1998-04-28T00:00:00"/>
    <n v="26"/>
    <s v="BACHILLER"/>
    <m/>
  </r>
  <r>
    <x v="4"/>
    <s v="170-2024"/>
    <n v="103566"/>
    <s v="Secop II"/>
    <s v="170-2024-CPS-P(102519)"/>
    <s v="FDLSUBA-CD170-2024(102519)"/>
    <x v="0"/>
    <x v="0"/>
    <x v="1"/>
    <m/>
    <m/>
    <s v="NUVIA CONSUELO PINILLA FORERO"/>
    <n v="1053328324"/>
    <s v="Chiquinquira (Boyacá)"/>
    <n v="1979"/>
    <n v="20200000"/>
    <n v="0"/>
    <n v="0"/>
    <n v="20200000"/>
    <n v="5050000"/>
    <m/>
    <m/>
    <n v="5"/>
    <s v="Persona Natural"/>
    <x v="6"/>
    <m/>
    <s v="PRESTAR LOS SERVICIOS PROFESIONALES EN LA ALCALDÍA LOCAL DE SUBA, REALIZANDO ACCIONES PEDAGÓGICAS PREVENTIVAS Y DE SENSIBILIZACIÓN PARA EL ACATAMIENTO VOLUNTARIO DE LAS NORMAS EN LA LOCALIDAD"/>
    <s v="https://community.secop.gov.co/Public/Tendering/OpportunityDetail/Index?noticeUID=CO1.NTC.5888585&amp;isFromPublicArea=True&amp;isModal=true&amp;asPopupView=true"/>
    <x v="21"/>
    <x v="579"/>
    <d v="2024-04-02T00:00:00"/>
    <d v="2024-06-15T00:00:00"/>
    <s v="2 meses 14 días."/>
    <d v="2024-06-15T00:00:00"/>
    <s v=""/>
    <d v="2024-06-15T00:00:00"/>
    <s v="2 meses 14 días."/>
    <s v="Término Ok"/>
    <m/>
    <m/>
    <m/>
    <m/>
    <s v="Calle 160 # 58-75 Barrio Gilmar – Bogotá"/>
    <n v="3017133309"/>
    <s v="nuvia.pinilla@gmail.com"/>
    <s v="Banco Scotiabank Colpatria"/>
    <s v="Ahorros"/>
    <s v="7972004579"/>
    <s v="Masculino"/>
    <s v="Colombia"/>
    <s v="Chiquinquirá"/>
    <s v="Boyacá"/>
    <d v="1988-01-08T00:00:00"/>
    <n v="36"/>
    <s v="ESPECIALIZACIÓN EN CONTRATACIÓN ESTATAL; DERECHO"/>
    <m/>
  </r>
  <r>
    <x v="4"/>
    <s v="171-2024"/>
    <n v="102718"/>
    <s v="Secop II"/>
    <s v="171-2024-CPS-AG(102718)"/>
    <s v="FDLSUBA-CD171-2024(102718)"/>
    <x v="0"/>
    <x v="0"/>
    <x v="0"/>
    <m/>
    <m/>
    <s v="CAMILO ANDRES MALDONADO MURILLO"/>
    <n v="80040806"/>
    <s v="Bogotá, D.C."/>
    <n v="1978"/>
    <n v="8840000"/>
    <n v="0"/>
    <n v="0"/>
    <n v="8840000"/>
    <n v="2550000"/>
    <m/>
    <m/>
    <n v="1"/>
    <s v="Persona Natural"/>
    <x v="6"/>
    <m/>
    <s v="PRESTAR LOS SERVICIOS ASISTENCIALES PARA APOYAR AL ÁREA GESTIÓN DEL DESARROLLO LOCAL, REALIZANDO ACTIVIDADES OPERATIVAS Y ADMINISTRATIVAS DE LA GESTIÓN LOCAL"/>
    <s v="https://community.secop.gov.co/Public/Tendering/OpportunityDetail/Index?noticeUID=CO1.NTC.5850167&amp;isFromPublicArea=True&amp;isModal=true&amp;asPopupView=true"/>
    <x v="3"/>
    <x v="578"/>
    <d v="2024-03-19T00:00:00"/>
    <d v="2024-06-15T00:00:00"/>
    <s v="2 meses 28 días."/>
    <d v="2024-06-16T00:00:00"/>
    <m/>
    <d v="2024-06-16T00:00:00"/>
    <s v="2 meses 29 días."/>
    <s v="Término Ok"/>
    <m/>
    <m/>
    <m/>
    <m/>
    <s v="Calle 150b No. 117-15 Apto. 301, Bogotá D.C."/>
    <n v="3103347165"/>
    <s v="cammamur@gmail.com"/>
    <s v="Banco Av Villas"/>
    <s v="Ahorros"/>
    <s v="656018587"/>
    <s v="Masculino"/>
    <s v="Colombia"/>
    <s v="Bogotá, D.C."/>
    <s v="Cundinamarca"/>
    <d v="1983-06-30T00:00:00"/>
    <n v="40"/>
    <s v="DISEÑADOR GRAFICO"/>
    <m/>
  </r>
  <r>
    <x v="4"/>
    <s v="172-2024"/>
    <n v="102401"/>
    <s v="Secop II"/>
    <s v="172-2024-CPS-P(102401)"/>
    <s v="FDLSUBA-CD172-2024(102401)"/>
    <x v="0"/>
    <x v="0"/>
    <x v="1"/>
    <m/>
    <m/>
    <s v="SANTIAGO ALFONSO MARTIN HILARION "/>
    <n v="79871143"/>
    <s v="Bogotá. D.C."/>
    <n v="1978"/>
    <n v="20200000"/>
    <n v="0"/>
    <n v="0"/>
    <n v="20200000"/>
    <n v="5050000"/>
    <m/>
    <m/>
    <n v="1"/>
    <s v="Persona Natural"/>
    <x v="6"/>
    <m/>
    <s v="PRESTAR SERVICIOS PROFESIONALES PARA ACOMPAÑAR LA EJECUCIÓN DE LOS PROYECTOS ESTRATÉGICOS DEL PLAN DE DESARROLLO LOCAL Y TEMAS AFINES DE PRIORIDAD DE LA ALCALDÍA LOCAL DE SUBA."/>
    <s v="https://community.secop.gov.co/Public/Tendering/OpportunityDetail/Index?noticeUID=CO1.NTC.5864067&amp;isFromPublicArea=True&amp;isModal=true&amp;asPopupView=true"/>
    <x v="15"/>
    <x v="575"/>
    <d v="2024-03-19T00:00:00"/>
    <d v="2024-06-15T00:00:00"/>
    <s v="2 meses 28 días."/>
    <d v="2024-06-15T00:00:00"/>
    <s v=""/>
    <d v="2024-06-15T00:00:00"/>
    <s v="2 meses 28 días."/>
    <s v="Término Ok"/>
    <m/>
    <m/>
    <m/>
    <m/>
    <s v="Calle 145#58C-80 BOGOTÁ"/>
    <n v="3006097738"/>
    <s v="santimartin@hotmail.com"/>
    <s v="Bancolombia"/>
    <s v="Ahorros"/>
    <n v="19822516788"/>
    <s v="Masculino"/>
    <s v="Colombia"/>
    <s v="Bogotá, D.C."/>
    <s v="Cundinamarca"/>
    <d v="1976-05-13T00:00:00"/>
    <n v="48"/>
    <s v="COMUNICACIÓN SOCIAL - PERIODISTA"/>
    <m/>
  </r>
  <r>
    <x v="4"/>
    <s v="173-2024"/>
    <n v="102344"/>
    <s v="Secop II"/>
    <s v="173-2024-CPS-P(102344)"/>
    <s v="FDLSUBA-CD173-2024(102344)"/>
    <x v="0"/>
    <x v="0"/>
    <x v="1"/>
    <m/>
    <m/>
    <s v="CHRISTIAN DAVID ROMERO"/>
    <n v="1015464163"/>
    <s v="Bogotá. D.C."/>
    <n v="1953"/>
    <n v="16000000"/>
    <n v="0"/>
    <n v="0"/>
    <n v="16000000"/>
    <n v="4000000"/>
    <m/>
    <m/>
    <n v="1"/>
    <s v="Persona Natural"/>
    <x v="6"/>
    <m/>
    <s v="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5863455&amp;isFromPublicArea=True&amp;isModal=true&amp;asPopupView=true"/>
    <x v="2"/>
    <x v="575"/>
    <d v="2024-04-01T00:00:00"/>
    <d v="2024-06-14T00:00:00"/>
    <s v="2 meses 14 días."/>
    <d v="2024-06-14T00:00:00"/>
    <s v=""/>
    <d v="2024-06-14T00:00:00"/>
    <s v="2 meses 14 días."/>
    <s v="Término Ok"/>
    <m/>
    <m/>
    <m/>
    <m/>
    <s v="Carrera 90A  # 145A 22"/>
    <n v="3146671345"/>
    <s v="christianromerobaquero15@hotmail.com"/>
    <s v="Bancolombia"/>
    <s v="Ahorros"/>
    <n v="21772407553"/>
    <s v="Masculino"/>
    <s v="Colombia"/>
    <s v="Bogotá, D.C."/>
    <s v="Cundinamarca"/>
    <d v="1996-08-15T00:00:00"/>
    <n v="27"/>
    <s v="TECNOLOGÍA EN LOGÍSTICA DE TRANSPORTE"/>
    <m/>
  </r>
  <r>
    <x v="4"/>
    <s v="174-2024"/>
    <n v="102863"/>
    <s v="Secop II"/>
    <s v="174-2024-CPS-P(102863)"/>
    <s v="FDLSUBA-CD-174-2024(102863)"/>
    <x v="0"/>
    <x v="0"/>
    <x v="1"/>
    <m/>
    <m/>
    <s v="MARÍA CAROLINA VILLAMARIN JIMÉNEZ"/>
    <n v="52184488"/>
    <s v="Bogotá, D.C."/>
    <n v="1967"/>
    <n v="21000000"/>
    <n v="0"/>
    <n v="0"/>
    <n v="21000000"/>
    <n v="7000000"/>
    <m/>
    <m/>
    <n v="1"/>
    <s v="Persona Natural"/>
    <x v="6"/>
    <s v="1. Modificación en edición "/>
    <s v="Prestar servicios profesionales al área de gestión del desarrollo local de la alcaldía local de suba, para apoyar la estructuración, formulación, evaluación y seguimiento a los proyectos de inversión enfocados a la realización de las acciones integrales hacia la comunidad, dando cumplimiento efectivo a los componentes del proyecto 1967 - suba saludable y sin barreras"/>
    <s v="https://community.secop.gov.co/Public/Tendering/OpportunityDetail/Index?noticeUID=CO1.NTC.5859924&amp;isFromPublicArea=True&amp;isModal=true&amp;asPopupView=true"/>
    <x v="20"/>
    <x v="575"/>
    <d v="2024-03-21T00:00:00"/>
    <d v="2024-06-15T00:00:00"/>
    <s v="2 meses 26 días."/>
    <d v="2024-06-15T00:00:00"/>
    <s v=""/>
    <d v="2024-06-15T00:00:00"/>
    <s v="2 meses 26 días."/>
    <s v="Término Ok"/>
    <m/>
    <m/>
    <m/>
    <m/>
    <s v="Calle 119 # 72 A-26 Apartamento 901 Bogotá D.C, Colombia"/>
    <n v="3186295300"/>
    <s v="carovilla32@hotmail.com"/>
    <s v="Banco Scotiabank Colpatria"/>
    <s v="Ahorros"/>
    <s v="4792035837"/>
    <s v="Femenino"/>
    <s v="Colombia"/>
    <s v="Bogotá, D.C."/>
    <s v="Cundinamarca"/>
    <d v="1975-09-20T00:00:00"/>
    <n v="48"/>
    <s v="PSICOLOGIA"/>
    <m/>
  </r>
  <r>
    <x v="4"/>
    <s v="175-2024"/>
    <n v="102605"/>
    <s v="Secop II"/>
    <s v="175-2024-CPS-P(102605)"/>
    <s v="FDLSUBA-CD-175-2024(102605)"/>
    <x v="0"/>
    <x v="0"/>
    <x v="1"/>
    <m/>
    <m/>
    <s v="JHON EDISON CORTES PAEZ"/>
    <n v="80854180"/>
    <s v="Bogotá, D.C."/>
    <n v="1971"/>
    <n v="28000000"/>
    <n v="0"/>
    <n v="0"/>
    <n v="28000000"/>
    <n v="7000000"/>
    <m/>
    <m/>
    <n v="5"/>
    <s v="Persona Natural"/>
    <x v="6"/>
    <m/>
    <s v="Apoyar al (la) alcalde (sa) local en la promoción, articulación, acompañamiento y seguimiento para la atención y protección de los animales domésticos y silvestres de la localidad."/>
    <s v="https://community.secop.gov.co/Public/Tendering/OpportunityDetail/Index?noticeUID=CO1.NTC.5862988&amp;isFromPublicArea=True&amp;isModal=true&amp;asPopupView=true"/>
    <x v="12"/>
    <x v="575"/>
    <d v="2024-03-20T00:00:00"/>
    <d v="2024-06-15T00:00:00"/>
    <s v="2 meses 27 días."/>
    <d v="2024-06-16T00:00:00"/>
    <m/>
    <d v="2024-06-16T00:00:00"/>
    <s v="2 meses 28 días."/>
    <s v="Término Ok"/>
    <m/>
    <m/>
    <m/>
    <m/>
    <s v="Carrera 11 No. 18 - 43 Pacho Cund"/>
    <n v="3203081631"/>
    <s v="jhoecortesp@gmail.com"/>
    <s v="Banco Davivienda"/>
    <s v="Ahorros"/>
    <s v="488405947471"/>
    <s v="Masculino"/>
    <s v="Colombia"/>
    <s v="Topaipi"/>
    <s v="Cundinamarca"/>
    <d v="1985-08-09T00:00:00"/>
    <n v="38"/>
    <s v="ESPECIALIZACION EN PLANEACION AMBIENTAL Y MANEJO INTEGRAL DE LOS; INGENIERIA AMBIENTAL"/>
    <m/>
  </r>
  <r>
    <x v="4"/>
    <s v="176-2024"/>
    <n v="102865"/>
    <s v="Secop II"/>
    <s v="176-2024-CPS-P(102865)"/>
    <s v="FDLSUBA-CD-176-2024(102865)"/>
    <x v="0"/>
    <x v="0"/>
    <x v="1"/>
    <m/>
    <m/>
    <s v="MARIA CAMILA MENDIVIELSO ORTIZ"/>
    <n v="1136888268"/>
    <s v="Bogotá. D.C."/>
    <n v="1967"/>
    <n v="17500000"/>
    <n v="0"/>
    <n v="0"/>
    <n v="17500000"/>
    <n v="7000000"/>
    <m/>
    <m/>
    <n v="1"/>
    <s v="Persona Natural"/>
    <x v="6"/>
    <m/>
    <s v="PRESTAR SERVICIOS PROFESIONALES AL ÁREA DE GESTIÓN DEL DESARROLLO LOCAL DE LA ALCALDÍA LOCAL DE SUBA, PARA APOYAR LA ESTRUCTURACIÓN, FORMULACIÓN, EVALUACIÓN Y SEGUIMIENTO A LOS PROYECTOS DE INVERSIÓN ENFOCADOS A LA REALIZACIÓN DE LAS ACCIONES INTEGRALES HACIA LA COMUNIDAD, DANDO CUMPLIMIENTO EFECTIVO A LOS COMPONENTES DEL PROYECTO 1967 - SUBA SALUDABLE Y SIN BARRERAS"/>
    <s v="https://community.secop.gov.co/Public/Tendering/OpportunityDetail/Index?noticeUID=CO1.NTC.5867332&amp;isFromPublicArea=True&amp;isModal=true&amp;asPopupView=true"/>
    <x v="20"/>
    <x v="575"/>
    <d v="2024-04-02T00:00:00"/>
    <d v="2024-06-15T00:00:00"/>
    <s v="2 meses 14 días."/>
    <d v="2024-06-15T00:00:00"/>
    <s v=""/>
    <d v="2024-06-15T00:00:00"/>
    <s v="2 meses 14 días."/>
    <s v="Término Ok"/>
    <m/>
    <m/>
    <m/>
    <m/>
    <s v="Carrera 71A #117A-36 - Bogotá"/>
    <n v="3212891088"/>
    <s v="mend10cam@hotmail.com"/>
    <s v="Banco Davivienda"/>
    <s v="Ahorros"/>
    <s v="0550009200805530"/>
    <s v="Femenino"/>
    <s v="Colombia"/>
    <s v="Bogotá, D.C."/>
    <s v="Cundinamarca"/>
    <d v="1997-03-20T00:00:00"/>
    <n v="27"/>
    <s v="RELACIONES INTERNACIONALES "/>
    <m/>
  </r>
  <r>
    <x v="4"/>
    <s v="177-2024"/>
    <n v="102527"/>
    <s v="Secop II"/>
    <s v="177-2024-CPS-P(102527)"/>
    <s v="FDLSUBA-CD-177-2024(102527)"/>
    <x v="0"/>
    <x v="0"/>
    <x v="1"/>
    <m/>
    <m/>
    <s v="ANDRES LOPEZ GARCIA "/>
    <n v="80470339"/>
    <s v="Bogotá. D.C."/>
    <n v="1979"/>
    <n v="25900000"/>
    <n v="0"/>
    <n v="0"/>
    <n v="25900000"/>
    <n v="7000000"/>
    <m/>
    <m/>
    <n v="5"/>
    <s v="Persona Natural"/>
    <x v="6"/>
    <m/>
    <s v="APOYAR TÉCNICAMENTE LAS DISTINTAS ETAPAS DE LOS PROCESOS DE COMPETENCIA DE LA ALCALDÍA LOCAL PARA LA DEPURACIÓN DE_x000a_ACTUACIONES ADMINISTRATIVAS."/>
    <s v="https://community.secop.gov.co/Public/Tendering/OpportunityDetail/Index?noticeUID=CO1.NTC.5864037&amp;isFromPublicArea=True&amp;isModal=true&amp;asPopupView=true"/>
    <x v="24"/>
    <x v="575"/>
    <d v="2024-04-01T00:00:00"/>
    <d v="2024-06-15T00:00:00"/>
    <s v="2 meses 15 días."/>
    <d v="2024-06-15T00:00:00"/>
    <s v=""/>
    <d v="2024-06-15T00:00:00"/>
    <s v="2 meses 15 días."/>
    <s v="Término Ok"/>
    <m/>
    <m/>
    <m/>
    <m/>
    <s v="Calle 137 No. 91-97 Torre 5 Apto. 1004"/>
    <n v="3123869494"/>
    <s v="andreslopezg72@gmail.com"/>
    <s v="Bancolombia"/>
    <s v="Ahorros"/>
    <s v="04212524331 "/>
    <s v="Masculino"/>
    <s v="Colombia"/>
    <s v="Bogotá, D.C."/>
    <s v="Cundinamarca"/>
    <d v="1972-11-17T00:00:00"/>
    <n v="51"/>
    <s v="ESPECIALIZACIÓN EN DERECHO URBANÍSTICO; ARQUITECTURA"/>
    <m/>
  </r>
  <r>
    <x v="4"/>
    <s v="178-2024"/>
    <n v="103604"/>
    <s v="Secop II"/>
    <s v="178-2024-CPS-P(103604)"/>
    <s v="FDLSUBA-CD-178(103604)"/>
    <x v="0"/>
    <x v="0"/>
    <x v="1"/>
    <m/>
    <m/>
    <s v="SANTIGO MEJIA VALDEZ"/>
    <n v="1019136929"/>
    <s v="Bogotá. D.C."/>
    <n v="1978"/>
    <n v="15150000"/>
    <n v="0"/>
    <n v="0"/>
    <n v="15150000"/>
    <n v="5050000"/>
    <m/>
    <m/>
    <n v="1"/>
    <s v="Persona Natural"/>
    <x v="6"/>
    <m/>
    <s v="PRESTAR SERVICIOS PROFESIONALES EN EL ÁREA DE GESTIÓN DEL DESARROLLO LOCAL DE LA ALCALDÍA LOCAL DE SUBA, PARA EL CUMPLIMIENTO DE LAS METAS DEL PLAN DE DESARROLLO LOCAL"/>
    <s v="https://community.secop.gov.co/Public/Tendering/OpportunityDetail/Index?noticeUID=CO1.NTC.5873395&amp;isFromPublicArea=True&amp;isModal=true&amp;asPopupView=true"/>
    <x v="4"/>
    <x v="576"/>
    <d v="2024-04-04T00:00:00"/>
    <d v="2024-06-15T00:00:00"/>
    <s v="2 meses 12 días."/>
    <d v="2024-06-15T00:00:00"/>
    <s v=""/>
    <d v="2024-06-15T00:00:00"/>
    <m/>
    <s v="Término Ok"/>
    <m/>
    <m/>
    <m/>
    <m/>
    <s v="Calle 152 B 58 49"/>
    <n v="3012473679"/>
    <s v="santiagomejiavaldez@gmail.com"/>
    <s v="Banco BBVA"/>
    <s v="Ahorros"/>
    <s v="019625599"/>
    <s v="Masculino"/>
    <s v="Colombia"/>
    <s v="Bogotá, D.C."/>
    <s v="Cundinamarca"/>
    <d v="1996-12-09T00:00:00"/>
    <n v="27"/>
    <s v="POLITICA Y RELACIONES INTERNACIONALES"/>
    <m/>
  </r>
  <r>
    <x v="4"/>
    <s v="179-2024 C1"/>
    <n v="102353"/>
    <s v="Secop II"/>
    <s v="179-2024-CPS-AG(102353)"/>
    <s v="FDLSUBA-CD-179-2024(102353)"/>
    <x v="0"/>
    <x v="0"/>
    <x v="0"/>
    <d v="2024-05-02T00:00:00"/>
    <n v="16000000"/>
    <s v="GIOVANNY ARNULFO QUIROGA VELANDIA"/>
    <n v="79657184"/>
    <s v="Bogotá. D.C."/>
    <n v="1978"/>
    <n v="16000000"/>
    <n v="0"/>
    <n v="0"/>
    <n v="16000000"/>
    <n v="4000000"/>
    <m/>
    <m/>
    <n v="1"/>
    <s v="Persona Natural"/>
    <x v="1"/>
    <s v="1. 2/05/2024 4:02:35 PM Mediante documento radicado en el Fondo de Desarrollo Local de Suba, por PEDRO ALONSO MACIAS PEREZ , quien obra como apoyo a la supervisión del Contrato 179-2024-CPS-AG- (102353), se solicita CESIÓN del contrato suscrito con GUIOVANNY ARNULFO QUIROGA VELANDIA, De conformidad con la justificación esgrimida en el documento anexo suscrito por el supervisor, que hace parte integral de la presente modificación contractual. Por lo anterior, se realiza la CESIÓN DEL CONTRATO A DAVID ALEJANDRO LANCHEROS GONZALEZ con C.C. N° 1.014.280.236, a partir del 02 de mayo de 2024, teniendo en cuenta la idoneidad, previa verificación de los requisitos aportados por el (la) contratista. Lo anterior de conformidad con los documentos anexos, los cuales hacen parte integral de la presente modificación contractual"/>
    <s v="Prestar servicios de apoyo a la gestión mediante labores administrativas, financieras y contables en el Área Gestión del Desarrollo Local"/>
    <s v="https://community.secop.gov.co/Public/Tendering/OpportunityDetail/Index?noticeUID=CO1.NTC.5867821&amp;isFromPublicArea=True&amp;isModal=true&amp;asPopupView=true"/>
    <x v="17"/>
    <x v="576"/>
    <d v="2024-04-01T00:00:00"/>
    <d v="2024-06-15T00:00:00"/>
    <s v="2 meses 15 días."/>
    <d v="2024-06-15T00:00:00"/>
    <s v=""/>
    <d v="2024-06-15T00:00:00"/>
    <m/>
    <s v="Término Ok"/>
    <m/>
    <m/>
    <m/>
    <m/>
    <s v="Carrera 74 G # 60 A 27 SUR"/>
    <n v="3167812394"/>
    <s v="giovannya2008@hotmail.com"/>
    <s v="Banco Scotiabank Colpatria"/>
    <s v="Ahorros"/>
    <s v="4722048076"/>
    <s v="Masculino"/>
    <s v="Colombia"/>
    <s v="Bogotá, D.C."/>
    <s v="Cundinamarca"/>
    <d v="1973-09-18T00:00:00"/>
    <n v="50"/>
    <s v="CONTADURIA PUBLICA"/>
    <m/>
  </r>
  <r>
    <x v="4"/>
    <s v="179-2024"/>
    <n v="102353"/>
    <s v="Secop II"/>
    <s v="179-2024-CPS-AG(102353)"/>
    <s v="FDLSUBA-CD-179-2024(102353)"/>
    <x v="0"/>
    <x v="0"/>
    <x v="0"/>
    <m/>
    <m/>
    <s v="DAVID ALEJANDRO LANCHEROS GONZALEZ"/>
    <n v="1014280236"/>
    <s v="Bogotá. D.C."/>
    <n v="1978"/>
    <n v="16000000"/>
    <n v="0"/>
    <n v="0"/>
    <n v="16000000"/>
    <n v="4000000"/>
    <m/>
    <m/>
    <n v="1"/>
    <s v="Persona Natural"/>
    <x v="6"/>
    <s v="1. 2/05/2024 4:02:35 PM Mediante documento radicado en el Fondo de Desarrollo Local de Suba, por PEDRO ALONSO MACIAS PEREZ , quien obra como apoyo a la supervisión del Contrato 179-2024-CPS-AG- (102353), se solicita CESIÓN del contrato suscrito con GUIOVANNY ARNULFO QUIROGA VELANDIA, De conformidad con la justificación esgrimida en el documento anexo suscrito por el supervisor, que hace parte integral de la presente modificación contractual. Por lo anterior, se realiza la CESIÓN DEL CONTRATO A DAVID ALEJANDRO LANCHEROS GONZALEZ con C.C. N° 1.014.280.236, a partir del 02 de mayo de 2024, teniendo en cuenta la idoneidad, previa verificación de los requisitos aportados por el (la) contratista. Lo anterior de conformidad con los documentos anexos, los cuales hacen parte integral de la presente modificación contractual"/>
    <s v="Prestar servicios de apoyo a la gestión mediante labores administrativas, financieras y contables en el Área Gestión del Desarrollo Local"/>
    <s v="https://community.secop.gov.co/Public/Tendering/OpportunityDetail/Index?noticeUID=CO1.NTC.5867821&amp;isFromPublicArea=True&amp;isModal=true&amp;asPopupView=true"/>
    <x v="17"/>
    <x v="576"/>
    <d v="2024-04-01T00:00:00"/>
    <d v="2024-06-15T00:00:00"/>
    <s v="2 meses 15 días."/>
    <d v="2024-06-15T00:00:00"/>
    <s v=""/>
    <d v="2024-06-15T00:00:00"/>
    <m/>
    <s v="Término Ok"/>
    <m/>
    <m/>
    <m/>
    <m/>
    <s v="Calle 71 Bis #86A-58. Bogotá, Colombia"/>
    <n v="3505184730"/>
    <s v="dalejo-_96@hotmail.com"/>
    <s v="Banco Caja Social (BCSC)"/>
    <s v="Ahorros"/>
    <s v="24056117534"/>
    <s v="Masculino"/>
    <s v="Colombia"/>
    <s v="Bogotá, D.C."/>
    <s v="Cundinamarca"/>
    <d v="1996-08-05T00:00:00"/>
    <n v="27"/>
    <s v="CURSO ADMINISTRACIÓN DOCUMENTAL"/>
    <m/>
  </r>
  <r>
    <x v="4"/>
    <s v="180-2024"/>
    <n v="102614"/>
    <s v="Secop II"/>
    <s v="180-2024-CPS-P(102614)"/>
    <s v="FDLSUBA-CD-180-2024(102614)"/>
    <x v="0"/>
    <x v="0"/>
    <x v="1"/>
    <m/>
    <m/>
    <s v="CARLOS FABIAN RODRIGUEZ MORA"/>
    <n v="1068975560"/>
    <s v="Choachí (Cundinamarca)"/>
    <n v="1999"/>
    <n v="20200000"/>
    <n v="0"/>
    <n v="0"/>
    <n v="20200000"/>
    <n v="5050000"/>
    <m/>
    <m/>
    <n v="5"/>
    <s v="Persona Natural"/>
    <x v="6"/>
    <m/>
    <s v="PRESTAR SERVICIOS PROFESIONALES PARA APOYAR EL ÁREA DE GESTIÓN DEL DESARROLLO LOCAL EN LA FORMULACIÓN DE PROYECTOS, APOYO A LA SUPERVISIÓN, SEGUIMIENTO Y CONTROL DE LA FLOTA VEHICULAR (VEHÍCULOS LIVIANOS Y MAQUINARIA AMARILLA) DE PROPIEDAD Y/O TENENCIA DE LA ALCALDÍA LOCAL DE SUBA Y DEMÁS TEMAS AFINES DEL PROYECTO DE INVERSIÓN 1999 MEJOR INFRAESTRUCTURA PARA LA MOVILIDAD EN SUBA"/>
    <s v="https://community.secop.gov.co/Public/Tendering/OpportunityDetail/Index?noticeUID=CO1.NTC.5869810&amp;isFromPublicArea=True&amp;isModal=true&amp;asPopupView=true"/>
    <x v="11"/>
    <x v="576"/>
    <d v="2024-04-01T00:00:00"/>
    <d v="2024-06-15T00:00:00"/>
    <s v="2 meses 15 días."/>
    <d v="2024-06-15T00:00:00"/>
    <s v=""/>
    <d v="2024-06-15T00:00:00"/>
    <s v="2 meses 15 días."/>
    <s v="Término Ok"/>
    <m/>
    <m/>
    <m/>
    <m/>
    <s v="Carrera 68 # 5-17 INT2 APTO 507"/>
    <n v="3057538166"/>
    <s v="fabianrmec@hotmail.com"/>
    <s v="Bancolombia"/>
    <s v="Ahorros"/>
    <s v="94400011421"/>
    <s v="Masculino"/>
    <s v="Colombia"/>
    <s v="Choachí"/>
    <s v="Cundinamarca"/>
    <d v="1994-03-05T00:00:00"/>
    <n v="30"/>
    <s v="ESPECIALIZACION EN GESTION PUBLICA; ESPECIALIZACIÓN EN GERENCIA DE PROYECTOS; INGENIERÍA MECÁNICA"/>
    <m/>
  </r>
  <r>
    <x v="4"/>
    <s v="181-2024"/>
    <n v="102487"/>
    <s v="Secop II"/>
    <s v="181-2024-CPS-AG(102487)"/>
    <s v="FDLSUBA-CD-181-2024(102487)"/>
    <x v="0"/>
    <x v="0"/>
    <x v="0"/>
    <m/>
    <m/>
    <s v="JAIME ALBERTO SILVA RODRIGUE"/>
    <n v="1121300512"/>
    <s v="Hatonuevo (Guajira)"/>
    <n v="1979"/>
    <n v="10200000"/>
    <n v="0"/>
    <n v="0"/>
    <n v="10200000"/>
    <n v="2550000"/>
    <m/>
    <m/>
    <n v="1"/>
    <s v="Persona Natural"/>
    <x v="6"/>
    <m/>
    <s v="o Apoyar administrativa y asistencialmente a las Inspecciones de Policía de la Localidad"/>
    <s v="https://community.secop.gov.co/Public/Tendering/OpportunityDetail/Index?noticeUID=CO1.NTC.5871050&amp;isFromPublicArea=True&amp;isModal=true&amp;asPopupView=true"/>
    <x v="24"/>
    <x v="576"/>
    <d v="2024-04-01T00:00:00"/>
    <d v="2024-06-15T00:00:00"/>
    <s v="2 meses 15 días."/>
    <d v="2024-06-15T00:00:00"/>
    <s v=""/>
    <d v="2024-06-15T00:00:00"/>
    <s v="2 meses 15 días."/>
    <s v="Término Ok"/>
    <m/>
    <m/>
    <m/>
    <m/>
    <s v="Calle 58 No.30-13 Ph 501"/>
    <n v="3107759559"/>
    <s v="jaimeasr63@hotmail.com"/>
    <s v="Banco Scotiabank Colpatria"/>
    <s v="Ahorros"/>
    <s v="8212022400"/>
    <s v="Masculino"/>
    <s v="Colombia"/>
    <s v="Barrancas"/>
    <s v="Guajira"/>
    <d v="1991-09-05T00:00:00"/>
    <n v="32"/>
    <s v="DERECHO"/>
    <m/>
  </r>
  <r>
    <x v="4"/>
    <s v="182-2024"/>
    <n v="102359"/>
    <s v="Secop II"/>
    <s v="182-2024-CPS-P(102359)"/>
    <s v="FDLSUBA-CD-182-2024(102359)"/>
    <x v="0"/>
    <x v="0"/>
    <x v="1"/>
    <m/>
    <m/>
    <s v="JUAN CARLOS BETANCOURT CARVAJAL"/>
    <n v="80136968"/>
    <s v="Bogotá. D.C."/>
    <n v="1978"/>
    <n v="23333334"/>
    <n v="0"/>
    <n v="0"/>
    <n v="23333334"/>
    <n v="7000000"/>
    <m/>
    <m/>
    <n v="3"/>
    <s v="Persona Natural"/>
    <x v="6"/>
    <m/>
    <s v="PRESTAR SERVICIOS PROFESIONALES, PARA ATENDER, TRAMITAR Y REALIZAR EL SEGUIMIENTO A TUTELAS, ACCIONES POPULARES,_x000a_INCIDENTES DE DESACATO, PROPOSICIONES, REQUERIMIENTOS DE ENTES DE CONTROL Y DEMÁS ASUNTOS DE ÍNDOLE JURÍDICO,_x000a_FINANCIERO Y ADMINISTRATIVO QUE SEAN DESIGNADOS POR EL ALCALDE (SA) LOCAL"/>
    <s v="https://community.secop.gov.co/Public/Tendering/OpportunityDetail/Index?noticeUID=CO1.NTC.5873401&amp;isFromPublicArea=True&amp;isModal=true&amp;asPopupView=true"/>
    <x v="21"/>
    <x v="576"/>
    <d v="2024-04-01T00:00:00"/>
    <d v="2024-06-15T00:00:00"/>
    <s v="2 meses 15 días."/>
    <d v="2024-06-15T00:00:00"/>
    <s v=""/>
    <d v="2024-06-15T00:00:00"/>
    <m/>
    <s v="Término Ok"/>
    <m/>
    <m/>
    <m/>
    <m/>
    <s v="Calle 110 No. 14b-73 Apto 201 Bogotá"/>
    <n v="3203616874"/>
    <s v="juank821227@hotmail.com"/>
    <s v="Banco Davivienda"/>
    <s v="Ahorros"/>
    <s v="0570007170497759"/>
    <s v="Masculino"/>
    <s v="Colombia"/>
    <s v="Bogotá, D.C."/>
    <s v="Cundinamarca"/>
    <d v="1982-12-27T00:00:00"/>
    <n v="41"/>
    <s v="ESPECIALIZACION EN DERECHO DE LA SEGURIDAD SOCIAL; DERECHO"/>
    <m/>
  </r>
  <r>
    <x v="4"/>
    <s v="183-2024"/>
    <n v="102650"/>
    <s v="Secop II"/>
    <s v="183-2024-CPS-P(102650)"/>
    <s v="FDLSUBA-CD-183-2024(102650)"/>
    <x v="0"/>
    <x v="0"/>
    <x v="1"/>
    <m/>
    <m/>
    <s v="DIEGO ERNESTO BAQUERO ALBARRACIN"/>
    <n v="1016021359"/>
    <s v="Bogotá. D.C."/>
    <n v="1966"/>
    <n v="19133333"/>
    <n v="0"/>
    <n v="0"/>
    <n v="19133333"/>
    <n v="7000000"/>
    <m/>
    <m/>
    <n v="1"/>
    <s v="Persona Natural"/>
    <x v="6"/>
    <m/>
    <s v="PRESTAR LOS SERVICIOS PROFESIONALES AL ÁREA DE GESTIÓN DEL DESARROLLO LOCAL EN LA ASISTENCIA TÉCNICA Y EJECUCIÓN DEACCIONES RELACIONADAS CON LA REACTIVACIÓN Y DESARROLLO ECONÓMICO EN LA LOCALIDAD, EN CUMPLIMIENTO DE LAS METAS DEL PLAN DE DESARROLLO LOCAL Y DEMÁS TEMAS AFINES DEL PROYECTO DE INVERSIÓN 1966 “FORTALECIENDO EL TEJIDO ECONÓMICO SOCIAL"/>
    <s v="https://community.secop.gov.co/Public/Tendering/OpportunityDetail/Index?noticeUID=CO1.NTC.5871777&amp;isFromPublicArea=True&amp;isModal=true&amp;asPopupView=true"/>
    <x v="22"/>
    <x v="579"/>
    <d v="2024-04-15T00:00:00"/>
    <d v="2024-06-15T00:00:00"/>
    <s v="2 meses 1 días."/>
    <d v="2024-06-15T00:00:00"/>
    <s v=""/>
    <d v="2024-06-15T00:00:00"/>
    <m/>
    <s v="Término Ok"/>
    <m/>
    <m/>
    <m/>
    <m/>
    <s v="Calle 17sur #06-22 (Mosquera)"/>
    <n v="3123340324"/>
    <s v="diegobaquero10@hotmail.com"/>
    <s v="Bancolombia"/>
    <s v="Ahorros"/>
    <s v="89082304097"/>
    <s v="Masculino"/>
    <s v="Colombia"/>
    <s v="Bogotá, D.C."/>
    <s v="Cundinamarca"/>
    <d v="1989-09-28T00:00:00"/>
    <n v="34"/>
    <s v="ADMINISTRACION DE EMPRESAS"/>
    <m/>
  </r>
  <r>
    <x v="4"/>
    <s v="184-2024"/>
    <n v="102619"/>
    <s v="Secop II"/>
    <s v="184-2024-CPS-P(102619)"/>
    <s v="FDLSUBA-CD-184-2024(102619)"/>
    <x v="0"/>
    <x v="0"/>
    <x v="1"/>
    <m/>
    <m/>
    <s v="DAVID ALEJANDRO HURTADO PALMA"/>
    <n v="1018449224"/>
    <s v="Bogotá. D.C."/>
    <n v="1999"/>
    <n v="28000000"/>
    <n v="0"/>
    <n v="0"/>
    <n v="28000000"/>
    <n v="7000000"/>
    <m/>
    <m/>
    <n v="3"/>
    <s v="Persona Natural"/>
    <x v="6"/>
    <m/>
    <s v="PRESTAR LOS SERVICIOS PROFESIONALES EN EL ÁREA GESTIÓN DEL DESARROLLO, PARA EL APOYO A LA EJECUCIÓN INTEGRAL DE LOS DIFERENTES PROYECTOS DE INVERSIÓN ESTINADOS A LA INTERVENCIÓN DE LA MALLA VIAL, ESPACIO PÚBLICO, CICLO INFRAESTRUCTURA, INFRAESTRUCTURA CULTURAL, MEJORAMIENTO DE VIVIENDA RURAL Y PARQUES DE LA LOCALIDAD DE SUBA"/>
    <s v="https://community.secop.gov.co/Public/Tendering/OpportunityDetail/Index?noticeUID=CO1.NTC.5873032&amp;isFromPublicArea=True&amp;isModal=true&amp;asPopupView=true"/>
    <x v="11"/>
    <x v="576"/>
    <d v="2024-03-22T00:00:00"/>
    <d v="2024-06-15T00:00:00"/>
    <s v="2 meses 25 días."/>
    <d v="2024-06-15T00:00:00"/>
    <s v=""/>
    <d v="2024-06-15T00:00:00"/>
    <m/>
    <s v="Término Ok"/>
    <m/>
    <m/>
    <m/>
    <m/>
    <s v="Diagonal 48 j sur #1-30 interior 11 casa 26"/>
    <n v="3002049473"/>
    <s v="dalejandrohurtadop@gmail.com"/>
    <s v="Banco Davivienda"/>
    <s v="Ahorros"/>
    <s v="007970413261"/>
    <s v="Masculino"/>
    <s v="Colombia"/>
    <s v="Bogotá, D.C."/>
    <s v="Cundinamarca"/>
    <d v="1991-12-24T00:00:00"/>
    <n v="32"/>
    <s v="ESPECIALIZACION EN GERENCIA DE PROYECTOS; INGENIERIA CIVIL"/>
    <m/>
  </r>
  <r>
    <x v="4"/>
    <s v="185-2024"/>
    <n v="106187"/>
    <s v="Secop II"/>
    <s v="185-2024-CPS-AG(106187)"/>
    <s v="FDLSUBA-CD-185-2024(106187)"/>
    <x v="0"/>
    <x v="0"/>
    <x v="0"/>
    <m/>
    <m/>
    <s v="JOSE JESUS AGUDELO MELO"/>
    <n v="79053216"/>
    <s v="Engativá (Cundinamarca)"/>
    <n v="1978"/>
    <n v="12000000"/>
    <n v="0"/>
    <n v="0"/>
    <n v="12000000"/>
    <n v="4000000"/>
    <m/>
    <m/>
    <n v="1"/>
    <s v="Persona Natural"/>
    <x v="6"/>
    <m/>
    <s v="PRESTAR SERVICIOS TÉCNICOS AL ÁREA DE GESTIÓN DEL DESARROLLO LOCAL DE LA ALCALDÍA LOCAL DE SUBA, COMO APOYO EN EL ALMACÉN DEL FONDO DE DESARROLLO LOCAL "/>
    <s v="https://community.secop.gov.co/Public/Tendering/OpportunityDetail/Index?noticeUID=CO1.NTC.5872968&amp;isFromPublicArea=True&amp;isModal=true&amp;asPopupView=true"/>
    <x v="16"/>
    <x v="576"/>
    <d v="2024-04-02T00:00:00"/>
    <d v="2024-06-15T00:00:00"/>
    <s v="2 meses 14 días."/>
    <d v="2024-06-15T00:00:00"/>
    <s v=""/>
    <d v="2024-06-15T00:00:00"/>
    <s v="2 meses 14 días."/>
    <s v="Término Ok"/>
    <m/>
    <m/>
    <m/>
    <m/>
    <s v="Calle 87 No. 96 - 90 Int. 17 Apto 301"/>
    <n v="3125902463"/>
    <s v="jjagudelo3@hotmail.com"/>
    <s v="Banco Davivienda"/>
    <s v="Ahorros"/>
    <s v="488413351880"/>
    <s v="Masculino"/>
    <s v="Colombia"/>
    <s v="Armero (Guayabal)"/>
    <s v="Tolima"/>
    <d v="1969-01-01T00:00:00"/>
    <n v="55"/>
    <s v="TECNOLOGÍA EN GESTION INTEGRAL DEL RIESGO EN SEGUROS; ADMINISTRACION DE EMPRESAS"/>
    <m/>
  </r>
  <r>
    <x v="4"/>
    <s v="186-2024"/>
    <n v="102361"/>
    <s v="Secop II"/>
    <s v="186-2024-CPS-AG(102361)"/>
    <s v="FDLSUBA-CD-186-2024(102361)"/>
    <x v="0"/>
    <x v="0"/>
    <x v="0"/>
    <m/>
    <m/>
    <s v="NURY ANGELICA CUESTAS GUARNIZO"/>
    <n v="52440208"/>
    <s v="Bogotá. D.C."/>
    <n v="1978"/>
    <n v="10200000"/>
    <n v="0"/>
    <n v="0"/>
    <n v="10200000"/>
    <n v="2550000"/>
    <m/>
    <m/>
    <n v="1"/>
    <s v="Persona Natural"/>
    <x v="6"/>
    <m/>
    <s v="Prestar los servicios de apoyo en las actividades_x000a_administrativas en el Área Gestión de Desarrollo Local, para el logro de las metas de gestión asociadas al_x000a_componente de infraestructura de la vigencia"/>
    <s v="https://community.secop.gov.co/Public/Tendering/OpportunityDetail/Index?noticeUID=CO1.NTC.5871373&amp;isFromPublicArea=True&amp;isModal=true&amp;asPopupView=true"/>
    <x v="11"/>
    <x v="576"/>
    <d v="2024-03-22T00:00:00"/>
    <d v="2024-06-15T00:00:00"/>
    <s v="2 meses 25 días."/>
    <d v="2024-06-15T00:00:00"/>
    <s v=""/>
    <d v="2024-06-15T00:00:00"/>
    <m/>
    <s v="Término Ok"/>
    <m/>
    <m/>
    <m/>
    <m/>
    <s v="Calle 128B # 121C 24 BL 135 AP 203"/>
    <n v="3115780311"/>
    <s v="nurycuestas3@gmail.com"/>
    <s v="Bancolombia"/>
    <s v="Ahorros"/>
    <s v="91202295245"/>
    <s v="Femenino"/>
    <s v="Colombia"/>
    <s v="Bogotá, D.C."/>
    <s v="Cundinamarca"/>
    <d v="1978-07-23T00:00:00"/>
    <n v="45"/>
    <s v="CIENCIAS DE LA INFORMACIÓN, LA DOCUMENTACIÓN, BIBLIOTECOLOGÍA Y ARCHIVÍSTICA"/>
    <m/>
  </r>
  <r>
    <x v="4"/>
    <s v="187-2024"/>
    <n v="102477"/>
    <s v="Secop II"/>
    <s v="187-2024-CPS-AG(102477)"/>
    <s v="FDLSUBA-CD-187-2024(102477)"/>
    <x v="0"/>
    <x v="0"/>
    <x v="0"/>
    <m/>
    <m/>
    <s v="JOHN ALEXANDER ALDANA BELTRAN"/>
    <n v="1075671088"/>
    <s v="Zipaquirá (Cundinamarca)"/>
    <n v="1979"/>
    <n v="10200000"/>
    <n v="0"/>
    <n v="0"/>
    <n v="10200000"/>
    <n v="2550000"/>
    <m/>
    <m/>
    <n v="1"/>
    <s v="Persona Natural"/>
    <x v="6"/>
    <m/>
    <s v="Apoyar administrativa y asistencialmente a las Inspecciones de Policía de la Localidad."/>
    <s v="https://community.secop.gov.co/Public/Tendering/OpportunityDetail/Index?noticeUID=CO1.NTC.5875338&amp;isFromPublicArea=True&amp;isModal=true&amp;asPopupView=true"/>
    <x v="24"/>
    <x v="580"/>
    <d v="2024-04-01T00:00:00"/>
    <d v="2024-06-15T00:00:00"/>
    <s v="2 meses 15 días."/>
    <d v="2024-06-15T00:00:00"/>
    <s v=""/>
    <d v="2024-06-15T00:00:00"/>
    <s v="2 meses 15 días."/>
    <s v="Término Ok"/>
    <m/>
    <m/>
    <m/>
    <m/>
    <s v="Calle 28 Sur # 18c-11"/>
    <n v="3224746760"/>
    <s v="jaaldanab@outlook.com"/>
    <s v="Banco BBVA"/>
    <s v="Ahorros"/>
    <s v="958114126"/>
    <s v="Masculino"/>
    <s v="Colombia"/>
    <s v="Bogotá, D.C."/>
    <s v="Cundinamarca"/>
    <d v="1993-10-21T00:00:00"/>
    <n v="30"/>
    <s v="BACHILLER"/>
    <m/>
  </r>
  <r>
    <x v="4"/>
    <s v="188-2024"/>
    <n v="102366"/>
    <s v="Secop II"/>
    <s v="188-2024-CPS-P(102366)"/>
    <s v="FDLSUBA-CD-188-2024(102366)"/>
    <x v="0"/>
    <x v="0"/>
    <x v="1"/>
    <m/>
    <m/>
    <s v="DIANA MILENA TIBAQUICHA"/>
    <n v="1012338137"/>
    <m/>
    <n v="1953"/>
    <n v="20200000"/>
    <n v="0"/>
    <n v="0"/>
    <n v="20200000"/>
    <n v="5050000"/>
    <m/>
    <m/>
    <n v="3"/>
    <s v="Persona Natural"/>
    <x v="6"/>
    <m/>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5892761&amp;isFromPublicArea=True&amp;isModal=true&amp;asPopupView=true"/>
    <x v="2"/>
    <x v="581"/>
    <d v="2024-04-01T00:00:00"/>
    <d v="2024-06-15T00:00:00"/>
    <s v="2 meses 15 días."/>
    <d v="2024-06-15T00:00:00"/>
    <s v=""/>
    <d v="2024-06-15T00:00:00"/>
    <s v="2 meses 15 días."/>
    <s v="Término Ok"/>
    <m/>
    <m/>
    <m/>
    <m/>
    <s v="Carrera 109 142 16"/>
    <n v="3143479185"/>
    <s v="maxymilliano1023@gmail.com"/>
    <s v="Bancolombia"/>
    <s v="Ahorros"/>
    <s v="04665767294"/>
    <s v="Femenino"/>
    <s v="Colombia"/>
    <s v="Bogotá, D.C."/>
    <s v="Cundinamarca"/>
    <d v="1987-12-09T00:00:00"/>
    <n v="36"/>
    <s v="PSICOLOGIA"/>
    <m/>
  </r>
  <r>
    <x v="4"/>
    <s v="189-2024"/>
    <n v="102467"/>
    <s v="Secop II"/>
    <s v="189-2024-CPS-AG(102467)"/>
    <s v="FDLSUBA-CD189-2024(102467)"/>
    <x v="0"/>
    <x v="0"/>
    <x v="0"/>
    <m/>
    <m/>
    <s v="JULIETH CAROLINA CASTRO MORON"/>
    <n v="1019109828"/>
    <s v="Bogotá. D.C."/>
    <n v="1979"/>
    <n v="10200000"/>
    <n v="0"/>
    <n v="0"/>
    <n v="10200000"/>
    <n v="2550000"/>
    <m/>
    <m/>
    <n v="1"/>
    <s v="Persona Natural"/>
    <x v="6"/>
    <m/>
    <s v="APOYAR ADMINISTRATIVA Y ASISTENCIALMENTE A LAS INSPECCIONES DE POLICÍA DE LA LOCALIDAD."/>
    <s v="https://community.secop.gov.co/Public/Tendering/OpportunityDetail/Index?noticeUID=CO1.NTC.5872509&amp;isFromPublicArea=True&amp;isModal=true&amp;asPopupView=true"/>
    <x v="28"/>
    <x v="580"/>
    <d v="2024-04-01T00:00:00"/>
    <d v="2024-06-15T00:00:00"/>
    <s v="2 meses 15 días."/>
    <d v="2024-06-15T00:00:00"/>
    <s v=""/>
    <d v="2024-06-15T00:00:00"/>
    <m/>
    <s v="Término Ok"/>
    <m/>
    <m/>
    <m/>
    <m/>
    <s v="Calle 130 153 50"/>
    <n v="3102601327"/>
    <s v="karitocastro2806@gmail.com"/>
    <s v="Banco Davivienda"/>
    <s v="Ahorros"/>
    <s v="475700095833"/>
    <s v="Femenino"/>
    <s v="Colombia"/>
    <s v="Topaipi"/>
    <s v="Cundinamarca"/>
    <d v="1995-06-28T00:00:00"/>
    <n v="28"/>
    <s v="Tecnólogo Gestión Bancaria y de Entidades Financieras"/>
    <m/>
  </r>
  <r>
    <x v="4"/>
    <s v="190-2024"/>
    <n v="102394"/>
    <s v="Secop II"/>
    <s v="190-2024-CPS-P(102394)"/>
    <s v="FDLSUBA-CD-190-2024(102394)"/>
    <x v="0"/>
    <x v="0"/>
    <x v="1"/>
    <m/>
    <m/>
    <s v="SANDRA VIVIANA ACOSTA RODRIGUEZ"/>
    <n v="1018422753"/>
    <s v="Bogotá. D.C."/>
    <n v="1979"/>
    <n v="28000000"/>
    <n v="0"/>
    <n v="0"/>
    <n v="28000000"/>
    <n v="7000000"/>
    <m/>
    <m/>
    <n v="5"/>
    <s v="Persona Natural"/>
    <x v="6"/>
    <m/>
    <s v="PRESTAR LOS SERVICIOS PROFESIONALES PARA APOYAR TÉCNICAMENTE LAS DISTINTAS ETAPAS DE LOS PROCESOS DE COMPETENCIA DE LAS INSPECCIONES DE POLICÍA DE LA LOCALIDAD, SEGÚN REPARTO"/>
    <s v="https://community.secop.gov.co/Public/Tendering/OpportunityDetail/Index?noticeUID=CO1.NTC.5873391&amp;isFromPublicArea=True&amp;isModal=true&amp;asPopupView=true"/>
    <x v="30"/>
    <x v="576"/>
    <d v="2024-04-01T00:00:00"/>
    <d v="2024-06-15T00:00:00"/>
    <s v="2 meses 15 días."/>
    <d v="2024-06-15T00:00:00"/>
    <s v=""/>
    <d v="2024-06-15T00:00:00"/>
    <s v="2 meses 15 días."/>
    <s v="Término Ok"/>
    <m/>
    <m/>
    <m/>
    <m/>
    <s v="Calle 13245A 19"/>
    <n v="3135661938"/>
    <s v="arq_sandra3012@hotmail.com"/>
    <s v="Bancolombia"/>
    <s v="Ahorros"/>
    <s v="14175557521 "/>
    <s v="Femenino"/>
    <s v="Colombia"/>
    <s v="San Juan de Betulia"/>
    <s v="Sucre"/>
    <d v="1988-12-30T00:00:00"/>
    <n v="35"/>
    <s v="ESPECIALIZACIÓN EN GERENCIA EN RIESGOS LABORALES , SEGURIDAD; ARQUITECTURA"/>
    <m/>
  </r>
  <r>
    <x v="4"/>
    <s v="191-2024"/>
    <n v="102373"/>
    <s v="Secop II"/>
    <s v="191-2024-CPS-P(102373)"/>
    <s v="FDLSUBA-CD191-2024(102373)"/>
    <x v="0"/>
    <x v="0"/>
    <x v="1"/>
    <m/>
    <m/>
    <s v="SANDRA LILIANA CASTILLO BARRERO"/>
    <n v="1019003873"/>
    <s v="Bogotá. D.C."/>
    <n v="1953"/>
    <n v="20200000"/>
    <n v="0"/>
    <n v="0"/>
    <n v="20200000"/>
    <n v="5050000"/>
    <m/>
    <m/>
    <n v="3"/>
    <s v="Persona Natural"/>
    <x v="6"/>
    <m/>
    <s v="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5873705&amp;isFromPublicArea=True&amp;isModal=true&amp;asPopupView=true"/>
    <x v="2"/>
    <x v="576"/>
    <d v="2024-04-01T00:00:00"/>
    <d v="2024-06-15T00:00:00"/>
    <s v="2 meses 15 días."/>
    <d v="2024-06-15T00:00:00"/>
    <s v=""/>
    <d v="2024-06-15T00:00:00"/>
    <m/>
    <s v="Término Ok"/>
    <m/>
    <m/>
    <m/>
    <m/>
    <s v="Carrera 89 # 152-42"/>
    <n v="3186238409"/>
    <s v="sandralcastillo@gmail.com "/>
    <s v="Banco Davivienda"/>
    <s v="Ahorros"/>
    <s v="451870027096"/>
    <s v="Femenino"/>
    <s v="Colombia"/>
    <s v="Bogotá, D.C."/>
    <s v="Cundinamarca"/>
    <d v="1986-04-03T00:00:00"/>
    <n v="38"/>
    <s v="PROMOCION EN SALUD Y DESARROLLO HUMANO; TRABAJADORA SOCIAL"/>
    <m/>
  </r>
  <r>
    <x v="4"/>
    <s v="192-2024"/>
    <n v="102379"/>
    <s v="Secop II"/>
    <s v="192-2024-CPS-P(102379)"/>
    <s v="FDLSUBA-CD192-2024(102379)"/>
    <x v="0"/>
    <x v="0"/>
    <x v="1"/>
    <m/>
    <m/>
    <s v="ANA NATALI DIAZ GONZALEZ"/>
    <n v="53125026"/>
    <s v="Bogotá. D.C."/>
    <n v="2014"/>
    <n v="28000000"/>
    <n v="0"/>
    <n v="0"/>
    <n v="28000000"/>
    <n v="7000000"/>
    <m/>
    <m/>
    <n v="5"/>
    <s v="Persona Natural"/>
    <x v="6"/>
    <m/>
    <s v="Prestar los servicios profesionales en el Área de Gestión de Desarrollo Local en la asistencia técnica y ejecución de acciones de gestión de residuos sólidos, fortalecimiento del reciclaje y demás temas afines de la gestión ambiental de la Alcaldía Local de Suba, en el marco del cumplimiento de las metas establecidas en el proyecto de inversión 2014 - Suba promueve el reciclaje y las energías alternativas."/>
    <s v="https://community.secop.gov.co/Public/Tendering/OpportunityDetail/Index?noticeUID=CO1.NTC.5873331&amp;isFromPublicArea=True&amp;isModal=true&amp;asPopupView=true"/>
    <x v="12"/>
    <x v="576"/>
    <d v="2024-04-01T00:00:00"/>
    <d v="2024-06-15T00:00:00"/>
    <s v="2 meses 15 días."/>
    <d v="2024-06-15T00:00:00"/>
    <s v=""/>
    <d v="2024-06-15T00:00:00"/>
    <s v="2 meses 15 días."/>
    <s v="Término Ok"/>
    <m/>
    <m/>
    <m/>
    <m/>
    <s v="Calle 81 # 102-60 In. 5 Ap 501 Bogotá, Colombia"/>
    <n v="3138936728"/>
    <s v="annitadiaz2110@gmail.com"/>
    <s v="Banco Av Villas"/>
    <s v="Ahorros"/>
    <s v="677945391"/>
    <s v="Femenino"/>
    <s v="Colombia"/>
    <s v="San Gil"/>
    <s v="Santander"/>
    <d v="1985-10-21T00:00:00"/>
    <n v="38"/>
    <s v="COMUNICACION SOCIAL; TECNOLOGIA EN COMUNICACION SOCIAL - PERIODISMO"/>
    <m/>
  </r>
  <r>
    <x v="4"/>
    <s v="193-2024"/>
    <n v="102218"/>
    <s v="Secop II"/>
    <s v="193-2024-CPS-P(101894)"/>
    <s v="FDLSUBA-CD193-2024(102218)"/>
    <x v="0"/>
    <x v="0"/>
    <x v="1"/>
    <m/>
    <m/>
    <s v="LUIGGI BALDOVINO GALLARDO"/>
    <n v="1140831990"/>
    <s v="Barranquilla (Atlántico)"/>
    <n v="1999"/>
    <n v="28000000"/>
    <n v="0"/>
    <n v="0"/>
    <n v="28000000"/>
    <n v="7000000"/>
    <m/>
    <m/>
    <n v="5"/>
    <s v="Persona Natural"/>
    <x v="6"/>
    <m/>
    <s v="PRESTAR LOS SERVICIOS PROFESIONALES EN EL ÁREA GESTIÓN DEL DESARROLLO, PARA EL APOYO A LA EJECUCIÓN INTEGRAL DE LOS_x000a_DIFERENTES PROYECTOS DE INVERSIÓN DESTINADOS A LA INTERVENCIÓN DE LA MALLA VIAL, ESPACIO PÚBLICO, CICLO INFRAESTRUCTURA_x000a_CULTURAL, MEJORAMIENTO DE VIVIENDA RURAL Y PARQUES DE LA LOCALIDAD DE SUBA."/>
    <s v="https://community.secop.gov.co/Public/Tendering/OpportunityDetail/Index?noticeUID=CO1.NTC.5874162&amp;isFromPublicArea=True&amp;isModal=true&amp;asPopupView=true"/>
    <x v="11"/>
    <x v="580"/>
    <d v="2024-04-01T00:00:00"/>
    <d v="2024-06-15T00:00:00"/>
    <s v="2 meses 15 días."/>
    <d v="2024-06-15T00:00:00"/>
    <s v=""/>
    <d v="2024-06-15T00:00:00"/>
    <s v="2 meses 15 días."/>
    <s v="Término Ok"/>
    <m/>
    <m/>
    <m/>
    <m/>
    <s v="Carrera 2 # 26- 55 (Calamar_x0002_Bolivar) "/>
    <n v="3002313566"/>
    <s v="luigibaldo963@hotmail.com"/>
    <s v="Banco de Bogotá"/>
    <s v="Ahorros"/>
    <s v="173618471"/>
    <s v="Masculino"/>
    <s v="Colombia"/>
    <s v="Barranquilla"/>
    <s v="Atlántico"/>
    <d v="1990-07-19T00:00:00"/>
    <n v="33"/>
    <s v="ESPECIALIZACION EN GERENCIA DE CONSTRUCCION DE OBRAS PUBLICAS; INGENIERIA CIVIL"/>
    <m/>
  </r>
  <r>
    <x v="4"/>
    <s v="194-2024"/>
    <n v="102378"/>
    <s v="Secop II"/>
    <s v="FDLSUBA-CD194-2024(102378)"/>
    <s v="FDLSUBA-CD194-2024(102378)"/>
    <x v="0"/>
    <x v="0"/>
    <x v="1"/>
    <m/>
    <m/>
    <s v="RICHARD ANDRES PARDO GONZALEZ"/>
    <n v="80055597"/>
    <s v="Bogotá. D.C."/>
    <n v="2014"/>
    <n v="21000000"/>
    <n v="0"/>
    <n v="0"/>
    <n v="21000000"/>
    <n v="7000000"/>
    <m/>
    <m/>
    <n v="5"/>
    <s v="Persona Natural"/>
    <x v="6"/>
    <m/>
    <s v="PRESTAR LOS SERVICIOS PROFESIONALES PARA APOYAR LA ARTICULACIÓN, ASISTENCIA Y ACOMPAÑAMIENTO DE PROCESOS QUE_x000a_CONTRIBUYAN A UN CAMBIO CULTURAL Y AMBIENTAL QUE PROMUEVA EL SENTIDO DE PERTENENCIA Y APROPIACIÓN DEL TERRITORIO POR_x000a_PARTE DE LA COMUNIDAD DE LA LOCALIDAD DE SUBA, EN EL MARCO DEL PROYECTO 2014 – SUBA PROMUEVE EL RECICLAJE Y LAS ENERGÍAS_x000a_ALTERNATIVAS."/>
    <s v="https://community.secop.gov.co/Public/Tendering/OpportunityDetail/Index?noticeUID=CO1.NTC.5874369&amp;isFromPublicArea=True&amp;isModal=true&amp;asPopupView=true"/>
    <x v="12"/>
    <x v="580"/>
    <d v="2024-04-02T00:00:00"/>
    <d v="2024-06-15T00:00:00"/>
    <s v="2 meses 14 días."/>
    <d v="2024-06-15T00:00:00"/>
    <s v=""/>
    <d v="2024-06-15T00:00:00"/>
    <s v="2 meses 14 días."/>
    <s v="Término Ok"/>
    <m/>
    <m/>
    <m/>
    <m/>
    <s v="Calle 152 B # 56 – 62.Apto 403 Torre 2"/>
    <n v="3133337406"/>
    <s v="rapgonzalez@gmail.com"/>
    <s v="Bancolombia"/>
    <s v="Ahorros"/>
    <s v="20165714795"/>
    <s v="Masculino"/>
    <s v="Colombia"/>
    <s v="Bogotá, D.C."/>
    <s v="Cundinamarca"/>
    <d v="1979-11-25T00:00:00"/>
    <n v="44"/>
    <s v="ESPECIALIZACIÓN EN GERENCIA PARA EL MANEJO DE LOS RECURSOS NATURALES; ESPECIALIZACION EN PLANEACION AMBIENTAL Y MANEJO INTEGRAL DE LOS; INGENIERIA AMBIENTAL"/>
    <m/>
  </r>
  <r>
    <x v="4"/>
    <s v="195-2024"/>
    <n v="102404"/>
    <s v="Secop II"/>
    <s v="195-2024-CPS-AG(102404)"/>
    <s v="FDLSUBA-CD195-2024(102404)"/>
    <x v="0"/>
    <x v="0"/>
    <x v="0"/>
    <m/>
    <m/>
    <s v="MICHAEL ALFONSO GARZON"/>
    <n v="80818424"/>
    <s v="Bogotá. D.C."/>
    <n v="1978"/>
    <n v="10200000"/>
    <n v="0"/>
    <n v="0"/>
    <n v="10200000"/>
    <n v="2550000"/>
    <m/>
    <m/>
    <n v="3"/>
    <s v="Persona Natural"/>
    <x v="6"/>
    <m/>
    <s v="PRESTAR SUS SERVICIOS DE APOYO LOGÍSTICO ASISTENCIAL PARA EL DESARROLLO DE ACTIVIDADES Y EVENTOS LOCALES DE LA ALCALDÍA_x000a_LOCAL DE SUBA."/>
    <s v="https://community.secop.gov.co/Public/Tendering/OpportunityDetail/Index?noticeUID=CO1.NTC.5874705&amp;isFromPublicArea=True&amp;isModal=true&amp;asPopupView=true"/>
    <x v="15"/>
    <x v="579"/>
    <d v="2024-04-02T00:00:00"/>
    <d v="2024-06-15T00:00:00"/>
    <s v="2 meses 14 días."/>
    <d v="2024-06-15T00:00:00"/>
    <s v=""/>
    <d v="2024-06-15T00:00:00"/>
    <m/>
    <s v="Término Ok"/>
    <m/>
    <m/>
    <m/>
    <m/>
    <s v="Calle 127 # 119A - 17"/>
    <n v="3137475353"/>
    <s v="mikegarzon84@gmail.com"/>
    <s v="Banco Scotiabank Colpatria"/>
    <s v="Ahorros"/>
    <s v="6342039363"/>
    <s v="Masculino"/>
    <s v="Colombia"/>
    <s v="Bogotá, D.C."/>
    <s v="Cundinamarca"/>
    <d v="1984-08-26T00:00:00"/>
    <n v="39"/>
    <s v="BACHILLER"/>
    <m/>
  </r>
  <r>
    <x v="4"/>
    <s v="196-2024"/>
    <n v="102347"/>
    <s v="Secop II"/>
    <s v="196-2024-CPSP( 102347)"/>
    <s v="FDLSUBA-CD196-2024(102347)"/>
    <x v="0"/>
    <x v="0"/>
    <x v="1"/>
    <m/>
    <m/>
    <s v="LEIDY CATHERINE VANEGAS ROZO"/>
    <n v="1019072918"/>
    <s v="Bogotá. D.C."/>
    <n v="1953"/>
    <n v="15150000"/>
    <n v="0"/>
    <n v="0"/>
    <n v="15150000"/>
    <n v="5050000"/>
    <m/>
    <m/>
    <n v="3"/>
    <s v="Persona Natural"/>
    <x v="6"/>
    <m/>
    <s v="Prestar los servicios profesionales para la_x000a_operación, prestación, seguimiento y cumplimiento de los procedimientos administrativos, operativos y_x000a_programáticos del Servicio Apoyo Económico Tipo C, que contribuyan a la garantía de los derechos de la_x000a_población mayor en el marco de la Política Pública Social para el Envejecimiento y la Vejez en el Distrito_x000a_Capital a cargo de la Alcaldía Local."/>
    <s v="https://community.secop.gov.co/Public/Tendering/OpportunityDetail/Index?noticeUID=CO1.NTC.5878836&amp;isFromPublicArea=True&amp;isModal=False"/>
    <x v="2"/>
    <x v="580"/>
    <d v="2024-04-03T00:00:00"/>
    <d v="2024-06-15T00:00:00"/>
    <s v="2 meses 13 días."/>
    <d v="2024-06-15T00:00:00"/>
    <s v=""/>
    <d v="2024-06-15T00:00:00"/>
    <s v="2 meses 13 días."/>
    <s v="Término Ok"/>
    <m/>
    <m/>
    <m/>
    <m/>
    <s v="Calle 147 95 A 17 BL B1 AP 503"/>
    <n v="3112792816"/>
    <s v="leycaterine@hotmail.com"/>
    <s v="Lulo Bank"/>
    <s v="Ahorros"/>
    <s v="792977814046"/>
    <s v="Femenino"/>
    <s v="Colombia"/>
    <s v="Bogotá, D.C."/>
    <s v="Cundinamarca"/>
    <d v="1992-07-27T00:00:00"/>
    <n v="31"/>
    <s v="ESPECIALIZACIÓN EN GERENCIA DE PROYECTOS; INGENIERIA INDUSTRIAL"/>
    <m/>
  </r>
  <r>
    <x v="4"/>
    <s v="197-2024 C1"/>
    <n v="102372"/>
    <s v="Secop II"/>
    <s v="197-2024-CPS-P(102372)"/>
    <s v="FDLSUBA-CD197-2024(102372)"/>
    <x v="0"/>
    <x v="0"/>
    <x v="1"/>
    <d v="2024-05-10T00:00:00"/>
    <n v="18900000"/>
    <s v="DIANA ASTRID CHAMORRRO RIVEROS"/>
    <n v="1096200620"/>
    <s v="Barrancabermeja (Santander)"/>
    <n v="1997"/>
    <n v="28000000"/>
    <n v="0"/>
    <n v="0"/>
    <n v="28000000"/>
    <n v="7000000"/>
    <m/>
    <m/>
    <n v="1"/>
    <s v="Persona Natural"/>
    <x v="1"/>
    <s v="1. 10/05/2024 3:04:56 PM Mediante documento radicado en el Fondo de Desarrollo Local de Suba, por DIANA ROMERO, quien obra como apoyo a la supervisión del Contrato 197 DE 2024, se solicita CESIÓN del contrato suscrito con DIANA CHAMORRO, De conformidad con la justificación esgrimida en el documento anexo suscrito por el supervisor, que hace parte integral de la presente modificación contractual. Por lo anterior, se realiza la CESIÓN DEL CONTRATO A DAVID SIERRA, identificado (a) con C.C. N° 1053347811, a partir del 10 de Mayo de 2024, teniendo en cuenta la idoneidad, previa verificación de los requisitos aportados por el (la) contratista. Lo anterior de conformidad con los documentos anexos, los cuales hacen parte integral de la presente modificación contractual"/>
    <s v="Prestar los servicios profesionales en el Área de Gestión de Desarrollo Local en la asistencia técnica y estructuración de acciones enfocadas a contribuir a un cambio cultural sobre la relación del ciudadano con el entorno y el territorio a partir de la protección y preservación de los recursos naturales ambientales disponibles en la localidad de Suba"/>
    <s v="https://community.secop.gov.co/Public/Tendering/OpportunityDetail/Index?noticeUID=CO1.NTC.5874861&amp;isFromPublicArea=True&amp;isModal=true&amp;asPopupView=true"/>
    <x v="12"/>
    <x v="580"/>
    <d v="2024-04-01T00:00:00"/>
    <d v="2024-06-15T00:00:00"/>
    <s v="2 meses 15 días."/>
    <d v="2024-06-15T00:00:00"/>
    <s v=""/>
    <d v="2024-06-15T00:00:00"/>
    <m/>
    <s v="Término Ok"/>
    <m/>
    <m/>
    <m/>
    <m/>
    <s v="Calle 36 A Sur # 1C - 15"/>
    <n v="3118257060"/>
    <s v="ing.dianachamorr@gmail.com"/>
    <s v="Bancolombia"/>
    <s v="Ahorros"/>
    <s v="30646490207"/>
    <s v="Femenino"/>
    <s v="Colombia"/>
    <s v="Bogotá, D.C."/>
    <s v="Cundinamarca"/>
    <d v="1989-05-13T00:00:00"/>
    <n v="35"/>
    <s v="INGENIERIA AMBIENTAL Y DEL SANEAMIENTO"/>
    <m/>
  </r>
  <r>
    <x v="4"/>
    <s v="197-2024"/>
    <n v="102372"/>
    <s v="Secop II"/>
    <s v="197-2024-CPS-P(102372)"/>
    <s v="FDLSUBA-CD197-2024(102372)"/>
    <x v="0"/>
    <x v="0"/>
    <x v="1"/>
    <m/>
    <m/>
    <s v="DAVID SANTIAGO SIERRA UMAÑA"/>
    <n v="1053347811"/>
    <s v="Chiquinquira (Boyacá)"/>
    <n v="1997"/>
    <n v="28000000"/>
    <n v="0"/>
    <n v="0"/>
    <n v="28000000"/>
    <n v="7000000"/>
    <m/>
    <m/>
    <n v="1"/>
    <s v="Persona Natural"/>
    <x v="6"/>
    <s v="1. 10/05/2024 3:04:56 PM Mediante documento radicado en el Fondo de Desarrollo Local de Suba, por DIANA ROMERO, quien obra como apoyo a la supervisión del Contrato 197 DE 2024, se solicita CESIÓN del contrato suscrito con DIANA CHAMORRO, De conformidad con la justificación esgrimida en el documento anexo suscrito por el supervisor, que hace parte integral de la presente modificación contractual. Por lo anterior, se realiza la CESIÓN DEL CONTRATO A DAVID SIERRA, identificado (a) con C.C. N° 1053347811, a partir del 10 de Mayo de 2024, teniendo en cuenta la idoneidad, previa verificación de los requisitos aportados por el (la) contratista. Lo anterior de conformidad con los documentos anexos, los cuales hacen parte integral de la presente modificación contractual"/>
    <s v="Prestar los servicios profesionales en el Área de Gestión de Desarrollo Local en la asistencia técnica y estructuración de acciones enfocadas a contribuir a un cambio cultural sobre la relación del ciudadano con el entorno y el territorio a partir de la protección y preservación de los recursos naturales ambientales disponibles en la localidad de Suba"/>
    <s v="https://community.secop.gov.co/Public/Tendering/OpportunityDetail/Index?noticeUID=CO1.NTC.5874861&amp;isFromPublicArea=True&amp;isModal=true&amp;asPopupView=true"/>
    <x v="12"/>
    <x v="580"/>
    <d v="2024-04-01T00:00:00"/>
    <d v="2024-06-15T00:00:00"/>
    <s v="2 meses 15 días."/>
    <d v="2024-06-15T00:00:00"/>
    <s v=""/>
    <d v="2024-06-15T00:00:00"/>
    <m/>
    <s v="Término Ok"/>
    <m/>
    <m/>
    <m/>
    <m/>
    <s v="Carrera 110 BIS # 65 B 64"/>
    <n v="3215654041"/>
    <s v="santiagognr10@gmail.com"/>
    <s v="Bancolombia"/>
    <s v="Ahorros"/>
    <s v=" 46728992115"/>
    <s v="Masculino"/>
    <s v="Colombia"/>
    <s v="Chiquinquirá"/>
    <s v="Boyacá"/>
    <d v="1997-07-29T00:00:00"/>
    <n v="26"/>
    <s v="INGENIERIA AMBIENTAL "/>
    <m/>
  </r>
  <r>
    <x v="4"/>
    <s v="198-2024"/>
    <n v="102298"/>
    <s v="Secop II"/>
    <s v="198-2024-CPS-P(102298)"/>
    <s v="FDLSUBA-CD198-2024(102298)"/>
    <x v="0"/>
    <x v="0"/>
    <x v="1"/>
    <m/>
    <m/>
    <s v="INGRID MARCELA GOMEZ GOMEZ"/>
    <n v="52351485"/>
    <s v="Bogotá. D.C."/>
    <n v="1978"/>
    <n v="28000000"/>
    <n v="0"/>
    <n v="0"/>
    <n v="28000000"/>
    <n v="7000000"/>
    <m/>
    <m/>
    <n v="1"/>
    <s v="Persona Natural"/>
    <x v="6"/>
    <m/>
    <s v="PRESTAR LOS SERVICIOS PROFESIONALES COMO ABOGADO (A) PARA APOYAR LA GESTIÓN CONTRACTUAL DEL ÁREA GESTIÓN DEL_x000a_DESARROLLO LOCAL DE LA ALCALDÍA LOCAL DE SUBA EN LOS DIFERENTES PROCESOS DE SELECCIÓN EN SUS ETAPAS PRECONTRACTUAL,_x000a_CONTRACTUAL, Y POSTCONTRACTUAL AL IGUAL REALIZAR TRAMITE Y SEGUIMIENTO A PETICIONES REALIZADAS POR LA CIUDADANÍA,_x000a_ÓRGANOS DE CONTROL Y DEMÁS, RELACIONADOS CON TEMAS DE INFRAESTRUCTURA"/>
    <s v="https://community.secop.gov.co/Public/Tendering/OpportunityDetail/Index?noticeUID=CO1.NTC.5877798&amp;isFromPublicArea=True&amp;isModal=true&amp;asPopupView=true"/>
    <x v="11"/>
    <x v="580"/>
    <d v="2024-03-22T00:00:00"/>
    <d v="2024-06-15T00:00:00"/>
    <s v="2 meses 25 días."/>
    <d v="2024-06-15T00:00:00"/>
    <s v=""/>
    <d v="2024-06-15T00:00:00"/>
    <s v="2 meses 25 días."/>
    <s v="Término Ok"/>
    <m/>
    <m/>
    <m/>
    <m/>
    <s v="Calle 135A 10438"/>
    <n v="3108673251"/>
    <s v="ingridgomez0112@gmail.com"/>
    <s v="Bancolombia"/>
    <s v="Ahorros"/>
    <s v="19822301544"/>
    <s v="Femenino"/>
    <s v="Colombia"/>
    <s v="Bogotá, D.C."/>
    <s v="Cundinamarca"/>
    <d v="1978-08-09T00:00:00"/>
    <n v="45"/>
    <s v="ESPECIALIZACION EN DERECHO EN FAMILIA; DERECHO"/>
    <m/>
  </r>
  <r>
    <x v="4"/>
    <s v="199-2024"/>
    <n v="103558"/>
    <s v="Secop II"/>
    <s v="199-2024-CPS-P(103558)"/>
    <s v="FDLSUBA-CD199-2024(103558)"/>
    <x v="0"/>
    <x v="0"/>
    <x v="1"/>
    <m/>
    <m/>
    <s v="LAURA CAROLINA ALVAREZ GOMEZ"/>
    <n v="1032393608"/>
    <s v="Bogotá. D.C."/>
    <n v="1965"/>
    <n v="10100000"/>
    <n v="0"/>
    <n v="0"/>
    <n v="10100000"/>
    <n v="5050000"/>
    <m/>
    <m/>
    <n v="1"/>
    <s v="Persona Natural"/>
    <x v="0"/>
    <m/>
    <s v="Prestar sus servicios profesionales para apoyar las dinámicas de creación, acceso y consumo de bienes y servicios culturales y creativos en la localidad y promover los procesos de participación, información y organización territorial enfocadas en las prácticas artísticas, culturales y patrimoniales en la localidad de Suba para dar cumplimiento a las metas del proyecto de inversión 1965 - Suba territorio cultural"/>
    <s v="https://community.secop.gov.co/Public/Tendering/OpportunityDetail/Index?noticeUID=CO1.NTC.5875543&amp;isFromPublicArea=True&amp;isModal=true&amp;asPopupView=true"/>
    <x v="4"/>
    <x v="580"/>
    <d v="2024-04-02T00:00:00"/>
    <d v="2024-06-01T00:00:00"/>
    <s v="2 meses "/>
    <d v="2024-06-01T00:00:00"/>
    <s v=""/>
    <d v="2024-06-01T00:00:00"/>
    <m/>
    <s v="Término Ok"/>
    <m/>
    <m/>
    <m/>
    <m/>
    <s v="Carrera 105B #137B-35"/>
    <n v="3174685479"/>
    <s v="prisshoc@hotmail.com"/>
    <s v="Banco Caja Social (BCSC)"/>
    <s v="Ahorros"/>
    <s v="24094415230"/>
    <s v="Femenino"/>
    <s v="Colombia"/>
    <s v="Barichara"/>
    <s v="Santander"/>
    <d v="1987-08-09T00:00:00"/>
    <n v="36"/>
    <s v="MAESTRIA EN EDUCACION PARA LA PAZ; ARTES MUSICALES"/>
    <m/>
  </r>
  <r>
    <x v="4"/>
    <s v="200-2024"/>
    <n v="102961"/>
    <s v="Secop II"/>
    <s v="200-2024-CPS-P(102961)"/>
    <s v="FDLSUBA-CD200-2024(102961)"/>
    <x v="0"/>
    <x v="0"/>
    <x v="1"/>
    <m/>
    <m/>
    <s v="RODRIGO ANDRES OVIEDO ZEA"/>
    <n v="1110457705"/>
    <s v="Ibagué (Tolima)"/>
    <n v="1998"/>
    <n v="20200000"/>
    <n v="0"/>
    <n v="0"/>
    <n v="20200000"/>
    <n v="5050000"/>
    <m/>
    <m/>
    <n v="1"/>
    <s v="Persona Natural"/>
    <x v="6"/>
    <m/>
    <s v="Prestar los servicios profesionales al Área de Gestión del Desarrollo Local en la asistencia técnica y ejecución de acciones relacionadas con garantizar integralmente el derecho al uso del espacio público con fines sociales, deportivos culturales y el aprovechamiento económico como parte del derecho a la ciudad, en cumplimiento de las metas del Plan de Desarrollo Local y demás temas afines del proyecto de inversión 1998 - Espacio Público, un lugar de encuentro libre y democrático"/>
    <s v="https://community.secop.gov.co/Public/Tendering/OpportunityDetail/Index?noticeUID=CO1.NTC.5878391&amp;isFromPublicArea=True&amp;isModal=False"/>
    <x v="22"/>
    <x v="580"/>
    <d v="2024-04-02T00:00:00"/>
    <d v="2024-06-15T00:00:00"/>
    <s v="2 meses 14 días."/>
    <d v="2024-06-15T00:00:00"/>
    <s v=""/>
    <d v="2024-06-15T00:00:00"/>
    <s v="2 meses 14 días."/>
    <s v="Término Ok"/>
    <m/>
    <m/>
    <m/>
    <m/>
    <s v="Carrera 48 # 127 75 TO 4"/>
    <n v="3006563865"/>
    <s v="roviedozea@gmail.com"/>
    <s v="Bancolombia"/>
    <s v="Ahorros"/>
    <s v="59768327267"/>
    <s v="Masculino"/>
    <s v="Colombia"/>
    <s v="Ibagué"/>
    <s v="Tolima"/>
    <d v="1987-03-25T00:00:00"/>
    <n v="37"/>
    <s v="ESPECIALIZACION EN GERENCIA Y ADMINISTRACION FINANCIERA; ECONOMIA"/>
    <m/>
  </r>
  <r>
    <x v="4"/>
    <s v="201-2024"/>
    <n v="103353"/>
    <s v="Secop II"/>
    <s v="201-2024-CPS-P(103353)"/>
    <s v="FDLSUBA-CD201-2024(103353)"/>
    <x v="0"/>
    <x v="0"/>
    <x v="1"/>
    <m/>
    <m/>
    <s v="CRSITIAN ALBERTO DUARTE"/>
    <n v="1015455916"/>
    <s v="Bogotá. D.C."/>
    <n v="1978"/>
    <n v="20200000"/>
    <n v="0"/>
    <n v="0"/>
    <n v="20200000"/>
    <n v="5050000"/>
    <m/>
    <m/>
    <n v="1"/>
    <s v="Persona Natural"/>
    <x v="6"/>
    <m/>
    <s v="Prestar servicios de apoyo profesional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5878629&amp;isFromPublicArea=True&amp;isModal=False"/>
    <x v="6"/>
    <x v="580"/>
    <d v="2024-04-01T00:00:00"/>
    <d v="2024-06-15T00:00:00"/>
    <s v="2 meses 15 días."/>
    <d v="2024-06-15T00:00:00"/>
    <s v=""/>
    <d v="2024-06-15T00:00:00"/>
    <s v="2 meses 15 días."/>
    <s v="Término Ok"/>
    <m/>
    <m/>
    <m/>
    <m/>
    <s v="Calle 7370A 08"/>
    <n v="3143174752"/>
    <s v="cristhianduarte1095@gmail.com"/>
    <s v="Bancolombia"/>
    <s v="Ahorros"/>
    <s v="63853167209"/>
    <s v="Masculino"/>
    <s v="Colombia"/>
    <s v="Bogotá, D.C."/>
    <s v="Cundinamarca"/>
    <d v="1995-08-10T00:00:00"/>
    <n v="28"/>
    <s v="CIENCIA POLÍTICA"/>
    <m/>
  </r>
  <r>
    <x v="4"/>
    <s v="202-2024"/>
    <n v="102375"/>
    <s v="Secop II"/>
    <s v="202-2024-CPS-AG(102375)"/>
    <s v="FDLSUBA-CD202-2024(102375)"/>
    <x v="0"/>
    <x v="0"/>
    <x v="0"/>
    <m/>
    <m/>
    <s v="LUIS FERNANDO MORA RODRIGUEZ"/>
    <n v="17990466"/>
    <s v="Hatonuevo (Guajira)"/>
    <n v="1979"/>
    <n v="10200000"/>
    <n v="0"/>
    <n v="0"/>
    <n v="10200000"/>
    <n v="2550000"/>
    <m/>
    <m/>
    <n v="1"/>
    <s v="Persona Natural"/>
    <x v="6"/>
    <m/>
    <s v="APOYAR ADMINISTRATIVA Y ASISTENCIALMENTE A LAS INSPECCIONES DE POLICÍA DE LA LOCALIDAD."/>
    <s v="https://community.secop.gov.co/Public/Tendering/OpportunityDetail/Index?noticeUID=CO1.NTC.5875309&amp;isFromPublicArea=True&amp;isModal=true&amp;asPopupView=true"/>
    <x v="25"/>
    <x v="580"/>
    <d v="2024-04-01T00:00:00"/>
    <d v="2024-06-15T00:00:00"/>
    <s v="2 meses 15 días."/>
    <d v="2024-06-15T00:00:00"/>
    <s v=""/>
    <d v="2024-06-15T00:00:00"/>
    <m/>
    <s v="Término Ok"/>
    <m/>
    <m/>
    <m/>
    <m/>
    <s v="Calle 58 No. 30-13, Bogota- Colombia Apto - 501"/>
    <n v="3233925853"/>
    <s v="luvajoen@gmail.com"/>
    <s v="Banco Davivienda"/>
    <s v="Ahorros"/>
    <s v="488423310306"/>
    <s v="Masculino"/>
    <s v="Colombia"/>
    <s v="Maicao"/>
    <s v="Guajira"/>
    <d v="1985-03-29T00:00:00"/>
    <n v="39"/>
    <s v="BACHILLER"/>
    <m/>
  </r>
  <r>
    <x v="4"/>
    <s v="203-2024"/>
    <n v="106190"/>
    <s v="Secop II"/>
    <s v="203-2024-CPS-P(106190)"/>
    <s v="FDLSUBA-CD203-2024(106190)"/>
    <x v="0"/>
    <x v="0"/>
    <x v="1"/>
    <m/>
    <m/>
    <s v="LUZ ADRIANA VARGAS RENDON"/>
    <n v="52785500"/>
    <s v="Bogotá. D.C."/>
    <n v="1953"/>
    <n v="15150000"/>
    <n v="0"/>
    <n v="0"/>
    <n v="15150000"/>
    <n v="5050000"/>
    <m/>
    <m/>
    <n v="3"/>
    <s v="Persona Natural"/>
    <x v="6"/>
    <m/>
    <s v="PRESTAR LOS SERVICIOS PROFESIONALES PARA LA OPERACIÓN, SEGUIMIENTO Y CUMPLIMIENTO DE LOS PROCESOS Y PROCEDIMIENTOS DEL_x000a_SERVICIO APOYO ECONÓMICO TIPO C, REQUERIDOS PARA EL OPORTUNO Y ADECUADO REGISTRO, CRUCE Y REPORTE DE LOS DATOS EN EL_x000a_SISTEMA MISIONAL SIRBE, QUE CONTRIBUYAN A LA GARANTÍA DE LOS DERECHOS DE LA POBLACIÓN MAYOR EN EL MARCO DE LA POLÍTICA_x000a_PÚBLICA SOCIAL PARA EL ENVEJECIMIENTO Y LA VEJEZ EN EL DISTRITO CAPITAL A CARGO DE LA ALCALDÍA LOCAL."/>
    <s v="https://community.secop.gov.co/Public/Tendering/OpportunityDetail/Index?noticeUID=CO1.NTC.5879047&amp;isFromPublicArea=True&amp;isModal=False"/>
    <x v="2"/>
    <x v="580"/>
    <d v="2024-04-01T00:00:00"/>
    <d v="2024-06-15T00:00:00"/>
    <s v="2 meses 15 días."/>
    <d v="2024-06-15T00:00:00"/>
    <s v=""/>
    <d v="2024-06-15T00:00:00"/>
    <s v="2 meses 15 días."/>
    <s v="Término Ok"/>
    <m/>
    <m/>
    <m/>
    <m/>
    <s v="Calle 24 B # 80 B 19, Barrio Modelia."/>
    <n v="3006784893"/>
    <s v="adrivargasrendon@hotmail.com"/>
    <s v="Banco Davivienda"/>
    <s v="Ahorros"/>
    <s v="0570476970004398"/>
    <s v="Femenino"/>
    <s v="Colombia"/>
    <s v="Bogotá, D.C."/>
    <s v="Cundinamarca"/>
    <d v="1982-08-28T00:00:00"/>
    <n v="41"/>
    <s v="PSICOLOGIA"/>
    <m/>
  </r>
  <r>
    <x v="4"/>
    <s v="204-2024"/>
    <n v="102510"/>
    <s v="Secop II"/>
    <s v="204-2024-CPS-P(102510)"/>
    <s v="FDLSUBA-CD204-2024(102510)"/>
    <x v="0"/>
    <x v="0"/>
    <x v="1"/>
    <m/>
    <m/>
    <s v="CLAUDIA PATRICIA URREGO MORENO"/>
    <n v="52990899"/>
    <s v="Bogotá. D.C."/>
    <n v="1979"/>
    <n v="23333334"/>
    <n v="0"/>
    <n v="0"/>
    <n v="23333334"/>
    <n v="7000000"/>
    <m/>
    <m/>
    <n v="5"/>
    <s v="Persona Natural"/>
    <x v="6"/>
    <m/>
    <s v="PRESTAR LOS SERVICIOS PROFESIONALES PARA APOYAR JURÍDICA Y TÉCNICAMENTE PARA LA COORDINACIÓN DE LAS ACTIVIDADES ENCAMINADAS AL CUMPLIMIENTO DE LAS METAS ESTABLECIDAS EN LOS PLANES DE TRABAJO SUSCRITOS PARA TODOS LOS ASUNTOS JURÍDICOS DE INSPECCIÓN VIGILANCIA Y CONTROL DE LA ALCALDÍA LOCAL DE SUBA"/>
    <s v="https://community.secop.gov.co/Public/Tendering/OpportunityDetail/Index?noticeUID=CO1.NTC.5878046&amp;isFromPublicArea=True&amp;isModal=False"/>
    <x v="21"/>
    <x v="580"/>
    <d v="2024-04-01T00:00:00"/>
    <d v="2024-06-15T00:00:00"/>
    <s v="2 meses 15 días."/>
    <d v="2024-06-15T00:00:00"/>
    <s v=""/>
    <d v="2024-06-15T00:00:00"/>
    <s v="2 meses 15 días."/>
    <s v="Término Ok"/>
    <m/>
    <m/>
    <m/>
    <m/>
    <s v="Carrera 8F # 159B - 34"/>
    <n v="3013627540"/>
    <s v="claudiauabog@hotmail.com"/>
    <s v="Banco Davivienda"/>
    <s v="Ahorros"/>
    <s v="450700087130"/>
    <s v="Femenino"/>
    <s v="Colombia"/>
    <s v="Bogotá, D.C."/>
    <s v="Cundinamarca"/>
    <d v="1982-11-27T00:00:00"/>
    <n v="41"/>
    <s v="DERECHO"/>
    <m/>
  </r>
  <r>
    <x v="4"/>
    <s v="205-2024"/>
    <n v="102349"/>
    <s v="Secop II"/>
    <s v="205-2024-CPS-P(102349)"/>
    <s v="FDLSUBA-CD205-2024(102349)"/>
    <x v="0"/>
    <x v="0"/>
    <x v="1"/>
    <m/>
    <m/>
    <s v="ANA JOHANNA SANTAMARIA BUSTAMANTE"/>
    <n v="52780751"/>
    <s v="Bogotá. D.C."/>
    <n v="1953"/>
    <n v="19695000"/>
    <n v="0"/>
    <n v="0"/>
    <n v="19695000"/>
    <n v="5050000"/>
    <m/>
    <m/>
    <n v="1"/>
    <s v="Persona Natural"/>
    <x v="6"/>
    <m/>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5880901&amp;isFromPublicArea=True&amp;isModal=False"/>
    <x v="2"/>
    <x v="580"/>
    <d v="2024-04-03T00:00:00"/>
    <d v="2024-06-15T00:00:00"/>
    <s v="2 meses 13 días."/>
    <d v="2024-06-15T00:00:00"/>
    <s v=""/>
    <d v="2024-06-15T00:00:00"/>
    <s v="2 meses 13 días."/>
    <s v="Término Ok"/>
    <m/>
    <m/>
    <m/>
    <m/>
    <s v="Carrera 53 C # 130 49 CONJ Portal de Iberia"/>
    <n v="3196379143"/>
    <s v="johannita80@hotmail.com"/>
    <s v="Banco Caja Social (BCSC)"/>
    <s v="Ahorros"/>
    <n v="24081105359"/>
    <s v="Femenino"/>
    <s v="Colombia"/>
    <s v="Bogotá, D.C."/>
    <s v="Cundinamarca"/>
    <d v="1984-09-20T00:00:00"/>
    <n v="39"/>
    <s v="LICENCIATURA EN PSICOLOGIA Y PEDAGOGIA"/>
    <m/>
  </r>
  <r>
    <x v="4"/>
    <s v="206-2024"/>
    <n v="102509"/>
    <s v="Secop II"/>
    <s v="206-2024-CPS-P(102509)"/>
    <s v="FDLSUBA-CD206-2024(102509)"/>
    <x v="0"/>
    <x v="0"/>
    <x v="1"/>
    <m/>
    <m/>
    <s v="JOHANA DEL PILAR CALDERON SANABRIA"/>
    <n v="1053322355"/>
    <s v="Chiquinquira (Boyacá)"/>
    <n v="1979"/>
    <n v="20200000"/>
    <n v="0"/>
    <n v="0"/>
    <n v="20200000"/>
    <n v="5050000"/>
    <m/>
    <m/>
    <n v="5"/>
    <s v="Persona Natural"/>
    <x v="6"/>
    <m/>
    <s v="PRESTAR SERVICIOS PROFESIONALES A LA ALCALDIA LOCAL DE SUBA PARA EL DESARROLLO DE ACCIONES JURÍDICAS QUE PERMITAN LA DEPURACIÓN DE LAS ACTUACIONES ADMINISTRATIVAS"/>
    <s v="https://community.secop.gov.co/Public/Tendering/OpportunityDetail/Index?noticeUID=CO1.NTC.5879505&amp;isFromPublicArea=True&amp;isModal=true&amp;asPopupView=true"/>
    <x v="21"/>
    <x v="579"/>
    <d v="2024-04-01T00:00:00"/>
    <d v="2024-06-15T00:00:00"/>
    <s v="2 meses 15 días."/>
    <d v="2024-06-15T00:00:00"/>
    <s v=""/>
    <d v="2024-06-15T00:00:00"/>
    <s v="2 meses 15 días."/>
    <s v="Término Ok"/>
    <m/>
    <m/>
    <m/>
    <m/>
    <s v="Carrera 47ª Nº 22ª-71 Apto 501"/>
    <n v="3115514978"/>
    <s v="johapica1127@hotmail.com"/>
    <s v="Banco Caja Social (BCSC)"/>
    <s v="Ahorros"/>
    <n v="24081166727"/>
    <s v="Femenino"/>
    <s v="Colombia"/>
    <s v="Chiquinquirá"/>
    <s v="Boyacá"/>
    <d v="1986-02-01T00:00:00"/>
    <n v="38"/>
    <s v="DERECHO"/>
    <m/>
  </r>
  <r>
    <x v="4"/>
    <s v="207-2024"/>
    <n v="102507"/>
    <s v="Secop II"/>
    <s v="207-2024-CPS-P(102507)"/>
    <s v="FDLSUBA-CD207-2024(102507)"/>
    <x v="0"/>
    <x v="0"/>
    <x v="1"/>
    <m/>
    <m/>
    <s v="DIANA MARIA NOREÑA CASALLAS"/>
    <n v="53006948"/>
    <s v="Bogotá. D.C."/>
    <n v="1979"/>
    <n v="20200000"/>
    <n v="0"/>
    <n v="0"/>
    <n v="20200000"/>
    <n v="5050000"/>
    <m/>
    <m/>
    <n v="1"/>
    <s v="Persona Natural"/>
    <x v="6"/>
    <m/>
    <s v="PRESTAR LOS SERVICIOS PROFESIONALES PARA APOYAR JURÍDICAMENTE LA EJECUCIÓN DE LAS ACCIONES REQUERIDAS PARA LA DEPURACIÓN DE LAS ACTUACIONES ADMINISTRATIVAS QUE CURSAN EN LA ALCALDÍA LOCAL"/>
    <s v="https://community.secop.gov.co/Public/Tendering/OpportunityDetail/Index?noticeUID=CO1.NTC.5879379&amp;isFromPublicArea=True&amp;isModal=False"/>
    <x v="21"/>
    <x v="580"/>
    <d v="2024-04-02T00:00:00"/>
    <d v="2024-06-15T00:00:00"/>
    <s v="2 meses 14 días."/>
    <d v="2024-06-15T00:00:00"/>
    <s v=""/>
    <d v="2024-06-15T00:00:00"/>
    <s v="2 meses 14 días."/>
    <s v="Término Ok"/>
    <m/>
    <m/>
    <m/>
    <m/>
    <s v="Calle 12A No 71B-40"/>
    <n v="3204493877"/>
    <s v="dinaprince26@hotmail.com"/>
    <s v="Bancolombia"/>
    <s v="Ahorros"/>
    <s v="05308934031"/>
    <s v="Femenino"/>
    <s v="Colombia"/>
    <s v="Bogotá, D.C."/>
    <s v="Cundinamarca"/>
    <d v="1983-07-18T00:00:00"/>
    <n v="40"/>
    <s v="DERECHO Y CIENCIAS POLITICAS; ESPECIALIZACION EN DERECHO PROCESAL CONSTITUCIONAL"/>
    <m/>
  </r>
  <r>
    <x v="4"/>
    <s v="208-2024"/>
    <n v="102404"/>
    <s v="Secop II"/>
    <s v="208-2024-CPS-AG(102404)"/>
    <s v="FDLSUBA-CD208-2024(102404)"/>
    <x v="0"/>
    <x v="0"/>
    <x v="0"/>
    <m/>
    <m/>
    <s v="DIRONN MAURICIO TRINIDAD AMADO"/>
    <n v="1010244911"/>
    <s v="Bogotá. D.C."/>
    <n v="1978"/>
    <n v="10200000"/>
    <n v="0"/>
    <n v="0"/>
    <n v="10200000"/>
    <n v="2550000"/>
    <m/>
    <m/>
    <n v="3"/>
    <s v="Persona Natural"/>
    <x v="6"/>
    <m/>
    <s v="PRESTAR SUS SERVICIOS DE APOYO LOGÍSTICO ASISTENCIAL PARA EL DESARROLLO DE ACTIVIDADES Y EVENTOS LOCALES DE LA ALCALDÍA LOCAL DE SUBA"/>
    <s v="https://community.secop.gov.co/Public/Tendering/OpportunityDetail/Index?noticeUID=CO1.NTC.5879237&amp;isFromPublicArea=True&amp;isModal=False"/>
    <x v="15"/>
    <x v="580"/>
    <d v="2024-04-02T00:00:00"/>
    <d v="2024-06-15T00:00:00"/>
    <s v="2 meses 14 días."/>
    <d v="2024-06-15T00:00:00"/>
    <s v=""/>
    <d v="2024-06-15T00:00:00"/>
    <s v="2 meses 14 días."/>
    <s v="Término Ok"/>
    <m/>
    <m/>
    <m/>
    <m/>
    <s v="Carrera 87 # 128A - 35"/>
    <n v="3022820975"/>
    <s v="dironntrinidad@gmail.com"/>
    <s v="Banco Davivienda"/>
    <s v="Ahorros"/>
    <s v="008200799636"/>
    <s v="Masculino"/>
    <s v="Colombia"/>
    <s v="Bogotá, D.C."/>
    <s v="Cundinamarca"/>
    <d v="1999-03-22T00:00:00"/>
    <n v="25"/>
    <s v="TÉCNICO EN ASISTENCIA ADMINISTRATIVA"/>
    <m/>
  </r>
  <r>
    <x v="4"/>
    <s v="209-2024"/>
    <n v="102481"/>
    <s v="Secop II"/>
    <s v="209-2024-CPS-AG(102481)"/>
    <s v="FDLSUBA-CD209-2024(102481)"/>
    <x v="0"/>
    <x v="0"/>
    <x v="0"/>
    <m/>
    <m/>
    <s v="PAULA ANDREA IDARRAGA MONDRAGON"/>
    <n v="52428295"/>
    <s v="Bogotá. D.C."/>
    <n v="1979"/>
    <n v="16000000"/>
    <n v="0"/>
    <n v="0"/>
    <n v="16000000"/>
    <n v="4000000"/>
    <m/>
    <m/>
    <n v="1"/>
    <s v="Persona Natural"/>
    <x v="6"/>
    <m/>
    <s v="PRESTAR LOS SERVICIOS DE APOYO EN EL ÁREA DE GESTIÓN DEL DESARROLLO LOCAL, REALIZANDO ACTIVIDADES ADMINISTRATIVAS EN LAS DIFERENTES ETAPAS DE LOS PROCESOS DE ADQUISICIÓN DE BIENES Y SERVICIOS RELACIONADOS CON PROCESOS DE PRENSA, COMUNICACIONES Y EVENTOS EN LA ORGANIZACIÓN TERRITORIAL EN LA LOCALIDAD DE SUBA"/>
    <s v="https://community.secop.gov.co/Public/Tendering/OpportunityDetail/Index?noticeUID=CO1.NTC.5884978&amp;isFromPublicArea=True&amp;isModal=true&amp;asPopupView=true"/>
    <x v="15"/>
    <x v="579"/>
    <d v="2024-04-02T00:00:00"/>
    <d v="2024-06-15T00:00:00"/>
    <s v="2 meses 14 días."/>
    <d v="2024-06-15T00:00:00"/>
    <s v=""/>
    <d v="2024-06-15T00:00:00"/>
    <s v="2 meses 14 días."/>
    <s v="Término Ok"/>
    <m/>
    <m/>
    <m/>
    <m/>
    <s v="Carrera 58c # 153 -08"/>
    <n v="3022147899"/>
    <s v="paulaidarraga5@gmail.com"/>
    <s v="Bancolombia"/>
    <s v="Ahorros"/>
    <s v="55600013750 "/>
    <s v="Femenino"/>
    <s v="Colombia"/>
    <s v="Cali"/>
    <s v="Valle del Cauca"/>
    <d v="1978-09-05T00:00:00"/>
    <n v="45"/>
    <s v="Psicología Social; PSICOLOGIA"/>
    <m/>
  </r>
  <r>
    <x v="4"/>
    <s v="210-2024"/>
    <n v="102370"/>
    <s v="Secop II"/>
    <s v="210-2024-CPS-P(102370)"/>
    <s v="FDLSUBA-CD210-2024(102370)"/>
    <x v="0"/>
    <x v="0"/>
    <x v="1"/>
    <m/>
    <m/>
    <s v="YANITZA CATHERINE GOMEZ AVILA"/>
    <n v="1019009033"/>
    <s v="Bogotá. D.C."/>
    <n v="1953"/>
    <n v="20200000"/>
    <n v="0"/>
    <n v="0"/>
    <n v="20200000"/>
    <n v="5050000"/>
    <m/>
    <m/>
    <n v="3"/>
    <s v="Persona Natural"/>
    <x v="6"/>
    <m/>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5883236&amp;isFromPublicArea=True&amp;isModal=False"/>
    <x v="2"/>
    <x v="580"/>
    <d v="2024-04-01T00:00:00"/>
    <d v="2024-06-15T00:00:00"/>
    <s v="2 meses 15 días."/>
    <d v="2024-06-15T00:00:00"/>
    <s v=""/>
    <d v="2024-06-15T00:00:00"/>
    <s v="2 meses 15 días."/>
    <s v="Término Ok"/>
    <m/>
    <m/>
    <m/>
    <m/>
    <s v="Calle 132 a # 89-51"/>
    <n v="3222553741"/>
    <s v="catherinegomez863@gmail.com"/>
    <s v="Bancolombia"/>
    <s v="Ahorros"/>
    <s v="28312425914"/>
    <s v="Masculino"/>
    <s v="Colombia"/>
    <s v="Bogotá, D.C."/>
    <s v="Cundinamarca"/>
    <d v="1986-09-02T00:00:00"/>
    <n v="37"/>
    <s v="TECNICA PROFESIONAL EN ADMINISTRACION DE EMPRESAS; TECNOLOGIA EN ADMINISTRACION FINANCIERA"/>
    <m/>
  </r>
  <r>
    <x v="4"/>
    <s v="211-2024"/>
    <n v="102861"/>
    <s v="Secop II"/>
    <s v="211-2024-CPS-P(102861)"/>
    <s v="FDLSUBA-CD211-2024(102861)"/>
    <x v="0"/>
    <x v="0"/>
    <x v="1"/>
    <m/>
    <m/>
    <s v="DAGOBERTO RODRIGUEZ MARTINEZ"/>
    <n v="88141104"/>
    <s v="Ocaña (Norte de Santander)"/>
    <n v="1957"/>
    <n v="20200000"/>
    <n v="0"/>
    <n v="0"/>
    <n v="20200000"/>
    <n v="5050000"/>
    <m/>
    <m/>
    <n v="1"/>
    <s v="Persona Natural"/>
    <x v="6"/>
    <m/>
    <s v="Prestar servicios profesionales en el área de Gestión del Desarrollo Local de la Alcaldía Local de Suba, para apoyar en el proceso de formulación, ejecución, seguimiento y evaluación de las acciones encaminadas a promover y garantizar oportunidades de educación superior para la ciudadanía de la localidad de Suba, en el marco del cumplimiento del proyecto de inversión 1957 Construyendo nuestra infancia Local"/>
    <s v="https://community.secop.gov.co/Public/Tendering/OpportunityDetail/Index?noticeUID=CO1.NTC.5887396&amp;isFromPublicArea=True&amp;isModal=true&amp;asPopupView=true"/>
    <x v="20"/>
    <x v="579"/>
    <d v="2024-04-02T00:00:00"/>
    <d v="2024-06-15T00:00:00"/>
    <s v="2 meses 14 días."/>
    <d v="2024-06-15T00:00:00"/>
    <s v=""/>
    <d v="2024-06-15T00:00:00"/>
    <s v="2 meses 14 días."/>
    <s v="Término Ok"/>
    <m/>
    <m/>
    <m/>
    <m/>
    <s v="Calle 3A SUR 71 D 77"/>
    <n v="3143308073"/>
    <s v="daroma6384@gmail.com"/>
    <s v="Banco Davivienda"/>
    <s v="Ahorros"/>
    <s v="0550007400726886"/>
    <s v="Masculino"/>
    <s v="Colombia"/>
    <s v="San Calixto"/>
    <s v="Norte de Santander"/>
    <d v="1967-10-10T00:00:00"/>
    <n v="56"/>
    <s v="ESPECIALIZACION EN LA RESPONSABILIDAD PENAL DEL SERVIDOR DERECHO Y CIENCIAS POLITICAS; LICENCIATURA EN EDUCACION BASICA Y MEDIA VOCACIONAL AREA EDUCACION"/>
    <m/>
  </r>
  <r>
    <x v="4"/>
    <s v="212-2024"/>
    <n v="102305"/>
    <s v="Secop II"/>
    <s v="212-2024-CPS-AG(102305)"/>
    <s v="FDLSUBA-CD212-2024(102305)"/>
    <x v="0"/>
    <x v="0"/>
    <x v="0"/>
    <m/>
    <m/>
    <s v="SANDRA PATRICIA CRISTANCHO MEJIA"/>
    <n v="52157561"/>
    <s v="Bogotá. D.C."/>
    <n v="1978"/>
    <n v="16000000"/>
    <n v="0"/>
    <n v="0"/>
    <n v="16000000"/>
    <n v="4000000"/>
    <m/>
    <m/>
    <n v="1"/>
    <s v="Persona Natural"/>
    <x v="6"/>
    <m/>
    <s v="Prestar servicios de apoyo técnico en el área de Gestión del Desarrollo Local realizando las labores asistenciales para las actividades de temas de infraestructura local en cumplimiento de las metas del plan de gestión de la vigencia"/>
    <s v="https://community.secop.gov.co/Public/Tendering/OpportunityDetail/Index?noticeUID=CO1.NTC.5890846&amp;isFromPublicArea=True&amp;isModal=true&amp;asPopupView=true"/>
    <x v="11"/>
    <x v="582"/>
    <d v="2024-04-02T00:00:00"/>
    <d v="2024-06-15T00:00:00"/>
    <s v="2 meses 14 días."/>
    <d v="2024-06-15T00:00:00"/>
    <s v=""/>
    <d v="2024-06-15T00:00:00"/>
    <s v="2 meses 14 días."/>
    <s v="Término Ok"/>
    <m/>
    <m/>
    <m/>
    <m/>
    <s v="Calle 83ª #112F-15 int 32 apto 103 Conjunto Arces Azules Ciudadela Colsubsidio"/>
    <n v="3182804081"/>
    <s v="sandrap1202@yahoo.es"/>
    <s v="Banco Davivienda"/>
    <s v="Ahorros"/>
    <s v="008970287101 "/>
    <s v="Femenino"/>
    <s v="Colombia"/>
    <s v="La Dorada"/>
    <s v="Caldas"/>
    <d v="1974-12-02T00:00:00"/>
    <n v="49"/>
    <s v="TECNOLOGIA EN DISEÑO GRAFICO; TÉCNICA PROFESIONAL EN SECRETARIADO BILINGÜE"/>
    <m/>
  </r>
  <r>
    <x v="4"/>
    <s v="213-2024"/>
    <n v="106514"/>
    <s v="Secop II"/>
    <s v="213-2024-CPS-P(106514)"/>
    <s v="FDLSUBA-CD213-2024(106514)"/>
    <x v="0"/>
    <x v="0"/>
    <x v="1"/>
    <m/>
    <m/>
    <s v="LAURA CAMILA BERNAL MONTOYA"/>
    <n v="1032435578"/>
    <s v="Bogotá. D.C."/>
    <n v="1978"/>
    <n v="21000000"/>
    <n v="0"/>
    <n v="0"/>
    <n v="21000000"/>
    <n v="7000000"/>
    <m/>
    <m/>
    <n v="1"/>
    <s v="Persona Natural"/>
    <x v="6"/>
    <m/>
    <s v="PRESTAR SERVICIOS PROFESIONALES PARA APOYAR LAS ACTIVIDADES DE PEDAGOGÍA E INNOVACIÓN SOCIAL DEL LABORATORIO DE INNOVACIÓN DE SUBA"/>
    <s v="https://community.secop.gov.co/Public/Tendering/OpportunityDetail/Index?noticeUID=CO1.NTC.5891030&amp;isFromPublicArea=True&amp;isModal=true&amp;asPopupView=true"/>
    <x v="9"/>
    <x v="579"/>
    <d v="2024-04-02T00:00:00"/>
    <d v="2024-06-15T00:00:00"/>
    <s v="2 meses 14 días."/>
    <d v="2024-06-15T00:00:00"/>
    <s v=""/>
    <d v="2024-06-15T00:00:00"/>
    <s v="2 meses 14 días."/>
    <s v="Término Ok"/>
    <m/>
    <m/>
    <m/>
    <m/>
    <s v="Calle 94 A 61 5"/>
    <n v="3132560646"/>
    <s v="laubernal3@hotmail.com"/>
    <s v="Bancolombia"/>
    <s v="Ahorros"/>
    <s v="67475203621"/>
    <s v="Femenino"/>
    <s v="Colombia"/>
    <s v="Bogotá, D.C."/>
    <s v="Cundinamarca"/>
    <d v="1990-03-03T00:00:00"/>
    <n v="34"/>
    <s v="Master en Educación y Desarrollo Digital Pedagógico; Master en Diseño Publicitario e Innovación en Comunicación de Marcas; DISEÑO INDUSTRIAL"/>
    <m/>
  </r>
  <r>
    <x v="4"/>
    <s v="214-2024"/>
    <n v="102286"/>
    <s v="Secop II"/>
    <s v="214-2024-CPS-AG(102286)"/>
    <s v="FDLSUBA-CD-214(102286)"/>
    <x v="0"/>
    <x v="0"/>
    <x v="0"/>
    <m/>
    <m/>
    <s v="ANTONIS JESUS MEJIA"/>
    <n v="1038436509"/>
    <m/>
    <n v="1978"/>
    <n v="16000000"/>
    <n v="0"/>
    <n v="0"/>
    <n v="16000000"/>
    <n v="4000000"/>
    <m/>
    <m/>
    <n v="5"/>
    <s v="Persona Natural"/>
    <x v="6"/>
    <m/>
    <s v="PRESTAR LOS SERVICIOS DE APOYO EN EL AREA DE GESTION DE DESARROLLO LOCAL EN EL ACOMPAÑAMIENTO DE ACCIONES ENFOCADAS A FORTALECER EL TEJIDO SOCIAL DENTRO DE LAS ACCIONES AMBIENTALES DE LA LOCALIDAD DE SUBA"/>
    <s v="https://community.secop.gov.co/Public/Tendering/OpportunityDetail/Index?noticeUID=CO1.NTC.5889068&amp;isFromPublicArea=True&amp;isModal=true&amp;asPopupView=true"/>
    <x v="12"/>
    <x v="579"/>
    <d v="2024-04-01T00:00:00"/>
    <d v="2024-06-15T00:00:00"/>
    <s v="2 meses 15 días."/>
    <d v="2024-06-15T00:00:00"/>
    <s v=""/>
    <d v="2024-06-15T00:00:00"/>
    <s v="2 meses 15 días."/>
    <s v="Término Ok"/>
    <m/>
    <m/>
    <m/>
    <m/>
    <s v="Carrera 92d# 127d-47"/>
    <n v="3137176675"/>
    <s v="Antonyjesus62@gmail.com"/>
    <s v="Bancolombia"/>
    <s v="Ahorros"/>
    <s v="19888073399"/>
    <s v="Masculino"/>
    <s v="Colombia"/>
    <s v="Nechi "/>
    <s v="Antioquia"/>
    <d v="1988-02-29T00:00:00"/>
    <n v="36"/>
    <s v="TECNOLOGIA AGROAMBIENTAL"/>
    <m/>
  </r>
  <r>
    <x v="4"/>
    <s v="215-2024"/>
    <n v="102362"/>
    <s v="Secop II"/>
    <s v="215-2024-CPS-AG-(102362)"/>
    <s v="FDLSUBA-CD215-2024(102362)"/>
    <x v="0"/>
    <x v="0"/>
    <x v="0"/>
    <m/>
    <m/>
    <s v="LUIS ALEJANDRO RAMIREZ"/>
    <n v="1118566890"/>
    <m/>
    <n v="1978"/>
    <n v="16000000"/>
    <n v="0"/>
    <n v="0"/>
    <n v="16000000"/>
    <n v="4000000"/>
    <m/>
    <m/>
    <n v="1"/>
    <s v="Persona Natural"/>
    <x v="6"/>
    <m/>
    <s v="FORTALECER EL TEJIDO SOCIAL DENTRO DE LAS ACCIONES AMBIENTALES DE LA LOCALIDAD DE SUBA"/>
    <s v="https://community.secop.gov.co/Public/Tendering/OpportunityDetail/Index?noticeUID=CO1.NTC.5897611&amp;isFromPublicArea=True&amp;isModal=true&amp;asPopupView=true"/>
    <x v="11"/>
    <x v="583"/>
    <d v="2024-04-02T00:00:00"/>
    <d v="2024-06-15T00:00:00"/>
    <s v="2 meses 14 días."/>
    <d v="2024-06-15T00:00:00"/>
    <s v=""/>
    <d v="2024-06-15T00:00:00"/>
    <s v="2 meses 14 días."/>
    <s v="Término Ok"/>
    <m/>
    <m/>
    <m/>
    <m/>
    <s v="Carrera 55A # 163 - 35"/>
    <n v="3212517913"/>
    <s v="ramirezingenierias@gmail.com"/>
    <s v="Bancolombia"/>
    <s v="Ahorros"/>
    <s v="62980289911"/>
    <s v="Masculino"/>
    <s v="Colombia"/>
    <s v="Bogotá D.C."/>
    <s v="Cundinamarca"/>
    <d v="1996-12-23T00:00:00"/>
    <n v="27"/>
    <s v="ESPECIALIZACION EN PATOLOGIA DE LA CONSTRUCCION"/>
    <m/>
  </r>
  <r>
    <x v="4"/>
    <s v="216-2024"/>
    <n v="102469"/>
    <s v="Secop II"/>
    <s v="216-2024-CPS-AG-(102469)"/>
    <s v="FDLSUBA-CD216-2024(102469)"/>
    <x v="0"/>
    <x v="0"/>
    <x v="0"/>
    <m/>
    <m/>
    <s v="SANTIAGO LOPEZ OTERO"/>
    <n v="1020810417"/>
    <m/>
    <n v="1979"/>
    <n v="10200000"/>
    <n v="0"/>
    <n v="0"/>
    <n v="10200000"/>
    <n v="2550000"/>
    <m/>
    <m/>
    <n v="1"/>
    <s v="Persona Natural"/>
    <x v="6"/>
    <m/>
    <s v="El contrato que se pretende celebrar, tendrá por objeto Apoyar administrativa y asistencialmente a las Inspecciones de Policía de la Localidad"/>
    <s v="https://community.secop.gov.co/Public/Tendering/OpportunityDetail/Index?noticeUID=CO1.NTC.5898588&amp;isFromPublicArea=True&amp;isModal=true&amp;asPopupView=true"/>
    <x v="29"/>
    <x v="584"/>
    <d v="2024-04-02T00:00:00"/>
    <d v="2024-06-15T00:00:00"/>
    <s v="2 meses 14 días."/>
    <d v="2024-06-15T00:00:00"/>
    <s v=""/>
    <d v="2024-06-15T00:00:00"/>
    <s v="2 meses 14 días."/>
    <s v="Término Ok"/>
    <m/>
    <m/>
    <m/>
    <m/>
    <s v="Calle 116 #50a-64"/>
    <n v="3193654657"/>
    <s v="santilopez95@hotmail.com"/>
    <s v="Banco Davivienda"/>
    <s v="Ahorros"/>
    <s v="550036100696719"/>
    <s v="Masculino"/>
    <s v="Colombia"/>
    <s v="Bogotá D.C."/>
    <s v="Cundinamarca"/>
    <d v="1995-08-16T00:00:00"/>
    <n v="28"/>
    <s v="BACHILLER"/>
    <m/>
  </r>
  <r>
    <x v="4"/>
    <s v="217-2024"/>
    <n v="102394"/>
    <s v="Secop II"/>
    <s v="217-2024-CPS-P- (102394)"/>
    <s v="FDLSUBA-CD217-2024(102394)"/>
    <x v="0"/>
    <x v="0"/>
    <x v="1"/>
    <m/>
    <m/>
    <s v="JULIO HERNAN GONZALEZ GONZALEZ"/>
    <n v="7304906"/>
    <m/>
    <n v="1979"/>
    <n v="28000000"/>
    <n v="0"/>
    <n v="0"/>
    <n v="28000000"/>
    <n v="7000000"/>
    <m/>
    <m/>
    <n v="5"/>
    <s v="Persona Natural"/>
    <x v="6"/>
    <m/>
    <s v="Prestar los servicios profesionales para apoyar técnicamente las distintas etapas de los procesos de competencia de las Inspecciones de Policía de la Localidad, según reparto"/>
    <s v="https://community.secop.gov.co/Public/Tendering/OpportunityDetail/Index?noticeUID=CO1.NTC.5890672&amp;isFromPublicArea=True&amp;isModal=true&amp;asPopupView=true"/>
    <x v="26"/>
    <x v="584"/>
    <d v="2024-04-02T00:00:00"/>
    <d v="2024-06-15T00:00:00"/>
    <s v="2 meses 14 días."/>
    <d v="2024-06-15T00:00:00"/>
    <s v=""/>
    <d v="2024-06-15T00:00:00"/>
    <s v="2 meses 14 días."/>
    <s v="Término Ok"/>
    <m/>
    <m/>
    <m/>
    <m/>
    <s v="Calle 138 Nº 54 – 60"/>
    <n v="3115381013"/>
    <s v="juhego20@gmail.com"/>
    <s v="Banco Scotiabank Colpatria"/>
    <s v="Ahorros"/>
    <s v="5765879029"/>
    <s v="Masculino"/>
    <s v="Colombia"/>
    <s v="Chiquinquira"/>
    <s v="Boyacá"/>
    <d v="1963-09-23T00:00:00"/>
    <n v="60"/>
    <s v="ARQUITECTURA"/>
    <m/>
  </r>
  <r>
    <x v="4"/>
    <s v="218-2024"/>
    <n v="102304"/>
    <s v="Secop II"/>
    <s v="218-2024-CPS-AG(102304)"/>
    <s v="FDLSUBA-CD218-2024(102304)"/>
    <x v="0"/>
    <x v="0"/>
    <x v="0"/>
    <m/>
    <m/>
    <s v="BRAYAN SANChEZ MARTINEZ"/>
    <n v="1233900018"/>
    <m/>
    <n v="1979"/>
    <n v="10200000"/>
    <n v="0"/>
    <n v="0"/>
    <n v="10200000"/>
    <n v="2550000"/>
    <m/>
    <m/>
    <n v="5"/>
    <s v="Persona Natural"/>
    <x v="6"/>
    <m/>
    <s v="APOYAR ADMINISTRATIVA Y ASISTENCIALMENTE A LAS INSPECCIONES DE POLICÍA DE LA _x000a_ LOCALIDAD."/>
    <s v="https://community.secop.gov.co/Public/Tendering/OpportunityDetail/Index?noticeUID=CO1.NTC.5888621&amp;isFromPublicArea=True&amp;isModal=true&amp;asPopupView=true"/>
    <x v="27"/>
    <x v="581"/>
    <d v="2024-04-01T00:00:00"/>
    <d v="2024-06-15T00:00:00"/>
    <s v="2 meses 15 días."/>
    <d v="2024-06-15T00:00:00"/>
    <s v=""/>
    <d v="2024-06-15T00:00:00"/>
    <s v="2 meses 15 días."/>
    <s v="Término Ok"/>
    <m/>
    <m/>
    <m/>
    <m/>
    <s v="Calle 151 F Nro. 133-75 Apto 201"/>
    <n v="3058029820"/>
    <s v="brasama@hotmail.com"/>
    <s v="Bancolombia"/>
    <s v="Ahorros"/>
    <s v=" 91211522289"/>
    <s v="Masculino"/>
    <s v="Colombia"/>
    <s v="Bogotá D.C."/>
    <s v="Cundinamarca"/>
    <d v="1988-07-18T00:00:00"/>
    <n v="35"/>
    <s v="LICENCIATURA EN EDUCACIÓN FÍSICA, RECREACIÓN Y DEPORTE"/>
    <m/>
  </r>
  <r>
    <x v="4"/>
    <s v="219-2024 C1"/>
    <n v="102477"/>
    <s v="Secop II"/>
    <s v="219-2024-CPS-AG(102477)"/>
    <s v="FDLSUBA-CD219-2024(102477)"/>
    <x v="0"/>
    <x v="0"/>
    <x v="0"/>
    <d v="2024-04-15T00:00:00"/>
    <n v="9010000"/>
    <s v="YIMER ENRIQUE CAHUENO "/>
    <n v="86039504"/>
    <s v="Villavicencio (Meta)"/>
    <n v="1979"/>
    <n v="10200000"/>
    <n v="0"/>
    <n v="0"/>
    <n v="10200000"/>
    <n v="2550000"/>
    <m/>
    <m/>
    <n v="1"/>
    <s v="Persona Natural"/>
    <x v="1"/>
    <s v="1. 15/04/2024 9:13:57 PM Mediante documento radicado en el Fondo de Desarrollo Local de Suba, del Contrato 219-2024-CPS-AG(102477), se solicita CESIÓN del contrato suscrito con YIMER ENRIQUE CAHUEÑO, De conformidad con la justificación esgrimida en el documento anexo suscrito por el supervisor, que hace parte integral de la presente modificación contractual. Por lo anterior, se realiza la CESIÓN DEL CONTRATO A y ANDRES FELIPE RUEDA SANCHEZ, IDENTIFICADA CON CÉDULA DE CIUDADANÍA No. 1.032.453.094 de Bogotá D.C, a partir del 15 de ABRIL de 2024, teniendo en cuenta la idoneidad, previa verificación de los requisitos aportados por el (la) contratista. Lo anterior de conformidad con los documentos anexos, los cuales hacen parte integral de la presente modificación contractual"/>
    <s v="APOYAR ADMINISTRATIVA Y ASISTENCIALMENTE A LAS INSPECCIONES DE POLICÍA DE LA LOCALIDAD"/>
    <s v="https://community.secop.gov.co/Public/Tendering/OpportunityDetail/Index?noticeUID=CO1.NTC.5890694&amp;isFromPublicArea=True&amp;isModal=true&amp;asPopupView=true"/>
    <x v="28"/>
    <x v="579"/>
    <d v="2024-04-04T00:00:00"/>
    <d v="2024-06-15T00:00:00"/>
    <s v="2 meses 12 días."/>
    <d v="2024-06-15T00:00:00"/>
    <s v=""/>
    <d v="2024-06-15T00:00:00"/>
    <s v="2 meses 12 días."/>
    <s v="Término Ok"/>
    <m/>
    <m/>
    <m/>
    <m/>
    <s v="Avenida caracas N 22–75 apto 301"/>
    <n v="3143073381"/>
    <s v="2015yimer@gmail.com"/>
    <s v="Banco Caja Social (BCSC)"/>
    <s v="Ahorros"/>
    <s v="24131943913"/>
    <s v="Masculino"/>
    <s v="Colombia"/>
    <s v="Villavicencio"/>
    <s v="Meta"/>
    <d v="1972-01-09T00:00:00"/>
    <n v="52"/>
    <s v="BACHILLER"/>
    <m/>
  </r>
  <r>
    <x v="4"/>
    <s v="219-2024"/>
    <n v="102477"/>
    <s v="Secop II"/>
    <s v="219-2024-CPS-AG(102477)"/>
    <s v="FDLSUBA-CD219-2024(102477)"/>
    <x v="0"/>
    <x v="0"/>
    <x v="0"/>
    <m/>
    <m/>
    <s v="ANDRES FELIPE RUEDA SANCHEZ"/>
    <n v="1032453094"/>
    <s v="Bogotá. D.C."/>
    <n v="1979"/>
    <n v="10200000"/>
    <n v="0"/>
    <n v="0"/>
    <n v="10200000"/>
    <n v="2550000"/>
    <m/>
    <m/>
    <n v="1"/>
    <s v="Persona Natural"/>
    <x v="6"/>
    <m/>
    <s v="APOYAR ADMINISTRATIVA Y ASISTENCIALMENTE A LAS INSPECCIONES DE POLICÍA DE LA LOCALIDAD"/>
    <s v="https://community.secop.gov.co/Public/Tendering/OpportunityDetail/Index?noticeUID=CO1.NTC.5890694&amp;isFromPublicArea=True&amp;isModal=true&amp;asPopupView=true"/>
    <x v="28"/>
    <x v="579"/>
    <d v="2024-04-04T00:00:00"/>
    <d v="2024-06-15T00:00:00"/>
    <s v="2 meses 12 días."/>
    <d v="2024-06-15T00:00:00"/>
    <s v=""/>
    <d v="2024-06-15T00:00:00"/>
    <s v="2 meses 12 días."/>
    <s v="Término Ok"/>
    <m/>
    <m/>
    <m/>
    <m/>
    <s v="Calle 162 #55-40"/>
    <n v="3242806098"/>
    <s v="aruedaclick@hotmail.com"/>
    <s v="Banco Scotiabank Colpatria"/>
    <s v="Ahorros"/>
    <s v="4392025841"/>
    <s v="Masculino"/>
    <s v="Colombia"/>
    <s v="Bogotá D.C."/>
    <s v="Cundinamarca"/>
    <d v="1992-09-30T00:00:00"/>
    <n v="31"/>
    <s v="ADMINISTRACION DE EMPRESAS; NEGOCIOS INTERNACIONALES; DERECHO"/>
    <m/>
  </r>
  <r>
    <x v="4"/>
    <s v="220-2024"/>
    <n v="102405"/>
    <s v="Secop II"/>
    <s v="220-2024-CPS-AG(102405)"/>
    <s v="FDLSUBA-CD220-2024(102405)"/>
    <x v="0"/>
    <x v="0"/>
    <x v="0"/>
    <m/>
    <m/>
    <s v="PEDRO DANIEL ASTROS HERNANDEZ"/>
    <n v="1019099174"/>
    <s v="Bogotá. D.C."/>
    <n v="1978"/>
    <n v="16000000"/>
    <n v="0"/>
    <n v="0"/>
    <n v="16000000"/>
    <n v="4000000"/>
    <m/>
    <m/>
    <n v="3"/>
    <s v="Persona Natural"/>
    <x v="6"/>
    <m/>
    <s v="PRESTAR LOS SERVICIOS DE APOYO TÉCNICO PARA LA REALIZACIÓN, PRODUCCIÓN, LOGÍSTICA, TRANSMISIÓN POR PLATAFORMAS DIGITALES _x000a_Y SONIDO DE EVENTOS Y ACTIVIDADES EXTERNAS E INTERNAS, PRESENCIALES O VIRTUALES, QUE DE MANERA PERMANENTE REALIZA LA _x000a_ALCALDÍA LOCAL, PARA LA COMUNIDAD Y/O FUNCIONARIOS Y CONTRATISTAS. "/>
    <s v="https://community.secop.gov.co/Public/Tendering/OpportunityDetail/Index?noticeUID=CO1.NTC.5888705&amp;isFromPublicArea=True&amp;isModal=true&amp;asPopupView=true"/>
    <x v="15"/>
    <x v="579"/>
    <d v="2024-04-02T00:00:00"/>
    <d v="2024-06-15T00:00:00"/>
    <s v="2 meses 14 días."/>
    <d v="2024-06-15T00:00:00"/>
    <s v=""/>
    <d v="2024-06-15T00:00:00"/>
    <s v="2 meses 14 días."/>
    <s v="Término Ok"/>
    <m/>
    <m/>
    <m/>
    <m/>
    <s v="Carrera 101 B # 141 - 36"/>
    <n v="3196158763"/>
    <s v="daniel.astros94@gmail.com"/>
    <s v="Bancolombia"/>
    <s v="Ahorros"/>
    <s v="54785929813"/>
    <s v="Masculino"/>
    <s v="Colombia"/>
    <s v="Bogotá, D.C."/>
    <s v="Cundinamarca"/>
    <d v="1994-08-29T00:00:00"/>
    <n v="29"/>
    <s v="ESTUDIOS Y GESTION CULTURAL"/>
    <m/>
  </r>
  <r>
    <x v="4"/>
    <s v="221-2024"/>
    <n v="102417"/>
    <s v="Secop II"/>
    <s v="221-2024-CPS-AG(102417)"/>
    <s v="FDLSUBA-CD221-2024(102417)"/>
    <x v="0"/>
    <x v="0"/>
    <x v="0"/>
    <m/>
    <m/>
    <s v="ANGEL CUSTODIO PEÑA VALERO"/>
    <n v="79244658"/>
    <s v="Bogotá. D.C."/>
    <n v="1978"/>
    <n v="15200000"/>
    <n v="0"/>
    <n v="0"/>
    <n v="15200000"/>
    <n v="4000000"/>
    <m/>
    <m/>
    <n v="1"/>
    <s v="Persona Natural"/>
    <x v="6"/>
    <m/>
    <s v="PRESTAR SERVICIOS TÉCNICOS AL ÁREA DE GESTIÓN DEL DESARROLLO LOCAL DE LA ALCALDÍA LOCAL DE SUBA, COMO APOYO EN EL ALMACÉN DEL FONDO DE DESARROLLO LOCAL"/>
    <s v="https://community.secop.gov.co/Public/Tendering/OpportunityDetail/Index?noticeUID=CO1.NTC.5890806&amp;isFromPublicArea=True&amp;isModal=true&amp;asPopupView=true"/>
    <x v="16"/>
    <x v="579"/>
    <d v="2024-04-01T00:00:00"/>
    <d v="2024-06-15T00:00:00"/>
    <s v="2 meses 15 días."/>
    <d v="2024-06-15T00:00:00"/>
    <s v=""/>
    <d v="2024-06-15T00:00:00"/>
    <s v="2 meses 15 días."/>
    <s v="Término Ok"/>
    <m/>
    <m/>
    <m/>
    <m/>
    <s v="Calle 145 #98B 09"/>
    <n v="3115654175"/>
    <s v="angel1969pena@gmail.com"/>
    <s v="Bancolombia"/>
    <s v="Ahorros"/>
    <s v="20085885759"/>
    <s v="Masculino"/>
    <s v="Colombia"/>
    <s v="Saboyá"/>
    <s v="Boyacá"/>
    <d v="1969-01-01T00:00:00"/>
    <n v="55"/>
    <s v="ADMINISTRACION DE EMPRESAS"/>
    <m/>
  </r>
  <r>
    <x v="4"/>
    <s v="222-2024"/>
    <n v="102221"/>
    <s v="Secop II"/>
    <s v="222-2024-CPS-P(102221)"/>
    <s v="FDLSUBA-CD222-2024(102221)"/>
    <x v="0"/>
    <x v="0"/>
    <x v="1"/>
    <m/>
    <m/>
    <s v="DARWIN ALBERTO MORENO CASTRO"/>
    <n v="80818086"/>
    <s v="Bogotá. D.C."/>
    <n v="1978"/>
    <n v="20200000"/>
    <n v="0"/>
    <n v="0"/>
    <n v="20200000"/>
    <n v="5050000"/>
    <m/>
    <m/>
    <n v="1"/>
    <s v="Persona Natural"/>
    <x v="6"/>
    <m/>
    <s v="PRESTAR SERVICIOS PROFESIONALES EN TEMAS DE TECNOLOGÍA Y/O SISTEMAS EN EL LEVANTAMIENTO Y ANÁLISIS DE REQUISITOS,_x000a_DESARROLLO, DOCUMENTACIÓN, PRUEBAS Y PUESTA EN MARCHA DE LOS SISTEMAS DE INFORMACIÓN Y LA GESTIÓN DE LA INFORMACIÓN DE_x000a_LA ALCALDÍA LOCAL DE SUBA."/>
    <s v="https://community.secop.gov.co/Public/Tendering/OpportunityDetail/Index?noticeUID=CO1.NTC.5890700&amp;isFromPublicArea=True&amp;isModal=true&amp;asPopupView=true"/>
    <x v="9"/>
    <x v="579"/>
    <d v="2024-04-01T00:00:00"/>
    <d v="2024-06-15T00:00:00"/>
    <s v="2 meses 15 días."/>
    <d v="2024-06-15T00:00:00"/>
    <s v=""/>
    <d v="2024-06-15T00:00:00"/>
    <s v="2 meses 15 días."/>
    <s v="Término Ok"/>
    <m/>
    <m/>
    <m/>
    <m/>
    <s v="Carrera 108 n 70 f 66"/>
    <n v="3143219845"/>
    <s v="moreno.darwin@gmail.com"/>
    <s v="Banco Davivienda"/>
    <s v="Ahorros"/>
    <s v="0570458270015142"/>
    <s v="Masculino"/>
    <s v="Colombia"/>
    <s v="Guayata"/>
    <s v="Boyacá"/>
    <d v="1984-11-22T00:00:00"/>
    <n v="39"/>
    <s v="INGENIERIA MECANICA"/>
    <m/>
  </r>
  <r>
    <x v="4"/>
    <s v="223-2024"/>
    <n v="102394"/>
    <s v="Secop II"/>
    <s v="223-2024-CPS-P(102394)"/>
    <s v="FDLSUBA-CD223-2024(102394)"/>
    <x v="0"/>
    <x v="0"/>
    <x v="1"/>
    <m/>
    <m/>
    <s v="ADRIANA TANGARIFE CARVAJAL"/>
    <n v="52842671"/>
    <s v="Bogotá. D.C."/>
    <n v="1979"/>
    <n v="28000000"/>
    <n v="0"/>
    <n v="0"/>
    <n v="28000000"/>
    <n v="7000000"/>
    <m/>
    <m/>
    <n v="5"/>
    <s v="Persona Natural"/>
    <x v="6"/>
    <m/>
    <s v="DESARROLLO, DOCUMENTACIÓN, PRUEBAS Y PUESTA EN MARCHA DE LOS SISTEMAS DE INFORMACIÓN Y LA GESTIÓN DE LA INFORMACIÓN DE"/>
    <s v="https://community.secop.gov.co/Public/Tendering/OpportunityDetail/Index?noticeUID=CO1.NTC.5891363&amp;isFromPublicArea=True&amp;isModal=true&amp;asPopupView=true"/>
    <x v="28"/>
    <x v="579"/>
    <d v="2024-04-02T00:00:00"/>
    <d v="2024-06-15T00:00:00"/>
    <s v="2 meses 14 días."/>
    <d v="2024-06-15T00:00:00"/>
    <s v=""/>
    <d v="2024-06-15T00:00:00"/>
    <s v="2 meses 14 días."/>
    <s v="Término Ok"/>
    <m/>
    <m/>
    <m/>
    <m/>
    <s v="Carrera 40 # 6-12"/>
    <n v="3205619237"/>
    <s v="akiedis27@gmail.com"/>
    <s v="Banco Caja Social (BCSC)"/>
    <s v="Ahorros"/>
    <s v="24525075600"/>
    <s v="Femenino"/>
    <s v="Colombia"/>
    <s v="Bogotá, D.C."/>
    <s v="Cundinamarca"/>
    <d v="1981-10-27T00:00:00"/>
    <n v="42"/>
    <s v="ARQUITECTURA"/>
    <m/>
  </r>
  <r>
    <x v="4"/>
    <s v="224-2024"/>
    <n v="102301"/>
    <s v="Secop II"/>
    <s v="224-2024-CPS-P(102301)"/>
    <s v="FDLSUBA-CD224-2024(102301)"/>
    <x v="0"/>
    <x v="0"/>
    <x v="1"/>
    <m/>
    <m/>
    <s v="CLAUDIA STELLA CELIS VASQUEZ"/>
    <n v="51755187"/>
    <s v="Bogotá. D.C."/>
    <n v="1978"/>
    <n v="27066667"/>
    <n v="0"/>
    <n v="0"/>
    <n v="27066667"/>
    <n v="7000000"/>
    <m/>
    <m/>
    <n v="3"/>
    <s v="Persona Natural"/>
    <x v="6"/>
    <m/>
    <s v="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
    <s v="https://community.secop.gov.co/Public/Tendering/OpportunityDetail/Index?noticeUID=CO1.NTC.5891727&amp;isFromPublicArea=True&amp;isModal=true&amp;asPopupView=true"/>
    <x v="11"/>
    <x v="579"/>
    <d v="2024-04-01T00:00:00"/>
    <d v="2024-06-15T00:00:00"/>
    <s v="2 meses 15 días."/>
    <d v="2024-06-15T00:00:00"/>
    <s v=""/>
    <d v="2024-06-15T00:00:00"/>
    <s v="2 meses 15 días."/>
    <s v="Término Ok"/>
    <m/>
    <m/>
    <m/>
    <m/>
    <s v="Carrera 7 No 148-81 APTO 501"/>
    <n v="3005604409"/>
    <s v="clasce28@gmail.com"/>
    <s v="Banco Davivienda"/>
    <s v="Ahorros"/>
    <s v="0550450600021098 "/>
    <s v="Femenino"/>
    <s v="Colombia"/>
    <s v="Bogotá, D.C."/>
    <s v="Cundinamarca"/>
    <d v="1964-05-28T00:00:00"/>
    <n v="60"/>
    <s v="ESPECIALIZACION EN ALTA GERENCIA; MAESTRÍA EN EDUCACIÓN; ESPECIALIZACION EN PEDAGOGIA DEL DISEÑO; ARQUITECTURA"/>
    <s v="LOS DOCUMENTOS APARACEN TROCADOS DESDE SECOP II"/>
  </r>
  <r>
    <x v="4"/>
    <s v="225-2024"/>
    <n v="102375"/>
    <s v="Secop II"/>
    <s v="225-2024-CPS-AG(102375)"/>
    <s v="FDLSUBA-CD225-2024(102375)"/>
    <x v="0"/>
    <x v="0"/>
    <x v="0"/>
    <m/>
    <m/>
    <s v="LUZ ANGELA BUITRAGO RUIZ"/>
    <n v="52992405"/>
    <s v="Bogotá. D.C."/>
    <n v="1979"/>
    <n v="10200000"/>
    <n v="0"/>
    <n v="0"/>
    <n v="10200000"/>
    <n v="2550000"/>
    <m/>
    <m/>
    <n v="1"/>
    <s v="Persona Natural"/>
    <x v="6"/>
    <m/>
    <s v="APOYAR ADMINISTRATIVA Y ASISTENCIALMENTE A LAS INSPECCIONES DE POLICÍA DE LA LOCALIDAD"/>
    <s v="https://community.secop.gov.co/Public/Tendering/OpportunityDetail/Index?noticeUID=CO1.NTC.5891396&amp;isFromPublicArea=True&amp;isModal=true&amp;asPopupView=true"/>
    <x v="26"/>
    <x v="579"/>
    <d v="2024-04-02T00:00:00"/>
    <d v="2024-06-15T00:00:00"/>
    <s v="2 meses 14 días."/>
    <d v="2024-06-15T00:00:00"/>
    <s v=""/>
    <d v="2024-06-15T00:00:00"/>
    <s v="2 meses 14 días."/>
    <s v="Término Ok"/>
    <m/>
    <m/>
    <m/>
    <m/>
    <s v="Carrera 7 #148-81 AP. 501 Bogotá D.C."/>
    <n v="3005604409"/>
    <s v="clasce28@gmail.com"/>
    <s v="Banco Davivienda"/>
    <s v="Ahorros"/>
    <s v="0550450600021098 "/>
    <s v="Femenino"/>
    <s v="Colombia"/>
    <s v="Bogotá, D.C."/>
    <s v="Cundinamarca"/>
    <d v="1964-05-28T00:00:00"/>
    <n v="60"/>
    <s v="ESPECIALIZACION EN ALTA GERENCIA; MAESTRÍA EN EDUCACIÓN; ESPECIALIZACION EN PEDAGOGIA DEL DISEÑO; ARQUITECTURA"/>
    <s v="LOS DOCUMENTOS APARACEN TROCADOS DESDE SECOP II"/>
  </r>
  <r>
    <x v="4"/>
    <s v="226-2024"/>
    <n v="102511"/>
    <s v="Secop II"/>
    <s v="226-2024-CPS-P(102511)"/>
    <s v="FDLSUBA-CD226-2024(102511)"/>
    <x v="0"/>
    <x v="0"/>
    <x v="1"/>
    <m/>
    <m/>
    <s v="MARTHA EMILSE VILLAMIL AVILA"/>
    <n v="23494132"/>
    <s v="Chiquinquira (Boyacá)"/>
    <n v="1979"/>
    <n v="20200000"/>
    <n v="0"/>
    <n v="0"/>
    <n v="20200000"/>
    <n v="5050000"/>
    <m/>
    <m/>
    <n v="5"/>
    <s v="Persona Natural"/>
    <x v="6"/>
    <m/>
    <s v="Prestar servicios profesionales, para apoyar_x000a_jurídicamente a la Alcaldía Local de Suba en el proceso de cobro persuasivo y remisión de cobro coactivo_x000a_que competa al Alcalde Local, así como las gestiones jurídicas para mantener actualizada la información_x000a_correspondiente a multas."/>
    <s v="https://community.secop.gov.co/Public/Tendering/OpportunityDetail/Index?noticeUID=CO1.NTC.5890731&amp;isFromPublicArea=True&amp;isModal=true&amp;asPopupView=true"/>
    <x v="21"/>
    <x v="579"/>
    <d v="2024-04-01T00:00:00"/>
    <d v="2024-06-15T00:00:00"/>
    <s v="2 meses 15 días."/>
    <d v="2024-06-15T00:00:00"/>
    <s v=""/>
    <d v="2024-06-15T00:00:00"/>
    <s v="2 meses 15 días."/>
    <s v="Término Ok"/>
    <m/>
    <m/>
    <m/>
    <m/>
    <s v="Calle 138 No 54_60 Torre 3 Apto 304 Bogotá D.C. – Colombia"/>
    <n v="3133767705"/>
    <s v="mvillamil2009@hotmail.com"/>
    <s v="Banco Davivienda"/>
    <s v="Ahorros"/>
    <s v="0550007000731435"/>
    <s v="Femenino"/>
    <s v="Colombia"/>
    <s v="Chiquinquirá"/>
    <s v="Boyacá"/>
    <d v="1965-11-01T00:00:00"/>
    <n v="58"/>
    <s v="ESPECIALIZACION EN CIENCIAS ADMINISTRATIVAS Y CONSTITUCIONALES; DERECHO"/>
    <m/>
  </r>
  <r>
    <x v="4"/>
    <s v="227-2024"/>
    <n v="102523"/>
    <s v="Secop II"/>
    <s v="227-2024-CPS-P(102523)"/>
    <s v="FDLSUBA-CD227-2024(102523)"/>
    <x v="0"/>
    <x v="0"/>
    <x v="1"/>
    <m/>
    <m/>
    <s v="ERICK LEANDRO VALBUENA CARDENAS"/>
    <n v="1013637730"/>
    <s v="Bogotá D.C."/>
    <n v="1979"/>
    <n v="28000000"/>
    <n v="0"/>
    <n v="0"/>
    <n v="28000000"/>
    <n v="7000000"/>
    <m/>
    <m/>
    <n v="5"/>
    <s v="Persona Natural"/>
    <x v="6"/>
    <m/>
    <s v="Apoyar técnicamente las distintas etapas de los procesos de competencia de la Alcaldía Local para la depuración de actuaciones administrativas"/>
    <s v="https://community.secop.gov.co/Public/Tendering/OpportunityDetail/Index?noticeUID=CO1.NTC.5899611&amp;isFromPublicArea=True&amp;isModal=true&amp;asPopupView=true"/>
    <x v="21"/>
    <x v="579"/>
    <d v="2024-04-02T00:00:00"/>
    <d v="2024-06-15T00:00:00"/>
    <s v="2 meses 14 días."/>
    <d v="2024-06-15T00:00:00"/>
    <s v=""/>
    <d v="2024-06-15T00:00:00"/>
    <s v="2 meses 14 días."/>
    <s v="Término Ok"/>
    <m/>
    <m/>
    <m/>
    <m/>
    <s v="Carrera 19b # 26a - 6 sur"/>
    <n v="3102294706"/>
    <s v="elvalbuena16@gmail.com"/>
    <s v="Banco Caja Social (BCSC)"/>
    <s v="Ahorros "/>
    <s v="24060091097"/>
    <s v="Masculino"/>
    <s v="Colombia "/>
    <s v="Bogotá D.C."/>
    <s v="Cundinamarca "/>
    <d v="1993-01-07T00:00:00"/>
    <n v="31"/>
    <s v="ARQUITECTURA"/>
    <m/>
  </r>
  <r>
    <x v="4"/>
    <s v="228-2024"/>
    <n v="106926"/>
    <s v="Secop II"/>
    <s v="228-2024CARRENDAMIENTO(10926)"/>
    <s v="FDLSUBA-CD228(10926)"/>
    <x v="0"/>
    <x v="3"/>
    <x v="2"/>
    <m/>
    <m/>
    <s v="INVERSIONES RODRIGUEZ REYES"/>
    <n v="860353174"/>
    <s v="Bogotá, D.C."/>
    <s v="No es CPS P-AG"/>
    <n v="360000000"/>
    <n v="0"/>
    <n v="0"/>
    <n v="360000000"/>
    <n v="30000000"/>
    <m/>
    <m/>
    <s v="No aplica"/>
    <s v="Persona Jurídica"/>
    <x v="6"/>
    <m/>
    <s v="ARRENDAMIENTO DE UN BIEN INMUEBLE PARA EL ALMACENAMIENTO DE MATERIALES DE CONTRATOS O CONVENIOS DE SUMINISTRO SUSCRITOS POR EL FONDO, ACOPIO DE MATERIAL FRESADO, ALMACENAMIENTO DE MATERIAL INCAUTADO PRODUCTO DEL DESARROLLO DE OPERATIVOS DE INSPECCIÓN VIGILANCIA Y CONTROL, PARQUEO DE MAQUINARIA, VEHÍCULOS PESADOS Y LIVIANOS Y DEMÁS ELEMENTOS DE PROPIEDAD DEL FONDO DE DESARROLLO LOCAL DE SUBA, ASÍ COMO ESPACIO PARA SUBDIVIDIR BODEGAS QUE PERMITAN ALMACENAR,"/>
    <s v="https://community.secop.gov.co/Public/Tendering/OpportunityDetail/Index?noticeUID=CO1.NTC.5891075&amp;isFromPublicArea=True&amp;isModal=true&amp;asPopupView=true"/>
    <x v="8"/>
    <x v="579"/>
    <d v="2024-04-01T00:00:00"/>
    <d v="2025-03-31T00:00:00"/>
    <s v="1 años "/>
    <d v="2025-03-31T00:00:00"/>
    <s v=""/>
    <d v="2025-03-31T00:00:00"/>
    <s v="1 años "/>
    <s v="Término Ok"/>
    <m/>
    <m/>
    <m/>
    <m/>
    <s v="Transversal 60 # 114 A 50 AP 807 TO NORTE ILARCO 114"/>
    <n v="8012684"/>
    <s v="emeterio.rodriguez@gmail.com"/>
    <s v="Banco de Bogotá"/>
    <s v="Corriente"/>
    <s v="012096921"/>
    <s v="No aplica"/>
    <s v="Colombia"/>
    <s v="Bogotá D.C."/>
    <s v="Cundinamarca"/>
    <d v="2013-03-21T00:00:00"/>
    <s v="-"/>
    <m/>
    <s v="Rep. Legal. EMETERIO RODRIGUEZ REYES. C.C. 395534"/>
  </r>
  <r>
    <x v="4"/>
    <s v="229-2024"/>
    <n v="102506"/>
    <s v="Secop II"/>
    <s v="229-2024-CPS-P(102506)"/>
    <s v="FDLSUBA-CD229-2024(102506)"/>
    <x v="0"/>
    <x v="0"/>
    <x v="1"/>
    <m/>
    <m/>
    <s v="EDWIN GUILLERMO RAMIREZ TEJADA"/>
    <n v="79865830"/>
    <s v="Bogotá. D.C."/>
    <n v="1979"/>
    <n v="20200000"/>
    <n v="0"/>
    <n v="0"/>
    <n v="20200000"/>
    <n v="5050000"/>
    <m/>
    <m/>
    <n v="5"/>
    <s v="Persona Natural"/>
    <x v="6"/>
    <m/>
    <s v="de Prestar los servicios profesionales en la Alcaldía Local de Suba, realizando acciones pedagógicas preventivas y de sensibilización para el acatamiento voluntario de las normas en la localidad"/>
    <s v="https://community.secop.gov.co/Public/Tendering/OpportunityDetail/Index?noticeUID=CO1.NTC.5891164&amp;isFromPublicArea=True&amp;isModal=true&amp;asPopupView=true"/>
    <x v="21"/>
    <x v="579"/>
    <d v="2024-04-06T00:00:00"/>
    <d v="2024-06-15T00:00:00"/>
    <s v="2 meses 10 días."/>
    <d v="2024-06-15T00:00:00"/>
    <s v=""/>
    <d v="2024-06-15T00:00:00"/>
    <s v="2 meses 10 días."/>
    <s v="Término Ok"/>
    <m/>
    <m/>
    <m/>
    <m/>
    <s v="Diagonal 84 A # 76 - 13"/>
    <n v="3213262557"/>
    <s v="nimegol@gmail.com"/>
    <s v="Banco BBVA"/>
    <s v="Ahorros"/>
    <s v="0242581452"/>
    <s v="Masculino"/>
    <s v="Colombia"/>
    <s v="Bogotá, D.C."/>
    <s v="Cundinamarca"/>
    <d v="1976-08-29T00:00:00"/>
    <n v="47"/>
    <s v="DERECHO"/>
    <m/>
  </r>
  <r>
    <x v="4"/>
    <s v="230-2024 C1"/>
    <n v="102396"/>
    <s v="Secop II"/>
    <s v="230-2024-CPS-P(102936)"/>
    <s v="FDLSUBA-CD230-2024(102936)"/>
    <x v="0"/>
    <x v="0"/>
    <x v="1"/>
    <d v="2024-04-18T00:00:00"/>
    <n v="17338334"/>
    <s v="MARIA AURORA PINTO SIERRA"/>
    <n v="51741160"/>
    <s v="Bogotá. D.C."/>
    <n v="1953"/>
    <n v="20200000"/>
    <n v="0"/>
    <n v="0"/>
    <n v="20200000"/>
    <n v="5050000"/>
    <m/>
    <m/>
    <n v="1"/>
    <s v="Persona Natural"/>
    <x v="1"/>
    <s v="1. 18/04/2024 6:53:59 PM Mediante documento radicado en el Fondo de Desarrollo Local de Suba, por YURY ANDRES SANTOS PETREL, quien obra como apoyo a la supervisión del Contrato 230-2024-CPS-P(102936), se solicita CESIÓN del contrato suscrito con MARIA AURORA PINTO SIERRA, De conformidad con la justificación esgrimida en el documento anexo suscrito por el supervisor, que hace parte integral de la presente modificación contractual. Por lo anterior, se realiza la CESIÓN DEL CONTRATO A DIANA PAOLA PARRA HURTADO, identificado (a) con C.C. N° 1.019.081.121de Bogotá D.C, a partir del 18 de abril de 2024, teniendo en cuenta la idoneidad, previa verificación de los requisitos aportados por el (la) contratista. Lo anterior de conformidad con los documentos anexos, los cuales hacen parte integral de la presente modificación contractual"/>
    <s v="PRESTAR LOS SERVICIOS PROFESIONALES PARA APOYAR LA OPERACIÓN, SEGUIMIENTO Y CUMPLIMIENTO DE LOS PROCEDIMIENTOS ADMINISTRATIVOS, OPERATIVOS Y TÉCNICOS DEL PROYECTO - RETO LOCAL - Y LOS ASOCIADOS A LA INCLUSIÓN SOCIAL Y SEGURIDAD ECONÓMICA EN LA LOCALIDAD DE SUBA"/>
    <s v="https://community.secop.gov.co/Public/Tendering/OpportunityDetail/Index?noticeUID=CO1.NTC.5891423&amp;isFromPublicArea=True&amp;isModal=true&amp;asPopupView=true"/>
    <x v="2"/>
    <x v="579"/>
    <d v="2024-04-01T00:00:00"/>
    <d v="2024-06-15T00:00:00"/>
    <s v="2 meses 15 días."/>
    <d v="2024-06-15T00:00:00"/>
    <s v=""/>
    <d v="2024-06-15T00:00:00"/>
    <s v="2 meses 15 días."/>
    <s v="Término Ok"/>
    <m/>
    <m/>
    <m/>
    <m/>
    <s v="Calle 6C No. 78C-30 Bogotá, Colombia"/>
    <n v="3112854212"/>
    <s v="aurorap9@gmail.com"/>
    <s v="Banco Davivienda"/>
    <s v="Ahorros"/>
    <s v="009800183429"/>
    <s v="Femenino"/>
    <s v="Colombia"/>
    <s v="Bogotá, D.C."/>
    <s v="Cundinamarca"/>
    <d v="1964-03-17T00:00:00"/>
    <n v="60"/>
    <s v="ESPECIALIZACION EN DERECHOS HUMANOS; LENGUAS MODERNAS"/>
    <m/>
  </r>
  <r>
    <x v="4"/>
    <s v="230-2024"/>
    <n v="102396"/>
    <s v="Secop II"/>
    <s v="230-2024-CPS-P(102936)"/>
    <s v="FDLSUBA-CD230-2024(102936)"/>
    <x v="0"/>
    <x v="0"/>
    <x v="1"/>
    <m/>
    <m/>
    <s v="DIANA PAOLA PARRA HURTADO"/>
    <n v="1019081121"/>
    <s v="Bogotá. D.C."/>
    <n v="1953"/>
    <n v="20200000"/>
    <n v="0"/>
    <n v="0"/>
    <n v="20200000"/>
    <n v="5050000"/>
    <m/>
    <m/>
    <n v="1"/>
    <s v="Persona Natural"/>
    <x v="6"/>
    <m/>
    <s v="PRESTAR LOS SERVICIOS PROFESIONALES PARA APOYAR LA OPERACIÓN, SEGUIMIENTO Y CUMPLIMIENTO DE LOS PROCEDIMIENTOS ADMINISTRATIVOS, OPERATIVOS Y TÉCNICOS DEL PROYECTO - RETO LOCAL - Y LOS ASOCIADOS A LA INCLUSIÓN SOCIAL Y SEGURIDAD ECONÓMICA EN LA LOCALIDAD DE SUBA"/>
    <s v="https://community.secop.gov.co/Public/Tendering/OpportunityDetail/Index?noticeUID=CO1.NTC.5891423&amp;isFromPublicArea=True&amp;isModal=true&amp;asPopupView=true"/>
    <x v="2"/>
    <x v="579"/>
    <d v="2024-04-01T00:00:00"/>
    <d v="2024-06-15T00:00:00"/>
    <s v="2 meses 15 días."/>
    <d v="2024-06-15T00:00:00"/>
    <s v=""/>
    <d v="2024-06-15T00:00:00"/>
    <s v="2 meses 15 días."/>
    <s v="Término Ok"/>
    <m/>
    <m/>
    <m/>
    <m/>
    <s v="Carrera 103 C # 152 - 39"/>
    <s v="3005876006_x000d_"/>
    <s v="dianapaola.parrahurtado@gmail.com"/>
    <s v="Bancolombia"/>
    <s v="Ahorros"/>
    <s v="04072236926"/>
    <s v="Femenino"/>
    <s v="Colombia"/>
    <s v="Bogotá, D.C."/>
    <s v="Cundinamarca"/>
    <d v="1993-03-21T00:00:00"/>
    <n v="31"/>
    <s v="PSICOLOGIA"/>
    <m/>
  </r>
  <r>
    <x v="4"/>
    <s v="231-2024"/>
    <n v="102646"/>
    <s v="Secop II"/>
    <s v="231-2024-CPS-P(102646)"/>
    <s v="FDLSUBA-CD231-2024(102646)"/>
    <x v="0"/>
    <x v="0"/>
    <x v="1"/>
    <m/>
    <m/>
    <s v="MARIA ANGELICA GOMEZ FERNANDEZ"/>
    <n v="1233894628"/>
    <s v="Bogotá. D.C."/>
    <n v="1978"/>
    <n v="20200000"/>
    <n v="0"/>
    <n v="0"/>
    <n v="20200000"/>
    <n v="5050000"/>
    <m/>
    <m/>
    <n v="1"/>
    <s v="Persona Natural"/>
    <x v="6"/>
    <m/>
    <s v="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5891235&amp;isFromPublicArea=True&amp;isModal=true&amp;asPopupView=true"/>
    <x v="6"/>
    <x v="579"/>
    <d v="2024-04-02T00:00:00"/>
    <d v="2024-06-15T00:00:00"/>
    <s v="2 meses 14 días."/>
    <d v="2024-06-15T00:00:00"/>
    <s v=""/>
    <d v="2024-06-15T00:00:00"/>
    <s v="2 meses 14 días."/>
    <s v="Término Ok"/>
    <m/>
    <m/>
    <m/>
    <m/>
    <s v="Calle 136 bis # 101 b- 25"/>
    <n v="3057924469"/>
    <s v="angelicaf2411@hotmail.com"/>
    <s v="Banco Davivienda"/>
    <s v="Ahorros"/>
    <s v="0550007700844975"/>
    <s v="Masculino"/>
    <s v="Colombia"/>
    <s v="Bogotá, D.C."/>
    <s v="Cundinamarca"/>
    <d v="1997-11-24T00:00:00"/>
    <n v="26"/>
    <s v="INGENIERÍA INDUSTRIAL"/>
    <m/>
  </r>
  <r>
    <x v="4"/>
    <s v="232-2024"/>
    <n v="103599"/>
    <s v="Secop II"/>
    <s v="232-2024-CPS-P(103599)"/>
    <s v="FDLSUBA-CD232-2024(103599)"/>
    <x v="0"/>
    <x v="0"/>
    <x v="1"/>
    <m/>
    <m/>
    <s v="SARA NOHELIA VELASQUEZ GUERRA"/>
    <n v="26872947"/>
    <s v="Becerril (César)"/>
    <n v="1977"/>
    <n v="15150000"/>
    <n v="0"/>
    <n v="0"/>
    <n v="15150000"/>
    <n v="5050000"/>
    <m/>
    <m/>
    <n v="1"/>
    <s v="Persona Natural"/>
    <x v="6"/>
    <m/>
    <s v="PRESTAR LOS SERVICIOS PROFESIONALES AL ÁREA DE GESTIÓN DEL DESARROLLO LOCAL PARA APOYAR AL ALCALDE LOCAL EN LA PROMOCIÓN, ARTICULACIÓN, ACOMPAÑAMIENTO Y SEGUIMIENTO EN MATERIA SOCIAL PARA IMPULSAR EL DESARROLLO DE LAS ACTIVIDADES"/>
    <s v="https://community.secop.gov.co/Public/Tendering/OpportunityDetail/Index?noticeUID=CO1.NTC.5891582&amp;isFromPublicArea=True&amp;isModal=true&amp;asPopupView=true"/>
    <x v="4"/>
    <x v="579"/>
    <d v="2024-04-01T00:00:00"/>
    <d v="2024-06-15T00:00:00"/>
    <s v="2 meses 15 días."/>
    <d v="2024-06-15T00:00:00"/>
    <s v=""/>
    <d v="2024-06-15T00:00:00"/>
    <s v="2 meses 15 días."/>
    <s v="Término Ok"/>
    <m/>
    <m/>
    <m/>
    <m/>
    <s v="Carrera 7 B #  127 - 33"/>
    <n v="3158654272"/>
    <s v="sara_velasquezg@hotmail.com"/>
    <s v="Banco Scotiabank Colpatria"/>
    <s v="Ahorros"/>
    <s v="122054087"/>
    <s v="Femenino"/>
    <s v="Colombia"/>
    <s v="Agustín Codazzi"/>
    <s v="Cesar"/>
    <d v="1960-03-06T00:00:00"/>
    <n v="64"/>
    <s v="MAESTRIA EN PLANEACION URBANA Y REGIONAL; ECONOMIA"/>
    <m/>
  </r>
  <r>
    <x v="4"/>
    <s v="233-2024"/>
    <n v="102501"/>
    <s v="Secop II"/>
    <s v="233-2024-CPS-P(102501)"/>
    <s v="FDLSUBA-CD233-2024(102501)"/>
    <x v="0"/>
    <x v="0"/>
    <x v="1"/>
    <m/>
    <m/>
    <s v="IVAN ALBERTO TORRES PAIGA"/>
    <n v="79938600"/>
    <s v="Bogotá. D.C."/>
    <n v="1979"/>
    <n v="28000000"/>
    <n v="0"/>
    <n v="0"/>
    <n v="28000000"/>
    <n v="7000000"/>
    <m/>
    <m/>
    <n v="5"/>
    <s v="Persona Natural"/>
    <x v="6"/>
    <m/>
    <s v="APOYAR TÉCNICAMENTE LAS DISTINTAS ETAPAS DE LOS PROCESOS DE COMPETENCIA DE LA ALCALDÍA LOCAL PARA LA DEPURACIÓN DE ACTUACIONES ADMINISTRATIVAS"/>
    <s v="https://community.secop.gov.co/Public/Tendering/OpportunityDetail/Index?noticeUID=CO1.NTC.5891186&amp;isFromPublicArea=True&amp;isModal=true&amp;asPopupView=true"/>
    <x v="25"/>
    <x v="579"/>
    <d v="2024-04-01T00:00:00"/>
    <d v="2024-06-15T00:00:00"/>
    <s v="2 meses 15 días."/>
    <d v="2024-06-15T00:00:00"/>
    <s v=""/>
    <d v="2024-06-15T00:00:00"/>
    <s v="2 meses 15 días."/>
    <s v="Término Ok"/>
    <m/>
    <m/>
    <m/>
    <m/>
    <s v="Carrera 45 No. 45-71 int. 1 APTO 203"/>
    <n v="3118433446"/>
    <s v="ialtor@hotmail.com "/>
    <s v="Bancolombia"/>
    <s v="Ahorros"/>
    <s v="04630806921"/>
    <s v="Masculino"/>
    <s v="Colombia"/>
    <s v="Bogotá, D.C."/>
    <s v="Cundinamarca"/>
    <d v="1980-04-04T00:00:00"/>
    <n v="44"/>
    <s v="ESPECIALIZACIÓN TECNOLÓGICA EN SUPERVISIÓN PARA OBRAS CIVILES; ARQUITECTURA"/>
    <m/>
  </r>
  <r>
    <x v="4"/>
    <s v="234-2024"/>
    <n v="102484"/>
    <s v="Secop II"/>
    <s v="234-2024-CPS-AG(102484)"/>
    <s v="FDLSUBA-CD234-2024(102484)"/>
    <x v="0"/>
    <x v="0"/>
    <x v="0"/>
    <m/>
    <m/>
    <s v="LUISA FERNANDA CALDERON CAJAMARCA"/>
    <n v="1019099829"/>
    <s v="Bogotá. D.C."/>
    <n v="1979"/>
    <n v="10200000"/>
    <n v="0"/>
    <n v="0"/>
    <n v="10200000"/>
    <n v="2550000"/>
    <m/>
    <m/>
    <n v="1"/>
    <s v="Persona Natural"/>
    <x v="6"/>
    <m/>
    <s v="APOYAR ADMINISTRATIVA Y ASISTENCIALMENTE A LAS INSPECCIONES DE POLICÍA DE LA LOCALIDAD."/>
    <s v="https://community.secop.gov.co/Public/Tendering/OpportunityDetail/Index?noticeUID=CO1.NTC.5892779&amp;isFromPublicArea=True&amp;isModal=true&amp;asPopupView=true"/>
    <x v="30"/>
    <x v="579"/>
    <d v="2024-04-01T00:00:00"/>
    <d v="2024-06-15T00:00:00"/>
    <s v="2 meses 15 días."/>
    <d v="2024-06-15T00:00:00"/>
    <s v=""/>
    <d v="2024-06-15T00:00:00"/>
    <s v="2 meses 15 días."/>
    <s v="Término Ok"/>
    <m/>
    <m/>
    <m/>
    <m/>
    <m/>
    <m/>
    <m/>
    <m/>
    <m/>
    <m/>
    <s v="Femenino"/>
    <s v="Colombia"/>
    <s v="Bogotá, D.C."/>
    <s v="Cundinamarca"/>
    <d v="1994-08-13T00:00:00"/>
    <n v="29"/>
    <m/>
    <s v="HACE FALTA EL PDF 1 E INFORMACIÓN PERSONAL EN SECOP II"/>
  </r>
  <r>
    <x v="4"/>
    <s v="235-2024"/>
    <n v="102520"/>
    <s v="Secop II"/>
    <s v="235-2024-CPS-P(102520)"/>
    <s v="235-CD234-2024(102520)"/>
    <x v="0"/>
    <x v="0"/>
    <x v="1"/>
    <m/>
    <m/>
    <s v="MIGUEL ANGEL RUIZ BENITEZ"/>
    <n v="91161674"/>
    <s v="Floridablanca (Santander)"/>
    <n v="1979"/>
    <n v="20200000"/>
    <n v="0"/>
    <n v="0"/>
    <n v="20200000"/>
    <n v="5050000"/>
    <m/>
    <m/>
    <n v="5"/>
    <s v="Persona Natural"/>
    <x v="6"/>
    <m/>
    <s v="Prestar servicios profesionales a la Alcaldia Local de Suba para el desarrollo de acciones jurídicas que permitan la depuración de las actuaciones administrativas"/>
    <s v="https://community.secop.gov.co/Public/Tendering/OpportunityDetail/Index?noticeUID=CO1.NTC.5893806&amp;isFromPublicArea=True&amp;isModal=true&amp;asPopupView=true"/>
    <x v="21"/>
    <x v="579"/>
    <d v="2024-04-02T00:00:00"/>
    <d v="2024-06-15T00:00:00"/>
    <s v="2 meses 14 días."/>
    <d v="2024-06-15T00:00:00"/>
    <s v=""/>
    <d v="2024-06-15T00:00:00"/>
    <s v="2 meses 14 días."/>
    <s v="Término Ok"/>
    <m/>
    <m/>
    <m/>
    <m/>
    <s v="Carrera 9 # 54A-33 Bogotá"/>
    <n v="3183866311"/>
    <s v="miguel.mechka2030@gmail.com"/>
    <s v="Bancolombia"/>
    <s v="Ahorros"/>
    <s v="60231876937"/>
    <s v="Masculino"/>
    <s v="Colombia"/>
    <s v="Bucaramanga"/>
    <s v="Santander"/>
    <d v="1985-03-15T00:00:00"/>
    <n v="39"/>
    <s v="ESPECIALIZACION EN CIENCIAS ADMINISTRATIVAS Y CONSTITUCIONALES; DERECHO; LICENCIATURA EN EDUCACION- IDIOMAS"/>
    <m/>
  </r>
  <r>
    <x v="4"/>
    <s v="236-2024"/>
    <s v="No aplica"/>
    <s v="Secop II"/>
    <s v="236-2024-SEG(106023)"/>
    <s v="FDLSSAMC-1-2024"/>
    <x v="2"/>
    <x v="11"/>
    <x v="2"/>
    <m/>
    <m/>
    <s v="LA PREVISORA S.A. COMPAÑÍA DE SEGUROS"/>
    <n v="860002400"/>
    <s v="Bogotá, D.C."/>
    <s v="No es CPS P-AG"/>
    <n v="313331927"/>
    <n v="0"/>
    <n v="0"/>
    <n v="313331927"/>
    <s v="-"/>
    <m/>
    <m/>
    <s v="No aplica"/>
    <s v="Persona Jurídica"/>
    <x v="6"/>
    <m/>
    <s v="CONTRATAR LOS SEGUROS QUE AMPAREN LOS INTERESES PATRIMONIALES ACTUALES Y FUTUROS, ASÍ COMO LOS BIENES DE PROPIEDAD DEL FONDO DE DESARROLLO LOCAL DE SUBA, QUE ESTÉN BAJO SU RESPONSABILIDAD Y CUSTODIA Y AQUELLOS QUE SEAN ADQUIRIDOS PARA DESARROLLAR LAS FUNCIONES INHERENTES A SU ACTIVIDAD, ASÍ COMO LA EXPEDICIÓN DE CUALQUIER OTRA PÓLIZA DE SEGUROS QUE REQUIERA LA ENTIDAD EN EL DESARROLLO DE SU ACTIVIDAD"/>
    <s v="https://community.secop.gov.co/Public/Tendering/OpportunityDetail/Index?noticeUID=CO1.NTC.5813337&amp;isFromPublicArea=True&amp;isModal=true&amp;asPopupView=true"/>
    <x v="8"/>
    <x v="583"/>
    <d v="2024-04-10T00:00:00"/>
    <d v="2025-04-10T00:00:00"/>
    <s v="1 años 1 días."/>
    <d v="2025-04-10T00:00:00"/>
    <s v=""/>
    <d v="2025-04-10T00:00:00"/>
    <s v="1 años 1 días."/>
    <s v="Término Ok"/>
    <m/>
    <m/>
    <m/>
    <m/>
    <s v="Calle 57 #9-07"/>
    <n v="6013485757"/>
    <s v="tributaria@previsora.gov.co"/>
    <s v="Banco de Bogotá"/>
    <s v="Corriente"/>
    <s v="40212854"/>
    <s v="No aplica"/>
    <s v="Colombia"/>
    <s v="Bogotá, D.C."/>
    <s v="Cundinamarca"/>
    <d v="1972-04-11T00:00:00"/>
    <s v="-"/>
    <s v="No aplica"/>
    <m/>
  </r>
  <r>
    <x v="4"/>
    <s v="237-2024"/>
    <n v="104861"/>
    <s v="Secop II"/>
    <s v="237-2024PS(104861)"/>
    <s v="FDLSLP-001-2024(104861)"/>
    <x v="5"/>
    <x v="2"/>
    <x v="2"/>
    <m/>
    <m/>
    <s v="UNION TEMPORAL FR 2024 "/>
    <s v="No Definido"/>
    <s v="Bogotá, D.C."/>
    <s v="No es CPS P-AG"/>
    <n v="1978319611"/>
    <n v="0"/>
    <n v="0"/>
    <n v="1978319611"/>
    <s v="-"/>
    <s v="SEGURIDAD RAM LTDA (50.00%); SEGURIDAD FENIX DE COLOMBIA LTDA (50.00%)"/>
    <m/>
    <s v="No aplica"/>
    <s v="Unión Temporal"/>
    <x v="6"/>
    <m/>
    <s v="PRESTAR LOS SERVICIOS DE VIGILANCIA Y SEGURIDAD; GUARDA, CUSTODIA Y SEGURIDAD PRIVADA CON ARMAS Y/ O SIN ARMAS Y MEDIOS TECNOLÓGICOS, PARA LOS/AS USUARIOS/AS, FUNCIONARIOS/AS Y PERSONAS EN GENERAL MEDIANTE EL ESTABLECIMIENTO DE CONTROLES DE INGRESO Y SALIDA DE LAS INSTALACIONES DE LA ENTIDAD, ASÍ COMO PARA LOS BIENES MUEBLES E INMUEBLES EN LOS CUALES SE DESARROLLE LA MISIONALIDAD O LLEGUEN A SER PROPIEDAD DEL FONDO DE DESARROLLO LOCAL DE SUBA Y DE TODOS AQUELLOS POR LOS CUALES LLEGASE A SER LEGALMENTE RESPONSABLE"/>
    <s v="https://community.secop.gov.co/Public/Tendering/OpportunityDetail/Index?noticeUID=CO1.NTC.5722104&amp;isFromPublicArea=True&amp;isModal=true&amp;asPopupView=true"/>
    <x v="8"/>
    <x v="583"/>
    <d v="2024-04-01T00:00:00"/>
    <d v="2025-05-03T00:00:00"/>
    <s v="1 años 1 meses 3 días."/>
    <d v="2025-05-03T00:00:00"/>
    <s v=""/>
    <d v="2025-05-03T00:00:00"/>
    <s v="1 años 1 meses 3 días."/>
    <s v="Término Ok"/>
    <m/>
    <m/>
    <m/>
    <m/>
    <s v="Carrera 45 No 118-30 "/>
    <n v="3217104427"/>
    <s v="info@seguridadram.com.co"/>
    <m/>
    <m/>
    <m/>
    <s v="No aplica"/>
    <s v="Colombia"/>
    <s v="Bogotá, D.C."/>
    <s v="Cundinamarca"/>
    <m/>
    <s v="-"/>
    <s v="No aplica"/>
    <m/>
  </r>
  <r>
    <x v="4"/>
    <s v="238-2024"/>
    <n v="102216"/>
    <s v="Secop II"/>
    <s v="238-2024-CPS-P(102216)"/>
    <s v="FDLSUBA-CD236-2024(102216)"/>
    <x v="0"/>
    <x v="0"/>
    <x v="1"/>
    <m/>
    <m/>
    <s v="WILLIAM EDUARDO ALVAREZ"/>
    <n v="1072719986"/>
    <s v="Fosca (Cundinamarca)"/>
    <n v="1979"/>
    <n v="20200000"/>
    <n v="0"/>
    <n v="0"/>
    <n v="20200000"/>
    <n v="5050000"/>
    <m/>
    <m/>
    <n v="5"/>
    <s v="Persona Natural"/>
    <x v="6"/>
    <m/>
    <s v="PRESTAR SERVICIOS PROFESIONALES, PARA APOYAR JURÍDICAMENTE A LA ALCALDÍA LOCAL DE SUBA EN EL PROCESO DE COBRO_x000a_PERSUASIVO Y REMISIÓN DE COBRO COACTIVO QUE COMPETE AL ALCALDE LOCAL, ASÍ COMO LAS GESTIONES JURÍDICAS PARA MANTENER_x000a_ACTUALIZADA LA INFORMACIÓN CORRESPONDIENTE A MULTAS."/>
    <s v="https://community.secop.gov.co/Public/Tendering/OpportunityDetail/Index?noticeUID=CO1.NTC.5900585&amp;isFromPublicArea=True&amp;isModal=true&amp;asPopupView=true"/>
    <x v="21"/>
    <x v="583"/>
    <d v="2024-04-03T00:00:00"/>
    <d v="2024-06-15T00:00:00"/>
    <s v="2 meses 13 días."/>
    <d v="2024-06-15T00:00:00"/>
    <s v=""/>
    <d v="2024-06-15T00:00:00"/>
    <s v="2 meses 13 días."/>
    <s v="Término Ok"/>
    <m/>
    <m/>
    <m/>
    <m/>
    <s v="Carrera 87b 19ª-66 Bogotá, D.C."/>
    <n v="3213125137"/>
    <s v="williame.alvarezr@gmail.com"/>
    <s v="Banco Davivienda"/>
    <s v="Ahorros"/>
    <s v="0550462400059566"/>
    <s v="Masculino"/>
    <s v="Colombia"/>
    <s v="Fosca"/>
    <s v="Cundinamarca"/>
    <d v="1995-12-11T00:00:00"/>
    <n v="28"/>
    <s v="ESPECIALIZACION EN DERECHO ADMINISTRATIVO; DERECHO"/>
    <m/>
  </r>
  <r>
    <x v="4"/>
    <s v="239-2024"/>
    <n v="105774"/>
    <s v="Secop II"/>
    <s v="239-2024-CPS-AG(105774)"/>
    <s v="FDLSUBA-CD237-2024(105774)"/>
    <x v="0"/>
    <x v="0"/>
    <x v="0"/>
    <m/>
    <m/>
    <s v="CINDY YICED ARDILA ARROYO"/>
    <n v="1010164826"/>
    <s v="Bogotá, D.C."/>
    <n v="1978"/>
    <n v="14289000"/>
    <n v="0"/>
    <n v="0"/>
    <n v="14289000"/>
    <n v="4763000"/>
    <m/>
    <m/>
    <n v="1"/>
    <s v="Persona Natural"/>
    <x v="6"/>
    <m/>
    <s v="PRESTAR LOS SERVICIOS DE APOYO TÉCNICO Y ADMINISTRATIVO EN EL ÁREA DE GESTIÓN DEL DESARROLLO LOCAL, PARA EL DESARROLLO DE ACTIVIDADES EN LOS APLICATIVOS CONTRACTUALES, LA AFILIACIÓN A RIESGOS LABORALES Y DEMÁS ACTIVIDADES QUE SE REQUIERA CON OCASION A LA ACTIVIDAD CONTRACTUAL DEL FONDO DE DESARROLLO LOCAL DE SUBA"/>
    <s v="https://community.secop.gov.co/Public/Tendering/OpportunityDetail/Index?noticeUID=CO1.NTC.5900396&amp;isFromPublicArea=True&amp;isModal=true&amp;asPopupView=true"/>
    <x v="3"/>
    <x v="583"/>
    <d v="2024-04-01T00:00:00"/>
    <d v="2024-06-30T00:00:00"/>
    <s v="3 meses "/>
    <d v="2024-06-30T00:00:00"/>
    <s v=""/>
    <d v="2024-06-30T00:00:00"/>
    <s v="3 meses "/>
    <s v="Término Ok"/>
    <m/>
    <m/>
    <m/>
    <m/>
    <s v="AC 72 80 33"/>
    <n v="3132288290"/>
    <s v="giseths@gmail.com"/>
    <s v="Banco Davivienda"/>
    <s v="Ahorros"/>
    <s v="4570205411"/>
    <s v="Femenino"/>
    <s v="Colombia"/>
    <s v="Bogotá D.C."/>
    <s v="Cundinamarca"/>
    <d v="1986-05-05T00:00:00"/>
    <n v="38"/>
    <s v="DERECHO; ADMINISTRACION PUBLICA"/>
    <m/>
  </r>
  <r>
    <x v="4"/>
    <s v="240-2024"/>
    <n v="102395"/>
    <s v="Secop II"/>
    <s v="240-2024-CPS-P(102395)"/>
    <s v="FDLSUBA-CD238-2024(102395)"/>
    <x v="0"/>
    <x v="0"/>
    <x v="1"/>
    <m/>
    <m/>
    <s v="FABIAN RICARDO HERRERA RINCON"/>
    <n v="1015426758"/>
    <s v="Bogotá D.C."/>
    <n v="1978"/>
    <n v="28000000"/>
    <n v="0"/>
    <n v="0"/>
    <n v="28000000"/>
    <n v="7000000"/>
    <m/>
    <m/>
    <n v="1"/>
    <s v="Persona Natural"/>
    <x v="6"/>
    <m/>
    <s v="APOYAR LA FORMULACIÓN, EJECUCIÓN, SEGUIMIENTO Y MEJORA CONTINUA DE LAS HERRAMIENTAS QUE CONFORMAN LA GESTIÓN AMBIENTAL INSTITUCIONAL DE LA ALCALDÍA LOCAL"/>
    <s v="https://community.secop.gov.co/Public/Tendering/OpportunityDetail/Index?noticeUID=CO1.NTC.5911578&amp;isFromPublicArea=True&amp;isModal=true&amp;asPopupView=true"/>
    <x v="8"/>
    <x v="582"/>
    <d v="2024-04-04T00:00:00"/>
    <d v="2024-06-15T00:00:00"/>
    <s v="2 meses 12 días."/>
    <d v="2024-06-15T00:00:00"/>
    <s v=""/>
    <d v="2024-06-15T00:00:00"/>
    <s v="2 meses 12 días."/>
    <s v="Término Ok"/>
    <m/>
    <m/>
    <m/>
    <m/>
    <s v="Carrera 95H #90A 18"/>
    <n v="3118946142"/>
    <s v="fabian13k@gmail.com"/>
    <s v="Banco Caja Social (BCSC)"/>
    <s v="Ahorros"/>
    <s v="24042120670"/>
    <s v="Masculino"/>
    <s v="Colombia"/>
    <s v="Bogotá D.C."/>
    <s v="Cundinamarca"/>
    <d v="1991-09-23T00:00:00"/>
    <n v="32"/>
    <s v="INGENIERIA AMBIENTAL"/>
    <m/>
  </r>
  <r>
    <x v="4"/>
    <s v="241-2024"/>
    <n v="102365"/>
    <s v="Secop II"/>
    <s v="241-2024-CPS-AG(102365)"/>
    <s v="FDLSUBA-CD239-2024(102365)"/>
    <x v="0"/>
    <x v="0"/>
    <x v="0"/>
    <m/>
    <m/>
    <s v="LUZ ANGELA CADENA FERNANDEZ"/>
    <n v="1014191541"/>
    <s v="Bogotá D.C."/>
    <n v="1978"/>
    <n v="16000000"/>
    <n v="0"/>
    <n v="0"/>
    <n v="16000000"/>
    <n v="4000000"/>
    <m/>
    <m/>
    <n v="1"/>
    <s v="Persona Natural"/>
    <x v="6"/>
    <m/>
    <s v="Prestar los servicios de apoyo en el Área de Gestión del Desarrollo Local, realizando actividades administrativas en las diferentes etapas de los procesos de adquisición de bienes y servicios relacionados con procesos de política social y organización territorial en la Localidad de Suba"/>
    <s v="https://community.secop.gov.co/Public/Tendering/OpportunityDetail/Index?noticeUID=CO1.NTC.5912004&amp;isFromPublicArea=True&amp;isModal=true&amp;asPopupView=true"/>
    <x v="20"/>
    <x v="582"/>
    <d v="2024-04-03T00:00:00"/>
    <d v="2024-06-15T00:00:00"/>
    <s v="2 meses 13 días."/>
    <d v="2024-06-15T00:00:00"/>
    <s v=""/>
    <d v="2024-06-15T00:00:00"/>
    <s v="2 meses 13 días."/>
    <s v="Término Ok"/>
    <m/>
    <m/>
    <m/>
    <m/>
    <s v="Diagonal 147 #141 a - 42"/>
    <n v="3202694998"/>
    <s v="cadenafernandezluzangela@gmail.com"/>
    <s v="Bancolombia"/>
    <s v="Ahorros"/>
    <s v="54760769111"/>
    <s v="Femenino"/>
    <s v="Colombia"/>
    <s v="Bogotá D.C."/>
    <s v="Cundinamarca"/>
    <d v="1988-04-09T00:00:00"/>
    <n v="36"/>
    <s v="Especialista en Ambiente y Desarrollo_x000a_Local"/>
    <m/>
  </r>
  <r>
    <x v="4"/>
    <s v="242-2024"/>
    <n v="106191"/>
    <s v="Secop II"/>
    <s v="242-2024-CPS-P(106191)"/>
    <s v="FDLSUBA-CD240-2024(106191)"/>
    <x v="0"/>
    <x v="0"/>
    <x v="1"/>
    <m/>
    <m/>
    <s v="GILMA VIVIANA MEJIA PRADA"/>
    <n v="1019084310"/>
    <s v="Bogotá D.C."/>
    <n v="1953"/>
    <n v="15150000"/>
    <n v="0"/>
    <n v="0"/>
    <n v="15150000"/>
    <n v="5050000"/>
    <m/>
    <m/>
    <n v="3"/>
    <s v="Persona Natural"/>
    <x v="6"/>
    <m/>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5911863&amp;isFromPublicArea=True&amp;isModal=true&amp;asPopupView=true"/>
    <x v="2"/>
    <x v="582"/>
    <d v="2024-04-03T00:00:00"/>
    <d v="2024-06-15T00:00:00"/>
    <s v="2 meses 13 días."/>
    <d v="2024-06-15T00:00:00"/>
    <s v=""/>
    <d v="2024-06-15T00:00:00"/>
    <s v="2 meses 13 días."/>
    <s v="Término Ok"/>
    <m/>
    <m/>
    <m/>
    <m/>
    <s v="Calle 131 c bis # 94 d 27"/>
    <n v="3125689313"/>
    <s v="vivis.0602.vm@gmail.com"/>
    <s v="Banco Scotiabank Colpatria"/>
    <s v="Ahorros"/>
    <s v="4382013708"/>
    <s v="Femenino"/>
    <s v="Colombia"/>
    <s v="Bogotá D.C."/>
    <s v="Cundinamarca"/>
    <d v="1993-06-02T00:00:00"/>
    <n v="31"/>
    <s v="TRABAJO SOCIAL"/>
    <m/>
  </r>
  <r>
    <x v="4"/>
    <s v="243-2024"/>
    <n v="102471"/>
    <s v="Secop II"/>
    <s v="243-2024-CPS-AG(102471)"/>
    <s v="FDLSUBA-CD241-2024(102471)"/>
    <x v="0"/>
    <x v="0"/>
    <x v="0"/>
    <m/>
    <m/>
    <s v="LUCY CECILIA CAHUEÑO CHAPARRO"/>
    <n v="41483556"/>
    <s v="Bogotá D.C."/>
    <n v="1979"/>
    <n v="10200000"/>
    <n v="0"/>
    <n v="0"/>
    <n v="10200000"/>
    <n v="2550000"/>
    <m/>
    <m/>
    <n v="1"/>
    <s v="Persona Natural"/>
    <x v="6"/>
    <m/>
    <s v="APOYAR ADMINISTRATIVA Y ASISTENCIALMENTE A LAS INSPECCIONES DE POLICÍA DE LA LOCALIDAD"/>
    <s v="https://community.secop.gov.co/Public/Tendering/OpportunityDetail/Index?noticeUID=CO1.NTC.5913121&amp;isFromPublicArea=True&amp;isModal=true&amp;asPopupView=true"/>
    <x v="25"/>
    <x v="582"/>
    <d v="2024-04-04T00:00:00"/>
    <d v="2024-06-15T00:00:00"/>
    <s v="2 meses 12 días."/>
    <d v="2024-06-15T00:00:00"/>
    <s v=""/>
    <d v="2024-06-15T00:00:00"/>
    <s v="2 meses 12 días."/>
    <s v="Término Ok"/>
    <m/>
    <m/>
    <m/>
    <m/>
    <s v="Carrera 72 Bis # 152B - 32, Colina - Bogotá, Colombia Torre B10 Apto 201"/>
    <n v="3183897957"/>
    <s v="Luce_cacha20@hotmail.com"/>
    <s v="Bancolombia"/>
    <s v="Ahorros"/>
    <s v="10183348995"/>
    <s v="Femenino"/>
    <s v="Colombia"/>
    <s v="Villavicencio"/>
    <s v="Meta"/>
    <d v="1950-08-20T00:00:00"/>
    <n v="73"/>
    <s v="BACHILLER"/>
    <m/>
  </r>
  <r>
    <x v="4"/>
    <s v="244-2024"/>
    <n v="106191"/>
    <s v="Secop II"/>
    <s v="244-2024-CPS-P(106191)"/>
    <s v="FDLSUBA-CD242-2024(106191)"/>
    <x v="0"/>
    <x v="0"/>
    <x v="1"/>
    <m/>
    <m/>
    <s v="SANDRA MILENA HERNANDEZ RUIZ"/>
    <n v="52483250"/>
    <s v="Bogotá D.C."/>
    <n v="1953"/>
    <n v="15150000"/>
    <n v="0"/>
    <n v="0"/>
    <n v="15150000"/>
    <n v="5050000"/>
    <m/>
    <m/>
    <n v="3"/>
    <s v="Persona Natural"/>
    <x v="6"/>
    <m/>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5914211&amp;isFromPublicArea=True&amp;isModal=true&amp;asPopupView=true"/>
    <x v="2"/>
    <x v="574"/>
    <d v="2024-04-08T00:00:00"/>
    <d v="2024-06-15T00:00:00"/>
    <s v="2 meses 8 días."/>
    <d v="2024-06-15T00:00:00"/>
    <s v=""/>
    <d v="2024-06-15T00:00:00"/>
    <s v="2 meses 8 días."/>
    <s v="Término Ok"/>
    <m/>
    <m/>
    <m/>
    <m/>
    <s v="calle 131 b # 104- 50 piso 2"/>
    <n v="3125157867"/>
    <s v="sandramilehr@hotmail.com"/>
    <s v="Bancolombia"/>
    <s v="Ahorros"/>
    <s v="14100001520"/>
    <s v="Femenino"/>
    <s v="Colombia"/>
    <s v="Nocaima"/>
    <s v="Cundinamarca"/>
    <d v="1979-05-23T00:00:00"/>
    <n v="45"/>
    <s v="ESPECIALIZACION EN DERECHO PUBLICO"/>
    <m/>
  </r>
  <r>
    <x v="4"/>
    <s v="245-2024"/>
    <n v="102291"/>
    <s v="Secop II"/>
    <s v="245-2024-CPS-P(102291)"/>
    <s v="FDLSUBA-CD243-2024(102291)"/>
    <x v="0"/>
    <x v="0"/>
    <x v="1"/>
    <m/>
    <m/>
    <s v="JUAN CLIMACO BELLO ORTIZ"/>
    <n v="19298983"/>
    <s v="Bogotá D.C."/>
    <n v="1978"/>
    <n v="21000000"/>
    <n v="0"/>
    <n v="0"/>
    <n v="21000000"/>
    <n v="7000000"/>
    <m/>
    <m/>
    <n v="1"/>
    <s v="Persona Natural"/>
    <x v="6"/>
    <m/>
    <s v="PRESTAR LOS SERVICIOS PROFESIONALES AL ÁREA DE GESTIÓN DE DESARROLLO LOCAL EN LA FORMULACIÓN, SEGUIMIENTO, ASISTENCIA TÉCNICA Y EJECUCIÓN DE PROYECTOS DE ENERGÍA ALTERNATIVA Y SOSTENIBLE EN CUMPLIMIENTO DE LAS METAS DEL PLAN DE DESARROLLO LOCAL Y DEMÁS TEMAS AFINES DE LA GESTIÓN AMBIENTAL DE LA ALCALDÍA LOCAL DE SUBA"/>
    <s v="https://community.secop.gov.co/Public/Tendering/OpportunityDetail/Index?noticeUID=CO1.NTC.5915533&amp;isFromPublicArea=True&amp;isModal=true&amp;asPopupView=true"/>
    <x v="12"/>
    <x v="574"/>
    <d v="2024-04-09T00:00:00"/>
    <d v="2024-06-15T00:00:00"/>
    <s v="2 meses 7 días."/>
    <d v="2024-06-15T00:00:00"/>
    <s v=""/>
    <d v="2024-06-15T00:00:00"/>
    <s v="2 meses 7 días."/>
    <s v="Término Ok"/>
    <m/>
    <m/>
    <m/>
    <m/>
    <s v="Calle 115No.59-25 AP 408.I"/>
    <n v="3214600856"/>
    <s v="jcbello2008@hotmail.com"/>
    <s v="Banco Caja Social (BCSC)"/>
    <s v="Ahorros"/>
    <s v="24095192972"/>
    <s v="Masculino"/>
    <s v="Colombia"/>
    <s v="Chiquinquira"/>
    <s v="Cundinamarca"/>
    <d v="1954-11-13T00:00:00"/>
    <n v="69"/>
    <s v="INGENIERO ELECTRICISTA ESPECIALIZACION CENTRALES"/>
    <m/>
  </r>
  <r>
    <x v="4"/>
    <s v="246-2024"/>
    <n v="102468"/>
    <s v="Secop II"/>
    <s v="246-2024-CPS-P(102468)"/>
    <s v="FDLSUBA-CD244-2024(102468)"/>
    <x v="0"/>
    <x v="0"/>
    <x v="1"/>
    <m/>
    <m/>
    <s v="BAYRON FABIAN RENDON ACOSTA"/>
    <n v="1033706465"/>
    <s v="Bogotá D.C."/>
    <n v="1978"/>
    <n v="16000000"/>
    <n v="0"/>
    <n v="0"/>
    <n v="16000000"/>
    <n v="4000000"/>
    <m/>
    <m/>
    <n v="1"/>
    <s v="Persona Natural"/>
    <x v="6"/>
    <m/>
    <s v="PRESTAR SERVICIOS TÉCNICOS COMO APOYO AL ÁREA GESTIÓN DEL DESARROLLO LOCAL,"/>
    <s v="https://community.secop.gov.co/Public/Tendering/OpportunityDetail/Index?noticeUID=CO1.NTC.5921300&amp;isFromPublicArea=True&amp;isModal=true&amp;asPopupView=true"/>
    <x v="10"/>
    <x v="574"/>
    <d v="2024-04-04T00:00:00"/>
    <d v="2024-06-15T00:00:00"/>
    <s v="2 meses 12 días."/>
    <d v="2024-06-15T00:00:00"/>
    <s v=""/>
    <d v="2024-06-15T00:00:00"/>
    <s v="2 meses 12 días."/>
    <s v="Término Ok"/>
    <m/>
    <m/>
    <m/>
    <m/>
    <s v="Carrera 23C # 44 - 25 Sur, Barrio Santa Lucía"/>
    <n v="3054042026"/>
    <s v="bayronrendon@hotmail.com"/>
    <s v="Banco Caja Social (BCSC)"/>
    <s v="Ahorros"/>
    <s v="24077256607"/>
    <s v="Masculino"/>
    <s v="Colonbia"/>
    <s v="Bogotá D.C."/>
    <s v="Cundinamarca"/>
    <d v="1988-10-22T00:00:00"/>
    <n v="35"/>
    <s v="CONTADURIA PUBLICA"/>
    <m/>
  </r>
  <r>
    <x v="4"/>
    <s v="247-2024"/>
    <n v="102464"/>
    <s v="Secop II"/>
    <s v="247-2024-CPS-P(102464)"/>
    <s v="FDLSUBA-CD245-2024(102464)"/>
    <x v="0"/>
    <x v="0"/>
    <x v="1"/>
    <m/>
    <m/>
    <s v="ALIX ANDREA RUIZ CORTES"/>
    <n v="1015441584"/>
    <s v="Bogotá D.C."/>
    <n v="1979"/>
    <n v="6290000"/>
    <n v="0"/>
    <n v="0"/>
    <n v="6290000"/>
    <n v="2550000"/>
    <m/>
    <m/>
    <n v="1"/>
    <s v="Persona Natural"/>
    <x v="6"/>
    <m/>
    <s v="EN PROCESOS Y PROCEDIMIENTOS DE PRESUPUESTO DE LA ALCALDÍA LOCAL DE SUBA"/>
    <s v="https://community.secop.gov.co/Public/Tendering/OpportunityDetail/Index?noticeUID=CO1.NTC.5922024&amp;isFromPublicArea=True&amp;isModal=true&amp;asPopupView=true"/>
    <x v="21"/>
    <x v="574"/>
    <d v="2024-04-04T00:00:00"/>
    <d v="2024-06-15T00:00:00"/>
    <s v="2 meses 12 días."/>
    <d v="2024-06-15T00:00:00"/>
    <s v=""/>
    <d v="2024-06-15T00:00:00"/>
    <s v="2 meses 12 días."/>
    <s v="Término Ok"/>
    <m/>
    <m/>
    <m/>
    <m/>
    <s v="Carrera 103 C # 139-84"/>
    <n v="3227949691"/>
    <s v="andreruiz572@gmail.com"/>
    <s v="Bancolombia"/>
    <s v="Ahorros"/>
    <s v="69966451301"/>
    <s v="Femenino"/>
    <s v="Colombia"/>
    <s v="Bogotá D.C."/>
    <s v="Cundinamarca"/>
    <d v="1993-10-16T00:00:00"/>
    <n v="30"/>
    <s v="BACHILLER"/>
    <m/>
  </r>
  <r>
    <x v="4"/>
    <s v="248-2024"/>
    <n v="102525"/>
    <s v="Secop II"/>
    <s v="248-2024-CPS-P(102525)"/>
    <s v="FDLSUBA-CD246-2024(102525)"/>
    <x v="0"/>
    <x v="0"/>
    <x v="1"/>
    <m/>
    <m/>
    <s v="NASLY KATTERINE CUSPOCA ORDUZ"/>
    <n v="1049637907"/>
    <s v="Tunja (Boyacá)"/>
    <n v="1979"/>
    <n v="20200000"/>
    <n v="0"/>
    <n v="0"/>
    <n v="20200000"/>
    <n v="5050000"/>
    <m/>
    <m/>
    <n v="3"/>
    <s v="Persona Natural"/>
    <x v="6"/>
    <m/>
    <s v="NACIONAL DE PROTECCIÓN AL CONSUMIDOR, EN TODAS LAS ACTUACIONES TÉCNICAS Y"/>
    <s v="https://community.secop.gov.co/Public/Tendering/OpportunityDetail/Index?noticeUID=CO1.NTC.5923659&amp;isFromPublicArea=True&amp;isModal=true&amp;asPopupView=true"/>
    <x v="21"/>
    <x v="585"/>
    <d v="2024-04-09T00:00:00"/>
    <d v="2024-06-15T00:00:00"/>
    <s v="2 meses 7 días."/>
    <d v="2024-06-15T00:00:00"/>
    <s v=""/>
    <d v="2024-06-15T00:00:00"/>
    <s v="2 meses 7 días."/>
    <s v="Término Ok"/>
    <m/>
    <m/>
    <m/>
    <m/>
    <s v="Calle 151 114 70 CA 116 CONJ PASEO DEL PARQUE I"/>
    <n v="3134247804"/>
    <s v="naslykat@hotmail.com"/>
    <s v="Bancolombia"/>
    <s v="Ahorros"/>
    <s v="23771672281"/>
    <s v="Femenino"/>
    <s v="Colombia"/>
    <s v="Duitama "/>
    <s v="Boyacá"/>
    <d v="1993-06-02T00:00:00"/>
    <n v="31"/>
    <s v="ESPECIALIZACION EN DERECHO COMERCIAL"/>
    <m/>
  </r>
  <r>
    <x v="4"/>
    <s v="249-2024"/>
    <s v=" "/>
    <s v="Secop II"/>
    <s v="249-2024-CPS-AG(102523)"/>
    <s v="FDLSUBA-CD247-2024(102523)"/>
    <x v="0"/>
    <x v="0"/>
    <x v="0"/>
    <m/>
    <m/>
    <s v="WARSBERG YUSSIF LEMUS FRANCO"/>
    <n v="1015415438"/>
    <s v="Bogotá D.C."/>
    <n v="1979"/>
    <n v="28000000"/>
    <n v="0"/>
    <n v="0"/>
    <n v="28000000"/>
    <n v="7000000"/>
    <m/>
    <m/>
    <n v="5"/>
    <s v="Persona Natural"/>
    <x v="6"/>
    <m/>
    <s v="ADMINISTRATIVAS ADELANTADAS EN LAS VISITAS, ACOMPAÑAMIENTO, CAPACITACIÓN,"/>
    <s v="https://community.secop.gov.co/Public/Tendering/OpportunityDetail/Index?noticeUID=CO1.NTC.5921743&amp;isFromPublicArea=True&amp;isModal=true&amp;asPopupView=true"/>
    <x v="24"/>
    <x v="574"/>
    <d v="2024-04-08T00:00:00"/>
    <d v="2024-06-15T00:00:00"/>
    <s v="2 meses 8 días."/>
    <d v="2024-06-15T00:00:00"/>
    <s v=""/>
    <d v="2024-06-15T00:00:00"/>
    <s v="2 meses 8 días."/>
    <s v="Término Ok"/>
    <m/>
    <m/>
    <m/>
    <m/>
    <s v="Carrera 87 A # 127 – 59 INT. 4 CASA 14"/>
    <n v="3125462192"/>
    <s v="Ing.lemusf@gmail.com"/>
    <s v="Bancolombia"/>
    <s v="Ahorros"/>
    <s v="30092922215"/>
    <s v="Masculino"/>
    <s v="Colombia"/>
    <s v="Bogotá D.C."/>
    <s v="Cundinamarca"/>
    <d v="1989-12-29T00:00:00"/>
    <n v="34"/>
    <s v="ESPECIALIZACION EN INGENIERIA DE PAVIMENTOS"/>
    <m/>
  </r>
  <r>
    <x v="4"/>
    <s v="250-2024"/>
    <n v="102517"/>
    <s v="Secop II"/>
    <s v="250-2024-CPS-AG(102517)"/>
    <s v="FDLSUBA-CD248-2024(102517)"/>
    <x v="0"/>
    <x v="0"/>
    <x v="0"/>
    <m/>
    <m/>
    <s v="SANDRA CONSUELO NUÑEZ GOMEZ"/>
    <n v="23756146"/>
    <s v="Miraflores (Boyacá)"/>
    <n v="1979"/>
    <n v="10200000"/>
    <n v="0"/>
    <n v="0"/>
    <n v="10200000"/>
    <n v="2550000"/>
    <m/>
    <m/>
    <n v="1"/>
    <s v="Persona Natural"/>
    <x v="6"/>
    <m/>
    <s v="SOCIALIZACIÓN Y/O SENSIBILIZACIÓN PARA EL CONTROL Y VERIFICACIÓN DE"/>
    <s v="https://community.secop.gov.co/Public/Tendering/OpportunityDetail/Index?noticeUID=CO1.NTC.5921818&amp;isFromPublicArea=True&amp;isModal=true&amp;asPopupView=true"/>
    <x v="21"/>
    <x v="585"/>
    <d v="2024-04-08T00:00:00"/>
    <d v="2024-06-15T00:00:00"/>
    <s v="2 meses 8 días."/>
    <d v="2024-06-15T00:00:00"/>
    <s v=""/>
    <d v="2024-06-15T00:00:00"/>
    <s v="2 meses 8 días."/>
    <s v="Término Ok"/>
    <m/>
    <m/>
    <m/>
    <m/>
    <s v="AV Calle 145 N° 85 - 52 TORRE 2 APTO 306"/>
    <n v="3108546165"/>
    <s v="maccondo2003@hotmail.com"/>
    <s v="Banco Davivienda"/>
    <s v="Ahorros"/>
    <s v="0550477900141425"/>
    <s v="Femenino"/>
    <s v="Colombia"/>
    <s v="Soata "/>
    <s v="Boyacá"/>
    <d v="1984-04-16T00:00:00"/>
    <n v="40"/>
    <s v="PROFESIONAL EN INGENIERIA INDUSTRIAL"/>
    <m/>
  </r>
  <r>
    <x v="4"/>
    <s v="251-2024"/>
    <n v="106186"/>
    <s v="Secop II"/>
    <s v="251-2024-CPS-AG(106186)"/>
    <s v="FDLSUBA-CD249-2024(106186)"/>
    <x v="0"/>
    <x v="0"/>
    <x v="0"/>
    <m/>
    <m/>
    <s v="ANDRES CAMILO MARTINEZ MAYORGA"/>
    <n v="1019028360"/>
    <s v="Bogotá D.C."/>
    <n v="2032"/>
    <n v="7650000"/>
    <n v="0"/>
    <n v="0"/>
    <n v="7650000"/>
    <n v="2550000"/>
    <m/>
    <m/>
    <n v="5"/>
    <s v="Persona Natural"/>
    <x v="6"/>
    <m/>
    <s v="REGLAMENTOS TÉCNICOS Y METROLOGÍA LEGAL"/>
    <s v="https://community.secop.gov.co/Public/Tendering/OpportunityDetail/Index?noticeUID=CO1.NTC.5922109&amp;isFromPublicArea=True&amp;isModal=true&amp;asPopupView=true"/>
    <x v="13"/>
    <x v="585"/>
    <d v="2024-04-08T00:00:00"/>
    <d v="2024-06-15T00:00:00"/>
    <s v="2 meses 8 días."/>
    <d v="2024-06-15T00:00:00"/>
    <s v=""/>
    <d v="2024-06-15T00:00:00"/>
    <s v="2 meses 8 días."/>
    <s v="Término Ok"/>
    <m/>
    <m/>
    <m/>
    <m/>
    <s v="Carrera 59 B bis # 132 72"/>
    <n v="3125726067"/>
    <s v="gabymartinez13@hotmail.es"/>
    <s v="Banco Scotiabank Colpatria"/>
    <s v="Ahorros"/>
    <s v="6342070640"/>
    <s v="Masculino"/>
    <s v="Colombia"/>
    <s v="Bogotá D.C."/>
    <s v="Cundinamarca"/>
    <d v="1988-10-25T00:00:00"/>
    <n v="35"/>
    <s v="BACHILLER"/>
    <m/>
  </r>
  <r>
    <x v="4"/>
    <s v="252-2024"/>
    <n v="102293"/>
    <s v="Secop II"/>
    <s v="252-2024-CPS-AG(102293)"/>
    <s v="FDLSUBA-CD250-2024(102293)"/>
    <x v="0"/>
    <x v="0"/>
    <x v="0"/>
    <m/>
    <m/>
    <s v="DIEGO NICOLAS BARBOSA CASTIBLANCO"/>
    <n v="1019052561"/>
    <s v="Bogotá D.C."/>
    <n v="1979"/>
    <n v="10200000"/>
    <n v="0"/>
    <n v="0"/>
    <n v="10200000"/>
    <n v="2550000"/>
    <m/>
    <m/>
    <n v="1"/>
    <s v="Persona Natural"/>
    <x v="6"/>
    <m/>
    <s v="PRESTAR LOS SERVICIOS DE APOYO PARA LA GESTIÓN DOCUMENTAL DE LA ALCALDÍA LOCAL, ACOMPAÑANDO A LOS PROFESIONALES JURÍDICO Y POLICIVO EN LAS LABORES OPERATIVAS QUE GENERA EL PROCESO DE IMPULSO Y DEPURACIÓN DE LAS ACTUACIONES ADMINISTRATIVAS EXISTENTES EN LA ALCALDÍA LOCAL."/>
    <s v="https://community.secop.gov.co/Public/Tendering/OpportunityDetail/Index?noticeUID=CO1.NTC.5926175&amp;isFromPublicArea=True&amp;isModal=true&amp;asPopupView=true"/>
    <x v="21"/>
    <x v="586"/>
    <d v="2024-04-11T00:00:00"/>
    <d v="2024-06-15T00:00:00"/>
    <s v="2 meses 5 días."/>
    <d v="2024-06-15T00:00:00"/>
    <s v=""/>
    <d v="2024-06-15T00:00:00"/>
    <s v="2 meses 5 días."/>
    <s v="Término Ok"/>
    <m/>
    <m/>
    <m/>
    <m/>
    <s v="Carrera 111 A No.148-88 Apto.406 Int.2"/>
    <n v="3043892824"/>
    <s v="diegonico27@hotmail.com"/>
    <s v="Banco Av Villas"/>
    <s v="Ahorros"/>
    <s v="058941548"/>
    <s v="Masculino"/>
    <s v="Colombia"/>
    <s v="Bogotá D.C."/>
    <s v="Cundinamarca "/>
    <d v="1990-10-17T00:00:00"/>
    <n v="33"/>
    <s v="TECNOLOGÍA EN GASTRONOMÍA"/>
    <m/>
  </r>
  <r>
    <x v="4"/>
    <s v="253-2024"/>
    <n v="102936"/>
    <s v="Secop II"/>
    <s v="253-2024-CPS-P (102936)"/>
    <s v="FDLSUBA-CD251-2024 (102936)"/>
    <x v="0"/>
    <x v="0"/>
    <x v="1"/>
    <m/>
    <m/>
    <s v="IVAN HERNANDO ZABALETA VANEGAS"/>
    <n v="1020764014"/>
    <s v="Bogotá D.C."/>
    <n v="1978"/>
    <n v="17500000"/>
    <n v="0"/>
    <n v="0"/>
    <n v="17500000"/>
    <n v="7000000"/>
    <m/>
    <m/>
    <n v="5"/>
    <s v="Persona Natural"/>
    <x v="6"/>
    <m/>
    <s v="Prestar servicios profesionales al Área de Gestión del Desarrollo Local de la Alcaldía Local de Suba, para apoyar la estructuración, formulación, evaluación y seguimiento a los proyectos de inversión enfocados en la mejorar las condiciones de seguridad y convivencia en la localidad a través de mecanismos que permitan el acceso a la justicia, dando cumplimiento efectivo al Plan Local de Desarrollo"/>
    <s v="https://community.secop.gov.co/Public/Tendering/OpportunityDetail/Index?noticeUID=CO1.NTC.5931437&amp;isFromPublicArea=True&amp;isModal=true&amp;asPopupView=true"/>
    <x v="13"/>
    <x v="586"/>
    <d v="2024-04-08T00:00:00"/>
    <d v="2024-06-15T00:00:00"/>
    <s v="2 meses 8 días."/>
    <d v="2024-06-15T00:00:00"/>
    <s v=""/>
    <d v="2024-06-15T00:00:00"/>
    <s v="2 meses 8 días."/>
    <s v="Término Ok"/>
    <m/>
    <m/>
    <m/>
    <m/>
    <s v="Calle 142BIS A # 140A-06"/>
    <n v="3124626515"/>
    <s v="ihzabaletav@gmail.com"/>
    <s v="Banco Caja Social (BCSC)"/>
    <s v="Ahorros"/>
    <s v="4093763633"/>
    <s v="Masculino"/>
    <s v="Colombia "/>
    <s v="Bogotá D.C."/>
    <s v="Cundinamarca "/>
    <d v="1991-07-29T00:00:00"/>
    <n v="32"/>
    <s v="MAESTRÌA EN POLITICAS PUBLICAS"/>
    <m/>
  </r>
  <r>
    <x v="4"/>
    <s v="254-2024"/>
    <n v="106186"/>
    <s v="Secop II"/>
    <s v="254-2024-CPS-AG(106186)"/>
    <s v="FDLSUBA-CD252-2024(106186)"/>
    <x v="0"/>
    <x v="0"/>
    <x v="0"/>
    <m/>
    <m/>
    <s v="ROBERTO VICENTE BARRIOS BETANCOURT"/>
    <n v="1019048855"/>
    <s v="Bogotá D.C."/>
    <n v="2032"/>
    <n v="7650000"/>
    <n v="0"/>
    <n v="0"/>
    <n v="7650000"/>
    <n v="2550000"/>
    <m/>
    <m/>
    <n v="5"/>
    <s v="Persona Natural"/>
    <x v="6"/>
    <m/>
    <s v="Prestar servicios de apoyo en las actividades de seguridad, convivencia ciudadana y recuperación del espacio público para el cumplimiento efectivo de las metas del proyecto de inversión 2032 - Suba convive con seguridad y tranquilidad"/>
    <s v="https://community.secop.gov.co/Public/Tendering/OpportunityDetail/Index?noticeUID=CO1.NTC.5931805&amp;isFromPublicArea=True&amp;isModal=true&amp;asPopupView=true"/>
    <x v="13"/>
    <x v="586"/>
    <d v="2024-04-10T00:00:00"/>
    <d v="2024-06-15T00:00:00"/>
    <s v="2 meses 6 días."/>
    <d v="2024-06-15T00:00:00"/>
    <s v=""/>
    <d v="2024-06-15T00:00:00"/>
    <s v="2 meses 6 días."/>
    <s v="Término Ok"/>
    <m/>
    <m/>
    <m/>
    <m/>
    <s v="Carrera 139 #143-84 Barrios San"/>
    <n v="3002052034"/>
    <s v="rb02923@gmail.com"/>
    <s v="Banco Caja Social (BCSC)"/>
    <s v="Ahorros "/>
    <s v="24100149654"/>
    <s v="Masculino"/>
    <s v="Colombia"/>
    <s v="Bogotá D.C."/>
    <s v="Cundinamarca"/>
    <d v="1990-07-05T00:00:00"/>
    <n v="33"/>
    <s v="BACHILLER"/>
    <m/>
  </r>
  <r>
    <x v="4"/>
    <s v="255-2024"/>
    <n v="102225"/>
    <s v="Secop II"/>
    <s v="255-2024-CPS-P(102225)"/>
    <s v="FDLSUBA-CD253-2024(102225)"/>
    <x v="0"/>
    <x v="0"/>
    <x v="1"/>
    <m/>
    <m/>
    <s v="MARIA SOL BERNAL PEÑA"/>
    <n v="1022380509"/>
    <s v="Bogotá D.C. "/>
    <n v="1970"/>
    <n v="28000000"/>
    <n v="0"/>
    <n v="0"/>
    <n v="28000000"/>
    <n v="7000000"/>
    <m/>
    <m/>
    <n v="3"/>
    <s v="Persona Natural"/>
    <x v="6"/>
    <m/>
    <s v="PRESTAR SERVICIOS PROFESIONALES EN EL ÁREA DE GESTIÓN DEL DESARROLLO LOCAL DE LA ALCALDÍA LOCAL DE SUBA, PARA EL APOYO A LA EJECUCIÓN INTEGRAL DE LAS DIFERENTES ACCIONES ENCAMINADAS A FORTALECER EL ESPACIO PÚBLICO RECREACIONAL A TRAVÉS DE LA INTERVENCIÓN Y DOTACIÓN INTEGRAL DE LOS PARQUES DE BOLSILLO Y/O VECINALES DE LA LOCALIDAD, EN CUMPLIMIENTO DE LAS METAS DEL PLAN DE DESARROLLO LOCAL Y DEMÁS TEMAS AFINES DEL PROYECTO DE INVERSIÓN 1970 – SUBA RECUPERA Y MANTIENE SUS PARQUES"/>
    <s v="https://community.secop.gov.co/Public/Tendering/OpportunityDetail/Index?noticeUID=CO1.NTC.5937346&amp;isFromPublicArea=True&amp;isModal=true&amp;asPopupView=true"/>
    <x v="11"/>
    <x v="587"/>
    <d v="2024-04-08T00:00:00"/>
    <d v="2024-06-15T00:00:00"/>
    <s v="2 meses 8 días."/>
    <d v="2024-06-15T00:00:00"/>
    <s v=""/>
    <d v="2024-06-15T00:00:00"/>
    <s v="2 meses 8 días."/>
    <s v="Término Ok"/>
    <m/>
    <m/>
    <m/>
    <m/>
    <s v="Calle 21 # 87 B- 47 T5 Apto 203"/>
    <n v="3133644555"/>
    <s v="bernalmariasol@gmail.com"/>
    <s v="Banco de Bogotá"/>
    <s v="Ahorros"/>
    <s v="274240597"/>
    <s v="Femenino"/>
    <s v="Colombia"/>
    <s v="Bogotá D.C."/>
    <s v="Cundinamarca"/>
    <d v="1993-01-07T00:00:00"/>
    <n v="31"/>
    <s v="ESPECIALIZACION EN PLANEACION AMBIENTAL Y MANEJO INTEGRAL"/>
    <m/>
  </r>
  <r>
    <x v="4"/>
    <s v="256-2024"/>
    <n v="102368"/>
    <s v="Secop II"/>
    <s v="256-2024-CPS-AG(102368)"/>
    <s v="FDLSUBA-CD254-2024(102368)"/>
    <x v="0"/>
    <x v="0"/>
    <x v="0"/>
    <m/>
    <m/>
    <s v="GRACIELA HERNANDEZ OYOLA"/>
    <n v="51996511"/>
    <s v="Bogotá D.C."/>
    <n v="1979"/>
    <n v="10200000"/>
    <n v="0"/>
    <n v="0"/>
    <n v="10200000"/>
    <n v="2550000"/>
    <m/>
    <m/>
    <m/>
    <s v="Persona Natural"/>
    <x v="6"/>
    <m/>
    <s v="APOYAR ADMINISTRATIVA Y ASISTENCIALMENTE A LAS INSPECCIONES DE POLICÍA DE LA LOCALIDAD."/>
    <s v="https://community.secop.gov.co/Public/Tendering/OpportunityDetail/Index?noticeUID=CO1.NTC.5945897&amp;isFromPublicArea=True&amp;isModal=true&amp;asPopupView=true"/>
    <x v="26"/>
    <x v="588"/>
    <d v="2024-04-17T00:00:00"/>
    <d v="2024-06-15T00:00:00"/>
    <s v="1 meses 30 días."/>
    <d v="2024-06-15T00:00:00"/>
    <s v=""/>
    <d v="2024-06-15T00:00:00"/>
    <s v="1 meses 30 días."/>
    <s v="Término Ok"/>
    <m/>
    <m/>
    <m/>
    <m/>
    <s v="Calle 29 SUR 53 -34"/>
    <n v="3125917336"/>
    <s v="gracielahernandezoyola@gmail.com"/>
    <s v="Bancolombia"/>
    <s v="Ahorros"/>
    <s v="10865389685"/>
    <s v="Femenino"/>
    <s v="Colombia "/>
    <s v="Dolores "/>
    <s v="Tolima "/>
    <d v="1970-01-10T00:00:00"/>
    <n v="54"/>
    <s v="BACHILLER"/>
    <m/>
  </r>
  <r>
    <x v="4"/>
    <s v="257-2024"/>
    <n v="102471"/>
    <s v="Secop II"/>
    <s v="257-2024-CPS-AG(102471)"/>
    <s v="FDLSUBA-CD255-2024(102471)"/>
    <x v="0"/>
    <x v="0"/>
    <x v="0"/>
    <m/>
    <m/>
    <s v="FEDERICO ORLANDO RINCON MOJICA"/>
    <n v="1052380722"/>
    <s v="Bogotá D.C."/>
    <n v="1979"/>
    <n v="10200000"/>
    <n v="0"/>
    <n v="0"/>
    <n v="10200000"/>
    <n v="2550000"/>
    <m/>
    <m/>
    <n v="1"/>
    <s v="Persona Natural"/>
    <x v="6"/>
    <m/>
    <s v="APOYAR ADMINISTRATIVA Y ASISTENCIALMENTE A LAS INSPECCIONES DE POLICÍA DE LA LOCALIDAD. "/>
    <s v="https://community.secop.gov.co/Public/Tendering/OpportunityDetail/Index?noticeUID=CO1.NTC.5935306&amp;isFromPublicArea=True&amp;isModal=true&amp;asPopupView=true"/>
    <x v="30"/>
    <x v="587"/>
    <d v="2024-04-10T00:00:00"/>
    <d v="2024-06-15T00:00:00"/>
    <s v="2 meses 6 días."/>
    <d v="2024-06-15T00:00:00"/>
    <s v=""/>
    <d v="2024-06-15T00:00:00"/>
    <s v="2 meses 6 días."/>
    <s v="Término Ok"/>
    <m/>
    <m/>
    <m/>
    <m/>
    <s v="Carrera 95 b # 139-22"/>
    <n v="3144005139"/>
    <s v="federicorincon517@gmail.com"/>
    <s v="Banco Caja Social (BCSC)"/>
    <s v="Ahorros"/>
    <s v="24128893269"/>
    <s v="Masculino"/>
    <s v="Colombia"/>
    <s v="Bogotá "/>
    <s v="Cundinamarca"/>
    <d v="1985-07-19T00:00:00"/>
    <n v="38"/>
    <s v="BACHILLER"/>
    <m/>
  </r>
  <r>
    <x v="4"/>
    <s v="258-2024"/>
    <n v="106191"/>
    <s v="Secop II"/>
    <s v="258-2024-CPS-P(106191)"/>
    <s v="FDLSUBA-CD256-2024(106191)"/>
    <x v="0"/>
    <x v="0"/>
    <x v="1"/>
    <m/>
    <m/>
    <s v="ROGER QUIÑONES CORREA"/>
    <n v="1019024182"/>
    <s v="Bogotá D.C."/>
    <n v="1953"/>
    <n v="15150000"/>
    <n v="0"/>
    <n v="0"/>
    <n v="15150000"/>
    <n v="5050000"/>
    <m/>
    <m/>
    <n v="3"/>
    <s v="Persona Natural"/>
    <x v="6"/>
    <m/>
    <s v="PRESTAR LOS SERVICIOS PROFESIONALES PARA LA OPERACIÓN, PRESTACIÓN, SEGUIMIENTO Y CUMPLIMIENTO DE LOS PROCEDIMIENTOS ADMINISTRATIVOS, OPERATIVOS Y PROGRAMÁTICOS DEL SERVICIO APOYO ECONÓMICO TIPO C, QUE CONTRIBUYAN A LA GARANTÍA DE LOS_x000a_DERECHOS DE LA POBLACIÓN MAYOR EN EL MARCO DE LA POLÍTICA PÚBLICA SOCIAL PARA EL ENVEJECIMIENTO Y LA VEJEZ EN EL DISTRITO CAPITAL A CARGO DE LA ALCALDÍA LOCAL"/>
    <s v="https://community.secop.gov.co/Public/Tendering/OpportunityDetail/Index?noticeUID=CO1.NTC.5937068&amp;isFromPublicArea=True&amp;isModal=true&amp;asPopupView=true"/>
    <x v="2"/>
    <x v="587"/>
    <d v="2024-04-15T00:00:00"/>
    <d v="2024-06-15T00:00:00"/>
    <s v="2 meses 1 días."/>
    <d v="2024-06-15T00:00:00"/>
    <s v=""/>
    <d v="2024-06-15T00:00:00"/>
    <s v="2 meses 1 días."/>
    <s v="Término Ok"/>
    <m/>
    <m/>
    <m/>
    <m/>
    <s v="Calle 130 N-130-22"/>
    <n v="3212826974"/>
    <s v="rogerrivaldo@live.com"/>
    <s v="Banco Caja Social (BCSC)"/>
    <s v="Ahorros"/>
    <s v="24130021702"/>
    <s v="Masculino"/>
    <s v="Colombia"/>
    <s v="Bogotá"/>
    <s v="Cundinamarca"/>
    <d v="1988-04-09T00:00:00"/>
    <n v="36"/>
    <s v="PSICOLOGIA"/>
    <m/>
  </r>
  <r>
    <x v="4"/>
    <s v="259-2024"/>
    <n v="103358"/>
    <s v="Secop II"/>
    <s v="259-2024-CPS-P(103358)"/>
    <s v="FDLSUBA-CD257-2024(103358)"/>
    <x v="0"/>
    <x v="0"/>
    <x v="1"/>
    <m/>
    <m/>
    <s v="VIVIANA FERNANDA ALFARO MESA"/>
    <n v="53121197"/>
    <s v="Bogotá D.C."/>
    <n v="1979"/>
    <n v="20200000"/>
    <n v="0"/>
    <n v="0"/>
    <n v="20200000"/>
    <n v="5050000"/>
    <m/>
    <m/>
    <n v="5"/>
    <s v="Persona Natural"/>
    <x v="6"/>
    <m/>
    <s v="PRESTAR LOS SERVICIOS PROFESIONALES PARA APOYAR JURÍDICAMENTE LA EJECUCIÓN DE LAS ACCIONES REQUERIDAS PARA LA_x000a_DEPURACIÓN DE LAS ACTUACIONES ADMINISTRATIVAS QUE CURSAN EN LA ALCALDÍA LOCAL."/>
    <s v="https://community.secop.gov.co/Public/Tendering/OpportunityDetail/Index?noticeUID=CO1.NTC.5939964&amp;isFromPublicArea=True&amp;isModal=true&amp;asPopupView=true"/>
    <x v="21"/>
    <x v="587"/>
    <d v="2024-04-09T00:00:00"/>
    <d v="2024-06-15T00:00:00"/>
    <s v="2 meses 7 días."/>
    <d v="2024-06-15T00:00:00"/>
    <s v=""/>
    <d v="2024-06-15T00:00:00"/>
    <s v="2 meses 7 días."/>
    <s v="Término Ok"/>
    <m/>
    <m/>
    <m/>
    <m/>
    <s v="Carrera 55D #166-21 apto 402 int.2 Bogotá."/>
    <n v="3105776362"/>
    <s v="fernanda.alfaro20@hotmail.com"/>
    <s v="Banco Davivienda"/>
    <s v="Ahorros"/>
    <s v="0570452970000066"/>
    <s v="Femenino"/>
    <s v="Colombia"/>
    <s v="Bogotá "/>
    <s v="Cundinamarca"/>
    <d v="1984-10-20T00:00:00"/>
    <n v="39"/>
    <s v="MAESTRÍA EN REPRESENTACIÓN POLÍTICA Y GESTIÓN PÚBLICA"/>
    <m/>
  </r>
  <r>
    <x v="4"/>
    <s v="260-2024"/>
    <n v="102875"/>
    <s v="Secop II"/>
    <s v="260-2024-CPS-AG(102875)"/>
    <s v="FDLSUBA-CD258-2024(102875)"/>
    <x v="0"/>
    <x v="0"/>
    <x v="0"/>
    <m/>
    <m/>
    <s v="JAVIER CAMILO MESA NOVOA"/>
    <n v="1015438810"/>
    <s v="Bogotá D.C."/>
    <n v="1978"/>
    <n v="16000000"/>
    <n v="0"/>
    <n v="0"/>
    <n v="16000000"/>
    <n v="4000000"/>
    <m/>
    <m/>
    <n v="1"/>
    <s v="Persona Natural"/>
    <x v="6"/>
    <m/>
    <s v="PRESTAR LOS SERVICIOS DE APOYO A LA GESTIÓN PARA APOYAR Y DAR SOPORTE TÉCNICO AL ADMINISTRADOR Y USUARIO FINAL DE LA RED DE SISTEMAS Y TECNOLOGÍA E INFORMACIÓN DE LA ALCALDÍA LOCAL"/>
    <s v="https://community.secop.gov.co/Public/Tendering/OpportunityDetail/Index?noticeUID=CO1.NTC.5939291&amp;isFromPublicArea=True&amp;isModal=true&amp;asPopupView=true"/>
    <x v="9"/>
    <x v="587"/>
    <d v="2024-04-09T00:00:00"/>
    <d v="2024-06-15T00:00:00"/>
    <s v="2 meses 7 días."/>
    <d v="2024-06-15T00:00:00"/>
    <s v=""/>
    <d v="2024-06-15T00:00:00"/>
    <s v="2 meses 7 días."/>
    <s v="Término Ok"/>
    <m/>
    <m/>
    <m/>
    <m/>
    <s v="Calle 141 A # 107-07"/>
    <n v="3186946007"/>
    <s v="kmomesa@gmail.com"/>
    <s v="Banco BBVA"/>
    <s v="Ahorros"/>
    <s v="0268314978"/>
    <s v="Masculino"/>
    <s v="Colombia"/>
    <s v="Bogotá "/>
    <s v="Cundinamarca"/>
    <d v="1993-05-29T00:00:00"/>
    <n v="31"/>
    <s v="INGENIERÍA EN TELECOMUNICACIONES "/>
    <m/>
  </r>
  <r>
    <x v="4"/>
    <s v="261-2024"/>
    <n v="102507"/>
    <s v="Secop II"/>
    <s v="261-2024-CPS-P(102507)"/>
    <s v="FDLSUBA-CD259-2024(102507)"/>
    <x v="0"/>
    <x v="0"/>
    <x v="1"/>
    <m/>
    <m/>
    <s v="YULI VANESSA CUENCA ACOSTA"/>
    <n v="1085101057"/>
    <s v="El Banco ( Magdalena)"/>
    <n v="1979"/>
    <n v="20200000"/>
    <n v="0"/>
    <n v="0"/>
    <n v="20200000"/>
    <n v="5050000"/>
    <m/>
    <m/>
    <n v="5"/>
    <s v="Persona Natural"/>
    <x v="6"/>
    <m/>
    <s v="PRESTAR LOS SERVICIOS PROFESIONALES PARA APOYAR JURÍDICAMENTE LA EJECUCIÓN DE LAS ACCIONES REQUERIDAS PARA LA DEPURACIÓN DE LAS ACTUACIONES ADMINISTRATIVAS QUE CURSAN EN LA ALCALDÍA LOCAL"/>
    <s v="https://community.secop.gov.co/Public/Tendering/OpportunityDetail/Index?noticeUID=CO1.NTC.5939913&amp;isFromPublicArea=True&amp;isModal=true&amp;asPopupView=true"/>
    <x v="24"/>
    <x v="587"/>
    <d v="2024-04-09T00:00:00"/>
    <d v="2024-06-15T00:00:00"/>
    <s v="2 meses 7 días."/>
    <d v="2024-06-15T00:00:00"/>
    <s v=""/>
    <d v="2024-06-15T00:00:00"/>
    <s v="2 meses 7 días."/>
    <s v="Término Ok"/>
    <m/>
    <m/>
    <m/>
    <m/>
    <s v="Carrera 102 #155-50"/>
    <n v="3218472286"/>
    <s v="yulicuenca14@hotmail.com"/>
    <s v="Bancolombia"/>
    <s v="Ahorros"/>
    <s v="07856104804"/>
    <s v="Femenino"/>
    <s v="Colombia"/>
    <s v="El Blanco "/>
    <s v="Magdalena "/>
    <d v="1992-07-11T00:00:00"/>
    <n v="31"/>
    <s v="DERECHO"/>
    <m/>
  </r>
  <r>
    <x v="4"/>
    <s v="262-2024"/>
    <n v="102467"/>
    <s v="Secop II"/>
    <s v="262-2024-CPS-AG(102467)"/>
    <s v="FDLSUBA-CD260-2024(102467)"/>
    <x v="0"/>
    <x v="0"/>
    <x v="0"/>
    <m/>
    <m/>
    <s v="ALEJANDRO ARIAS VILLA"/>
    <n v="9527861"/>
    <s v="Sogamoso"/>
    <n v="1979"/>
    <n v="10200000"/>
    <n v="0"/>
    <n v="0"/>
    <n v="10200000"/>
    <n v="2550000"/>
    <m/>
    <m/>
    <n v="1"/>
    <s v="Persona Natural"/>
    <x v="6"/>
    <m/>
    <s v="APOYAR ADMINISTRATIVA Y ASISTENCIALMENTE A LAS INSPECCIONES DE POLICÍA DE LA LOCALIDAD "/>
    <s v="https://community.secop.gov.co/Public/Tendering/OpportunityDetail/Index?noticeUID=CO1.NTC.5939905&amp;isFromPublicArea=True&amp;isModal=true&amp;asPopupView=true"/>
    <x v="26"/>
    <x v="587"/>
    <d v="2024-04-11T00:00:00"/>
    <d v="2024-06-15T00:00:00"/>
    <s v="2 meses 5 días."/>
    <d v="2024-06-15T00:00:00"/>
    <s v=""/>
    <d v="2024-06-15T00:00:00"/>
    <s v="2 meses 5 días."/>
    <s v="Término Ok"/>
    <m/>
    <m/>
    <m/>
    <m/>
    <s v="Transversal 86 # 99 - 25"/>
    <n v="3219017933"/>
    <s v="alejandroariasvilla@gmail.com"/>
    <s v="Banco Scotiabank Colpatria"/>
    <s v="Ahorros "/>
    <s v="4342024532"/>
    <s v="Masculino"/>
    <s v="Colombia"/>
    <s v="Santa Marta "/>
    <s v="Magdalena "/>
    <d v="1963-12-13T00:00:00"/>
    <n v="60"/>
    <s v="BACHILLER"/>
    <m/>
  </r>
  <r>
    <x v="4"/>
    <s v="263-2024"/>
    <n v="102509"/>
    <s v="Secop II"/>
    <s v="263-2024-CPS-P(102509)"/>
    <s v="FDLSUBA-CD261-2024(102509)"/>
    <x v="0"/>
    <x v="0"/>
    <x v="1"/>
    <m/>
    <m/>
    <s v="MAYRA YINETH HENAO CONDE"/>
    <n v="1018461014"/>
    <s v="Bogotá "/>
    <n v="1979"/>
    <n v="20200000"/>
    <n v="0"/>
    <n v="0"/>
    <n v="20200000"/>
    <n v="5050000"/>
    <m/>
    <m/>
    <n v="5"/>
    <s v="Persona Natural"/>
    <x v="6"/>
    <m/>
    <s v="PRESTAR SERVICIOS PROFESIONALES A LA ALCALDÍA LOCAL DE SUBA PARA EL DESARROLLO DE ACCIONES JURÍDICAS QUE PERMITAN LA DEPURACIÓN DE LAS ACTUACIONES ADMINISTRATIVAS"/>
    <s v="https://community.secop.gov.co/Public/Tendering/OpportunityDetail/Index?noticeUID=CO1.NTC.5939586&amp;isFromPublicArea=True&amp;isModal=true&amp;asPopupView=true"/>
    <x v="21"/>
    <x v="587"/>
    <d v="2024-04-11T00:00:00"/>
    <d v="2024-06-15T00:00:00"/>
    <s v="2 meses 5 días."/>
    <d v="2024-06-15T00:00:00"/>
    <s v=""/>
    <d v="2024-06-15T00:00:00"/>
    <s v="2 meses 5 días."/>
    <s v="Término Ok"/>
    <m/>
    <m/>
    <m/>
    <m/>
    <s v="Calle 66 No 70 A - 30 TORRE 2 APARTAMENTO 807"/>
    <n v="3226818736"/>
    <s v="mairayhc@hotmail.com"/>
    <s v="Confiar Cooperativa Financiera"/>
    <s v="Ahorros"/>
    <s v="380078782"/>
    <s v="Femenino"/>
    <s v="Colombia "/>
    <s v="Ibague "/>
    <s v="Tolima"/>
    <d v="1993-07-07T00:00:00"/>
    <n v="30"/>
    <s v="DERECHO"/>
    <m/>
  </r>
  <r>
    <x v="4"/>
    <s v="264-2024"/>
    <n v="102516"/>
    <s v="Secop II"/>
    <s v="264-2024-CPS-P(102516)"/>
    <s v="FDLSUBA-CD262-2024(102516)"/>
    <x v="0"/>
    <x v="0"/>
    <x v="1"/>
    <m/>
    <m/>
    <s v="JOSE OSCAR BAQUERO GONZALEZ"/>
    <n v="79290366"/>
    <s v="Bogotá D.C."/>
    <n v="1979"/>
    <n v="20200000"/>
    <n v="0"/>
    <n v="0"/>
    <n v="20200000"/>
    <n v="5050000"/>
    <m/>
    <m/>
    <m/>
    <s v="Persona Natural"/>
    <x v="6"/>
    <m/>
    <s v="El contrato que se pretende celebrar, tendrá por objeto Prestar los servicios profesionales en la Alcaldía Local de Suba, realizando acciones pedagógicas preventivas y de sensibilización para el acatamiento voluntario de las normas en la localidad"/>
    <s v="https://community.secop.gov.co/Public/Tendering/OpportunityDetail/Index?noticeUID=CO1.NTC.5953892&amp;isFromPublicArea=True&amp;isModal=true&amp;asPopupView=true"/>
    <x v="21"/>
    <x v="589"/>
    <d v="2024-04-15T00:00:00"/>
    <d v="2024-06-15T00:00:00"/>
    <s v="2 meses 1 días."/>
    <d v="2024-06-15T00:00:00"/>
    <s v=""/>
    <d v="2024-06-15T00:00:00"/>
    <s v="2 meses 1 días."/>
    <s v="Término Ok"/>
    <m/>
    <m/>
    <m/>
    <m/>
    <s v="Carrera 93 No. 72 A 47"/>
    <n v="3214728890"/>
    <s v="oscarcowboy@hotmail.com"/>
    <s v="Bancolombia"/>
    <s v="Ahorros"/>
    <s v="46719605133"/>
    <s v="Femenino"/>
    <s v="Colombia"/>
    <s v="Gacheta"/>
    <s v="Cundinamarca "/>
    <d v="1963-05-25T00:00:00"/>
    <n v="61"/>
    <s v="DERECHO"/>
    <s v="No se encuentra información de ARL en SECOP II"/>
  </r>
  <r>
    <x v="4"/>
    <s v="265-2024"/>
    <n v="102398"/>
    <s v="Secop II"/>
    <s v="265-2024-CPS-AG(102398)"/>
    <s v="FDLSUBA-CD263-2024(102398)"/>
    <x v="0"/>
    <x v="0"/>
    <x v="0"/>
    <m/>
    <m/>
    <s v="ROCIO LOPEZ RAMIREZ"/>
    <n v="52337641"/>
    <s v="Bogotá D.C."/>
    <n v="1953"/>
    <n v="16000000"/>
    <n v="0"/>
    <n v="0"/>
    <n v="16000000"/>
    <n v="4000000"/>
    <m/>
    <m/>
    <n v="1"/>
    <s v="Persona Natural"/>
    <x v="6"/>
    <m/>
    <s v="Prestar los servicios técnicos para la operación,_x000a_seguimiento y cumplimiento de los procesos y procedimientos del Servicio Apoyos Económicos Tipo C,_x000a_requeridos para el oportuno y adecuado registro, cruce y reporte de los datos en el Sistema Misional_x000a_SIRBE, que contribuyan a la garantía de los derechos de la población mayor en el marco de la Política_x000a_Pública Social para el Envejecimiento y la Vejez en el Distrito Capital a cargo de la Alcaldía Local."/>
    <s v="https://community.secop.gov.co/Public/Tendering/OpportunityDetail/Index?noticeUID=CO1.NTC.5960924&amp;isFromPublicArea=True&amp;isModal=true&amp;asPopupView=true"/>
    <x v="2"/>
    <x v="590"/>
    <d v="2024-04-15T00:00:00"/>
    <d v="2024-06-15T00:00:00"/>
    <s v="2 meses 1 días."/>
    <d v="2024-06-15T00:00:00"/>
    <s v=""/>
    <d v="2024-06-15T00:00:00"/>
    <s v="2 meses 1 días."/>
    <s v="Término Ok"/>
    <m/>
    <m/>
    <m/>
    <m/>
    <s v="Calle 130 C BIS # 107 A - 38"/>
    <n v="3103148900"/>
    <s v="rocilopez52@gmail.com"/>
    <s v="Banco Caja Social (BCSC)"/>
    <s v="Ahorros "/>
    <s v="24041538083"/>
    <s v="Femenino"/>
    <s v="Colombia "/>
    <s v="Villavicencio"/>
    <s v="Meta "/>
    <d v="1972-11-03T00:00:00"/>
    <n v="51"/>
    <s v="TECNOLOGÍA EN GESTIÓN INTEGRADA DE LA CALIDAD, MEDIO AMBIENTE,"/>
    <m/>
  </r>
  <r>
    <x v="4"/>
    <s v="266-2024"/>
    <n v="102490"/>
    <s v="Secop II"/>
    <s v="266-2024-CPS-P(102490)"/>
    <s v="FDLSUBA-CD264-2024(102490)"/>
    <x v="0"/>
    <x v="0"/>
    <x v="1"/>
    <m/>
    <m/>
    <s v="SILVIA VANESSA BARRERA LESMES"/>
    <n v="1020759426"/>
    <s v="Bogotá D.C."/>
    <n v="1979"/>
    <n v="20200000"/>
    <n v="0"/>
    <n v="0"/>
    <n v="20200000"/>
    <n v="5050000"/>
    <m/>
    <m/>
    <n v="5"/>
    <s v="Persona Natural"/>
    <x v="6"/>
    <m/>
    <s v="PRESTAR SERVICIOS PROFESIONALES PARA 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
    <s v="https://community.secop.gov.co/Public/Tendering/OpportunityDetail/Index?noticeUID=CO1.NTC.5954556&amp;isFromPublicArea=True&amp;isModal=true&amp;asPopupView=true"/>
    <x v="5"/>
    <x v="589"/>
    <d v="2024-04-17T00:00:00"/>
    <d v="2024-06-15T00:00:00"/>
    <s v="1 meses 30 días."/>
    <d v="2024-06-15T00:00:00"/>
    <s v=""/>
    <d v="2024-06-15T00:00:00"/>
    <s v="1 meses 30 días."/>
    <s v="Término Ok"/>
    <m/>
    <m/>
    <m/>
    <m/>
    <s v="Calle 145 A Nº 19 - 77"/>
    <n v="3229703952"/>
    <s v="silvi90_7@hotmail.com"/>
    <s v="Bancolombia"/>
    <s v="Ahorros"/>
    <s v="17480027213"/>
    <s v="Femenino"/>
    <s v="Colombia"/>
    <s v="Bogotá D.C."/>
    <s v="Cundinamarca"/>
    <d v="1990-08-09T00:00:00"/>
    <n v="33"/>
    <s v="ESPECIALIZACION EN DERECHO DISCIPLINARIO"/>
    <m/>
  </r>
  <r>
    <x v="4"/>
    <s v="267-2024"/>
    <n v="102217"/>
    <s v="Secop II"/>
    <s v="267-2024-CPS-AG(102217)"/>
    <s v="FDLSUBA-CD265-2024(102217)"/>
    <x v="0"/>
    <x v="0"/>
    <x v="0"/>
    <m/>
    <m/>
    <s v="CARLOS ARTURO DIAZ RODRIGUEZ"/>
    <n v="79879807"/>
    <s v="Bogotá D.C."/>
    <n v="1979"/>
    <n v="10200000"/>
    <n v="0"/>
    <n v="0"/>
    <n v="10200000"/>
    <n v="2550000"/>
    <m/>
    <m/>
    <m/>
    <s v="Persona Natural"/>
    <x v="6"/>
    <m/>
    <s v="APOYAR ADMINISTRATIVA Y ASISTENCIALMENTE A LAS INSPECCIONES DE POLICÍA DE LA LOCALIDAD."/>
    <s v="https://community.secop.gov.co/Public/Tendering/OpportunityDetail/Index?noticeUID=CO1.NTC.5960982&amp;isFromPublicArea=True&amp;isModal=true&amp;asPopupView=true"/>
    <x v="25"/>
    <x v="591"/>
    <d v="2024-04-18T00:00:00"/>
    <d v="2024-06-15T00:00:00"/>
    <s v="1 meses 29 días."/>
    <d v="2024-06-15T00:00:00"/>
    <s v=""/>
    <d v="2024-06-15T00:00:00"/>
    <s v="1 meses 29 días."/>
    <s v="Término Ok"/>
    <m/>
    <m/>
    <m/>
    <m/>
    <s v="Calle 66 No. 56 - 31"/>
    <n v="3125572428"/>
    <s v="caturro13@yahoo.es"/>
    <s v="Banco Caja Social (BCSC)"/>
    <s v="Ahorros"/>
    <s v="24071298090"/>
    <s v="Masculino"/>
    <s v="Colombia"/>
    <s v="Bogotá D.C."/>
    <s v="Cundinamarca"/>
    <d v="1979-03-14T00:00:00"/>
    <n v="45"/>
    <s v="BACHILLER"/>
    <m/>
  </r>
  <r>
    <x v="4"/>
    <s v="268-2024"/>
    <n v="106186"/>
    <s v="Secop II"/>
    <s v="268-2024-CPS-AG(106186)"/>
    <s v="FDLSUBA-CD266-2024(106186)"/>
    <x v="0"/>
    <x v="0"/>
    <x v="0"/>
    <m/>
    <m/>
    <s v="FABIAN ANDRES HERNANDEZ BARRERA"/>
    <n v="1233889670"/>
    <s v="Bogotá D.C."/>
    <n v="2032"/>
    <n v="7650000"/>
    <n v="0"/>
    <n v="0"/>
    <n v="7650000"/>
    <n v="2550000"/>
    <m/>
    <m/>
    <n v="5"/>
    <s v="Persona Natural"/>
    <x v="6"/>
    <m/>
    <s v="PRESTAR SERVICIOS DE APOYO EN LAS ACTIVIDADES DE SEGURIDAD, CONVIVENCIA CIUDADANA Y RECUPERACIÓN DEL ESPACIO PÚBLICO PARA EL CUMPLIMIENTO EFECTIVO DE LAS METAS DEL PROYECTO DE INVERSIÓN 2032 - SUBA CONVIVE CON SEGURIDAD Y TRANQUILIDAD"/>
    <s v="https://community.secop.gov.co/Public/Tendering/OpportunityDetail/Index?noticeUID=CO1.NTC.5958963&amp;isFromPublicArea=True&amp;isModal=true&amp;asPopupView=true"/>
    <x v="13"/>
    <x v="590"/>
    <d v="2024-04-17T00:00:00"/>
    <d v="2024-06-15T00:00:00"/>
    <s v="1 meses 30 días."/>
    <d v="2024-06-15T00:00:00"/>
    <s v=""/>
    <d v="2024-06-15T00:00:00"/>
    <s v="1 meses 30 días."/>
    <s v="Término Ok"/>
    <m/>
    <m/>
    <m/>
    <m/>
    <s v="Carrera 102 a #129 -34 "/>
    <n v="3058096419"/>
    <s v="Fahernandez07@misena.edu.co"/>
    <s v="Banco Scotiabank Colpatria"/>
    <s v="Ahorros"/>
    <s v="4382025292"/>
    <s v="Masculino"/>
    <s v="Colombia"/>
    <s v="Bogotá D.C."/>
    <s v="Cundinamarca"/>
    <d v="1997-03-19T00:00:00"/>
    <n v="27"/>
    <s v="BACHILLER"/>
    <s v="INCONGRUENCIAS EN EL PROVEDOR DEL SERVICO PARA L ALCALDIA"/>
  </r>
  <r>
    <x v="4"/>
    <s v="269-2024"/>
    <n v="102694"/>
    <s v="Secop II"/>
    <s v="269-2024-CPS-AG(102694)"/>
    <s v="FDLSUBA-CD267-2024(102694)"/>
    <x v="0"/>
    <x v="0"/>
    <x v="0"/>
    <m/>
    <m/>
    <s v="MARIA DEL PILAR GUTIERREZ "/>
    <n v="52583418"/>
    <s v="Bogotá D.C."/>
    <n v="1953"/>
    <n v="12000000"/>
    <n v="0"/>
    <n v="0"/>
    <n v="12000000"/>
    <n v="4000000"/>
    <m/>
    <m/>
    <n v="1"/>
    <s v="Persona Natural"/>
    <x v="6"/>
    <m/>
    <s v="PRESTAR SERVICIOS DE APOYO A LA GESTIÓN PARA EL SEGUIMIENTO DEL CUMPLIMIENTO DE LOS PROCEDIMIENTOS ADMINISTRATIVOS, OPERATIVOS Y TÉCNICOS DEL PROYECTO-RETO LOCAL – Y LOS ASOCIADOS A LA INCLUSIÓN SOCIAL Y SEGURIDAD ECONÓMICA EN LA LOCALIDAD DE SUBA"/>
    <s v="https://community.secop.gov.co/Public/Tendering/OpportunityDetail/Index?noticeUID=CO1.NTC.5966800&amp;isFromPublicArea=True&amp;isModal=true&amp;asPopupView=true"/>
    <x v="2"/>
    <x v="591"/>
    <d v="2024-04-17T00:00:00"/>
    <d v="2024-06-15T00:00:00"/>
    <s v="1 meses 30 días."/>
    <d v="2024-06-15T00:00:00"/>
    <s v=""/>
    <d v="2024-06-15T00:00:00"/>
    <s v="1 meses 30 días."/>
    <s v="Término Ok"/>
    <m/>
    <m/>
    <m/>
    <m/>
    <s v="Calle 156b # 96-76"/>
    <n v="3114903219"/>
    <s v="angamugu@gmail.com"/>
    <s v="Banco Davivienda"/>
    <s v="Ahorros"/>
    <s v="0550488401528770"/>
    <s v="Femenino"/>
    <s v="Colombia"/>
    <s v="Bogotá D.C."/>
    <s v="Cundinamarca"/>
    <d v="1971-05-21T00:00:00"/>
    <n v="53"/>
    <s v="Técnico"/>
    <m/>
  </r>
  <r>
    <x v="4"/>
    <s v="270-2024"/>
    <s v="No aplica"/>
    <s v="Secop II"/>
    <s v="270-2024COMODATO"/>
    <s v="FDLSUBACD-268-2024"/>
    <x v="0"/>
    <x v="10"/>
    <x v="2"/>
    <m/>
    <m/>
    <s v="CORPORACION PARA LA INTEGRACION COMUNITARIA LA COMETA"/>
    <n v="800141773"/>
    <s v="Bogotá D.C."/>
    <s v="No es CPS P-AG"/>
    <n v="0"/>
    <n v="0"/>
    <n v="0"/>
    <n v="0"/>
    <s v="-"/>
    <m/>
    <m/>
    <s v="No aplica"/>
    <s v="ESAL"/>
    <x v="7"/>
    <m/>
    <s v="El Fondo de Desarrollo Local de Suba, en adelante el COMODANTE, hace entrega real y material a título de COMODATO a la CORPORACION PARA LA INTEGRACION COMUNITARIA LA COMETA”, quien en adelante será el COMODATARIO, para su uso a título gratuito y con cargo a restituir los bienes in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s v="https://community.secop.gov.co/Public/Tendering/OpportunityDetail/Index?noticeUID=CO1.NTC.5974200&amp;isFromPublicArea=True&amp;isModal=False"/>
    <x v="16"/>
    <x v="592"/>
    <s v="Sin iniciar"/>
    <s v="Sin iniciar"/>
    <s v=""/>
    <s v="Sin iniciar"/>
    <s v=""/>
    <s v="Sin iniciar"/>
    <s v=""/>
    <s v="Sin iniciar"/>
    <m/>
    <m/>
    <m/>
    <m/>
    <s v="Carrera111A # 145-60 CS 07"/>
    <n v="6015372116"/>
    <s v="corpocometa@gmail.com"/>
    <s v="Banco Caja Social (BCSC)"/>
    <s v="Ahorros"/>
    <s v="24031460190"/>
    <s v="No aplica"/>
    <s v="Colombia"/>
    <s v="Bogotá D.C."/>
    <s v="Cundinamarca"/>
    <m/>
    <s v="-"/>
    <s v="No aplica"/>
    <m/>
  </r>
  <r>
    <x v="4"/>
    <s v="271-2024"/>
    <n v="106186"/>
    <s v="Secop II"/>
    <s v="271-2024-CPS-AG(106186)"/>
    <s v="FDLSUBA-CD-269-2024(106186)"/>
    <x v="0"/>
    <x v="0"/>
    <x v="0"/>
    <m/>
    <m/>
    <s v="NICOLAS GONZALO JIMENEZ CELIS"/>
    <n v="1020805780"/>
    <s v="Bogotá D.C."/>
    <n v="2032"/>
    <n v="7650000"/>
    <n v="0"/>
    <n v="0"/>
    <n v="7650000"/>
    <n v="2550000"/>
    <m/>
    <m/>
    <n v="5"/>
    <s v="Persona Natural"/>
    <x v="6"/>
    <m/>
    <s v="PRESTAR SERVICIOS DE APOYO EN LAS ACTIVIDADES DE SEGURIDAD, CONVIVENCIA CIUDADANA Y RECUPERACIÓN DEL ESPACIO PÚBLICO PARA EL CUMPLIMIENTO EFECTIVO DE LAS METAS DEL PROYECTO DE INVERSIÓN 2032 - SUBA CONVIVE CON SEGURIDAD Y TRANQUILIDAD"/>
    <s v="https://community.secop.gov.co/Public/Tendering/OpportunityDetail/Index?noticeUID=CO1.NTC.5974207&amp;isFromPublicArea=True&amp;isModal=true&amp;asPopupView=true"/>
    <x v="13"/>
    <x v="592"/>
    <d v="2024-04-17T00:00:00"/>
    <d v="2024-06-15T00:00:00"/>
    <s v="1 meses 30 días."/>
    <d v="2024-06-15T00:00:00"/>
    <s v=""/>
    <d v="2024-06-15T00:00:00"/>
    <s v="1 meses 30 días."/>
    <s v="Término Ok"/>
    <m/>
    <m/>
    <m/>
    <m/>
    <s v="Carrera 54a#149-29 apto 2 torre 207"/>
    <n v="3046514016"/>
    <s v="jimenez.c.nicolas@gmail.com"/>
    <s v="Bancolombia"/>
    <s v="Ahorros"/>
    <s v="91210803039"/>
    <s v="Masculino"/>
    <s v="Colombia"/>
    <s v="Bogotá D.C."/>
    <s v="Cundinamarca"/>
    <d v="1995-06-03T00:00:00"/>
    <n v="29"/>
    <s v="ZOOTECNIA"/>
    <m/>
  </r>
  <r>
    <x v="4"/>
    <s v="127260-2024"/>
    <n v="106893"/>
    <s v="Secop II"/>
    <s v="ORDEN DE COMPRA 127260"/>
    <s v="EVENTO DE COTIZACION 171940"/>
    <x v="6"/>
    <x v="9"/>
    <x v="2"/>
    <m/>
    <m/>
    <s v="CAMERFIRMA COLOMBIA SAS"/>
    <n v="901312112"/>
    <s v="Bogotá D.C."/>
    <s v="No es CPS P-AG"/>
    <n v="214200"/>
    <n v="0"/>
    <n v="0"/>
    <n v="214200"/>
    <s v="-"/>
    <m/>
    <m/>
    <s v="No aplica"/>
    <s v="Persona Jurídica"/>
    <x v="6"/>
    <m/>
    <s v="ADQUISICIÓN DE CERTIFICADOS DE FIRMA DIGITAL DE SEGURIDAD PARA LA ALCALDÍA LOCAL DE SUBA"/>
    <s v="https://colombiacompra.gov.co/tienda-virtual-del-estado-colombiano/ordenes-compra/127260"/>
    <x v="9"/>
    <x v="592"/>
    <d v="2024-04-16T00:00:00"/>
    <d v="2025-01-15T00:00:00"/>
    <s v="9 meses "/>
    <d v="2025-01-15T00:00:00"/>
    <s v=""/>
    <d v="2025-01-15T00:00:00"/>
    <s v="9 meses "/>
    <s v="Término Ok"/>
    <m/>
    <m/>
    <m/>
    <m/>
    <s v="Carrera 13 # 28 - 38 OFICNA 202"/>
    <n v="3102346144"/>
    <s v="contacto@colombia.camerfirma.co"/>
    <m/>
    <s v="Ahorros"/>
    <m/>
    <s v="No aplica"/>
    <s v="Colombia"/>
    <s v="Bogotá D.C."/>
    <s v="Cundinamarca"/>
    <m/>
    <s v="-"/>
    <s v="No aplica"/>
    <m/>
  </r>
  <r>
    <x v="4"/>
    <s v="272-2024"/>
    <n v="106186"/>
    <s v="Secop II"/>
    <s v="272-2024-CPS-AG(106186)"/>
    <s v="FDLSUBA-CD-270-2024(106186)"/>
    <x v="0"/>
    <x v="0"/>
    <x v="0"/>
    <m/>
    <m/>
    <s v="YIMER ENRIQUE CAHUEÑO"/>
    <n v="86039504"/>
    <s v="Villavicencio (Meta)"/>
    <n v="2032"/>
    <n v="7650000"/>
    <n v="0"/>
    <n v="0"/>
    <n v="7650000"/>
    <n v="2550000"/>
    <m/>
    <m/>
    <m/>
    <s v="Persona Natural"/>
    <x v="6"/>
    <m/>
    <s v="PRESTAR SERVICIOS DE APOYO EN LAS ACTIVIDADES DE SEGURIDAD, CONVIVENCIA CIUDADANA Y RECUPERACIÓN DEL ESPACIO PÚBLICO PARA EL CUMPLIMIENTO EFECTIVO DE LAS METAS DEL PROYECTO DE INVERSIÓN 2032 - SUBA CONVIVE CON SEGURIDAD Y TRANQUILIDAD"/>
    <s v="https://community.secop.gov.co/Public/Tendering/OpportunityDetail/Index?noticeUID=CO1.NTC.5984983&amp;isFromPublicArea=True&amp;isModal=true&amp;asPopupView=true"/>
    <x v="13"/>
    <x v="593"/>
    <d v="2024-04-22T00:00:00"/>
    <d v="2024-06-15T00:00:00"/>
    <s v="1 meses 25 días."/>
    <d v="2024-06-15T00:00:00"/>
    <s v=""/>
    <d v="2024-06-15T00:00:00"/>
    <s v="1 meses 25 días."/>
    <s v="Término Ok"/>
    <m/>
    <m/>
    <m/>
    <m/>
    <s v="Avenida caracas N 22–75 apto 301"/>
    <n v="3143073381"/>
    <s v="2015yimer@gmail.com"/>
    <s v="Banco Caja Social (BCSC)"/>
    <s v="Ahorros"/>
    <s v="_x000a_24131943913"/>
    <s v="Masculino"/>
    <s v="Colombia"/>
    <s v="Bogotá D.C."/>
    <s v="Cundinamarca "/>
    <d v="1979-01-09T00:00:00"/>
    <n v="45"/>
    <s v="BACHILLER"/>
    <m/>
  </r>
  <r>
    <x v="4"/>
    <s v="273-2024"/>
    <n v="102523"/>
    <s v="Secop II"/>
    <s v="273-2024-CPS-P(102523)"/>
    <s v="FDLSUBA-CD-271-2024(102523)"/>
    <x v="0"/>
    <x v="0"/>
    <x v="1"/>
    <m/>
    <m/>
    <s v="GINA PAOLA JIMENEZ CONTRERAS"/>
    <n v="1020794388"/>
    <s v="Bogotá D.C."/>
    <n v="1979"/>
    <n v="28000000"/>
    <n v="0"/>
    <n v="0"/>
    <n v="28000000"/>
    <n v="7000000"/>
    <m/>
    <m/>
    <m/>
    <s v="Persona Natural"/>
    <x v="6"/>
    <m/>
    <s v="APOYAR TÉCNICAMENTE LAS DISTINTAS ETAPAS DE LOS PROCESOS DE COMPETENCIA DE LA ALCALDÍA LOCAL PARA LA DEPURACIÓN DE ACTUACIONES ADMINISTRATIVAS"/>
    <s v="https://community.secop.gov.co/Public/Tendering/OpportunityDetail/Index?noticeUID=CO1.NTC.5983223&amp;isFromPublicArea=True&amp;isModal=true&amp;asPopupView=true"/>
    <x v="21"/>
    <x v="593"/>
    <d v="2024-04-18T00:00:00"/>
    <d v="2024-06-15T00:00:00"/>
    <s v="1 meses 29 días."/>
    <d v="2024-06-15T00:00:00"/>
    <s v=""/>
    <d v="2024-06-15T00:00:00"/>
    <s v="1 meses 29 días."/>
    <s v="Término Ok"/>
    <m/>
    <m/>
    <m/>
    <m/>
    <s v="Carrera 50 115 51"/>
    <n v="3176650972"/>
    <s v="ginajimenez0630@gmail.com"/>
    <s v="Bancolombia"/>
    <s v="Ahorros"/>
    <s v="28100011613"/>
    <s v="Femenino"/>
    <s v="Colombia"/>
    <s v="Cali "/>
    <s v="Valle del Cauca "/>
    <d v="1994-06-30T00:00:00"/>
    <n v="29"/>
    <s v="ARQUITECTURA"/>
    <m/>
  </r>
  <r>
    <x v="4"/>
    <s v="274-2024"/>
    <n v="106186"/>
    <s v="Secop II"/>
    <s v="274-2024-CPS-AG(106186)"/>
    <s v="FDLSUBA-CD-272-2024(106186)"/>
    <x v="0"/>
    <x v="0"/>
    <x v="0"/>
    <m/>
    <m/>
    <s v="GERMAN AMAYA RUIZ"/>
    <n v="79101646"/>
    <s v="Bogotá D.C."/>
    <n v="2032"/>
    <n v="7650000"/>
    <n v="0"/>
    <n v="0"/>
    <n v="7650000"/>
    <n v="2550000"/>
    <m/>
    <m/>
    <m/>
    <s v="Persona Natural"/>
    <x v="6"/>
    <m/>
    <s v="Prestar servicios de apoyo en las actividades de seguridad, convivencia ciudadana y recuperación del espacio público para el cumplimiento efectivo de las metas del proyecto de inversión 2032 - Suba convive con seguridad y tranquilidad."/>
    <s v="https://community.secop.gov.co/Public/Tendering/OpportunityDetail/Index?noticeUID=CO1.NTC.5984527&amp;isFromPublicArea=True&amp;isModal=true&amp;asPopupView=true"/>
    <x v="13"/>
    <x v="593"/>
    <d v="2024-04-23T00:00:00"/>
    <d v="2024-06-15T00:00:00"/>
    <s v="1 meses 24 días."/>
    <d v="2024-06-15T00:00:00"/>
    <s v=""/>
    <d v="2024-06-15T00:00:00"/>
    <s v="1 meses 24 días."/>
    <s v="Término Ok"/>
    <m/>
    <m/>
    <m/>
    <m/>
    <s v="Carrera 103 F No. 141 C - 05"/>
    <n v="3107724138"/>
    <s v="geramayar10@gmail.com"/>
    <s v="Bancolombia"/>
    <s v="Ahorros"/>
    <s v="21954139929"/>
    <s v="Masculino"/>
    <s v="Colombia"/>
    <s v="Bogotá D.C."/>
    <s v="Cundinamarca"/>
    <d v="1958-08-31T00:00:00"/>
    <n v="65"/>
    <s v="BACHILLER"/>
    <m/>
  </r>
  <r>
    <x v="4"/>
    <s v="275-2024"/>
    <n v="106186"/>
    <s v="Secop II"/>
    <s v="275-2024-CPS-AG(106186)"/>
    <s v="FDLSUBA-CD-273-2024(106186)"/>
    <x v="0"/>
    <x v="0"/>
    <x v="0"/>
    <m/>
    <m/>
    <s v="DIANA CASTAÑEDA ROA"/>
    <n v="1023000632"/>
    <s v="Bogotá D.C."/>
    <n v="2032"/>
    <n v="7650000"/>
    <n v="0"/>
    <n v="0"/>
    <n v="7650000"/>
    <n v="2550000"/>
    <m/>
    <m/>
    <m/>
    <s v="Persona Natural"/>
    <x v="6"/>
    <m/>
    <s v="Prestar servicios de apoyo en las actividades de seguridad, convivencia ciudadana y recuperación del espacio público para el cumplimiento efectivo de las metas del proyecto de inversión 2032 - Suba convive con seguridad y tranquilidad."/>
    <s v="https://community.secop.gov.co/Public/Tendering/OpportunityDetail/Index?noticeUID=CO1.NTC.5989559&amp;isFromPublicArea=True&amp;isModal=true&amp;asPopupView=true"/>
    <x v="13"/>
    <x v="594"/>
    <d v="2024-04-23T00:00:00"/>
    <d v="2024-06-15T00:00:00"/>
    <s v="1 meses 24 días."/>
    <d v="2024-06-15T00:00:00"/>
    <s v=""/>
    <d v="2024-06-15T00:00:00"/>
    <s v="1 meses 24 días."/>
    <s v="Término Ok"/>
    <m/>
    <m/>
    <m/>
    <m/>
    <s v="Carrera 3 d sur Nº 91- 04 "/>
    <n v="3022228626"/>
    <s v="nanaroa801@hotmail.es "/>
    <s v="Banco Caja Social (BCSC)"/>
    <s v="Ahorros"/>
    <s v="24059938199"/>
    <s v="Femenino"/>
    <s v="Colombia"/>
    <s v="Bogotá D.C."/>
    <s v="Cundinamarca"/>
    <d v="1994-12-04T00:00:00"/>
    <n v="29"/>
    <s v="BACHILLER"/>
    <m/>
  </r>
  <r>
    <x v="4"/>
    <s v="276-2024"/>
    <n v="106186"/>
    <s v="Secop II"/>
    <s v="276-2024-CPS-AG(106186)"/>
    <s v="FDLSUBA-CD-274-2024(106186)"/>
    <x v="0"/>
    <x v="0"/>
    <x v="0"/>
    <m/>
    <m/>
    <s v="NICOLAS DAVID SANCHEZ LOPEZ"/>
    <n v="1233902504"/>
    <s v="Bogotá D.C."/>
    <s v="2032"/>
    <n v="7650000"/>
    <n v="0"/>
    <n v="0"/>
    <n v="7650000"/>
    <n v="2550000"/>
    <m/>
    <m/>
    <m/>
    <s v="Persona Natural"/>
    <x v="6"/>
    <m/>
    <s v="Prestar servicios de apoyo en las actividades de_x000a_seguridad, convivencia ciudadana y recuperación del espacio público para el cumplimiento efectivo de las_x000a_metas del proyecto de inversión 2032 - Suba convive con seguridad y tranquilidad"/>
    <s v="https://community.secop.gov.co/Public/Tendering/OpportunityDetail/Index?noticeUID=CO1.NTC.5994855&amp;isFromPublicArea=True&amp;isModal=true&amp;asPopupView=true"/>
    <x v="13"/>
    <x v="595"/>
    <d v="2024-04-22T00:00:00"/>
    <d v="2024-06-15T00:00:00"/>
    <s v="1 meses 25 días."/>
    <d v="2024-06-15T00:00:00"/>
    <s v=""/>
    <d v="2024-06-15T00:00:00"/>
    <s v="1 meses 25 días."/>
    <s v="Término Ok"/>
    <m/>
    <m/>
    <m/>
    <m/>
    <s v="Calle 143 b # 149 a 22 Bogotá - Colombia"/>
    <n v="3204589086"/>
    <s v="nicolas9811david@gmail.com"/>
    <s v="Banco Caja Social (BCSC)"/>
    <s v="Ahorros"/>
    <s v="24119804412"/>
    <s v="Masculino"/>
    <s v="Colombia"/>
    <s v="Bogotá D.C."/>
    <s v="Cundinamarca"/>
    <d v="1998-11-07T00:00:00"/>
    <n v="25"/>
    <s v="ADMINISTRACIÓN DE EMPRESAS"/>
    <m/>
  </r>
  <r>
    <x v="4"/>
    <s v="277-2024"/>
    <n v="102643"/>
    <s v="Secop II"/>
    <s v="277-2024-CPS-AG(102643)"/>
    <s v="FDLSUBA-CD-275-2024(102643)"/>
    <x v="0"/>
    <x v="0"/>
    <x v="0"/>
    <m/>
    <m/>
    <s v="LISSETH MARLEN MARTINEZ"/>
    <n v="52904641"/>
    <s v="Bogotá D.C."/>
    <s v="1998"/>
    <n v="12200000"/>
    <n v="0"/>
    <n v="0"/>
    <n v="12200000"/>
    <n v="3050000"/>
    <m/>
    <m/>
    <m/>
    <s v="Persona Natural"/>
    <x v="6"/>
    <m/>
    <s v="Prestar servicios de apoyo en las actividades de cuidado del espacio público para el logro de las metas de gestión de la vigencia"/>
    <s v="https://community.secop.gov.co/Public/Tendering/OpportunityDetail/Index?noticeUID=CO1.NTC.6007944&amp;isFromPublicArea=True&amp;isModal=true&amp;asPopupView=true"/>
    <x v="22"/>
    <x v="596"/>
    <d v="2024-04-25T00:00:00"/>
    <d v="2024-06-15T00:00:00"/>
    <s v="1 meses 22 días."/>
    <d v="2024-06-15T00:00:00"/>
    <s v=""/>
    <d v="2024-06-15T00:00:00"/>
    <s v="1 meses 22 días."/>
    <s v="Término Ok"/>
    <m/>
    <m/>
    <m/>
    <m/>
    <s v="Calle 144 # 141 a 50 MANZ 1 CASA 112 "/>
    <n v="3203209658"/>
    <s v="lissmartinez007@gmail.com_x000d_"/>
    <s v="Bancolombia"/>
    <s v="Ahorros"/>
    <n v="68900050910"/>
    <s v="Femenino"/>
    <s v="Colombia"/>
    <s v="Bogotá D.C."/>
    <s v="Cundinamarca"/>
    <d v="1982-07-09T00:00:00"/>
    <n v="41"/>
    <s v="CONTADURÍA PÚBLICA"/>
    <m/>
  </r>
  <r>
    <x v="4"/>
    <s v="278-2024"/>
    <n v="107209"/>
    <s v="Secop II"/>
    <s v="278-2024-CPS-P(107209)"/>
    <s v="FDLSUBA-CD-276-2024(107209)"/>
    <x v="0"/>
    <x v="0"/>
    <x v="1"/>
    <m/>
    <m/>
    <s v="MARITZA PEÑA PACHECO "/>
    <n v="37328580"/>
    <s v="Ocaña (Norte de Santander)"/>
    <s v="1977"/>
    <n v="10100000"/>
    <n v="0"/>
    <n v="0"/>
    <n v="10100000"/>
    <n v="5050000"/>
    <m/>
    <m/>
    <n v="4"/>
    <s v="Persona Natural"/>
    <x v="6"/>
    <m/>
    <s v="PRESTAR SERVICIOS PROFESIONALES PARA EL ACOMPAÑAMIENTO, FORMACIÓN Y GESTIÓN DE INSTRUMENTOS ADMINISTRATIVOS CON ENFOQUE DIFERENCIAL, QUE ORIENTEN A LA CIUDADANÍA FRENTE A LAS RUTAS INSTITUCIONALES DE ATENCIÓN Y PERMITAN FORTALECER LAS CAPACIDADES LOCALES PARA LA PREVENCIÓN DE VIOLENCIAS Y CONFLICTOS EN SUBA"/>
    <s v="https://community.secop.gov.co/Public/Tendering/OpportunityDetail/Index?noticeUID=CO1.NTC.6008156&amp;isFromPublicArea=True&amp;isModal=true&amp;asPopupView=true"/>
    <x v="4"/>
    <x v="596"/>
    <d v="2024-04-23T00:00:00"/>
    <d v="2024-06-15T00:00:00"/>
    <s v="1 meses 24 días."/>
    <d v="2024-06-15T00:00:00"/>
    <s v=""/>
    <d v="2024-06-15T00:00:00"/>
    <s v="1 meses 24 días."/>
    <s v="Término Ok"/>
    <m/>
    <m/>
    <m/>
    <m/>
    <s v="Calle 151 #109a - 83"/>
    <n v="3107467383"/>
    <s v="mapepa5@hotmail.com"/>
    <s v="Banco de Bogotá"/>
    <s v="Ahorros"/>
    <s v="205353816"/>
    <s v="Femenino"/>
    <s v="Colombia"/>
    <s v="Ocaña"/>
    <s v="Norte de Santander"/>
    <d v="1975-01-13T00:00:00"/>
    <n v="49"/>
    <s v="ADMINISTRACION Y DIRECCION DE EMPRESAS"/>
    <m/>
  </r>
  <r>
    <x v="4"/>
    <s v="279-2024"/>
    <n v="106191"/>
    <s v="Secop II"/>
    <s v="279-2024-CPS-P(106191)"/>
    <s v="FDLSUBA-CD-277-2024(106191)"/>
    <x v="0"/>
    <x v="0"/>
    <x v="1"/>
    <m/>
    <m/>
    <s v="JOSE VICENTE VELASQUEZ BELTRAN"/>
    <n v="19111762"/>
    <s v="Bogotá D.C."/>
    <s v="1953"/>
    <n v="15150000"/>
    <n v="0"/>
    <n v="0"/>
    <n v="15150000"/>
    <n v="5050000"/>
    <m/>
    <m/>
    <n v="5"/>
    <s v="Persona Natural"/>
    <x v="6"/>
    <m/>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6001509&amp;isFromPublicArea=True&amp;isModal=true&amp;asPopupView=true"/>
    <x v="2"/>
    <x v="597"/>
    <d v="2024-04-23T00:00:00"/>
    <d v="2024-06-15T00:00:00"/>
    <s v="1 meses 24 días."/>
    <d v="2024-06-15T00:00:00"/>
    <s v=""/>
    <d v="2024-06-15T00:00:00"/>
    <s v="1 meses 24 días."/>
    <s v="Término Ok"/>
    <m/>
    <m/>
    <m/>
    <m/>
    <s v="Carrera 59 D # 131-01"/>
    <n v="3125534032"/>
    <s v="josevicente86@yahoo.es"/>
    <s v="Banco Av Villas"/>
    <s v="Ahorros"/>
    <s v="022816602"/>
    <s v="Masculino"/>
    <s v="Colombia"/>
    <s v="Bogotá D.C."/>
    <s v="Cundinamarca"/>
    <d v="1950-03-02T00:00:00"/>
    <n v="74"/>
    <s v="ESPECIALIZACION EN GESTION PUBLICA. INGENIERIA INDUSTRIAL"/>
    <m/>
  </r>
  <r>
    <x v="4"/>
    <s v="280-2024"/>
    <n v="102513"/>
    <s v="Secop II"/>
    <s v="280-2024-CPS-P(102513)"/>
    <s v="FDLSUBA-CD-278-2024(102513)"/>
    <x v="0"/>
    <x v="0"/>
    <x v="1"/>
    <m/>
    <m/>
    <s v="MARTHA STELLA SANTIAGO ROMERO"/>
    <n v="40395737"/>
    <s v="Villavicencio"/>
    <s v="1979"/>
    <n v="28000000"/>
    <n v="0"/>
    <n v="0"/>
    <n v="28000000"/>
    <n v="7000000"/>
    <m/>
    <m/>
    <m/>
    <s v="Persona Natural"/>
    <x v="6"/>
    <m/>
    <s v="Prestar los servicios profesionales para gestionar_x000a_y apoyar técnicamente las actuaciones administrativas en materia de ocupación de espacio público,_x000a_obras y actividad económica, mediante la elaboración de conceptos técnicos en los cuales se verifique el_x000a_cumplimiento de los requisitos legales acorde a los lineamientos del POT para las inspecciones de policía_x000a_de Suba y la Alcaldía Local de Suba"/>
    <s v="https://community.secop.gov.co/Public/Tendering/OpportunityDetail/Index?noticeUID=CO1.NTC.6006619&amp;isFromPublicArea=True&amp;isModal=true&amp;asPopupView=true"/>
    <x v="5"/>
    <x v="596"/>
    <d v="2024-04-25T00:00:00"/>
    <d v="2024-06-15T00:00:00"/>
    <s v="1 meses 22 días."/>
    <d v="2024-06-15T00:00:00"/>
    <s v=""/>
    <d v="2024-06-15T00:00:00"/>
    <s v="1 meses 22 días."/>
    <s v="Término Ok"/>
    <m/>
    <m/>
    <m/>
    <m/>
    <s v="Carrera 56 167 29, APTO 505"/>
    <s v="3106183294_x000d_"/>
    <s v="arqmssantiago@hotmail.com"/>
    <s v="Banco de Bogotá"/>
    <s v="Ahorros"/>
    <n v="85164820"/>
    <s v="Femenino"/>
    <s v="Colombia"/>
    <s v="Restrepo"/>
    <s v="Meta"/>
    <d v="1972-08-03T00:00:00"/>
    <n v="51"/>
    <s v="MAESTRIA EN TECNOLOGÍAS PARA EL MANEJO DE AGUAS Y RESIDUOS. ARQUITECTURA"/>
    <m/>
  </r>
  <r>
    <x v="4"/>
    <s v="281-2024"/>
    <n v="107173"/>
    <s v="Secop II"/>
    <s v="281-2024-CPS-P(107173)"/>
    <s v="FDLSUBA-CD-279-2024(107173)"/>
    <x v="0"/>
    <x v="0"/>
    <x v="1"/>
    <m/>
    <m/>
    <s v="JESSICA ALEXANDRA QUIROZ CAUSIL"/>
    <n v="53064832"/>
    <s v="Bogotá D.C."/>
    <s v="1977"/>
    <n v="10100000"/>
    <n v="0"/>
    <n v="0"/>
    <n v="10100000"/>
    <n v="5050000"/>
    <m/>
    <m/>
    <n v="1"/>
    <s v="Persona Natural"/>
    <x v="6"/>
    <m/>
    <s v="PRESTAR LOS SERVICIOS PROFESIONALES AL ÁREA DE GESTIÓN DEL DESARROLLO LOCAL PARA APOYAR AL ALCALDE LOCAL EN LA PROMOCIÓN, ARTICULACIÓN, ACOMPAÑAMIENTO Y SEGUIMIENTO EN MATERIA SOCIAL PARA IMPULSAR EL DESARROLLO DE LAS ACTIVIDADES RELACIONADAS CON LA POBLACIÓN CON DISCAPACIDAD, EN EL MARCO DEL CUMPLIMIENTO DE LAS METAS ESTABLECIDAS EN EL PROYECTO DE INVERSIÓN 1977 - SUBA PARTICIPA, INCIDE Y RECONSTRUYE LA CONFIANZA CIUDADANA."/>
    <s v="https://community.secop.gov.co/Public/Tendering/OpportunityDetail/Index?noticeUID=CO1.NTC.6003400&amp;isFromPublicArea=True&amp;isModal=true&amp;asPopupView=true"/>
    <x v="2"/>
    <x v="597"/>
    <d v="2024-04-22T00:00:00"/>
    <d v="2024-06-15T00:00:00"/>
    <s v="1 meses 25 días."/>
    <d v="2024-06-15T00:00:00"/>
    <s v=""/>
    <d v="2024-06-15T00:00:00"/>
    <s v="1 meses 25 días."/>
    <s v="Término Ok"/>
    <m/>
    <m/>
    <m/>
    <m/>
    <s v="Carrera 61 # 5b-37"/>
    <n v="3105582291"/>
    <s v="quiroz.jessica@gmail.com"/>
    <s v="Banco Caja Social (BCSC)"/>
    <s v="Ahorros"/>
    <s v="24072301139"/>
    <s v="Femenino"/>
    <s v="Colombia"/>
    <s v="Bogotá D.C."/>
    <s v="Cundinamarca"/>
    <d v="1984-08-08T00:00:00"/>
    <n v="39"/>
    <s v="CIENCIA POLITICA"/>
    <m/>
  </r>
  <r>
    <x v="4"/>
    <s v="282-2024"/>
    <n v="106191"/>
    <s v="Secop II"/>
    <s v="282-2024-CPS-P(106191)"/>
    <s v="FDLSUBA-CD-280-2024(106191)"/>
    <x v="0"/>
    <x v="0"/>
    <x v="1"/>
    <m/>
    <m/>
    <s v="MARIA AURORA PINTO SIERRA"/>
    <n v="51741160"/>
    <s v="Bogotá D.C."/>
    <s v="1953"/>
    <n v="15150000"/>
    <n v="0"/>
    <n v="0"/>
    <n v="15150000"/>
    <n v="5050000"/>
    <m/>
    <m/>
    <n v="3"/>
    <s v="Persona Natural"/>
    <x v="6"/>
    <m/>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6003424&amp;isFromPublicArea=True&amp;isModal=true&amp;asPopupView=true"/>
    <x v="2"/>
    <x v="597"/>
    <d v="2024-04-22T00:00:00"/>
    <d v="2024-06-15T00:00:00"/>
    <s v="1 meses 25 días."/>
    <d v="2024-06-15T00:00:00"/>
    <s v=""/>
    <d v="2024-06-15T00:00:00"/>
    <s v="1 meses 25 días."/>
    <s v="Término Ok"/>
    <m/>
    <m/>
    <m/>
    <m/>
    <s v="Calle 6C # 78C-30"/>
    <n v="3112854212"/>
    <s v="aurorap9@gmail.com"/>
    <s v="Banco Davivienda"/>
    <s v="Ahorros"/>
    <s v="488470004190"/>
    <s v="Femenino"/>
    <s v="Colombia"/>
    <s v="Bogotá D.C."/>
    <s v="Cundinamarca"/>
    <d v="1964-03-17T00:00:00"/>
    <n v="60"/>
    <s v="ESPECIALIZACION EN DERECHOS HUMANOS. LENGUAS MODERNAS"/>
    <m/>
  </r>
  <r>
    <x v="4"/>
    <s v="283-2024"/>
    <n v="107206"/>
    <s v="Secop II"/>
    <s v="283-2024-CPS-P(107206)"/>
    <s v="FDLSUBA-CD-281-2024(107206)"/>
    <x v="0"/>
    <x v="0"/>
    <x v="1"/>
    <m/>
    <m/>
    <s v="MARÍA CLAUDIA GUALDRÓN PINTO"/>
    <n v="37897509"/>
    <s v="San Gil (Santander)"/>
    <s v="1978"/>
    <n v="10100000"/>
    <n v="0"/>
    <n v="0"/>
    <n v="10100000"/>
    <n v="5050000"/>
    <m/>
    <m/>
    <n v="1"/>
    <s v="Persona Natural"/>
    <x v="6"/>
    <m/>
    <s v="Prestar los servicios profesionales al Área de_x000a_Gestión de Desarrollo Local de la Alcaldía Local de Suba, con el fin de apoyar la formulación y ejecución_x000a_de las actividades de fortalecimiento del clima, la cultura organizacional y el desarrollo de las acciones en_x000a_materia de bienestar, capacitación y seguridad en el trabajo."/>
    <s v="https://community.secop.gov.co/Public/Tendering/OpportunityDetail/Index?noticeUID=CO1.NTC.6003621&amp;isFromPublicArea=True&amp;isModal=true&amp;asPopupView=true"/>
    <x v="2"/>
    <x v="597"/>
    <d v="2024-04-23T00:00:00"/>
    <d v="2024-06-15T00:00:00"/>
    <s v="1 meses 24 días."/>
    <d v="2024-06-15T00:00:00"/>
    <s v=""/>
    <d v="2024-06-15T00:00:00"/>
    <s v="1 meses 24 días."/>
    <s v="Término Ok"/>
    <m/>
    <m/>
    <m/>
    <m/>
    <s v="Calle 140 # 9 - 94"/>
    <n v="3108685018"/>
    <s v="mariaclagupi@gmail.com"/>
    <s v="Banco Av Villas"/>
    <s v="Ahorros"/>
    <s v="637830055 "/>
    <s v="Femenino"/>
    <s v="Colombia"/>
    <s v="San Gil"/>
    <s v="Santander"/>
    <d v="1978-05-06T00:00:00"/>
    <n v="45"/>
    <s v="PSICOLOGIA"/>
    <m/>
  </r>
  <r>
    <x v="4"/>
    <s v="284-2024"/>
    <n v="102343"/>
    <s v="Secop II"/>
    <s v="284-2024-CPS-P(102343)"/>
    <s v="FDLSUBA-CD-282-2024(102343)"/>
    <x v="0"/>
    <x v="0"/>
    <x v="1"/>
    <m/>
    <m/>
    <s v="ANGIE PAOLA GOMEZ MOLANO"/>
    <n v="1071631482"/>
    <s v="Fomeque (Cundinamarca)"/>
    <s v="1953"/>
    <n v="15150000"/>
    <n v="0"/>
    <n v="0"/>
    <n v="15150000"/>
    <n v="5050000"/>
    <m/>
    <m/>
    <n v="3"/>
    <s v="Persona Natural"/>
    <x v="6"/>
    <m/>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6009040&amp;isFromPublicArea=True&amp;isModal=true&amp;asPopupView=true"/>
    <x v="2"/>
    <x v="598"/>
    <d v="2024-04-24T00:00:00"/>
    <d v="2024-06-15T00:00:00"/>
    <s v="1 meses 23 días."/>
    <d v="2024-06-15T00:00:00"/>
    <s v=""/>
    <d v="2024-06-15T00:00:00"/>
    <s v="1 meses 23 días."/>
    <s v="Término Ok"/>
    <m/>
    <m/>
    <m/>
    <m/>
    <s v="Carrera 106 # 130C- 22"/>
    <n v="3124578368"/>
    <s v="angiepaolagomez6@gmail.com"/>
    <s v="Banco Caja Social (BCSC)"/>
    <s v="Ahorros"/>
    <s v="24089476550"/>
    <s v="Femenino"/>
    <s v="Colombia"/>
    <s v="Fomeque"/>
    <s v="Cundinamarca"/>
    <d v="1997-01-05T00:00:00"/>
    <n v="27"/>
    <s v="ESPECIALIZACIÓN EN ALTA GERENCIA. ADMINISTRACIÓN DE EMPRESAS"/>
    <m/>
  </r>
  <r>
    <x v="4"/>
    <s v="285-2024"/>
    <n v="106191"/>
    <s v="Secop II"/>
    <s v="285-2024-CPS-P(106191)"/>
    <s v="FDLSUBA-CD-283-2024(106191)"/>
    <x v="0"/>
    <x v="0"/>
    <x v="1"/>
    <m/>
    <m/>
    <s v="JONATHAN RIVERA PEÑA"/>
    <n v="1121901659"/>
    <s v="Villavicencio (Meta) "/>
    <s v="1953"/>
    <n v="15150000"/>
    <n v="0"/>
    <n v="0"/>
    <n v="15150000"/>
    <n v="5050000"/>
    <m/>
    <m/>
    <n v="3"/>
    <s v="Persona Natural"/>
    <x v="6"/>
    <m/>
    <s v="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https://community.secop.gov.co/Public/Tendering/OpportunityDetail/Index?noticeUID=CO1.NTC.6005179&amp;isFromPublicArea=True&amp;isModal=true&amp;asPopupView=true"/>
    <x v="2"/>
    <x v="596"/>
    <d v="2024-04-23T00:00:00"/>
    <d v="2024-06-15T00:00:00"/>
    <s v="1 meses 24 días."/>
    <d v="2024-06-15T00:00:00"/>
    <s v=""/>
    <d v="2024-06-15T00:00:00"/>
    <s v="1 meses 24 días."/>
    <s v="Término Ok"/>
    <m/>
    <m/>
    <m/>
    <m/>
    <s v="Calle 54 A # 6-38 AP 509"/>
    <n v="3204296153"/>
    <s v="jrp893@hotmail.com"/>
    <s v="Bancolombia"/>
    <s v="Ahorros"/>
    <s v="84424319081 "/>
    <s v="Masculino"/>
    <s v="Colombia"/>
    <s v="Villavicencio"/>
    <s v="Meta"/>
    <d v="1993-07-08T00:00:00"/>
    <n v="30"/>
    <s v="ESPECIALIZACION EN GERENCIA SOCIAL. ADMINISTRACIÓN DE EMPRESAS"/>
    <m/>
  </r>
  <r>
    <x v="4"/>
    <s v="286-2024"/>
    <n v="107172"/>
    <s v="Secop II"/>
    <s v="286-2024-CPS-P(107172)"/>
    <s v="FDLSUBA-CD-284-2024(107172)"/>
    <x v="0"/>
    <x v="0"/>
    <x v="1"/>
    <m/>
    <m/>
    <s v="JENNY PAOLA ARIZA AMAYA"/>
    <n v="53121137"/>
    <s v="Bogotá D.C."/>
    <s v="1978"/>
    <n v="14000000"/>
    <n v="0"/>
    <n v="0"/>
    <n v="14000000"/>
    <n v="7000000"/>
    <m/>
    <m/>
    <m/>
    <s v="Persona Natural"/>
    <x v="6"/>
    <m/>
    <s v="PRESTAR LOS SERVICIOS PROFESIONALES PARA APOYAR LA COORDINACIÓN Y TRÁMITE DE DESPACHOS COMISORIOS DE LA ALCALDÍA LOCAL DE SUBA"/>
    <s v="https://community.secop.gov.co/Public/Tendering/OpportunityDetail/Index?noticeUID=CO1.NTC.6015487&amp;isFromPublicArea=True&amp;isModal=true&amp;asPopupView=true"/>
    <x v="1"/>
    <x v="599"/>
    <d v="2024-04-24T00:00:00"/>
    <d v="2024-06-15T00:00:00"/>
    <s v="1 meses 23 días."/>
    <d v="2024-06-15T00:00:00"/>
    <s v=""/>
    <d v="2024-06-15T00:00:00"/>
    <s v="1 meses 23 días."/>
    <s v="Término Ok"/>
    <m/>
    <m/>
    <m/>
    <m/>
    <s v="Carrera 110 # 141 A - 09 Bl 20 Apto 101"/>
    <n v="3158443177"/>
    <s v="nacha_ar@hotmail.com"/>
    <s v="Bancolombia"/>
    <s v="Ahorros"/>
    <s v="68351127957"/>
    <s v="Femenino"/>
    <s v="Colombia"/>
    <s v="Bogotá D.C."/>
    <s v="Cundinamarca"/>
    <d v="1984-11-17T00:00:00"/>
    <n v="39"/>
    <s v="ESPECIALIZACIÓN EN DERECHO URBANÍSTICO. DERECHO"/>
    <m/>
  </r>
  <r>
    <x v="4"/>
    <s v="287-2024"/>
    <n v="102676"/>
    <s v="Secop II"/>
    <s v="287-2024-CPS-P(102676)"/>
    <s v="FDLSUBA-CD-285-2024(102676)"/>
    <x v="0"/>
    <x v="0"/>
    <x v="1"/>
    <m/>
    <m/>
    <s v="YOLANDA OSPINA RODRIGUEZ"/>
    <n v="52351352"/>
    <s v="Bogotá D.C."/>
    <s v="1953"/>
    <n v="19863334"/>
    <n v="0"/>
    <n v="0"/>
    <n v="19863334"/>
    <n v="5050000"/>
    <m/>
    <m/>
    <m/>
    <s v="Persona Natural"/>
    <x v="6"/>
    <m/>
    <s v="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
    <s v="https://community.secop.gov.co/Public/Tendering/OpportunityDetail/Index?noticeUID=CO1.NTC.6008026&amp;isFromPublicArea=True&amp;isModal=true&amp;asPopupView=true"/>
    <x v="2"/>
    <x v="596"/>
    <d v="2024-04-25T00:00:00"/>
    <d v="2024-06-15T00:00:00"/>
    <s v="1 meses 22 días."/>
    <d v="2024-06-15T00:00:00"/>
    <s v=""/>
    <d v="2024-06-15T00:00:00"/>
    <s v="1 meses 22 días."/>
    <s v="Término Ok"/>
    <m/>
    <m/>
    <m/>
    <m/>
    <s v="Carrera 115 # 149 B 10 Int. 3 Apto 103"/>
    <n v="3163937646"/>
    <s v="yipsioz@gmail.com_x000d_"/>
    <s v="Bancolombia"/>
    <s v="Ahorros"/>
    <s v="57450895522"/>
    <s v="Femenino"/>
    <s v="Colombia"/>
    <s v="Tocaima"/>
    <s v="Cundinamarca"/>
    <d v="1978-05-18T00:00:00"/>
    <n v="45"/>
    <s v="ESPECIALIZACION EN GERENCIA PUBLICA. ADMINISTRACIÓN DE EMPRESAS"/>
    <m/>
  </r>
  <r>
    <x v="4"/>
    <s v="288-2024"/>
    <n v="107171"/>
    <s v="Secop II"/>
    <s v="288-2024-CPS-AG(107171)"/>
    <s v="FDLSUBA-CD-286-2024(107171)"/>
    <x v="0"/>
    <x v="0"/>
    <x v="0"/>
    <m/>
    <m/>
    <s v="JOSE JAVIER BAQUERO GUTIERREZ"/>
    <n v="79241629"/>
    <s v="Suba"/>
    <s v="1973"/>
    <n v="5100000"/>
    <n v="0"/>
    <n v="0"/>
    <n v="5100000"/>
    <n v="2550000"/>
    <m/>
    <m/>
    <m/>
    <s v="Persona Natural"/>
    <x v="6"/>
    <m/>
    <s v="Prestar los servicios para el apoyo en el funcionamiento y la dinamización de las actividades de la Casa de la Memoria de la localidad de Suba"/>
    <s v="https://community.secop.gov.co/Public/Tendering/OpportunityDetail/Index?noticeUID=CO1.NTC.6023015&amp;isFromPublicArea=True&amp;isModal=true&amp;asPopupView=true"/>
    <x v="4"/>
    <x v="600"/>
    <d v="2024-04-29T00:00:00"/>
    <d v="2024-06-15T00:00:00"/>
    <s v="1 meses 18 días."/>
    <d v="2024-06-15T00:00:00"/>
    <s v=""/>
    <d v="2024-06-15T00:00:00"/>
    <s v="1 meses 18 días."/>
    <s v="Término Ok"/>
    <m/>
    <m/>
    <m/>
    <m/>
    <s v="Calle 137 # 128 B - 01 CA 190"/>
    <n v="3138500587"/>
    <s v="josebaquero00@hotmail.com"/>
    <s v="Bancolombia"/>
    <s v="Ahorros"/>
    <s v="24719994403"/>
    <s v="Masculino"/>
    <s v="Colombia"/>
    <s v="Bogotá D.C."/>
    <s v="Cundinamarca"/>
    <d v="1967-01-25T00:00:00"/>
    <n v="57"/>
    <s v="BACHILLER"/>
    <m/>
  </r>
  <r>
    <x v="4"/>
    <s v="289-2024"/>
    <n v="107171"/>
    <s v="Secop II"/>
    <s v="289-2024-CPS-AG(107171)"/>
    <s v="FDLSUBA-CD-287-2024(107171)"/>
    <x v="0"/>
    <x v="0"/>
    <x v="0"/>
    <m/>
    <m/>
    <s v="ANDRES CAMILO NARVAEZ"/>
    <n v="1012343491"/>
    <s v="Bogotá D.C."/>
    <s v="1973"/>
    <n v="5100000"/>
    <n v="0"/>
    <n v="0"/>
    <n v="5100000"/>
    <n v="2550000"/>
    <m/>
    <m/>
    <m/>
    <s v="Persona Natural"/>
    <x v="6"/>
    <m/>
    <s v="Prestar los servicios para el apoyo en el funcionamiento y la dinamización de las actividades de la Casa de la Memoria de la localidad de Suba"/>
    <s v="https://community.secop.gov.co/Public/Tendering/OpportunityDetail/Index?noticeUID=CO1.NTC.6033181&amp;isFromPublicArea=True&amp;isModal=true&amp;asPopupView=true"/>
    <x v="4"/>
    <x v="601"/>
    <d v="2024-05-06T00:00:00"/>
    <d v="2024-06-15T00:00:00"/>
    <s v="1 meses 10 días."/>
    <d v="2024-06-15T00:00:00"/>
    <s v=""/>
    <d v="2024-06-15T00:00:00"/>
    <s v="1 meses 10 días."/>
    <s v="Término Ok"/>
    <m/>
    <m/>
    <m/>
    <m/>
    <s v="Calle 138 # 157-62"/>
    <n v="3102795420"/>
    <s v="dimenzion88@gmail.com"/>
    <s v="Bancolombia"/>
    <s v="Ahorros"/>
    <s v="24121397599"/>
    <s v="Masculino"/>
    <s v="Colombia"/>
    <s v="Bogota"/>
    <s v="Cundinamarca"/>
    <d v="1988-07-04T00:00:00"/>
    <n v="35"/>
    <s v="Bachiller"/>
    <m/>
  </r>
  <r>
    <x v="4"/>
    <s v="290-2024"/>
    <n v="107288"/>
    <s v="Secop II"/>
    <s v="290-2024-CPS-P(107288)"/>
    <s v="FDLSUBA-CD-288-2024(107288)"/>
    <x v="0"/>
    <x v="0"/>
    <x v="1"/>
    <m/>
    <m/>
    <s v="DIANA ZORAIDA ROMERO SALINAS"/>
    <n v="1019094992"/>
    <s v="Bogotá D.C."/>
    <s v="1978"/>
    <n v="18000000"/>
    <n v="0"/>
    <n v="0"/>
    <n v="18000000"/>
    <n v="9000000"/>
    <m/>
    <m/>
    <n v="1"/>
    <s v="Persona Natural"/>
    <x v="6"/>
    <m/>
    <s v="Prestar los servicios profesionales especializados al área de gestión del desarrollo local para apoyar la coordinación y gerencia de proyectos, con énfasis en los proyectos relacionados con los aspectos ambientales del plan de desarrollo local"/>
    <s v="https://community.secop.gov.co/Public/Tendering/OpportunityDetail/Index?noticeUID=CO1.NTC.6017539&amp;isFromPublicArea=True&amp;isModal=true&amp;asPopupView=true"/>
    <x v="12"/>
    <x v="599"/>
    <d v="2024-04-24T00:00:00"/>
    <d v="2024-06-15T00:00:00"/>
    <s v="1 meses 23 días."/>
    <d v="2024-06-15T00:00:00"/>
    <s v=""/>
    <d v="2024-06-15T00:00:00"/>
    <s v="1 meses 23 días."/>
    <s v="Término Ok"/>
    <m/>
    <m/>
    <m/>
    <m/>
    <s v="Carrera 95 B # 139-74"/>
    <n v="3155527286"/>
    <s v="dianiz1305@gmail.com"/>
    <s v="Banco Caja Social (BCSC)"/>
    <s v="Ahorros"/>
    <n v="24112309048"/>
    <s v="Femenino"/>
    <s v="Colombia"/>
    <s v="Zetaquirá"/>
    <s v="Boyacá"/>
    <d v="1994-05-04T00:00:00"/>
    <n v="29"/>
    <s v="ESPECIALIZACION EN GESTION AMBIENTAL. INGENIERA AMBIENTAL"/>
    <m/>
  </r>
  <r>
    <x v="4"/>
    <s v="291-2024"/>
    <n v="106186"/>
    <s v="Secop II"/>
    <s v="291-2024-CPS-AG(106186)"/>
    <s v="FDLSUBA-CD-289-2024(106186)"/>
    <x v="0"/>
    <x v="0"/>
    <x v="0"/>
    <m/>
    <m/>
    <s v="REINALDO RODRIGUEZ"/>
    <n v="5882595"/>
    <s v="Chaparral (Tolima)"/>
    <s v="2032"/>
    <n v="7650000"/>
    <n v="0"/>
    <n v="0"/>
    <n v="7650000"/>
    <n v="2550000"/>
    <m/>
    <m/>
    <n v="5"/>
    <s v="Persona Natural"/>
    <x v="6"/>
    <m/>
    <s v="PRESTAR SERVICIOS DE APOYO EN LAS ACTIVIDADES DE SEGURIDAD, CONVIVENCIA CIUDADANA Y RECUPERACIÓN DEL ESPACIO PÚBLICO PARA EL CUMPLIMIENTO EFECTIVO DE LAS METAS DEL PROYECTO DE INVERSIÓN 2032 – SUBA CONVIVE CON SEGURIDAD Y TRANQUILIDAD"/>
    <s v="https://community.secop.gov.co/Public/Tendering/OpportunityDetail/Index?noticeUID=CO1.NTC.6031687&amp;isFromPublicArea=True&amp;isModal=False"/>
    <x v="13"/>
    <x v="601"/>
    <d v="2024-05-02T00:00:00"/>
    <d v="2024-06-15T00:00:00"/>
    <s v="1 meses 14 días."/>
    <d v="2024-06-15T00:00:00"/>
    <s v=""/>
    <d v="2024-06-15T00:00:00"/>
    <s v="1 meses 14 días."/>
    <s v="Término Ok"/>
    <m/>
    <m/>
    <m/>
    <m/>
    <s v="Calle 129 D No 158 A – 21 Sta. Cecilia Suba"/>
    <n v="3118892002"/>
    <s v="rey59latino@gmail.com "/>
    <s v="Banco Caja Social (BCSC)"/>
    <s v="Ahorros"/>
    <n v="24049733091"/>
    <s v="Masculino"/>
    <s v="Colombia"/>
    <s v="Chaparral "/>
    <s v="Tolima"/>
    <d v="1959-06-20T00:00:00"/>
    <n v="64"/>
    <s v="Bachiller"/>
    <m/>
  </r>
  <r>
    <x v="4"/>
    <s v="292-2024"/>
    <n v="107603"/>
    <s v="Secop II"/>
    <s v="292-2024-CPS-P(107603)"/>
    <s v="FDLSUBA-CD-290-2024(107603)"/>
    <x v="0"/>
    <x v="0"/>
    <x v="1"/>
    <m/>
    <m/>
    <s v="DIEGO ALEJANDRO OLARTE ROJAS"/>
    <n v="1010247767"/>
    <s v="Bogotá"/>
    <s v="1978"/>
    <n v="10100000"/>
    <n v="0"/>
    <n v="0"/>
    <n v="10100000"/>
    <n v="5050000"/>
    <m/>
    <m/>
    <n v="3"/>
    <s v="Persona Natural"/>
    <x v="6"/>
    <m/>
    <s v="PRESTAR LOS SERVICIOS PROFESIONALES EN EL ÁREA DE GESTIÓN DEL DESARROLLO LOCAL COMO APOYO A LAS DIFERENTES ACTIVIDADES EN LAS ETAPAS CONTRACTUALES DE LOS PROYECTOS DE INVERSIÓN DESTINADOS A LA INTERVENCIÓN DE LA MALLA VIAL, ESPACIO PÚBLICO DE LA LOCALIDAD DE SUBA"/>
    <s v="https://community.secop.gov.co/Public/Tendering/OpportunityDetail/Index?noticeUID=CO1.NTC.6050105&amp;isFromPublicArea=True&amp;isModal=true&amp;asPopupView=true"/>
    <x v="11"/>
    <x v="602"/>
    <d v="2024-05-06T00:00:00"/>
    <d v="2024-07-05T00:00:00"/>
    <s v="2 meses "/>
    <d v="2024-07-05T00:00:00"/>
    <s v=""/>
    <d v="2024-07-05T00:00:00"/>
    <s v="2 meses "/>
    <s v="Término Ok"/>
    <m/>
    <m/>
    <m/>
    <m/>
    <s v="Calle 23 I BIS # 93 20"/>
    <n v="3232318453"/>
    <s v="olartediego9d@gmail.com"/>
    <s v="Banco Davivienda"/>
    <s v="Ahorros"/>
    <s v="550462400074664."/>
    <s v="Masculino"/>
    <s v="Colombia"/>
    <s v="Bogotá"/>
    <s v="Cundinamarca"/>
    <d v="1999-10-09T00:00:00"/>
    <n v="24"/>
    <s v="Arquitectura"/>
    <m/>
  </r>
  <r>
    <x v="4"/>
    <s v="293-2024"/>
    <n v="107174"/>
    <s v="Secop II"/>
    <s v="293-2024-CPS-AG(107174)"/>
    <s v="FDLSUBA-CD-291-2024(107174)"/>
    <x v="0"/>
    <x v="0"/>
    <x v="0"/>
    <m/>
    <m/>
    <s v="MILTON YESID SARMIENTO"/>
    <n v="1022923163"/>
    <s v="Bogotá D.C."/>
    <s v="1973"/>
    <n v="8000000"/>
    <n v="0"/>
    <n v="0"/>
    <n v="8000000"/>
    <n v="4000000"/>
    <m/>
    <m/>
    <n v="1"/>
    <s v="Persona Natural"/>
    <x v="6"/>
    <m/>
    <s v="PRESTAR SERVICIOS DE APOYO PARA ARTICULAR E IMPLEMENTAR ACCIONES QUE PROMUEVAN LA ASISTENCIA, ATENCIÓN Y REPARACIÓN DE LA POBLACIÓN VÍCTIMA DEL CONFLICTO ARMADO RESIDENTE EN LA LOCALIDAD DE SUBA, DANDO CUMPLIMIENTO A LAS METAS DEL PLAN DE DESARROLLO LOCAL"/>
    <s v="https://community.secop.gov.co/Public/Tendering/OpportunityDetail/Index?noticeUID=CO1.NTC.6056477&amp;isFromPublicArea=True&amp;isModal=true&amp;asPopupView=true"/>
    <x v="4"/>
    <x v="603"/>
    <d v="2024-05-07T00:00:00"/>
    <d v="2024-06-15T00:00:00"/>
    <s v="1 meses 9 días."/>
    <d v="2024-06-15T00:00:00"/>
    <s v=""/>
    <d v="2024-06-15T00:00:00"/>
    <s v="1 meses 9 días."/>
    <s v="Término Ok"/>
    <m/>
    <m/>
    <m/>
    <m/>
    <s v="Calle 138 # 113-54"/>
    <n v="3134037701"/>
    <s v="yesid585@hotmail.com"/>
    <s v="Banco Caja Social (BCSC)"/>
    <s v="Ahorros"/>
    <s v="24086075035"/>
    <s v="Masculino"/>
    <s v="Colombia"/>
    <s v="Bogotá "/>
    <s v="Cundinamarca"/>
    <d v="1985-10-01T00:00:00"/>
    <n v="38"/>
    <s v="ESPECIALIZACIÓN TECNOLÓGICA EN_x000a_GESTIÓN EN LABORATORIOS DE ENSAYO "/>
    <m/>
  </r>
  <r>
    <x v="4"/>
    <s v="294-2024"/>
    <n v="107805"/>
    <s v="Secop II"/>
    <s v="294-2024-CPS-AG(107805)"/>
    <s v="FDLSUBA-CD-292-2024(107805)"/>
    <x v="0"/>
    <x v="0"/>
    <x v="0"/>
    <m/>
    <m/>
    <s v="SERGIO MORA  PACHON"/>
    <n v="1233903612"/>
    <s v="Bogotá D.C."/>
    <s v="2032"/>
    <n v="5100000"/>
    <n v="0"/>
    <n v="0"/>
    <n v="5100000"/>
    <n v="2550000"/>
    <m/>
    <m/>
    <m/>
    <s v="Persona Natural"/>
    <x v="6"/>
    <m/>
    <s v="Prestar servicios de apoyo en las actividades de seguridad, convivencia ciudadana y recuperación del espacio público para el cumplimiento efectivo de las metas del proyecto de inversión 2032 - Suba convive con seguridad y tranquilidad."/>
    <s v="https://community.secop.gov.co/Public/Tendering/OpportunityDetail/Index?noticeUID=CO1.NTC.6096475&amp;isFromPublicArea=True&amp;isModal=true&amp;asPopupView=true"/>
    <x v="13"/>
    <x v="604"/>
    <d v="2024-05-14T00:00:00"/>
    <d v="2024-07-08T00:00:00"/>
    <s v="1 meses 25 días."/>
    <d v="2024-07-08T00:00:00"/>
    <s v=""/>
    <d v="2024-07-08T00:00:00"/>
    <m/>
    <s v="Término Ok"/>
    <m/>
    <m/>
    <m/>
    <m/>
    <s v="Calle 137 # 129 10"/>
    <n v="3174958698"/>
    <s v="sergioedomora@gmail.com"/>
    <s v="Bancolombia"/>
    <s v="Corriente"/>
    <s v="_x0009_91241624892"/>
    <s v="Masculino"/>
    <s v="Colombia"/>
    <s v="Bogotá "/>
    <s v="Cundinamarca"/>
    <d v="1998-12-18T00:00:00"/>
    <n v="25"/>
    <s v="Técnico "/>
    <m/>
  </r>
  <r>
    <x v="4"/>
    <s v="295-2024"/>
    <n v="107831"/>
    <s v="Secop II"/>
    <s v="295-2024-CPS-P(107831)"/>
    <s v="FDLSUBA-CD-293-2024(107831)"/>
    <x v="0"/>
    <x v="0"/>
    <x v="1"/>
    <m/>
    <m/>
    <s v="CAROLINA VALENCIA BAUTISTA"/>
    <n v="1010190578"/>
    <s v="Bogotá D.C."/>
    <s v="1995"/>
    <n v="14000000"/>
    <n v="0"/>
    <n v="0"/>
    <n v="14000000"/>
    <n v="7000000"/>
    <m/>
    <m/>
    <m/>
    <s v="Persona Natural"/>
    <x v="6"/>
    <m/>
    <s v="PRESTAR LOS SERVICIOS PROFESIONALES EN EL ÁREA DE GESTIÓN DE DESARROLLO LOCAL EN LA ASISTENCIA TÉCNICA Y ESTRUCTURACIÓN_x000a_DE ACCIONES ENFOCADAS A FORTALECER EL TEJIDO SOCIAL APOYANDO EMPRENDIMIENTOS PRODUCTIVOS EN AGRICULTURA URBANA DE LA_x000a_LOCALIDAD DE SUBA, DANDO CUMPLIMIENTO A LAS METAS DEL PROYECTO DE INVERSIÓN 1995- SEMBRANDO EMPRENDIMIENTO URBANO."/>
    <s v="https://community.secop.gov.co/Public/Tendering/OpportunityDetail/Index?noticeUID=CO1.NTC.6096835&amp;isFromPublicArea=True&amp;isModal=true&amp;asPopupView=true"/>
    <x v="12"/>
    <x v="604"/>
    <d v="2024-05-15T00:00:00"/>
    <d v="2024-07-14T00:00:00"/>
    <s v="2 meses "/>
    <d v="2024-07-14T00:00:00"/>
    <s v=""/>
    <d v="2024-07-14T00:00:00"/>
    <m/>
    <s v="Término Ok"/>
    <m/>
    <m/>
    <m/>
    <m/>
    <s v="Carrera 100 # 72 - 22"/>
    <n v="3209892367"/>
    <s v="ingvalencia.b@gmail.com"/>
    <s v="Banco Davivienda"/>
    <s v="Ahorros"/>
    <s v="456300114927"/>
    <s v="Femenino"/>
    <s v="Colombia"/>
    <s v="Bogotá"/>
    <s v="Cundinamarca"/>
    <d v="1990-03-26T00:00:00"/>
    <n v="34"/>
    <s v="INGENIERIA AMBIENTAL"/>
    <m/>
  </r>
  <r>
    <x v="4"/>
    <s v="296-2024"/>
    <n v="107803"/>
    <s v="Secop II"/>
    <s v="296-2024-CPS-P(107803)"/>
    <s v="FDLSUBA-CD-294-2024(107803)"/>
    <x v="0"/>
    <x v="0"/>
    <x v="1"/>
    <m/>
    <m/>
    <s v="ARTURO ALBERTO GAVIRIA SERRANO"/>
    <n v="79569595"/>
    <s v="Bogotá D.C."/>
    <s v="1979"/>
    <n v="14000000"/>
    <n v="0"/>
    <n v="0"/>
    <n v="14000000"/>
    <n v="7000000"/>
    <m/>
    <m/>
    <m/>
    <s v="Persona Natural"/>
    <x v="6"/>
    <m/>
    <s v="PRESTAR LOS SERVICIOS PROFESIONALES PARA 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 "/>
    <s v="https://community.secop.gov.co/Public/Tendering/OpportunityDetail/Index?noticeUID=CO1.NTC.6096948&amp;isFromPublicArea=True&amp;isModal=true&amp;asPopupView=true"/>
    <x v="21"/>
    <x v="604"/>
    <d v="2024-05-15T00:00:00"/>
    <d v="2024-06-15T00:00:00"/>
    <s v="1 meses 1 días."/>
    <d v="2024-06-15T00:00:00"/>
    <s v=""/>
    <d v="2024-06-15T00:00:00"/>
    <m/>
    <s v="Término Ok"/>
    <m/>
    <m/>
    <m/>
    <m/>
    <s v="Calle 144 136 A 45 BL 9 AP 301"/>
    <n v="3167514959"/>
    <s v="gaviriaserrano@hotmail.com"/>
    <s v="Bancolombia"/>
    <s v="Ahorros"/>
    <s v="_x0009_20055775275"/>
    <s v="Masculino"/>
    <s v="Colombia"/>
    <s v="Bogotá"/>
    <s v="Cundinamarca"/>
    <d v="1971-09-13T00:00:00"/>
    <n v="52"/>
    <s v="ESPECIALIZACION EN GERENCIA DE PROYECTOS DE CONSTRUCCION"/>
    <m/>
  </r>
  <r>
    <x v="4"/>
    <s v="297-2024"/>
    <n v="107802"/>
    <s v="Secop II"/>
    <s v="297-2024-CPS-AG(107802)"/>
    <s v="FDLSUBA-CD-295-2024(107802)"/>
    <x v="0"/>
    <x v="0"/>
    <x v="0"/>
    <m/>
    <m/>
    <s v="JUAN ESTEBAN MARTIN BERMEO"/>
    <n v="1019071525"/>
    <s v="Bogotá D.C."/>
    <s v="1979"/>
    <n v="5100000"/>
    <n v="0"/>
    <n v="0"/>
    <n v="5100000"/>
    <n v="2550000"/>
    <m/>
    <m/>
    <m/>
    <s v="Persona Natural"/>
    <x v="6"/>
    <m/>
    <s v="_x000a_APOYAR ADMINISTRATIVA Y ASISTENCIALMENTE A LAS INSPECCIONES DE POLICÍA DE LA LOCALIDAD"/>
    <s v="https://community.secop.gov.co/Public/Tendering/OpportunityDetail/Index?noticeUID=CO1.NTC.6096706&amp;isFromPublicArea=True&amp;isModal=true&amp;asPopupView=true"/>
    <x v="5"/>
    <x v="604"/>
    <d v="2024-05-14T00:00:00"/>
    <d v="2024-07-13T00:00:00"/>
    <s v="2 meses "/>
    <d v="2024-07-13T00:00:00"/>
    <s v=""/>
    <d v="2024-07-13T00:00:00"/>
    <m/>
    <s v="Término Ok"/>
    <m/>
    <m/>
    <m/>
    <m/>
    <s v="Calle 151 # 109 a 50 Casa 48"/>
    <s v="3002448320_x000d_"/>
    <s v="jsmartinchef@gmail.com_x000d_"/>
    <s v="Banco Scotiabank Colpatria"/>
    <s v="Ahorros"/>
    <s v="6342011504"/>
    <s v="Masculino"/>
    <s v="Colombia"/>
    <s v="Bogotá"/>
    <s v="Cundinamarca"/>
    <d v="1992-05-22T00:00:00"/>
    <n v="32"/>
    <s v="BACHILLER"/>
    <m/>
  </r>
  <r>
    <x v="4"/>
    <s v="298-2024"/>
    <n v="107805"/>
    <s v="Secop II"/>
    <s v="298-2024-CPS-AG(107805)"/>
    <s v="FDLSUBA-CD-296-2024(107805)"/>
    <x v="0"/>
    <x v="0"/>
    <x v="0"/>
    <m/>
    <m/>
    <s v="EIDI JOANA RODRÍGUEZ RAMIREZ"/>
    <n v="1074960508"/>
    <s v="Yacopí  (Cundinamarca)"/>
    <s v="2032"/>
    <n v="5100000"/>
    <m/>
    <m/>
    <n v="5100000"/>
    <n v="2550000"/>
    <m/>
    <m/>
    <m/>
    <s v="Persona Natural"/>
    <x v="6"/>
    <m/>
    <s v="PRESTAR SERVICIOS DE APOYO EN LAS ACTIVIDADES DE SEGURIDAD, CONVIVENCIA CIUDADANA Y RECUPERACIÓN DEL ESPACIO PÚBLICO PARA EL CUMPLIMIENTO EFECTIVO DE LAS METAS DEL PROYECTO DE INVERSIÓN 2032 - SUBA CONVIVE CON SEGURIDAD Y TRANQUILIDAD"/>
    <s v="https://community.secop.gov.co/Public/Tendering/OpportunityDetail/Index?noticeUID=CO1.NTC.6102636&amp;isFromPublicArea=True&amp;isModal=true&amp;asPopupView=true"/>
    <x v="13"/>
    <x v="605"/>
    <d v="2024-05-21T00:00:00"/>
    <d v="2024-07-20T00:00:00"/>
    <s v="2 meses "/>
    <d v="2024-07-20T00:00:00"/>
    <s v=""/>
    <d v="2024-07-20T00:00:00"/>
    <m/>
    <s v="Término Ok"/>
    <m/>
    <m/>
    <m/>
    <m/>
    <s v="Calle 18 sur # 12c – 04 ciudad jardín sur"/>
    <n v="3216666314"/>
    <s v="dairyrodri0804@gmail.com"/>
    <s v="Banco BBVA"/>
    <s v="Ahorros"/>
    <n v="175008583"/>
    <s v="Femenino"/>
    <s v="Colombia"/>
    <s v="Yacopi"/>
    <s v="Cundinamarca"/>
    <d v="1994-04-08T00:00:00"/>
    <n v="30"/>
    <s v="Bachiller"/>
    <m/>
  </r>
  <r>
    <x v="4"/>
    <s v="299-2024"/>
    <n v="107819"/>
    <s v="Secop II"/>
    <s v="299-2024-CPS-AG(107819)"/>
    <s v="FDLSUBA-CD-297-2024(107819)"/>
    <x v="0"/>
    <x v="0"/>
    <x v="0"/>
    <m/>
    <m/>
    <s v="EDUARDO GIL "/>
    <n v="11188726"/>
    <s v="Bogotá D.C."/>
    <s v="1978"/>
    <n v="5100000"/>
    <n v="0"/>
    <n v="0"/>
    <n v="5100000"/>
    <n v="2550000"/>
    <m/>
    <m/>
    <m/>
    <s v="Persona Natural"/>
    <x v="6"/>
    <m/>
    <s v="PRESTAR EL SERVICIO COMO CONDUCTOR DE LOS VEHÍCULOS LIVIANOS QUE INTEGRAN EL PARQUE AUTOMOTOR DE LA ALCALDÍA LOCAL DE SUBA"/>
    <s v="https://community.secop.gov.co/Public/Tendering/OpportunityDetail/Index?noticeUID=CO1.NTC.6110339&amp;isFromPublicArea=True&amp;isModal=true&amp;asPopupView=true"/>
    <x v="8"/>
    <x v="606"/>
    <d v="2024-05-21T00:00:00"/>
    <d v="2024-07-20T00:00:00"/>
    <s v="2 meses "/>
    <d v="2024-07-20T00:00:00"/>
    <s v=""/>
    <d v="2024-07-20T00:00:00"/>
    <m/>
    <s v="Término Ok"/>
    <m/>
    <m/>
    <m/>
    <m/>
    <s v="Carrera 88D # 8C - 21"/>
    <n v="3002965133"/>
    <s v="eduardogil73@hotmail.com"/>
    <s v="Banco Davivienda"/>
    <s v="Ahorros"/>
    <s v="0550488444784323"/>
    <s v="Masculino"/>
    <s v="Colombia"/>
    <s v="Samaca"/>
    <s v="Boyacá"/>
    <d v="1973-01-29T00:00:00"/>
    <n v="51"/>
    <s v="Bachiller"/>
    <m/>
  </r>
  <r>
    <x v="4"/>
    <s v="300-2024"/>
    <n v="107809"/>
    <s v="Secop II"/>
    <s v="300-2024-CPS-P(107809)"/>
    <s v="FDLSUBA-CD-298-2024(107809)"/>
    <x v="0"/>
    <x v="0"/>
    <x v="1"/>
    <m/>
    <m/>
    <s v="JOSE JOAQUIN MOLINA AGUILAR"/>
    <n v="79041737"/>
    <s v="Bogotá D.C."/>
    <s v="1979"/>
    <n v="10100000"/>
    <n v="0"/>
    <n v="0"/>
    <n v="10100000"/>
    <n v="5050000"/>
    <m/>
    <m/>
    <m/>
    <s v="Persona Natural"/>
    <x v="6"/>
    <m/>
    <s v="PRESTAR SERVICIOS PROFESIONALES PARA 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
    <s v="https://community.secop.gov.co/Public/Tendering/OpportunityDetail/Index?noticeUID=CO1.NTC.6128036&amp;isFromPublicArea=True&amp;isModal=true&amp;asPopupView=true"/>
    <x v="21"/>
    <x v="607"/>
    <d v="2024-05-22T00:00:00"/>
    <d v="2024-07-21T00:00:00"/>
    <s v="2 meses "/>
    <d v="2024-07-21T00:00:00"/>
    <s v=""/>
    <d v="2024-07-21T00:00:00"/>
    <m/>
    <s v="Término Ok"/>
    <m/>
    <m/>
    <m/>
    <m/>
    <s v="Carrera 111 A # 145-87"/>
    <n v="3046802761"/>
    <s v="cimasoluciones@hotmail.com"/>
    <s v="Banco Caja Social (BCSC)"/>
    <s v="Ahorros "/>
    <s v="_x0009_26502018965"/>
    <s v="Masculino"/>
    <s v="Colombia"/>
    <s v="Bogotá"/>
    <s v="Cundinamarca"/>
    <d v="1963-09-22T00:00:00"/>
    <n v="60"/>
    <s v="Derecho"/>
    <m/>
  </r>
  <r>
    <x v="4"/>
    <s v="301-2024"/>
    <n v="108296"/>
    <s v="Secop II"/>
    <s v="301-2024-CPS-P(108296)"/>
    <s v="FDLSUBA-CD-299-2024(108296)"/>
    <x v="0"/>
    <x v="0"/>
    <x v="1"/>
    <m/>
    <m/>
    <s v="MARTHA MARINA  MANCERA RODRIGUEZ"/>
    <n v="1082984487"/>
    <s v="Santa Martha (Magdalena)"/>
    <s v="1979"/>
    <n v="24000000"/>
    <n v="0"/>
    <n v="0"/>
    <n v="24000000"/>
    <n v="8000000"/>
    <m/>
    <m/>
    <m/>
    <s v="Persona Natural"/>
    <x v="6"/>
    <m/>
    <s v="APOYAR AL ALCALDE LOCAL EN LA FORMULACIÓN, SEGUIMIENTO E IMPLEMENTACIÓN DE LA ESTRATEGIA LOCAL PARA LA TERMINACIÓN JURÍDICA INACTIVACIÓN DE LAS ACTUACIONES ADMINISTRATIVAS QUE CURSAN EN LA ALCALDÍA LOCAL."/>
    <s v="https://community.secop.gov.co/Public/Tendering/OpportunityDetail/Index?noticeUID=CO1.NTC.6110337&amp;isFromPublicArea=True&amp;isModal=False"/>
    <x v="21"/>
    <x v="608"/>
    <d v="2024-05-16T00:00:00"/>
    <d v="2024-08-15T00:00:00"/>
    <s v="3 meses "/>
    <d v="2024-08-15T00:00:00"/>
    <s v=""/>
    <d v="2024-08-15T00:00:00"/>
    <m/>
    <s v="Término Ok"/>
    <m/>
    <m/>
    <m/>
    <m/>
    <s v="Calle 66 70 D 18"/>
    <n v="3228955298"/>
    <s v="mmancerar@gmail.com"/>
    <s v="Banco Davivienda"/>
    <s v="Ahorros"/>
    <s v="488411633677"/>
    <s v="Femenino"/>
    <s v="Colombia"/>
    <s v="Santa Marta "/>
    <s v="Magdanela"/>
    <d v="1994-05-30T00:00:00"/>
    <n v="30"/>
    <s v="ESPECIALIZACION EN DERECHO ADMINISTRATIVO"/>
    <m/>
  </r>
  <r>
    <x v="4"/>
    <s v="302-2024"/>
    <n v="108296"/>
    <s v="Secop II"/>
    <s v="302-2024-CPS-P(108296)"/>
    <s v="FDLSUBA-CD-300-2024(108296"/>
    <x v="0"/>
    <x v="0"/>
    <x v="1"/>
    <m/>
    <m/>
    <s v="ADRIANA MARCELA SANCHEZ PARDO"/>
    <n v="52826338"/>
    <s v="Bogotá D.C."/>
    <s v="1979"/>
    <n v="24000000"/>
    <n v="0"/>
    <n v="0"/>
    <n v="24000000"/>
    <n v="8000000"/>
    <m/>
    <m/>
    <m/>
    <s v="Persona Natural"/>
    <x v="6"/>
    <m/>
    <s v="_x0009_APOYAR AL ALCALDE LOCAL EN LA FORMULACIÓN, SEGUIMIENTO E IMPLEMENTACIÓN DE LA ESTRATEGIA LOCAL PARA LA TERMINACIÓN JURÍDICA O INACTIVACIÓN DE LAS ACTUACIONES ADMINISTRATIVAS QUE CURSAN EN LA ALCALDÍA LOCAL"/>
    <s v="https://community.secop.gov.co/Public/Tendering/OpportunityDetail/Index?noticeUID=CO1.NTC.6113779&amp;isFromPublicArea=True&amp;isModal=true&amp;asPopupView=true"/>
    <x v="21"/>
    <x v="608"/>
    <d v="2024-05-15T00:00:00"/>
    <d v="2024-08-14T00:00:00"/>
    <s v="3 meses "/>
    <d v="2024-08-14T00:00:00"/>
    <s v=""/>
    <d v="2024-08-14T00:00:00"/>
    <m/>
    <s v="Término Ok"/>
    <m/>
    <m/>
    <m/>
    <m/>
    <s v="Calle 42SUR 78H 70 SUR"/>
    <n v="3142773774"/>
    <s v="adrianasanchez2380@gmail.com"/>
    <s v="Citibank"/>
    <s v="Ahorros"/>
    <s v="_x0009_1001172324"/>
    <s v="Femenino"/>
    <s v="Colombia"/>
    <s v="Bogotá D.C."/>
    <s v="Cundinamarca"/>
    <d v="1980-03-23T00:00:00"/>
    <n v="44"/>
    <s v="ESPECIALIZACION EN DERECHO ADMINISTRATIVO"/>
    <m/>
  </r>
  <r>
    <x v="4"/>
    <s v="303-2024"/>
    <n v="107800"/>
    <s v="Secop II"/>
    <s v="303-2024-CPS-P(107800)"/>
    <s v="FDLSUBA-CD-301-2024(107800)"/>
    <x v="0"/>
    <x v="0"/>
    <x v="1"/>
    <m/>
    <m/>
    <s v="TATIANA JARAMILLO CUBILLOS"/>
    <n v="1077035352"/>
    <s v="Subachoque (Cundinamarca)"/>
    <s v="1978"/>
    <n v="14000000"/>
    <m/>
    <m/>
    <n v="14000000"/>
    <n v="7000000"/>
    <m/>
    <m/>
    <m/>
    <s v="Persona Natural"/>
    <x v="6"/>
    <m/>
    <s v="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
    <s v="https://community.secop.gov.co/Public/Tendering/OpportunityDetail/Index?noticeUID=CO1.NTC.6154935&amp;isFromPublicArea=True&amp;isModal=true&amp;asPopupView=true"/>
    <x v="15"/>
    <x v="609"/>
    <d v="2024-05-28T00:00:00"/>
    <d v="2024-07-27T00:00:00"/>
    <s v="2 meses "/>
    <d v="2024-07-27T00:00:00"/>
    <s v=""/>
    <d v="2024-07-27T00:00:00"/>
    <m/>
    <s v="Término Ok"/>
    <m/>
    <m/>
    <m/>
    <m/>
    <s v="Carrera 73B 146F 50"/>
    <n v="3043696488"/>
    <s v="tatianajaramillocubillos@gmail.com"/>
    <s v="Bancolombia"/>
    <s v="Ahorros"/>
    <s v="_x0009_64940794071"/>
    <s v="Femenino"/>
    <s v="Colombia"/>
    <s v="Bogotá D.C."/>
    <s v="Cundinamarca"/>
    <d v="1996-07-19T00:00:00"/>
    <n v="27"/>
    <s v="ESPECIALIZACION EN PLANEACION TERRITORIAL"/>
    <m/>
  </r>
  <r>
    <x v="4"/>
    <s v="304-2024"/>
    <n v="109071"/>
    <s v="Secop II"/>
    <s v="304-2024-CPS-P(109071)"/>
    <s v="FDLSUBA-CD-302-2024(109071)"/>
    <x v="0"/>
    <x v="0"/>
    <x v="1"/>
    <m/>
    <m/>
    <s v="MIGUEL ANGEL CLAVIJO OBANDO "/>
    <n v="1010133985"/>
    <s v="Bogotá D.C."/>
    <s v="1977"/>
    <n v="15150000"/>
    <m/>
    <m/>
    <n v="15150000"/>
    <n v="5050000"/>
    <m/>
    <m/>
    <m/>
    <s v="Persona Natural"/>
    <x v="6"/>
    <m/>
    <s v="PRESTAR LOS SERVICIOS PROFESIONALES AL ÁREA DE GESTIÓN DEL DESARROLLO LOCAL PARA APOYAR AL ALCALDE LOCAL EN LA PROMOCIÓN, ARTICULACIÓN, ACOMPAÑAMIENTO Y SEGUIMIENTO EN MATERIA SOCIAL PARA IMPULSAR EL DESARROLLO DE LAS ACTIVIDADES RELACIONADAS CON LA POBLACIÓN JOVEN, EN EL MARCO DEL CUMPLIMIENTO DE LAS METAS ESTABLECIDAS EN EL PROYECTO DE INVERSIÓN 1977 SUBA PARTICIPA, INCIDE Y RECONSTRUYE LA CONFIANZA CIUDADANA"/>
    <s v="https://community.secop.gov.co/Public/Tendering/OpportunityDetail/Index?noticeUID=CO1.NTC.6158274&amp;isFromPublicArea=True&amp;isModal=true&amp;asPopupView=true"/>
    <x v="4"/>
    <x v="609"/>
    <d v="2024-05-28T00:00:00"/>
    <d v="2024-07-27T00:00:00"/>
    <s v="2 meses "/>
    <d v="2024-07-27T00:00:00"/>
    <s v=""/>
    <d v="2024-07-27T00:00:00"/>
    <m/>
    <s v="Término Ok"/>
    <m/>
    <m/>
    <m/>
    <m/>
    <s v="Carrera 56 153 15 CONJ Reserva de colina BL 1 AP 703"/>
    <n v="3197255657"/>
    <s v="maclavijo34@gmail.com"/>
    <s v="Banco Davivienda"/>
    <s v="Ahorros"/>
    <s v="4884 2591 9104"/>
    <s v="Masculino"/>
    <s v="Colombia"/>
    <s v="Bogotá"/>
    <s v="Cundinamarca"/>
    <d v="1999-08-01T00:00:00"/>
    <n v="24"/>
    <s v="Psicologia"/>
    <m/>
  </r>
  <r>
    <x v="4"/>
    <s v="305-2024"/>
    <n v="107830"/>
    <s v="Secop II"/>
    <s v="305-2024- CPS-AG-(107830)"/>
    <s v="FDLSUBA-CD-303-2024(107830)"/>
    <x v="0"/>
    <x v="0"/>
    <x v="0"/>
    <m/>
    <m/>
    <s v="CRISTIAN YAMID CARDENAS MANRIQUE"/>
    <n v="1019106929"/>
    <s v="Bogotá D.C."/>
    <s v="1978"/>
    <n v="8000000"/>
    <n v="0"/>
    <n v="0"/>
    <n v="8000000"/>
    <n v="4000000"/>
    <m/>
    <m/>
    <m/>
    <s v="Persona Natural "/>
    <x v="6"/>
    <m/>
    <s v="Prestar los servicios de apoyo en el Área de Gestión de Desarrollo Local en el acompañamiento de acciones enfocadas a fortalecer el tejido social dentro de las acciones ambientales de la localidad de Suba"/>
    <s v="https://community.secop.gov.co/Public/Tendering/OpportunityDetail/Index?noticeUID=CO1.NTC.6165451&amp;isFromPublicArea=True&amp;isModal=true&amp;asPopupView=true"/>
    <x v="12"/>
    <x v="610"/>
    <d v="2024-05-27T00:00:00"/>
    <d v="2024-07-26T00:00:00"/>
    <s v="2 meses "/>
    <d v="2024-07-26T00:00:00"/>
    <s v=""/>
    <d v="2024-07-26T00:00:00"/>
    <m/>
    <s v="Término Ok"/>
    <m/>
    <m/>
    <m/>
    <m/>
    <s v="Carrera 103 D 82 31 AG 3 AP 301"/>
    <n v="3125187549"/>
    <s v=" cyamid1995@hotmail.com"/>
    <s v="Banco de Bogotá"/>
    <s v="Ahorros "/>
    <s v="_x0009_920132271"/>
    <s v="Masculino"/>
    <s v="Colombia"/>
    <s v="Bogotá "/>
    <s v="Cundinamarca"/>
    <d v="1995-04-17T00:00:00"/>
    <n v="29"/>
    <s v="ECONOMIA"/>
    <m/>
  </r>
  <r>
    <x v="4"/>
    <s v="306-2024"/>
    <n v="107971"/>
    <s v="Secop II"/>
    <s v="306-2024- CPS-AG-(107971)"/>
    <s v="FDLSUBA-CD-304-2024(107971)"/>
    <x v="0"/>
    <x v="0"/>
    <x v="0"/>
    <m/>
    <m/>
    <s v="CARLOS FELIPE MORENO PACHECO"/>
    <n v="1233897592"/>
    <s v="Bogotá D.C."/>
    <s v="1998"/>
    <n v="6100000"/>
    <n v="0"/>
    <n v="0"/>
    <n v="6100000"/>
    <n v="3050000"/>
    <m/>
    <m/>
    <m/>
    <s v="Persona Natural"/>
    <x v="6"/>
    <m/>
    <s v="PRESTAR SERVICIOS DE APOYO EN LAS ACTIVIDADES DE CUIDADO DEL ESPACIO PÚBLICO PARA EL LOGRO DE LAS METAS DE GESTIÓN DE LA VIGENCIA"/>
    <s v="https://community.secop.gov.co/Public/Tendering/OpportunityDetail/Index?noticeUID=CO1.NTC.6172876&amp;isFromPublicArea=True&amp;isModal=true&amp;asPopupView=true"/>
    <x v="22"/>
    <x v="611"/>
    <d v="2024-05-27T00:00:00"/>
    <d v="2024-07-26T00:00:00"/>
    <s v="2 meses "/>
    <d v="2024-07-26T00:00:00"/>
    <s v=""/>
    <d v="2024-07-26T00:00:00"/>
    <m/>
    <s v="Término Ok"/>
    <m/>
    <m/>
    <m/>
    <m/>
    <s v="Calle 134 BIS 89 A 05 CA 38"/>
    <n v="3507528846"/>
    <s v="morenopachecocarlos10a@gmail.com"/>
    <s v="Banco Davivienda"/>
    <s v="Ahorros"/>
    <s v="488402134925"/>
    <s v="Masculino"/>
    <s v="Colombia"/>
    <s v="Bogotá "/>
    <s v="Cundinamarca"/>
    <d v="1998-03-17T00:00:00"/>
    <n v="26"/>
    <s v="Ingeniero Industrial"/>
    <m/>
  </r>
  <r>
    <x v="4"/>
    <s v="307-2024"/>
    <n v="107569"/>
    <s v="Secop II"/>
    <s v="307-2024-SUM(107569)"/>
    <s v="FDLSSASI-1-2024(107569)"/>
    <x v="1"/>
    <x v="5"/>
    <x v="2"/>
    <m/>
    <m/>
    <s v="INSTITUCIONAL STAR SERVICES LTDA"/>
    <n v="830113914"/>
    <s v="Bogotá D.C."/>
    <m/>
    <n v="108576338"/>
    <m/>
    <m/>
    <n v="108576338"/>
    <s v="-"/>
    <m/>
    <m/>
    <m/>
    <s v="Persona Juridica"/>
    <x v="6"/>
    <m/>
    <s v="CONTRATAR A MONTO AGOTABLE EL SUMINISTRO DE ELEMENTOS DE PAPELERIA Y ÚTILES DE OFICINA, CAJAS Y CARPETAS, PARA EL DESARROLLO LOCAL Y GESTIÓN JURÍDICA DE LA ALCALDÍA LOCAL DE SUBA. LOTE 1 SUMINISTRO DE ELEMENTOS DE PAPELERÍA Y ÚTILES DE OFICINA"/>
    <s v="https://community.secop.gov.co/Public/Tendering/OpportunityDetail/Index?noticeUID=CO1.NTC.6049718&amp;isFromPublicArea=True&amp;isModal=true&amp;asPopupView=true"/>
    <x v="8"/>
    <x v="612"/>
    <d v="2024-06-06T00:00:00"/>
    <d v="2025-02-05T00:00:00"/>
    <s v="8 meses "/>
    <d v="2025-02-05T00:00:00"/>
    <s v=""/>
    <d v="2025-02-05T00:00:00"/>
    <m/>
    <s v="Término Ok"/>
    <m/>
    <m/>
    <m/>
    <m/>
    <s v="Carrera 68h # 74-b33"/>
    <n v="7464600"/>
    <s v="info@starservices.com.co"/>
    <m/>
    <m/>
    <m/>
    <m/>
    <m/>
    <m/>
    <m/>
    <m/>
    <s v="-"/>
    <m/>
    <m/>
  </r>
  <r>
    <x v="4"/>
    <s v="308-2024"/>
    <n v="107569"/>
    <s v="Secop II"/>
    <s v="308-2024-SUM(107569)"/>
    <s v="FDLSSASI-1-2024(107569)"/>
    <x v="1"/>
    <x v="5"/>
    <x v="2"/>
    <m/>
    <m/>
    <s v="FORMARCHIVOS Y SUMINISTROS S.A.S"/>
    <n v="900336588"/>
    <s v="Bogotá D.C."/>
    <m/>
    <n v="114127126"/>
    <m/>
    <m/>
    <n v="114127126"/>
    <s v="-"/>
    <m/>
    <m/>
    <m/>
    <s v="Persona Jurídica"/>
    <x v="6"/>
    <m/>
    <s v="CONTRATAR A MONTO AGOTABLE EL SUMINISTRO DE ELEMENTOS DE PAPELERIA Y ÚTILES DE OFICINA, CAJAS Y CARPETAS, PARA EL DESARROLLO LOCAL Y GESTIÓN JURÍDICA DE LA ALCALDÍA LOCAL DE SUBA. LOTE 2: SUMINISTRO DE CAJAS Y CARPETAS SEGÚN ESPECIFICACIONES TÉCNICAS DE LA ENTIDAD"/>
    <s v="https://community.secop.gov.co/Public/Tendering/OpportunityDetail/Index?noticeUID=CO1.NTC.6049718&amp;isFromPublicArea=True&amp;isModal=true&amp;asPopupView=true"/>
    <x v="8"/>
    <x v="612"/>
    <d v="2024-06-06T00:00:00"/>
    <d v="2025-02-05T00:00:00"/>
    <s v="8 meses "/>
    <d v="2025-02-05T00:00:00"/>
    <s v=""/>
    <d v="2025-02-05T00:00:00"/>
    <m/>
    <s v="Término Ok"/>
    <m/>
    <m/>
    <m/>
    <m/>
    <m/>
    <m/>
    <m/>
    <m/>
    <m/>
    <m/>
    <m/>
    <m/>
    <m/>
    <m/>
    <m/>
    <s v="-"/>
    <m/>
    <m/>
  </r>
  <r>
    <x v="4"/>
    <s v="309-2024"/>
    <n v="107807"/>
    <s v="Secop II"/>
    <s v="309-2024-CPS-P(107807)"/>
    <s v="FDLSUBA-CD-305-2024(107807)"/>
    <x v="0"/>
    <x v="0"/>
    <x v="1"/>
    <m/>
    <m/>
    <s v="LIZETH PALACIOS RUEDA"/>
    <n v="1010211974"/>
    <s v="Bogotá D.C."/>
    <s v="1978"/>
    <n v="14000000"/>
    <n v="0"/>
    <n v="0"/>
    <n v="14000000"/>
    <n v="7000000"/>
    <m/>
    <m/>
    <m/>
    <s v="Persona Natural"/>
    <x v="6"/>
    <m/>
    <s v="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
    <s v="https://community.secop.gov.co/Public/Tendering/OpportunityDetail/Index?noticeUID=CO1.NTC.6169730&amp;isFromPublicArea=True&amp;isModal=true&amp;asPopupView=true"/>
    <x v="6"/>
    <x v="610"/>
    <d v="2024-05-28T00:00:00"/>
    <d v="2024-07-27T00:00:00"/>
    <s v="2 meses "/>
    <d v="2024-07-27T00:00:00"/>
    <s v=""/>
    <d v="2024-07-27T00:00:00"/>
    <m/>
    <s v="Término Ok"/>
    <m/>
    <m/>
    <m/>
    <m/>
    <s v="Calle 2 #93 D - 75 Torre 1 - 202"/>
    <n v="3044354919"/>
    <s v=" bluest999@gmail.com"/>
    <s v="Banco Caja Social (BCSC)"/>
    <s v="Ahorros"/>
    <s v="24091473129"/>
    <s v="Femenino"/>
    <s v="Colombia "/>
    <s v="Bogotá "/>
    <s v="Cundinamarca"/>
    <d v="1993-11-11T00:00:00"/>
    <n v="30"/>
    <s v="ESPECIALIZACION EN ALTA DIRRECION DEL ESTADO"/>
    <m/>
  </r>
  <r>
    <x v="4"/>
    <s v="310-2024"/>
    <n v="107826"/>
    <s v="Secop II"/>
    <s v="310-2024-CPS-P(107826)_x0009_"/>
    <s v="FDLSUBA-CD-306-2024(107826)"/>
    <x v="0"/>
    <x v="0"/>
    <x v="1"/>
    <m/>
    <m/>
    <s v="DIANA CAROLINA CARRILLO RAMIREZ"/>
    <n v="33377780"/>
    <s v="Tunja (Boyacá)"/>
    <m/>
    <n v="10100000"/>
    <m/>
    <m/>
    <n v="10100000"/>
    <n v="5050000"/>
    <m/>
    <m/>
    <m/>
    <s v="Persona Natural"/>
    <x v="6"/>
    <m/>
    <s v="PRESTAR SERVICIOS PROFESIONALES EN ACCIONES ENFOCADAS A LA GENERACIÓN Y PROMOCIÓN DEL TERRITORIO, REALIZANDO ACCIONES ENCAMINADAS A LA INTERVENCIÓN CON PROCESOS DE RESTAURACIÓN, REHABILITACIÓN O RECUPERACIÓN ECOLÓGICA, EN EL MARCO DEL CUMPLIMIENTO DE LAS METAS ESTABLECIDAS EN EL PROYECTO DE INVERSIÓN 1968 - CONECTIVIDAD DEL TERRITORIO AMBIENTAL DE SUBA"/>
    <s v="https://community.secop.gov.co/Public/Tendering/OpportunityDetail/Index?noticeUID=CO1.NTC.6186369&amp;isFromPublicArea=True&amp;isModal=true&amp;asPopupView=true"/>
    <x v="12"/>
    <x v="613"/>
    <d v="2024-06-05T00:00:00"/>
    <d v="2024-08-04T00:00:00"/>
    <s v="2 meses "/>
    <d v="2024-08-04T00:00:00"/>
    <s v=""/>
    <d v="2024-08-04T00:00:00"/>
    <m/>
    <s v="Término Ok"/>
    <m/>
    <m/>
    <m/>
    <m/>
    <s v="Carrera103B # 152-51 Villa imperial apto 908 torre"/>
    <n v="3156512629"/>
    <s v="dianacarrillo14@yahoo.com"/>
    <s v="Banco Davivienda"/>
    <s v="Ahorros"/>
    <s v="007100829311"/>
    <s v="Femenino"/>
    <s v="Colombia"/>
    <s v="Tunja"/>
    <s v="Boyacá"/>
    <d v="1985-02-14T00:00:00"/>
    <n v="39"/>
    <s v="MAESTRIA EN CIENCIAS - BIOLOGIA"/>
    <m/>
  </r>
  <r>
    <x v="4"/>
    <s v="311-2024"/>
    <m/>
    <s v="Secop II"/>
    <s v="311-2024-CPS-P(107995)"/>
    <s v="FDLSUBA-CD-307-2024 (107995)"/>
    <x v="0"/>
    <x v="0"/>
    <x v="1"/>
    <m/>
    <m/>
    <s v="JULIETH ANDREA RUGE ESPINOSA"/>
    <n v="1014299924"/>
    <s v="Bogotá D.C."/>
    <m/>
    <n v="14000000"/>
    <m/>
    <m/>
    <n v="14000000"/>
    <n v="7000000"/>
    <m/>
    <m/>
    <m/>
    <s v="Persona Natural"/>
    <x v="6"/>
    <m/>
    <s v="Apoyar jurídicamente la coordinación de la ejecución de las acciones requeridas en el área jurídica y policiva de la Alcaldía Local de Suba en temas de Inspección, Vigilancia y Control; y las demás tendientes a la depuración de las actuaciones administrativas que cursan en la Alcaldía"/>
    <s v="https://community.secop.gov.co/Public/Tendering/OpportunityDetail/Index?noticeUID=CO1.NTC.6215628&amp;isFromPublicArea=True&amp;isModal=true&amp;asPopupView=true"/>
    <x v="21"/>
    <x v="614"/>
    <d v="2024-06-05T00:00:00"/>
    <d v="2024-08-05T00:00:00"/>
    <s v="2 meses 1 días."/>
    <d v="2024-08-05T00:00:00"/>
    <s v=""/>
    <d v="2024-08-05T00:00:00"/>
    <m/>
    <s v="Término Ok"/>
    <m/>
    <m/>
    <m/>
    <m/>
    <s v="Diagonal 77 #120ª-68"/>
    <n v="3203967659"/>
    <s v="julieth.ruge1998@gmail.com_x000d_"/>
    <s v="Bancolombia"/>
    <s v="Ahorros"/>
    <s v="24100002716"/>
    <s v="Femenino"/>
    <s v="Colombia"/>
    <s v="Bogotá "/>
    <s v="Cundinamarca"/>
    <d v="1998-09-03T00:00:00"/>
    <n v="25"/>
    <s v="DERECHO"/>
    <m/>
  </r>
  <r>
    <x v="4"/>
    <s v="312-2024"/>
    <n v="109563"/>
    <s v="Secop II"/>
    <s v="312-2024-CPS-P(109563)"/>
    <s v="FDLSUBA-CD-308-2024 (109563)"/>
    <x v="0"/>
    <x v="0"/>
    <x v="1"/>
    <m/>
    <m/>
    <s v="ANDREA RODAS QUICENO_x000d_"/>
    <n v="1088261476"/>
    <s v="Pereira (Risaralda)"/>
    <m/>
    <n v="22344000"/>
    <n v="0"/>
    <n v="0"/>
    <n v="22344000"/>
    <n v="7448000"/>
    <m/>
    <m/>
    <m/>
    <s v="Persona Natural"/>
    <x v="6"/>
    <m/>
    <s v="Prestar servicios profesionales para acompañar la ejecución de los proyectos estratégicos del Plan de Desarrollo Local y temas afines de prioridad de la Alcaldía Local de Suba."/>
    <s v="https://community.secop.gov.co/Public/Tendering/OpportunityDetail/Index?noticeUID=CO1.NTC.6197226&amp;isFromPublicArea=True&amp;isModal=true&amp;asPopupView=true"/>
    <x v="14"/>
    <x v="615"/>
    <d v="2024-05-31T00:00:00"/>
    <d v="2024-08-30T00:00:00"/>
    <s v="3 meses "/>
    <d v="2024-08-30T00:00:00"/>
    <s v=""/>
    <d v="2024-08-30T00:00:00"/>
    <m/>
    <s v="Término Ok"/>
    <m/>
    <m/>
    <m/>
    <m/>
    <s v="Carrera 56# 169A- 35"/>
    <s v="313 7558544"/>
    <s v="andrearodasquiceno@hotmail.com_x000d_"/>
    <s v="Bancolombia"/>
    <s v="Ahorros"/>
    <s v="11591982534"/>
    <s v="Femenino"/>
    <s v="Colombia"/>
    <s v="Pereira"/>
    <s v="Risaralda"/>
    <d v="1988-10-11T00:00:00"/>
    <n v="35"/>
    <s v="COMUNICACION SOCIAL- PERIODISMO"/>
    <m/>
  </r>
  <r>
    <x v="5"/>
    <m/>
    <m/>
    <m/>
    <m/>
    <m/>
    <x v="7"/>
    <x v="14"/>
    <x v="4"/>
    <m/>
    <m/>
    <m/>
    <m/>
    <m/>
    <m/>
    <m/>
    <m/>
    <m/>
    <m/>
    <m/>
    <m/>
    <m/>
    <m/>
    <m/>
    <x v="9"/>
    <m/>
    <m/>
    <m/>
    <x v="36"/>
    <x v="616"/>
    <m/>
    <m/>
    <m/>
    <m/>
    <m/>
    <m/>
    <m/>
    <m/>
    <m/>
    <m/>
    <m/>
    <m/>
    <m/>
    <m/>
    <m/>
    <m/>
    <m/>
    <m/>
    <m/>
    <m/>
    <m/>
    <m/>
    <m/>
    <m/>
    <m/>
    <m/>
  </r>
  <r>
    <x v="5"/>
    <m/>
    <m/>
    <m/>
    <m/>
    <m/>
    <x v="7"/>
    <x v="14"/>
    <x v="4"/>
    <m/>
    <m/>
    <m/>
    <m/>
    <m/>
    <m/>
    <m/>
    <m/>
    <m/>
    <m/>
    <m/>
    <m/>
    <m/>
    <m/>
    <m/>
    <x v="9"/>
    <m/>
    <m/>
    <m/>
    <x v="36"/>
    <x v="616"/>
    <m/>
    <m/>
    <m/>
    <m/>
    <m/>
    <m/>
    <m/>
    <m/>
    <m/>
    <m/>
    <m/>
    <m/>
    <m/>
    <m/>
    <m/>
    <m/>
    <m/>
    <m/>
    <m/>
    <m/>
    <m/>
    <m/>
    <m/>
    <m/>
    <m/>
    <m/>
  </r>
  <r>
    <x v="5"/>
    <m/>
    <m/>
    <m/>
    <m/>
    <m/>
    <x v="7"/>
    <x v="14"/>
    <x v="4"/>
    <m/>
    <m/>
    <m/>
    <m/>
    <m/>
    <m/>
    <m/>
    <m/>
    <m/>
    <m/>
    <m/>
    <m/>
    <m/>
    <m/>
    <m/>
    <x v="9"/>
    <m/>
    <m/>
    <m/>
    <x v="36"/>
    <x v="616"/>
    <m/>
    <m/>
    <m/>
    <m/>
    <m/>
    <m/>
    <m/>
    <m/>
    <m/>
    <m/>
    <m/>
    <m/>
    <m/>
    <m/>
    <m/>
    <m/>
    <m/>
    <m/>
    <m/>
    <m/>
    <m/>
    <m/>
    <m/>
    <m/>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m/>
    <m/>
    <m/>
  </r>
  <r>
    <x v="5"/>
    <m/>
    <m/>
    <m/>
    <m/>
    <m/>
    <x v="7"/>
    <x v="14"/>
    <x v="4"/>
    <m/>
    <m/>
    <m/>
    <m/>
    <m/>
    <m/>
    <m/>
    <m/>
    <m/>
    <m/>
    <m/>
    <m/>
    <m/>
    <m/>
    <m/>
    <x v="9"/>
    <m/>
    <m/>
    <m/>
    <x v="36"/>
    <x v="616"/>
    <m/>
    <m/>
    <m/>
    <m/>
    <m/>
    <m/>
    <m/>
    <m/>
    <m/>
    <m/>
    <m/>
    <m/>
    <m/>
    <m/>
    <m/>
    <m/>
    <m/>
    <m/>
    <m/>
    <m/>
    <m/>
    <m/>
    <m/>
    <m/>
    <m/>
    <m/>
  </r>
  <r>
    <x v="5"/>
    <m/>
    <m/>
    <m/>
    <m/>
    <m/>
    <x v="7"/>
    <x v="14"/>
    <x v="4"/>
    <m/>
    <m/>
    <m/>
    <m/>
    <m/>
    <m/>
    <m/>
    <m/>
    <m/>
    <m/>
    <m/>
    <m/>
    <m/>
    <m/>
    <m/>
    <x v="9"/>
    <m/>
    <m/>
    <m/>
    <x v="36"/>
    <x v="616"/>
    <m/>
    <m/>
    <m/>
    <m/>
    <m/>
    <m/>
    <m/>
    <m/>
    <m/>
    <m/>
    <m/>
    <m/>
    <m/>
    <m/>
    <m/>
    <m/>
    <m/>
    <m/>
    <m/>
    <m/>
    <m/>
    <m/>
    <m/>
    <m/>
    <m/>
    <m/>
  </r>
  <r>
    <x v="5"/>
    <m/>
    <m/>
    <m/>
    <m/>
    <m/>
    <x v="7"/>
    <x v="14"/>
    <x v="4"/>
    <m/>
    <m/>
    <m/>
    <m/>
    <m/>
    <m/>
    <m/>
    <m/>
    <m/>
    <m/>
    <m/>
    <m/>
    <m/>
    <m/>
    <m/>
    <x v="9"/>
    <m/>
    <m/>
    <m/>
    <x v="36"/>
    <x v="616"/>
    <m/>
    <m/>
    <m/>
    <m/>
    <m/>
    <m/>
    <m/>
    <m/>
    <m/>
    <m/>
    <m/>
    <m/>
    <m/>
    <m/>
    <m/>
    <m/>
    <m/>
    <m/>
    <m/>
    <m/>
    <m/>
    <m/>
    <m/>
    <m/>
    <m/>
    <m/>
  </r>
  <r>
    <x v="5"/>
    <m/>
    <m/>
    <m/>
    <m/>
    <m/>
    <x v="7"/>
    <x v="14"/>
    <x v="4"/>
    <m/>
    <m/>
    <m/>
    <m/>
    <m/>
    <m/>
    <m/>
    <m/>
    <m/>
    <m/>
    <m/>
    <m/>
    <m/>
    <m/>
    <m/>
    <x v="9"/>
    <m/>
    <m/>
    <m/>
    <x v="36"/>
    <x v="616"/>
    <m/>
    <m/>
    <m/>
    <m/>
    <m/>
    <m/>
    <m/>
    <m/>
    <m/>
    <m/>
    <m/>
    <m/>
    <m/>
    <m/>
    <m/>
    <m/>
    <m/>
    <m/>
    <m/>
    <m/>
    <m/>
    <m/>
    <m/>
    <m/>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5"/>
    <m/>
    <m/>
    <m/>
    <m/>
    <m/>
    <x v="7"/>
    <x v="14"/>
    <x v="4"/>
    <m/>
    <m/>
    <m/>
    <m/>
    <m/>
    <m/>
    <m/>
    <m/>
    <m/>
    <m/>
    <m/>
    <m/>
    <m/>
    <m/>
    <m/>
    <x v="9"/>
    <m/>
    <m/>
    <m/>
    <x v="36"/>
    <x v="616"/>
    <m/>
    <m/>
    <m/>
    <m/>
    <m/>
    <m/>
    <m/>
    <m/>
    <m/>
    <m/>
    <m/>
    <m/>
    <m/>
    <m/>
    <m/>
    <m/>
    <m/>
    <m/>
    <m/>
    <m/>
    <m/>
    <m/>
    <m/>
    <s v=""/>
    <m/>
    <m/>
  </r>
  <r>
    <x v="6"/>
    <s v="…"/>
    <s v="…"/>
    <s v="…"/>
    <s v="…"/>
    <s v="…"/>
    <x v="8"/>
    <x v="15"/>
    <x v="5"/>
    <s v="…"/>
    <s v="…"/>
    <s v="…"/>
    <s v="…"/>
    <s v="…"/>
    <s v="…"/>
    <s v="…"/>
    <s v="…"/>
    <s v="…"/>
    <s v="…"/>
    <s v="…"/>
    <s v="…"/>
    <s v="…"/>
    <s v="…"/>
    <s v="…"/>
    <x v="10"/>
    <s v="…"/>
    <s v="…"/>
    <s v="…"/>
    <x v="37"/>
    <x v="617"/>
    <s v="…"/>
    <s v="…"/>
    <s v="…"/>
    <s v="…"/>
    <s v="…"/>
    <s v="…"/>
    <s v="…"/>
    <s v="…"/>
    <s v="…"/>
    <s v="…"/>
    <s v="…"/>
    <s v="…"/>
    <s v="…"/>
    <s v="…"/>
    <s v="…"/>
    <s v="…"/>
    <s v="…"/>
    <s v="…"/>
    <s v="…"/>
    <s v="…"/>
    <s v="…"/>
    <s v="…"/>
    <s v="…"/>
    <s v="…"/>
    <s v="…"/>
    <s v="…"/>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TablaDinámica9"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Tipo de contrato">
  <location ref="AT5:AV18" firstHeaderRow="0" firstDataRow="1" firstDataCol="1" rowPageCount="3" colPageCount="1"/>
  <pivotFields count="56">
    <pivotField axis="axisPage" multipleItemSelectionAllowed="1" showAll="0">
      <items count="8">
        <item h="1" x="0"/>
        <item h="1" x="1"/>
        <item h="1" x="2"/>
        <item h="1" x="3"/>
        <item x="4"/>
        <item h="1" x="6"/>
        <item h="1" x="5"/>
        <item t="default"/>
      </items>
    </pivotField>
    <pivotField dataField="1" showAll="0"/>
    <pivotField showAll="0"/>
    <pivotField showAll="0"/>
    <pivotField showAll="0"/>
    <pivotField showAll="0"/>
    <pivotField axis="axisRow" showAll="0">
      <items count="13">
        <item m="1" x="10"/>
        <item x="0"/>
        <item x="4"/>
        <item x="3"/>
        <item x="5"/>
        <item x="2"/>
        <item x="1"/>
        <item x="6"/>
        <item h="1" f="1" x="11"/>
        <item m="1" x="9"/>
        <item h="1" x="7"/>
        <item h="1" x="8"/>
        <item t="default"/>
      </items>
    </pivotField>
    <pivotField axis="axisRow" showAll="0">
      <items count="22">
        <item x="1"/>
        <item m="1" x="18"/>
        <item m="1" x="19"/>
        <item x="8"/>
        <item x="2"/>
        <item x="5"/>
        <item x="12"/>
        <item x="7"/>
        <item x="9"/>
        <item x="4"/>
        <item x="6"/>
        <item x="0"/>
        <item x="3"/>
        <item x="11"/>
        <item x="13"/>
        <item x="10"/>
        <item m="1" x="20"/>
        <item m="1" x="16"/>
        <item x="14"/>
        <item x="15"/>
        <item m="1" x="17"/>
        <item t="default"/>
      </items>
    </pivotField>
    <pivotField showAll="0"/>
    <pivotField showAll="0"/>
    <pivotField showAll="0"/>
    <pivotField showAll="0"/>
    <pivotField showAll="0"/>
    <pivotField showAll="0"/>
    <pivotField showAll="0"/>
    <pivotField showAll="0"/>
    <pivotField numFmtId="6" showAll="0"/>
    <pivotField numFmtId="6" showAll="0"/>
    <pivotField dataField="1" numFmtId="6" showAll="0"/>
    <pivotField showAll="0"/>
    <pivotField showAll="0"/>
    <pivotField showAll="0"/>
    <pivotField showAll="0"/>
    <pivotField showAll="0"/>
    <pivotField axis="axisPage" showAll="0">
      <items count="13">
        <item x="10"/>
        <item x="1"/>
        <item x="6"/>
        <item m="1" x="11"/>
        <item x="2"/>
        <item x="7"/>
        <item x="8"/>
        <item x="5"/>
        <item x="0"/>
        <item x="4"/>
        <item x="3"/>
        <item x="9"/>
        <item t="default"/>
      </items>
    </pivotField>
    <pivotField showAll="0"/>
    <pivotField showAll="0"/>
    <pivotField showAll="0"/>
    <pivotField showAll="0"/>
    <pivotField axis="axisPage" multipleItemSelectionAllowed="1" showAll="0">
      <items count="619">
        <item x="617"/>
        <item x="0"/>
        <item x="1"/>
        <item x="2"/>
        <item x="3"/>
        <item x="4"/>
        <item x="5"/>
        <item x="6"/>
        <item x="8"/>
        <item x="7"/>
        <item x="10"/>
        <item x="9"/>
        <item x="11"/>
        <item x="12"/>
        <item x="13"/>
        <item x="14"/>
        <item x="16"/>
        <item x="17"/>
        <item x="19"/>
        <item x="18"/>
        <item x="15"/>
        <item x="23"/>
        <item x="22"/>
        <item x="21"/>
        <item x="25"/>
        <item x="28"/>
        <item x="26"/>
        <item x="24"/>
        <item x="30"/>
        <item x="29"/>
        <item x="20"/>
        <item x="31"/>
        <item x="33"/>
        <item x="32"/>
        <item x="34"/>
        <item x="35"/>
        <item x="36"/>
        <item x="37"/>
        <item x="38"/>
        <item x="39"/>
        <item x="40"/>
        <item x="41"/>
        <item x="42"/>
        <item x="43"/>
        <item x="44"/>
        <item x="45"/>
        <item x="46"/>
        <item x="47"/>
        <item x="48"/>
        <item x="27"/>
        <item x="132"/>
        <item x="49"/>
        <item x="50"/>
        <item x="51"/>
        <item x="70"/>
        <item x="53"/>
        <item x="54"/>
        <item x="55"/>
        <item x="56"/>
        <item x="58"/>
        <item x="59"/>
        <item x="57"/>
        <item x="60"/>
        <item x="61"/>
        <item x="62"/>
        <item x="63"/>
        <item x="52"/>
        <item x="64"/>
        <item x="67"/>
        <item x="68"/>
        <item x="66"/>
        <item x="69"/>
        <item x="65"/>
        <item x="71"/>
        <item x="72"/>
        <item x="73"/>
        <item x="75"/>
        <item x="76"/>
        <item x="79"/>
        <item x="77"/>
        <item x="78"/>
        <item x="74"/>
        <item x="82"/>
        <item x="80"/>
        <item x="84"/>
        <item x="85"/>
        <item x="83"/>
        <item x="87"/>
        <item x="86"/>
        <item x="91"/>
        <item x="90"/>
        <item x="88"/>
        <item x="92"/>
        <item x="89"/>
        <item x="93"/>
        <item x="94"/>
        <item x="96"/>
        <item x="95"/>
        <item x="98"/>
        <item x="97"/>
        <item x="99"/>
        <item x="100"/>
        <item x="101"/>
        <item x="102"/>
        <item x="104"/>
        <item x="103"/>
        <item x="105"/>
        <item x="106"/>
        <item x="107"/>
        <item x="108"/>
        <item x="111"/>
        <item x="110"/>
        <item x="109"/>
        <item x="112"/>
        <item x="113"/>
        <item x="114"/>
        <item x="81"/>
        <item x="116"/>
        <item x="117"/>
        <item x="118"/>
        <item x="119"/>
        <item x="115"/>
        <item x="121"/>
        <item x="122"/>
        <item x="120"/>
        <item x="133"/>
        <item x="124"/>
        <item x="126"/>
        <item x="125"/>
        <item x="123"/>
        <item x="127"/>
        <item x="129"/>
        <item x="130"/>
        <item x="131"/>
        <item x="128"/>
        <item x="134"/>
        <item x="136"/>
        <item x="135"/>
        <item x="140"/>
        <item x="141"/>
        <item x="138"/>
        <item x="137"/>
        <item x="143"/>
        <item x="142"/>
        <item x="139"/>
        <item x="144"/>
        <item x="149"/>
        <item x="145"/>
        <item x="152"/>
        <item x="151"/>
        <item x="146"/>
        <item x="147"/>
        <item x="153"/>
        <item x="148"/>
        <item x="154"/>
        <item x="150"/>
        <item x="155"/>
        <item x="157"/>
        <item x="159"/>
        <item x="156"/>
        <item x="158"/>
        <item x="160"/>
        <item x="162"/>
        <item x="161"/>
        <item x="163"/>
        <item x="164"/>
        <item x="166"/>
        <item x="165"/>
        <item x="167"/>
        <item x="168"/>
        <item x="170"/>
        <item x="169"/>
        <item x="171"/>
        <item x="172"/>
        <item x="173"/>
        <item x="174"/>
        <item x="175"/>
        <item x="176"/>
        <item x="177"/>
        <item x="178"/>
        <item x="179"/>
        <item x="180"/>
        <item x="181"/>
        <item x="182"/>
        <item x="295"/>
        <item x="185"/>
        <item x="183"/>
        <item x="184"/>
        <item x="186"/>
        <item x="187"/>
        <item x="188"/>
        <item x="189"/>
        <item x="191"/>
        <item x="190"/>
        <item x="192"/>
        <item x="193"/>
        <item x="197"/>
        <item x="195"/>
        <item x="196"/>
        <item x="199"/>
        <item x="198"/>
        <item x="200"/>
        <item x="194"/>
        <item x="201"/>
        <item x="296"/>
        <item x="202"/>
        <item x="204"/>
        <item x="203"/>
        <item x="207"/>
        <item x="209"/>
        <item x="205"/>
        <item x="206"/>
        <item x="210"/>
        <item x="212"/>
        <item x="211"/>
        <item x="208"/>
        <item x="213"/>
        <item x="214"/>
        <item x="215"/>
        <item x="217"/>
        <item x="216"/>
        <item x="218"/>
        <item x="220"/>
        <item x="221"/>
        <item x="223"/>
        <item x="222"/>
        <item x="224"/>
        <item x="225"/>
        <item x="219"/>
        <item x="227"/>
        <item x="228"/>
        <item x="226"/>
        <item x="229"/>
        <item x="231"/>
        <item x="230"/>
        <item x="232"/>
        <item x="233"/>
        <item x="237"/>
        <item x="240"/>
        <item x="239"/>
        <item x="235"/>
        <item x="238"/>
        <item x="241"/>
        <item x="242"/>
        <item x="246"/>
        <item x="244"/>
        <item x="245"/>
        <item x="247"/>
        <item x="243"/>
        <item x="250"/>
        <item x="251"/>
        <item x="253"/>
        <item x="248"/>
        <item x="252"/>
        <item x="254"/>
        <item x="255"/>
        <item x="257"/>
        <item x="249"/>
        <item x="259"/>
        <item x="258"/>
        <item x="256"/>
        <item x="260"/>
        <item x="261"/>
        <item x="266"/>
        <item x="265"/>
        <item x="264"/>
        <item x="263"/>
        <item x="267"/>
        <item x="262"/>
        <item x="234"/>
        <item x="236"/>
        <item x="297"/>
        <item x="268"/>
        <item x="269"/>
        <item x="271"/>
        <item x="273"/>
        <item x="275"/>
        <item x="274"/>
        <item x="272"/>
        <item x="276"/>
        <item x="270"/>
        <item x="279"/>
        <item x="277"/>
        <item x="280"/>
        <item x="278"/>
        <item x="281"/>
        <item x="282"/>
        <item x="285"/>
        <item x="283"/>
        <item x="284"/>
        <item x="286"/>
        <item x="288"/>
        <item x="287"/>
        <item x="290"/>
        <item x="289"/>
        <item x="291"/>
        <item x="292"/>
        <item x="293"/>
        <item x="294"/>
        <item x="298"/>
        <item x="300"/>
        <item x="304"/>
        <item x="303"/>
        <item x="306"/>
        <item x="307"/>
        <item x="302"/>
        <item x="305"/>
        <item x="310"/>
        <item x="311"/>
        <item x="299"/>
        <item x="308"/>
        <item x="301"/>
        <item x="312"/>
        <item x="309"/>
        <item x="313"/>
        <item x="314"/>
        <item x="400"/>
        <item x="401"/>
        <item x="315"/>
        <item x="402"/>
        <item x="316"/>
        <item x="317"/>
        <item x="318"/>
        <item x="321"/>
        <item x="319"/>
        <item x="320"/>
        <item x="322"/>
        <item x="324"/>
        <item x="323"/>
        <item x="325"/>
        <item x="326"/>
        <item x="327"/>
        <item x="328"/>
        <item x="329"/>
        <item x="330"/>
        <item x="331"/>
        <item x="403"/>
        <item x="333"/>
        <item x="332"/>
        <item x="334"/>
        <item x="335"/>
        <item x="336"/>
        <item x="338"/>
        <item x="337"/>
        <item x="341"/>
        <item x="342"/>
        <item x="340"/>
        <item x="339"/>
        <item x="344"/>
        <item x="345"/>
        <item x="346"/>
        <item x="347"/>
        <item x="343"/>
        <item x="349"/>
        <item x="348"/>
        <item x="350"/>
        <item x="352"/>
        <item x="353"/>
        <item x="351"/>
        <item x="354"/>
        <item x="356"/>
        <item x="355"/>
        <item x="357"/>
        <item x="359"/>
        <item x="360"/>
        <item x="358"/>
        <item x="361"/>
        <item x="362"/>
        <item x="363"/>
        <item x="365"/>
        <item x="364"/>
        <item x="367"/>
        <item x="366"/>
        <item x="368"/>
        <item x="369"/>
        <item x="373"/>
        <item x="371"/>
        <item x="370"/>
        <item x="374"/>
        <item x="376"/>
        <item x="372"/>
        <item x="379"/>
        <item x="378"/>
        <item x="377"/>
        <item x="375"/>
        <item x="380"/>
        <item x="381"/>
        <item x="383"/>
        <item x="384"/>
        <item x="385"/>
        <item x="388"/>
        <item x="382"/>
        <item x="387"/>
        <item x="386"/>
        <item x="389"/>
        <item x="390"/>
        <item x="391"/>
        <item x="392"/>
        <item x="395"/>
        <item x="393"/>
        <item x="394"/>
        <item x="396"/>
        <item x="399"/>
        <item x="398"/>
        <item x="397"/>
        <item x="404"/>
        <item x="405"/>
        <item x="406"/>
        <item x="407"/>
        <item x="410"/>
        <item x="408"/>
        <item x="411"/>
        <item x="409"/>
        <item x="412"/>
        <item x="414"/>
        <item x="415"/>
        <item x="413"/>
        <item x="417"/>
        <item x="416"/>
        <item x="418"/>
        <item x="420"/>
        <item x="424"/>
        <item x="422"/>
        <item x="423"/>
        <item x="419"/>
        <item x="425"/>
        <item x="421"/>
        <item x="426"/>
        <item x="427"/>
        <item x="428"/>
        <item x="429"/>
        <item x="430"/>
        <item x="431"/>
        <item x="432"/>
        <item x="435"/>
        <item x="436"/>
        <item x="433"/>
        <item x="434"/>
        <item x="437"/>
        <item x="438"/>
        <item x="439"/>
        <item x="441"/>
        <item x="440"/>
        <item x="442"/>
        <item x="443"/>
        <item x="447"/>
        <item x="448"/>
        <item x="444"/>
        <item x="451"/>
        <item x="452"/>
        <item x="446"/>
        <item x="450"/>
        <item x="449"/>
        <item x="445"/>
        <item x="454"/>
        <item x="455"/>
        <item x="453"/>
        <item x="457"/>
        <item x="456"/>
        <item x="460"/>
        <item x="459"/>
        <item x="458"/>
        <item x="466"/>
        <item x="465"/>
        <item x="463"/>
        <item x="461"/>
        <item x="467"/>
        <item x="462"/>
        <item x="464"/>
        <item x="469"/>
        <item x="471"/>
        <item x="468"/>
        <item x="470"/>
        <item x="473"/>
        <item x="472"/>
        <item x="476"/>
        <item x="477"/>
        <item x="474"/>
        <item x="475"/>
        <item x="479"/>
        <item x="480"/>
        <item x="478"/>
        <item x="481"/>
        <item x="483"/>
        <item x="482"/>
        <item x="486"/>
        <item x="485"/>
        <item x="488"/>
        <item x="487"/>
        <item x="484"/>
        <item x="489"/>
        <item x="490"/>
        <item x="491"/>
        <item x="492"/>
        <item x="493"/>
        <item x="494"/>
        <item x="495"/>
        <item x="496"/>
        <item x="497"/>
        <item x="498"/>
        <item x="499"/>
        <item x="500"/>
        <item x="501"/>
        <item x="502"/>
        <item x="503"/>
        <item x="505"/>
        <item x="506"/>
        <item x="504"/>
        <item x="507"/>
        <item x="509"/>
        <item x="508"/>
        <item x="510"/>
        <item x="511"/>
        <item x="512"/>
        <item x="513"/>
        <item x="514"/>
        <item x="515"/>
        <item x="516"/>
        <item x="517"/>
        <item x="519"/>
        <item x="518"/>
        <item x="520"/>
        <item x="521"/>
        <item x="522"/>
        <item x="523"/>
        <item x="525"/>
        <item x="524"/>
        <item x="526"/>
        <item x="529"/>
        <item x="528"/>
        <item x="527"/>
        <item x="532"/>
        <item x="531"/>
        <item x="533"/>
        <item x="530"/>
        <item x="535"/>
        <item x="534"/>
        <item x="540"/>
        <item x="537"/>
        <item x="544"/>
        <item x="539"/>
        <item x="543"/>
        <item x="541"/>
        <item x="538"/>
        <item x="536"/>
        <item x="546"/>
        <item x="548"/>
        <item x="549"/>
        <item x="545"/>
        <item x="542"/>
        <item x="547"/>
        <item x="550"/>
        <item x="551"/>
        <item x="557"/>
        <item x="555"/>
        <item x="553"/>
        <item x="556"/>
        <item x="558"/>
        <item x="561"/>
        <item x="554"/>
        <item x="564"/>
        <item x="562"/>
        <item x="563"/>
        <item x="552"/>
        <item x="565"/>
        <item x="560"/>
        <item x="567"/>
        <item x="568"/>
        <item x="569"/>
        <item x="570"/>
        <item x="572"/>
        <item x="571"/>
        <item x="573"/>
        <item x="559"/>
        <item x="578"/>
        <item x="577"/>
        <item x="575"/>
        <item x="576"/>
        <item x="580"/>
        <item x="579"/>
        <item x="581"/>
        <item x="583"/>
        <item x="584"/>
        <item x="582"/>
        <item x="574"/>
        <item x="585"/>
        <item x="586"/>
        <item x="587"/>
        <item x="588"/>
        <item x="589"/>
        <item x="590"/>
        <item x="591"/>
        <item x="592"/>
        <item x="593"/>
        <item x="594"/>
        <item x="595"/>
        <item x="597"/>
        <item x="596"/>
        <item x="598"/>
        <item x="599"/>
        <item x="600"/>
        <item x="601"/>
        <item x="602"/>
        <item x="603"/>
        <item x="604"/>
        <item x="605"/>
        <item x="608"/>
        <item x="607"/>
        <item x="606"/>
        <item x="609"/>
        <item x="612"/>
        <item x="610"/>
        <item x="611"/>
        <item x="613"/>
        <item x="615"/>
        <item h="1" x="614"/>
        <item h="1" x="616"/>
        <item h="1" x="56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6"/>
    <field x="7"/>
  </rowFields>
  <rowItems count="13">
    <i>
      <x v="1"/>
    </i>
    <i r="1">
      <x/>
    </i>
    <i r="1">
      <x v="11"/>
    </i>
    <i r="1">
      <x v="12"/>
    </i>
    <i>
      <x v="4"/>
    </i>
    <i r="1">
      <x v="4"/>
    </i>
    <i>
      <x v="5"/>
    </i>
    <i r="1">
      <x v="13"/>
    </i>
    <i>
      <x v="6"/>
    </i>
    <i r="1">
      <x v="5"/>
    </i>
    <i>
      <x v="7"/>
    </i>
    <i r="1">
      <x v="8"/>
    </i>
    <i t="grand">
      <x/>
    </i>
  </rowItems>
  <colFields count="1">
    <field x="-2"/>
  </colFields>
  <colItems count="2">
    <i>
      <x/>
    </i>
    <i i="1">
      <x v="1"/>
    </i>
  </colItems>
  <pageFields count="3">
    <pageField fld="0" hier="-1"/>
    <pageField fld="24" item="2" hier="-1"/>
    <pageField fld="29" hier="-1"/>
  </pageFields>
  <dataFields count="2">
    <dataField name="Cuenta de Contrato" fld="1" subtotal="count" baseField="0" baseItem="0"/>
    <dataField name="Suma de Vr. Total contrato" fld="18" baseField="6" baseItem="1" numFmtId="165"/>
  </dataFields>
  <formats count="3">
    <format dxfId="2040">
      <pivotArea dataOnly="0" grandCol="1" outline="0" fieldPosition="0"/>
    </format>
    <format dxfId="2039">
      <pivotArea dataOnly="0" grandCol="1" outline="0" fieldPosition="0"/>
    </format>
    <format dxfId="2038">
      <pivotArea outline="0" fieldPosition="0">
        <references count="1">
          <reference field="4294967294" count="1">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name="TablaDinámica12"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Tipo de contrato">
  <location ref="Q55:AC61" firstHeaderRow="1" firstDataRow="3" firstDataCol="1" rowPageCount="2" colPageCount="1"/>
  <pivotFields count="56">
    <pivotField axis="axisCol" showAll="0">
      <items count="8">
        <item x="0"/>
        <item x="1"/>
        <item x="2"/>
        <item x="3"/>
        <item x="4"/>
        <item h="1" x="5"/>
        <item h="1" x="6"/>
        <item t="default"/>
      </items>
    </pivotField>
    <pivotField dataField="1" showAll="0"/>
    <pivotField showAll="0"/>
    <pivotField showAll="0"/>
    <pivotField showAll="0"/>
    <pivotField showAll="0"/>
    <pivotField axis="axisRow" showAll="0">
      <items count="13">
        <item m="1" x="10"/>
        <item x="0"/>
        <item x="4"/>
        <item x="3"/>
        <item x="5"/>
        <item x="2"/>
        <item x="1"/>
        <item x="6"/>
        <item h="1" f="1" x="11"/>
        <item m="1" x="9"/>
        <item h="1" x="7"/>
        <item h="1" x="8"/>
        <item t="default"/>
      </items>
    </pivotField>
    <pivotField showAll="0"/>
    <pivotField axis="axisRow" showAll="0">
      <items count="7">
        <item x="5"/>
        <item x="1"/>
        <item x="0"/>
        <item h="1" x="3"/>
        <item h="1" x="2"/>
        <item h="1" x="4"/>
        <item t="default"/>
      </items>
    </pivotField>
    <pivotField showAll="0"/>
    <pivotField showAll="0"/>
    <pivotField showAll="0"/>
    <pivotField showAll="0"/>
    <pivotField showAll="0"/>
    <pivotField showAll="0"/>
    <pivotField showAll="0"/>
    <pivotField numFmtId="6" showAll="0"/>
    <pivotField numFmtId="6" showAll="0"/>
    <pivotField dataField="1" numFmtId="6" showAll="0"/>
    <pivotField showAll="0"/>
    <pivotField showAll="0"/>
    <pivotField showAll="0"/>
    <pivotField showAll="0"/>
    <pivotField showAll="0"/>
    <pivotField axis="axisPage" multipleItemSelectionAllowed="1" showAll="0">
      <items count="13">
        <item x="10"/>
        <item h="1" x="1"/>
        <item x="6"/>
        <item m="1" x="11"/>
        <item x="2"/>
        <item x="7"/>
        <item x="8"/>
        <item x="5"/>
        <item x="0"/>
        <item x="4"/>
        <item x="3"/>
        <item x="9"/>
        <item t="default"/>
      </items>
    </pivotField>
    <pivotField showAll="0"/>
    <pivotField showAll="0"/>
    <pivotField showAll="0"/>
    <pivotField showAll="0"/>
    <pivotField axis="axisPage" multipleItemSelectionAllowed="1" showAll="0">
      <items count="619">
        <item x="617"/>
        <item x="0"/>
        <item x="1"/>
        <item x="2"/>
        <item x="3"/>
        <item x="4"/>
        <item x="5"/>
        <item x="6"/>
        <item x="8"/>
        <item x="7"/>
        <item x="10"/>
        <item x="9"/>
        <item x="11"/>
        <item x="12"/>
        <item x="13"/>
        <item x="14"/>
        <item x="16"/>
        <item x="17"/>
        <item x="19"/>
        <item x="18"/>
        <item x="15"/>
        <item x="23"/>
        <item x="22"/>
        <item x="21"/>
        <item x="25"/>
        <item x="28"/>
        <item x="26"/>
        <item x="24"/>
        <item x="30"/>
        <item x="29"/>
        <item x="20"/>
        <item x="31"/>
        <item x="33"/>
        <item x="32"/>
        <item x="34"/>
        <item x="35"/>
        <item x="36"/>
        <item x="37"/>
        <item x="38"/>
        <item x="39"/>
        <item x="40"/>
        <item x="41"/>
        <item x="42"/>
        <item x="43"/>
        <item x="44"/>
        <item x="45"/>
        <item x="46"/>
        <item x="47"/>
        <item x="48"/>
        <item x="27"/>
        <item x="132"/>
        <item x="49"/>
        <item x="50"/>
        <item x="51"/>
        <item x="70"/>
        <item x="53"/>
        <item x="54"/>
        <item x="55"/>
        <item x="56"/>
        <item x="58"/>
        <item x="59"/>
        <item x="57"/>
        <item x="60"/>
        <item x="61"/>
        <item x="62"/>
        <item x="63"/>
        <item x="52"/>
        <item x="64"/>
        <item x="67"/>
        <item x="68"/>
        <item x="66"/>
        <item x="69"/>
        <item x="65"/>
        <item x="71"/>
        <item x="72"/>
        <item x="73"/>
        <item x="75"/>
        <item x="76"/>
        <item x="79"/>
        <item x="77"/>
        <item x="78"/>
        <item x="74"/>
        <item x="82"/>
        <item x="80"/>
        <item x="84"/>
        <item x="85"/>
        <item x="83"/>
        <item x="87"/>
        <item x="86"/>
        <item x="91"/>
        <item x="90"/>
        <item x="88"/>
        <item x="92"/>
        <item x="89"/>
        <item x="93"/>
        <item x="94"/>
        <item x="96"/>
        <item x="95"/>
        <item x="98"/>
        <item x="97"/>
        <item x="99"/>
        <item x="100"/>
        <item x="101"/>
        <item x="102"/>
        <item x="104"/>
        <item x="103"/>
        <item x="105"/>
        <item x="106"/>
        <item x="107"/>
        <item x="108"/>
        <item x="111"/>
        <item x="110"/>
        <item x="109"/>
        <item x="112"/>
        <item x="113"/>
        <item x="114"/>
        <item x="81"/>
        <item x="116"/>
        <item x="117"/>
        <item x="118"/>
        <item x="119"/>
        <item x="115"/>
        <item x="121"/>
        <item x="122"/>
        <item x="120"/>
        <item x="133"/>
        <item x="124"/>
        <item x="126"/>
        <item x="125"/>
        <item x="123"/>
        <item x="127"/>
        <item x="129"/>
        <item x="130"/>
        <item x="131"/>
        <item x="128"/>
        <item x="134"/>
        <item x="136"/>
        <item x="135"/>
        <item x="140"/>
        <item x="141"/>
        <item x="138"/>
        <item x="137"/>
        <item x="143"/>
        <item x="142"/>
        <item x="139"/>
        <item x="144"/>
        <item x="149"/>
        <item x="145"/>
        <item x="152"/>
        <item x="151"/>
        <item x="146"/>
        <item x="147"/>
        <item x="153"/>
        <item x="148"/>
        <item x="154"/>
        <item x="150"/>
        <item x="155"/>
        <item x="157"/>
        <item x="159"/>
        <item x="156"/>
        <item x="158"/>
        <item x="160"/>
        <item x="162"/>
        <item x="161"/>
        <item x="163"/>
        <item x="164"/>
        <item x="166"/>
        <item x="165"/>
        <item x="167"/>
        <item x="168"/>
        <item x="170"/>
        <item x="169"/>
        <item x="171"/>
        <item x="172"/>
        <item x="173"/>
        <item x="174"/>
        <item x="175"/>
        <item x="176"/>
        <item x="177"/>
        <item x="178"/>
        <item x="179"/>
        <item x="180"/>
        <item x="181"/>
        <item x="182"/>
        <item x="295"/>
        <item x="185"/>
        <item x="183"/>
        <item x="184"/>
        <item x="186"/>
        <item x="187"/>
        <item x="188"/>
        <item x="189"/>
        <item x="191"/>
        <item x="190"/>
        <item x="192"/>
        <item x="193"/>
        <item x="197"/>
        <item x="195"/>
        <item x="196"/>
        <item x="199"/>
        <item x="198"/>
        <item x="200"/>
        <item x="194"/>
        <item x="201"/>
        <item x="296"/>
        <item x="202"/>
        <item x="204"/>
        <item x="203"/>
        <item x="207"/>
        <item x="209"/>
        <item x="205"/>
        <item x="206"/>
        <item x="210"/>
        <item x="212"/>
        <item x="211"/>
        <item x="208"/>
        <item x="213"/>
        <item x="214"/>
        <item x="215"/>
        <item x="217"/>
        <item x="216"/>
        <item x="218"/>
        <item x="220"/>
        <item x="221"/>
        <item x="223"/>
        <item x="222"/>
        <item x="224"/>
        <item x="225"/>
        <item x="219"/>
        <item x="227"/>
        <item x="228"/>
        <item x="226"/>
        <item x="229"/>
        <item x="231"/>
        <item x="230"/>
        <item x="232"/>
        <item x="233"/>
        <item x="237"/>
        <item x="240"/>
        <item x="239"/>
        <item x="235"/>
        <item x="238"/>
        <item x="241"/>
        <item x="242"/>
        <item x="246"/>
        <item x="244"/>
        <item x="245"/>
        <item x="247"/>
        <item x="243"/>
        <item x="250"/>
        <item x="251"/>
        <item x="253"/>
        <item x="248"/>
        <item x="252"/>
        <item x="254"/>
        <item x="255"/>
        <item x="257"/>
        <item x="249"/>
        <item x="259"/>
        <item x="258"/>
        <item x="256"/>
        <item x="260"/>
        <item x="261"/>
        <item x="266"/>
        <item x="265"/>
        <item x="264"/>
        <item x="263"/>
        <item x="267"/>
        <item x="262"/>
        <item x="234"/>
        <item x="236"/>
        <item x="297"/>
        <item x="268"/>
        <item x="269"/>
        <item x="271"/>
        <item x="273"/>
        <item x="275"/>
        <item x="274"/>
        <item x="272"/>
        <item x="276"/>
        <item x="270"/>
        <item x="279"/>
        <item x="277"/>
        <item x="280"/>
        <item x="278"/>
        <item x="281"/>
        <item x="282"/>
        <item x="285"/>
        <item x="283"/>
        <item x="284"/>
        <item x="286"/>
        <item x="288"/>
        <item x="287"/>
        <item x="290"/>
        <item x="289"/>
        <item x="291"/>
        <item x="292"/>
        <item x="293"/>
        <item x="294"/>
        <item x="298"/>
        <item x="300"/>
        <item x="304"/>
        <item x="303"/>
        <item x="306"/>
        <item x="307"/>
        <item x="302"/>
        <item x="305"/>
        <item x="310"/>
        <item x="311"/>
        <item x="299"/>
        <item x="308"/>
        <item x="301"/>
        <item x="312"/>
        <item x="309"/>
        <item x="313"/>
        <item x="314"/>
        <item x="400"/>
        <item x="401"/>
        <item x="315"/>
        <item x="402"/>
        <item x="316"/>
        <item x="317"/>
        <item x="318"/>
        <item x="321"/>
        <item x="319"/>
        <item x="320"/>
        <item x="322"/>
        <item x="324"/>
        <item x="323"/>
        <item x="325"/>
        <item x="326"/>
        <item x="327"/>
        <item x="328"/>
        <item x="329"/>
        <item x="330"/>
        <item x="331"/>
        <item x="403"/>
        <item x="333"/>
        <item x="332"/>
        <item x="334"/>
        <item x="335"/>
        <item x="336"/>
        <item x="338"/>
        <item x="337"/>
        <item x="341"/>
        <item x="342"/>
        <item x="340"/>
        <item x="339"/>
        <item x="344"/>
        <item x="345"/>
        <item x="346"/>
        <item x="347"/>
        <item x="343"/>
        <item x="349"/>
        <item x="348"/>
        <item x="350"/>
        <item x="352"/>
        <item x="353"/>
        <item x="351"/>
        <item x="354"/>
        <item x="356"/>
        <item x="355"/>
        <item x="357"/>
        <item x="359"/>
        <item x="360"/>
        <item x="358"/>
        <item x="361"/>
        <item x="362"/>
        <item x="363"/>
        <item x="365"/>
        <item x="364"/>
        <item x="367"/>
        <item x="366"/>
        <item x="368"/>
        <item x="369"/>
        <item x="373"/>
        <item x="371"/>
        <item x="370"/>
        <item x="374"/>
        <item x="376"/>
        <item x="372"/>
        <item x="379"/>
        <item x="378"/>
        <item x="377"/>
        <item x="375"/>
        <item x="380"/>
        <item x="381"/>
        <item x="383"/>
        <item x="384"/>
        <item x="385"/>
        <item x="388"/>
        <item x="382"/>
        <item x="387"/>
        <item x="386"/>
        <item x="389"/>
        <item x="390"/>
        <item x="391"/>
        <item x="392"/>
        <item x="395"/>
        <item x="393"/>
        <item x="394"/>
        <item x="396"/>
        <item x="399"/>
        <item x="398"/>
        <item x="397"/>
        <item x="404"/>
        <item x="405"/>
        <item x="406"/>
        <item x="407"/>
        <item x="410"/>
        <item x="408"/>
        <item x="411"/>
        <item x="409"/>
        <item x="412"/>
        <item x="414"/>
        <item x="415"/>
        <item x="413"/>
        <item x="417"/>
        <item x="416"/>
        <item x="418"/>
        <item x="420"/>
        <item x="424"/>
        <item x="422"/>
        <item x="423"/>
        <item x="419"/>
        <item x="425"/>
        <item x="421"/>
        <item x="426"/>
        <item x="427"/>
        <item x="428"/>
        <item x="429"/>
        <item x="430"/>
        <item x="431"/>
        <item x="432"/>
        <item x="435"/>
        <item x="436"/>
        <item x="433"/>
        <item x="434"/>
        <item x="437"/>
        <item x="438"/>
        <item x="439"/>
        <item x="441"/>
        <item x="440"/>
        <item x="442"/>
        <item x="443"/>
        <item x="447"/>
        <item x="448"/>
        <item x="444"/>
        <item x="451"/>
        <item x="452"/>
        <item x="446"/>
        <item x="450"/>
        <item x="449"/>
        <item x="445"/>
        <item x="454"/>
        <item x="455"/>
        <item x="453"/>
        <item x="457"/>
        <item x="456"/>
        <item x="460"/>
        <item x="459"/>
        <item x="458"/>
        <item x="466"/>
        <item x="465"/>
        <item x="463"/>
        <item x="461"/>
        <item x="467"/>
        <item x="462"/>
        <item x="464"/>
        <item x="469"/>
        <item x="471"/>
        <item x="468"/>
        <item x="470"/>
        <item x="473"/>
        <item x="472"/>
        <item x="476"/>
        <item x="477"/>
        <item x="474"/>
        <item x="475"/>
        <item x="479"/>
        <item x="480"/>
        <item x="478"/>
        <item x="481"/>
        <item x="483"/>
        <item x="482"/>
        <item x="486"/>
        <item x="485"/>
        <item x="488"/>
        <item x="487"/>
        <item x="484"/>
        <item x="489"/>
        <item x="490"/>
        <item x="491"/>
        <item x="492"/>
        <item x="493"/>
        <item x="494"/>
        <item x="495"/>
        <item x="496"/>
        <item x="497"/>
        <item x="498"/>
        <item x="499"/>
        <item x="500"/>
        <item x="501"/>
        <item x="502"/>
        <item x="503"/>
        <item x="505"/>
        <item x="506"/>
        <item x="504"/>
        <item x="507"/>
        <item x="509"/>
        <item x="508"/>
        <item x="510"/>
        <item x="511"/>
        <item x="512"/>
        <item x="513"/>
        <item x="514"/>
        <item x="515"/>
        <item x="516"/>
        <item x="517"/>
        <item x="519"/>
        <item x="518"/>
        <item x="520"/>
        <item x="521"/>
        <item x="522"/>
        <item x="523"/>
        <item x="525"/>
        <item x="524"/>
        <item x="526"/>
        <item x="529"/>
        <item x="528"/>
        <item x="527"/>
        <item x="532"/>
        <item x="531"/>
        <item x="533"/>
        <item x="530"/>
        <item x="535"/>
        <item x="534"/>
        <item x="540"/>
        <item x="537"/>
        <item x="544"/>
        <item x="539"/>
        <item x="543"/>
        <item x="541"/>
        <item x="538"/>
        <item x="536"/>
        <item x="546"/>
        <item x="548"/>
        <item x="549"/>
        <item x="545"/>
        <item x="542"/>
        <item x="547"/>
        <item x="550"/>
        <item x="551"/>
        <item x="557"/>
        <item x="555"/>
        <item x="553"/>
        <item x="556"/>
        <item x="558"/>
        <item x="561"/>
        <item x="554"/>
        <item x="564"/>
        <item x="562"/>
        <item x="563"/>
        <item x="552"/>
        <item x="565"/>
        <item x="560"/>
        <item x="567"/>
        <item x="568"/>
        <item x="569"/>
        <item x="570"/>
        <item x="572"/>
        <item x="571"/>
        <item x="573"/>
        <item x="559"/>
        <item x="578"/>
        <item x="577"/>
        <item x="575"/>
        <item x="576"/>
        <item x="580"/>
        <item x="579"/>
        <item x="581"/>
        <item x="583"/>
        <item x="584"/>
        <item x="582"/>
        <item x="574"/>
        <item x="585"/>
        <item x="586"/>
        <item x="587"/>
        <item x="588"/>
        <item x="589"/>
        <item x="590"/>
        <item x="591"/>
        <item x="592"/>
        <item x="593"/>
        <item x="594"/>
        <item x="595"/>
        <item x="597"/>
        <item x="596"/>
        <item x="598"/>
        <item x="599"/>
        <item x="600"/>
        <item x="601"/>
        <item x="602"/>
        <item x="603"/>
        <item x="604"/>
        <item x="605"/>
        <item x="608"/>
        <item x="607"/>
        <item x="606"/>
        <item x="609"/>
        <item x="612"/>
        <item x="610"/>
        <item x="611"/>
        <item x="613"/>
        <item x="615"/>
        <item h="1" x="614"/>
        <item h="1" x="616"/>
        <item h="1" x="56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6"/>
    <field x="8"/>
  </rowFields>
  <rowItems count="4">
    <i>
      <x v="1"/>
    </i>
    <i r="1">
      <x v="1"/>
    </i>
    <i r="1">
      <x v="2"/>
    </i>
    <i t="grand">
      <x/>
    </i>
  </rowItems>
  <colFields count="2">
    <field x="0"/>
    <field x="-2"/>
  </colFields>
  <colItems count="12">
    <i>
      <x/>
      <x/>
    </i>
    <i r="1" i="1">
      <x v="1"/>
    </i>
    <i>
      <x v="1"/>
      <x/>
    </i>
    <i r="1" i="1">
      <x v="1"/>
    </i>
    <i>
      <x v="2"/>
      <x/>
    </i>
    <i r="1" i="1">
      <x v="1"/>
    </i>
    <i>
      <x v="3"/>
      <x/>
    </i>
    <i r="1" i="1">
      <x v="1"/>
    </i>
    <i>
      <x v="4"/>
      <x/>
    </i>
    <i r="1" i="1">
      <x v="1"/>
    </i>
    <i t="grand">
      <x/>
    </i>
    <i t="grand" i="1">
      <x/>
    </i>
  </colItems>
  <pageFields count="2">
    <pageField fld="24" hier="-1"/>
    <pageField fld="29" hier="-1"/>
  </pageFields>
  <dataFields count="2">
    <dataField name="Cuenta de Contrato" fld="1" subtotal="count" baseField="0" baseItem="0"/>
    <dataField name="Suma de Vr. Total contrato" fld="18" baseField="6" baseItem="1" numFmtId="165"/>
  </dataFields>
  <formats count="5">
    <format dxfId="2111">
      <pivotArea dataOnly="0" outline="0" fieldPosition="0">
        <references count="1">
          <reference field="0" count="0"/>
        </references>
      </pivotArea>
    </format>
    <format dxfId="2110">
      <pivotArea dataOnly="0" outline="0" fieldPosition="0">
        <references count="1">
          <reference field="0" count="0"/>
        </references>
      </pivotArea>
    </format>
    <format dxfId="2109">
      <pivotArea dataOnly="0" grandCol="1" outline="0" fieldPosition="0"/>
    </format>
    <format dxfId="2108">
      <pivotArea dataOnly="0" grandCol="1" outline="0" fieldPosition="0"/>
    </format>
    <format dxfId="2107">
      <pivotArea outline="0" fieldPosition="0">
        <references count="1">
          <reference field="4294967294" count="1">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name="TablaDinámica6"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BP4" firstHeaderRow="0" firstDataRow="0" firstDataCol="0" rowPageCount="1" colPageCount="1"/>
  <pivotFields count="10">
    <pivotField axis="axisPage" showAll="0">
      <items count="5">
        <item x="0"/>
        <item x="1"/>
        <item x="2"/>
        <item x="3"/>
        <item t="default"/>
      </items>
    </pivotField>
    <pivotField showAll="0"/>
    <pivotField showAll="0"/>
    <pivotField showAll="0"/>
    <pivotField showAll="0"/>
    <pivotField showAll="0"/>
    <pivotField showAll="0"/>
    <pivotField showAll="0"/>
    <pivotField showAll="0"/>
    <pivotField showAll="0"/>
  </pivotFields>
  <pageFields count="1">
    <pageField fld="0" item="3"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name="TablaDinámica4" cacheId="1"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rowHeaderCaption="Contratista">
  <location ref="AY4:BD883" firstHeaderRow="1" firstDataRow="2" firstDataCol="1" rowPageCount="1" colPageCount="1"/>
  <pivotFields count="22">
    <pivotField axis="axisCol" compact="0" outline="0" showAll="0">
      <items count="5">
        <item x="0"/>
        <item x="1"/>
        <item x="2"/>
        <item x="3"/>
        <item t="default"/>
      </items>
    </pivotField>
    <pivotField dataField="1" compact="0" outline="0" showAll="0"/>
    <pivotField compact="0" outline="0" showAll="0"/>
    <pivotField compact="0" outline="0" showAll="0"/>
    <pivotField compact="0" outline="0" showAll="0"/>
    <pivotField compact="0" outline="0" showAll="0"/>
    <pivotField compact="0" outline="0" showAll="0">
      <items count="11">
        <item x="4"/>
        <item m="1" x="7"/>
        <item x="5"/>
        <item x="3"/>
        <item x="6"/>
        <item x="2"/>
        <item x="1"/>
        <item f="1" x="9"/>
        <item x="0"/>
        <item m="1" x="8"/>
        <item t="default"/>
      </items>
    </pivotField>
    <pivotField axis="axisPage" compact="0" outline="0" showAll="0">
      <items count="19">
        <item x="3"/>
        <item x="10"/>
        <item x="4"/>
        <item x="6"/>
        <item x="8"/>
        <item x="12"/>
        <item x="1"/>
        <item x="7"/>
        <item m="1" x="14"/>
        <item x="9"/>
        <item x="13"/>
        <item x="2"/>
        <item m="1" x="15"/>
        <item m="1" x="16"/>
        <item x="0"/>
        <item x="11"/>
        <item m="1" x="17"/>
        <item x="5"/>
        <item t="default"/>
      </items>
    </pivotField>
    <pivotField compact="0" outline="0" showAll="0"/>
    <pivotField compact="0" outline="0" showAll="0"/>
    <pivotField compact="0" outline="0" showAll="0"/>
    <pivotField compact="0" outline="0" showAll="0" defaultSubtotal="0"/>
    <pivotField name="No. Identificación contratista" axis="axisRow" compact="0" outline="0" showAll="0">
      <items count="1296">
        <item x="681"/>
        <item x="964"/>
        <item x="1036"/>
        <item x="60"/>
        <item x="264"/>
        <item x="996"/>
        <item x="669"/>
        <item x="944"/>
        <item x="261"/>
        <item x="137"/>
        <item x="228"/>
        <item x="906"/>
        <item x="147"/>
        <item x="1261"/>
        <item x="77"/>
        <item x="108"/>
        <item x="482"/>
        <item x="1089"/>
        <item x="57"/>
        <item x="898"/>
        <item x="188"/>
        <item x="344"/>
        <item x="772"/>
        <item x="720"/>
        <item x="358"/>
        <item x="229"/>
        <item x="1003"/>
        <item x="36"/>
        <item x="74"/>
        <item x="102"/>
        <item x="1021"/>
        <item x="897"/>
        <item x="817"/>
        <item x="461"/>
        <item x="696"/>
        <item x="173"/>
        <item x="549"/>
        <item x="528"/>
        <item x="125"/>
        <item x="145"/>
        <item x="366"/>
        <item x="119"/>
        <item x="31"/>
        <item x="50"/>
        <item x="1243"/>
        <item x="1008"/>
        <item x="794"/>
        <item x="774"/>
        <item x="216"/>
        <item x="746"/>
        <item x="756"/>
        <item x="16"/>
        <item x="699"/>
        <item x="529"/>
        <item x="205"/>
        <item x="146"/>
        <item x="41"/>
        <item x="192"/>
        <item x="527"/>
        <item x="1007"/>
        <item x="181"/>
        <item x="59"/>
        <item x="931"/>
        <item x="749"/>
        <item x="657"/>
        <item x="592"/>
        <item x="1136"/>
        <item x="206"/>
        <item x="135"/>
        <item x="368"/>
        <item x="414"/>
        <item x="268"/>
        <item x="235"/>
        <item x="653"/>
        <item x="1185"/>
        <item x="924"/>
        <item x="1192"/>
        <item x="748"/>
        <item x="823"/>
        <item x="652"/>
        <item x="710"/>
        <item x="925"/>
        <item x="1020"/>
        <item x="780"/>
        <item x="517"/>
        <item x="254"/>
        <item x="1107"/>
        <item x="927"/>
        <item x="1260"/>
        <item x="122"/>
        <item x="1180"/>
        <item x="398"/>
        <item x="700"/>
        <item x="983"/>
        <item x="1184"/>
        <item x="841"/>
        <item x="895"/>
        <item x="1187"/>
        <item x="947"/>
        <item x="566"/>
        <item x="386"/>
        <item x="9"/>
        <item x="977"/>
        <item x="508"/>
        <item x="381"/>
        <item x="76"/>
        <item x="114"/>
        <item x="95"/>
        <item x="37"/>
        <item x="289"/>
        <item x="1190"/>
        <item x="29"/>
        <item x="843"/>
        <item x="196"/>
        <item x="1014"/>
        <item x="702"/>
        <item x="832"/>
        <item x="1087"/>
        <item x="42"/>
        <item x="105"/>
        <item x="280"/>
        <item x="956"/>
        <item x="976"/>
        <item x="98"/>
        <item x="813"/>
        <item x="296"/>
        <item x="185"/>
        <item x="364"/>
        <item x="965"/>
        <item x="72"/>
        <item x="1010"/>
        <item x="18"/>
        <item x="633"/>
        <item x="673"/>
        <item x="134"/>
        <item x="451"/>
        <item x="498"/>
        <item x="730"/>
        <item x="405"/>
        <item x="384"/>
        <item x="221"/>
        <item x="132"/>
        <item x="170"/>
        <item x="836"/>
        <item x="290"/>
        <item x="151"/>
        <item x="438"/>
        <item x="73"/>
        <item x="525"/>
        <item x="966"/>
        <item x="385"/>
        <item x="237"/>
        <item x="814"/>
        <item x="512"/>
        <item x="117"/>
        <item x="219"/>
        <item x="496"/>
        <item x="230"/>
        <item x="1130"/>
        <item x="184"/>
        <item x="287"/>
        <item x="187"/>
        <item x="595"/>
        <item x="121"/>
        <item x="262"/>
        <item x="560"/>
        <item x="806"/>
        <item x="798"/>
        <item x="436"/>
        <item x="997"/>
        <item x="531"/>
        <item x="968"/>
        <item x="672"/>
        <item x="1028"/>
        <item x="203"/>
        <item x="226"/>
        <item x="474"/>
        <item x="530"/>
        <item x="939"/>
        <item x="982"/>
        <item x="271"/>
        <item x="133"/>
        <item x="759"/>
        <item x="978"/>
        <item x="165"/>
        <item x="166"/>
        <item x="505"/>
        <item x="504"/>
        <item x="180"/>
        <item x="423"/>
        <item x="408"/>
        <item x="390"/>
        <item x="112"/>
        <item x="497"/>
        <item x="415"/>
        <item x="175"/>
        <item x="1026"/>
        <item x="619"/>
        <item x="717"/>
        <item x="297"/>
        <item x="256"/>
        <item x="374"/>
        <item x="65"/>
        <item x="299"/>
        <item x="236"/>
        <item x="162"/>
        <item x="513"/>
        <item x="562"/>
        <item x="674"/>
        <item x="28"/>
        <item x="901"/>
        <item x="370"/>
        <item x="387"/>
        <item x="245"/>
        <item x="896"/>
        <item x="1019"/>
        <item x="64"/>
        <item x="437"/>
        <item x="708"/>
        <item x="469"/>
        <item x="719"/>
        <item x="1090"/>
        <item x="343"/>
        <item x="357"/>
        <item x="941"/>
        <item x="144"/>
        <item x="656"/>
        <item x="950"/>
        <item x="805"/>
        <item x="745"/>
        <item x="1168"/>
        <item x="1055"/>
        <item x="608"/>
        <item x="468"/>
        <item x="627"/>
        <item x="722"/>
        <item x="728"/>
        <item x="514"/>
        <item x="0"/>
        <item x="75"/>
        <item x="934"/>
        <item x="124"/>
        <item x="1135"/>
        <item x="471"/>
        <item x="53"/>
        <item x="550"/>
        <item x="400"/>
        <item x="781"/>
        <item x="52"/>
        <item x="7"/>
        <item x="179"/>
        <item x="218"/>
        <item x="446"/>
        <item x="54"/>
        <item x="697"/>
        <item x="156"/>
        <item x="936"/>
        <item x="742"/>
        <item x="409"/>
        <item x="484"/>
        <item x="923"/>
        <item x="347"/>
        <item x="455"/>
        <item x="757"/>
        <item x="473"/>
        <item x="486"/>
        <item x="25"/>
        <item x="792"/>
        <item x="867"/>
        <item x="688"/>
        <item x="273"/>
        <item x="1017"/>
        <item x="302"/>
        <item x="714"/>
        <item x="1207"/>
        <item x="1031"/>
        <item x="79"/>
        <item x="130"/>
        <item x="992"/>
        <item x="200"/>
        <item x="704"/>
        <item x="234"/>
        <item x="1056"/>
        <item x="198"/>
        <item x="260"/>
        <item x="89"/>
        <item x="1093"/>
        <item x="68"/>
        <item x="864"/>
        <item x="571"/>
        <item x="845"/>
        <item x="1044"/>
        <item x="66"/>
        <item x="418"/>
        <item x="96"/>
        <item x="83"/>
        <item x="499"/>
        <item x="411"/>
        <item x="596"/>
        <item x="100"/>
        <item x="250"/>
        <item x="82"/>
        <item x="755"/>
        <item x="440"/>
        <item x="1242"/>
        <item x="202"/>
        <item x="231"/>
        <item x="466"/>
        <item x="520"/>
        <item x="606"/>
        <item x="382"/>
        <item x="731"/>
        <item x="227"/>
        <item x="63"/>
        <item x="413"/>
        <item x="747"/>
        <item x="153"/>
        <item x="101"/>
        <item x="676"/>
        <item x="665"/>
        <item x="277"/>
        <item x="695"/>
        <item x="487"/>
        <item x="402"/>
        <item x="24"/>
        <item x="148"/>
        <item x="812"/>
        <item x="157"/>
        <item x="954"/>
        <item x="338"/>
        <item x="84"/>
        <item x="441"/>
        <item x="136"/>
        <item x="32"/>
        <item x="948"/>
        <item x="1174"/>
        <item x="481"/>
        <item x="270"/>
        <item x="345"/>
        <item x="689"/>
        <item x="586"/>
        <item x="1034"/>
        <item x="40"/>
        <item x="97"/>
        <item x="342"/>
        <item x="394"/>
        <item x="1032"/>
        <item x="945"/>
        <item x="862"/>
        <item x="988"/>
        <item x="636"/>
        <item x="107"/>
        <item x="62"/>
        <item x="319"/>
        <item x="905"/>
        <item x="707"/>
        <item x="351"/>
        <item x="985"/>
        <item x="479"/>
        <item x="682"/>
        <item x="92"/>
        <item x="306"/>
        <item x="380"/>
        <item x="392"/>
        <item x="55"/>
        <item x="664"/>
        <item x="725"/>
        <item x="773"/>
        <item x="1058"/>
        <item x="718"/>
        <item x="251"/>
        <item x="882"/>
        <item x="758"/>
        <item x="143"/>
        <item x="149"/>
        <item x="573"/>
        <item x="103"/>
        <item x="378"/>
        <item x="929"/>
        <item x="583"/>
        <item x="292"/>
        <item x="1186"/>
        <item x="91"/>
        <item x="743"/>
        <item x="349"/>
        <item x="955"/>
        <item x="111"/>
        <item x="17"/>
        <item x="943"/>
        <item x="279"/>
        <item x="1102"/>
        <item x="305"/>
        <item x="771"/>
        <item x="158"/>
        <item x="724"/>
        <item x="727"/>
        <item x="542"/>
        <item x="259"/>
        <item x="176"/>
        <item x="865"/>
        <item x="243"/>
        <item x="21"/>
        <item x="61"/>
        <item x="34"/>
        <item x="267"/>
        <item x="43"/>
        <item x="369"/>
        <item x="210"/>
        <item x="113"/>
        <item x="304"/>
        <item x="48"/>
        <item x="14"/>
        <item x="541"/>
        <item x="406"/>
        <item x="23"/>
        <item x="483"/>
        <item x="388"/>
        <item x="141"/>
        <item x="1086"/>
        <item x="383"/>
        <item x="803"/>
        <item x="476"/>
        <item x="793"/>
        <item x="558"/>
        <item x="371"/>
        <item x="265"/>
        <item x="110"/>
        <item x="131"/>
        <item x="35"/>
        <item x="350"/>
        <item x="612"/>
        <item x="760"/>
        <item x="540"/>
        <item x="521"/>
        <item x="233"/>
        <item x="81"/>
        <item x="613"/>
        <item x="417"/>
        <item x="315"/>
        <item x="551"/>
        <item x="979"/>
        <item x="70"/>
        <item x="164"/>
        <item x="726"/>
        <item x="1047"/>
        <item x="1205"/>
        <item x="536"/>
        <item x="1235"/>
        <item x="1053"/>
        <item x="1101"/>
        <item x="1077"/>
        <item x="1232"/>
        <item x="1057"/>
        <item x="534"/>
        <item x="1202"/>
        <item x="647"/>
        <item x="1139"/>
        <item x="1201"/>
        <item x="1206"/>
        <item x="1215"/>
        <item x="1234"/>
        <item x="1051"/>
        <item x="337"/>
        <item x="645"/>
        <item x="1229"/>
        <item x="863"/>
        <item x="1097"/>
        <item x="1075"/>
        <item x="628"/>
        <item x="1121"/>
        <item x="769"/>
        <item x="1035"/>
        <item x="1100"/>
        <item x="1153"/>
        <item x="1263"/>
        <item x="535"/>
        <item x="1156"/>
        <item x="1073"/>
        <item x="1063"/>
        <item x="1127"/>
        <item x="1076"/>
        <item x="1066"/>
        <item x="909"/>
        <item x="1069"/>
        <item x="1015"/>
        <item x="1157"/>
        <item m="1" x="1294"/>
        <item x="1142"/>
        <item x="1117"/>
        <item x="1099"/>
        <item x="1065"/>
        <item x="646"/>
        <item x="1208"/>
        <item x="1119"/>
        <item x="1062"/>
        <item x="449"/>
        <item x="1147"/>
        <item x="1162"/>
        <item x="1094"/>
        <item x="546"/>
        <item x="178"/>
        <item x="533"/>
        <item x="1199"/>
        <item x="1083"/>
        <item x="1214"/>
        <item x="1109"/>
        <item m="1" x="1293"/>
        <item x="568"/>
        <item x="1140"/>
        <item x="1213"/>
        <item x="1227"/>
        <item x="1226"/>
        <item x="1158"/>
        <item x="1141"/>
        <item x="545"/>
        <item x="1200"/>
        <item x="1250"/>
        <item x="1095"/>
        <item x="1161"/>
        <item x="1080"/>
        <item x="621"/>
        <item x="1040"/>
        <item x="834"/>
        <item x="1249"/>
        <item x="912"/>
        <item x="1233"/>
        <item x="1118"/>
        <item x="1204"/>
        <item x="1122"/>
        <item x="1210"/>
        <item x="1218"/>
        <item x="1043"/>
        <item x="1217"/>
        <item x="1145"/>
        <item x="1223"/>
        <item x="1225"/>
        <item x="1216"/>
        <item x="1108"/>
        <item x="1228"/>
        <item x="1146"/>
        <item x="281"/>
        <item x="1222"/>
        <item x="1220"/>
        <item x="1013"/>
        <item x="1126"/>
        <item x="1149"/>
        <item x="768"/>
        <item x="1085"/>
        <item x="1096"/>
        <item x="1219"/>
        <item x="331"/>
        <item x="644"/>
        <item x="1251"/>
        <item x="1081"/>
        <item x="1148"/>
        <item x="1129"/>
        <item x="1106"/>
        <item x="642"/>
        <item x="762"/>
        <item x="766"/>
        <item x="880"/>
        <item x="870"/>
        <item x="1052"/>
        <item x="1022"/>
        <item x="1163"/>
        <item x="830"/>
        <item x="663"/>
        <item x="783"/>
        <item x="86"/>
        <item x="1194"/>
        <item x="903"/>
        <item x="1037"/>
        <item x="1262"/>
        <item x="506"/>
        <item x="899"/>
        <item x="104"/>
        <item x="990"/>
        <item x="139"/>
        <item x="1033"/>
        <item x="396"/>
        <item x="363"/>
        <item x="579"/>
        <item x="584"/>
        <item x="116"/>
        <item x="463"/>
        <item x="58"/>
        <item x="246"/>
        <item x="412"/>
        <item x="1166"/>
        <item x="991"/>
        <item x="1060"/>
        <item x="577"/>
        <item x="564"/>
        <item x="666"/>
        <item x="753"/>
        <item x="253"/>
        <item x="557"/>
        <item x="723"/>
        <item x="1048"/>
        <item x="732"/>
        <item x="33"/>
        <item x="168"/>
        <item x="1172"/>
        <item x="12"/>
        <item x="691"/>
        <item x="659"/>
        <item x="701"/>
        <item x="397"/>
        <item x="866"/>
        <item x="346"/>
        <item x="204"/>
        <item x="972"/>
        <item x="391"/>
        <item x="826"/>
        <item x="1059"/>
        <item x="87"/>
        <item x="1025"/>
        <item x="448"/>
        <item x="733"/>
        <item x="71"/>
        <item x="835"/>
        <item x="1247"/>
        <item x="942"/>
        <item x="799"/>
        <item x="355"/>
        <item x="1240"/>
        <item x="1045"/>
        <item x="729"/>
        <item x="802"/>
        <item x="675"/>
        <item x="987"/>
        <item x="967"/>
        <item x="365"/>
        <item x="211"/>
        <item x="11"/>
        <item x="962"/>
        <item x="379"/>
        <item x="511"/>
        <item x="670"/>
        <item x="971"/>
        <item x="734"/>
        <item x="127"/>
        <item x="999"/>
        <item x="401"/>
        <item x="741"/>
        <item x="777"/>
        <item x="172"/>
        <item x="804"/>
        <item x="963"/>
        <item x="313"/>
        <item x="693"/>
        <item x="353"/>
        <item x="85"/>
        <item x="975"/>
        <item x="1105"/>
        <item x="194"/>
        <item x="795"/>
        <item x="561"/>
        <item x="593"/>
        <item x="1258"/>
        <item x="735"/>
        <item x="490"/>
        <item x="989"/>
        <item x="10"/>
        <item x="435"/>
        <item x="661"/>
        <item x="222"/>
        <item x="974"/>
        <item x="393"/>
        <item x="552"/>
        <item x="295"/>
        <item x="19"/>
        <item x="274"/>
        <item x="604"/>
        <item x="403"/>
        <item x="377"/>
        <item x="303"/>
        <item x="580"/>
        <item x="375"/>
        <item x="922"/>
        <item x="209"/>
        <item x="1012"/>
        <item x="1176"/>
        <item x="784"/>
        <item x="683"/>
        <item x="247"/>
        <item x="1188"/>
        <item x="736"/>
        <item x="293"/>
        <item x="737"/>
        <item x="373"/>
        <item x="796"/>
        <item x="509"/>
        <item x="671"/>
        <item x="232"/>
        <item x="1092"/>
        <item x="493"/>
        <item x="526"/>
        <item x="167"/>
        <item x="56"/>
        <item x="980"/>
        <item x="288"/>
        <item x="154"/>
        <item x="152"/>
        <item x="39"/>
        <item x="738"/>
        <item x="921"/>
        <item x="605"/>
        <item x="698"/>
        <item x="984"/>
        <item x="1002"/>
        <item x="969"/>
        <item x="189"/>
        <item x="140"/>
        <item x="80"/>
        <item x="199"/>
        <item x="45"/>
        <item x="516"/>
        <item x="825"/>
        <item x="389"/>
        <item x="928"/>
        <item x="1016"/>
        <item x="1004"/>
        <item x="679"/>
        <item x="578"/>
        <item x="1091"/>
        <item x="360"/>
        <item x="51"/>
        <item x="126"/>
        <item x="263"/>
        <item x="833"/>
        <item x="569"/>
        <item x="3"/>
        <item x="225"/>
        <item x="1138"/>
        <item x="1195"/>
        <item x="1027"/>
        <item x="1132"/>
        <item x="155"/>
        <item x="47"/>
        <item x="1030"/>
        <item x="1024"/>
        <item x="559"/>
        <item x="26"/>
        <item x="453"/>
        <item x="15"/>
        <item x="739"/>
        <item x="1050"/>
        <item x="138"/>
        <item x="1164"/>
        <item x="1029"/>
        <item x="904"/>
        <item x="339"/>
        <item x="480"/>
        <item x="1038"/>
        <item x="694"/>
        <item x="782"/>
        <item x="703"/>
        <item x="1238"/>
        <item x="1248"/>
        <item x="1005"/>
        <item x="257"/>
        <item x="282"/>
        <item x="750"/>
        <item x="685"/>
        <item x="1255"/>
        <item x="1241"/>
        <item x="1179"/>
        <item x="69"/>
        <item x="171"/>
        <item x="840"/>
        <item x="926"/>
        <item x="169"/>
        <item x="123"/>
        <item x="421"/>
        <item x="407"/>
        <item x="269"/>
        <item x="495"/>
        <item x="160"/>
        <item x="376"/>
        <item x="120"/>
        <item x="46"/>
        <item x="591"/>
        <item x="618"/>
        <item x="213"/>
        <item x="359"/>
        <item x="1237"/>
        <item x="933"/>
        <item x="946"/>
        <item x="824"/>
        <item x="193"/>
        <item x="1009"/>
        <item x="275"/>
        <item x="118"/>
        <item x="610"/>
        <item x="186"/>
        <item x="524"/>
        <item x="623"/>
        <item x="555"/>
        <item x="1049"/>
        <item x="94"/>
        <item x="706"/>
        <item x="597"/>
        <item x="447"/>
        <item x="831"/>
        <item x="248"/>
        <item x="754"/>
        <item x="744"/>
        <item x="1001"/>
        <item x="846"/>
        <item x="539"/>
        <item x="503"/>
        <item x="1244"/>
        <item x="416"/>
        <item x="340"/>
        <item x="462"/>
        <item x="949"/>
        <item x="712"/>
        <item x="801"/>
        <item x="776"/>
        <item x="1177"/>
        <item x="106"/>
        <item x="362"/>
        <item x="1088"/>
        <item x="1197"/>
        <item x="713"/>
        <item x="667"/>
        <item x="751"/>
        <item x="78"/>
        <item x="752"/>
        <item x="44"/>
        <item x="464"/>
        <item x="13"/>
        <item x="2"/>
        <item x="935"/>
        <item x="917"/>
        <item x="570"/>
        <item x="341"/>
        <item x="410"/>
        <item x="668"/>
        <item x="258"/>
        <item x="445"/>
        <item x="807"/>
        <item x="214"/>
        <item x="38"/>
        <item x="454"/>
        <item x="20"/>
        <item x="489"/>
        <item x="711"/>
        <item x="519"/>
        <item x="705"/>
        <item x="1023"/>
        <item x="816"/>
        <item x="920"/>
        <item x="115"/>
        <item x="494"/>
        <item x="90"/>
        <item x="4"/>
        <item x="932"/>
        <item x="354"/>
        <item x="291"/>
        <item x="873"/>
        <item x="1183"/>
        <item x="255"/>
        <item x="8"/>
        <item x="709"/>
        <item x="1181"/>
        <item x="182"/>
        <item x="212"/>
        <item x="797"/>
        <item x="660"/>
        <item x="6"/>
        <item x="395"/>
        <item x="690"/>
        <item x="1011"/>
        <item x="470"/>
        <item x="775"/>
        <item x="655"/>
        <item x="1104"/>
        <item x="1175"/>
        <item x="959"/>
        <item x="572"/>
        <item x="678"/>
        <item x="361"/>
        <item x="918"/>
        <item x="22"/>
        <item x="215"/>
        <item x="900"/>
        <item x="973"/>
        <item x="399"/>
        <item x="1170"/>
        <item x="93"/>
        <item x="217"/>
        <item x="161"/>
        <item x="961"/>
        <item x="183"/>
        <item x="937"/>
        <item x="654"/>
        <item x="995"/>
        <item x="1167"/>
        <item x="1254"/>
        <item x="220"/>
        <item x="465"/>
        <item x="1198"/>
        <item x="249"/>
        <item x="88"/>
        <item x="630"/>
        <item x="811"/>
        <item x="348"/>
        <item x="298"/>
        <item x="986"/>
        <item x="658"/>
        <item x="150"/>
        <item x="1259"/>
        <item x="684"/>
        <item x="815"/>
        <item x="1246"/>
        <item x="312"/>
        <item x="692"/>
        <item x="129"/>
        <item x="994"/>
        <item x="1103"/>
        <item x="515"/>
        <item x="419"/>
        <item x="518"/>
        <item x="603"/>
        <item x="1169"/>
        <item x="420"/>
        <item x="27"/>
        <item x="614"/>
        <item x="687"/>
        <item x="316"/>
        <item x="272"/>
        <item x="993"/>
        <item x="276"/>
        <item x="716"/>
        <item x="1193"/>
        <item x="30"/>
        <item x="109"/>
        <item x="67"/>
        <item x="1018"/>
        <item x="191"/>
        <item x="201"/>
        <item x="635"/>
        <item x="686"/>
        <item x="252"/>
        <item x="715"/>
        <item x="372"/>
        <item x="721"/>
        <item x="1230"/>
        <item x="779"/>
        <item x="283"/>
        <item x="278"/>
        <item x="195"/>
        <item x="1178"/>
        <item x="177"/>
        <item x="1256"/>
        <item x="1137"/>
        <item x="1042"/>
        <item x="581"/>
        <item x="49"/>
        <item x="957"/>
        <item x="1"/>
        <item x="1000"/>
        <item x="537"/>
        <item x="958"/>
        <item x="367"/>
        <item x="818"/>
        <item x="740"/>
        <item x="1131"/>
        <item x="1006"/>
        <item x="1173"/>
        <item x="582"/>
        <item x="142"/>
        <item x="352"/>
        <item x="1239"/>
        <item x="510"/>
        <item x="502"/>
        <item x="1134"/>
        <item x="761"/>
        <item x="1046"/>
        <item x="585"/>
        <item x="842"/>
        <item x="902"/>
        <item x="1196"/>
        <item x="662"/>
        <item x="1182"/>
        <item x="1245"/>
        <item x="1189"/>
        <item x="538"/>
        <item x="128"/>
        <item x="1124"/>
        <item x="1125"/>
        <item x="1111"/>
        <item x="1071"/>
        <item x="1144"/>
        <item x="1041"/>
        <item x="1150"/>
        <item x="1143"/>
        <item x="1123"/>
        <item x="1074"/>
        <item x="1072"/>
        <item x="1082"/>
        <item x="1114"/>
        <item x="1070"/>
        <item x="1079"/>
        <item x="1231"/>
        <item x="1152"/>
        <item x="1064"/>
        <item x="1068"/>
        <item x="1110"/>
        <item x="1078"/>
        <item x="1112"/>
        <item x="1116"/>
        <item x="1113"/>
        <item x="1120"/>
        <item x="1236"/>
        <item x="1098"/>
        <item x="1151"/>
        <item x="1039"/>
        <item x="1115"/>
        <item x="1159"/>
        <item x="1155"/>
        <item x="1154"/>
        <item x="1067"/>
        <item x="875"/>
        <item x="547"/>
        <item x="765"/>
        <item x="430"/>
        <item x="640"/>
        <item x="532"/>
        <item x="849"/>
        <item x="427"/>
        <item x="632"/>
        <item x="910"/>
        <item x="433"/>
        <item x="301"/>
        <item x="294"/>
        <item x="320"/>
        <item x="501"/>
        <item x="429"/>
        <item x="620"/>
        <item x="829"/>
        <item x="790"/>
        <item x="594"/>
        <item x="893"/>
        <item x="444"/>
        <item x="431"/>
        <item x="602"/>
        <item x="848"/>
        <item x="890"/>
        <item x="889"/>
        <item x="785"/>
        <item x="838"/>
        <item x="786"/>
        <item x="828"/>
        <item x="553"/>
        <item x="914"/>
        <item x="650"/>
        <item x="878"/>
        <item x="328"/>
        <item x="207"/>
        <item x="819"/>
        <item x="589"/>
        <item x="915"/>
        <item x="330"/>
        <item x="332"/>
        <item x="325"/>
        <item x="876"/>
        <item x="478"/>
        <item x="467"/>
        <item x="1160"/>
        <item x="800"/>
        <item x="844"/>
        <item x="456"/>
        <item x="641"/>
        <item x="322"/>
        <item x="856"/>
        <item x="334"/>
        <item x="284"/>
        <item x="868"/>
        <item x="554"/>
        <item x="891"/>
        <item x="839"/>
        <item x="588"/>
        <item x="789"/>
        <item x="310"/>
        <item x="424"/>
        <item x="425"/>
        <item x="847"/>
        <item x="850"/>
        <item x="443"/>
        <item x="611"/>
        <item x="638"/>
        <item x="285"/>
        <item x="311"/>
        <item x="822"/>
        <item x="485"/>
        <item x="442"/>
        <item x="821"/>
        <item x="622"/>
        <item x="631"/>
        <item x="778"/>
        <item x="625"/>
        <item x="452"/>
        <item x="432"/>
        <item x="472"/>
        <item x="643"/>
        <item x="634"/>
        <item x="881"/>
        <item x="869"/>
        <item x="885"/>
        <item x="763"/>
        <item x="1203"/>
        <item x="874"/>
        <item x="860"/>
        <item x="500"/>
        <item x="648"/>
        <item x="450"/>
        <item x="242"/>
        <item x="886"/>
        <item x="159"/>
        <item x="308"/>
        <item x="488"/>
        <item x="852"/>
        <item x="809"/>
        <item x="333"/>
        <item x="788"/>
        <item x="913"/>
        <item x="651"/>
        <item x="911"/>
        <item x="575"/>
        <item x="336"/>
        <item x="335"/>
        <item x="240"/>
        <item x="607"/>
        <item x="174"/>
        <item x="884"/>
        <item x="523"/>
        <item x="883"/>
        <item x="426"/>
        <item x="853"/>
        <item x="356"/>
        <item x="224"/>
        <item x="787"/>
        <item x="556"/>
        <item x="477"/>
        <item x="491"/>
        <item x="887"/>
        <item x="609"/>
        <item x="459"/>
        <item x="649"/>
        <item x="422"/>
        <item x="857"/>
        <item x="827"/>
        <item x="629"/>
        <item x="587"/>
        <item x="574"/>
        <item x="854"/>
        <item x="820"/>
        <item x="208"/>
        <item x="639"/>
        <item x="851"/>
        <item x="615"/>
        <item x="791"/>
        <item x="617"/>
        <item x="858"/>
        <item x="908"/>
        <item x="888"/>
        <item x="859"/>
        <item x="600"/>
        <item x="475"/>
        <item x="590"/>
        <item x="314"/>
        <item x="238"/>
        <item x="544"/>
        <item x="522"/>
        <item x="326"/>
        <item x="239"/>
        <item x="327"/>
        <item x="300"/>
        <item x="598"/>
        <item x="428"/>
        <item x="548"/>
        <item x="894"/>
        <item x="492"/>
        <item x="321"/>
        <item x="329"/>
        <item x="810"/>
        <item x="266"/>
        <item x="543"/>
        <item x="223"/>
        <item x="871"/>
        <item x="286"/>
        <item x="404"/>
        <item x="892"/>
        <item x="907"/>
        <item x="439"/>
        <item x="565"/>
        <item x="458"/>
        <item x="460"/>
        <item x="877"/>
        <item x="307"/>
        <item x="764"/>
        <item x="241"/>
        <item x="507"/>
        <item x="567"/>
        <item x="599"/>
        <item x="637"/>
        <item x="879"/>
        <item x="837"/>
        <item x="616"/>
        <item x="624"/>
        <item x="317"/>
        <item x="855"/>
        <item x="318"/>
        <item x="434"/>
        <item x="309"/>
        <item x="626"/>
        <item x="601"/>
        <item x="563"/>
        <item x="190"/>
        <item x="323"/>
        <item x="457"/>
        <item x="576"/>
        <item x="808"/>
        <item x="770"/>
        <item x="872"/>
        <item x="861"/>
        <item x="1264"/>
        <item x="1265"/>
        <item x="1266"/>
        <item x="1267"/>
        <item x="1268"/>
        <item x="1269"/>
        <item x="981"/>
        <item x="1270"/>
        <item x="1271"/>
        <item x="1272"/>
        <item x="1273"/>
        <item x="1274"/>
        <item x="1276"/>
        <item x="1277"/>
        <item x="1278"/>
        <item x="1279"/>
        <item x="1280"/>
        <item x="1281"/>
        <item x="1282"/>
        <item x="1283"/>
        <item x="1284"/>
        <item x="1285"/>
        <item x="1286"/>
        <item x="1288"/>
        <item x="1289"/>
        <item x="1290"/>
        <item x="1291"/>
        <item x="99"/>
        <item x="324"/>
        <item x="767"/>
        <item x="1061"/>
        <item x="1084"/>
        <item x="1128"/>
        <item x="1209"/>
        <item x="1211"/>
        <item x="1212"/>
        <item x="1221"/>
        <item x="1224"/>
        <item x="1275"/>
        <item x="1287"/>
        <item x="5"/>
        <item x="163"/>
        <item x="197"/>
        <item x="244"/>
        <item x="677"/>
        <item x="680"/>
        <item x="916"/>
        <item x="919"/>
        <item x="930"/>
        <item x="938"/>
        <item x="940"/>
        <item x="951"/>
        <item x="952"/>
        <item x="953"/>
        <item x="960"/>
        <item x="970"/>
        <item x="998"/>
        <item x="1054"/>
        <item x="1133"/>
        <item x="1165"/>
        <item x="1171"/>
        <item x="1191"/>
        <item x="1252"/>
        <item x="1253"/>
        <item x="1257"/>
        <item x="1292"/>
        <item t="default"/>
      </items>
    </pivotField>
    <pivotField compact="0" outline="0" showAll="0"/>
    <pivotField compact="0" outline="0" showAll="0"/>
    <pivotField compact="0" outline="0" showAll="0"/>
    <pivotField compact="0" numFmtId="6" outline="0" showAll="0"/>
    <pivotField compact="0" numFmtId="6" outline="0" showAll="0"/>
    <pivotField compact="0" numFmtId="6" outline="0" showAll="0"/>
    <pivotField compact="0" outline="0" showAll="0"/>
    <pivotField compact="0" outline="0" showAll="0"/>
    <pivotField compact="0" outline="0" showAll="0"/>
  </pivotFields>
  <rowFields count="1">
    <field x="12"/>
  </rowFields>
  <rowItems count="90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5"/>
    </i>
    <i>
      <x v="276"/>
    </i>
    <i>
      <x v="277"/>
    </i>
    <i>
      <x v="278"/>
    </i>
    <i>
      <x v="279"/>
    </i>
    <i>
      <x v="280"/>
    </i>
    <i>
      <x v="281"/>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1"/>
    </i>
    <i>
      <x v="342"/>
    </i>
    <i>
      <x v="343"/>
    </i>
    <i>
      <x v="344"/>
    </i>
    <i>
      <x v="345"/>
    </i>
    <i>
      <x v="346"/>
    </i>
    <i>
      <x v="347"/>
    </i>
    <i>
      <x v="348"/>
    </i>
    <i>
      <x v="349"/>
    </i>
    <i>
      <x v="351"/>
    </i>
    <i>
      <x v="352"/>
    </i>
    <i>
      <x v="354"/>
    </i>
    <i>
      <x v="355"/>
    </i>
    <i>
      <x v="356"/>
    </i>
    <i>
      <x v="357"/>
    </i>
    <i>
      <x v="358"/>
    </i>
    <i>
      <x v="359"/>
    </i>
    <i>
      <x v="360"/>
    </i>
    <i>
      <x v="361"/>
    </i>
    <i>
      <x v="362"/>
    </i>
    <i>
      <x v="363"/>
    </i>
    <i>
      <x v="364"/>
    </i>
    <i>
      <x v="365"/>
    </i>
    <i>
      <x v="366"/>
    </i>
    <i>
      <x v="367"/>
    </i>
    <i>
      <x v="368"/>
    </i>
    <i>
      <x v="369"/>
    </i>
    <i>
      <x v="370"/>
    </i>
    <i>
      <x v="372"/>
    </i>
    <i>
      <x v="373"/>
    </i>
    <i>
      <x v="374"/>
    </i>
    <i>
      <x v="375"/>
    </i>
    <i>
      <x v="376"/>
    </i>
    <i>
      <x v="377"/>
    </i>
    <i>
      <x v="378"/>
    </i>
    <i>
      <x v="379"/>
    </i>
    <i>
      <x v="380"/>
    </i>
    <i>
      <x v="381"/>
    </i>
    <i>
      <x v="382"/>
    </i>
    <i>
      <x v="383"/>
    </i>
    <i>
      <x v="384"/>
    </i>
    <i>
      <x v="385"/>
    </i>
    <i>
      <x v="386"/>
    </i>
    <i>
      <x v="387"/>
    </i>
    <i>
      <x v="388"/>
    </i>
    <i>
      <x v="389"/>
    </i>
    <i>
      <x v="390"/>
    </i>
    <i>
      <x v="391"/>
    </i>
    <i>
      <x v="392"/>
    </i>
    <i>
      <x v="393"/>
    </i>
    <i>
      <x v="394"/>
    </i>
    <i>
      <x v="395"/>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9"/>
    </i>
    <i>
      <x v="440"/>
    </i>
    <i>
      <x v="441"/>
    </i>
    <i>
      <x v="442"/>
    </i>
    <i>
      <x v="443"/>
    </i>
    <i>
      <x v="565"/>
    </i>
    <i>
      <x v="566"/>
    </i>
    <i>
      <x v="567"/>
    </i>
    <i>
      <x v="568"/>
    </i>
    <i>
      <x v="569"/>
    </i>
    <i>
      <x v="570"/>
    </i>
    <i>
      <x v="571"/>
    </i>
    <i>
      <x v="572"/>
    </i>
    <i>
      <x v="573"/>
    </i>
    <i>
      <x v="574"/>
    </i>
    <i>
      <x v="575"/>
    </i>
    <i>
      <x v="576"/>
    </i>
    <i>
      <x v="577"/>
    </i>
    <i>
      <x v="578"/>
    </i>
    <i>
      <x v="579"/>
    </i>
    <i>
      <x v="580"/>
    </i>
    <i>
      <x v="581"/>
    </i>
    <i>
      <x v="582"/>
    </i>
    <i>
      <x v="583"/>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2"/>
    </i>
    <i>
      <x v="623"/>
    </i>
    <i>
      <x v="624"/>
    </i>
    <i>
      <x v="625"/>
    </i>
    <i>
      <x v="626"/>
    </i>
    <i>
      <x v="627"/>
    </i>
    <i>
      <x v="628"/>
    </i>
    <i>
      <x v="629"/>
    </i>
    <i>
      <x v="630"/>
    </i>
    <i>
      <x v="631"/>
    </i>
    <i>
      <x v="632"/>
    </i>
    <i>
      <x v="633"/>
    </i>
    <i>
      <x v="634"/>
    </i>
    <i>
      <x v="635"/>
    </i>
    <i>
      <x v="636"/>
    </i>
    <i>
      <x v="637"/>
    </i>
    <i>
      <x v="638"/>
    </i>
    <i>
      <x v="639"/>
    </i>
    <i>
      <x v="640"/>
    </i>
    <i>
      <x v="641"/>
    </i>
    <i>
      <x v="642"/>
    </i>
    <i>
      <x v="643"/>
    </i>
    <i>
      <x v="644"/>
    </i>
    <i>
      <x v="645"/>
    </i>
    <i>
      <x v="646"/>
    </i>
    <i>
      <x v="647"/>
    </i>
    <i>
      <x v="648"/>
    </i>
    <i>
      <x v="649"/>
    </i>
    <i>
      <x v="650"/>
    </i>
    <i>
      <x v="651"/>
    </i>
    <i>
      <x v="652"/>
    </i>
    <i>
      <x v="653"/>
    </i>
    <i>
      <x v="654"/>
    </i>
    <i>
      <x v="655"/>
    </i>
    <i>
      <x v="656"/>
    </i>
    <i>
      <x v="657"/>
    </i>
    <i>
      <x v="658"/>
    </i>
    <i>
      <x v="659"/>
    </i>
    <i>
      <x v="660"/>
    </i>
    <i>
      <x v="661"/>
    </i>
    <i>
      <x v="662"/>
    </i>
    <i>
      <x v="663"/>
    </i>
    <i>
      <x v="664"/>
    </i>
    <i>
      <x v="665"/>
    </i>
    <i>
      <x v="666"/>
    </i>
    <i>
      <x v="667"/>
    </i>
    <i>
      <x v="668"/>
    </i>
    <i>
      <x v="669"/>
    </i>
    <i>
      <x v="670"/>
    </i>
    <i>
      <x v="671"/>
    </i>
    <i>
      <x v="672"/>
    </i>
    <i>
      <x v="673"/>
    </i>
    <i>
      <x v="674"/>
    </i>
    <i>
      <x v="675"/>
    </i>
    <i>
      <x v="676"/>
    </i>
    <i>
      <x v="677"/>
    </i>
    <i>
      <x v="678"/>
    </i>
    <i>
      <x v="679"/>
    </i>
    <i>
      <x v="680"/>
    </i>
    <i>
      <x v="681"/>
    </i>
    <i>
      <x v="682"/>
    </i>
    <i>
      <x v="683"/>
    </i>
    <i>
      <x v="684"/>
    </i>
    <i>
      <x v="685"/>
    </i>
    <i>
      <x v="686"/>
    </i>
    <i>
      <x v="687"/>
    </i>
    <i>
      <x v="688"/>
    </i>
    <i>
      <x v="689"/>
    </i>
    <i>
      <x v="690"/>
    </i>
    <i>
      <x v="691"/>
    </i>
    <i>
      <x v="692"/>
    </i>
    <i>
      <x v="693"/>
    </i>
    <i>
      <x v="694"/>
    </i>
    <i>
      <x v="695"/>
    </i>
    <i>
      <x v="696"/>
    </i>
    <i>
      <x v="697"/>
    </i>
    <i>
      <x v="698"/>
    </i>
    <i>
      <x v="699"/>
    </i>
    <i>
      <x v="700"/>
    </i>
    <i>
      <x v="701"/>
    </i>
    <i>
      <x v="702"/>
    </i>
    <i>
      <x v="703"/>
    </i>
    <i>
      <x v="704"/>
    </i>
    <i>
      <x v="705"/>
    </i>
    <i>
      <x v="706"/>
    </i>
    <i>
      <x v="707"/>
    </i>
    <i>
      <x v="708"/>
    </i>
    <i>
      <x v="709"/>
    </i>
    <i>
      <x v="710"/>
    </i>
    <i>
      <x v="711"/>
    </i>
    <i>
      <x v="712"/>
    </i>
    <i>
      <x v="713"/>
    </i>
    <i>
      <x v="714"/>
    </i>
    <i>
      <x v="715"/>
    </i>
    <i>
      <x v="716"/>
    </i>
    <i>
      <x v="717"/>
    </i>
    <i>
      <x v="718"/>
    </i>
    <i>
      <x v="719"/>
    </i>
    <i>
      <x v="720"/>
    </i>
    <i>
      <x v="721"/>
    </i>
    <i>
      <x v="722"/>
    </i>
    <i>
      <x v="723"/>
    </i>
    <i>
      <x v="724"/>
    </i>
    <i>
      <x v="725"/>
    </i>
    <i>
      <x v="726"/>
    </i>
    <i>
      <x v="727"/>
    </i>
    <i>
      <x v="728"/>
    </i>
    <i>
      <x v="729"/>
    </i>
    <i>
      <x v="730"/>
    </i>
    <i>
      <x v="731"/>
    </i>
    <i>
      <x v="732"/>
    </i>
    <i>
      <x v="733"/>
    </i>
    <i>
      <x v="734"/>
    </i>
    <i>
      <x v="735"/>
    </i>
    <i>
      <x v="736"/>
    </i>
    <i>
      <x v="737"/>
    </i>
    <i>
      <x v="738"/>
    </i>
    <i>
      <x v="739"/>
    </i>
    <i>
      <x v="740"/>
    </i>
    <i>
      <x v="741"/>
    </i>
    <i>
      <x v="742"/>
    </i>
    <i>
      <x v="743"/>
    </i>
    <i>
      <x v="744"/>
    </i>
    <i>
      <x v="745"/>
    </i>
    <i>
      <x v="746"/>
    </i>
    <i>
      <x v="747"/>
    </i>
    <i>
      <x v="748"/>
    </i>
    <i>
      <x v="749"/>
    </i>
    <i>
      <x v="750"/>
    </i>
    <i>
      <x v="751"/>
    </i>
    <i>
      <x v="752"/>
    </i>
    <i>
      <x v="753"/>
    </i>
    <i>
      <x v="754"/>
    </i>
    <i>
      <x v="755"/>
    </i>
    <i>
      <x v="756"/>
    </i>
    <i>
      <x v="757"/>
    </i>
    <i>
      <x v="758"/>
    </i>
    <i>
      <x v="759"/>
    </i>
    <i>
      <x v="760"/>
    </i>
    <i>
      <x v="761"/>
    </i>
    <i>
      <x v="762"/>
    </i>
    <i>
      <x v="763"/>
    </i>
    <i>
      <x v="764"/>
    </i>
    <i>
      <x v="765"/>
    </i>
    <i>
      <x v="766"/>
    </i>
    <i>
      <x v="767"/>
    </i>
    <i>
      <x v="768"/>
    </i>
    <i>
      <x v="769"/>
    </i>
    <i>
      <x v="770"/>
    </i>
    <i>
      <x v="771"/>
    </i>
    <i>
      <x v="772"/>
    </i>
    <i>
      <x v="773"/>
    </i>
    <i>
      <x v="774"/>
    </i>
    <i>
      <x v="775"/>
    </i>
    <i>
      <x v="776"/>
    </i>
    <i>
      <x v="777"/>
    </i>
    <i>
      <x v="778"/>
    </i>
    <i>
      <x v="779"/>
    </i>
    <i>
      <x v="780"/>
    </i>
    <i>
      <x v="781"/>
    </i>
    <i>
      <x v="782"/>
    </i>
    <i>
      <x v="783"/>
    </i>
    <i>
      <x v="784"/>
    </i>
    <i>
      <x v="785"/>
    </i>
    <i>
      <x v="786"/>
    </i>
    <i>
      <x v="787"/>
    </i>
    <i>
      <x v="788"/>
    </i>
    <i>
      <x v="789"/>
    </i>
    <i>
      <x v="790"/>
    </i>
    <i>
      <x v="791"/>
    </i>
    <i>
      <x v="792"/>
    </i>
    <i>
      <x v="793"/>
    </i>
    <i>
      <x v="794"/>
    </i>
    <i>
      <x v="795"/>
    </i>
    <i>
      <x v="796"/>
    </i>
    <i>
      <x v="797"/>
    </i>
    <i>
      <x v="798"/>
    </i>
    <i>
      <x v="799"/>
    </i>
    <i>
      <x v="800"/>
    </i>
    <i>
      <x v="801"/>
    </i>
    <i>
      <x v="802"/>
    </i>
    <i>
      <x v="803"/>
    </i>
    <i>
      <x v="804"/>
    </i>
    <i>
      <x v="805"/>
    </i>
    <i>
      <x v="806"/>
    </i>
    <i>
      <x v="807"/>
    </i>
    <i>
      <x v="808"/>
    </i>
    <i>
      <x v="809"/>
    </i>
    <i>
      <x v="810"/>
    </i>
    <i>
      <x v="811"/>
    </i>
    <i>
      <x v="812"/>
    </i>
    <i>
      <x v="813"/>
    </i>
    <i>
      <x v="814"/>
    </i>
    <i>
      <x v="815"/>
    </i>
    <i>
      <x v="816"/>
    </i>
    <i>
      <x v="817"/>
    </i>
    <i>
      <x v="818"/>
    </i>
    <i>
      <x v="819"/>
    </i>
    <i>
      <x v="820"/>
    </i>
    <i>
      <x v="821"/>
    </i>
    <i>
      <x v="822"/>
    </i>
    <i>
      <x v="823"/>
    </i>
    <i>
      <x v="824"/>
    </i>
    <i>
      <x v="825"/>
    </i>
    <i>
      <x v="826"/>
    </i>
    <i>
      <x v="827"/>
    </i>
    <i>
      <x v="828"/>
    </i>
    <i>
      <x v="829"/>
    </i>
    <i>
      <x v="830"/>
    </i>
    <i>
      <x v="831"/>
    </i>
    <i>
      <x v="832"/>
    </i>
    <i>
      <x v="833"/>
    </i>
    <i>
      <x v="834"/>
    </i>
    <i>
      <x v="835"/>
    </i>
    <i>
      <x v="836"/>
    </i>
    <i>
      <x v="837"/>
    </i>
    <i>
      <x v="838"/>
    </i>
    <i>
      <x v="839"/>
    </i>
    <i>
      <x v="840"/>
    </i>
    <i>
      <x v="841"/>
    </i>
    <i>
      <x v="842"/>
    </i>
    <i>
      <x v="843"/>
    </i>
    <i>
      <x v="844"/>
    </i>
    <i>
      <x v="845"/>
    </i>
    <i>
      <x v="846"/>
    </i>
    <i>
      <x v="847"/>
    </i>
    <i>
      <x v="848"/>
    </i>
    <i>
      <x v="849"/>
    </i>
    <i>
      <x v="850"/>
    </i>
    <i>
      <x v="851"/>
    </i>
    <i>
      <x v="852"/>
    </i>
    <i>
      <x v="853"/>
    </i>
    <i>
      <x v="854"/>
    </i>
    <i>
      <x v="855"/>
    </i>
    <i>
      <x v="856"/>
    </i>
    <i>
      <x v="857"/>
    </i>
    <i>
      <x v="858"/>
    </i>
    <i>
      <x v="859"/>
    </i>
    <i>
      <x v="860"/>
    </i>
    <i>
      <x v="861"/>
    </i>
    <i>
      <x v="862"/>
    </i>
    <i>
      <x v="863"/>
    </i>
    <i>
      <x v="864"/>
    </i>
    <i>
      <x v="865"/>
    </i>
    <i>
      <x v="866"/>
    </i>
    <i>
      <x v="867"/>
    </i>
    <i>
      <x v="868"/>
    </i>
    <i>
      <x v="869"/>
    </i>
    <i>
      <x v="870"/>
    </i>
    <i>
      <x v="871"/>
    </i>
    <i>
      <x v="872"/>
    </i>
    <i>
      <x v="873"/>
    </i>
    <i>
      <x v="874"/>
    </i>
    <i>
      <x v="875"/>
    </i>
    <i>
      <x v="876"/>
    </i>
    <i>
      <x v="877"/>
    </i>
    <i>
      <x v="878"/>
    </i>
    <i>
      <x v="879"/>
    </i>
    <i>
      <x v="880"/>
    </i>
    <i>
      <x v="881"/>
    </i>
    <i>
      <x v="882"/>
    </i>
    <i>
      <x v="883"/>
    </i>
    <i>
      <x v="884"/>
    </i>
    <i>
      <x v="885"/>
    </i>
    <i>
      <x v="886"/>
    </i>
    <i>
      <x v="887"/>
    </i>
    <i>
      <x v="888"/>
    </i>
    <i>
      <x v="889"/>
    </i>
    <i>
      <x v="890"/>
    </i>
    <i>
      <x v="891"/>
    </i>
    <i>
      <x v="892"/>
    </i>
    <i>
      <x v="893"/>
    </i>
    <i>
      <x v="894"/>
    </i>
    <i>
      <x v="895"/>
    </i>
    <i>
      <x v="896"/>
    </i>
    <i>
      <x v="897"/>
    </i>
    <i>
      <x v="898"/>
    </i>
    <i>
      <x v="899"/>
    </i>
    <i>
      <x v="900"/>
    </i>
    <i>
      <x v="901"/>
    </i>
    <i>
      <x v="902"/>
    </i>
    <i>
      <x v="903"/>
    </i>
    <i>
      <x v="904"/>
    </i>
    <i>
      <x v="905"/>
    </i>
    <i>
      <x v="907"/>
    </i>
    <i>
      <x v="908"/>
    </i>
    <i>
      <x v="909"/>
    </i>
    <i>
      <x v="910"/>
    </i>
    <i>
      <x v="911"/>
    </i>
    <i>
      <x v="912"/>
    </i>
    <i>
      <x v="913"/>
    </i>
    <i>
      <x v="914"/>
    </i>
    <i>
      <x v="915"/>
    </i>
    <i>
      <x v="916"/>
    </i>
    <i>
      <x v="917"/>
    </i>
    <i>
      <x v="918"/>
    </i>
    <i>
      <x v="919"/>
    </i>
    <i>
      <x v="920"/>
    </i>
    <i>
      <x v="921"/>
    </i>
    <i>
      <x v="922"/>
    </i>
    <i>
      <x v="923"/>
    </i>
    <i>
      <x v="924"/>
    </i>
    <i>
      <x v="925"/>
    </i>
    <i>
      <x v="926"/>
    </i>
    <i>
      <x v="927"/>
    </i>
    <i>
      <x v="928"/>
    </i>
    <i>
      <x v="929"/>
    </i>
    <i>
      <x v="930"/>
    </i>
    <i>
      <x v="932"/>
    </i>
    <i>
      <x v="933"/>
    </i>
    <i>
      <x v="934"/>
    </i>
    <i>
      <x v="935"/>
    </i>
    <i>
      <x v="936"/>
    </i>
    <i>
      <x v="937"/>
    </i>
    <i>
      <x v="938"/>
    </i>
    <i>
      <x v="939"/>
    </i>
    <i>
      <x v="940"/>
    </i>
    <i>
      <x v="941"/>
    </i>
    <i>
      <x v="942"/>
    </i>
    <i>
      <x v="944"/>
    </i>
    <i>
      <x v="945"/>
    </i>
    <i>
      <x v="946"/>
    </i>
    <i>
      <x v="947"/>
    </i>
    <i>
      <x v="948"/>
    </i>
    <i>
      <x v="950"/>
    </i>
    <i>
      <x v="951"/>
    </i>
    <i>
      <x v="952"/>
    </i>
    <i>
      <x v="953"/>
    </i>
    <i>
      <x v="954"/>
    </i>
    <i>
      <x v="955"/>
    </i>
    <i>
      <x v="956"/>
    </i>
    <i>
      <x v="957"/>
    </i>
    <i>
      <x v="958"/>
    </i>
    <i>
      <x v="959"/>
    </i>
    <i>
      <x v="960"/>
    </i>
    <i>
      <x v="961"/>
    </i>
    <i>
      <x v="962"/>
    </i>
    <i>
      <x v="963"/>
    </i>
    <i>
      <x v="964"/>
    </i>
    <i>
      <x v="965"/>
    </i>
    <i>
      <x v="966"/>
    </i>
    <i>
      <x v="967"/>
    </i>
    <i>
      <x v="968"/>
    </i>
    <i>
      <x v="969"/>
    </i>
    <i>
      <x v="970"/>
    </i>
    <i>
      <x v="971"/>
    </i>
    <i>
      <x v="972"/>
    </i>
    <i>
      <x v="973"/>
    </i>
    <i>
      <x v="974"/>
    </i>
    <i>
      <x v="975"/>
    </i>
    <i>
      <x v="976"/>
    </i>
    <i>
      <x v="977"/>
    </i>
    <i>
      <x v="978"/>
    </i>
    <i>
      <x v="979"/>
    </i>
    <i>
      <x v="980"/>
    </i>
    <i>
      <x v="981"/>
    </i>
    <i>
      <x v="982"/>
    </i>
    <i>
      <x v="983"/>
    </i>
    <i>
      <x v="984"/>
    </i>
    <i>
      <x v="985"/>
    </i>
    <i>
      <x v="986"/>
    </i>
    <i>
      <x v="987"/>
    </i>
    <i>
      <x v="988"/>
    </i>
    <i>
      <x v="989"/>
    </i>
    <i>
      <x v="990"/>
    </i>
    <i>
      <x v="1229"/>
    </i>
    <i>
      <x v="1230"/>
    </i>
    <i>
      <x v="1231"/>
    </i>
    <i>
      <x v="1232"/>
    </i>
    <i>
      <x v="1233"/>
    </i>
    <i>
      <x v="1234"/>
    </i>
    <i>
      <x v="1235"/>
    </i>
    <i>
      <x v="1236"/>
    </i>
    <i>
      <x v="1239"/>
    </i>
    <i>
      <x v="1241"/>
    </i>
    <i>
      <x v="1242"/>
    </i>
    <i>
      <x v="1243"/>
    </i>
    <i>
      <x v="1244"/>
    </i>
    <i>
      <x v="1245"/>
    </i>
    <i>
      <x v="1246"/>
    </i>
    <i>
      <x v="1247"/>
    </i>
    <i>
      <x v="1248"/>
    </i>
    <i>
      <x v="1253"/>
    </i>
    <i>
      <x v="1254"/>
    </i>
    <i>
      <x v="1255"/>
    </i>
    <i>
      <x v="1269"/>
    </i>
    <i>
      <x v="1271"/>
    </i>
    <i>
      <x v="1272"/>
    </i>
    <i>
      <x v="1273"/>
    </i>
    <i>
      <x v="1274"/>
    </i>
    <i>
      <x v="1275"/>
    </i>
    <i>
      <x v="1276"/>
    </i>
    <i>
      <x v="1277"/>
    </i>
    <i>
      <x v="1278"/>
    </i>
    <i>
      <x v="1279"/>
    </i>
    <i>
      <x v="1280"/>
    </i>
    <i>
      <x v="1281"/>
    </i>
    <i>
      <x v="1282"/>
    </i>
    <i>
      <x v="1283"/>
    </i>
    <i>
      <x v="1284"/>
    </i>
    <i>
      <x v="1285"/>
    </i>
    <i>
      <x v="1286"/>
    </i>
    <i>
      <x v="1287"/>
    </i>
    <i>
      <x v="1288"/>
    </i>
    <i>
      <x v="1289"/>
    </i>
    <i>
      <x v="1290"/>
    </i>
    <i>
      <x v="1291"/>
    </i>
    <i>
      <x v="1292"/>
    </i>
    <i>
      <x v="1293"/>
    </i>
    <i>
      <x v="1294"/>
    </i>
    <i t="grand">
      <x/>
    </i>
  </rowItems>
  <colFields count="1">
    <field x="0"/>
  </colFields>
  <colItems count="5">
    <i>
      <x/>
    </i>
    <i>
      <x v="1"/>
    </i>
    <i>
      <x v="2"/>
    </i>
    <i>
      <x v="3"/>
    </i>
    <i t="grand">
      <x/>
    </i>
  </colItems>
  <pageFields count="1">
    <pageField fld="7" item="14" hier="-1"/>
  </pageFields>
  <dataFields count="1">
    <dataField name="Cuenta de Contrato" fld="1" subtotal="count" baseField="0" baseItem="0"/>
  </dataFields>
  <formats count="4">
    <format dxfId="2115">
      <pivotArea dataOnly="0" outline="0" fieldPosition="0">
        <references count="1">
          <reference field="0" count="0"/>
        </references>
      </pivotArea>
    </format>
    <format dxfId="2114">
      <pivotArea dataOnly="0" outline="0" fieldPosition="0">
        <references count="1">
          <reference field="0" count="0"/>
        </references>
      </pivotArea>
    </format>
    <format dxfId="2113">
      <pivotArea dataOnly="0" grandCol="1" outline="0" fieldPosition="0"/>
    </format>
    <format dxfId="2112">
      <pivotArea dataOnly="0"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name="TablaDinámica13"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Tipo de contrato">
  <location ref="AE29:AQ34" firstHeaderRow="1" firstDataRow="3" firstDataCol="1" rowPageCount="2" colPageCount="1"/>
  <pivotFields count="56">
    <pivotField axis="axisCol" showAll="0">
      <items count="8">
        <item x="0"/>
        <item x="1"/>
        <item x="2"/>
        <item x="3"/>
        <item x="4"/>
        <item h="1" x="5"/>
        <item h="1" x="6"/>
        <item t="default"/>
      </items>
    </pivotField>
    <pivotField dataField="1" showAll="0"/>
    <pivotField showAll="0"/>
    <pivotField showAll="0"/>
    <pivotField showAll="0"/>
    <pivotField showAll="0"/>
    <pivotField showAll="0">
      <items count="13">
        <item m="1" x="10"/>
        <item x="4"/>
        <item x="3"/>
        <item x="5"/>
        <item x="2"/>
        <item x="1"/>
        <item x="6"/>
        <item h="1" f="1" x="11"/>
        <item h="1" x="0"/>
        <item h="1" m="1" x="9"/>
        <item h="1" x="7"/>
        <item h="1" x="8"/>
        <item t="default"/>
      </items>
    </pivotField>
    <pivotField showAll="0"/>
    <pivotField axis="axisRow" showAll="0">
      <items count="7">
        <item x="5"/>
        <item x="1"/>
        <item x="0"/>
        <item h="1" x="3"/>
        <item h="1" x="2"/>
        <item h="1" x="4"/>
        <item t="default"/>
      </items>
    </pivotField>
    <pivotField showAll="0"/>
    <pivotField showAll="0"/>
    <pivotField showAll="0"/>
    <pivotField showAll="0"/>
    <pivotField showAll="0"/>
    <pivotField showAll="0"/>
    <pivotField showAll="0"/>
    <pivotField numFmtId="6" showAll="0"/>
    <pivotField numFmtId="6" showAll="0"/>
    <pivotField dataField="1" numFmtId="6" showAll="0"/>
    <pivotField showAll="0"/>
    <pivotField showAll="0"/>
    <pivotField showAll="0"/>
    <pivotField showAll="0"/>
    <pivotField showAll="0"/>
    <pivotField axis="axisPage" multipleItemSelectionAllowed="1" showAll="0">
      <items count="13">
        <item x="10"/>
        <item h="1" x="1"/>
        <item x="6"/>
        <item m="1" x="11"/>
        <item x="2"/>
        <item x="7"/>
        <item x="8"/>
        <item x="5"/>
        <item x="0"/>
        <item x="4"/>
        <item x="3"/>
        <item x="9"/>
        <item t="default"/>
      </items>
    </pivotField>
    <pivotField showAll="0"/>
    <pivotField showAll="0"/>
    <pivotField showAll="0"/>
    <pivotField showAll="0"/>
    <pivotField axis="axisPage" multipleItemSelectionAllowed="1" showAll="0">
      <items count="619">
        <item x="617"/>
        <item x="0"/>
        <item x="1"/>
        <item x="2"/>
        <item x="3"/>
        <item x="4"/>
        <item x="5"/>
        <item x="6"/>
        <item x="8"/>
        <item x="7"/>
        <item x="10"/>
        <item x="9"/>
        <item x="11"/>
        <item x="12"/>
        <item x="13"/>
        <item x="14"/>
        <item x="16"/>
        <item x="17"/>
        <item x="19"/>
        <item x="18"/>
        <item x="15"/>
        <item x="23"/>
        <item x="22"/>
        <item x="21"/>
        <item x="25"/>
        <item x="28"/>
        <item x="26"/>
        <item x="24"/>
        <item x="30"/>
        <item x="29"/>
        <item x="20"/>
        <item x="31"/>
        <item x="33"/>
        <item x="32"/>
        <item x="34"/>
        <item x="35"/>
        <item x="36"/>
        <item x="37"/>
        <item x="38"/>
        <item x="39"/>
        <item x="40"/>
        <item x="41"/>
        <item x="42"/>
        <item x="43"/>
        <item x="44"/>
        <item x="45"/>
        <item x="46"/>
        <item x="47"/>
        <item x="48"/>
        <item x="27"/>
        <item x="132"/>
        <item x="49"/>
        <item x="50"/>
        <item x="51"/>
        <item x="70"/>
        <item x="53"/>
        <item x="54"/>
        <item x="55"/>
        <item x="56"/>
        <item x="58"/>
        <item x="59"/>
        <item x="57"/>
        <item x="60"/>
        <item x="61"/>
        <item x="62"/>
        <item x="63"/>
        <item x="52"/>
        <item x="64"/>
        <item x="67"/>
        <item x="68"/>
        <item x="66"/>
        <item x="69"/>
        <item x="65"/>
        <item x="71"/>
        <item x="72"/>
        <item x="73"/>
        <item x="75"/>
        <item x="76"/>
        <item x="79"/>
        <item x="77"/>
        <item x="78"/>
        <item x="74"/>
        <item x="82"/>
        <item x="80"/>
        <item x="84"/>
        <item x="85"/>
        <item x="83"/>
        <item x="87"/>
        <item x="86"/>
        <item x="91"/>
        <item x="90"/>
        <item x="88"/>
        <item x="92"/>
        <item x="89"/>
        <item x="93"/>
        <item x="94"/>
        <item x="96"/>
        <item x="95"/>
        <item x="98"/>
        <item x="97"/>
        <item x="99"/>
        <item x="100"/>
        <item x="101"/>
        <item x="102"/>
        <item x="104"/>
        <item x="103"/>
        <item x="105"/>
        <item x="106"/>
        <item x="107"/>
        <item x="108"/>
        <item x="111"/>
        <item x="110"/>
        <item x="109"/>
        <item x="112"/>
        <item x="113"/>
        <item x="114"/>
        <item x="81"/>
        <item x="116"/>
        <item x="117"/>
        <item x="118"/>
        <item x="119"/>
        <item x="115"/>
        <item x="121"/>
        <item x="122"/>
        <item x="120"/>
        <item x="133"/>
        <item x="124"/>
        <item x="126"/>
        <item x="125"/>
        <item x="123"/>
        <item x="127"/>
        <item x="129"/>
        <item x="130"/>
        <item x="131"/>
        <item x="128"/>
        <item x="134"/>
        <item x="136"/>
        <item x="135"/>
        <item x="140"/>
        <item x="141"/>
        <item x="138"/>
        <item x="137"/>
        <item x="143"/>
        <item x="142"/>
        <item x="139"/>
        <item x="144"/>
        <item x="149"/>
        <item x="145"/>
        <item x="152"/>
        <item x="151"/>
        <item x="146"/>
        <item x="147"/>
        <item x="153"/>
        <item x="148"/>
        <item x="154"/>
        <item x="150"/>
        <item x="155"/>
        <item x="157"/>
        <item x="159"/>
        <item x="156"/>
        <item x="158"/>
        <item x="160"/>
        <item x="162"/>
        <item x="161"/>
        <item x="163"/>
        <item x="164"/>
        <item x="166"/>
        <item x="165"/>
        <item x="167"/>
        <item x="168"/>
        <item x="170"/>
        <item x="169"/>
        <item x="171"/>
        <item x="172"/>
        <item x="173"/>
        <item x="174"/>
        <item x="175"/>
        <item x="176"/>
        <item x="177"/>
        <item x="178"/>
        <item x="179"/>
        <item x="180"/>
        <item x="181"/>
        <item x="182"/>
        <item x="295"/>
        <item x="185"/>
        <item x="183"/>
        <item x="184"/>
        <item x="186"/>
        <item x="187"/>
        <item x="188"/>
        <item x="189"/>
        <item x="191"/>
        <item x="190"/>
        <item x="192"/>
        <item x="193"/>
        <item x="197"/>
        <item x="195"/>
        <item x="196"/>
        <item x="199"/>
        <item x="198"/>
        <item x="200"/>
        <item x="194"/>
        <item x="201"/>
        <item x="296"/>
        <item x="202"/>
        <item x="204"/>
        <item x="203"/>
        <item x="207"/>
        <item x="209"/>
        <item x="205"/>
        <item x="206"/>
        <item x="210"/>
        <item x="212"/>
        <item x="211"/>
        <item x="208"/>
        <item x="213"/>
        <item x="214"/>
        <item x="215"/>
        <item x="217"/>
        <item x="216"/>
        <item x="218"/>
        <item x="220"/>
        <item x="221"/>
        <item x="223"/>
        <item x="222"/>
        <item x="224"/>
        <item x="225"/>
        <item x="219"/>
        <item x="227"/>
        <item x="228"/>
        <item x="226"/>
        <item x="229"/>
        <item x="231"/>
        <item x="230"/>
        <item x="232"/>
        <item x="233"/>
        <item x="237"/>
        <item x="240"/>
        <item x="239"/>
        <item x="235"/>
        <item x="238"/>
        <item x="241"/>
        <item x="242"/>
        <item x="246"/>
        <item x="244"/>
        <item x="245"/>
        <item x="247"/>
        <item x="243"/>
        <item x="250"/>
        <item x="251"/>
        <item x="253"/>
        <item x="248"/>
        <item x="252"/>
        <item x="254"/>
        <item x="255"/>
        <item x="257"/>
        <item x="249"/>
        <item x="259"/>
        <item x="258"/>
        <item x="256"/>
        <item x="260"/>
        <item x="261"/>
        <item x="266"/>
        <item x="265"/>
        <item x="264"/>
        <item x="263"/>
        <item x="267"/>
        <item x="262"/>
        <item x="234"/>
        <item x="236"/>
        <item x="297"/>
        <item x="268"/>
        <item x="269"/>
        <item x="271"/>
        <item x="273"/>
        <item x="275"/>
        <item x="274"/>
        <item x="272"/>
        <item x="276"/>
        <item x="270"/>
        <item x="279"/>
        <item x="277"/>
        <item x="280"/>
        <item x="278"/>
        <item x="281"/>
        <item x="282"/>
        <item x="285"/>
        <item x="283"/>
        <item x="284"/>
        <item x="286"/>
        <item x="288"/>
        <item x="287"/>
        <item x="290"/>
        <item x="289"/>
        <item x="291"/>
        <item x="292"/>
        <item x="293"/>
        <item x="294"/>
        <item x="298"/>
        <item x="300"/>
        <item x="304"/>
        <item x="303"/>
        <item x="306"/>
        <item x="307"/>
        <item x="302"/>
        <item x="305"/>
        <item x="310"/>
        <item x="311"/>
        <item x="299"/>
        <item x="308"/>
        <item x="301"/>
        <item x="312"/>
        <item x="309"/>
        <item x="313"/>
        <item x="314"/>
        <item x="400"/>
        <item x="401"/>
        <item x="315"/>
        <item x="402"/>
        <item x="316"/>
        <item x="317"/>
        <item x="318"/>
        <item x="321"/>
        <item x="319"/>
        <item x="320"/>
        <item x="322"/>
        <item x="324"/>
        <item x="323"/>
        <item x="325"/>
        <item x="326"/>
        <item x="327"/>
        <item x="328"/>
        <item x="329"/>
        <item x="330"/>
        <item x="331"/>
        <item x="403"/>
        <item x="333"/>
        <item x="332"/>
        <item x="334"/>
        <item x="335"/>
        <item x="336"/>
        <item x="338"/>
        <item x="337"/>
        <item x="341"/>
        <item x="342"/>
        <item x="340"/>
        <item x="339"/>
        <item x="344"/>
        <item x="345"/>
        <item x="346"/>
        <item x="347"/>
        <item x="343"/>
        <item x="349"/>
        <item x="348"/>
        <item x="350"/>
        <item x="352"/>
        <item x="353"/>
        <item x="351"/>
        <item x="354"/>
        <item x="356"/>
        <item x="355"/>
        <item x="357"/>
        <item x="359"/>
        <item x="360"/>
        <item x="358"/>
        <item x="361"/>
        <item x="362"/>
        <item x="363"/>
        <item x="365"/>
        <item x="364"/>
        <item x="367"/>
        <item x="366"/>
        <item x="368"/>
        <item x="369"/>
        <item x="373"/>
        <item x="371"/>
        <item x="370"/>
        <item x="374"/>
        <item x="376"/>
        <item x="372"/>
        <item x="379"/>
        <item x="378"/>
        <item x="377"/>
        <item x="375"/>
        <item x="380"/>
        <item x="381"/>
        <item x="383"/>
        <item x="384"/>
        <item x="385"/>
        <item x="388"/>
        <item x="382"/>
        <item x="387"/>
        <item x="386"/>
        <item x="389"/>
        <item x="390"/>
        <item x="391"/>
        <item x="392"/>
        <item x="395"/>
        <item x="393"/>
        <item x="394"/>
        <item x="396"/>
        <item x="399"/>
        <item x="398"/>
        <item x="397"/>
        <item x="404"/>
        <item x="405"/>
        <item x="406"/>
        <item x="407"/>
        <item x="410"/>
        <item x="408"/>
        <item x="411"/>
        <item x="409"/>
        <item x="412"/>
        <item x="414"/>
        <item x="415"/>
        <item x="413"/>
        <item x="417"/>
        <item x="416"/>
        <item x="418"/>
        <item x="420"/>
        <item x="424"/>
        <item x="422"/>
        <item x="423"/>
        <item x="419"/>
        <item x="425"/>
        <item x="421"/>
        <item x="426"/>
        <item x="427"/>
        <item x="428"/>
        <item x="429"/>
        <item x="430"/>
        <item x="431"/>
        <item x="432"/>
        <item x="435"/>
        <item x="436"/>
        <item x="433"/>
        <item x="434"/>
        <item x="437"/>
        <item x="438"/>
        <item x="439"/>
        <item x="441"/>
        <item x="440"/>
        <item x="442"/>
        <item x="443"/>
        <item x="447"/>
        <item x="448"/>
        <item x="444"/>
        <item x="451"/>
        <item x="452"/>
        <item x="446"/>
        <item x="450"/>
        <item x="449"/>
        <item x="445"/>
        <item x="454"/>
        <item x="455"/>
        <item x="453"/>
        <item x="457"/>
        <item x="456"/>
        <item x="460"/>
        <item x="459"/>
        <item x="458"/>
        <item x="466"/>
        <item x="465"/>
        <item x="463"/>
        <item x="461"/>
        <item x="467"/>
        <item x="462"/>
        <item x="464"/>
        <item x="469"/>
        <item x="471"/>
        <item x="468"/>
        <item x="470"/>
        <item x="473"/>
        <item x="472"/>
        <item x="476"/>
        <item x="477"/>
        <item x="474"/>
        <item x="475"/>
        <item x="479"/>
        <item x="480"/>
        <item x="478"/>
        <item x="481"/>
        <item x="483"/>
        <item x="482"/>
        <item x="486"/>
        <item x="485"/>
        <item x="488"/>
        <item x="487"/>
        <item x="484"/>
        <item x="489"/>
        <item x="490"/>
        <item x="491"/>
        <item x="492"/>
        <item x="493"/>
        <item x="494"/>
        <item x="495"/>
        <item x="496"/>
        <item x="497"/>
        <item x="498"/>
        <item x="499"/>
        <item x="500"/>
        <item x="501"/>
        <item x="502"/>
        <item x="503"/>
        <item x="505"/>
        <item x="506"/>
        <item x="504"/>
        <item x="507"/>
        <item x="509"/>
        <item x="508"/>
        <item x="510"/>
        <item x="511"/>
        <item x="512"/>
        <item x="513"/>
        <item x="514"/>
        <item x="515"/>
        <item x="516"/>
        <item x="517"/>
        <item x="519"/>
        <item x="518"/>
        <item x="520"/>
        <item x="521"/>
        <item x="522"/>
        <item x="523"/>
        <item x="525"/>
        <item x="524"/>
        <item x="526"/>
        <item x="529"/>
        <item x="528"/>
        <item x="527"/>
        <item x="532"/>
        <item x="531"/>
        <item x="533"/>
        <item x="530"/>
        <item x="535"/>
        <item x="534"/>
        <item x="540"/>
        <item x="537"/>
        <item x="544"/>
        <item x="539"/>
        <item x="543"/>
        <item x="541"/>
        <item x="538"/>
        <item x="536"/>
        <item x="546"/>
        <item x="548"/>
        <item x="549"/>
        <item x="545"/>
        <item x="542"/>
        <item x="547"/>
        <item x="550"/>
        <item x="551"/>
        <item x="557"/>
        <item x="555"/>
        <item x="553"/>
        <item x="556"/>
        <item x="558"/>
        <item x="561"/>
        <item x="554"/>
        <item x="564"/>
        <item x="562"/>
        <item x="563"/>
        <item x="552"/>
        <item x="565"/>
        <item x="560"/>
        <item x="567"/>
        <item x="568"/>
        <item x="569"/>
        <item x="570"/>
        <item x="572"/>
        <item x="571"/>
        <item x="573"/>
        <item x="559"/>
        <item x="578"/>
        <item x="577"/>
        <item x="575"/>
        <item x="576"/>
        <item x="580"/>
        <item x="579"/>
        <item x="581"/>
        <item x="583"/>
        <item x="584"/>
        <item x="582"/>
        <item x="574"/>
        <item x="585"/>
        <item x="586"/>
        <item x="587"/>
        <item x="588"/>
        <item x="589"/>
        <item x="590"/>
        <item x="591"/>
        <item x="592"/>
        <item x="593"/>
        <item x="594"/>
        <item x="595"/>
        <item x="597"/>
        <item x="596"/>
        <item x="598"/>
        <item x="599"/>
        <item x="600"/>
        <item x="601"/>
        <item x="602"/>
        <item x="603"/>
        <item x="604"/>
        <item x="605"/>
        <item x="608"/>
        <item x="607"/>
        <item x="606"/>
        <item x="609"/>
        <item x="612"/>
        <item x="610"/>
        <item x="611"/>
        <item x="613"/>
        <item x="615"/>
        <item h="1" x="614"/>
        <item h="1" x="616"/>
        <item h="1" x="56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
  </rowFields>
  <rowItems count="3">
    <i>
      <x v="1"/>
    </i>
    <i>
      <x v="2"/>
    </i>
    <i t="grand">
      <x/>
    </i>
  </rowItems>
  <colFields count="2">
    <field x="0"/>
    <field x="-2"/>
  </colFields>
  <colItems count="12">
    <i>
      <x/>
      <x/>
    </i>
    <i r="1" i="1">
      <x v="1"/>
    </i>
    <i>
      <x v="1"/>
      <x/>
    </i>
    <i r="1" i="1">
      <x v="1"/>
    </i>
    <i>
      <x v="2"/>
      <x/>
    </i>
    <i r="1" i="1">
      <x v="1"/>
    </i>
    <i>
      <x v="3"/>
      <x/>
    </i>
    <i r="1" i="1">
      <x v="1"/>
    </i>
    <i>
      <x v="4"/>
      <x/>
    </i>
    <i r="1" i="1">
      <x v="1"/>
    </i>
    <i t="grand">
      <x/>
    </i>
    <i t="grand" i="1">
      <x/>
    </i>
  </colItems>
  <pageFields count="2">
    <pageField fld="24" hier="-1"/>
    <pageField fld="29" hier="-1"/>
  </pageFields>
  <dataFields count="2">
    <dataField name="Cuenta de Contrato" fld="1" subtotal="count" baseField="0" baseItem="0"/>
    <dataField name="Suma de Vr. Total contrato" fld="18" baseField="8" baseItem="1" numFmtId="165"/>
  </dataFields>
  <formats count="5">
    <format dxfId="2120">
      <pivotArea dataOnly="0" outline="0" fieldPosition="0">
        <references count="1">
          <reference field="0" count="0"/>
        </references>
      </pivotArea>
    </format>
    <format dxfId="2119">
      <pivotArea dataOnly="0" outline="0" fieldPosition="0">
        <references count="1">
          <reference field="0" count="0"/>
        </references>
      </pivotArea>
    </format>
    <format dxfId="2118">
      <pivotArea dataOnly="0" grandCol="1" outline="0" fieldPosition="0"/>
    </format>
    <format dxfId="2117">
      <pivotArea dataOnly="0" grandCol="1" outline="0" fieldPosition="0"/>
    </format>
    <format dxfId="2116">
      <pivotArea outline="0" fieldPosition="0">
        <references count="1">
          <reference field="4294967294" count="1">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name="TablaDinámica1"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Modalidad de contratación">
  <location ref="A4:F21" firstHeaderRow="0" firstDataRow="1" firstDataCol="1" rowPageCount="2" colPageCount="1"/>
  <pivotFields count="56">
    <pivotField axis="axisPage" showAll="0">
      <items count="8">
        <item x="0"/>
        <item x="1"/>
        <item x="2"/>
        <item x="3"/>
        <item x="4"/>
        <item x="6"/>
        <item x="5"/>
        <item t="default"/>
      </items>
    </pivotField>
    <pivotField dataField="1" showAll="0"/>
    <pivotField showAll="0"/>
    <pivotField showAll="0"/>
    <pivotField showAll="0"/>
    <pivotField showAll="0"/>
    <pivotField showAll="0" sortType="descending">
      <items count="13">
        <item x="8"/>
        <item x="4"/>
        <item m="1" x="10"/>
        <item x="0"/>
        <item f="1" x="11"/>
        <item x="5"/>
        <item x="3"/>
        <item x="6"/>
        <item m="1" x="9"/>
        <item x="2"/>
        <item x="1"/>
        <item x="7"/>
        <item t="default"/>
      </items>
      <autoSortScope>
        <pivotArea dataOnly="0" outline="0" fieldPosition="0">
          <references count="1">
            <reference field="4294967294" count="1" selected="0">
              <x v="4"/>
            </reference>
          </references>
        </pivotArea>
      </autoSortScope>
    </pivotField>
    <pivotField axis="axisRow" showAll="0">
      <items count="22">
        <item x="15"/>
        <item x="3"/>
        <item m="1" x="17"/>
        <item x="10"/>
        <item x="4"/>
        <item x="6"/>
        <item x="8"/>
        <item x="12"/>
        <item x="1"/>
        <item x="7"/>
        <item m="1" x="18"/>
        <item x="9"/>
        <item x="13"/>
        <item x="2"/>
        <item m="1" x="19"/>
        <item m="1" x="20"/>
        <item x="0"/>
        <item x="11"/>
        <item m="1" x="16"/>
        <item x="5"/>
        <item x="14"/>
        <item t="default"/>
      </items>
    </pivotField>
    <pivotField showAll="0"/>
    <pivotField showAll="0"/>
    <pivotField showAll="0"/>
    <pivotField showAll="0"/>
    <pivotField showAll="0"/>
    <pivotField showAll="0"/>
    <pivotField showAll="0"/>
    <pivotField dataField="1" showAll="0"/>
    <pivotField dataField="1" showAll="0"/>
    <pivotField dataField="1" showAll="0"/>
    <pivotField dataField="1" showAll="0"/>
    <pivotField showAll="0"/>
    <pivotField showAll="0"/>
    <pivotField showAll="0"/>
    <pivotField showAll="0"/>
    <pivotField showAll="0"/>
    <pivotField axis="axisPage" multipleItemSelectionAllowed="1" showAll="0">
      <items count="13">
        <item x="10"/>
        <item h="1" x="1"/>
        <item x="6"/>
        <item m="1" x="11"/>
        <item x="2"/>
        <item x="7"/>
        <item x="8"/>
        <item x="5"/>
        <item x="0"/>
        <item x="4"/>
        <item x="3"/>
        <item x="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
  </rowFields>
  <rowItems count="17">
    <i>
      <x/>
    </i>
    <i>
      <x v="1"/>
    </i>
    <i>
      <x v="3"/>
    </i>
    <i>
      <x v="4"/>
    </i>
    <i>
      <x v="5"/>
    </i>
    <i>
      <x v="6"/>
    </i>
    <i>
      <x v="7"/>
    </i>
    <i>
      <x v="8"/>
    </i>
    <i>
      <x v="9"/>
    </i>
    <i>
      <x v="11"/>
    </i>
    <i>
      <x v="12"/>
    </i>
    <i>
      <x v="13"/>
    </i>
    <i>
      <x v="16"/>
    </i>
    <i>
      <x v="17"/>
    </i>
    <i>
      <x v="19"/>
    </i>
    <i>
      <x v="20"/>
    </i>
    <i t="grand">
      <x/>
    </i>
  </rowItems>
  <colFields count="1">
    <field x="-2"/>
  </colFields>
  <colItems count="5">
    <i>
      <x/>
    </i>
    <i i="1">
      <x v="1"/>
    </i>
    <i i="2">
      <x v="2"/>
    </i>
    <i i="3">
      <x v="3"/>
    </i>
    <i i="4">
      <x v="4"/>
    </i>
  </colItems>
  <pageFields count="2">
    <pageField fld="0" hier="-1"/>
    <pageField fld="24" hier="-1"/>
  </pageFields>
  <dataFields count="5">
    <dataField name="Cant. Contratos" fld="1" subtotal="count" baseField="0" baseItem="0"/>
    <dataField name="Vr. Inicial contrato" fld="15" baseField="0" baseItem="1" numFmtId="165"/>
    <dataField name="Total adiciones" fld="16" baseField="7" baseItem="16" numFmtId="165"/>
    <dataField name="Aportes contratistas" fld="17" baseField="7" baseItem="16" numFmtId="165"/>
    <dataField name="Vr. Total del contrato" fld="18" baseField="6" baseItem="1" numFmtId="165"/>
  </dataFields>
  <formats count="10">
    <format dxfId="2037">
      <pivotArea field="6" type="button" dataOnly="0" labelOnly="1" outline="0"/>
    </format>
    <format dxfId="2036">
      <pivotArea dataOnly="0" labelOnly="1" outline="0" fieldPosition="0">
        <references count="1">
          <reference field="4294967294" count="5">
            <x v="0"/>
            <x v="1"/>
            <x v="2"/>
            <x v="3"/>
            <x v="4"/>
          </reference>
        </references>
      </pivotArea>
    </format>
    <format dxfId="2035">
      <pivotArea field="6" type="button" dataOnly="0" labelOnly="1" outline="0"/>
    </format>
    <format dxfId="2034">
      <pivotArea dataOnly="0" labelOnly="1" outline="0" fieldPosition="0">
        <references count="1">
          <reference field="4294967294" count="5">
            <x v="0"/>
            <x v="1"/>
            <x v="2"/>
            <x v="3"/>
            <x v="4"/>
          </reference>
        </references>
      </pivotArea>
    </format>
    <format dxfId="2033">
      <pivotArea dataOnly="0" outline="0" fieldPosition="0">
        <references count="2">
          <reference field="4294967294" count="1">
            <x v="0"/>
          </reference>
          <reference field="0" count="1" selected="0">
            <x v="3"/>
          </reference>
        </references>
      </pivotArea>
    </format>
    <format dxfId="2032">
      <pivotArea collapsedLevelsAreSubtotals="1" fieldPosition="0">
        <references count="2">
          <reference field="4294967294" count="1" selected="0">
            <x v="0"/>
          </reference>
          <reference field="7" count="1">
            <x v="8"/>
          </reference>
        </references>
      </pivotArea>
    </format>
    <format dxfId="2031">
      <pivotArea collapsedLevelsAreSubtotals="1" fieldPosition="0">
        <references count="2">
          <reference field="4294967294" count="1" selected="0">
            <x v="0"/>
          </reference>
          <reference field="7" count="1">
            <x v="16"/>
          </reference>
        </references>
      </pivotArea>
    </format>
    <format dxfId="2030">
      <pivotArea collapsedLevelsAreSubtotals="1" fieldPosition="0">
        <references count="2">
          <reference field="4294967294" count="1" selected="0">
            <x v="0"/>
          </reference>
          <reference field="7" count="1">
            <x v="2"/>
          </reference>
        </references>
      </pivotArea>
    </format>
    <format dxfId="2029">
      <pivotArea collapsedLevelsAreSubtotals="1" fieldPosition="0">
        <references count="2">
          <reference field="4294967294" count="1" selected="0">
            <x v="0"/>
          </reference>
          <reference field="7" count="1">
            <x v="3"/>
          </reference>
        </references>
      </pivotArea>
    </format>
    <format dxfId="2028">
      <pivotArea collapsedLevelsAreSubtotals="1" fieldPosition="0">
        <references count="2">
          <reference field="4294967294" count="1" selected="0">
            <x v="0"/>
          </reference>
          <reference field="7" count="1">
            <x v="17"/>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name="TablaDinámica3"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Área y estado" colHeaderCaption="Vigencia">
  <location ref="A145:K179" firstHeaderRow="1" firstDataRow="3" firstDataCol="1" rowPageCount="2" colPageCount="1"/>
  <pivotFields count="56">
    <pivotField axis="axisCol" showAll="0">
      <items count="8">
        <item x="0"/>
        <item x="1"/>
        <item x="2"/>
        <item x="3"/>
        <item x="4"/>
        <item x="5"/>
        <item x="6"/>
        <item t="default"/>
      </items>
    </pivotField>
    <pivotField dataField="1" showAll="0"/>
    <pivotField showAll="0"/>
    <pivotField showAll="0"/>
    <pivotField showAll="0"/>
    <pivotField showAll="0"/>
    <pivotField showAll="0">
      <items count="13">
        <item x="8"/>
        <item x="4"/>
        <item m="1" x="10"/>
        <item x="0"/>
        <item f="1" x="11"/>
        <item x="5"/>
        <item x="3"/>
        <item x="6"/>
        <item m="1" x="9"/>
        <item x="2"/>
        <item x="1"/>
        <item x="7"/>
        <item t="default"/>
      </items>
    </pivotField>
    <pivotField showAll="0"/>
    <pivotField showAll="0"/>
    <pivotField showAll="0"/>
    <pivotField showAll="0"/>
    <pivotField showAll="0"/>
    <pivotField showAll="0"/>
    <pivotField showAll="0"/>
    <pivotField showAll="0"/>
    <pivotField numFmtId="6" showAll="0"/>
    <pivotField numFmtId="6" showAll="0"/>
    <pivotField numFmtId="6" showAll="0"/>
    <pivotField dataField="1" numFmtId="6" showAll="0"/>
    <pivotField showAll="0"/>
    <pivotField showAll="0"/>
    <pivotField showAll="0"/>
    <pivotField showAll="0"/>
    <pivotField showAll="0"/>
    <pivotField axis="axisPage" multipleItemSelectionAllowed="1" showAll="0">
      <items count="13">
        <item h="1" x="1"/>
        <item x="6"/>
        <item h="1" m="1" x="11"/>
        <item h="1" x="2"/>
        <item h="1" x="7"/>
        <item h="1" x="8"/>
        <item h="1" x="5"/>
        <item h="1" x="0"/>
        <item h="1" x="4"/>
        <item h="1" x="3"/>
        <item h="1" x="9"/>
        <item h="1" x="10"/>
        <item t="default"/>
      </items>
    </pivotField>
    <pivotField showAll="0"/>
    <pivotField showAll="0"/>
    <pivotField showAll="0"/>
    <pivotField axis="axisRow" showAll="0">
      <items count="41">
        <item x="8"/>
        <item x="16"/>
        <item x="12"/>
        <item x="19"/>
        <item x="7"/>
        <item x="17"/>
        <item x="3"/>
        <item x="35"/>
        <item m="1" x="39"/>
        <item x="22"/>
        <item x="14"/>
        <item x="1"/>
        <item x="11"/>
        <item x="33"/>
        <item x="5"/>
        <item x="29"/>
        <item x="24"/>
        <item x="26"/>
        <item x="28"/>
        <item x="25"/>
        <item x="30"/>
        <item x="27"/>
        <item x="23"/>
        <item x="31"/>
        <item x="18"/>
        <item x="21"/>
        <item x="0"/>
        <item x="4"/>
        <item x="34"/>
        <item x="6"/>
        <item x="20"/>
        <item x="15"/>
        <item x="10"/>
        <item x="13"/>
        <item x="32"/>
        <item x="2"/>
        <item x="9"/>
        <item x="36"/>
        <item x="37"/>
        <item m="1" x="38"/>
        <item t="default"/>
      </items>
    </pivotField>
    <pivotField axis="axisPage" multipleItemSelectionAllowed="1" showAll="0">
      <items count="619">
        <item x="617"/>
        <item x="566"/>
        <item x="0"/>
        <item x="1"/>
        <item x="2"/>
        <item x="3"/>
        <item x="4"/>
        <item x="5"/>
        <item x="6"/>
        <item x="8"/>
        <item x="7"/>
        <item x="10"/>
        <item x="9"/>
        <item x="11"/>
        <item x="12"/>
        <item x="13"/>
        <item x="14"/>
        <item x="16"/>
        <item x="17"/>
        <item x="19"/>
        <item x="18"/>
        <item x="15"/>
        <item x="23"/>
        <item x="22"/>
        <item x="21"/>
        <item x="25"/>
        <item x="28"/>
        <item x="26"/>
        <item x="24"/>
        <item x="30"/>
        <item x="29"/>
        <item x="20"/>
        <item x="31"/>
        <item x="33"/>
        <item x="32"/>
        <item x="34"/>
        <item x="35"/>
        <item x="36"/>
        <item x="37"/>
        <item x="38"/>
        <item x="39"/>
        <item x="40"/>
        <item x="41"/>
        <item x="42"/>
        <item x="43"/>
        <item x="44"/>
        <item x="45"/>
        <item x="46"/>
        <item x="47"/>
        <item x="48"/>
        <item x="27"/>
        <item x="132"/>
        <item x="49"/>
        <item x="50"/>
        <item x="51"/>
        <item x="70"/>
        <item x="53"/>
        <item x="54"/>
        <item x="55"/>
        <item x="56"/>
        <item x="58"/>
        <item x="59"/>
        <item x="57"/>
        <item x="60"/>
        <item x="61"/>
        <item x="62"/>
        <item x="63"/>
        <item x="52"/>
        <item x="64"/>
        <item x="67"/>
        <item x="68"/>
        <item x="66"/>
        <item x="69"/>
        <item x="65"/>
        <item x="71"/>
        <item x="72"/>
        <item x="73"/>
        <item x="75"/>
        <item x="76"/>
        <item x="79"/>
        <item x="77"/>
        <item x="78"/>
        <item x="74"/>
        <item x="82"/>
        <item x="80"/>
        <item x="84"/>
        <item x="85"/>
        <item x="83"/>
        <item x="87"/>
        <item x="86"/>
        <item x="91"/>
        <item x="90"/>
        <item x="88"/>
        <item x="92"/>
        <item x="89"/>
        <item x="93"/>
        <item x="94"/>
        <item x="96"/>
        <item x="95"/>
        <item x="98"/>
        <item x="97"/>
        <item x="99"/>
        <item x="100"/>
        <item x="101"/>
        <item x="102"/>
        <item x="104"/>
        <item x="103"/>
        <item x="105"/>
        <item x="106"/>
        <item x="107"/>
        <item x="108"/>
        <item x="111"/>
        <item x="110"/>
        <item x="109"/>
        <item x="112"/>
        <item x="113"/>
        <item x="114"/>
        <item x="81"/>
        <item x="116"/>
        <item x="117"/>
        <item x="118"/>
        <item x="119"/>
        <item x="115"/>
        <item x="121"/>
        <item x="122"/>
        <item x="120"/>
        <item x="133"/>
        <item x="124"/>
        <item x="126"/>
        <item x="125"/>
        <item x="123"/>
        <item x="127"/>
        <item x="129"/>
        <item x="130"/>
        <item x="131"/>
        <item x="128"/>
        <item x="134"/>
        <item x="136"/>
        <item x="135"/>
        <item x="140"/>
        <item x="141"/>
        <item x="138"/>
        <item x="137"/>
        <item x="143"/>
        <item x="142"/>
        <item x="139"/>
        <item x="144"/>
        <item x="149"/>
        <item x="145"/>
        <item x="152"/>
        <item x="151"/>
        <item x="146"/>
        <item x="147"/>
        <item x="153"/>
        <item x="148"/>
        <item x="154"/>
        <item x="150"/>
        <item x="155"/>
        <item x="157"/>
        <item x="159"/>
        <item x="156"/>
        <item x="158"/>
        <item x="160"/>
        <item x="162"/>
        <item x="161"/>
        <item x="163"/>
        <item x="164"/>
        <item x="166"/>
        <item x="165"/>
        <item x="167"/>
        <item x="168"/>
        <item x="170"/>
        <item x="169"/>
        <item x="171"/>
        <item x="172"/>
        <item x="173"/>
        <item x="174"/>
        <item x="175"/>
        <item x="176"/>
        <item x="177"/>
        <item x="178"/>
        <item x="179"/>
        <item x="180"/>
        <item x="181"/>
        <item x="182"/>
        <item x="295"/>
        <item x="185"/>
        <item x="183"/>
        <item x="184"/>
        <item x="186"/>
        <item x="187"/>
        <item x="188"/>
        <item x="189"/>
        <item x="191"/>
        <item x="190"/>
        <item x="192"/>
        <item x="193"/>
        <item x="197"/>
        <item x="195"/>
        <item x="196"/>
        <item x="199"/>
        <item x="198"/>
        <item x="200"/>
        <item x="194"/>
        <item x="201"/>
        <item x="296"/>
        <item x="202"/>
        <item x="204"/>
        <item x="203"/>
        <item x="207"/>
        <item x="209"/>
        <item x="205"/>
        <item x="206"/>
        <item x="210"/>
        <item x="212"/>
        <item x="211"/>
        <item x="208"/>
        <item x="213"/>
        <item x="214"/>
        <item x="215"/>
        <item x="217"/>
        <item x="216"/>
        <item x="218"/>
        <item x="220"/>
        <item x="221"/>
        <item x="223"/>
        <item x="222"/>
        <item x="224"/>
        <item x="225"/>
        <item x="219"/>
        <item x="227"/>
        <item x="228"/>
        <item x="226"/>
        <item x="229"/>
        <item x="231"/>
        <item x="230"/>
        <item x="232"/>
        <item x="233"/>
        <item x="237"/>
        <item x="240"/>
        <item x="239"/>
        <item x="235"/>
        <item x="238"/>
        <item x="241"/>
        <item x="242"/>
        <item x="246"/>
        <item x="244"/>
        <item x="245"/>
        <item x="247"/>
        <item x="243"/>
        <item x="250"/>
        <item x="251"/>
        <item x="253"/>
        <item x="248"/>
        <item x="252"/>
        <item x="254"/>
        <item x="255"/>
        <item x="257"/>
        <item x="249"/>
        <item x="259"/>
        <item x="258"/>
        <item x="256"/>
        <item x="260"/>
        <item x="261"/>
        <item x="266"/>
        <item x="265"/>
        <item x="264"/>
        <item x="263"/>
        <item x="267"/>
        <item x="262"/>
        <item x="234"/>
        <item x="236"/>
        <item x="297"/>
        <item x="268"/>
        <item x="269"/>
        <item x="271"/>
        <item x="273"/>
        <item x="275"/>
        <item x="274"/>
        <item x="272"/>
        <item x="276"/>
        <item x="270"/>
        <item x="279"/>
        <item x="277"/>
        <item x="280"/>
        <item x="278"/>
        <item x="281"/>
        <item x="282"/>
        <item x="285"/>
        <item x="283"/>
        <item x="284"/>
        <item x="286"/>
        <item x="288"/>
        <item x="287"/>
        <item x="290"/>
        <item x="289"/>
        <item x="291"/>
        <item x="292"/>
        <item x="293"/>
        <item x="294"/>
        <item x="298"/>
        <item x="300"/>
        <item x="304"/>
        <item x="303"/>
        <item x="306"/>
        <item x="307"/>
        <item x="302"/>
        <item x="305"/>
        <item x="310"/>
        <item x="311"/>
        <item x="299"/>
        <item x="308"/>
        <item x="301"/>
        <item x="312"/>
        <item x="309"/>
        <item x="313"/>
        <item x="314"/>
        <item x="400"/>
        <item x="401"/>
        <item x="315"/>
        <item x="402"/>
        <item x="316"/>
        <item x="317"/>
        <item x="318"/>
        <item x="321"/>
        <item x="319"/>
        <item x="320"/>
        <item x="322"/>
        <item x="324"/>
        <item x="323"/>
        <item x="325"/>
        <item x="326"/>
        <item x="327"/>
        <item x="328"/>
        <item x="329"/>
        <item x="330"/>
        <item x="331"/>
        <item x="403"/>
        <item x="333"/>
        <item x="332"/>
        <item x="334"/>
        <item x="335"/>
        <item x="336"/>
        <item x="338"/>
        <item x="337"/>
        <item x="341"/>
        <item x="342"/>
        <item x="340"/>
        <item x="339"/>
        <item x="344"/>
        <item x="345"/>
        <item x="346"/>
        <item x="347"/>
        <item x="343"/>
        <item x="349"/>
        <item x="348"/>
        <item x="350"/>
        <item x="352"/>
        <item x="353"/>
        <item x="351"/>
        <item x="354"/>
        <item x="356"/>
        <item x="355"/>
        <item x="357"/>
        <item x="359"/>
        <item x="360"/>
        <item x="358"/>
        <item x="361"/>
        <item x="362"/>
        <item x="363"/>
        <item x="365"/>
        <item x="364"/>
        <item x="367"/>
        <item x="366"/>
        <item x="368"/>
        <item x="369"/>
        <item x="373"/>
        <item x="371"/>
        <item x="370"/>
        <item x="374"/>
        <item x="376"/>
        <item x="372"/>
        <item x="379"/>
        <item x="378"/>
        <item x="377"/>
        <item x="375"/>
        <item x="380"/>
        <item x="381"/>
        <item x="383"/>
        <item x="384"/>
        <item x="385"/>
        <item x="388"/>
        <item x="382"/>
        <item x="387"/>
        <item x="386"/>
        <item x="389"/>
        <item x="390"/>
        <item x="391"/>
        <item x="392"/>
        <item x="395"/>
        <item x="393"/>
        <item x="394"/>
        <item x="396"/>
        <item x="399"/>
        <item x="398"/>
        <item x="397"/>
        <item x="404"/>
        <item x="405"/>
        <item x="406"/>
        <item x="407"/>
        <item x="410"/>
        <item x="408"/>
        <item x="411"/>
        <item x="409"/>
        <item x="412"/>
        <item x="414"/>
        <item x="415"/>
        <item x="413"/>
        <item x="417"/>
        <item x="416"/>
        <item x="418"/>
        <item x="420"/>
        <item x="424"/>
        <item x="422"/>
        <item x="423"/>
        <item x="419"/>
        <item x="425"/>
        <item x="421"/>
        <item x="426"/>
        <item x="427"/>
        <item x="428"/>
        <item x="429"/>
        <item x="430"/>
        <item x="431"/>
        <item x="432"/>
        <item x="435"/>
        <item x="436"/>
        <item x="433"/>
        <item x="434"/>
        <item x="437"/>
        <item x="438"/>
        <item x="439"/>
        <item x="441"/>
        <item x="440"/>
        <item x="442"/>
        <item x="443"/>
        <item x="447"/>
        <item x="448"/>
        <item x="444"/>
        <item x="451"/>
        <item x="452"/>
        <item x="446"/>
        <item x="450"/>
        <item x="449"/>
        <item x="445"/>
        <item x="454"/>
        <item x="455"/>
        <item x="453"/>
        <item x="457"/>
        <item x="456"/>
        <item x="460"/>
        <item x="459"/>
        <item x="458"/>
        <item x="466"/>
        <item x="465"/>
        <item x="463"/>
        <item x="461"/>
        <item x="467"/>
        <item x="462"/>
        <item x="464"/>
        <item x="469"/>
        <item x="471"/>
        <item x="468"/>
        <item x="470"/>
        <item x="473"/>
        <item x="472"/>
        <item x="476"/>
        <item x="477"/>
        <item x="474"/>
        <item x="475"/>
        <item x="479"/>
        <item x="480"/>
        <item x="478"/>
        <item x="481"/>
        <item x="483"/>
        <item x="482"/>
        <item x="486"/>
        <item x="485"/>
        <item x="488"/>
        <item x="487"/>
        <item x="484"/>
        <item x="489"/>
        <item x="490"/>
        <item x="491"/>
        <item x="492"/>
        <item x="493"/>
        <item x="494"/>
        <item x="495"/>
        <item x="496"/>
        <item x="497"/>
        <item x="498"/>
        <item x="499"/>
        <item x="500"/>
        <item x="501"/>
        <item x="502"/>
        <item x="503"/>
        <item x="505"/>
        <item x="506"/>
        <item x="504"/>
        <item x="507"/>
        <item x="509"/>
        <item x="508"/>
        <item x="510"/>
        <item x="511"/>
        <item x="512"/>
        <item x="513"/>
        <item x="514"/>
        <item x="515"/>
        <item x="516"/>
        <item x="517"/>
        <item x="519"/>
        <item x="518"/>
        <item x="520"/>
        <item x="521"/>
        <item x="522"/>
        <item x="523"/>
        <item x="525"/>
        <item x="524"/>
        <item x="526"/>
        <item x="529"/>
        <item x="528"/>
        <item x="527"/>
        <item x="532"/>
        <item x="531"/>
        <item x="533"/>
        <item x="530"/>
        <item x="535"/>
        <item x="534"/>
        <item x="540"/>
        <item x="537"/>
        <item x="544"/>
        <item x="539"/>
        <item x="543"/>
        <item x="541"/>
        <item x="538"/>
        <item x="536"/>
        <item x="546"/>
        <item x="548"/>
        <item x="549"/>
        <item x="545"/>
        <item x="542"/>
        <item x="547"/>
        <item x="550"/>
        <item x="551"/>
        <item x="557"/>
        <item x="555"/>
        <item x="553"/>
        <item x="556"/>
        <item x="558"/>
        <item x="561"/>
        <item x="554"/>
        <item x="564"/>
        <item x="562"/>
        <item x="563"/>
        <item x="552"/>
        <item x="565"/>
        <item x="560"/>
        <item x="567"/>
        <item x="568"/>
        <item x="569"/>
        <item x="570"/>
        <item x="572"/>
        <item x="571"/>
        <item x="573"/>
        <item x="559"/>
        <item x="578"/>
        <item x="577"/>
        <item x="575"/>
        <item x="576"/>
        <item x="580"/>
        <item x="579"/>
        <item x="581"/>
        <item x="583"/>
        <item x="584"/>
        <item x="582"/>
        <item x="574"/>
        <item x="585"/>
        <item x="586"/>
        <item x="587"/>
        <item x="588"/>
        <item x="589"/>
        <item x="590"/>
        <item x="591"/>
        <item x="592"/>
        <item x="593"/>
        <item x="594"/>
        <item x="595"/>
        <item x="597"/>
        <item x="596"/>
        <item x="598"/>
        <item x="599"/>
        <item x="600"/>
        <item x="601"/>
        <item x="602"/>
        <item x="603"/>
        <item x="604"/>
        <item x="605"/>
        <item x="608"/>
        <item x="607"/>
        <item x="606"/>
        <item x="609"/>
        <item x="612"/>
        <item x="610"/>
        <item x="611"/>
        <item x="613"/>
        <item x="615"/>
        <item h="1" x="614"/>
        <item h="1" x="61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8"/>
  </rowFields>
  <rowItems count="32">
    <i>
      <x/>
    </i>
    <i>
      <x v="1"/>
    </i>
    <i>
      <x v="2"/>
    </i>
    <i>
      <x v="3"/>
    </i>
    <i>
      <x v="4"/>
    </i>
    <i>
      <x v="5"/>
    </i>
    <i>
      <x v="6"/>
    </i>
    <i>
      <x v="7"/>
    </i>
    <i>
      <x v="9"/>
    </i>
    <i>
      <x v="10"/>
    </i>
    <i>
      <x v="11"/>
    </i>
    <i>
      <x v="12"/>
    </i>
    <i>
      <x v="14"/>
    </i>
    <i>
      <x v="15"/>
    </i>
    <i>
      <x v="16"/>
    </i>
    <i>
      <x v="17"/>
    </i>
    <i>
      <x v="18"/>
    </i>
    <i>
      <x v="19"/>
    </i>
    <i>
      <x v="20"/>
    </i>
    <i>
      <x v="21"/>
    </i>
    <i>
      <x v="23"/>
    </i>
    <i>
      <x v="24"/>
    </i>
    <i>
      <x v="25"/>
    </i>
    <i>
      <x v="27"/>
    </i>
    <i>
      <x v="29"/>
    </i>
    <i>
      <x v="30"/>
    </i>
    <i>
      <x v="31"/>
    </i>
    <i>
      <x v="32"/>
    </i>
    <i>
      <x v="33"/>
    </i>
    <i>
      <x v="35"/>
    </i>
    <i>
      <x v="36"/>
    </i>
    <i t="grand">
      <x/>
    </i>
  </rowItems>
  <colFields count="2">
    <field x="0"/>
    <field x="-2"/>
  </colFields>
  <colItems count="10">
    <i>
      <x v="1"/>
      <x/>
    </i>
    <i r="1" i="1">
      <x v="1"/>
    </i>
    <i>
      <x v="2"/>
      <x/>
    </i>
    <i r="1" i="1">
      <x v="1"/>
    </i>
    <i>
      <x v="3"/>
      <x/>
    </i>
    <i r="1" i="1">
      <x v="1"/>
    </i>
    <i>
      <x v="4"/>
      <x/>
    </i>
    <i r="1" i="1">
      <x v="1"/>
    </i>
    <i t="grand">
      <x/>
    </i>
    <i t="grand" i="1">
      <x/>
    </i>
  </colItems>
  <pageFields count="2">
    <pageField fld="24" hier="-1"/>
    <pageField fld="29" hier="-1"/>
  </pageFields>
  <dataFields count="2">
    <dataField name="Cant. Contratos" fld="1" subtotal="count" baseField="0" baseItem="0"/>
    <dataField name="Suma de Vr. Total contrato" fld="18" baseField="28" baseItem="0" numFmtId="165"/>
  </dataFields>
  <formats count="20">
    <format dxfId="1989">
      <pivotArea field="28" type="button" dataOnly="0" labelOnly="1" outline="0" axis="axisRow" fieldPosition="0"/>
    </format>
    <format dxfId="1988">
      <pivotArea dataOnly="0" labelOnly="1" outline="0" fieldPosition="0">
        <references count="2">
          <reference field="4294967294" count="1">
            <x v="0"/>
          </reference>
          <reference field="0" count="1" selected="0">
            <x v="0"/>
          </reference>
        </references>
      </pivotArea>
    </format>
    <format dxfId="1987">
      <pivotArea dataOnly="0" labelOnly="1" outline="0" fieldPosition="0">
        <references count="2">
          <reference field="4294967294" count="1">
            <x v="0"/>
          </reference>
          <reference field="0" count="1" selected="0">
            <x v="1"/>
          </reference>
        </references>
      </pivotArea>
    </format>
    <format dxfId="1986">
      <pivotArea dataOnly="0" labelOnly="1" outline="0" fieldPosition="0">
        <references count="2">
          <reference field="4294967294" count="1">
            <x v="0"/>
          </reference>
          <reference field="0" count="1" selected="0">
            <x v="2"/>
          </reference>
        </references>
      </pivotArea>
    </format>
    <format dxfId="1985">
      <pivotArea dataOnly="0" labelOnly="1" outline="0" fieldPosition="0">
        <references count="2">
          <reference field="4294967294" count="1">
            <x v="0"/>
          </reference>
          <reference field="0" count="1" selected="0">
            <x v="3"/>
          </reference>
        </references>
      </pivotArea>
    </format>
    <format dxfId="1984">
      <pivotArea dataOnly="0" labelOnly="1" outline="0" fieldPosition="0">
        <references count="2">
          <reference field="4294967294" count="1">
            <x v="0"/>
          </reference>
          <reference field="0" count="1" selected="0">
            <x v="4"/>
          </reference>
        </references>
      </pivotArea>
    </format>
    <format dxfId="1983">
      <pivotArea field="28" type="button" dataOnly="0" labelOnly="1" outline="0" axis="axisRow" fieldPosition="0"/>
    </format>
    <format dxfId="1982">
      <pivotArea dataOnly="0" labelOnly="1" outline="0" fieldPosition="0">
        <references count="2">
          <reference field="4294967294" count="1">
            <x v="0"/>
          </reference>
          <reference field="0" count="1" selected="0">
            <x v="0"/>
          </reference>
        </references>
      </pivotArea>
    </format>
    <format dxfId="1981">
      <pivotArea dataOnly="0" labelOnly="1" outline="0" fieldPosition="0">
        <references count="2">
          <reference field="4294967294" count="1">
            <x v="0"/>
          </reference>
          <reference field="0" count="1" selected="0">
            <x v="1"/>
          </reference>
        </references>
      </pivotArea>
    </format>
    <format dxfId="1980">
      <pivotArea dataOnly="0" labelOnly="1" outline="0" fieldPosition="0">
        <references count="2">
          <reference field="4294967294" count="1">
            <x v="0"/>
          </reference>
          <reference field="0" count="1" selected="0">
            <x v="2"/>
          </reference>
        </references>
      </pivotArea>
    </format>
    <format dxfId="1979">
      <pivotArea dataOnly="0" labelOnly="1" outline="0" fieldPosition="0">
        <references count="2">
          <reference field="4294967294" count="1">
            <x v="0"/>
          </reference>
          <reference field="0" count="1" selected="0">
            <x v="3"/>
          </reference>
        </references>
      </pivotArea>
    </format>
    <format dxfId="1978">
      <pivotArea dataOnly="0" labelOnly="1" outline="0" fieldPosition="0">
        <references count="2">
          <reference field="4294967294" count="1">
            <x v="0"/>
          </reference>
          <reference field="0" count="1" selected="0">
            <x v="4"/>
          </reference>
        </references>
      </pivotArea>
    </format>
    <format dxfId="1977">
      <pivotArea field="28" type="button" dataOnly="0" labelOnly="1" outline="0" axis="axisRow" fieldPosition="0"/>
    </format>
    <format dxfId="1976">
      <pivotArea dataOnly="0" labelOnly="1" outline="0" fieldPosition="0">
        <references count="2">
          <reference field="4294967294" count="1">
            <x v="0"/>
          </reference>
          <reference field="0" count="1" selected="0">
            <x v="0"/>
          </reference>
        </references>
      </pivotArea>
    </format>
    <format dxfId="1975">
      <pivotArea dataOnly="0" labelOnly="1" outline="0" fieldPosition="0">
        <references count="2">
          <reference field="4294967294" count="1">
            <x v="0"/>
          </reference>
          <reference field="0" count="1" selected="0">
            <x v="1"/>
          </reference>
        </references>
      </pivotArea>
    </format>
    <format dxfId="1974">
      <pivotArea dataOnly="0" labelOnly="1" outline="0" fieldPosition="0">
        <references count="2">
          <reference field="4294967294" count="1">
            <x v="0"/>
          </reference>
          <reference field="0" count="1" selected="0">
            <x v="2"/>
          </reference>
        </references>
      </pivotArea>
    </format>
    <format dxfId="1973">
      <pivotArea dataOnly="0" labelOnly="1" outline="0" fieldPosition="0">
        <references count="2">
          <reference field="4294967294" count="1">
            <x v="0"/>
          </reference>
          <reference field="0" count="1" selected="0">
            <x v="3"/>
          </reference>
        </references>
      </pivotArea>
    </format>
    <format dxfId="1972">
      <pivotArea dataOnly="0" labelOnly="1" outline="0" fieldPosition="0">
        <references count="2">
          <reference field="4294967294" count="1">
            <x v="0"/>
          </reference>
          <reference field="0" count="1" selected="0">
            <x v="4"/>
          </reference>
        </references>
      </pivotArea>
    </format>
    <format dxfId="1971">
      <pivotArea dataOnly="0" outline="0" fieldPosition="0">
        <references count="1">
          <reference field="4294967294" count="1">
            <x v="0"/>
          </reference>
        </references>
      </pivotArea>
    </format>
    <format dxfId="1970">
      <pivotArea outline="0" fieldPosition="0">
        <references count="1">
          <reference field="4294967294" count="1">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name="TablaDinámica2"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Área y estado" colHeaderCaption="Vigencia">
  <location ref="A7:M12" firstHeaderRow="1" firstDataRow="3" firstDataCol="1" rowPageCount="1" colPageCount="1"/>
  <pivotFields count="56">
    <pivotField axis="axisCol" showAll="0">
      <items count="8">
        <item x="0"/>
        <item x="1"/>
        <item x="2"/>
        <item x="3"/>
        <item x="4"/>
        <item x="5"/>
        <item x="6"/>
        <item t="default"/>
      </items>
    </pivotField>
    <pivotField dataField="1" showAll="0"/>
    <pivotField showAll="0"/>
    <pivotField showAll="0"/>
    <pivotField showAll="0"/>
    <pivotField showAll="0"/>
    <pivotField showAll="0">
      <items count="13">
        <item x="8"/>
        <item x="4"/>
        <item m="1" x="10"/>
        <item x="0"/>
        <item f="1" x="11"/>
        <item x="5"/>
        <item x="3"/>
        <item x="6"/>
        <item m="1" x="9"/>
        <item x="2"/>
        <item x="1"/>
        <item x="7"/>
        <item t="default"/>
      </items>
    </pivotField>
    <pivotField showAll="0"/>
    <pivotField showAll="0"/>
    <pivotField showAll="0"/>
    <pivotField showAll="0"/>
    <pivotField showAll="0"/>
    <pivotField showAll="0"/>
    <pivotField showAll="0"/>
    <pivotField showAll="0"/>
    <pivotField numFmtId="6" showAll="0"/>
    <pivotField numFmtId="6" showAll="0"/>
    <pivotField numFmtId="6" showAll="0"/>
    <pivotField dataField="1" numFmtId="6" showAll="0"/>
    <pivotField showAll="0"/>
    <pivotField showAll="0"/>
    <pivotField showAll="0"/>
    <pivotField showAll="0"/>
    <pivotField showAll="0"/>
    <pivotField axis="axisRow" showAll="0">
      <items count="13">
        <item h="1" x="1"/>
        <item x="6"/>
        <item h="1" m="1" x="11"/>
        <item h="1" x="2"/>
        <item h="1" x="7"/>
        <item h="1" x="8"/>
        <item h="1" x="5"/>
        <item h="1" x="0"/>
        <item h="1" x="4"/>
        <item x="3"/>
        <item h="1" x="9"/>
        <item h="1" x="10"/>
        <item t="default"/>
      </items>
    </pivotField>
    <pivotField showAll="0"/>
    <pivotField showAll="0"/>
    <pivotField showAll="0"/>
    <pivotField showAll="0">
      <items count="41">
        <item x="8"/>
        <item x="16"/>
        <item x="12"/>
        <item x="19"/>
        <item x="7"/>
        <item x="17"/>
        <item x="3"/>
        <item x="35"/>
        <item m="1" x="39"/>
        <item x="22"/>
        <item x="14"/>
        <item x="1"/>
        <item x="11"/>
        <item x="33"/>
        <item x="5"/>
        <item x="29"/>
        <item x="24"/>
        <item x="26"/>
        <item x="28"/>
        <item x="25"/>
        <item x="30"/>
        <item x="27"/>
        <item x="23"/>
        <item x="31"/>
        <item x="18"/>
        <item x="21"/>
        <item x="0"/>
        <item x="4"/>
        <item x="34"/>
        <item x="6"/>
        <item x="20"/>
        <item x="15"/>
        <item x="10"/>
        <item x="13"/>
        <item x="32"/>
        <item x="2"/>
        <item x="9"/>
        <item x="36"/>
        <item x="37"/>
        <item m="1" x="38"/>
        <item t="default"/>
      </items>
    </pivotField>
    <pivotField axis="axisPage" multipleItemSelectionAllowed="1" showAll="0">
      <items count="619">
        <item x="566"/>
        <item x="0"/>
        <item x="1"/>
        <item x="2"/>
        <item x="3"/>
        <item x="4"/>
        <item x="5"/>
        <item x="6"/>
        <item x="8"/>
        <item x="7"/>
        <item x="10"/>
        <item x="9"/>
        <item x="11"/>
        <item x="12"/>
        <item x="13"/>
        <item x="14"/>
        <item x="16"/>
        <item x="17"/>
        <item x="19"/>
        <item x="18"/>
        <item x="15"/>
        <item x="23"/>
        <item x="22"/>
        <item x="21"/>
        <item x="25"/>
        <item x="28"/>
        <item x="26"/>
        <item x="24"/>
        <item x="30"/>
        <item x="29"/>
        <item x="20"/>
        <item x="31"/>
        <item x="33"/>
        <item x="32"/>
        <item x="34"/>
        <item x="35"/>
        <item x="36"/>
        <item x="37"/>
        <item x="38"/>
        <item x="39"/>
        <item x="40"/>
        <item x="41"/>
        <item x="42"/>
        <item x="43"/>
        <item x="44"/>
        <item x="45"/>
        <item x="46"/>
        <item x="47"/>
        <item x="48"/>
        <item x="27"/>
        <item x="132"/>
        <item x="49"/>
        <item x="50"/>
        <item x="51"/>
        <item x="70"/>
        <item x="53"/>
        <item x="54"/>
        <item x="55"/>
        <item x="56"/>
        <item x="58"/>
        <item x="59"/>
        <item x="57"/>
        <item x="60"/>
        <item x="61"/>
        <item x="62"/>
        <item x="63"/>
        <item x="52"/>
        <item x="64"/>
        <item x="67"/>
        <item x="68"/>
        <item x="66"/>
        <item x="69"/>
        <item x="65"/>
        <item x="71"/>
        <item x="72"/>
        <item x="73"/>
        <item x="75"/>
        <item x="76"/>
        <item x="79"/>
        <item x="77"/>
        <item x="78"/>
        <item x="74"/>
        <item x="82"/>
        <item x="80"/>
        <item x="84"/>
        <item x="85"/>
        <item x="83"/>
        <item x="87"/>
        <item x="86"/>
        <item x="91"/>
        <item x="90"/>
        <item x="88"/>
        <item x="92"/>
        <item x="89"/>
        <item x="93"/>
        <item x="94"/>
        <item x="96"/>
        <item x="95"/>
        <item x="98"/>
        <item x="97"/>
        <item x="99"/>
        <item x="100"/>
        <item x="101"/>
        <item x="102"/>
        <item x="104"/>
        <item x="103"/>
        <item x="105"/>
        <item x="106"/>
        <item x="107"/>
        <item x="108"/>
        <item x="111"/>
        <item x="110"/>
        <item x="109"/>
        <item x="112"/>
        <item x="113"/>
        <item x="114"/>
        <item x="81"/>
        <item x="116"/>
        <item x="117"/>
        <item x="118"/>
        <item x="119"/>
        <item x="115"/>
        <item x="121"/>
        <item x="122"/>
        <item x="120"/>
        <item x="133"/>
        <item x="124"/>
        <item x="126"/>
        <item x="125"/>
        <item x="123"/>
        <item x="127"/>
        <item x="129"/>
        <item x="130"/>
        <item x="131"/>
        <item x="128"/>
        <item x="134"/>
        <item x="136"/>
        <item x="135"/>
        <item x="140"/>
        <item x="141"/>
        <item x="138"/>
        <item x="137"/>
        <item x="143"/>
        <item x="142"/>
        <item x="139"/>
        <item x="144"/>
        <item x="149"/>
        <item x="145"/>
        <item x="152"/>
        <item x="151"/>
        <item x="146"/>
        <item x="147"/>
        <item x="153"/>
        <item x="148"/>
        <item x="154"/>
        <item x="150"/>
        <item x="155"/>
        <item x="157"/>
        <item x="159"/>
        <item x="156"/>
        <item x="158"/>
        <item x="160"/>
        <item x="162"/>
        <item x="161"/>
        <item x="163"/>
        <item x="164"/>
        <item x="166"/>
        <item x="165"/>
        <item x="167"/>
        <item x="168"/>
        <item x="170"/>
        <item x="169"/>
        <item x="171"/>
        <item x="172"/>
        <item x="173"/>
        <item x="174"/>
        <item x="175"/>
        <item x="176"/>
        <item x="177"/>
        <item x="178"/>
        <item x="179"/>
        <item x="180"/>
        <item x="181"/>
        <item x="182"/>
        <item x="295"/>
        <item x="185"/>
        <item x="183"/>
        <item x="184"/>
        <item x="186"/>
        <item x="187"/>
        <item x="188"/>
        <item x="189"/>
        <item x="191"/>
        <item x="190"/>
        <item x="192"/>
        <item x="193"/>
        <item x="197"/>
        <item x="195"/>
        <item x="196"/>
        <item x="199"/>
        <item x="198"/>
        <item x="200"/>
        <item x="194"/>
        <item x="201"/>
        <item x="296"/>
        <item x="202"/>
        <item x="204"/>
        <item x="203"/>
        <item x="207"/>
        <item x="209"/>
        <item x="205"/>
        <item x="206"/>
        <item x="210"/>
        <item x="212"/>
        <item x="211"/>
        <item x="208"/>
        <item x="213"/>
        <item x="214"/>
        <item x="215"/>
        <item x="217"/>
        <item x="216"/>
        <item x="218"/>
        <item x="220"/>
        <item x="221"/>
        <item x="223"/>
        <item x="222"/>
        <item x="224"/>
        <item x="225"/>
        <item x="219"/>
        <item x="227"/>
        <item x="228"/>
        <item x="226"/>
        <item x="229"/>
        <item x="231"/>
        <item x="230"/>
        <item x="232"/>
        <item x="233"/>
        <item x="237"/>
        <item x="240"/>
        <item x="239"/>
        <item x="235"/>
        <item x="238"/>
        <item x="241"/>
        <item x="242"/>
        <item x="246"/>
        <item x="244"/>
        <item x="245"/>
        <item x="247"/>
        <item x="243"/>
        <item x="250"/>
        <item x="251"/>
        <item x="253"/>
        <item x="248"/>
        <item x="252"/>
        <item x="254"/>
        <item x="255"/>
        <item x="257"/>
        <item x="249"/>
        <item x="259"/>
        <item x="258"/>
        <item x="256"/>
        <item x="260"/>
        <item x="261"/>
        <item x="266"/>
        <item x="265"/>
        <item x="264"/>
        <item x="263"/>
        <item x="267"/>
        <item x="262"/>
        <item x="234"/>
        <item x="236"/>
        <item x="297"/>
        <item x="268"/>
        <item x="269"/>
        <item x="271"/>
        <item x="273"/>
        <item x="275"/>
        <item x="274"/>
        <item x="272"/>
        <item x="276"/>
        <item x="270"/>
        <item x="279"/>
        <item x="277"/>
        <item x="280"/>
        <item x="278"/>
        <item x="281"/>
        <item x="282"/>
        <item x="285"/>
        <item x="283"/>
        <item x="284"/>
        <item x="286"/>
        <item x="288"/>
        <item x="287"/>
        <item x="290"/>
        <item x="289"/>
        <item x="291"/>
        <item x="292"/>
        <item x="293"/>
        <item x="294"/>
        <item x="298"/>
        <item x="300"/>
        <item x="304"/>
        <item x="303"/>
        <item x="306"/>
        <item x="307"/>
        <item x="302"/>
        <item x="305"/>
        <item x="310"/>
        <item x="311"/>
        <item x="299"/>
        <item x="308"/>
        <item x="301"/>
        <item x="312"/>
        <item x="309"/>
        <item x="313"/>
        <item x="314"/>
        <item x="400"/>
        <item x="401"/>
        <item x="315"/>
        <item x="402"/>
        <item x="316"/>
        <item x="317"/>
        <item x="318"/>
        <item x="321"/>
        <item x="319"/>
        <item x="320"/>
        <item x="322"/>
        <item x="324"/>
        <item x="323"/>
        <item x="325"/>
        <item x="326"/>
        <item x="327"/>
        <item x="328"/>
        <item x="329"/>
        <item x="330"/>
        <item x="331"/>
        <item x="403"/>
        <item x="333"/>
        <item x="332"/>
        <item x="334"/>
        <item x="335"/>
        <item x="336"/>
        <item x="338"/>
        <item x="337"/>
        <item x="341"/>
        <item x="342"/>
        <item x="340"/>
        <item x="339"/>
        <item x="344"/>
        <item x="345"/>
        <item x="346"/>
        <item x="347"/>
        <item x="343"/>
        <item x="349"/>
        <item x="348"/>
        <item x="350"/>
        <item x="352"/>
        <item x="353"/>
        <item x="351"/>
        <item x="354"/>
        <item x="356"/>
        <item x="355"/>
        <item x="357"/>
        <item x="359"/>
        <item x="360"/>
        <item x="358"/>
        <item x="361"/>
        <item x="362"/>
        <item x="363"/>
        <item x="365"/>
        <item x="364"/>
        <item x="367"/>
        <item x="366"/>
        <item x="368"/>
        <item x="369"/>
        <item x="373"/>
        <item x="371"/>
        <item x="370"/>
        <item x="374"/>
        <item x="376"/>
        <item x="372"/>
        <item x="379"/>
        <item x="378"/>
        <item x="377"/>
        <item x="375"/>
        <item x="380"/>
        <item x="381"/>
        <item x="383"/>
        <item x="384"/>
        <item x="385"/>
        <item x="388"/>
        <item x="382"/>
        <item x="387"/>
        <item x="386"/>
        <item x="389"/>
        <item x="390"/>
        <item x="391"/>
        <item x="392"/>
        <item x="395"/>
        <item x="393"/>
        <item x="394"/>
        <item x="396"/>
        <item x="399"/>
        <item x="398"/>
        <item x="397"/>
        <item x="404"/>
        <item x="405"/>
        <item x="406"/>
        <item x="407"/>
        <item x="410"/>
        <item x="408"/>
        <item x="411"/>
        <item x="409"/>
        <item x="412"/>
        <item x="414"/>
        <item x="415"/>
        <item x="413"/>
        <item x="417"/>
        <item x="416"/>
        <item x="418"/>
        <item x="420"/>
        <item x="424"/>
        <item x="422"/>
        <item x="423"/>
        <item x="419"/>
        <item x="425"/>
        <item x="421"/>
        <item x="426"/>
        <item x="427"/>
        <item x="428"/>
        <item x="429"/>
        <item x="430"/>
        <item x="431"/>
        <item x="432"/>
        <item x="435"/>
        <item x="436"/>
        <item x="433"/>
        <item x="434"/>
        <item x="437"/>
        <item x="438"/>
        <item x="439"/>
        <item x="441"/>
        <item x="440"/>
        <item x="442"/>
        <item x="443"/>
        <item x="447"/>
        <item x="448"/>
        <item x="444"/>
        <item x="451"/>
        <item x="452"/>
        <item x="446"/>
        <item x="450"/>
        <item x="449"/>
        <item x="445"/>
        <item x="454"/>
        <item x="455"/>
        <item x="453"/>
        <item x="457"/>
        <item x="456"/>
        <item x="460"/>
        <item x="459"/>
        <item x="458"/>
        <item x="466"/>
        <item x="465"/>
        <item x="463"/>
        <item x="461"/>
        <item x="467"/>
        <item x="462"/>
        <item x="464"/>
        <item x="469"/>
        <item x="471"/>
        <item x="468"/>
        <item x="470"/>
        <item x="473"/>
        <item x="472"/>
        <item x="476"/>
        <item x="477"/>
        <item x="474"/>
        <item x="475"/>
        <item x="479"/>
        <item x="480"/>
        <item x="478"/>
        <item x="481"/>
        <item x="483"/>
        <item x="482"/>
        <item x="486"/>
        <item x="485"/>
        <item x="488"/>
        <item x="487"/>
        <item x="484"/>
        <item x="489"/>
        <item x="490"/>
        <item x="491"/>
        <item x="492"/>
        <item x="493"/>
        <item x="494"/>
        <item x="495"/>
        <item x="496"/>
        <item x="497"/>
        <item x="498"/>
        <item x="499"/>
        <item x="500"/>
        <item x="501"/>
        <item x="502"/>
        <item x="503"/>
        <item x="505"/>
        <item x="506"/>
        <item x="504"/>
        <item x="507"/>
        <item x="509"/>
        <item x="508"/>
        <item x="510"/>
        <item x="511"/>
        <item x="512"/>
        <item x="513"/>
        <item x="514"/>
        <item x="515"/>
        <item x="516"/>
        <item x="517"/>
        <item x="519"/>
        <item x="518"/>
        <item x="520"/>
        <item x="521"/>
        <item x="522"/>
        <item x="523"/>
        <item x="525"/>
        <item x="524"/>
        <item x="526"/>
        <item x="529"/>
        <item x="528"/>
        <item x="527"/>
        <item x="532"/>
        <item x="531"/>
        <item x="533"/>
        <item x="530"/>
        <item x="535"/>
        <item x="534"/>
        <item x="540"/>
        <item x="537"/>
        <item x="544"/>
        <item x="539"/>
        <item x="543"/>
        <item x="541"/>
        <item x="538"/>
        <item x="536"/>
        <item x="546"/>
        <item x="548"/>
        <item x="549"/>
        <item x="545"/>
        <item x="542"/>
        <item x="547"/>
        <item x="550"/>
        <item x="551"/>
        <item x="557"/>
        <item x="555"/>
        <item x="553"/>
        <item x="556"/>
        <item x="558"/>
        <item x="561"/>
        <item x="554"/>
        <item x="564"/>
        <item x="562"/>
        <item x="563"/>
        <item x="552"/>
        <item x="565"/>
        <item x="560"/>
        <item x="567"/>
        <item x="568"/>
        <item x="569"/>
        <item x="570"/>
        <item x="572"/>
        <item x="571"/>
        <item x="573"/>
        <item x="559"/>
        <item x="578"/>
        <item x="577"/>
        <item x="575"/>
        <item x="576"/>
        <item x="580"/>
        <item x="579"/>
        <item x="581"/>
        <item x="583"/>
        <item x="584"/>
        <item x="582"/>
        <item x="57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h="1" x="614"/>
        <item x="615"/>
        <item x="616"/>
        <item x="61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4"/>
  </rowFields>
  <rowItems count="3">
    <i>
      <x v="1"/>
    </i>
    <i>
      <x v="9"/>
    </i>
    <i t="grand">
      <x/>
    </i>
  </rowItems>
  <colFields count="2">
    <field x="0"/>
    <field x="-2"/>
  </colFields>
  <colItems count="12">
    <i>
      <x/>
      <x/>
    </i>
    <i r="1" i="1">
      <x v="1"/>
    </i>
    <i>
      <x v="1"/>
      <x/>
    </i>
    <i r="1" i="1">
      <x v="1"/>
    </i>
    <i>
      <x v="2"/>
      <x/>
    </i>
    <i r="1" i="1">
      <x v="1"/>
    </i>
    <i>
      <x v="3"/>
      <x/>
    </i>
    <i r="1" i="1">
      <x v="1"/>
    </i>
    <i>
      <x v="4"/>
      <x/>
    </i>
    <i r="1" i="1">
      <x v="1"/>
    </i>
    <i t="grand">
      <x/>
    </i>
    <i t="grand" i="1">
      <x/>
    </i>
  </colItems>
  <pageFields count="1">
    <pageField fld="29" hier="-1"/>
  </pageFields>
  <dataFields count="2">
    <dataField name="Cant. Contratos" fld="1" subtotal="count" baseField="0" baseItem="0"/>
    <dataField name="Vr. Total" fld="18" baseField="30" baseItem="0" numFmtId="165"/>
  </dataFields>
  <formats count="19">
    <format dxfId="2008">
      <pivotArea field="28" type="button" dataOnly="0" labelOnly="1" outline="0"/>
    </format>
    <format dxfId="2007">
      <pivotArea dataOnly="0" labelOnly="1" outline="0" fieldPosition="0">
        <references count="2">
          <reference field="4294967294" count="2">
            <x v="0"/>
            <x v="1"/>
          </reference>
          <reference field="0" count="1" selected="0">
            <x v="0"/>
          </reference>
        </references>
      </pivotArea>
    </format>
    <format dxfId="2006">
      <pivotArea dataOnly="0" labelOnly="1" outline="0" fieldPosition="0">
        <references count="2">
          <reference field="4294967294" count="2">
            <x v="0"/>
            <x v="1"/>
          </reference>
          <reference field="0" count="1" selected="0">
            <x v="1"/>
          </reference>
        </references>
      </pivotArea>
    </format>
    <format dxfId="2005">
      <pivotArea dataOnly="0" labelOnly="1" outline="0" fieldPosition="0">
        <references count="2">
          <reference field="4294967294" count="2">
            <x v="0"/>
            <x v="1"/>
          </reference>
          <reference field="0" count="1" selected="0">
            <x v="2"/>
          </reference>
        </references>
      </pivotArea>
    </format>
    <format dxfId="2004">
      <pivotArea dataOnly="0" labelOnly="1" outline="0" fieldPosition="0">
        <references count="2">
          <reference field="4294967294" count="2">
            <x v="0"/>
            <x v="1"/>
          </reference>
          <reference field="0" count="1" selected="0">
            <x v="3"/>
          </reference>
        </references>
      </pivotArea>
    </format>
    <format dxfId="2003">
      <pivotArea dataOnly="0" labelOnly="1" outline="0" fieldPosition="0">
        <references count="2">
          <reference field="4294967294" count="2">
            <x v="0"/>
            <x v="1"/>
          </reference>
          <reference field="0" count="1" selected="0">
            <x v="4"/>
          </reference>
        </references>
      </pivotArea>
    </format>
    <format dxfId="2002">
      <pivotArea field="28" type="button" dataOnly="0" labelOnly="1" outline="0"/>
    </format>
    <format dxfId="2001">
      <pivotArea dataOnly="0" labelOnly="1" outline="0" fieldPosition="0">
        <references count="2">
          <reference field="4294967294" count="2">
            <x v="0"/>
            <x v="1"/>
          </reference>
          <reference field="0" count="1" selected="0">
            <x v="0"/>
          </reference>
        </references>
      </pivotArea>
    </format>
    <format dxfId="2000">
      <pivotArea dataOnly="0" labelOnly="1" outline="0" fieldPosition="0">
        <references count="2">
          <reference field="4294967294" count="2">
            <x v="0"/>
            <x v="1"/>
          </reference>
          <reference field="0" count="1" selected="0">
            <x v="1"/>
          </reference>
        </references>
      </pivotArea>
    </format>
    <format dxfId="1999">
      <pivotArea dataOnly="0" labelOnly="1" outline="0" fieldPosition="0">
        <references count="2">
          <reference field="4294967294" count="2">
            <x v="0"/>
            <x v="1"/>
          </reference>
          <reference field="0" count="1" selected="0">
            <x v="2"/>
          </reference>
        </references>
      </pivotArea>
    </format>
    <format dxfId="1998">
      <pivotArea dataOnly="0" labelOnly="1" outline="0" fieldPosition="0">
        <references count="2">
          <reference field="4294967294" count="2">
            <x v="0"/>
            <x v="1"/>
          </reference>
          <reference field="0" count="1" selected="0">
            <x v="3"/>
          </reference>
        </references>
      </pivotArea>
    </format>
    <format dxfId="1997">
      <pivotArea dataOnly="0" labelOnly="1" outline="0" fieldPosition="0">
        <references count="2">
          <reference field="4294967294" count="2">
            <x v="0"/>
            <x v="1"/>
          </reference>
          <reference field="0" count="1" selected="0">
            <x v="4"/>
          </reference>
        </references>
      </pivotArea>
    </format>
    <format dxfId="1996">
      <pivotArea field="28" type="button" dataOnly="0" labelOnly="1" outline="0"/>
    </format>
    <format dxfId="1995">
      <pivotArea dataOnly="0" labelOnly="1" outline="0" fieldPosition="0">
        <references count="2">
          <reference field="4294967294" count="2">
            <x v="0"/>
            <x v="1"/>
          </reference>
          <reference field="0" count="1" selected="0">
            <x v="0"/>
          </reference>
        </references>
      </pivotArea>
    </format>
    <format dxfId="1994">
      <pivotArea dataOnly="0" labelOnly="1" outline="0" fieldPosition="0">
        <references count="2">
          <reference field="4294967294" count="2">
            <x v="0"/>
            <x v="1"/>
          </reference>
          <reference field="0" count="1" selected="0">
            <x v="1"/>
          </reference>
        </references>
      </pivotArea>
    </format>
    <format dxfId="1993">
      <pivotArea dataOnly="0" labelOnly="1" outline="0" fieldPosition="0">
        <references count="2">
          <reference field="4294967294" count="2">
            <x v="0"/>
            <x v="1"/>
          </reference>
          <reference field="0" count="1" selected="0">
            <x v="2"/>
          </reference>
        </references>
      </pivotArea>
    </format>
    <format dxfId="1992">
      <pivotArea dataOnly="0" labelOnly="1" outline="0" fieldPosition="0">
        <references count="2">
          <reference field="4294967294" count="2">
            <x v="0"/>
            <x v="1"/>
          </reference>
          <reference field="0" count="1" selected="0">
            <x v="3"/>
          </reference>
        </references>
      </pivotArea>
    </format>
    <format dxfId="1991">
      <pivotArea dataOnly="0" labelOnly="1" outline="0" fieldPosition="0">
        <references count="2">
          <reference field="4294967294" count="2">
            <x v="0"/>
            <x v="1"/>
          </reference>
          <reference field="0" count="1" selected="0">
            <x v="4"/>
          </reference>
        </references>
      </pivotArea>
    </format>
    <format dxfId="1990">
      <pivotArea dataOnly="0"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name="TablaDinámica1"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Área y estado" colHeaderCaption="Vigencia">
  <location ref="A17:M95" firstHeaderRow="1" firstDataRow="3" firstDataCol="1" rowPageCount="1" colPageCount="1"/>
  <pivotFields count="56">
    <pivotField axis="axisCol" showAll="0">
      <items count="8">
        <item x="0"/>
        <item x="1"/>
        <item x="2"/>
        <item x="3"/>
        <item x="4"/>
        <item x="5"/>
        <item x="6"/>
        <item t="default"/>
      </items>
    </pivotField>
    <pivotField dataField="1" showAll="0"/>
    <pivotField showAll="0"/>
    <pivotField showAll="0"/>
    <pivotField showAll="0"/>
    <pivotField showAll="0"/>
    <pivotField showAll="0">
      <items count="13">
        <item x="8"/>
        <item x="4"/>
        <item m="1" x="10"/>
        <item x="0"/>
        <item f="1" x="11"/>
        <item x="5"/>
        <item x="3"/>
        <item x="6"/>
        <item m="1" x="9"/>
        <item x="2"/>
        <item x="1"/>
        <item x="7"/>
        <item t="default"/>
      </items>
    </pivotField>
    <pivotField showAll="0"/>
    <pivotField showAll="0"/>
    <pivotField showAll="0"/>
    <pivotField showAll="0"/>
    <pivotField showAll="0"/>
    <pivotField showAll="0"/>
    <pivotField showAll="0"/>
    <pivotField showAll="0"/>
    <pivotField numFmtId="6" showAll="0"/>
    <pivotField numFmtId="6" showAll="0"/>
    <pivotField numFmtId="6" showAll="0"/>
    <pivotField dataField="1" numFmtId="6" showAll="0"/>
    <pivotField showAll="0"/>
    <pivotField showAll="0"/>
    <pivotField showAll="0"/>
    <pivotField showAll="0"/>
    <pivotField showAll="0"/>
    <pivotField axis="axisRow" showAll="0">
      <items count="13">
        <item h="1" x="1"/>
        <item x="6"/>
        <item h="1" m="1" x="11"/>
        <item h="1" x="2"/>
        <item h="1" x="7"/>
        <item h="1" x="8"/>
        <item h="1" x="5"/>
        <item h="1" x="0"/>
        <item h="1" x="4"/>
        <item x="3"/>
        <item h="1" x="9"/>
        <item h="1" x="10"/>
        <item t="default"/>
      </items>
    </pivotField>
    <pivotField showAll="0"/>
    <pivotField showAll="0"/>
    <pivotField showAll="0"/>
    <pivotField axis="axisRow" showAll="0">
      <items count="41">
        <item x="8"/>
        <item x="16"/>
        <item x="12"/>
        <item x="19"/>
        <item x="7"/>
        <item x="17"/>
        <item x="3"/>
        <item x="35"/>
        <item m="1" x="39"/>
        <item x="22"/>
        <item x="14"/>
        <item x="1"/>
        <item x="11"/>
        <item x="33"/>
        <item x="5"/>
        <item x="29"/>
        <item x="24"/>
        <item x="26"/>
        <item x="28"/>
        <item x="25"/>
        <item x="30"/>
        <item x="27"/>
        <item x="23"/>
        <item x="31"/>
        <item x="18"/>
        <item x="21"/>
        <item x="0"/>
        <item x="4"/>
        <item x="34"/>
        <item x="6"/>
        <item x="20"/>
        <item x="15"/>
        <item x="10"/>
        <item x="13"/>
        <item x="32"/>
        <item x="2"/>
        <item x="9"/>
        <item x="36"/>
        <item x="37"/>
        <item m="1" x="38"/>
        <item t="default"/>
      </items>
    </pivotField>
    <pivotField axis="axisPage" multipleItemSelectionAllowed="1" showAll="0">
      <items count="619">
        <item x="566"/>
        <item x="0"/>
        <item x="1"/>
        <item x="2"/>
        <item x="3"/>
        <item x="4"/>
        <item x="5"/>
        <item x="6"/>
        <item x="8"/>
        <item x="7"/>
        <item x="10"/>
        <item x="9"/>
        <item x="11"/>
        <item x="12"/>
        <item x="13"/>
        <item x="14"/>
        <item x="16"/>
        <item x="17"/>
        <item x="19"/>
        <item x="18"/>
        <item x="15"/>
        <item x="23"/>
        <item x="22"/>
        <item x="21"/>
        <item x="25"/>
        <item x="28"/>
        <item x="26"/>
        <item x="24"/>
        <item x="30"/>
        <item x="29"/>
        <item x="20"/>
        <item x="31"/>
        <item x="33"/>
        <item x="32"/>
        <item x="34"/>
        <item x="35"/>
        <item x="36"/>
        <item x="37"/>
        <item x="38"/>
        <item x="39"/>
        <item x="40"/>
        <item x="41"/>
        <item x="42"/>
        <item x="43"/>
        <item x="44"/>
        <item x="45"/>
        <item x="46"/>
        <item x="47"/>
        <item x="48"/>
        <item x="27"/>
        <item x="132"/>
        <item x="49"/>
        <item x="50"/>
        <item x="51"/>
        <item x="70"/>
        <item x="53"/>
        <item x="54"/>
        <item x="55"/>
        <item x="56"/>
        <item x="58"/>
        <item x="59"/>
        <item x="57"/>
        <item x="60"/>
        <item x="61"/>
        <item x="62"/>
        <item x="63"/>
        <item x="52"/>
        <item x="64"/>
        <item x="67"/>
        <item x="68"/>
        <item x="66"/>
        <item x="69"/>
        <item x="65"/>
        <item x="71"/>
        <item x="72"/>
        <item x="73"/>
        <item x="75"/>
        <item x="76"/>
        <item x="79"/>
        <item x="77"/>
        <item x="78"/>
        <item x="74"/>
        <item x="82"/>
        <item x="80"/>
        <item x="84"/>
        <item x="85"/>
        <item x="83"/>
        <item x="87"/>
        <item x="86"/>
        <item x="91"/>
        <item x="90"/>
        <item x="88"/>
        <item x="92"/>
        <item x="89"/>
        <item x="93"/>
        <item x="94"/>
        <item x="96"/>
        <item x="95"/>
        <item x="98"/>
        <item x="97"/>
        <item x="99"/>
        <item x="100"/>
        <item x="101"/>
        <item x="102"/>
        <item x="104"/>
        <item x="103"/>
        <item x="105"/>
        <item x="106"/>
        <item x="107"/>
        <item x="108"/>
        <item x="111"/>
        <item x="110"/>
        <item x="109"/>
        <item x="112"/>
        <item x="113"/>
        <item x="114"/>
        <item x="81"/>
        <item x="116"/>
        <item x="117"/>
        <item x="118"/>
        <item x="119"/>
        <item x="115"/>
        <item x="121"/>
        <item x="122"/>
        <item x="120"/>
        <item x="133"/>
        <item x="124"/>
        <item x="126"/>
        <item x="125"/>
        <item x="123"/>
        <item x="127"/>
        <item x="129"/>
        <item x="130"/>
        <item x="131"/>
        <item x="128"/>
        <item x="134"/>
        <item x="136"/>
        <item x="135"/>
        <item x="140"/>
        <item x="141"/>
        <item x="138"/>
        <item x="137"/>
        <item x="143"/>
        <item x="142"/>
        <item x="139"/>
        <item x="144"/>
        <item x="149"/>
        <item x="145"/>
        <item x="152"/>
        <item x="151"/>
        <item x="146"/>
        <item x="147"/>
        <item x="153"/>
        <item x="148"/>
        <item x="154"/>
        <item x="150"/>
        <item x="155"/>
        <item x="157"/>
        <item x="159"/>
        <item x="156"/>
        <item x="158"/>
        <item x="160"/>
        <item x="162"/>
        <item x="161"/>
        <item x="163"/>
        <item x="164"/>
        <item x="166"/>
        <item x="165"/>
        <item x="167"/>
        <item x="168"/>
        <item x="170"/>
        <item x="169"/>
        <item x="171"/>
        <item x="172"/>
        <item x="173"/>
        <item x="174"/>
        <item x="175"/>
        <item x="176"/>
        <item x="177"/>
        <item x="178"/>
        <item x="179"/>
        <item x="180"/>
        <item x="181"/>
        <item x="182"/>
        <item x="295"/>
        <item x="185"/>
        <item x="183"/>
        <item x="184"/>
        <item x="186"/>
        <item x="187"/>
        <item x="188"/>
        <item x="189"/>
        <item x="191"/>
        <item x="190"/>
        <item x="192"/>
        <item x="193"/>
        <item x="197"/>
        <item x="195"/>
        <item x="196"/>
        <item x="199"/>
        <item x="198"/>
        <item x="200"/>
        <item x="194"/>
        <item x="201"/>
        <item x="296"/>
        <item x="202"/>
        <item x="204"/>
        <item x="203"/>
        <item x="207"/>
        <item x="209"/>
        <item x="205"/>
        <item x="206"/>
        <item x="210"/>
        <item x="212"/>
        <item x="211"/>
        <item x="208"/>
        <item x="213"/>
        <item x="214"/>
        <item x="215"/>
        <item x="217"/>
        <item x="216"/>
        <item x="218"/>
        <item x="220"/>
        <item x="221"/>
        <item x="223"/>
        <item x="222"/>
        <item x="224"/>
        <item x="225"/>
        <item x="219"/>
        <item x="227"/>
        <item x="228"/>
        <item x="226"/>
        <item x="229"/>
        <item x="231"/>
        <item x="230"/>
        <item x="232"/>
        <item x="233"/>
        <item x="237"/>
        <item x="240"/>
        <item x="239"/>
        <item x="235"/>
        <item x="238"/>
        <item x="241"/>
        <item x="242"/>
        <item x="246"/>
        <item x="244"/>
        <item x="245"/>
        <item x="247"/>
        <item x="243"/>
        <item x="250"/>
        <item x="251"/>
        <item x="253"/>
        <item x="248"/>
        <item x="252"/>
        <item x="254"/>
        <item x="255"/>
        <item x="257"/>
        <item x="249"/>
        <item x="259"/>
        <item x="258"/>
        <item x="256"/>
        <item x="260"/>
        <item x="261"/>
        <item x="266"/>
        <item x="265"/>
        <item x="264"/>
        <item x="263"/>
        <item x="267"/>
        <item x="262"/>
        <item x="234"/>
        <item x="236"/>
        <item x="297"/>
        <item x="268"/>
        <item x="269"/>
        <item x="271"/>
        <item x="273"/>
        <item x="275"/>
        <item x="274"/>
        <item x="272"/>
        <item x="276"/>
        <item x="270"/>
        <item x="279"/>
        <item x="277"/>
        <item x="280"/>
        <item x="278"/>
        <item x="281"/>
        <item x="282"/>
        <item x="285"/>
        <item x="283"/>
        <item x="284"/>
        <item x="286"/>
        <item x="288"/>
        <item x="287"/>
        <item x="290"/>
        <item x="289"/>
        <item x="291"/>
        <item x="292"/>
        <item x="293"/>
        <item x="294"/>
        <item x="298"/>
        <item x="300"/>
        <item x="304"/>
        <item x="303"/>
        <item x="306"/>
        <item x="307"/>
        <item x="302"/>
        <item x="305"/>
        <item x="310"/>
        <item x="311"/>
        <item x="299"/>
        <item x="308"/>
        <item x="301"/>
        <item x="312"/>
        <item x="309"/>
        <item x="313"/>
        <item x="314"/>
        <item x="400"/>
        <item x="401"/>
        <item x="315"/>
        <item x="402"/>
        <item x="316"/>
        <item x="317"/>
        <item x="318"/>
        <item x="321"/>
        <item x="319"/>
        <item x="320"/>
        <item x="322"/>
        <item x="324"/>
        <item x="323"/>
        <item x="325"/>
        <item x="326"/>
        <item x="327"/>
        <item x="328"/>
        <item x="329"/>
        <item x="330"/>
        <item x="331"/>
        <item x="403"/>
        <item x="333"/>
        <item x="332"/>
        <item x="334"/>
        <item x="335"/>
        <item x="336"/>
        <item x="338"/>
        <item x="337"/>
        <item x="341"/>
        <item x="342"/>
        <item x="340"/>
        <item x="339"/>
        <item x="344"/>
        <item x="345"/>
        <item x="346"/>
        <item x="347"/>
        <item x="343"/>
        <item x="349"/>
        <item x="348"/>
        <item x="350"/>
        <item x="352"/>
        <item x="353"/>
        <item x="351"/>
        <item x="354"/>
        <item x="356"/>
        <item x="355"/>
        <item x="357"/>
        <item x="359"/>
        <item x="360"/>
        <item x="358"/>
        <item x="361"/>
        <item x="362"/>
        <item x="363"/>
        <item x="365"/>
        <item x="364"/>
        <item x="367"/>
        <item x="366"/>
        <item x="368"/>
        <item x="369"/>
        <item x="373"/>
        <item x="371"/>
        <item x="370"/>
        <item x="374"/>
        <item x="376"/>
        <item x="372"/>
        <item x="379"/>
        <item x="378"/>
        <item x="377"/>
        <item x="375"/>
        <item x="380"/>
        <item x="381"/>
        <item x="383"/>
        <item x="384"/>
        <item x="385"/>
        <item x="388"/>
        <item x="382"/>
        <item x="387"/>
        <item x="386"/>
        <item x="389"/>
        <item x="390"/>
        <item x="391"/>
        <item x="392"/>
        <item x="395"/>
        <item x="393"/>
        <item x="394"/>
        <item x="396"/>
        <item x="399"/>
        <item x="398"/>
        <item x="397"/>
        <item x="404"/>
        <item x="405"/>
        <item x="406"/>
        <item x="407"/>
        <item x="410"/>
        <item x="408"/>
        <item x="411"/>
        <item x="409"/>
        <item x="412"/>
        <item x="414"/>
        <item x="415"/>
        <item x="413"/>
        <item x="417"/>
        <item x="416"/>
        <item x="418"/>
        <item x="420"/>
        <item x="424"/>
        <item x="422"/>
        <item x="423"/>
        <item x="419"/>
        <item x="425"/>
        <item x="421"/>
        <item x="426"/>
        <item x="427"/>
        <item x="428"/>
        <item x="429"/>
        <item x="430"/>
        <item x="431"/>
        <item x="432"/>
        <item x="435"/>
        <item x="436"/>
        <item x="433"/>
        <item x="434"/>
        <item x="437"/>
        <item x="438"/>
        <item x="439"/>
        <item x="441"/>
        <item x="440"/>
        <item x="442"/>
        <item x="443"/>
        <item x="447"/>
        <item x="448"/>
        <item x="444"/>
        <item x="451"/>
        <item x="452"/>
        <item x="446"/>
        <item x="450"/>
        <item x="449"/>
        <item x="445"/>
        <item x="454"/>
        <item x="455"/>
        <item x="453"/>
        <item x="457"/>
        <item x="456"/>
        <item x="460"/>
        <item x="459"/>
        <item x="458"/>
        <item x="466"/>
        <item x="465"/>
        <item x="463"/>
        <item x="461"/>
        <item x="467"/>
        <item x="462"/>
        <item x="464"/>
        <item x="469"/>
        <item x="471"/>
        <item x="468"/>
        <item x="470"/>
        <item x="473"/>
        <item x="472"/>
        <item x="476"/>
        <item x="477"/>
        <item x="474"/>
        <item x="475"/>
        <item x="479"/>
        <item x="480"/>
        <item x="478"/>
        <item x="481"/>
        <item x="483"/>
        <item x="482"/>
        <item x="486"/>
        <item x="485"/>
        <item x="488"/>
        <item x="487"/>
        <item x="484"/>
        <item x="489"/>
        <item x="490"/>
        <item x="491"/>
        <item x="492"/>
        <item x="493"/>
        <item x="494"/>
        <item x="495"/>
        <item x="496"/>
        <item x="497"/>
        <item x="498"/>
        <item x="499"/>
        <item x="500"/>
        <item x="501"/>
        <item x="502"/>
        <item x="503"/>
        <item x="505"/>
        <item x="506"/>
        <item x="504"/>
        <item x="507"/>
        <item x="509"/>
        <item x="508"/>
        <item x="510"/>
        <item x="511"/>
        <item x="512"/>
        <item x="513"/>
        <item x="514"/>
        <item x="515"/>
        <item x="516"/>
        <item x="517"/>
        <item x="519"/>
        <item x="518"/>
        <item x="520"/>
        <item x="521"/>
        <item x="522"/>
        <item x="523"/>
        <item x="525"/>
        <item x="524"/>
        <item x="526"/>
        <item x="529"/>
        <item x="528"/>
        <item x="527"/>
        <item x="532"/>
        <item x="531"/>
        <item x="533"/>
        <item x="530"/>
        <item x="535"/>
        <item x="534"/>
        <item x="540"/>
        <item x="537"/>
        <item x="544"/>
        <item x="539"/>
        <item x="543"/>
        <item x="541"/>
        <item x="538"/>
        <item x="536"/>
        <item x="546"/>
        <item x="548"/>
        <item x="549"/>
        <item x="545"/>
        <item x="542"/>
        <item x="547"/>
        <item x="550"/>
        <item x="551"/>
        <item x="557"/>
        <item x="555"/>
        <item x="553"/>
        <item x="556"/>
        <item x="558"/>
        <item x="561"/>
        <item x="554"/>
        <item x="564"/>
        <item x="562"/>
        <item x="563"/>
        <item x="552"/>
        <item x="565"/>
        <item x="560"/>
        <item x="567"/>
        <item x="568"/>
        <item x="569"/>
        <item x="570"/>
        <item x="572"/>
        <item x="571"/>
        <item x="573"/>
        <item x="559"/>
        <item x="578"/>
        <item x="577"/>
        <item x="575"/>
        <item x="576"/>
        <item x="580"/>
        <item x="579"/>
        <item x="581"/>
        <item x="583"/>
        <item x="584"/>
        <item x="582"/>
        <item x="57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h="1" x="614"/>
        <item x="615"/>
        <item x="616"/>
        <item x="61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28"/>
    <field x="24"/>
  </rowFields>
  <rowItems count="76">
    <i>
      <x/>
    </i>
    <i r="1">
      <x v="1"/>
    </i>
    <i r="1">
      <x v="9"/>
    </i>
    <i>
      <x v="1"/>
    </i>
    <i r="1">
      <x v="1"/>
    </i>
    <i r="1">
      <x v="9"/>
    </i>
    <i>
      <x v="2"/>
    </i>
    <i r="1">
      <x v="1"/>
    </i>
    <i r="1">
      <x v="9"/>
    </i>
    <i>
      <x v="3"/>
    </i>
    <i r="1">
      <x v="1"/>
    </i>
    <i>
      <x v="4"/>
    </i>
    <i r="1">
      <x v="1"/>
    </i>
    <i>
      <x v="5"/>
    </i>
    <i r="1">
      <x v="1"/>
    </i>
    <i>
      <x v="6"/>
    </i>
    <i r="1">
      <x v="1"/>
    </i>
    <i>
      <x v="7"/>
    </i>
    <i r="1">
      <x v="1"/>
    </i>
    <i>
      <x v="9"/>
    </i>
    <i r="1">
      <x v="1"/>
    </i>
    <i r="1">
      <x v="9"/>
    </i>
    <i>
      <x v="10"/>
    </i>
    <i r="1">
      <x v="1"/>
    </i>
    <i r="1">
      <x v="9"/>
    </i>
    <i>
      <x v="11"/>
    </i>
    <i r="1">
      <x v="1"/>
    </i>
    <i>
      <x v="12"/>
    </i>
    <i r="1">
      <x v="1"/>
    </i>
    <i r="1">
      <x v="9"/>
    </i>
    <i>
      <x v="14"/>
    </i>
    <i r="1">
      <x v="1"/>
    </i>
    <i>
      <x v="15"/>
    </i>
    <i r="1">
      <x v="1"/>
    </i>
    <i>
      <x v="16"/>
    </i>
    <i r="1">
      <x v="1"/>
    </i>
    <i>
      <x v="17"/>
    </i>
    <i r="1">
      <x v="1"/>
    </i>
    <i>
      <x v="18"/>
    </i>
    <i r="1">
      <x v="1"/>
    </i>
    <i>
      <x v="19"/>
    </i>
    <i r="1">
      <x v="1"/>
    </i>
    <i>
      <x v="20"/>
    </i>
    <i r="1">
      <x v="1"/>
    </i>
    <i>
      <x v="21"/>
    </i>
    <i r="1">
      <x v="1"/>
    </i>
    <i>
      <x v="23"/>
    </i>
    <i r="1">
      <x v="1"/>
    </i>
    <i>
      <x v="24"/>
    </i>
    <i r="1">
      <x v="1"/>
    </i>
    <i>
      <x v="25"/>
    </i>
    <i r="1">
      <x v="1"/>
    </i>
    <i>
      <x v="27"/>
    </i>
    <i r="1">
      <x v="1"/>
    </i>
    <i r="1">
      <x v="9"/>
    </i>
    <i>
      <x v="29"/>
    </i>
    <i r="1">
      <x v="1"/>
    </i>
    <i r="1">
      <x v="9"/>
    </i>
    <i>
      <x v="30"/>
    </i>
    <i r="1">
      <x v="1"/>
    </i>
    <i r="1">
      <x v="9"/>
    </i>
    <i>
      <x v="31"/>
    </i>
    <i r="1">
      <x v="1"/>
    </i>
    <i r="1">
      <x v="9"/>
    </i>
    <i>
      <x v="32"/>
    </i>
    <i r="1">
      <x v="1"/>
    </i>
    <i>
      <x v="33"/>
    </i>
    <i r="1">
      <x v="1"/>
    </i>
    <i r="1">
      <x v="9"/>
    </i>
    <i>
      <x v="35"/>
    </i>
    <i r="1">
      <x v="1"/>
    </i>
    <i r="1">
      <x v="9"/>
    </i>
    <i>
      <x v="36"/>
    </i>
    <i r="1">
      <x v="1"/>
    </i>
    <i r="1">
      <x v="9"/>
    </i>
    <i t="grand">
      <x/>
    </i>
  </rowItems>
  <colFields count="2">
    <field x="0"/>
    <field x="-2"/>
  </colFields>
  <colItems count="12">
    <i>
      <x/>
      <x/>
    </i>
    <i r="1" i="1">
      <x v="1"/>
    </i>
    <i>
      <x v="1"/>
      <x/>
    </i>
    <i r="1" i="1">
      <x v="1"/>
    </i>
    <i>
      <x v="2"/>
      <x/>
    </i>
    <i r="1" i="1">
      <x v="1"/>
    </i>
    <i>
      <x v="3"/>
      <x/>
    </i>
    <i r="1" i="1">
      <x v="1"/>
    </i>
    <i>
      <x v="4"/>
      <x/>
    </i>
    <i r="1" i="1">
      <x v="1"/>
    </i>
    <i t="grand">
      <x/>
    </i>
    <i t="grand" i="1">
      <x/>
    </i>
  </colItems>
  <pageFields count="1">
    <pageField fld="29" hier="-1"/>
  </pageFields>
  <dataFields count="2">
    <dataField name="Cant. Contratos" fld="1" subtotal="count" baseField="0" baseItem="0"/>
    <dataField name="Vr. Total" fld="18" baseField="30" baseItem="0" numFmtId="165"/>
  </dataFields>
  <formats count="19">
    <format dxfId="2027">
      <pivotArea field="28" type="button" dataOnly="0" labelOnly="1" outline="0" axis="axisRow" fieldPosition="0"/>
    </format>
    <format dxfId="2026">
      <pivotArea dataOnly="0" labelOnly="1" outline="0" fieldPosition="0">
        <references count="2">
          <reference field="4294967294" count="2">
            <x v="0"/>
            <x v="1"/>
          </reference>
          <reference field="0" count="1" selected="0">
            <x v="0"/>
          </reference>
        </references>
      </pivotArea>
    </format>
    <format dxfId="2025">
      <pivotArea dataOnly="0" labelOnly="1" outline="0" fieldPosition="0">
        <references count="2">
          <reference field="4294967294" count="2">
            <x v="0"/>
            <x v="1"/>
          </reference>
          <reference field="0" count="1" selected="0">
            <x v="1"/>
          </reference>
        </references>
      </pivotArea>
    </format>
    <format dxfId="2024">
      <pivotArea dataOnly="0" labelOnly="1" outline="0" fieldPosition="0">
        <references count="2">
          <reference field="4294967294" count="2">
            <x v="0"/>
            <x v="1"/>
          </reference>
          <reference field="0" count="1" selected="0">
            <x v="2"/>
          </reference>
        </references>
      </pivotArea>
    </format>
    <format dxfId="2023">
      <pivotArea dataOnly="0" labelOnly="1" outline="0" fieldPosition="0">
        <references count="2">
          <reference field="4294967294" count="2">
            <x v="0"/>
            <x v="1"/>
          </reference>
          <reference field="0" count="1" selected="0">
            <x v="3"/>
          </reference>
        </references>
      </pivotArea>
    </format>
    <format dxfId="2022">
      <pivotArea dataOnly="0" labelOnly="1" outline="0" fieldPosition="0">
        <references count="2">
          <reference field="4294967294" count="2">
            <x v="0"/>
            <x v="1"/>
          </reference>
          <reference field="0" count="1" selected="0">
            <x v="4"/>
          </reference>
        </references>
      </pivotArea>
    </format>
    <format dxfId="2021">
      <pivotArea field="28" type="button" dataOnly="0" labelOnly="1" outline="0" axis="axisRow" fieldPosition="0"/>
    </format>
    <format dxfId="2020">
      <pivotArea dataOnly="0" labelOnly="1" outline="0" fieldPosition="0">
        <references count="2">
          <reference field="4294967294" count="2">
            <x v="0"/>
            <x v="1"/>
          </reference>
          <reference field="0" count="1" selected="0">
            <x v="0"/>
          </reference>
        </references>
      </pivotArea>
    </format>
    <format dxfId="2019">
      <pivotArea dataOnly="0" labelOnly="1" outline="0" fieldPosition="0">
        <references count="2">
          <reference field="4294967294" count="2">
            <x v="0"/>
            <x v="1"/>
          </reference>
          <reference field="0" count="1" selected="0">
            <x v="1"/>
          </reference>
        </references>
      </pivotArea>
    </format>
    <format dxfId="2018">
      <pivotArea dataOnly="0" labelOnly="1" outline="0" fieldPosition="0">
        <references count="2">
          <reference field="4294967294" count="2">
            <x v="0"/>
            <x v="1"/>
          </reference>
          <reference field="0" count="1" selected="0">
            <x v="2"/>
          </reference>
        </references>
      </pivotArea>
    </format>
    <format dxfId="2017">
      <pivotArea dataOnly="0" labelOnly="1" outline="0" fieldPosition="0">
        <references count="2">
          <reference field="4294967294" count="2">
            <x v="0"/>
            <x v="1"/>
          </reference>
          <reference field="0" count="1" selected="0">
            <x v="3"/>
          </reference>
        </references>
      </pivotArea>
    </format>
    <format dxfId="2016">
      <pivotArea dataOnly="0" labelOnly="1" outline="0" fieldPosition="0">
        <references count="2">
          <reference field="4294967294" count="2">
            <x v="0"/>
            <x v="1"/>
          </reference>
          <reference field="0" count="1" selected="0">
            <x v="4"/>
          </reference>
        </references>
      </pivotArea>
    </format>
    <format dxfId="2015">
      <pivotArea field="28" type="button" dataOnly="0" labelOnly="1" outline="0" axis="axisRow" fieldPosition="0"/>
    </format>
    <format dxfId="2014">
      <pivotArea dataOnly="0" labelOnly="1" outline="0" fieldPosition="0">
        <references count="2">
          <reference field="4294967294" count="2">
            <x v="0"/>
            <x v="1"/>
          </reference>
          <reference field="0" count="1" selected="0">
            <x v="0"/>
          </reference>
        </references>
      </pivotArea>
    </format>
    <format dxfId="2013">
      <pivotArea dataOnly="0" labelOnly="1" outline="0" fieldPosition="0">
        <references count="2">
          <reference field="4294967294" count="2">
            <x v="0"/>
            <x v="1"/>
          </reference>
          <reference field="0" count="1" selected="0">
            <x v="1"/>
          </reference>
        </references>
      </pivotArea>
    </format>
    <format dxfId="2012">
      <pivotArea dataOnly="0" labelOnly="1" outline="0" fieldPosition="0">
        <references count="2">
          <reference field="4294967294" count="2">
            <x v="0"/>
            <x v="1"/>
          </reference>
          <reference field="0" count="1" selected="0">
            <x v="2"/>
          </reference>
        </references>
      </pivotArea>
    </format>
    <format dxfId="2011">
      <pivotArea dataOnly="0" labelOnly="1" outline="0" fieldPosition="0">
        <references count="2">
          <reference field="4294967294" count="2">
            <x v="0"/>
            <x v="1"/>
          </reference>
          <reference field="0" count="1" selected="0">
            <x v="3"/>
          </reference>
        </references>
      </pivotArea>
    </format>
    <format dxfId="2010">
      <pivotArea dataOnly="0" labelOnly="1" outline="0" fieldPosition="0">
        <references count="2">
          <reference field="4294967294" count="2">
            <x v="0"/>
            <x v="1"/>
          </reference>
          <reference field="0" count="1" selected="0">
            <x v="4"/>
          </reference>
        </references>
      </pivotArea>
    </format>
    <format dxfId="2009">
      <pivotArea dataOnly="0"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TablaDinámica10"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Tipo de contrato">
  <location ref="AT57:AV62" firstHeaderRow="0" firstDataRow="1" firstDataCol="1"/>
  <pivotFields count="22">
    <pivotField axis="axisRow" showAll="0">
      <items count="5">
        <item x="0"/>
        <item x="1"/>
        <item x="2"/>
        <item x="3"/>
        <item t="default"/>
      </items>
    </pivotField>
    <pivotField dataField="1" showAll="0"/>
    <pivotField showAll="0"/>
    <pivotField showAll="0"/>
    <pivotField showAll="0"/>
    <pivotField showAll="0"/>
    <pivotField showAll="0">
      <items count="11">
        <item m="1" x="7"/>
        <item x="4"/>
        <item x="3"/>
        <item x="5"/>
        <item x="2"/>
        <item x="1"/>
        <item x="6"/>
        <item h="1" f="1" x="9"/>
        <item x="0"/>
        <item m="1" x="8"/>
        <item t="default"/>
      </items>
    </pivotField>
    <pivotField showAll="0"/>
    <pivotField showAll="0"/>
    <pivotField showAll="0"/>
    <pivotField showAll="0"/>
    <pivotField showAll="0"/>
    <pivotField showAll="0"/>
    <pivotField showAll="0"/>
    <pivotField showAll="0"/>
    <pivotField dataField="1" showAll="0"/>
    <pivotField numFmtId="6" showAll="0"/>
    <pivotField numFmtId="6" showAll="0"/>
    <pivotField numFmtId="6" showAll="0"/>
    <pivotField showAll="0"/>
    <pivotField showAll="0"/>
    <pivotField showAll="0"/>
  </pivotFields>
  <rowFields count="1">
    <field x="0"/>
  </rowFields>
  <rowItems count="5">
    <i>
      <x/>
    </i>
    <i>
      <x v="1"/>
    </i>
    <i>
      <x v="2"/>
    </i>
    <i>
      <x v="3"/>
    </i>
    <i t="grand">
      <x/>
    </i>
  </rowItems>
  <colFields count="1">
    <field x="-2"/>
  </colFields>
  <colItems count="2">
    <i>
      <x/>
    </i>
    <i i="1">
      <x v="1"/>
    </i>
  </colItems>
  <dataFields count="2">
    <dataField name="Cuenta de Contrato" fld="1" subtotal="count" baseField="0" baseItem="0"/>
    <dataField name="Suma de Valor Contrato" fld="15" baseField="3" baseItem="0" numFmtId="165"/>
  </dataFields>
  <formats count="4">
    <format dxfId="2044">
      <pivotArea dataOnly="0" grandCol="1" outline="0" fieldPosition="0"/>
    </format>
    <format dxfId="2043">
      <pivotArea dataOnly="0" grandCol="1" outline="0" fieldPosition="0"/>
    </format>
    <format dxfId="2042">
      <pivotArea outline="0" fieldPosition="0">
        <references count="1">
          <reference field="4294967294" count="1">
            <x v="1"/>
          </reference>
        </references>
      </pivotArea>
    </format>
    <format dxfId="2041">
      <pivotArea dataOnly="0" outline="0" fieldPosition="0">
        <references count="1">
          <reference field="4294967294" count="1">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name="TablaDinámica5"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Estado">
  <location ref="A27:C29" firstHeaderRow="1" firstDataRow="2" firstDataCol="1"/>
  <pivotFields count="22">
    <pivotField axis="axisCol" showAll="0">
      <items count="5">
        <item h="1" x="0"/>
        <item h="1" x="1"/>
        <item h="1" x="2"/>
        <item x="3"/>
        <item t="default"/>
      </items>
    </pivotField>
    <pivotField dataField="1" showAll="0"/>
    <pivotField showAll="0"/>
    <pivotField showAll="0"/>
    <pivotField showAll="0"/>
    <pivotField showAll="0"/>
    <pivotField showAll="0">
      <items count="11">
        <item x="4"/>
        <item m="1" x="7"/>
        <item x="5"/>
        <item x="3"/>
        <item x="6"/>
        <item x="2"/>
        <item x="1"/>
        <item f="1" x="9"/>
        <item x="0"/>
        <item m="1" x="8"/>
        <item t="default"/>
      </items>
    </pivotField>
    <pivotField showAll="0"/>
    <pivotField showAll="0"/>
    <pivotField showAll="0"/>
    <pivotField showAll="0"/>
    <pivotField showAll="0"/>
    <pivotField showAll="0"/>
    <pivotField showAll="0"/>
    <pivotField showAll="0"/>
    <pivotField showAll="0"/>
    <pivotField numFmtId="6" showAll="0"/>
    <pivotField numFmtId="6" showAll="0"/>
    <pivotField numFmtId="6" showAll="0"/>
    <pivotField showAll="0"/>
    <pivotField showAll="0"/>
    <pivotField showAll="0"/>
  </pivotFields>
  <rowItems count="1">
    <i/>
  </rowItems>
  <colFields count="1">
    <field x="0"/>
  </colFields>
  <colItems count="2">
    <i>
      <x v="3"/>
    </i>
    <i t="grand">
      <x/>
    </i>
  </colItems>
  <dataFields count="1">
    <dataField name="Cuenta de Contrato" fld="1" subtotal="count" baseField="0" baseItem="0"/>
  </dataFields>
  <formats count="4">
    <format dxfId="2048">
      <pivotArea dataOnly="0" outline="0" fieldPosition="0">
        <references count="1">
          <reference field="0" count="0"/>
        </references>
      </pivotArea>
    </format>
    <format dxfId="2047">
      <pivotArea dataOnly="0" outline="0" fieldPosition="0">
        <references count="1">
          <reference field="0" count="0"/>
        </references>
      </pivotArea>
    </format>
    <format dxfId="2046">
      <pivotArea dataOnly="0" grandCol="1" outline="0" fieldPosition="0"/>
    </format>
    <format dxfId="2045">
      <pivotArea dataOnly="0"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name="TablaDinámica11"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Tipo de contrato">
  <location ref="H27:J36" firstHeaderRow="0" firstDataRow="1" firstDataCol="1" rowPageCount="3" colPageCount="1"/>
  <pivotFields count="56">
    <pivotField axis="axisPage" showAll="0">
      <items count="8">
        <item x="0"/>
        <item x="1"/>
        <item x="2"/>
        <item x="3"/>
        <item x="4"/>
        <item x="5"/>
        <item x="6"/>
        <item t="default"/>
      </items>
    </pivotField>
    <pivotField dataField="1" showAll="0"/>
    <pivotField showAll="0"/>
    <pivotField showAll="0"/>
    <pivotField showAll="0"/>
    <pivotField showAll="0"/>
    <pivotField showAll="0">
      <items count="13">
        <item x="4"/>
        <item m="1" x="10"/>
        <item x="5"/>
        <item x="3"/>
        <item x="6"/>
        <item x="2"/>
        <item x="1"/>
        <item f="1" x="11"/>
        <item x="0"/>
        <item m="1" x="9"/>
        <item x="7"/>
        <item x="8"/>
        <item t="default"/>
      </items>
    </pivotField>
    <pivotField axis="axisRow" showAll="0">
      <items count="22">
        <item x="8"/>
        <item x="7"/>
        <item x="0"/>
        <item x="2"/>
        <item x="5"/>
        <item x="4"/>
        <item x="11"/>
        <item x="1"/>
        <item m="1" x="18"/>
        <item m="1" x="19"/>
        <item x="12"/>
        <item x="9"/>
        <item x="6"/>
        <item x="3"/>
        <item x="13"/>
        <item x="10"/>
        <item m="1" x="20"/>
        <item m="1" x="16"/>
        <item x="14"/>
        <item x="15"/>
        <item m="1" x="17"/>
        <item t="default"/>
      </items>
    </pivotField>
    <pivotField showAll="0"/>
    <pivotField showAll="0"/>
    <pivotField showAll="0"/>
    <pivotField showAll="0"/>
    <pivotField showAll="0"/>
    <pivotField showAll="0"/>
    <pivotField showAll="0"/>
    <pivotField showAll="0"/>
    <pivotField numFmtId="6" showAll="0"/>
    <pivotField numFmtId="6" showAll="0"/>
    <pivotField dataField="1" numFmtId="6" showAll="0"/>
    <pivotField showAll="0"/>
    <pivotField showAll="0"/>
    <pivotField showAll="0"/>
    <pivotField showAll="0"/>
    <pivotField showAll="0"/>
    <pivotField axis="axisPage" multipleItemSelectionAllowed="1" showAll="0">
      <items count="13">
        <item x="10"/>
        <item h="1" x="1"/>
        <item x="6"/>
        <item m="1" x="11"/>
        <item x="2"/>
        <item x="7"/>
        <item x="8"/>
        <item x="5"/>
        <item x="0"/>
        <item x="4"/>
        <item x="3"/>
        <item x="9"/>
        <item t="default"/>
      </items>
    </pivotField>
    <pivotField showAll="0"/>
    <pivotField showAll="0"/>
    <pivotField showAll="0"/>
    <pivotField showAll="0"/>
    <pivotField axis="axisPage" multipleItemSelectionAllowed="1" showAll="0">
      <items count="619">
        <item x="617"/>
        <item x="0"/>
        <item x="1"/>
        <item x="2"/>
        <item x="3"/>
        <item x="4"/>
        <item x="5"/>
        <item x="6"/>
        <item x="8"/>
        <item x="7"/>
        <item x="10"/>
        <item x="9"/>
        <item x="11"/>
        <item x="12"/>
        <item x="13"/>
        <item x="14"/>
        <item x="16"/>
        <item x="17"/>
        <item x="19"/>
        <item x="18"/>
        <item x="15"/>
        <item x="23"/>
        <item x="22"/>
        <item x="21"/>
        <item x="25"/>
        <item x="28"/>
        <item x="26"/>
        <item x="24"/>
        <item x="30"/>
        <item x="29"/>
        <item x="20"/>
        <item x="31"/>
        <item x="33"/>
        <item x="32"/>
        <item x="34"/>
        <item x="35"/>
        <item x="36"/>
        <item x="37"/>
        <item x="38"/>
        <item x="39"/>
        <item x="40"/>
        <item x="41"/>
        <item x="42"/>
        <item x="43"/>
        <item x="44"/>
        <item x="45"/>
        <item x="46"/>
        <item x="47"/>
        <item x="48"/>
        <item x="27"/>
        <item x="132"/>
        <item x="49"/>
        <item x="50"/>
        <item x="51"/>
        <item x="70"/>
        <item x="53"/>
        <item x="54"/>
        <item x="55"/>
        <item x="56"/>
        <item x="58"/>
        <item x="59"/>
        <item x="57"/>
        <item x="60"/>
        <item x="61"/>
        <item x="62"/>
        <item x="63"/>
        <item x="52"/>
        <item x="64"/>
        <item x="67"/>
        <item x="68"/>
        <item x="66"/>
        <item x="69"/>
        <item x="65"/>
        <item x="71"/>
        <item x="72"/>
        <item x="73"/>
        <item x="75"/>
        <item x="76"/>
        <item x="79"/>
        <item x="77"/>
        <item x="78"/>
        <item x="74"/>
        <item x="82"/>
        <item x="80"/>
        <item x="84"/>
        <item x="85"/>
        <item x="83"/>
        <item x="87"/>
        <item x="86"/>
        <item x="91"/>
        <item x="90"/>
        <item x="88"/>
        <item x="92"/>
        <item x="89"/>
        <item x="93"/>
        <item x="94"/>
        <item x="96"/>
        <item x="95"/>
        <item x="98"/>
        <item x="97"/>
        <item x="99"/>
        <item x="100"/>
        <item x="101"/>
        <item x="102"/>
        <item x="104"/>
        <item x="103"/>
        <item x="105"/>
        <item x="106"/>
        <item x="107"/>
        <item x="108"/>
        <item x="111"/>
        <item x="110"/>
        <item x="109"/>
        <item x="112"/>
        <item x="113"/>
        <item x="114"/>
        <item x="81"/>
        <item x="116"/>
        <item x="117"/>
        <item x="118"/>
        <item x="119"/>
        <item x="115"/>
        <item x="121"/>
        <item x="122"/>
        <item x="120"/>
        <item x="133"/>
        <item x="124"/>
        <item x="126"/>
        <item x="125"/>
        <item x="123"/>
        <item x="127"/>
        <item x="129"/>
        <item x="130"/>
        <item x="131"/>
        <item x="128"/>
        <item x="134"/>
        <item x="136"/>
        <item x="135"/>
        <item x="140"/>
        <item x="141"/>
        <item x="138"/>
        <item x="137"/>
        <item x="143"/>
        <item x="142"/>
        <item x="139"/>
        <item x="144"/>
        <item x="149"/>
        <item x="145"/>
        <item x="152"/>
        <item x="151"/>
        <item x="146"/>
        <item x="147"/>
        <item x="153"/>
        <item x="148"/>
        <item x="154"/>
        <item x="150"/>
        <item x="155"/>
        <item x="157"/>
        <item x="159"/>
        <item x="156"/>
        <item x="158"/>
        <item x="160"/>
        <item x="162"/>
        <item x="161"/>
        <item x="163"/>
        <item x="164"/>
        <item x="166"/>
        <item x="165"/>
        <item x="167"/>
        <item x="168"/>
        <item x="170"/>
        <item x="169"/>
        <item x="171"/>
        <item x="172"/>
        <item x="173"/>
        <item x="174"/>
        <item x="175"/>
        <item x="176"/>
        <item x="177"/>
        <item x="178"/>
        <item x="179"/>
        <item x="180"/>
        <item x="181"/>
        <item x="182"/>
        <item x="295"/>
        <item x="185"/>
        <item x="183"/>
        <item x="184"/>
        <item x="186"/>
        <item x="187"/>
        <item x="188"/>
        <item x="189"/>
        <item x="191"/>
        <item x="190"/>
        <item x="192"/>
        <item x="193"/>
        <item x="197"/>
        <item x="195"/>
        <item x="196"/>
        <item x="199"/>
        <item x="198"/>
        <item x="200"/>
        <item x="194"/>
        <item x="201"/>
        <item x="296"/>
        <item x="202"/>
        <item x="204"/>
        <item x="203"/>
        <item x="207"/>
        <item x="209"/>
        <item x="205"/>
        <item x="206"/>
        <item x="210"/>
        <item x="212"/>
        <item x="211"/>
        <item x="208"/>
        <item x="213"/>
        <item x="214"/>
        <item x="215"/>
        <item x="217"/>
        <item x="216"/>
        <item x="218"/>
        <item x="220"/>
        <item x="221"/>
        <item x="223"/>
        <item x="222"/>
        <item x="224"/>
        <item x="225"/>
        <item x="219"/>
        <item x="227"/>
        <item x="228"/>
        <item x="226"/>
        <item x="229"/>
        <item x="231"/>
        <item x="230"/>
        <item x="232"/>
        <item x="233"/>
        <item x="237"/>
        <item x="240"/>
        <item x="239"/>
        <item x="235"/>
        <item x="238"/>
        <item x="241"/>
        <item x="242"/>
        <item x="246"/>
        <item x="244"/>
        <item x="245"/>
        <item x="247"/>
        <item x="243"/>
        <item x="250"/>
        <item x="251"/>
        <item x="253"/>
        <item x="248"/>
        <item x="252"/>
        <item x="254"/>
        <item x="255"/>
        <item x="257"/>
        <item x="249"/>
        <item x="259"/>
        <item x="258"/>
        <item x="256"/>
        <item x="260"/>
        <item x="261"/>
        <item x="266"/>
        <item x="265"/>
        <item x="264"/>
        <item x="263"/>
        <item x="267"/>
        <item x="262"/>
        <item x="234"/>
        <item x="236"/>
        <item x="297"/>
        <item x="268"/>
        <item x="269"/>
        <item x="271"/>
        <item x="273"/>
        <item x="275"/>
        <item x="274"/>
        <item x="272"/>
        <item x="276"/>
        <item x="270"/>
        <item x="279"/>
        <item x="277"/>
        <item x="280"/>
        <item x="278"/>
        <item x="281"/>
        <item x="282"/>
        <item x="285"/>
        <item x="283"/>
        <item x="284"/>
        <item x="286"/>
        <item x="288"/>
        <item x="287"/>
        <item x="290"/>
        <item x="289"/>
        <item x="291"/>
        <item x="292"/>
        <item x="293"/>
        <item x="294"/>
        <item x="298"/>
        <item x="300"/>
        <item x="304"/>
        <item x="303"/>
        <item x="306"/>
        <item x="307"/>
        <item x="302"/>
        <item x="305"/>
        <item x="310"/>
        <item x="311"/>
        <item x="299"/>
        <item x="308"/>
        <item x="301"/>
        <item x="312"/>
        <item x="309"/>
        <item x="313"/>
        <item x="314"/>
        <item x="400"/>
        <item x="401"/>
        <item x="315"/>
        <item x="402"/>
        <item x="316"/>
        <item x="317"/>
        <item x="318"/>
        <item x="321"/>
        <item x="319"/>
        <item x="320"/>
        <item x="322"/>
        <item x="324"/>
        <item x="323"/>
        <item x="325"/>
        <item x="326"/>
        <item x="327"/>
        <item x="328"/>
        <item x="329"/>
        <item x="330"/>
        <item x="331"/>
        <item x="403"/>
        <item x="333"/>
        <item x="332"/>
        <item x="334"/>
        <item x="335"/>
        <item x="336"/>
        <item x="338"/>
        <item x="337"/>
        <item x="341"/>
        <item x="342"/>
        <item x="340"/>
        <item x="339"/>
        <item x="344"/>
        <item x="345"/>
        <item x="346"/>
        <item x="347"/>
        <item x="343"/>
        <item x="349"/>
        <item x="348"/>
        <item x="350"/>
        <item x="352"/>
        <item x="353"/>
        <item x="351"/>
        <item x="354"/>
        <item x="356"/>
        <item x="355"/>
        <item x="357"/>
        <item x="359"/>
        <item x="360"/>
        <item x="358"/>
        <item x="361"/>
        <item x="362"/>
        <item x="363"/>
        <item x="365"/>
        <item x="364"/>
        <item x="367"/>
        <item x="366"/>
        <item x="368"/>
        <item x="369"/>
        <item x="373"/>
        <item x="371"/>
        <item x="370"/>
        <item x="374"/>
        <item x="376"/>
        <item x="372"/>
        <item x="379"/>
        <item x="378"/>
        <item x="377"/>
        <item x="375"/>
        <item x="380"/>
        <item x="381"/>
        <item x="383"/>
        <item x="384"/>
        <item x="385"/>
        <item x="388"/>
        <item x="382"/>
        <item x="387"/>
        <item x="386"/>
        <item x="389"/>
        <item x="390"/>
        <item x="391"/>
        <item x="392"/>
        <item x="395"/>
        <item x="393"/>
        <item x="394"/>
        <item x="396"/>
        <item x="399"/>
        <item x="398"/>
        <item x="397"/>
        <item x="404"/>
        <item x="405"/>
        <item x="406"/>
        <item x="407"/>
        <item x="410"/>
        <item x="408"/>
        <item x="411"/>
        <item x="409"/>
        <item x="412"/>
        <item x="414"/>
        <item x="415"/>
        <item x="413"/>
        <item x="417"/>
        <item x="416"/>
        <item x="418"/>
        <item x="420"/>
        <item x="424"/>
        <item x="422"/>
        <item x="423"/>
        <item x="419"/>
        <item x="425"/>
        <item x="421"/>
        <item x="426"/>
        <item x="427"/>
        <item x="428"/>
        <item x="429"/>
        <item x="430"/>
        <item x="431"/>
        <item x="432"/>
        <item x="435"/>
        <item x="436"/>
        <item x="433"/>
        <item x="434"/>
        <item x="437"/>
        <item x="438"/>
        <item x="439"/>
        <item x="441"/>
        <item x="440"/>
        <item x="442"/>
        <item x="443"/>
        <item x="447"/>
        <item x="448"/>
        <item x="444"/>
        <item x="451"/>
        <item x="452"/>
        <item x="446"/>
        <item x="450"/>
        <item x="449"/>
        <item x="445"/>
        <item x="454"/>
        <item x="455"/>
        <item x="453"/>
        <item x="457"/>
        <item x="456"/>
        <item x="460"/>
        <item x="459"/>
        <item x="458"/>
        <item x="466"/>
        <item x="465"/>
        <item x="463"/>
        <item x="461"/>
        <item x="467"/>
        <item x="462"/>
        <item x="464"/>
        <item x="469"/>
        <item x="471"/>
        <item x="468"/>
        <item x="470"/>
        <item x="473"/>
        <item x="472"/>
        <item x="476"/>
        <item x="477"/>
        <item x="474"/>
        <item x="475"/>
        <item x="479"/>
        <item x="480"/>
        <item x="478"/>
        <item x="481"/>
        <item x="483"/>
        <item x="482"/>
        <item x="486"/>
        <item x="485"/>
        <item x="488"/>
        <item x="487"/>
        <item x="484"/>
        <item x="489"/>
        <item x="490"/>
        <item x="491"/>
        <item x="492"/>
        <item x="493"/>
        <item x="494"/>
        <item x="495"/>
        <item x="496"/>
        <item x="497"/>
        <item x="498"/>
        <item x="499"/>
        <item x="500"/>
        <item x="501"/>
        <item x="502"/>
        <item x="503"/>
        <item x="505"/>
        <item x="506"/>
        <item x="504"/>
        <item x="507"/>
        <item x="509"/>
        <item x="508"/>
        <item x="510"/>
        <item x="511"/>
        <item x="512"/>
        <item x="513"/>
        <item x="514"/>
        <item x="515"/>
        <item x="516"/>
        <item x="517"/>
        <item x="519"/>
        <item x="518"/>
        <item x="520"/>
        <item x="521"/>
        <item x="522"/>
        <item x="523"/>
        <item x="525"/>
        <item x="524"/>
        <item x="526"/>
        <item x="529"/>
        <item x="528"/>
        <item x="527"/>
        <item x="532"/>
        <item x="531"/>
        <item x="533"/>
        <item x="530"/>
        <item x="535"/>
        <item x="534"/>
        <item x="540"/>
        <item x="537"/>
        <item x="544"/>
        <item x="539"/>
        <item x="543"/>
        <item x="541"/>
        <item x="538"/>
        <item x="536"/>
        <item x="546"/>
        <item x="548"/>
        <item x="549"/>
        <item x="545"/>
        <item x="542"/>
        <item x="547"/>
        <item x="550"/>
        <item x="551"/>
        <item x="557"/>
        <item x="555"/>
        <item x="553"/>
        <item x="556"/>
        <item x="558"/>
        <item x="561"/>
        <item x="554"/>
        <item x="564"/>
        <item x="562"/>
        <item x="563"/>
        <item x="552"/>
        <item x="565"/>
        <item x="560"/>
        <item x="567"/>
        <item x="568"/>
        <item x="569"/>
        <item x="570"/>
        <item x="572"/>
        <item x="571"/>
        <item x="573"/>
        <item x="559"/>
        <item x="578"/>
        <item x="577"/>
        <item x="575"/>
        <item x="576"/>
        <item x="580"/>
        <item x="579"/>
        <item x="581"/>
        <item x="583"/>
        <item x="584"/>
        <item x="582"/>
        <item x="574"/>
        <item x="585"/>
        <item x="586"/>
        <item x="587"/>
        <item x="588"/>
        <item x="589"/>
        <item x="590"/>
        <item x="591"/>
        <item x="592"/>
        <item x="593"/>
        <item x="594"/>
        <item x="595"/>
        <item x="597"/>
        <item x="596"/>
        <item x="598"/>
        <item x="599"/>
        <item x="600"/>
        <item x="601"/>
        <item x="602"/>
        <item x="603"/>
        <item x="604"/>
        <item x="605"/>
        <item x="608"/>
        <item x="607"/>
        <item x="606"/>
        <item x="609"/>
        <item x="612"/>
        <item x="610"/>
        <item x="611"/>
        <item x="613"/>
        <item x="615"/>
        <item h="1" x="614"/>
        <item h="1" x="616"/>
        <item h="1" x="56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
  </rowFields>
  <rowItems count="9">
    <i>
      <x v="2"/>
    </i>
    <i>
      <x v="3"/>
    </i>
    <i>
      <x v="4"/>
    </i>
    <i>
      <x v="6"/>
    </i>
    <i>
      <x v="7"/>
    </i>
    <i>
      <x v="11"/>
    </i>
    <i>
      <x v="13"/>
    </i>
    <i>
      <x v="15"/>
    </i>
    <i t="grand">
      <x/>
    </i>
  </rowItems>
  <colFields count="1">
    <field x="-2"/>
  </colFields>
  <colItems count="2">
    <i>
      <x/>
    </i>
    <i i="1">
      <x v="1"/>
    </i>
  </colItems>
  <pageFields count="3">
    <pageField fld="0" item="4" hier="-1"/>
    <pageField fld="29" hier="-1"/>
    <pageField fld="24" hier="-1"/>
  </pageFields>
  <dataFields count="2">
    <dataField name="Cuenta de Contrato" fld="1" subtotal="count" baseField="0" baseItem="0"/>
    <dataField name="Suma de Vr. Total contrato" fld="18" baseField="7" baseItem="0" numFmtId="165"/>
  </dataFields>
  <formats count="6">
    <format dxfId="2054">
      <pivotArea dataOnly="0" outline="0" fieldPosition="0">
        <references count="1">
          <reference field="0" count="0"/>
        </references>
      </pivotArea>
    </format>
    <format dxfId="2053">
      <pivotArea dataOnly="0" outline="0" fieldPosition="0">
        <references count="1">
          <reference field="0" count="0"/>
        </references>
      </pivotArea>
    </format>
    <format dxfId="2052">
      <pivotArea dataOnly="0" grandCol="1" outline="0" fieldPosition="0"/>
    </format>
    <format dxfId="2051">
      <pivotArea dataOnly="0" grandCol="1" outline="0" fieldPosition="0"/>
    </format>
    <format dxfId="2050">
      <pivotArea outline="0" fieldPosition="0">
        <references count="1">
          <reference field="4294967294" count="1">
            <x v="1"/>
          </reference>
        </references>
      </pivotArea>
    </format>
    <format dxfId="2049">
      <pivotArea dataOnly="0" outline="0" fieldPosition="0">
        <references count="2">
          <reference field="4294967294" count="1">
            <x v="1"/>
          </reference>
          <reference field="0" count="1" selected="0">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name="TablaDinámica1" cacheId="2"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rowHeaderCaption="Contratista">
  <location ref="BG7:BH39" firstHeaderRow="1" firstDataRow="1" firstDataCol="1" rowPageCount="4" colPageCount="1"/>
  <pivotFields count="56">
    <pivotField axis="axisPage" compact="0" outline="0" multipleItemSelectionAllowed="1" showAll="0">
      <items count="8">
        <item h="1" x="0"/>
        <item h="1" x="1"/>
        <item h="1" x="2"/>
        <item x="3"/>
        <item x="4"/>
        <item h="1" x="5"/>
        <item h="1" x="6"/>
        <item t="default"/>
      </items>
    </pivotField>
    <pivotField dataField="1" compact="0" outline="0" showAll="0"/>
    <pivotField compact="0" outline="0" showAll="0"/>
    <pivotField compact="0" outline="0" showAll="0"/>
    <pivotField compact="0" outline="0" showAll="0"/>
    <pivotField compact="0" outline="0" showAll="0"/>
    <pivotField compact="0" outline="0" showAll="0">
      <items count="13">
        <item x="8"/>
        <item x="4"/>
        <item m="1" x="10"/>
        <item x="0"/>
        <item f="1" x="11"/>
        <item x="5"/>
        <item x="3"/>
        <item x="6"/>
        <item m="1" x="9"/>
        <item x="2"/>
        <item x="1"/>
        <item x="7"/>
        <item t="default"/>
      </items>
    </pivotField>
    <pivotField axis="axisPage" compact="0" outline="0" multipleItemSelectionAllowed="1" showAll="0">
      <items count="22">
        <item h="1" x="3"/>
        <item h="1" x="10"/>
        <item h="1" x="4"/>
        <item h="1" x="6"/>
        <item h="1" x="12"/>
        <item h="1" x="1"/>
        <item h="1" x="7"/>
        <item m="1" x="18"/>
        <item h="1" x="9"/>
        <item h="1" x="13"/>
        <item h="1" x="2"/>
        <item m="1" x="19"/>
        <item h="1" x="11"/>
        <item h="1" x="5"/>
        <item x="0"/>
        <item h="1" x="8"/>
        <item m="1" x="16"/>
        <item m="1" x="17"/>
        <item h="1" x="14"/>
        <item h="1" x="15"/>
        <item m="1" x="20"/>
        <item t="default"/>
      </items>
    </pivotField>
    <pivotField compact="0" outline="0" showAll="0"/>
    <pivotField compact="0" outline="0" showAll="0"/>
    <pivotField compact="0" outline="0" showAll="0"/>
    <pivotField compact="0" outline="0" showAll="0" defaultSubtotal="0"/>
    <pivotField name="No. Identificación contratista" compact="0" outline="0" showAll="0"/>
    <pivotField compact="0" outline="0" showAll="0"/>
    <pivotField compact="0" outline="0" showAll="0"/>
    <pivotField compact="0" outline="0" showAll="0"/>
    <pivotField compact="0" numFmtId="6" outline="0" showAll="0"/>
    <pivotField compact="0" numFmtId="6" outline="0" showAll="0"/>
    <pivotField compact="0" numFmtId="6" outline="0" showAll="0"/>
    <pivotField compact="0" outline="0" showAll="0"/>
    <pivotField compact="0" outline="0" showAll="0"/>
    <pivotField compact="0" outline="0" showAll="0"/>
    <pivotField compact="0" outline="0" showAll="0"/>
    <pivotField compact="0" outline="0" showAll="0"/>
    <pivotField axis="axisPage" compact="0" outline="0" multipleItemSelectionAllowed="1" showAll="0">
      <items count="13">
        <item h="1" x="10"/>
        <item h="1" x="1"/>
        <item x="6"/>
        <item h="1" m="1" x="11"/>
        <item h="1" x="2"/>
        <item h="1" x="7"/>
        <item h="1" x="8"/>
        <item h="1" x="5"/>
        <item h="1" x="0"/>
        <item h="1" x="4"/>
        <item h="1" x="3"/>
        <item h="1" x="9"/>
        <item t="default"/>
      </items>
    </pivotField>
    <pivotField compact="0" outline="0" showAll="0"/>
    <pivotField compact="0" outline="0" showAll="0"/>
    <pivotField compact="0" outline="0" showAll="0"/>
    <pivotField axis="axisRow" compact="0" outline="0" showAll="0">
      <items count="41">
        <item x="8"/>
        <item x="16"/>
        <item x="12"/>
        <item x="19"/>
        <item x="7"/>
        <item x="17"/>
        <item x="3"/>
        <item x="35"/>
        <item x="22"/>
        <item x="14"/>
        <item x="1"/>
        <item x="11"/>
        <item x="29"/>
        <item x="24"/>
        <item x="26"/>
        <item x="28"/>
        <item x="25"/>
        <item x="30"/>
        <item x="27"/>
        <item x="31"/>
        <item x="21"/>
        <item x="4"/>
        <item x="34"/>
        <item x="6"/>
        <item x="20"/>
        <item x="15"/>
        <item x="10"/>
        <item x="13"/>
        <item x="2"/>
        <item x="9"/>
        <item x="36"/>
        <item x="5"/>
        <item x="18"/>
        <item x="23"/>
        <item x="32"/>
        <item x="33"/>
        <item x="0"/>
        <item m="1" x="39"/>
        <item x="37"/>
        <item m="1" x="38"/>
        <item t="default"/>
      </items>
    </pivotField>
    <pivotField axis="axisPage" compact="0" outline="0" multipleItemSelectionAllowed="1" showAll="0">
      <items count="619">
        <item x="617"/>
        <item x="0"/>
        <item x="1"/>
        <item x="2"/>
        <item x="3"/>
        <item x="4"/>
        <item x="5"/>
        <item x="6"/>
        <item x="8"/>
        <item x="7"/>
        <item x="10"/>
        <item x="9"/>
        <item x="11"/>
        <item x="12"/>
        <item x="13"/>
        <item x="14"/>
        <item x="16"/>
        <item x="17"/>
        <item x="19"/>
        <item x="18"/>
        <item x="15"/>
        <item x="23"/>
        <item x="22"/>
        <item x="21"/>
        <item x="25"/>
        <item x="28"/>
        <item x="26"/>
        <item x="24"/>
        <item x="30"/>
        <item x="29"/>
        <item x="20"/>
        <item x="31"/>
        <item x="33"/>
        <item x="32"/>
        <item x="34"/>
        <item x="35"/>
        <item x="36"/>
        <item x="37"/>
        <item x="38"/>
        <item x="39"/>
        <item x="40"/>
        <item x="41"/>
        <item x="42"/>
        <item x="43"/>
        <item x="44"/>
        <item x="45"/>
        <item x="46"/>
        <item x="47"/>
        <item x="48"/>
        <item x="27"/>
        <item x="132"/>
        <item x="49"/>
        <item x="50"/>
        <item x="51"/>
        <item x="70"/>
        <item x="53"/>
        <item x="54"/>
        <item x="55"/>
        <item x="56"/>
        <item x="58"/>
        <item x="59"/>
        <item x="57"/>
        <item x="60"/>
        <item x="61"/>
        <item x="62"/>
        <item x="63"/>
        <item x="52"/>
        <item x="64"/>
        <item x="67"/>
        <item x="68"/>
        <item x="66"/>
        <item x="69"/>
        <item x="65"/>
        <item x="71"/>
        <item x="72"/>
        <item x="73"/>
        <item x="75"/>
        <item x="76"/>
        <item x="79"/>
        <item x="77"/>
        <item x="78"/>
        <item x="74"/>
        <item x="82"/>
        <item x="80"/>
        <item x="84"/>
        <item x="85"/>
        <item x="83"/>
        <item x="87"/>
        <item x="86"/>
        <item x="91"/>
        <item x="90"/>
        <item x="88"/>
        <item x="92"/>
        <item x="89"/>
        <item x="93"/>
        <item x="94"/>
        <item x="96"/>
        <item x="95"/>
        <item x="98"/>
        <item x="97"/>
        <item x="99"/>
        <item x="100"/>
        <item x="101"/>
        <item x="102"/>
        <item x="104"/>
        <item x="103"/>
        <item x="105"/>
        <item x="106"/>
        <item x="107"/>
        <item x="108"/>
        <item x="111"/>
        <item x="110"/>
        <item x="109"/>
        <item x="112"/>
        <item x="113"/>
        <item x="114"/>
        <item x="81"/>
        <item x="116"/>
        <item x="117"/>
        <item x="118"/>
        <item x="119"/>
        <item x="115"/>
        <item x="121"/>
        <item x="122"/>
        <item x="120"/>
        <item x="133"/>
        <item x="124"/>
        <item x="126"/>
        <item x="125"/>
        <item x="123"/>
        <item x="127"/>
        <item x="129"/>
        <item x="130"/>
        <item x="131"/>
        <item x="128"/>
        <item x="134"/>
        <item x="136"/>
        <item x="135"/>
        <item x="140"/>
        <item x="141"/>
        <item x="138"/>
        <item x="137"/>
        <item x="143"/>
        <item x="142"/>
        <item x="139"/>
        <item x="144"/>
        <item x="149"/>
        <item x="145"/>
        <item x="152"/>
        <item x="151"/>
        <item x="146"/>
        <item x="147"/>
        <item x="153"/>
        <item x="148"/>
        <item x="154"/>
        <item x="150"/>
        <item x="155"/>
        <item x="157"/>
        <item x="159"/>
        <item x="156"/>
        <item x="158"/>
        <item x="160"/>
        <item x="162"/>
        <item x="161"/>
        <item x="163"/>
        <item x="164"/>
        <item x="166"/>
        <item x="165"/>
        <item x="167"/>
        <item x="168"/>
        <item x="170"/>
        <item x="169"/>
        <item x="171"/>
        <item x="172"/>
        <item x="173"/>
        <item x="174"/>
        <item x="175"/>
        <item x="176"/>
        <item x="177"/>
        <item x="178"/>
        <item x="179"/>
        <item x="180"/>
        <item x="181"/>
        <item x="182"/>
        <item x="295"/>
        <item x="185"/>
        <item x="183"/>
        <item x="184"/>
        <item x="186"/>
        <item x="187"/>
        <item x="188"/>
        <item x="189"/>
        <item x="191"/>
        <item x="190"/>
        <item x="192"/>
        <item x="193"/>
        <item x="197"/>
        <item x="195"/>
        <item x="196"/>
        <item x="199"/>
        <item x="198"/>
        <item x="200"/>
        <item x="194"/>
        <item x="201"/>
        <item x="296"/>
        <item x="202"/>
        <item x="204"/>
        <item x="203"/>
        <item x="207"/>
        <item x="209"/>
        <item x="205"/>
        <item x="206"/>
        <item x="210"/>
        <item x="212"/>
        <item x="211"/>
        <item x="208"/>
        <item x="213"/>
        <item x="214"/>
        <item x="215"/>
        <item x="217"/>
        <item x="216"/>
        <item x="218"/>
        <item x="220"/>
        <item x="221"/>
        <item x="223"/>
        <item x="222"/>
        <item x="224"/>
        <item x="225"/>
        <item x="219"/>
        <item x="227"/>
        <item x="228"/>
        <item x="226"/>
        <item x="229"/>
        <item x="231"/>
        <item x="230"/>
        <item x="232"/>
        <item x="233"/>
        <item x="237"/>
        <item x="240"/>
        <item x="239"/>
        <item x="235"/>
        <item x="238"/>
        <item x="241"/>
        <item x="242"/>
        <item x="246"/>
        <item x="244"/>
        <item x="245"/>
        <item x="247"/>
        <item x="243"/>
        <item x="250"/>
        <item x="251"/>
        <item x="253"/>
        <item x="248"/>
        <item x="252"/>
        <item x="254"/>
        <item x="255"/>
        <item x="257"/>
        <item x="249"/>
        <item x="259"/>
        <item x="258"/>
        <item x="256"/>
        <item x="260"/>
        <item x="261"/>
        <item x="266"/>
        <item x="265"/>
        <item x="264"/>
        <item x="263"/>
        <item x="267"/>
        <item x="262"/>
        <item x="234"/>
        <item x="236"/>
        <item x="297"/>
        <item x="268"/>
        <item x="269"/>
        <item x="271"/>
        <item x="273"/>
        <item x="275"/>
        <item x="274"/>
        <item x="272"/>
        <item x="276"/>
        <item x="270"/>
        <item x="279"/>
        <item x="277"/>
        <item x="280"/>
        <item x="278"/>
        <item x="281"/>
        <item x="282"/>
        <item x="285"/>
        <item x="283"/>
        <item x="284"/>
        <item x="286"/>
        <item x="288"/>
        <item x="287"/>
        <item x="290"/>
        <item x="289"/>
        <item x="291"/>
        <item x="292"/>
        <item x="293"/>
        <item x="294"/>
        <item x="298"/>
        <item x="300"/>
        <item x="304"/>
        <item x="303"/>
        <item x="306"/>
        <item x="307"/>
        <item x="302"/>
        <item x="305"/>
        <item x="310"/>
        <item x="311"/>
        <item x="299"/>
        <item x="308"/>
        <item x="301"/>
        <item x="312"/>
        <item x="309"/>
        <item x="313"/>
        <item x="314"/>
        <item x="400"/>
        <item x="401"/>
        <item x="315"/>
        <item x="402"/>
        <item x="316"/>
        <item x="317"/>
        <item x="318"/>
        <item x="321"/>
        <item x="319"/>
        <item x="320"/>
        <item x="322"/>
        <item x="324"/>
        <item x="323"/>
        <item x="325"/>
        <item x="326"/>
        <item x="327"/>
        <item x="328"/>
        <item x="329"/>
        <item x="330"/>
        <item x="331"/>
        <item x="403"/>
        <item x="333"/>
        <item x="332"/>
        <item x="334"/>
        <item x="335"/>
        <item x="336"/>
        <item x="338"/>
        <item x="337"/>
        <item x="341"/>
        <item x="342"/>
        <item x="340"/>
        <item x="339"/>
        <item x="344"/>
        <item x="345"/>
        <item x="346"/>
        <item x="347"/>
        <item x="343"/>
        <item x="349"/>
        <item x="348"/>
        <item x="350"/>
        <item x="352"/>
        <item x="353"/>
        <item x="351"/>
        <item x="354"/>
        <item x="356"/>
        <item x="355"/>
        <item x="357"/>
        <item x="359"/>
        <item x="360"/>
        <item x="358"/>
        <item x="361"/>
        <item x="362"/>
        <item x="363"/>
        <item x="365"/>
        <item x="364"/>
        <item x="367"/>
        <item x="366"/>
        <item x="368"/>
        <item x="369"/>
        <item x="373"/>
        <item x="371"/>
        <item x="370"/>
        <item x="374"/>
        <item x="376"/>
        <item x="372"/>
        <item x="379"/>
        <item x="378"/>
        <item x="377"/>
        <item x="375"/>
        <item x="380"/>
        <item x="381"/>
        <item x="383"/>
        <item x="384"/>
        <item x="385"/>
        <item x="388"/>
        <item x="382"/>
        <item x="387"/>
        <item x="386"/>
        <item x="389"/>
        <item x="390"/>
        <item x="391"/>
        <item x="392"/>
        <item x="395"/>
        <item x="393"/>
        <item x="394"/>
        <item x="396"/>
        <item x="399"/>
        <item x="398"/>
        <item x="397"/>
        <item x="404"/>
        <item x="405"/>
        <item x="406"/>
        <item x="407"/>
        <item x="410"/>
        <item x="408"/>
        <item x="411"/>
        <item x="409"/>
        <item x="412"/>
        <item x="414"/>
        <item x="415"/>
        <item x="413"/>
        <item x="417"/>
        <item x="416"/>
        <item x="418"/>
        <item x="420"/>
        <item x="424"/>
        <item x="422"/>
        <item x="423"/>
        <item x="419"/>
        <item x="425"/>
        <item x="421"/>
        <item x="426"/>
        <item x="427"/>
        <item x="428"/>
        <item x="429"/>
        <item x="430"/>
        <item x="431"/>
        <item x="432"/>
        <item x="435"/>
        <item x="436"/>
        <item x="433"/>
        <item x="434"/>
        <item x="437"/>
        <item x="438"/>
        <item x="439"/>
        <item x="441"/>
        <item x="440"/>
        <item x="442"/>
        <item x="443"/>
        <item x="447"/>
        <item x="448"/>
        <item x="444"/>
        <item x="451"/>
        <item x="452"/>
        <item x="446"/>
        <item x="450"/>
        <item x="449"/>
        <item x="445"/>
        <item x="454"/>
        <item x="455"/>
        <item x="453"/>
        <item x="457"/>
        <item x="456"/>
        <item x="460"/>
        <item x="459"/>
        <item x="458"/>
        <item x="466"/>
        <item x="465"/>
        <item x="463"/>
        <item x="461"/>
        <item x="467"/>
        <item x="462"/>
        <item x="464"/>
        <item x="469"/>
        <item x="471"/>
        <item x="468"/>
        <item x="470"/>
        <item x="473"/>
        <item x="472"/>
        <item x="476"/>
        <item x="477"/>
        <item x="474"/>
        <item x="475"/>
        <item x="479"/>
        <item x="480"/>
        <item x="478"/>
        <item x="481"/>
        <item x="483"/>
        <item x="482"/>
        <item x="486"/>
        <item x="485"/>
        <item x="488"/>
        <item x="487"/>
        <item x="484"/>
        <item x="489"/>
        <item x="490"/>
        <item x="491"/>
        <item x="492"/>
        <item x="493"/>
        <item x="494"/>
        <item x="495"/>
        <item x="496"/>
        <item x="497"/>
        <item x="498"/>
        <item x="499"/>
        <item x="500"/>
        <item x="501"/>
        <item x="502"/>
        <item x="503"/>
        <item x="505"/>
        <item x="506"/>
        <item x="504"/>
        <item x="507"/>
        <item x="509"/>
        <item x="508"/>
        <item x="510"/>
        <item x="511"/>
        <item x="512"/>
        <item x="513"/>
        <item x="514"/>
        <item x="515"/>
        <item x="516"/>
        <item x="517"/>
        <item x="519"/>
        <item x="518"/>
        <item x="520"/>
        <item x="521"/>
        <item x="522"/>
        <item x="523"/>
        <item x="525"/>
        <item x="524"/>
        <item x="526"/>
        <item x="529"/>
        <item x="528"/>
        <item x="527"/>
        <item x="532"/>
        <item x="531"/>
        <item x="533"/>
        <item x="530"/>
        <item x="535"/>
        <item x="534"/>
        <item x="540"/>
        <item x="537"/>
        <item x="544"/>
        <item x="539"/>
        <item x="543"/>
        <item x="541"/>
        <item x="538"/>
        <item x="536"/>
        <item x="546"/>
        <item x="548"/>
        <item x="549"/>
        <item x="545"/>
        <item x="542"/>
        <item x="547"/>
        <item x="550"/>
        <item x="551"/>
        <item x="557"/>
        <item x="555"/>
        <item x="553"/>
        <item x="556"/>
        <item x="558"/>
        <item x="561"/>
        <item x="554"/>
        <item x="564"/>
        <item x="562"/>
        <item x="563"/>
        <item x="552"/>
        <item x="565"/>
        <item x="560"/>
        <item x="567"/>
        <item x="568"/>
        <item x="569"/>
        <item x="570"/>
        <item x="572"/>
        <item x="571"/>
        <item x="573"/>
        <item x="559"/>
        <item x="578"/>
        <item x="577"/>
        <item x="575"/>
        <item x="576"/>
        <item x="580"/>
        <item x="579"/>
        <item x="581"/>
        <item x="583"/>
        <item x="584"/>
        <item x="582"/>
        <item x="574"/>
        <item x="585"/>
        <item x="586"/>
        <item x="587"/>
        <item x="588"/>
        <item x="589"/>
        <item x="590"/>
        <item x="591"/>
        <item x="592"/>
        <item x="593"/>
        <item x="594"/>
        <item x="595"/>
        <item x="597"/>
        <item x="596"/>
        <item x="598"/>
        <item x="599"/>
        <item x="600"/>
        <item x="601"/>
        <item x="602"/>
        <item x="603"/>
        <item x="604"/>
        <item x="605"/>
        <item x="608"/>
        <item x="607"/>
        <item x="606"/>
        <item x="609"/>
        <item x="612"/>
        <item x="610"/>
        <item x="611"/>
        <item x="613"/>
        <item x="615"/>
        <item h="1" x="614"/>
        <item h="1" x="616"/>
        <item h="1" x="566"/>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1">
    <field x="28"/>
  </rowFields>
  <rowItems count="32">
    <i>
      <x/>
    </i>
    <i>
      <x v="1"/>
    </i>
    <i>
      <x v="2"/>
    </i>
    <i>
      <x v="3"/>
    </i>
    <i>
      <x v="4"/>
    </i>
    <i>
      <x v="5"/>
    </i>
    <i>
      <x v="6"/>
    </i>
    <i>
      <x v="7"/>
    </i>
    <i>
      <x v="8"/>
    </i>
    <i>
      <x v="9"/>
    </i>
    <i>
      <x v="10"/>
    </i>
    <i>
      <x v="11"/>
    </i>
    <i>
      <x v="12"/>
    </i>
    <i>
      <x v="13"/>
    </i>
    <i>
      <x v="14"/>
    </i>
    <i>
      <x v="15"/>
    </i>
    <i>
      <x v="16"/>
    </i>
    <i>
      <x v="17"/>
    </i>
    <i>
      <x v="18"/>
    </i>
    <i>
      <x v="19"/>
    </i>
    <i>
      <x v="20"/>
    </i>
    <i>
      <x v="21"/>
    </i>
    <i>
      <x v="23"/>
    </i>
    <i>
      <x v="24"/>
    </i>
    <i>
      <x v="25"/>
    </i>
    <i>
      <x v="26"/>
    </i>
    <i>
      <x v="27"/>
    </i>
    <i>
      <x v="28"/>
    </i>
    <i>
      <x v="29"/>
    </i>
    <i>
      <x v="31"/>
    </i>
    <i>
      <x v="32"/>
    </i>
    <i t="grand">
      <x/>
    </i>
  </rowItems>
  <colItems count="1">
    <i/>
  </colItems>
  <pageFields count="4">
    <pageField fld="7" hier="-1"/>
    <pageField fld="0" hier="-1"/>
    <pageField fld="24" hier="-1"/>
    <pageField fld="29" hier="-1"/>
  </pageFields>
  <dataFields count="1">
    <dataField name="Cuenta de Contrato" fld="1" subtotal="count" baseField="0" baseItem="0"/>
  </dataFields>
  <formats count="30">
    <format dxfId="2084">
      <pivotArea dataOnly="0" outline="0" fieldPosition="0">
        <references count="1">
          <reference field="0" count="0"/>
        </references>
      </pivotArea>
    </format>
    <format dxfId="2083">
      <pivotArea dataOnly="0" outline="0" fieldPosition="0">
        <references count="1">
          <reference field="0" count="0"/>
        </references>
      </pivotArea>
    </format>
    <format dxfId="2082">
      <pivotArea dataOnly="0" grandCol="1" outline="0" fieldPosition="0"/>
    </format>
    <format dxfId="2081">
      <pivotArea dataOnly="0" grandCol="1" outline="0" fieldPosition="0"/>
    </format>
    <format dxfId="2080">
      <pivotArea outline="0" fieldPosition="0">
        <references count="1">
          <reference field="28" count="1" selected="0">
            <x v="20"/>
          </reference>
        </references>
      </pivotArea>
    </format>
    <format dxfId="2079">
      <pivotArea outline="0" fieldPosition="0">
        <references count="1">
          <reference field="28" count="31" selected="0">
            <x v="0"/>
            <x v="1"/>
            <x v="2"/>
            <x v="3"/>
            <x v="4"/>
            <x v="5"/>
            <x v="6"/>
            <x v="7"/>
            <x v="8"/>
            <x v="9"/>
            <x v="10"/>
            <x v="11"/>
            <x v="12"/>
            <x v="13"/>
            <x v="14"/>
            <x v="15"/>
            <x v="16"/>
            <x v="17"/>
            <x v="18"/>
            <x v="19"/>
            <x v="20"/>
            <x v="21"/>
            <x v="23"/>
            <x v="24"/>
            <x v="25"/>
            <x v="26"/>
            <x v="27"/>
            <x v="28"/>
            <x v="29"/>
            <x v="31"/>
            <x v="32"/>
          </reference>
        </references>
      </pivotArea>
    </format>
    <format dxfId="2078">
      <pivotArea outline="0" fieldPosition="0">
        <references count="1">
          <reference field="28" count="1" selected="0">
            <x v="9"/>
          </reference>
        </references>
      </pivotArea>
    </format>
    <format dxfId="2077">
      <pivotArea outline="0" fieldPosition="0">
        <references count="1">
          <reference field="28" count="1" selected="0">
            <x v="20"/>
          </reference>
        </references>
      </pivotArea>
    </format>
    <format dxfId="2076">
      <pivotArea outline="0" fieldPosition="0">
        <references count="1">
          <reference field="28" count="8" selected="0">
            <x v="12"/>
            <x v="13"/>
            <x v="14"/>
            <x v="15"/>
            <x v="16"/>
            <x v="17"/>
            <x v="18"/>
            <x v="19"/>
          </reference>
        </references>
      </pivotArea>
    </format>
    <format dxfId="2075">
      <pivotArea outline="0" fieldPosition="0">
        <references count="1">
          <reference field="28" count="1" selected="0">
            <x v="31"/>
          </reference>
        </references>
      </pivotArea>
    </format>
    <format dxfId="2074">
      <pivotArea outline="0" fieldPosition="0">
        <references count="1">
          <reference field="28" count="1" selected="0">
            <x v="10"/>
          </reference>
        </references>
      </pivotArea>
    </format>
    <format dxfId="2073">
      <pivotArea outline="0" fieldPosition="0">
        <references count="1">
          <reference field="28" count="1" selected="0">
            <x v="23"/>
          </reference>
        </references>
      </pivotArea>
    </format>
    <format dxfId="2072">
      <pivotArea outline="0" fieldPosition="0">
        <references count="1">
          <reference field="28" count="1" selected="0">
            <x v="26"/>
          </reference>
        </references>
      </pivotArea>
    </format>
    <format dxfId="2071">
      <pivotArea outline="0" fieldPosition="0">
        <references count="1">
          <reference field="28" count="1" selected="0">
            <x v="5"/>
          </reference>
        </references>
      </pivotArea>
    </format>
    <format dxfId="2070">
      <pivotArea outline="0" fieldPosition="0">
        <references count="1">
          <reference field="28" count="1" selected="0">
            <x v="1"/>
          </reference>
        </references>
      </pivotArea>
    </format>
    <format dxfId="2069">
      <pivotArea outline="0" fieldPosition="0">
        <references count="1">
          <reference field="28" count="1" selected="0">
            <x v="6"/>
          </reference>
        </references>
      </pivotArea>
    </format>
    <format dxfId="2068">
      <pivotArea outline="0" fieldPosition="0">
        <references count="1">
          <reference field="28" count="1" selected="0">
            <x v="4"/>
          </reference>
        </references>
      </pivotArea>
    </format>
    <format dxfId="2067">
      <pivotArea outline="0" fieldPosition="0">
        <references count="1">
          <reference field="28" count="1" selected="0">
            <x v="29"/>
          </reference>
        </references>
      </pivotArea>
    </format>
    <format dxfId="2066">
      <pivotArea outline="0" fieldPosition="0">
        <references count="1">
          <reference field="28" count="1" selected="0">
            <x v="25"/>
          </reference>
        </references>
      </pivotArea>
    </format>
    <format dxfId="2065">
      <pivotArea outline="0" fieldPosition="0">
        <references count="1">
          <reference field="28" count="1" selected="0">
            <x v="3"/>
          </reference>
        </references>
      </pivotArea>
    </format>
    <format dxfId="2064">
      <pivotArea outline="0" fieldPosition="0">
        <references count="1">
          <reference field="28" count="1" selected="0">
            <x v="2"/>
          </reference>
        </references>
      </pivotArea>
    </format>
    <format dxfId="2063">
      <pivotArea outline="0" fieldPosition="0">
        <references count="1">
          <reference field="28" count="1" selected="0">
            <x v="8"/>
          </reference>
        </references>
      </pivotArea>
    </format>
    <format dxfId="2062">
      <pivotArea outline="0" fieldPosition="0">
        <references count="1">
          <reference field="28" count="1" selected="0">
            <x v="11"/>
          </reference>
        </references>
      </pivotArea>
    </format>
    <format dxfId="2061">
      <pivotArea outline="0" fieldPosition="0">
        <references count="1">
          <reference field="28" count="1" selected="0">
            <x v="21"/>
          </reference>
        </references>
      </pivotArea>
    </format>
    <format dxfId="2060">
      <pivotArea outline="0" fieldPosition="0">
        <references count="1">
          <reference field="28" count="1" selected="0">
            <x v="24"/>
          </reference>
        </references>
      </pivotArea>
    </format>
    <format dxfId="2059">
      <pivotArea outline="0" fieldPosition="0">
        <references count="1">
          <reference field="28" count="1" selected="0">
            <x v="27"/>
          </reference>
        </references>
      </pivotArea>
    </format>
    <format dxfId="2058">
      <pivotArea outline="0" fieldPosition="0">
        <references count="1">
          <reference field="28" count="1" selected="0">
            <x v="28"/>
          </reference>
        </references>
      </pivotArea>
    </format>
    <format dxfId="2057">
      <pivotArea outline="0" fieldPosition="0">
        <references count="1">
          <reference field="28" count="1" selected="0">
            <x v="32"/>
          </reference>
        </references>
      </pivotArea>
    </format>
    <format dxfId="2056">
      <pivotArea outline="0" fieldPosition="0">
        <references count="1">
          <reference field="28" count="1" selected="0">
            <x v="7"/>
          </reference>
        </references>
      </pivotArea>
    </format>
    <format dxfId="2055">
      <pivotArea outline="0" fieldPosition="0">
        <references count="1">
          <reference field="28" count="1" selected="0">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name="TablaDinámica8"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Tipo de contrato">
  <location ref="AE5:AQ22" firstHeaderRow="1" firstDataRow="3" firstDataCol="1" rowPageCount="2" colPageCount="1"/>
  <pivotFields count="56">
    <pivotField axis="axisCol" showAll="0">
      <items count="8">
        <item x="0"/>
        <item x="1"/>
        <item x="2"/>
        <item x="3"/>
        <item x="4"/>
        <item h="1" x="5"/>
        <item h="1" x="6"/>
        <item t="default"/>
      </items>
    </pivotField>
    <pivotField dataField="1" showAll="0"/>
    <pivotField showAll="0"/>
    <pivotField showAll="0"/>
    <pivotField showAll="0"/>
    <pivotField showAll="0"/>
    <pivotField showAll="0">
      <items count="13">
        <item m="1" x="10"/>
        <item x="4"/>
        <item x="3"/>
        <item x="5"/>
        <item x="2"/>
        <item x="1"/>
        <item x="6"/>
        <item h="1" f="1" x="11"/>
        <item h="1" x="0"/>
        <item h="1" m="1" x="9"/>
        <item h="1" x="7"/>
        <item h="1" x="8"/>
        <item t="default"/>
      </items>
    </pivotField>
    <pivotField axis="axisRow" showAll="0">
      <items count="22">
        <item m="1" x="18"/>
        <item x="8"/>
        <item x="7"/>
        <item m="1" x="19"/>
        <item x="0"/>
        <item x="2"/>
        <item x="5"/>
        <item x="4"/>
        <item x="11"/>
        <item x="12"/>
        <item x="1"/>
        <item x="9"/>
        <item x="6"/>
        <item x="3"/>
        <item x="13"/>
        <item x="10"/>
        <item m="1" x="20"/>
        <item m="1" x="16"/>
        <item m="1" x="17"/>
        <item x="14"/>
        <item x="15"/>
        <item t="default"/>
      </items>
    </pivotField>
    <pivotField showAll="0"/>
    <pivotField showAll="0"/>
    <pivotField showAll="0"/>
    <pivotField showAll="0"/>
    <pivotField showAll="0"/>
    <pivotField showAll="0"/>
    <pivotField showAll="0"/>
    <pivotField showAll="0"/>
    <pivotField numFmtId="6" showAll="0"/>
    <pivotField numFmtId="6" showAll="0"/>
    <pivotField dataField="1" numFmtId="6" showAll="0"/>
    <pivotField showAll="0"/>
    <pivotField showAll="0"/>
    <pivotField showAll="0"/>
    <pivotField showAll="0"/>
    <pivotField showAll="0"/>
    <pivotField axis="axisPage" multipleItemSelectionAllowed="1" showAll="0">
      <items count="13">
        <item x="10"/>
        <item h="1" x="1"/>
        <item x="6"/>
        <item m="1" x="11"/>
        <item x="2"/>
        <item x="7"/>
        <item x="8"/>
        <item x="5"/>
        <item x="0"/>
        <item x="4"/>
        <item x="3"/>
        <item x="9"/>
        <item t="default"/>
      </items>
    </pivotField>
    <pivotField showAll="0"/>
    <pivotField showAll="0"/>
    <pivotField showAll="0"/>
    <pivotField showAll="0"/>
    <pivotField axis="axisPage" multipleItemSelectionAllowed="1" showAll="0">
      <items count="619">
        <item x="617"/>
        <item x="0"/>
        <item x="1"/>
        <item x="2"/>
        <item x="3"/>
        <item x="4"/>
        <item x="5"/>
        <item x="6"/>
        <item x="8"/>
        <item x="7"/>
        <item x="10"/>
        <item x="9"/>
        <item x="11"/>
        <item x="12"/>
        <item x="13"/>
        <item x="14"/>
        <item x="16"/>
        <item x="17"/>
        <item x="19"/>
        <item x="18"/>
        <item x="15"/>
        <item x="23"/>
        <item x="22"/>
        <item x="21"/>
        <item x="25"/>
        <item x="28"/>
        <item x="26"/>
        <item x="24"/>
        <item x="30"/>
        <item x="29"/>
        <item x="20"/>
        <item x="31"/>
        <item x="33"/>
        <item x="32"/>
        <item x="34"/>
        <item x="35"/>
        <item x="36"/>
        <item x="37"/>
        <item x="38"/>
        <item x="39"/>
        <item x="40"/>
        <item x="41"/>
        <item x="42"/>
        <item x="43"/>
        <item x="44"/>
        <item x="45"/>
        <item x="46"/>
        <item x="47"/>
        <item x="48"/>
        <item x="27"/>
        <item x="132"/>
        <item x="49"/>
        <item x="50"/>
        <item x="51"/>
        <item x="70"/>
        <item x="53"/>
        <item x="54"/>
        <item x="55"/>
        <item x="56"/>
        <item x="58"/>
        <item x="59"/>
        <item x="57"/>
        <item x="60"/>
        <item x="61"/>
        <item x="62"/>
        <item x="63"/>
        <item x="52"/>
        <item x="64"/>
        <item x="67"/>
        <item x="68"/>
        <item x="66"/>
        <item x="69"/>
        <item x="65"/>
        <item x="71"/>
        <item x="72"/>
        <item x="73"/>
        <item x="75"/>
        <item x="76"/>
        <item x="79"/>
        <item x="77"/>
        <item x="78"/>
        <item x="74"/>
        <item x="82"/>
        <item x="80"/>
        <item x="84"/>
        <item x="85"/>
        <item x="83"/>
        <item x="87"/>
        <item x="86"/>
        <item x="91"/>
        <item x="90"/>
        <item x="88"/>
        <item x="92"/>
        <item x="89"/>
        <item x="93"/>
        <item x="94"/>
        <item x="96"/>
        <item x="95"/>
        <item x="98"/>
        <item x="97"/>
        <item x="99"/>
        <item x="100"/>
        <item x="101"/>
        <item x="102"/>
        <item x="104"/>
        <item x="103"/>
        <item x="105"/>
        <item x="106"/>
        <item x="107"/>
        <item x="108"/>
        <item x="111"/>
        <item x="110"/>
        <item x="109"/>
        <item x="112"/>
        <item x="113"/>
        <item x="114"/>
        <item x="81"/>
        <item x="116"/>
        <item x="117"/>
        <item x="118"/>
        <item x="119"/>
        <item x="115"/>
        <item x="121"/>
        <item x="122"/>
        <item x="120"/>
        <item x="133"/>
        <item x="124"/>
        <item x="126"/>
        <item x="125"/>
        <item x="123"/>
        <item x="127"/>
        <item x="129"/>
        <item x="130"/>
        <item x="131"/>
        <item x="128"/>
        <item x="134"/>
        <item x="136"/>
        <item x="135"/>
        <item x="140"/>
        <item x="141"/>
        <item x="138"/>
        <item x="137"/>
        <item x="143"/>
        <item x="142"/>
        <item x="139"/>
        <item x="144"/>
        <item x="149"/>
        <item x="145"/>
        <item x="152"/>
        <item x="151"/>
        <item x="146"/>
        <item x="147"/>
        <item x="153"/>
        <item x="148"/>
        <item x="154"/>
        <item x="150"/>
        <item x="155"/>
        <item x="157"/>
        <item x="159"/>
        <item x="156"/>
        <item x="158"/>
        <item x="160"/>
        <item x="162"/>
        <item x="161"/>
        <item x="163"/>
        <item x="164"/>
        <item x="166"/>
        <item x="165"/>
        <item x="167"/>
        <item x="168"/>
        <item x="170"/>
        <item x="169"/>
        <item x="171"/>
        <item x="172"/>
        <item x="173"/>
        <item x="174"/>
        <item x="175"/>
        <item x="176"/>
        <item x="177"/>
        <item x="178"/>
        <item x="179"/>
        <item x="180"/>
        <item x="181"/>
        <item x="182"/>
        <item x="295"/>
        <item x="185"/>
        <item x="183"/>
        <item x="184"/>
        <item x="186"/>
        <item x="187"/>
        <item x="188"/>
        <item x="189"/>
        <item x="191"/>
        <item x="190"/>
        <item x="192"/>
        <item x="193"/>
        <item x="197"/>
        <item x="195"/>
        <item x="196"/>
        <item x="199"/>
        <item x="198"/>
        <item x="200"/>
        <item x="194"/>
        <item x="201"/>
        <item x="296"/>
        <item x="202"/>
        <item x="204"/>
        <item x="203"/>
        <item x="207"/>
        <item x="209"/>
        <item x="205"/>
        <item x="206"/>
        <item x="210"/>
        <item x="212"/>
        <item x="211"/>
        <item x="208"/>
        <item x="213"/>
        <item x="214"/>
        <item x="215"/>
        <item x="217"/>
        <item x="216"/>
        <item x="218"/>
        <item x="220"/>
        <item x="221"/>
        <item x="223"/>
        <item x="222"/>
        <item x="224"/>
        <item x="225"/>
        <item x="219"/>
        <item x="227"/>
        <item x="228"/>
        <item x="226"/>
        <item x="229"/>
        <item x="231"/>
        <item x="230"/>
        <item x="232"/>
        <item x="233"/>
        <item x="237"/>
        <item x="240"/>
        <item x="239"/>
        <item x="235"/>
        <item x="238"/>
        <item x="241"/>
        <item x="242"/>
        <item x="246"/>
        <item x="244"/>
        <item x="245"/>
        <item x="247"/>
        <item x="243"/>
        <item x="250"/>
        <item x="251"/>
        <item x="253"/>
        <item x="248"/>
        <item x="252"/>
        <item x="254"/>
        <item x="255"/>
        <item x="257"/>
        <item x="249"/>
        <item x="259"/>
        <item x="258"/>
        <item x="256"/>
        <item x="260"/>
        <item x="261"/>
        <item x="266"/>
        <item x="265"/>
        <item x="264"/>
        <item x="263"/>
        <item x="267"/>
        <item x="262"/>
        <item x="234"/>
        <item x="236"/>
        <item x="297"/>
        <item x="268"/>
        <item x="269"/>
        <item x="271"/>
        <item x="273"/>
        <item x="275"/>
        <item x="274"/>
        <item x="272"/>
        <item x="276"/>
        <item x="270"/>
        <item x="279"/>
        <item x="277"/>
        <item x="280"/>
        <item x="278"/>
        <item x="281"/>
        <item x="282"/>
        <item x="285"/>
        <item x="283"/>
        <item x="284"/>
        <item x="286"/>
        <item x="288"/>
        <item x="287"/>
        <item x="290"/>
        <item x="289"/>
        <item x="291"/>
        <item x="292"/>
        <item x="293"/>
        <item x="294"/>
        <item x="298"/>
        <item x="300"/>
        <item x="304"/>
        <item x="303"/>
        <item x="306"/>
        <item x="307"/>
        <item x="302"/>
        <item x="305"/>
        <item x="310"/>
        <item x="311"/>
        <item x="299"/>
        <item x="308"/>
        <item x="301"/>
        <item x="312"/>
        <item x="309"/>
        <item x="313"/>
        <item x="314"/>
        <item x="400"/>
        <item x="401"/>
        <item x="315"/>
        <item x="402"/>
        <item x="316"/>
        <item x="317"/>
        <item x="318"/>
        <item x="321"/>
        <item x="319"/>
        <item x="320"/>
        <item x="322"/>
        <item x="324"/>
        <item x="323"/>
        <item x="325"/>
        <item x="326"/>
        <item x="327"/>
        <item x="328"/>
        <item x="329"/>
        <item x="330"/>
        <item x="331"/>
        <item x="403"/>
        <item x="333"/>
        <item x="332"/>
        <item x="334"/>
        <item x="335"/>
        <item x="336"/>
        <item x="338"/>
        <item x="337"/>
        <item x="341"/>
        <item x="342"/>
        <item x="340"/>
        <item x="339"/>
        <item x="344"/>
        <item x="345"/>
        <item x="346"/>
        <item x="347"/>
        <item x="343"/>
        <item x="349"/>
        <item x="348"/>
        <item x="350"/>
        <item x="352"/>
        <item x="353"/>
        <item x="351"/>
        <item x="354"/>
        <item x="356"/>
        <item x="355"/>
        <item x="357"/>
        <item x="359"/>
        <item x="360"/>
        <item x="358"/>
        <item x="361"/>
        <item x="362"/>
        <item x="363"/>
        <item x="365"/>
        <item x="364"/>
        <item x="367"/>
        <item x="366"/>
        <item x="368"/>
        <item x="369"/>
        <item x="373"/>
        <item x="371"/>
        <item x="370"/>
        <item x="374"/>
        <item x="376"/>
        <item x="372"/>
        <item x="379"/>
        <item x="378"/>
        <item x="377"/>
        <item x="375"/>
        <item x="380"/>
        <item x="381"/>
        <item x="383"/>
        <item x="384"/>
        <item x="385"/>
        <item x="388"/>
        <item x="382"/>
        <item x="387"/>
        <item x="386"/>
        <item x="389"/>
        <item x="390"/>
        <item x="391"/>
        <item x="392"/>
        <item x="395"/>
        <item x="393"/>
        <item x="394"/>
        <item x="396"/>
        <item x="399"/>
        <item x="398"/>
        <item x="397"/>
        <item x="404"/>
        <item x="405"/>
        <item x="406"/>
        <item x="407"/>
        <item x="410"/>
        <item x="408"/>
        <item x="411"/>
        <item x="409"/>
        <item x="412"/>
        <item x="414"/>
        <item x="415"/>
        <item x="413"/>
        <item x="417"/>
        <item x="416"/>
        <item x="418"/>
        <item x="420"/>
        <item x="424"/>
        <item x="422"/>
        <item x="423"/>
        <item x="419"/>
        <item x="425"/>
        <item x="421"/>
        <item x="426"/>
        <item x="427"/>
        <item x="428"/>
        <item x="429"/>
        <item x="430"/>
        <item x="431"/>
        <item x="432"/>
        <item x="435"/>
        <item x="436"/>
        <item x="433"/>
        <item x="434"/>
        <item x="437"/>
        <item x="438"/>
        <item x="439"/>
        <item x="441"/>
        <item x="440"/>
        <item x="442"/>
        <item x="443"/>
        <item x="447"/>
        <item x="448"/>
        <item x="444"/>
        <item x="451"/>
        <item x="452"/>
        <item x="446"/>
        <item x="450"/>
        <item x="449"/>
        <item x="445"/>
        <item x="454"/>
        <item x="455"/>
        <item x="453"/>
        <item x="457"/>
        <item x="456"/>
        <item x="460"/>
        <item x="459"/>
        <item x="458"/>
        <item x="466"/>
        <item x="465"/>
        <item x="463"/>
        <item x="461"/>
        <item x="467"/>
        <item x="462"/>
        <item x="464"/>
        <item x="469"/>
        <item x="471"/>
        <item x="468"/>
        <item x="470"/>
        <item x="473"/>
        <item x="472"/>
        <item x="476"/>
        <item x="477"/>
        <item x="474"/>
        <item x="475"/>
        <item x="479"/>
        <item x="480"/>
        <item x="478"/>
        <item x="481"/>
        <item x="483"/>
        <item x="482"/>
        <item x="486"/>
        <item x="485"/>
        <item x="488"/>
        <item x="487"/>
        <item x="484"/>
        <item x="489"/>
        <item x="490"/>
        <item x="491"/>
        <item x="492"/>
        <item x="493"/>
        <item x="494"/>
        <item x="495"/>
        <item x="496"/>
        <item x="497"/>
        <item x="498"/>
        <item x="499"/>
        <item x="500"/>
        <item x="501"/>
        <item x="502"/>
        <item x="503"/>
        <item x="505"/>
        <item x="506"/>
        <item x="504"/>
        <item x="507"/>
        <item x="509"/>
        <item x="508"/>
        <item x="510"/>
        <item x="511"/>
        <item x="512"/>
        <item x="513"/>
        <item x="514"/>
        <item x="515"/>
        <item x="516"/>
        <item x="517"/>
        <item x="519"/>
        <item x="518"/>
        <item x="520"/>
        <item x="521"/>
        <item x="522"/>
        <item x="523"/>
        <item x="525"/>
        <item x="524"/>
        <item x="526"/>
        <item x="529"/>
        <item x="528"/>
        <item x="527"/>
        <item x="532"/>
        <item x="531"/>
        <item x="533"/>
        <item x="530"/>
        <item x="535"/>
        <item x="534"/>
        <item x="540"/>
        <item x="537"/>
        <item x="544"/>
        <item x="539"/>
        <item x="543"/>
        <item x="541"/>
        <item x="538"/>
        <item x="536"/>
        <item x="546"/>
        <item x="548"/>
        <item x="549"/>
        <item x="545"/>
        <item x="542"/>
        <item x="547"/>
        <item x="550"/>
        <item x="551"/>
        <item x="557"/>
        <item x="555"/>
        <item x="553"/>
        <item x="556"/>
        <item x="558"/>
        <item x="561"/>
        <item x="554"/>
        <item x="564"/>
        <item x="562"/>
        <item x="563"/>
        <item x="552"/>
        <item x="565"/>
        <item x="560"/>
        <item x="567"/>
        <item x="568"/>
        <item x="569"/>
        <item x="570"/>
        <item x="572"/>
        <item x="571"/>
        <item x="573"/>
        <item x="559"/>
        <item x="578"/>
        <item x="577"/>
        <item x="575"/>
        <item x="576"/>
        <item x="580"/>
        <item x="579"/>
        <item x="581"/>
        <item x="583"/>
        <item x="584"/>
        <item x="582"/>
        <item x="574"/>
        <item x="585"/>
        <item x="586"/>
        <item x="587"/>
        <item x="588"/>
        <item x="589"/>
        <item x="590"/>
        <item x="591"/>
        <item x="592"/>
        <item x="593"/>
        <item x="594"/>
        <item x="595"/>
        <item x="597"/>
        <item x="596"/>
        <item x="598"/>
        <item x="599"/>
        <item x="600"/>
        <item x="601"/>
        <item x="602"/>
        <item x="603"/>
        <item x="604"/>
        <item x="605"/>
        <item x="608"/>
        <item x="607"/>
        <item x="606"/>
        <item x="609"/>
        <item x="612"/>
        <item x="610"/>
        <item x="611"/>
        <item x="613"/>
        <item x="615"/>
        <item h="1" x="614"/>
        <item h="1" x="616"/>
        <item h="1" x="56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
  </rowFields>
  <rowItems count="15">
    <i>
      <x v="1"/>
    </i>
    <i>
      <x v="2"/>
    </i>
    <i>
      <x v="4"/>
    </i>
    <i>
      <x v="5"/>
    </i>
    <i>
      <x v="6"/>
    </i>
    <i>
      <x v="7"/>
    </i>
    <i>
      <x v="8"/>
    </i>
    <i>
      <x v="9"/>
    </i>
    <i>
      <x v="10"/>
    </i>
    <i>
      <x v="11"/>
    </i>
    <i>
      <x v="12"/>
    </i>
    <i>
      <x v="13"/>
    </i>
    <i>
      <x v="14"/>
    </i>
    <i>
      <x v="15"/>
    </i>
    <i t="grand">
      <x/>
    </i>
  </rowItems>
  <colFields count="2">
    <field x="0"/>
    <field x="-2"/>
  </colFields>
  <colItems count="12">
    <i>
      <x/>
      <x/>
    </i>
    <i r="1" i="1">
      <x v="1"/>
    </i>
    <i>
      <x v="1"/>
      <x/>
    </i>
    <i r="1" i="1">
      <x v="1"/>
    </i>
    <i>
      <x v="2"/>
      <x/>
    </i>
    <i r="1" i="1">
      <x v="1"/>
    </i>
    <i>
      <x v="3"/>
      <x/>
    </i>
    <i r="1" i="1">
      <x v="1"/>
    </i>
    <i>
      <x v="4"/>
      <x/>
    </i>
    <i r="1" i="1">
      <x v="1"/>
    </i>
    <i t="grand">
      <x/>
    </i>
    <i t="grand" i="1">
      <x/>
    </i>
  </colItems>
  <pageFields count="2">
    <pageField fld="24" hier="-1"/>
    <pageField fld="29" hier="-1"/>
  </pageFields>
  <dataFields count="2">
    <dataField name="Cuenta de Contrato" fld="1" subtotal="count" baseField="0" baseItem="0"/>
    <dataField name="Suma de Vr. Total contrato" fld="18" baseField="7" baseItem="1" numFmtId="165"/>
  </dataFields>
  <formats count="5">
    <format dxfId="2089">
      <pivotArea dataOnly="0" outline="0" fieldPosition="0">
        <references count="1">
          <reference field="0" count="0"/>
        </references>
      </pivotArea>
    </format>
    <format dxfId="2088">
      <pivotArea dataOnly="0" outline="0" fieldPosition="0">
        <references count="1">
          <reference field="0" count="0"/>
        </references>
      </pivotArea>
    </format>
    <format dxfId="2087">
      <pivotArea dataOnly="0" grandCol="1" outline="0" fieldPosition="0"/>
    </format>
    <format dxfId="2086">
      <pivotArea dataOnly="0" grandCol="1" outline="0" fieldPosition="0"/>
    </format>
    <format dxfId="2085">
      <pivotArea outline="0" fieldPosition="0">
        <references count="1">
          <reference field="4294967294" count="1">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name="TablaDinámica7"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Tipo de contrato">
  <location ref="Q5:AC47" firstHeaderRow="1" firstDataRow="3" firstDataCol="1" rowPageCount="2" colPageCount="1"/>
  <pivotFields count="56">
    <pivotField axis="axisCol" showAll="0">
      <items count="8">
        <item x="0"/>
        <item x="1"/>
        <item x="2"/>
        <item x="3"/>
        <item x="4"/>
        <item x="5"/>
        <item x="6"/>
        <item t="default"/>
      </items>
    </pivotField>
    <pivotField dataField="1" showAll="0"/>
    <pivotField showAll="0"/>
    <pivotField showAll="0"/>
    <pivotField showAll="0"/>
    <pivotField showAll="0"/>
    <pivotField axis="axisRow" showAll="0">
      <items count="13">
        <item m="1" x="10"/>
        <item x="0"/>
        <item x="4"/>
        <item x="3"/>
        <item x="5"/>
        <item x="2"/>
        <item x="1"/>
        <item x="6"/>
        <item h="1" f="1" x="11"/>
        <item m="1" x="9"/>
        <item h="1" x="7"/>
        <item h="1" x="8"/>
        <item t="default"/>
      </items>
    </pivotField>
    <pivotField axis="axisRow" showAll="0">
      <items count="22">
        <item x="1"/>
        <item m="1" x="18"/>
        <item m="1" x="19"/>
        <item x="8"/>
        <item x="0"/>
        <item x="2"/>
        <item x="5"/>
        <item x="12"/>
        <item x="7"/>
        <item x="9"/>
        <item x="4"/>
        <item x="6"/>
        <item x="3"/>
        <item m="1" x="17"/>
        <item x="11"/>
        <item x="13"/>
        <item x="10"/>
        <item m="1" x="20"/>
        <item m="1" x="16"/>
        <item x="14"/>
        <item x="15"/>
        <item t="default"/>
      </items>
    </pivotField>
    <pivotField showAll="0"/>
    <pivotField showAll="0"/>
    <pivotField showAll="0"/>
    <pivotField showAll="0"/>
    <pivotField showAll="0"/>
    <pivotField showAll="0"/>
    <pivotField showAll="0"/>
    <pivotField showAll="0"/>
    <pivotField numFmtId="6" showAll="0"/>
    <pivotField numFmtId="6" showAll="0"/>
    <pivotField dataField="1" numFmtId="6" showAll="0"/>
    <pivotField showAll="0"/>
    <pivotField showAll="0"/>
    <pivotField showAll="0"/>
    <pivotField showAll="0"/>
    <pivotField showAll="0"/>
    <pivotField axis="axisPage" multipleItemSelectionAllowed="1" showAll="0">
      <items count="13">
        <item x="10"/>
        <item h="1" x="1"/>
        <item x="6"/>
        <item m="1" x="11"/>
        <item x="2"/>
        <item x="7"/>
        <item x="8"/>
        <item x="5"/>
        <item x="0"/>
        <item x="4"/>
        <item x="3"/>
        <item x="9"/>
        <item t="default"/>
      </items>
    </pivotField>
    <pivotField showAll="0"/>
    <pivotField showAll="0"/>
    <pivotField showAll="0"/>
    <pivotField showAll="0"/>
    <pivotField axis="axisPage" multipleItemSelectionAllowed="1" showAll="0">
      <items count="619">
        <item x="617"/>
        <item x="0"/>
        <item x="1"/>
        <item x="2"/>
        <item x="3"/>
        <item x="4"/>
        <item x="5"/>
        <item x="6"/>
        <item x="8"/>
        <item x="7"/>
        <item x="10"/>
        <item x="9"/>
        <item x="11"/>
        <item x="12"/>
        <item x="13"/>
        <item x="14"/>
        <item x="16"/>
        <item x="17"/>
        <item x="19"/>
        <item x="18"/>
        <item x="15"/>
        <item x="23"/>
        <item x="22"/>
        <item x="21"/>
        <item x="25"/>
        <item x="28"/>
        <item x="26"/>
        <item x="24"/>
        <item x="30"/>
        <item x="29"/>
        <item x="20"/>
        <item x="31"/>
        <item x="33"/>
        <item x="32"/>
        <item x="34"/>
        <item x="35"/>
        <item x="36"/>
        <item x="37"/>
        <item x="38"/>
        <item x="39"/>
        <item x="40"/>
        <item x="41"/>
        <item x="42"/>
        <item x="43"/>
        <item x="44"/>
        <item x="45"/>
        <item x="46"/>
        <item x="47"/>
        <item x="48"/>
        <item x="27"/>
        <item x="132"/>
        <item x="49"/>
        <item x="50"/>
        <item x="51"/>
        <item x="70"/>
        <item x="53"/>
        <item x="54"/>
        <item x="55"/>
        <item x="56"/>
        <item x="58"/>
        <item x="59"/>
        <item x="57"/>
        <item x="60"/>
        <item x="61"/>
        <item x="62"/>
        <item x="63"/>
        <item x="52"/>
        <item x="64"/>
        <item x="67"/>
        <item x="68"/>
        <item x="66"/>
        <item x="69"/>
        <item x="65"/>
        <item x="71"/>
        <item x="72"/>
        <item x="73"/>
        <item x="75"/>
        <item x="76"/>
        <item x="79"/>
        <item x="77"/>
        <item x="78"/>
        <item x="74"/>
        <item x="82"/>
        <item x="80"/>
        <item x="84"/>
        <item x="85"/>
        <item x="83"/>
        <item x="87"/>
        <item x="86"/>
        <item x="91"/>
        <item x="90"/>
        <item x="88"/>
        <item x="92"/>
        <item x="89"/>
        <item x="93"/>
        <item x="94"/>
        <item x="96"/>
        <item x="95"/>
        <item x="98"/>
        <item x="97"/>
        <item x="99"/>
        <item x="100"/>
        <item x="101"/>
        <item x="102"/>
        <item x="104"/>
        <item x="103"/>
        <item x="105"/>
        <item x="106"/>
        <item x="107"/>
        <item x="108"/>
        <item x="111"/>
        <item x="110"/>
        <item x="109"/>
        <item x="112"/>
        <item x="113"/>
        <item x="114"/>
        <item x="81"/>
        <item x="116"/>
        <item x="117"/>
        <item x="118"/>
        <item x="119"/>
        <item x="115"/>
        <item x="121"/>
        <item x="122"/>
        <item x="120"/>
        <item x="133"/>
        <item x="124"/>
        <item x="126"/>
        <item x="125"/>
        <item x="123"/>
        <item x="127"/>
        <item x="129"/>
        <item x="130"/>
        <item x="131"/>
        <item x="128"/>
        <item x="134"/>
        <item x="136"/>
        <item x="135"/>
        <item x="140"/>
        <item x="141"/>
        <item x="138"/>
        <item x="137"/>
        <item x="143"/>
        <item x="142"/>
        <item x="139"/>
        <item x="144"/>
        <item x="149"/>
        <item x="145"/>
        <item x="152"/>
        <item x="151"/>
        <item x="146"/>
        <item x="147"/>
        <item x="153"/>
        <item x="148"/>
        <item x="154"/>
        <item x="150"/>
        <item x="155"/>
        <item x="157"/>
        <item x="159"/>
        <item x="156"/>
        <item x="158"/>
        <item x="160"/>
        <item x="162"/>
        <item x="161"/>
        <item x="163"/>
        <item x="164"/>
        <item x="166"/>
        <item x="165"/>
        <item x="167"/>
        <item x="168"/>
        <item x="170"/>
        <item x="169"/>
        <item x="171"/>
        <item x="172"/>
        <item x="173"/>
        <item x="174"/>
        <item x="175"/>
        <item x="176"/>
        <item x="177"/>
        <item x="178"/>
        <item x="179"/>
        <item x="180"/>
        <item x="181"/>
        <item x="182"/>
        <item x="295"/>
        <item x="185"/>
        <item x="183"/>
        <item x="184"/>
        <item x="186"/>
        <item x="187"/>
        <item x="188"/>
        <item x="189"/>
        <item x="191"/>
        <item x="190"/>
        <item x="192"/>
        <item x="193"/>
        <item x="197"/>
        <item x="195"/>
        <item x="196"/>
        <item x="199"/>
        <item x="198"/>
        <item x="200"/>
        <item x="194"/>
        <item x="201"/>
        <item x="296"/>
        <item x="202"/>
        <item x="204"/>
        <item x="203"/>
        <item x="207"/>
        <item x="209"/>
        <item x="205"/>
        <item x="206"/>
        <item x="210"/>
        <item x="212"/>
        <item x="211"/>
        <item x="208"/>
        <item x="213"/>
        <item x="214"/>
        <item x="215"/>
        <item x="217"/>
        <item x="216"/>
        <item x="218"/>
        <item x="220"/>
        <item x="221"/>
        <item x="223"/>
        <item x="222"/>
        <item x="224"/>
        <item x="225"/>
        <item x="219"/>
        <item x="227"/>
        <item x="228"/>
        <item x="226"/>
        <item x="229"/>
        <item x="231"/>
        <item x="230"/>
        <item x="232"/>
        <item x="233"/>
        <item x="237"/>
        <item x="240"/>
        <item x="239"/>
        <item x="235"/>
        <item x="238"/>
        <item x="241"/>
        <item x="242"/>
        <item x="246"/>
        <item x="244"/>
        <item x="245"/>
        <item x="247"/>
        <item x="243"/>
        <item x="250"/>
        <item x="251"/>
        <item x="253"/>
        <item x="248"/>
        <item x="252"/>
        <item x="254"/>
        <item x="255"/>
        <item x="257"/>
        <item x="249"/>
        <item x="259"/>
        <item x="258"/>
        <item x="256"/>
        <item x="260"/>
        <item x="261"/>
        <item x="266"/>
        <item x="265"/>
        <item x="264"/>
        <item x="263"/>
        <item x="267"/>
        <item x="262"/>
        <item x="234"/>
        <item x="236"/>
        <item x="297"/>
        <item x="268"/>
        <item x="269"/>
        <item x="271"/>
        <item x="273"/>
        <item x="275"/>
        <item x="274"/>
        <item x="272"/>
        <item x="276"/>
        <item x="270"/>
        <item x="279"/>
        <item x="277"/>
        <item x="280"/>
        <item x="278"/>
        <item x="281"/>
        <item x="282"/>
        <item x="285"/>
        <item x="283"/>
        <item x="284"/>
        <item x="286"/>
        <item x="288"/>
        <item x="287"/>
        <item x="290"/>
        <item x="289"/>
        <item x="291"/>
        <item x="292"/>
        <item x="293"/>
        <item x="294"/>
        <item x="298"/>
        <item x="300"/>
        <item x="304"/>
        <item x="303"/>
        <item x="306"/>
        <item x="307"/>
        <item x="302"/>
        <item x="305"/>
        <item x="310"/>
        <item x="311"/>
        <item x="299"/>
        <item x="308"/>
        <item x="301"/>
        <item x="312"/>
        <item x="309"/>
        <item x="313"/>
        <item x="314"/>
        <item x="400"/>
        <item x="401"/>
        <item x="315"/>
        <item x="402"/>
        <item x="316"/>
        <item x="317"/>
        <item x="318"/>
        <item x="321"/>
        <item x="319"/>
        <item x="320"/>
        <item x="322"/>
        <item x="324"/>
        <item x="323"/>
        <item x="325"/>
        <item x="326"/>
        <item x="327"/>
        <item x="328"/>
        <item x="329"/>
        <item x="330"/>
        <item x="331"/>
        <item x="403"/>
        <item x="333"/>
        <item x="332"/>
        <item x="334"/>
        <item x="335"/>
        <item x="336"/>
        <item x="338"/>
        <item x="337"/>
        <item x="341"/>
        <item x="342"/>
        <item x="340"/>
        <item x="339"/>
        <item x="344"/>
        <item x="345"/>
        <item x="346"/>
        <item x="347"/>
        <item x="343"/>
        <item x="349"/>
        <item x="348"/>
        <item x="350"/>
        <item x="352"/>
        <item x="353"/>
        <item x="351"/>
        <item x="354"/>
        <item x="356"/>
        <item x="355"/>
        <item x="357"/>
        <item x="359"/>
        <item x="360"/>
        <item x="358"/>
        <item x="361"/>
        <item x="362"/>
        <item x="363"/>
        <item x="365"/>
        <item x="364"/>
        <item x="367"/>
        <item x="366"/>
        <item x="368"/>
        <item x="369"/>
        <item x="373"/>
        <item x="371"/>
        <item x="370"/>
        <item x="374"/>
        <item x="376"/>
        <item x="372"/>
        <item x="379"/>
        <item x="378"/>
        <item x="377"/>
        <item x="375"/>
        <item x="380"/>
        <item x="381"/>
        <item x="383"/>
        <item x="384"/>
        <item x="385"/>
        <item x="388"/>
        <item x="382"/>
        <item x="387"/>
        <item x="386"/>
        <item x="389"/>
        <item x="390"/>
        <item x="391"/>
        <item x="392"/>
        <item x="395"/>
        <item x="393"/>
        <item x="394"/>
        <item x="396"/>
        <item x="399"/>
        <item x="398"/>
        <item x="397"/>
        <item x="404"/>
        <item x="405"/>
        <item x="406"/>
        <item x="407"/>
        <item x="410"/>
        <item x="408"/>
        <item x="411"/>
        <item x="409"/>
        <item x="412"/>
        <item x="414"/>
        <item x="415"/>
        <item x="413"/>
        <item x="417"/>
        <item x="416"/>
        <item x="418"/>
        <item x="420"/>
        <item x="424"/>
        <item x="422"/>
        <item x="423"/>
        <item x="419"/>
        <item x="425"/>
        <item x="421"/>
        <item x="426"/>
        <item x="427"/>
        <item x="428"/>
        <item x="429"/>
        <item x="430"/>
        <item x="431"/>
        <item x="432"/>
        <item x="435"/>
        <item x="436"/>
        <item x="433"/>
        <item x="434"/>
        <item x="437"/>
        <item x="438"/>
        <item x="439"/>
        <item x="441"/>
        <item x="440"/>
        <item x="442"/>
        <item x="443"/>
        <item x="447"/>
        <item x="448"/>
        <item x="444"/>
        <item x="451"/>
        <item x="452"/>
        <item x="446"/>
        <item x="450"/>
        <item x="449"/>
        <item x="445"/>
        <item x="454"/>
        <item x="455"/>
        <item x="453"/>
        <item x="457"/>
        <item x="456"/>
        <item x="460"/>
        <item x="459"/>
        <item x="458"/>
        <item x="466"/>
        <item x="465"/>
        <item x="463"/>
        <item x="461"/>
        <item x="467"/>
        <item x="462"/>
        <item x="464"/>
        <item x="469"/>
        <item x="471"/>
        <item x="468"/>
        <item x="470"/>
        <item x="473"/>
        <item x="472"/>
        <item x="476"/>
        <item x="477"/>
        <item x="474"/>
        <item x="475"/>
        <item x="479"/>
        <item x="480"/>
        <item x="478"/>
        <item x="481"/>
        <item x="483"/>
        <item x="482"/>
        <item x="486"/>
        <item x="485"/>
        <item x="488"/>
        <item x="487"/>
        <item x="484"/>
        <item x="489"/>
        <item x="490"/>
        <item x="491"/>
        <item x="492"/>
        <item x="493"/>
        <item x="494"/>
        <item x="495"/>
        <item x="496"/>
        <item x="497"/>
        <item x="498"/>
        <item x="499"/>
        <item x="500"/>
        <item x="501"/>
        <item x="502"/>
        <item x="503"/>
        <item x="505"/>
        <item x="506"/>
        <item x="504"/>
        <item x="507"/>
        <item x="509"/>
        <item x="508"/>
        <item x="510"/>
        <item x="511"/>
        <item x="512"/>
        <item x="513"/>
        <item x="514"/>
        <item x="515"/>
        <item x="516"/>
        <item x="517"/>
        <item x="519"/>
        <item x="518"/>
        <item x="520"/>
        <item x="521"/>
        <item x="522"/>
        <item x="523"/>
        <item x="525"/>
        <item x="524"/>
        <item x="526"/>
        <item x="529"/>
        <item x="528"/>
        <item x="527"/>
        <item x="532"/>
        <item x="531"/>
        <item x="533"/>
        <item x="530"/>
        <item x="535"/>
        <item x="534"/>
        <item x="540"/>
        <item x="537"/>
        <item x="544"/>
        <item x="539"/>
        <item x="543"/>
        <item x="541"/>
        <item x="538"/>
        <item x="536"/>
        <item x="546"/>
        <item x="548"/>
        <item x="549"/>
        <item x="545"/>
        <item x="542"/>
        <item x="547"/>
        <item x="550"/>
        <item x="551"/>
        <item x="557"/>
        <item x="555"/>
        <item x="553"/>
        <item x="556"/>
        <item x="558"/>
        <item x="561"/>
        <item x="554"/>
        <item x="564"/>
        <item x="562"/>
        <item x="563"/>
        <item x="552"/>
        <item x="565"/>
        <item x="560"/>
        <item x="567"/>
        <item x="568"/>
        <item x="569"/>
        <item x="570"/>
        <item x="572"/>
        <item x="571"/>
        <item x="573"/>
        <item x="559"/>
        <item x="578"/>
        <item x="577"/>
        <item x="575"/>
        <item x="576"/>
        <item x="580"/>
        <item x="579"/>
        <item x="581"/>
        <item x="583"/>
        <item x="584"/>
        <item x="582"/>
        <item x="574"/>
        <item x="585"/>
        <item x="586"/>
        <item x="587"/>
        <item x="588"/>
        <item x="589"/>
        <item x="590"/>
        <item x="591"/>
        <item x="592"/>
        <item x="593"/>
        <item x="594"/>
        <item x="595"/>
        <item x="597"/>
        <item x="596"/>
        <item x="598"/>
        <item x="599"/>
        <item x="600"/>
        <item x="601"/>
        <item x="602"/>
        <item x="603"/>
        <item x="604"/>
        <item x="605"/>
        <item x="608"/>
        <item x="607"/>
        <item x="606"/>
        <item x="609"/>
        <item x="612"/>
        <item x="610"/>
        <item x="611"/>
        <item x="613"/>
        <item x="615"/>
        <item h="1" x="614"/>
        <item h="1" x="616"/>
        <item h="1" x="56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6"/>
    <field x="7"/>
  </rowFields>
  <rowItems count="40">
    <i>
      <x v="1"/>
    </i>
    <i r="1">
      <x/>
    </i>
    <i r="1">
      <x v="4"/>
    </i>
    <i r="1">
      <x v="5"/>
    </i>
    <i r="1">
      <x v="7"/>
    </i>
    <i r="1">
      <x v="12"/>
    </i>
    <i r="1">
      <x v="14"/>
    </i>
    <i r="1">
      <x v="15"/>
    </i>
    <i r="1">
      <x v="16"/>
    </i>
    <i>
      <x v="2"/>
    </i>
    <i r="1">
      <x v="5"/>
    </i>
    <i r="1">
      <x v="6"/>
    </i>
    <i r="1">
      <x v="8"/>
    </i>
    <i r="1">
      <x v="11"/>
    </i>
    <i>
      <x v="3"/>
    </i>
    <i r="1">
      <x v="5"/>
    </i>
    <i r="1">
      <x v="6"/>
    </i>
    <i r="1">
      <x v="8"/>
    </i>
    <i r="1">
      <x v="10"/>
    </i>
    <i r="1">
      <x v="11"/>
    </i>
    <i r="1">
      <x v="14"/>
    </i>
    <i>
      <x v="4"/>
    </i>
    <i r="1">
      <x v="3"/>
    </i>
    <i r="1">
      <x v="5"/>
    </i>
    <i r="1">
      <x v="6"/>
    </i>
    <i r="1">
      <x v="10"/>
    </i>
    <i>
      <x v="5"/>
    </i>
    <i r="1">
      <x v="3"/>
    </i>
    <i r="1">
      <x v="5"/>
    </i>
    <i r="1">
      <x v="6"/>
    </i>
    <i r="1">
      <x v="10"/>
    </i>
    <i r="1">
      <x v="14"/>
    </i>
    <i>
      <x v="6"/>
    </i>
    <i r="1">
      <x v="5"/>
    </i>
    <i r="1">
      <x v="6"/>
    </i>
    <i r="1">
      <x v="10"/>
    </i>
    <i r="1">
      <x v="15"/>
    </i>
    <i>
      <x v="7"/>
    </i>
    <i r="1">
      <x v="9"/>
    </i>
    <i t="grand">
      <x/>
    </i>
  </rowItems>
  <colFields count="2">
    <field x="0"/>
    <field x="-2"/>
  </colFields>
  <colItems count="12">
    <i>
      <x/>
      <x/>
    </i>
    <i r="1" i="1">
      <x v="1"/>
    </i>
    <i>
      <x v="1"/>
      <x/>
    </i>
    <i r="1" i="1">
      <x v="1"/>
    </i>
    <i>
      <x v="2"/>
      <x/>
    </i>
    <i r="1" i="1">
      <x v="1"/>
    </i>
    <i>
      <x v="3"/>
      <x/>
    </i>
    <i r="1" i="1">
      <x v="1"/>
    </i>
    <i>
      <x v="4"/>
      <x/>
    </i>
    <i r="1" i="1">
      <x v="1"/>
    </i>
    <i t="grand">
      <x/>
    </i>
    <i t="grand" i="1">
      <x/>
    </i>
  </colItems>
  <pageFields count="2">
    <pageField fld="24" hier="-1"/>
    <pageField fld="29" hier="-1"/>
  </pageFields>
  <dataFields count="2">
    <dataField name="Cuenta de Contrato" fld="1" subtotal="count" baseField="0" baseItem="0"/>
    <dataField name="Suma de Vr. Total contrato" fld="18" baseField="6" baseItem="1" numFmtId="165"/>
  </dataFields>
  <formats count="7">
    <format dxfId="2096">
      <pivotArea dataOnly="0" outline="0" fieldPosition="0">
        <references count="1">
          <reference field="0" count="0"/>
        </references>
      </pivotArea>
    </format>
    <format dxfId="2095">
      <pivotArea dataOnly="0" outline="0" fieldPosition="0">
        <references count="1">
          <reference field="0" count="0"/>
        </references>
      </pivotArea>
    </format>
    <format dxfId="2094">
      <pivotArea dataOnly="0" grandCol="1" outline="0" fieldPosition="0"/>
    </format>
    <format dxfId="2093">
      <pivotArea dataOnly="0" grandCol="1" outline="0" fieldPosition="0"/>
    </format>
    <format dxfId="2092">
      <pivotArea outline="0" fieldPosition="0">
        <references count="1">
          <reference field="4294967294" count="1">
            <x v="1"/>
          </reference>
        </references>
      </pivotArea>
    </format>
    <format dxfId="2091">
      <pivotArea field="0" dataOnly="0" grandCol="1" outline="0" axis="axisCol" fieldPosition="0">
        <references count="1">
          <reference field="4294967294" count="1" selected="0">
            <x v="1"/>
          </reference>
        </references>
      </pivotArea>
    </format>
    <format dxfId="2090">
      <pivotArea dataOnly="0" outline="0" fieldPosition="0">
        <references count="1">
          <reference field="4294967294" count="1">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name="TablaDinámica2"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Tipo de contrato">
  <location ref="A5:F21" firstHeaderRow="1" firstDataRow="2" firstDataCol="1"/>
  <pivotFields count="22">
    <pivotField axis="axisCol" showAll="0">
      <items count="5">
        <item x="0"/>
        <item x="1"/>
        <item x="2"/>
        <item x="3"/>
        <item t="default"/>
      </items>
    </pivotField>
    <pivotField dataField="1" showAll="0"/>
    <pivotField showAll="0"/>
    <pivotField showAll="0"/>
    <pivotField showAll="0"/>
    <pivotField showAll="0"/>
    <pivotField showAll="0">
      <items count="11">
        <item x="4"/>
        <item m="1" x="7"/>
        <item x="5"/>
        <item x="3"/>
        <item x="6"/>
        <item x="2"/>
        <item x="1"/>
        <item f="1" x="9"/>
        <item x="0"/>
        <item m="1" x="8"/>
        <item t="default"/>
      </items>
    </pivotField>
    <pivotField axis="axisRow" showAll="0">
      <items count="19">
        <item x="1"/>
        <item m="1" x="14"/>
        <item m="1" x="15"/>
        <item x="2"/>
        <item x="8"/>
        <item x="5"/>
        <item x="12"/>
        <item x="7"/>
        <item x="9"/>
        <item x="4"/>
        <item x="6"/>
        <item x="3"/>
        <item x="11"/>
        <item x="13"/>
        <item x="10"/>
        <item m="1" x="16"/>
        <item x="0"/>
        <item m="1" x="17"/>
        <item t="default"/>
      </items>
    </pivotField>
    <pivotField showAll="0"/>
    <pivotField showAll="0"/>
    <pivotField showAll="0"/>
    <pivotField showAll="0"/>
    <pivotField showAll="0"/>
    <pivotField showAll="0"/>
    <pivotField showAll="0"/>
    <pivotField showAll="0"/>
    <pivotField numFmtId="6" showAll="0"/>
    <pivotField numFmtId="6" showAll="0"/>
    <pivotField numFmtId="6" showAll="0"/>
    <pivotField showAll="0"/>
    <pivotField showAll="0"/>
    <pivotField showAll="0"/>
  </pivotFields>
  <rowFields count="1">
    <field x="7"/>
  </rowFields>
  <rowItems count="15">
    <i>
      <x/>
    </i>
    <i>
      <x v="3"/>
    </i>
    <i>
      <x v="4"/>
    </i>
    <i>
      <x v="5"/>
    </i>
    <i>
      <x v="6"/>
    </i>
    <i>
      <x v="7"/>
    </i>
    <i>
      <x v="8"/>
    </i>
    <i>
      <x v="9"/>
    </i>
    <i>
      <x v="10"/>
    </i>
    <i>
      <x v="11"/>
    </i>
    <i>
      <x v="12"/>
    </i>
    <i>
      <x v="13"/>
    </i>
    <i>
      <x v="14"/>
    </i>
    <i>
      <x v="16"/>
    </i>
    <i t="grand">
      <x/>
    </i>
  </rowItems>
  <colFields count="1">
    <field x="0"/>
  </colFields>
  <colItems count="5">
    <i>
      <x/>
    </i>
    <i>
      <x v="1"/>
    </i>
    <i>
      <x v="2"/>
    </i>
    <i>
      <x v="3"/>
    </i>
    <i t="grand">
      <x/>
    </i>
  </colItems>
  <dataFields count="1">
    <dataField name="Cuenta de Contrato" fld="1" subtotal="count" baseField="0" baseItem="0"/>
  </dataFields>
  <formats count="4">
    <format dxfId="2100">
      <pivotArea dataOnly="0" outline="0" fieldPosition="0">
        <references count="1">
          <reference field="0" count="0"/>
        </references>
      </pivotArea>
    </format>
    <format dxfId="2099">
      <pivotArea dataOnly="0" outline="0" fieldPosition="0">
        <references count="1">
          <reference field="0" count="0"/>
        </references>
      </pivotArea>
    </format>
    <format dxfId="2098">
      <pivotArea dataOnly="0" grandCol="1" outline="0" fieldPosition="0"/>
    </format>
    <format dxfId="2097">
      <pivotArea dataOnly="0"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name="TablaDinámica3"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Tipo de contrato">
  <location ref="H5:M21" firstHeaderRow="1" firstDataRow="2" firstDataCol="1"/>
  <pivotFields count="22">
    <pivotField axis="axisCol" showAll="0">
      <items count="5">
        <item x="0"/>
        <item x="1"/>
        <item x="2"/>
        <item x="3"/>
        <item t="default"/>
      </items>
    </pivotField>
    <pivotField showAll="0"/>
    <pivotField showAll="0"/>
    <pivotField showAll="0"/>
    <pivotField showAll="0"/>
    <pivotField showAll="0"/>
    <pivotField showAll="0">
      <items count="11">
        <item x="4"/>
        <item m="1" x="7"/>
        <item x="5"/>
        <item x="3"/>
        <item x="6"/>
        <item x="2"/>
        <item x="1"/>
        <item f="1" x="9"/>
        <item x="0"/>
        <item m="1" x="8"/>
        <item t="default"/>
      </items>
    </pivotField>
    <pivotField axis="axisRow" showAll="0" sortType="descending">
      <items count="19">
        <item x="3"/>
        <item x="10"/>
        <item x="4"/>
        <item x="6"/>
        <item x="8"/>
        <item x="12"/>
        <item x="1"/>
        <item x="7"/>
        <item m="1" x="14"/>
        <item x="9"/>
        <item x="13"/>
        <item x="2"/>
        <item m="1" x="15"/>
        <item m="1" x="16"/>
        <item x="0"/>
        <item x="11"/>
        <item m="1" x="17"/>
        <item x="5"/>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dataField="1" showAll="0"/>
    <pivotField numFmtId="6" showAll="0"/>
    <pivotField numFmtId="6" showAll="0"/>
    <pivotField numFmtId="6" showAll="0"/>
    <pivotField showAll="0"/>
    <pivotField showAll="0"/>
    <pivotField showAll="0"/>
  </pivotFields>
  <rowFields count="1">
    <field x="7"/>
  </rowFields>
  <rowItems count="15">
    <i>
      <x v="6"/>
    </i>
    <i>
      <x v="4"/>
    </i>
    <i>
      <x v="14"/>
    </i>
    <i>
      <x v="11"/>
    </i>
    <i>
      <x v="17"/>
    </i>
    <i>
      <x v="7"/>
    </i>
    <i>
      <x v="9"/>
    </i>
    <i>
      <x v="5"/>
    </i>
    <i>
      <x v="2"/>
    </i>
    <i>
      <x v="3"/>
    </i>
    <i>
      <x/>
    </i>
    <i>
      <x v="15"/>
    </i>
    <i>
      <x v="1"/>
    </i>
    <i>
      <x v="10"/>
    </i>
    <i t="grand">
      <x/>
    </i>
  </rowItems>
  <colFields count="1">
    <field x="0"/>
  </colFields>
  <colItems count="5">
    <i>
      <x/>
    </i>
    <i>
      <x v="1"/>
    </i>
    <i>
      <x v="2"/>
    </i>
    <i>
      <x v="3"/>
    </i>
    <i t="grand">
      <x/>
    </i>
  </colItems>
  <dataFields count="1">
    <dataField name="Suma de Valor Contrato" fld="15" baseField="3" baseItem="0" numFmtId="165"/>
  </dataFields>
  <formats count="6">
    <format dxfId="2106">
      <pivotArea dataOnly="0" outline="0" fieldPosition="0">
        <references count="1">
          <reference field="0" count="0"/>
        </references>
      </pivotArea>
    </format>
    <format dxfId="2105">
      <pivotArea dataOnly="0" outline="0" fieldPosition="0">
        <references count="1">
          <reference field="0" count="0"/>
        </references>
      </pivotArea>
    </format>
    <format dxfId="2104">
      <pivotArea dataOnly="0" grandCol="1" outline="0" fieldPosition="0"/>
    </format>
    <format dxfId="2103">
      <pivotArea dataOnly="0" grandCol="1" outline="0" fieldPosition="0"/>
    </format>
    <format dxfId="2102">
      <pivotArea outline="0" fieldPosition="0">
        <references count="1">
          <reference field="4294967294" count="1">
            <x v="0"/>
          </reference>
        </references>
      </pivotArea>
    </format>
    <format dxfId="2101">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id="2" name="Tabla2" displayName="Tabla2" ref="A1:BD104" totalsRowShown="0">
  <autoFilter ref="A1:BD104"/>
  <tableColumns count="56">
    <tableColumn id="1" name="Vigencia"/>
    <tableColumn id="2" name="Contrato"/>
    <tableColumn id="3" name="No. Proceso Sipse"/>
    <tableColumn id="4" name="Plataforma"/>
    <tableColumn id="5" name="No. Contrato Secop"/>
    <tableColumn id="6" name="No. Proceso"/>
    <tableColumn id="7" name="Modalidad contratación"/>
    <tableColumn id="8" name="Tipo de contrato"/>
    <tableColumn id="9" name="Tipo CPS_x000a_(Prof. - Ap. Gestión)"/>
    <tableColumn id="10" name="Fecha cesión"/>
    <tableColumn id="11" name="Vr. Cedido"/>
    <tableColumn id="12" name="Contratista"/>
    <tableColumn id="13" name="No. Identificación"/>
    <tableColumn id="14" name="Expedido en:"/>
    <tableColumn id="15" name="Rubro presupuestal_x000a_(CPS P-AG)"/>
    <tableColumn id="16" name="Valor Contrato"/>
    <tableColumn id="17" name="Adiciones"/>
    <tableColumn id="18" name="Aportes contratista y/o otros FDL"/>
    <tableColumn id="19" name="Vr. Total contrato"/>
    <tableColumn id="20" name="Valor mensual del Contrato"/>
    <tableColumn id="21" name="Consorciados"/>
    <tableColumn id="22" name="Interventorías (contrato de obra) "/>
    <tableColumn id="23" name="Riesgo ARL"/>
    <tableColumn id="24" name="Tipo persona"/>
    <tableColumn id="25" name="Estado"/>
    <tableColumn id="26" name="Observaciones sobre el estado" dataDxfId="2133"/>
    <tableColumn id="27" name="Objeto"/>
    <tableColumn id="28" name="Enlace Secop"/>
    <tableColumn id="29" name="Área"/>
    <tableColumn id="30" name="Fecha de Firma" dataDxfId="2132"/>
    <tableColumn id="31" name="Fecha de Inicio del Contrato" dataDxfId="2131"/>
    <tableColumn id="32" name="Fecha de Fin del Contrato" dataDxfId="2130"/>
    <tableColumn id="33" name="Plazo de ejecución Contractual"/>
    <tableColumn id="34" name="Fecha Final del Contrato" dataDxfId="2129"/>
    <tableColumn id="35" name="Plazo de Prorroga _x000a_( Meses y dias)"/>
    <tableColumn id="36" name="Fecha real de terminación" dataDxfId="2128"/>
    <tableColumn id="37" name="Plazo total ejecución contractual "/>
    <tableColumn id="38" name="Terminación anticipada"/>
    <tableColumn id="39" name="Suspendido - Reactivado"/>
    <tableColumn id="40" name="Periodo suspensión"/>
    <tableColumn id="41" name="Días a restar por suspensiones"/>
    <tableColumn id="42" name="Fecha acta liquidación"/>
    <tableColumn id="43" name="Dirección Domicilio"/>
    <tableColumn id="44" name="Teléfono"/>
    <tableColumn id="45" name="Correo Electrónico"/>
    <tableColumn id="46" name="Banco"/>
    <tableColumn id="47" name="Tipo de Cuenta"/>
    <tableColumn id="48" name="No. Cuenta"/>
    <tableColumn id="49" name="Género"/>
    <tableColumn id="50" name="País de Nacimiento"/>
    <tableColumn id="51" name="Ciudad de Nacimiento"/>
    <tableColumn id="52" name="Departamento Nacimiento"/>
    <tableColumn id="53" name="Fecha Nacimiento" dataDxfId="2127"/>
    <tableColumn id="54" name="Edad"/>
    <tableColumn id="55" name="Formación Académica"/>
    <tableColumn id="56" name="Observaciones"/>
  </tableColumns>
  <tableStyleInfo name="TableStyleMedium2" showFirstColumn="0" showLastColumn="0" showRowStripes="1" showColumnStripes="0"/>
</table>
</file>

<file path=xl/tables/table2.xml><?xml version="1.0" encoding="utf-8"?>
<table xmlns="http://schemas.openxmlformats.org/spreadsheetml/2006/main" id="1" name="Tabla1" displayName="Tabla1" ref="A1:BD436" totalsRowShown="0">
  <autoFilter ref="A1:BD436">
    <filterColumn colId="0">
      <filters>
        <filter val="2024"/>
      </filters>
    </filterColumn>
    <filterColumn colId="6">
      <filters>
        <filter val="Contratación directa"/>
      </filters>
    </filterColumn>
  </autoFilter>
  <tableColumns count="56">
    <tableColumn id="1" name="Vigencia"/>
    <tableColumn id="2" name="Contrato"/>
    <tableColumn id="3" name="No. Proceso Sipse"/>
    <tableColumn id="4" name="Plataforma"/>
    <tableColumn id="5" name="No. Contrato Secop"/>
    <tableColumn id="6" name="No. Proceso"/>
    <tableColumn id="7" name="Modalidad contratación"/>
    <tableColumn id="8" name="Tipo de contrato"/>
    <tableColumn id="9" name="Tipo CPS_x000a_(Prof. - Ap. Gestión)"/>
    <tableColumn id="10" name="Fecha cesión"/>
    <tableColumn id="11" name="Vr. Cedido"/>
    <tableColumn id="12" name="Contratista"/>
    <tableColumn id="13" name="No. Identificación"/>
    <tableColumn id="14" name="Expedido en:"/>
    <tableColumn id="15" name="Rubro presupuestal_x000a_(CPS P-AG)"/>
    <tableColumn id="16" name="Valor Contrato"/>
    <tableColumn id="17" name="Adiciones"/>
    <tableColumn id="18" name="Aportes contratista y/o otros FDL"/>
    <tableColumn id="19" name="Vr. Total contrato"/>
    <tableColumn id="20" name="Valor mensual del Contrato"/>
    <tableColumn id="21" name="Consorciados"/>
    <tableColumn id="22" name="Interventorías (contrato de obra) "/>
    <tableColumn id="23" name="Riesgo ARL"/>
    <tableColumn id="24" name="Tipo persona"/>
    <tableColumn id="25" name="Estado"/>
    <tableColumn id="26" name="Observaciones sobre el estado"/>
    <tableColumn id="27" name="Objeto"/>
    <tableColumn id="28" name="Enlace Secop"/>
    <tableColumn id="29" name="Área"/>
    <tableColumn id="30" name="Fecha de Firma" dataDxfId="2126"/>
    <tableColumn id="31" name="Fecha de Inicio del Contrato" dataDxfId="2125"/>
    <tableColumn id="32" name="Fecha de Fin del Contrato" dataDxfId="2124"/>
    <tableColumn id="33" name="Plazo de ejecución Contractual"/>
    <tableColumn id="34" name="Fecha Final del Contrato" dataDxfId="2123"/>
    <tableColumn id="35" name="Plazo de Prorroga _x000a_( Meses y dias)"/>
    <tableColumn id="36" name="Fecha real de terminación" dataDxfId="2122"/>
    <tableColumn id="37" name="Plazo total ejecución contractual "/>
    <tableColumn id="38" name="Terminación anticipada"/>
    <tableColumn id="39" name="Suspendido - Reactivado"/>
    <tableColumn id="40" name="Periodo suspensión"/>
    <tableColumn id="41" name="Días a restar por suspensiones"/>
    <tableColumn id="42" name="Fecha acta liquidación"/>
    <tableColumn id="43" name="Dirección Domicilio"/>
    <tableColumn id="44" name="Teléfono"/>
    <tableColumn id="45" name="Correo Electrónico"/>
    <tableColumn id="46" name="Banco"/>
    <tableColumn id="47" name="Tipo de Cuenta"/>
    <tableColumn id="48" name="No. Cuenta"/>
    <tableColumn id="49" name="Género"/>
    <tableColumn id="50" name="País de Nacimiento"/>
    <tableColumn id="51" name="Ciudad de Nacimiento"/>
    <tableColumn id="52" name="Departamento Nacimiento"/>
    <tableColumn id="53" name="Fecha Nacimiento" dataDxfId="2121"/>
    <tableColumn id="54" name="Edad"/>
    <tableColumn id="55" name="Formación Académica"/>
    <tableColumn id="56" name="Observacione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8" Type="http://schemas.openxmlformats.org/officeDocument/2006/relationships/pivotTable" Target="../pivotTables/pivotTable8.xml"/><Relationship Id="rId13" Type="http://schemas.openxmlformats.org/officeDocument/2006/relationships/pivotTable" Target="../pivotTables/pivotTable13.xml"/><Relationship Id="rId3" Type="http://schemas.openxmlformats.org/officeDocument/2006/relationships/pivotTable" Target="../pivotTables/pivotTable3.xml"/><Relationship Id="rId7" Type="http://schemas.openxmlformats.org/officeDocument/2006/relationships/pivotTable" Target="../pivotTables/pivotTable7.xml"/><Relationship Id="rId12" Type="http://schemas.openxmlformats.org/officeDocument/2006/relationships/pivotTable" Target="../pivotTables/pivotTable12.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11" Type="http://schemas.openxmlformats.org/officeDocument/2006/relationships/pivotTable" Target="../pivotTables/pivotTable11.xml"/><Relationship Id="rId5" Type="http://schemas.openxmlformats.org/officeDocument/2006/relationships/pivotTable" Target="../pivotTables/pivotTable5.xml"/><Relationship Id="rId10" Type="http://schemas.openxmlformats.org/officeDocument/2006/relationships/pivotTable" Target="../pivotTables/pivotTable10.xml"/><Relationship Id="rId4" Type="http://schemas.openxmlformats.org/officeDocument/2006/relationships/pivotTable" Target="../pivotTables/pivotTable4.xml"/><Relationship Id="rId9" Type="http://schemas.openxmlformats.org/officeDocument/2006/relationships/pivotTable" Target="../pivotTables/pivotTable9.xml"/><Relationship Id="rId14"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14.xml"/></Relationships>
</file>

<file path=xl/worksheets/_rels/sheet6.xml.rels><?xml version="1.0" encoding="UTF-8" standalone="yes"?>
<Relationships xmlns="http://schemas.openxmlformats.org/package/2006/relationships"><Relationship Id="rId3" Type="http://schemas.openxmlformats.org/officeDocument/2006/relationships/pivotTable" Target="../pivotTables/pivotTable17.xml"/><Relationship Id="rId2" Type="http://schemas.openxmlformats.org/officeDocument/2006/relationships/pivotTable" Target="../pivotTables/pivotTable16.xml"/><Relationship Id="rId1" Type="http://schemas.openxmlformats.org/officeDocument/2006/relationships/pivotTable" Target="../pivotTables/pivotTable15.xml"/></Relationships>
</file>

<file path=xl/worksheets/_rels/sheet7.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6389903&amp;isFromPublicArea=True&amp;isModal=False" TargetMode="External"/><Relationship Id="rId299" Type="http://schemas.openxmlformats.org/officeDocument/2006/relationships/hyperlink" Target="https://community.secop.gov.co/Public/Tendering/OpportunityDetail/Index?noticeUID=CO1.NTC.6761516&amp;isFromPublicArea=True&amp;isModal=False" TargetMode="External"/><Relationship Id="rId21" Type="http://schemas.openxmlformats.org/officeDocument/2006/relationships/hyperlink" Target="https://community.secop.gov.co/Public/Tendering/OpportunityDetail/Index?noticeUID=CO1.NTC.6270928&amp;isFromPublicArea=True&amp;isModal=False" TargetMode="External"/><Relationship Id="rId63" Type="http://schemas.openxmlformats.org/officeDocument/2006/relationships/hyperlink" Target="https://community.secop.gov.co/Public/Tendering/OpportunityDetail/Index?noticeUID=CO1.NTC.6307474&amp;isFromPublicArea=True&amp;isModal=False" TargetMode="External"/><Relationship Id="rId159" Type="http://schemas.openxmlformats.org/officeDocument/2006/relationships/hyperlink" Target="https://community.secop.gov.co/Public/Tendering/OpportunityDetail/Index?noticeUID=CO1.NTC.6588768&amp;isFromPublicArea=True&amp;isModal=False" TargetMode="External"/><Relationship Id="rId324" Type="http://schemas.openxmlformats.org/officeDocument/2006/relationships/hyperlink" Target="https://community.secop.gov.co/Public/Tendering/OpportunityDetail/Index?noticeUID=CO1.NTC.6870403&amp;isFromPublicArea=True&amp;isModal=False" TargetMode="External"/><Relationship Id="rId366" Type="http://schemas.openxmlformats.org/officeDocument/2006/relationships/hyperlink" Target="https://community.secop.gov.co/Public/Tendering/ContractNoticePhases/View?PPI=CO1.PPI.35094841&amp;isFromPublicArea=True&amp;isModal=False" TargetMode="External"/><Relationship Id="rId170" Type="http://schemas.openxmlformats.org/officeDocument/2006/relationships/hyperlink" Target="https://community.secop.gov.co/Public/Tendering/OpportunityDetail/Index?noticeUID=CO1.NTC.6663793&amp;isFromPublicArea=True&amp;isModal=False" TargetMode="External"/><Relationship Id="rId226" Type="http://schemas.openxmlformats.org/officeDocument/2006/relationships/hyperlink" Target="https://community.secop.gov.co/Public/Tendering/OpportunityDetail/Index?noticeUID=CO1.NTC.6688046&amp;isFromPublicArea=True&amp;isModal=False" TargetMode="External"/><Relationship Id="rId433" Type="http://schemas.openxmlformats.org/officeDocument/2006/relationships/hyperlink" Target="https://community.secop.gov.co/Public/Tendering/OpportunityDetail/Index?noticeUID=CO1.NTC.7095120&amp;isFromPublicArea=True&amp;isModal=False" TargetMode="External"/><Relationship Id="rId268" Type="http://schemas.openxmlformats.org/officeDocument/2006/relationships/hyperlink" Target="https://community.secop.gov.co/Public/Tendering/ContractNoticePhases/View?PPI=CO1.PPI.34385880&amp;isFromPublicArea=True&amp;isModal=False" TargetMode="External"/><Relationship Id="rId475" Type="http://schemas.openxmlformats.org/officeDocument/2006/relationships/hyperlink" Target="https://www.colombiacompra.gov.co/tienda-virtual-del-estado-colombiano/ordenes-compra/140598" TargetMode="External"/><Relationship Id="rId32" Type="http://schemas.openxmlformats.org/officeDocument/2006/relationships/hyperlink" Target="https://community.secop.gov.co/Public/Tendering/OpportunityDetail/Index?noticeUID=CO1.NTC.6282738&amp;isFromPublicArea=True&amp;isModal=False" TargetMode="External"/><Relationship Id="rId74" Type="http://schemas.openxmlformats.org/officeDocument/2006/relationships/hyperlink" Target="https://community.secop.gov.co/Public/Tendering/OpportunityDetail/Index?noticeUID=CO1.NTC.6309708&amp;isFromPublicArea=True&amp;isModal=False" TargetMode="External"/><Relationship Id="rId128" Type="http://schemas.openxmlformats.org/officeDocument/2006/relationships/hyperlink" Target="https://community.secop.gov.co/Public/Tendering/OpportunityDetail/Index?noticeUID=CO1.NTC.6478353&amp;isFromPublicArea=True&amp;isModal=False" TargetMode="External"/><Relationship Id="rId335" Type="http://schemas.openxmlformats.org/officeDocument/2006/relationships/hyperlink" Target="https://community.secop.gov.co/Public/Tendering/OpportunityDetail/Index?noticeUID=CO1.NTC.6878970&amp;isFromPublicArea=True&amp;isModal=False" TargetMode="External"/><Relationship Id="rId377" Type="http://schemas.openxmlformats.org/officeDocument/2006/relationships/hyperlink" Target="https://community.secop.gov.co/Public/Tendering/ContractNoticePhases/View?PPI=CO1.PPI.35293803&amp;isFromPublicArea=True&amp;isModal=False" TargetMode="External"/><Relationship Id="rId5" Type="http://schemas.openxmlformats.org/officeDocument/2006/relationships/hyperlink" Target="https://community.secop.gov.co/Public/Tendering/OpportunityDetail/Index?noticeUID=CO1.NTC.6231431&amp;isFromPublicArea=True&amp;isModal=False" TargetMode="External"/><Relationship Id="rId181" Type="http://schemas.openxmlformats.org/officeDocument/2006/relationships/hyperlink" Target="https://community.secop.gov.co/Public/Tendering/OpportunityDetail/Index?noticeUID=CO1.NTC.6636842&amp;isFromPublicArea=True&amp;isModal=False" TargetMode="External"/><Relationship Id="rId237" Type="http://schemas.openxmlformats.org/officeDocument/2006/relationships/hyperlink" Target="https://community.secop.gov.co/Public/Tendering/OpportunityDetail/Index?noticeUID=CO1.NTC.6697383&amp;isFromPublicArea=True&amp;isModal=False" TargetMode="External"/><Relationship Id="rId402" Type="http://schemas.openxmlformats.org/officeDocument/2006/relationships/hyperlink" Target="https://community.secop.gov.co/Public/Tendering/ContractNoticePhases/View?PPI=CO1.PPI.35544962&amp;isFromPublicArea=True&amp;isModal=False" TargetMode="External"/><Relationship Id="rId279" Type="http://schemas.openxmlformats.org/officeDocument/2006/relationships/hyperlink" Target="https://community.secop.gov.co/Public/Tendering/OpportunityDetail/Index?noticeUID=CO1.NTC.6757940&amp;isFromPublicArea=True&amp;isModal=False" TargetMode="External"/><Relationship Id="rId444" Type="http://schemas.openxmlformats.org/officeDocument/2006/relationships/hyperlink" Target="https://community.secop.gov.co/Public/Tendering/OpportunityDetail/Index?noticeUID=CO1.NTC.7147903&amp;isFromPublicArea=True&amp;isModal=False" TargetMode="External"/><Relationship Id="rId43" Type="http://schemas.openxmlformats.org/officeDocument/2006/relationships/hyperlink" Target="https://community.secop.gov.co/Public/Tendering/OpportunityDetail/Index?noticeUID=CO1.NTC.6292024&amp;isFromPublicArea=True&amp;isModal=False" TargetMode="External"/><Relationship Id="rId139" Type="http://schemas.openxmlformats.org/officeDocument/2006/relationships/hyperlink" Target="https://community.secop.gov.co/Public/Tendering/OpportunityDetail/Index?noticeUID=CO1.NTC.6525709&amp;isFromPublicArea=True&amp;isModal=False" TargetMode="External"/><Relationship Id="rId290" Type="http://schemas.openxmlformats.org/officeDocument/2006/relationships/hyperlink" Target="https://community.secop.gov.co/Public/Tendering/OpportunityDetail/Index?noticeUID=CO1.NTC.6752159&amp;isFromPublicArea=True&amp;isModal=False" TargetMode="External"/><Relationship Id="rId304" Type="http://schemas.openxmlformats.org/officeDocument/2006/relationships/hyperlink" Target="https://community.secop.gov.co/Public/Tendering/OpportunityDetail/Index?noticeUID=CO1.NTC.6776969&amp;isFromPublicArea=True&amp;isModal=False" TargetMode="External"/><Relationship Id="rId346" Type="http://schemas.openxmlformats.org/officeDocument/2006/relationships/hyperlink" Target="https://community.secop.gov.co/Public/Tendering/ContractNoticePhases/View?PPI=CO1.PPI.34958977&amp;isFromPublicArea=True&amp;isModal=False" TargetMode="External"/><Relationship Id="rId388" Type="http://schemas.openxmlformats.org/officeDocument/2006/relationships/hyperlink" Target="https://community.secop.gov.co/Public/Tendering/OpportunityDetail/Index?noticeUID=CO1.NTC.6965363&amp;isFromPublicArea=True&amp;isModal=False" TargetMode="External"/><Relationship Id="rId85" Type="http://schemas.openxmlformats.org/officeDocument/2006/relationships/hyperlink" Target="https://community.secop.gov.co/Public/Tendering/OpportunityDetail/Index?noticeUID=CO1.NTC.6311194&amp;isFromPublicArea=True&amp;isModal=False" TargetMode="External"/><Relationship Id="rId150" Type="http://schemas.openxmlformats.org/officeDocument/2006/relationships/hyperlink" Target="https://community.secop.gov.co/Public/Tendering/OpportunityDetail/Index?noticeUID=CO1.NTC.6580513&amp;isFromPublicArea=True&amp;isModal=False" TargetMode="External"/><Relationship Id="rId192" Type="http://schemas.openxmlformats.org/officeDocument/2006/relationships/hyperlink" Target="https://community.secop.gov.co/Public/Tendering/OpportunityDetail/Index?noticeUID=CO1.NTC.6645110&amp;isFromPublicArea=True&amp;isModal=False" TargetMode="External"/><Relationship Id="rId206" Type="http://schemas.openxmlformats.org/officeDocument/2006/relationships/hyperlink" Target="https://community.secop.gov.co/Public/Tendering/OpportunityDetail/Index?noticeUID=CO1.NTC.6660146&amp;isFromPublicArea=True&amp;isModal=False" TargetMode="External"/><Relationship Id="rId413" Type="http://schemas.openxmlformats.org/officeDocument/2006/relationships/hyperlink" Target="https://community.secop.gov.co/Public/Tendering/OpportunityDetail/Index?noticeUID=CO1.NTC.7074766&amp;isFromPublicArea=True&amp;isModal=False" TargetMode="External"/><Relationship Id="rId248" Type="http://schemas.openxmlformats.org/officeDocument/2006/relationships/hyperlink" Target="https://community.secop.gov.co/Public/Tendering/OpportunityDetail/Index?noticeUID=CO1.NTC.6714634&amp;isFromPublicArea=True&amp;isModal=False" TargetMode="External"/><Relationship Id="rId455" Type="http://schemas.openxmlformats.org/officeDocument/2006/relationships/hyperlink" Target="https://community.secop.gov.co/Public/Tendering/OpportunityDetail/Index?noticeUID=CO1.NTC.6638609&amp;isFromPublicArea=True&amp;isModal=False" TargetMode="External"/><Relationship Id="rId12" Type="http://schemas.openxmlformats.org/officeDocument/2006/relationships/hyperlink" Target="https://community.secop.gov.co/Public/Tendering/OpportunityDetail/Index?noticeUID=CO1.NTC.6265154&amp;isFromPublicArea=True&amp;isModal=False" TargetMode="External"/><Relationship Id="rId108" Type="http://schemas.openxmlformats.org/officeDocument/2006/relationships/hyperlink" Target="https://community.secop.gov.co/Public/Tendering/OpportunityDetail/Index?noticeUID=CO1.NTC.6344948&amp;isFromPublicArea=True&amp;isModal=False" TargetMode="External"/><Relationship Id="rId315" Type="http://schemas.openxmlformats.org/officeDocument/2006/relationships/hyperlink" Target="https://community.secop.gov.co/Public/Tendering/OpportunityDetail/Index?noticeUID=CO1.NTC.5935306&amp;isFromPublicArea=True&amp;isModal=true&amp;asPopupView=true" TargetMode="External"/><Relationship Id="rId357" Type="http://schemas.openxmlformats.org/officeDocument/2006/relationships/hyperlink" Target="https://community.secop.gov.co/Public/Tendering/OpportunityDetail/Index?noticeUID=CO1.NTC.6908225&amp;isFromPublicArea=True&amp;isModal=False" TargetMode="External"/><Relationship Id="rId54" Type="http://schemas.openxmlformats.org/officeDocument/2006/relationships/hyperlink" Target="https://community.secop.gov.co/Public/Tendering/OpportunityDetail/Index?noticeUID=CO1.NTC.6306136&amp;isFromPublicArea=True&amp;isModal=False" TargetMode="External"/><Relationship Id="rId96" Type="http://schemas.openxmlformats.org/officeDocument/2006/relationships/hyperlink" Target="https://community.secop.gov.co/Public/Tendering/OpportunityDetail/Index?noticeUID=CO1.NTC.6314280&amp;isFromPublicArea=True&amp;isModal=False" TargetMode="External"/><Relationship Id="rId161" Type="http://schemas.openxmlformats.org/officeDocument/2006/relationships/hyperlink" Target="https://community.secop.gov.co/Public/Tendering/OpportunityDetail/Index?noticeUID=CO1.NTC.6594974&amp;isFromPublicArea=True&amp;isModal=False" TargetMode="External"/><Relationship Id="rId217" Type="http://schemas.openxmlformats.org/officeDocument/2006/relationships/hyperlink" Target="https://community.secop.gov.co/Public/Tendering/OpportunityDetail/Index?noticeUID=CO1.NTC.6668033&amp;isFromPublicArea=True&amp;isModal=False" TargetMode="External"/><Relationship Id="rId399" Type="http://schemas.openxmlformats.org/officeDocument/2006/relationships/hyperlink" Target="https://community.secop.gov.co/Public/Tendering/OpportunityDetail/Index?noticeUID=CO1.NTC.6565973&amp;isFromPublicArea=True&amp;isModal=False" TargetMode="External"/><Relationship Id="rId259" Type="http://schemas.openxmlformats.org/officeDocument/2006/relationships/hyperlink" Target="https://community.secop.gov.co/Public/Tendering/OpportunityDetail/Index?noticeUID=CO1.NTC.6744737&amp;isFromPublicArea=True&amp;isModal=False" TargetMode="External"/><Relationship Id="rId424" Type="http://schemas.openxmlformats.org/officeDocument/2006/relationships/hyperlink" Target="https://community.secop.gov.co/Public/Tendering/OpportunityDetail/Index?noticeUID=CO1.NTC.7112953&amp;isFromPublicArea=True&amp;isModal=False" TargetMode="External"/><Relationship Id="rId466" Type="http://schemas.openxmlformats.org/officeDocument/2006/relationships/hyperlink" Target="https://community.secop.gov.co/Public/Tendering/OpportunityDetail/Index?noticeUID=CO1.NTC.7240315&amp;isFromPublicArea=True&amp;isModal=False" TargetMode="External"/><Relationship Id="rId23" Type="http://schemas.openxmlformats.org/officeDocument/2006/relationships/hyperlink" Target="https://community.secop.gov.co/Public/Tendering/OpportunityDetail/Index?noticeUID=CO1.NTC.6270548&amp;isFromPublicArea=True&amp;isModal=False" TargetMode="External"/><Relationship Id="rId119" Type="http://schemas.openxmlformats.org/officeDocument/2006/relationships/hyperlink" Target="https://community.secop.gov.co/Public/Tendering/OpportunityDetail/Index?noticeUID=CO1.NTC.6393014&amp;isFromPublicArea=True&amp;isModal=False" TargetMode="External"/><Relationship Id="rId270" Type="http://schemas.openxmlformats.org/officeDocument/2006/relationships/hyperlink" Target="https://community.secop.gov.co/Public/Tendering/OpportunityDetail/Index?noticeUID=CO1.NTC.6738562&amp;isFromPublicArea=True&amp;isModal=False" TargetMode="External"/><Relationship Id="rId326" Type="http://schemas.openxmlformats.org/officeDocument/2006/relationships/hyperlink" Target="https://community.secop.gov.co/Public/Tendering/OpportunityDetail/Index?noticeUID=CO1.NTC.6867011&amp;isFromPublicArea=True&amp;isModal=False" TargetMode="External"/><Relationship Id="rId65" Type="http://schemas.openxmlformats.org/officeDocument/2006/relationships/hyperlink" Target="https://community.secop.gov.co/Public/Tendering/OpportunityDetail/Index?noticeUID=CO1.NTC.6308126&amp;isFromPublicArea=True&amp;isModal=False" TargetMode="External"/><Relationship Id="rId130" Type="http://schemas.openxmlformats.org/officeDocument/2006/relationships/hyperlink" Target="https://community.secop.gov.co/Public/Tendering/OpportunityDetail/Index?noticeUID=CO1.NTC.6482412&amp;isFromPublicArea=True&amp;isModal=False" TargetMode="External"/><Relationship Id="rId368" Type="http://schemas.openxmlformats.org/officeDocument/2006/relationships/hyperlink" Target="https://community.secop.gov.co/Public/Tendering/OpportunityDetail/Index?noticeUID=CO1.NTC.6718791&amp;isFromPublicArea=True&amp;isModal=False" TargetMode="External"/><Relationship Id="rId172" Type="http://schemas.openxmlformats.org/officeDocument/2006/relationships/hyperlink" Target="https://community.secop.gov.co/Public/Tendering/OpportunityDetail/Index?noticeUID=CO1.NTC.6658838&amp;isFromPublicArea=True&amp;isModal=False" TargetMode="External"/><Relationship Id="rId228" Type="http://schemas.openxmlformats.org/officeDocument/2006/relationships/hyperlink" Target="https://community.secop.gov.co/Public/Tendering/ContractNoticePhases/View?PPI=CO1.PPI.34250793&amp;isFromPublicArea=True&amp;isModal=False" TargetMode="External"/><Relationship Id="rId435" Type="http://schemas.openxmlformats.org/officeDocument/2006/relationships/hyperlink" Target="https://community.secop.gov.co/Public/Tendering/OpportunityDetail/Index?noticeUID=CO1.NTC.7152393&amp;isFromPublicArea=True&amp;isModal=False" TargetMode="External"/><Relationship Id="rId477" Type="http://schemas.openxmlformats.org/officeDocument/2006/relationships/hyperlink" Target="https://community.secop.gov.co/Public/Tendering/OpportunityDetail/Index?noticeUID=CO1.NTC.6893947&amp;isFromPublicArea=True&amp;isModal=False" TargetMode="External"/><Relationship Id="rId281" Type="http://schemas.openxmlformats.org/officeDocument/2006/relationships/hyperlink" Target="https://community.secop.gov.co/Public/Tendering/OpportunityDetail/Index?noticeUID=CO1.NTC.6758067&amp;isFromPublicArea=True&amp;isModal=False" TargetMode="External"/><Relationship Id="rId337" Type="http://schemas.openxmlformats.org/officeDocument/2006/relationships/hyperlink" Target="https://community.secop.gov.co/Public/Tendering/OpportunityDetail/Index?noticeUID=CO1.NTC.6872422&amp;isFromPublicArea=True&amp;isModal=False" TargetMode="External"/><Relationship Id="rId34" Type="http://schemas.openxmlformats.org/officeDocument/2006/relationships/hyperlink" Target="https://community.secop.gov.co/Public/Tendering/OpportunityDetail/Index?noticeUID=CO1.NTC.6279189&amp;isFromPublicArea=True&amp;isModal=False" TargetMode="External"/><Relationship Id="rId55" Type="http://schemas.openxmlformats.org/officeDocument/2006/relationships/hyperlink" Target="https://community.secop.gov.co/Public/Tendering/ContractNoticePhases/View?PPI=CO1.PPI.32615862&amp;isFromPublicArea=True&amp;isModal=False" TargetMode="External"/><Relationship Id="rId76" Type="http://schemas.openxmlformats.org/officeDocument/2006/relationships/hyperlink" Target="https://community.secop.gov.co/Public/Tendering/OpportunityDetail/Index?noticeUID=CO1.NTC.6309833&amp;isFromPublicArea=True&amp;isModal=False" TargetMode="External"/><Relationship Id="rId97" Type="http://schemas.openxmlformats.org/officeDocument/2006/relationships/hyperlink" Target="https://community.secop.gov.co/Public/Tendering/OpportunityDetail/Index?noticeUID=CO1.NTC.6319977&amp;isFromPublicArea=True&amp;isModal=False" TargetMode="External"/><Relationship Id="rId120" Type="http://schemas.openxmlformats.org/officeDocument/2006/relationships/hyperlink" Target="https://community.secop.gov.co/Public/Tendering/OpportunityDetail/Index?noticeUID=CO1.NTC.6305418&amp;isFromPublicArea=True&amp;isModal=False" TargetMode="External"/><Relationship Id="rId141" Type="http://schemas.openxmlformats.org/officeDocument/2006/relationships/hyperlink" Target="https://community.secop.gov.co/Public/Tendering/ContractNoticePhases/View?PPI=CO1.PPI.33546012&amp;isFromPublicArea=True&amp;isModal=False" TargetMode="External"/><Relationship Id="rId358" Type="http://schemas.openxmlformats.org/officeDocument/2006/relationships/hyperlink" Target="https://community.secop.gov.co/Public/Tendering/OpportunityDetail/Index?noticeUID=CO1.NTC.6908711&amp;isFromPublicArea=True&amp;isModal=Fal" TargetMode="External"/><Relationship Id="rId379" Type="http://schemas.openxmlformats.org/officeDocument/2006/relationships/hyperlink" Target="https://community.secop.gov.co/Public/Tendering/OpportunityDetail/Index?noticeUID=CO1.NTC.6966147&amp;isFromPublicArea=True&amp;isModal=False" TargetMode="External"/><Relationship Id="rId7" Type="http://schemas.openxmlformats.org/officeDocument/2006/relationships/hyperlink" Target="https://community.secop.gov.co/Public/Tendering/OpportunityDetail/Index?noticeUID=CO1.NTC.6256149&amp;isFromPublicArea=True&amp;isModal=False" TargetMode="External"/><Relationship Id="rId162" Type="http://schemas.openxmlformats.org/officeDocument/2006/relationships/hyperlink" Target="https://community.secop.gov.co/Public/Tendering/OpportunityDetail/Index?noticeUID=CO1.NTC.6589957&amp;isFromPublicArea=True&amp;isModal=False" TargetMode="External"/><Relationship Id="rId183" Type="http://schemas.openxmlformats.org/officeDocument/2006/relationships/hyperlink" Target="https://community.secop.gov.co/Public/Tendering/OpportunityDetail/Index?noticeUID=CO1.NTC.6629969&amp;isFromPublicArea=True&amp;isModal=False" TargetMode="External"/><Relationship Id="rId218" Type="http://schemas.openxmlformats.org/officeDocument/2006/relationships/hyperlink" Target="https://community.secop.gov.co/Public/Tendering/OpportunityDetail/Index?noticeUID=CO1.NTC.6668327&amp;isFromPublicArea=True&amp;isModal=False" TargetMode="External"/><Relationship Id="rId239" Type="http://schemas.openxmlformats.org/officeDocument/2006/relationships/hyperlink" Target="https://community.secop.gov.co/Public/Tendering/OpportunityDetail/Index?noticeUID=CO1.NTC.6710026&amp;isFromPublicArea=True&amp;isModal=False" TargetMode="External"/><Relationship Id="rId390" Type="http://schemas.openxmlformats.org/officeDocument/2006/relationships/hyperlink" Target="https://community.secop.gov.co/Public/Tendering/OpportunityDetail/Index?noticeUID=CO1.NTC.6972841&amp;isFromPublicArea=True&amp;isModal=False" TargetMode="External"/><Relationship Id="rId404" Type="http://schemas.openxmlformats.org/officeDocument/2006/relationships/hyperlink" Target="https://community.secop.gov.co/Public/Tendering/OpportunityDetail/Index?noticeUID=CO1.NTC.7035848&amp;isFromPublicArea=True&amp;isModal=False" TargetMode="External"/><Relationship Id="rId425" Type="http://schemas.openxmlformats.org/officeDocument/2006/relationships/hyperlink" Target="https://community.secop.gov.co/Public/Tendering/OpportunityDetail/Index?noticeUID=CO1.NTC.7112887&amp;isFromPublicArea=True&amp;isModal=False" TargetMode="External"/><Relationship Id="rId446" Type="http://schemas.openxmlformats.org/officeDocument/2006/relationships/hyperlink" Target="https://community.secop.gov.co/Public/Tendering/OpportunityDetail/Index?noticeUID=CO1.NTC.7166355&amp;isFromPublicArea=True&amp;isModal=False" TargetMode="External"/><Relationship Id="rId467" Type="http://schemas.openxmlformats.org/officeDocument/2006/relationships/hyperlink" Target="https://community.secop.gov.co/Public/Tendering/ContractNoticePhases/View?PPI=CO1.PPI.36317863&amp;isFromPublicArea=True&amp;isModal=False" TargetMode="External"/><Relationship Id="rId250" Type="http://schemas.openxmlformats.org/officeDocument/2006/relationships/hyperlink" Target="https://community.secop.gov.co/Public/Tendering/OpportunityDetail/Index?noticeUID=CO1.NTC.6710903&amp;isFromPublicArea=True&amp;isModal=False" TargetMode="External"/><Relationship Id="rId271" Type="http://schemas.openxmlformats.org/officeDocument/2006/relationships/hyperlink" Target="https://community.secop.gov.co/Public/Tendering/OpportunityDetail/Index?noticeUID=CO1.NTC.6744682&amp;isFromPublicArea=True&amp;isModal=False" TargetMode="External"/><Relationship Id="rId292" Type="http://schemas.openxmlformats.org/officeDocument/2006/relationships/hyperlink" Target="https://community.secop.gov.co/Public/Tendering/OpportunityDetail/Index?noticeUID=CO1.NTC.6758127&amp;isFromPublicArea=True&amp;isModal=False" TargetMode="External"/><Relationship Id="rId306" Type="http://schemas.openxmlformats.org/officeDocument/2006/relationships/hyperlink" Target="https://community.secop.gov.co/Public/Tendering/OpportunityDetail/Index?noticeUID=CO1.NTC.6771625&amp;isFromPublicArea=True&amp;isModal=False" TargetMode="External"/><Relationship Id="rId24" Type="http://schemas.openxmlformats.org/officeDocument/2006/relationships/hyperlink" Target="https://community.secop.gov.co/Public/Tendering/OpportunityDetail/Index?noticeUID=CO1.NTC.6270548&amp;isFromPublicArea=True&amp;isModal=False" TargetMode="External"/><Relationship Id="rId45" Type="http://schemas.openxmlformats.org/officeDocument/2006/relationships/hyperlink" Target="https://community.secop.gov.co/Public/Tendering/ContractNoticePhases/View?PPI=CO1.PPI.32556706&amp;isFromPublicArea=True&amp;isModal=False" TargetMode="External"/><Relationship Id="rId66" Type="http://schemas.openxmlformats.org/officeDocument/2006/relationships/hyperlink" Target="https://community.secop.gov.co/Public/Tendering/OpportunityDetail/Index?noticeUID=CO1.NTC.6306371&amp;isFromPublicArea=True&amp;isModal=False" TargetMode="External"/><Relationship Id="rId87" Type="http://schemas.openxmlformats.org/officeDocument/2006/relationships/hyperlink" Target="https://community.secop.gov.co/Public/Tendering/OpportunityDetail/Index?noticeUID=CO1.NTC.6313483&amp;isFromPublicArea=True&amp;isModal=False" TargetMode="External"/><Relationship Id="rId110" Type="http://schemas.openxmlformats.org/officeDocument/2006/relationships/hyperlink" Target="https://community.secop.gov.co/Public/Tendering/OpportunityDetail/Index?noticeUID=CO1.NTC.6361173&amp;isFromPublicArea=True&amp;isModal=False" TargetMode="External"/><Relationship Id="rId131" Type="http://schemas.openxmlformats.org/officeDocument/2006/relationships/hyperlink" Target="https://community.secop.gov.co/Public/Tendering/OpportunityDetail/Index?noticeUID=CO1.NTC.6482275&amp;isFromPublicArea=True&amp;isModal=False" TargetMode="External"/><Relationship Id="rId327" Type="http://schemas.openxmlformats.org/officeDocument/2006/relationships/hyperlink" Target="https://community.secop.gov.co/Public/Tendering/OpportunityDetail/Index?noticeUID=CO1.NTC.6870476&amp;isFromPublicArea=True&amp;isModal=False" TargetMode="External"/><Relationship Id="rId348" Type="http://schemas.openxmlformats.org/officeDocument/2006/relationships/hyperlink" Target="https://community.secop.gov.co/Public/Tendering/OpportunityDetail/Index?noticeUID=CO1.NTC.6880313&amp;isFromPublicArea=True&amp;isModal=False" TargetMode="External"/><Relationship Id="rId369" Type="http://schemas.openxmlformats.org/officeDocument/2006/relationships/hyperlink" Target="https://community.secop.gov.co/Public/Tendering/OpportunityDetail/Index?noticeUID=CO1.NTC.6718768&amp;isFromPublicArea=True&amp;isModal=False" TargetMode="External"/><Relationship Id="rId152" Type="http://schemas.openxmlformats.org/officeDocument/2006/relationships/hyperlink" Target="https://community.secop.gov.co/Public/Tendering/OpportunityDetail/Index?noticeUID=CO1.NTC.6575724&amp;isFromPublicArea=True&amp;isModal=False" TargetMode="External"/><Relationship Id="rId173" Type="http://schemas.openxmlformats.org/officeDocument/2006/relationships/hyperlink" Target="https://community.secop.gov.co/Public/Tendering/OpportunityDetail/Index?noticeUID=CO1.NTC.6629645&amp;isFromPublicArea=True&amp;isModal=False" TargetMode="External"/><Relationship Id="rId194" Type="http://schemas.openxmlformats.org/officeDocument/2006/relationships/hyperlink" Target="https://community.secop.gov.co/Public/Tendering/OpportunityDetail/Index?noticeUID=CO1.NTC.6638151&amp;isFromPublicArea=True&amp;isModal=False" TargetMode="External"/><Relationship Id="rId208" Type="http://schemas.openxmlformats.org/officeDocument/2006/relationships/hyperlink" Target="https://community.secop.gov.co/Public/Tendering/OpportunityDetail/Index?noticeUID=CO1.NTC.6658937&amp;isFromPublicArea=True&amp;isModal=False" TargetMode="External"/><Relationship Id="rId229" Type="http://schemas.openxmlformats.org/officeDocument/2006/relationships/hyperlink" Target="https://community.secop.gov.co/Public/Tendering/OpportunityDetail/Index?noticeUID=CO1.NTC.6697937&amp;isFromPublicArea=True&amp;isModal=False" TargetMode="External"/><Relationship Id="rId380" Type="http://schemas.openxmlformats.org/officeDocument/2006/relationships/hyperlink" Target="https://community.secop.gov.co/Public/Tendering/OpportunityDetail/Index?noticeUID=CO1.NTC.6966647&amp;isFromPublicArea=True&amp;isModal=False" TargetMode="External"/><Relationship Id="rId415" Type="http://schemas.openxmlformats.org/officeDocument/2006/relationships/hyperlink" Target="https://community.secop.gov.co/Public/Tendering/OpportunityDetail/Index?noticeUID=CO1.NTC.7074221&amp;isFromPublicArea=True&amp;isModal=False" TargetMode="External"/><Relationship Id="rId436" Type="http://schemas.openxmlformats.org/officeDocument/2006/relationships/hyperlink" Target="https://community.secop.gov.co/Public/Tendering/OpportunityDetail/Index?noticeUID=CO1.NTC.7118514&amp;isFromPublicArea=True&amp;isModal=False" TargetMode="External"/><Relationship Id="rId457" Type="http://schemas.openxmlformats.org/officeDocument/2006/relationships/hyperlink" Target="https://community.secop.gov.co/Public/Tendering/OpportunityDetail/Index?noticeUID=CO1.NTC.7237848&amp;isFromPublicArea=True&amp;isModal=False" TargetMode="External"/><Relationship Id="rId240" Type="http://schemas.openxmlformats.org/officeDocument/2006/relationships/hyperlink" Target="https://community.secop.gov.co/Public/Tendering/OpportunityDetail/Index?noticeUID=CO1.NTC.6709752&amp;isFromPublicArea=True&amp;isModal=False" TargetMode="External"/><Relationship Id="rId261" Type="http://schemas.openxmlformats.org/officeDocument/2006/relationships/hyperlink" Target="https://community.secop.gov.co/Public/Tendering/OpportunityDetail/Index?noticeUID=CO1.NTC.6719845&amp;isFromPublicArea=True&amp;isModal=False" TargetMode="External"/><Relationship Id="rId478" Type="http://schemas.openxmlformats.org/officeDocument/2006/relationships/hyperlink" Target="https://community.secop.gov.co/Public/Tendering/OpportunityDetail/Index?noticeUID=CO1.NTC.7074263&amp;isFromPublicArea=True&amp;isModal=False" TargetMode="External"/><Relationship Id="rId14" Type="http://schemas.openxmlformats.org/officeDocument/2006/relationships/hyperlink" Target="https://community.secop.gov.co/Public/Tendering/OpportunityDetail/Index?noticeUID=CO1.NTC.6266855&amp;isFromPublicArea=True&amp;isModal=False" TargetMode="External"/><Relationship Id="rId35" Type="http://schemas.openxmlformats.org/officeDocument/2006/relationships/hyperlink" Target="https://community.secop.gov.co/Public/Tendering/OpportunityDetail/Index?noticeUID=CO1.NTC.6282450&amp;isFromPublicArea=True&amp;isModal=False" TargetMode="External"/><Relationship Id="rId56" Type="http://schemas.openxmlformats.org/officeDocument/2006/relationships/hyperlink" Target="https://community.secop.gov.co/Public/Tendering/OpportunityDetail/Index?noticeUID=CO1.NTC.6306317&amp;isFromPublicArea=True&amp;isModal=False" TargetMode="External"/><Relationship Id="rId77" Type="http://schemas.openxmlformats.org/officeDocument/2006/relationships/hyperlink" Target="https://community.secop.gov.co/Public/Tendering/OpportunityDetail/Index?noticeUID=CO1.NTC.6310412&amp;isFromPublicArea=True&amp;isModal=False" TargetMode="External"/><Relationship Id="rId100" Type="http://schemas.openxmlformats.org/officeDocument/2006/relationships/hyperlink" Target="https://community.secop.gov.co/Public/Tendering/OpportunityDetail/Index?noticeUID=CO1.NTC.6314937&amp;isFromPublicArea=True&amp;isModal=False" TargetMode="External"/><Relationship Id="rId282" Type="http://schemas.openxmlformats.org/officeDocument/2006/relationships/hyperlink" Target="https://community.secop.gov.co/Public/Tendering/OpportunityDetail/Index?noticeUID=CO1.NTC.6736599&amp;isFromPublicArea=True&amp;isModal=False" TargetMode="External"/><Relationship Id="rId317" Type="http://schemas.openxmlformats.org/officeDocument/2006/relationships/hyperlink" Target="https://community.secop.gov.co/Public/Tendering/OpportunityDetail/Index?noticeUID=CO1.NTC.6724876&amp;isFromPublicArea=True&amp;isModal=False" TargetMode="External"/><Relationship Id="rId338" Type="http://schemas.openxmlformats.org/officeDocument/2006/relationships/hyperlink" Target="https://community.secop.gov.co/Public/Tendering/OpportunityDetail/Index?noticeUID=CO1.NTC.6871944&amp;isFromPublicArea=True&amp;isModal=False" TargetMode="External"/><Relationship Id="rId359" Type="http://schemas.openxmlformats.org/officeDocument/2006/relationships/hyperlink" Target="https://community.secop.gov.co/Public/Tendering/OpportunityDetail/Index?noticeUID=CO1.NTC.6901310&amp;isFromPublicArea=True&amp;isModal=False" TargetMode="External"/><Relationship Id="rId8" Type="http://schemas.openxmlformats.org/officeDocument/2006/relationships/hyperlink" Target="https://community.secop.gov.co/Public/Tendering/OpportunityDetail/Index?noticeUID=CO1.NTC.6257332&amp;isFromPublicArea=True&amp;isModal=False" TargetMode="External"/><Relationship Id="rId98" Type="http://schemas.openxmlformats.org/officeDocument/2006/relationships/hyperlink" Target="https://community.secop.gov.co/Public/Tendering/OpportunityDetail/Index?noticeUID=CO1.NTC.6319033&amp;isFromPublicArea=True&amp;isModal=False" TargetMode="External"/><Relationship Id="rId121" Type="http://schemas.openxmlformats.org/officeDocument/2006/relationships/hyperlink" Target="https://community.secop.gov.co/Public/Tendering/OpportunityDetail/Index?noticeUID=CO1.NTC.6396310&amp;isFromPublicArea=True&amp;isModal=False" TargetMode="External"/><Relationship Id="rId142" Type="http://schemas.openxmlformats.org/officeDocument/2006/relationships/hyperlink" Target="https://community.secop.gov.co/Public/Tendering/OpportunityDetail/Index?noticeUID=CO1.NTC.6547314&amp;isFromPublicArea=True&amp;isModal=False" TargetMode="External"/><Relationship Id="rId163" Type="http://schemas.openxmlformats.org/officeDocument/2006/relationships/hyperlink" Target="https://community.secop.gov.co/Public/Tendering/OpportunityDetail/Index?noticeUID=CO1.NTC.6603141&amp;isFromPublicArea=True&amp;isModal=False" TargetMode="External"/><Relationship Id="rId184" Type="http://schemas.openxmlformats.org/officeDocument/2006/relationships/hyperlink" Target="https://community.secop.gov.co/Public/Tendering/OpportunityDetail/Index?noticeUID=CO1.NTC.6627813&amp;isFromPublicArea=True&amp;isModal=Fals" TargetMode="External"/><Relationship Id="rId219" Type="http://schemas.openxmlformats.org/officeDocument/2006/relationships/hyperlink" Target="https://community.secop.gov.co/Public/Tendering/OpportunityDetail/Index?noticeUID=CO1.NTC.6669474&amp;isFromPublicArea=True&amp;isModal=False" TargetMode="External"/><Relationship Id="rId370" Type="http://schemas.openxmlformats.org/officeDocument/2006/relationships/hyperlink" Target="https://community.secop.gov.co/Public/Tendering/OpportunityDetail/Index?noticeUID=CO1.NTC.6942254&amp;isFromPublicArea=True&amp;isModal=False" TargetMode="External"/><Relationship Id="rId391" Type="http://schemas.openxmlformats.org/officeDocument/2006/relationships/hyperlink" Target="https://community.secop.gov.co/Public/Tendering/OpportunityDetail/Index?noticeUID=CO1.NTC.6482275&amp;isFromPublicArea=True&amp;isModal=False" TargetMode="External"/><Relationship Id="rId405" Type="http://schemas.openxmlformats.org/officeDocument/2006/relationships/hyperlink" Target="https://community.secop.gov.co/Public/Tendering/OpportunityDetail/Index?noticeUID=CO1.NTC.6617208&amp;isFromPublicArea=True&amp;isModal=False" TargetMode="External"/><Relationship Id="rId426" Type="http://schemas.openxmlformats.org/officeDocument/2006/relationships/hyperlink" Target="https://community.secop.gov.co/Public/Tendering/OpportunityDetail/Index?noticeUID=CO1.NTC.7096094&amp;isFromPublicArea=True&amp;isModal=False" TargetMode="External"/><Relationship Id="rId447" Type="http://schemas.openxmlformats.org/officeDocument/2006/relationships/hyperlink" Target="https://community.secop.gov.co/Public/Tendering/OpportunityDetail/Index?noticeUID=CO1.NTC.7165861&amp;isFromPublicArea=True&amp;isModal=False" TargetMode="External"/><Relationship Id="rId230" Type="http://schemas.openxmlformats.org/officeDocument/2006/relationships/hyperlink" Target="https://community.secop.gov.co/Public/Tendering/OpportunityDetail/Index?noticeUID=CO1.NTC.6690410&amp;isFromPublicArea=True&amp;isModal=False" TargetMode="External"/><Relationship Id="rId251" Type="http://schemas.openxmlformats.org/officeDocument/2006/relationships/hyperlink" Target="https://community.secop.gov.co/Public/Tendering/ContractNoticePhases/View?PPI=CO1.PPI.34298069&amp;isFromPublicArea=True&amp;isModal=False" TargetMode="External"/><Relationship Id="rId468" Type="http://schemas.openxmlformats.org/officeDocument/2006/relationships/hyperlink" Target="https://www.colombiacompra.gov.co/tienda-virtual-del-estado-colombiano/ordenes-compra/134279" TargetMode="External"/><Relationship Id="rId25" Type="http://schemas.openxmlformats.org/officeDocument/2006/relationships/hyperlink" Target="https://community.secop.gov.co/Public/Tendering/OpportunityDetail/Index?noticeUID=CO1.NTC.6270826&amp;isFromPublicArea=True&amp;isModal=False" TargetMode="External"/><Relationship Id="rId46" Type="http://schemas.openxmlformats.org/officeDocument/2006/relationships/hyperlink" Target="https://community.secop.gov.co/Public/Tendering/ContractNoticePhases/View?PPI=CO1.PPI.32580289&amp;isFromPublicArea=True&amp;isModal=False" TargetMode="External"/><Relationship Id="rId67" Type="http://schemas.openxmlformats.org/officeDocument/2006/relationships/hyperlink" Target="https://community.secop.gov.co/Public/Tendering/OpportunityDetail/Index?noticeUID=CO1.NTC.6306674&amp;isFromPublicArea=True&amp;isModal=False" TargetMode="External"/><Relationship Id="rId272" Type="http://schemas.openxmlformats.org/officeDocument/2006/relationships/hyperlink" Target="https://community.secop.gov.co/Public/Tendering/OpportunityDetail/Index?noticeUID=CO1.NTC.6739005&amp;isFromPublicArea=True&amp;isModal=False" TargetMode="External"/><Relationship Id="rId293" Type="http://schemas.openxmlformats.org/officeDocument/2006/relationships/hyperlink" Target="https://community.secop.gov.co/Public/Tendering/OpportunityDetail/Index?noticeUID=CO1.NTC.6757933&amp;isFromPublicArea=True&amp;isModal=False" TargetMode="External"/><Relationship Id="rId307" Type="http://schemas.openxmlformats.org/officeDocument/2006/relationships/hyperlink" Target="https://community.secop.gov.co/Public/Tendering/OpportunityDetail/Index?noticeUID=CO1.NTC.6762007&amp;isFromPublicArea=True&amp;isModal=False" TargetMode="External"/><Relationship Id="rId328" Type="http://schemas.openxmlformats.org/officeDocument/2006/relationships/hyperlink" Target="https://community.secop.gov.co/Public/Tendering/ContractNoticePhases/View?PPI=CO1.PPI.34926034&amp;isFromPublicArea=True&amp;isModal=False" TargetMode="External"/><Relationship Id="rId349" Type="http://schemas.openxmlformats.org/officeDocument/2006/relationships/hyperlink" Target="https://community.secop.gov.co/Public/Tendering/OpportunityDetail/Index?noticeUID=CO1.NTC.6882871&amp;isFromPublicArea=True&amp;isModal=False" TargetMode="External"/><Relationship Id="rId88" Type="http://schemas.openxmlformats.org/officeDocument/2006/relationships/hyperlink" Target="https://community.secop.gov.co/Public/Tendering/OpportunityDetail/Index?noticeUID=CO1.NTC.6311805&amp;isFromPublicArea=True&amp;isModal=False" TargetMode="External"/><Relationship Id="rId111" Type="http://schemas.openxmlformats.org/officeDocument/2006/relationships/hyperlink" Target="https://community.secop.gov.co/Public/Tendering/OpportunityDetail/Index?noticeUID=CO1.NTC.6361171&amp;isFromPublicArea=True&amp;isModal=False" TargetMode="External"/><Relationship Id="rId132" Type="http://schemas.openxmlformats.org/officeDocument/2006/relationships/hyperlink" Target="https://community.secop.gov.co/Public/Tendering/OpportunityDetail/Index?noticeUID=CO1.NTC.6487745&amp;isFromPublicArea=True&amp;isModal=False" TargetMode="External"/><Relationship Id="rId153" Type="http://schemas.openxmlformats.org/officeDocument/2006/relationships/hyperlink" Target="https://community.secop.gov.co/Public/Tendering/OpportunityDetail/Index?noticeUID=CO1.NTC.6568920&amp;isFromPublicArea=True&amp;isModal=False" TargetMode="External"/><Relationship Id="rId174" Type="http://schemas.openxmlformats.org/officeDocument/2006/relationships/hyperlink" Target="https://community.secop.gov.co/Public/Tendering/OpportunityDetail/Index?noticeUID=CO1.NTC.6645978&amp;isFromPublicArea=True&amp;isModal=False" TargetMode="External"/><Relationship Id="rId195" Type="http://schemas.openxmlformats.org/officeDocument/2006/relationships/hyperlink" Target="https://community.secop.gov.co/Public/Tendering/OpportunityDetail/Index?noticeUID=CO1.NTC.6651383&amp;isFromPublicArea=True&amp;isModal=False" TargetMode="External"/><Relationship Id="rId209" Type="http://schemas.openxmlformats.org/officeDocument/2006/relationships/hyperlink" Target="https://community.secop.gov.co/Public/Tendering/OpportunityDetail/Index?noticeUID=CO1.NTC.6663002&amp;isFromPublicArea=True&amp;isModal=False" TargetMode="External"/><Relationship Id="rId360" Type="http://schemas.openxmlformats.org/officeDocument/2006/relationships/hyperlink" Target="https://community.secop.gov.co/Public/Tendering/OpportunityDetail/Index?noticeUID=CO1.NTC.6916307&amp;isFromPublicArea=True&amp;isModal=False" TargetMode="External"/><Relationship Id="rId381" Type="http://schemas.openxmlformats.org/officeDocument/2006/relationships/hyperlink" Target="https://community.secop.gov.co/Public/Tendering/OpportunityDetail/Index?noticeUID=CO1.NTC.6966477&amp;isFromPublicArea=True&amp;isModal=False" TargetMode="External"/><Relationship Id="rId416" Type="http://schemas.openxmlformats.org/officeDocument/2006/relationships/hyperlink" Target="https://community.secop.gov.co/Public/Tendering/OpportunityDetail/Index?noticeUID=CO1.NTC.7073444&amp;isFromPublicArea=True&amp;isModal=False" TargetMode="External"/><Relationship Id="rId220" Type="http://schemas.openxmlformats.org/officeDocument/2006/relationships/hyperlink" Target="https://community.secop.gov.co/Public/Tendering/OpportunityDetail/Index?noticeUID=CO1.NTC.6673201&amp;isFromPublicArea=True&amp;isModal=False" TargetMode="External"/><Relationship Id="rId241" Type="http://schemas.openxmlformats.org/officeDocument/2006/relationships/hyperlink" Target="https://community.secop.gov.co/Public/Tendering/OpportunityDetail/Index?noticeUID=CO1.NTC.6717447&amp;isFromPublicArea=True&amp;isModal=False" TargetMode="External"/><Relationship Id="rId437" Type="http://schemas.openxmlformats.org/officeDocument/2006/relationships/hyperlink" Target="https://community.secop.gov.co/Public/Tendering/OpportunityDetail/Index?noticeUID=CO1.NTC.7131478&amp;isFromPublicArea=True&amp;isModal=False" TargetMode="External"/><Relationship Id="rId458" Type="http://schemas.openxmlformats.org/officeDocument/2006/relationships/hyperlink" Target="https://community.secop.gov.co/Public/Tendering/OpportunityDetail/Index?noticeUID=CO1.NTC.6761516&amp;isFromPublicArea=True&amp;isModal=False" TargetMode="External"/><Relationship Id="rId479" Type="http://schemas.openxmlformats.org/officeDocument/2006/relationships/hyperlink" Target="https://community.secop.gov.co/Public/Tendering/OpportunityDetail/Index?noticeUID=CO1.NTC.5651833&amp;isFromPublicArea=True&amp;isModal=true&amp;asPopupView=true" TargetMode="External"/><Relationship Id="rId15" Type="http://schemas.openxmlformats.org/officeDocument/2006/relationships/hyperlink" Target="https://community.secop.gov.co/Public/Tendering/OpportunityDetail/Index?noticeUID=CO1.NTC.6268928&amp;isFromPublicArea=True&amp;isModal=False" TargetMode="External"/><Relationship Id="rId36" Type="http://schemas.openxmlformats.org/officeDocument/2006/relationships/hyperlink" Target="https://community.secop.gov.co/Public/Tendering/OpportunityDetail/Index?noticeUID=CO1.NTC.6282873&amp;isFromPublicArea=True&amp;isModal=False" TargetMode="External"/><Relationship Id="rId57" Type="http://schemas.openxmlformats.org/officeDocument/2006/relationships/hyperlink" Target="https://community.secop.gov.co/Public/Tendering/OpportunityDetail/Index?noticeUID=CO1.NTC.6304455&amp;isFromPublicArea=True&amp;isModal=False" TargetMode="External"/><Relationship Id="rId262" Type="http://schemas.openxmlformats.org/officeDocument/2006/relationships/hyperlink" Target="https://community.secop.gov.co/Public/Tendering/OpportunityDetail/Index?noticeUID=CO1.NTC.6723490&amp;isFromPublicArea=True&amp;isModal=False" TargetMode="External"/><Relationship Id="rId283" Type="http://schemas.openxmlformats.org/officeDocument/2006/relationships/hyperlink" Target="https://community.secop.gov.co/Public/Tendering/OpportunityDetail/Index?noticeUID=CO1.NTC.6762435&amp;isFromPublicArea=True&amp;isModal=False" TargetMode="External"/><Relationship Id="rId318" Type="http://schemas.openxmlformats.org/officeDocument/2006/relationships/hyperlink" Target="https://community.secop.gov.co/Public/Tendering/OpportunityDetail/Index?noticeUID=CO1.NTC.6808170&amp;isFromPublicArea=True&amp;isModal=False" TargetMode="External"/><Relationship Id="rId339" Type="http://schemas.openxmlformats.org/officeDocument/2006/relationships/hyperlink" Target="https://community.secop.gov.co/Public/Tendering/OpportunityDetail/Index?noticeUID=CO1.NTC.6871982&amp;isFromPublicArea=True&amp;isModal=False" TargetMode="External"/><Relationship Id="rId78" Type="http://schemas.openxmlformats.org/officeDocument/2006/relationships/hyperlink" Target="https://community.secop.gov.co/Public/Tendering/OpportunityDetail/Index?noticeUID=CO1.NTC.6310264&amp;isFromPublicArea=True&amp;isModal=False" TargetMode="External"/><Relationship Id="rId99" Type="http://schemas.openxmlformats.org/officeDocument/2006/relationships/hyperlink" Target="https://community.secop.gov.co/Public/Tendering/OpportunityDetail/Index?noticeUID=CO1.NTC.6319042&amp;isFromPublicArea=True&amp;isModal=False" TargetMode="External"/><Relationship Id="rId101" Type="http://schemas.openxmlformats.org/officeDocument/2006/relationships/hyperlink" Target="https://community.secop.gov.co/Public/Tendering/OpportunityDetail/Index?noticeUID=CO1.NTC.6317302&amp;isFromPublicArea=True&amp;isModal=False" TargetMode="External"/><Relationship Id="rId122" Type="http://schemas.openxmlformats.org/officeDocument/2006/relationships/hyperlink" Target="https://community.secop.gov.co/Public/Tendering/OpportunityDetail/Index?noticeUID=CO1.NTC.6408153&amp;isFromPublicArea=True&amp;isModal=False" TargetMode="External"/><Relationship Id="rId143" Type="http://schemas.openxmlformats.org/officeDocument/2006/relationships/hyperlink" Target="https://community.secop.gov.co/Public/Tendering/OpportunityDetail/Index?noticeUID=CO1.NTC.6536240&amp;isFromPublicArea=True&amp;isModal=False" TargetMode="External"/><Relationship Id="rId164" Type="http://schemas.openxmlformats.org/officeDocument/2006/relationships/hyperlink" Target="https://community.secop.gov.co/Public/Tendering/OpportunityDetail/Index?noticeUID=CO1.NTC.6604301&amp;isFromPublicArea=True&amp;isModal=False" TargetMode="External"/><Relationship Id="rId185" Type="http://schemas.openxmlformats.org/officeDocument/2006/relationships/hyperlink" Target="https://community.secop.gov.co/Public/Tendering/OpportunityDetail/Index?noticeUID=CO1.NTC.6633147&amp;isFromPublicArea=True&amp;isModal=False" TargetMode="External"/><Relationship Id="rId350" Type="http://schemas.openxmlformats.org/officeDocument/2006/relationships/hyperlink" Target="https://community.secop.gov.co/Public/Tendering/OpportunityDetail/Index?noticeUID=CO1.NTC.6882376&amp;isFromPublicArea=True&amp;isModal=False" TargetMode="External"/><Relationship Id="rId371" Type="http://schemas.openxmlformats.org/officeDocument/2006/relationships/hyperlink" Target="https://community.secop.gov.co/Public/Tendering/OpportunityDetail/Index?noticeUID=CO1.NTC.6937576&amp;isFromPublicArea=True&amp;isModal=False" TargetMode="External"/><Relationship Id="rId406" Type="http://schemas.openxmlformats.org/officeDocument/2006/relationships/hyperlink" Target="https://community.secop.gov.co/Public/Tendering/OpportunityDetail/Index?noticeUID=CO1.NTC.6880056&amp;isFromPublicArea=True&amp;isModal=False" TargetMode="External"/><Relationship Id="rId9" Type="http://schemas.openxmlformats.org/officeDocument/2006/relationships/hyperlink" Target="https://community.secop.gov.co/Public/Tendering/OpportunityDetail/Index?noticeUID=CO1.NTC.6257332&amp;isFromPublicArea=True&amp;isModal=False" TargetMode="External"/><Relationship Id="rId210" Type="http://schemas.openxmlformats.org/officeDocument/2006/relationships/hyperlink" Target="https://community.secop.gov.co/Public/Tendering/OpportunityDetail/Index?noticeUID=CO1.NTC.6662555&amp;isFromPublicArea=True&amp;isModal=False" TargetMode="External"/><Relationship Id="rId392" Type="http://schemas.openxmlformats.org/officeDocument/2006/relationships/hyperlink" Target="https://community.secop.gov.co/Public/Tendering/OpportunityDetail/Index?noticeUID=CO1.NTC.6668327&amp;isFromPublicArea=True&amp;isModal=False" TargetMode="External"/><Relationship Id="rId427" Type="http://schemas.openxmlformats.org/officeDocument/2006/relationships/hyperlink" Target="https://community.secop.gov.co/Public/Tendering/OpportunityDetail/Index?noticeUID=CO1.NTC.7053989&amp;isFromPublicArea=True&amp;isModal=False" TargetMode="External"/><Relationship Id="rId448" Type="http://schemas.openxmlformats.org/officeDocument/2006/relationships/hyperlink" Target="https://community.secop.gov.co/Public/Tendering/OpportunityDetail/Index?noticeUID=CO1.NTC.7166381&amp;isFromPublicArea=True&amp;isModal=False" TargetMode="External"/><Relationship Id="rId469" Type="http://schemas.openxmlformats.org/officeDocument/2006/relationships/hyperlink" Target="https://www.colombiacompra.gov.co/tienda-virtual-del-estado-colombiano/ordenes-compra/140582/1" TargetMode="External"/><Relationship Id="rId26" Type="http://schemas.openxmlformats.org/officeDocument/2006/relationships/hyperlink" Target="https://community.secop.gov.co/Public/Tendering/OpportunityDetail/Index?noticeUID=CO1.NTC.6270757&amp;isFromPublicArea=True&amp;isModal=False" TargetMode="External"/><Relationship Id="rId231" Type="http://schemas.openxmlformats.org/officeDocument/2006/relationships/hyperlink" Target="https://community.secop.gov.co/Public/Tendering/OpportunityDetail/Index?noticeUID=CO1.NTC.6699124&amp;isFromPublicArea=True&amp;isModal=False" TargetMode="External"/><Relationship Id="rId252" Type="http://schemas.openxmlformats.org/officeDocument/2006/relationships/hyperlink" Target="https://community.secop.gov.co/Public/Tendering/ContractNoticePhases/View?PPI=CO1.PPI.34264753&amp;isFromPublicArea=True&amp;isModal=False" TargetMode="External"/><Relationship Id="rId273" Type="http://schemas.openxmlformats.org/officeDocument/2006/relationships/hyperlink" Target="https://community.secop.gov.co/Public/Tendering/OpportunityDetail/Index?noticeUID=CO1.NTC.6739245&amp;isFromPublicArea=True&amp;isModal=False" TargetMode="External"/><Relationship Id="rId294" Type="http://schemas.openxmlformats.org/officeDocument/2006/relationships/hyperlink" Target="https://community.secop.gov.co/Public/Tendering/OpportunityDetail/Index?noticeUID=CO1.NTC.6762546&amp;isFromPublicArea=True&amp;isModal=False" TargetMode="External"/><Relationship Id="rId308" Type="http://schemas.openxmlformats.org/officeDocument/2006/relationships/hyperlink" Target="https://community.secop.gov.co/Public/Tendering/ContractNoticePhases/View?PPI=CO1.PPI.34570968&amp;isFromPublicArea=True&amp;isModal=False" TargetMode="External"/><Relationship Id="rId329" Type="http://schemas.openxmlformats.org/officeDocument/2006/relationships/hyperlink" Target="https://community.secop.gov.co/Public/Tendering/OpportunityDetail/Index?noticeUID=CO1.NTC.6868534&amp;isFromPublicArea=True&amp;isModal=False" TargetMode="External"/><Relationship Id="rId480" Type="http://schemas.openxmlformats.org/officeDocument/2006/relationships/hyperlink" Target="https://community.secop.gov.co/Public/Tendering/OpportunityDetail/Index?noticeUID=CO1.NTC.5657049&amp;isFromPublicArea=True&amp;isModal=true&amp;asPopupView=true" TargetMode="External"/><Relationship Id="rId1145" Type="http://schemas.microsoft.com/office/2019/04/relationships/namedSheetView" Target="../namedSheetViews/namedSheetView1.xml"/><Relationship Id="rId47" Type="http://schemas.openxmlformats.org/officeDocument/2006/relationships/hyperlink" Target="https://community.secop.gov.co/Public/Tendering/OpportunityDetail/Index?noticeUID=CO1.NTC.6298261&amp;isFromPublicArea=True&amp;isModal=False" TargetMode="External"/><Relationship Id="rId68" Type="http://schemas.openxmlformats.org/officeDocument/2006/relationships/hyperlink" Target="https://community.secop.gov.co/Public/Tendering/OpportunityDetail/Index?noticeUID=CO1.NTC.6306413&amp;isFromPublicArea=True&amp;isModal=False" TargetMode="External"/><Relationship Id="rId89" Type="http://schemas.openxmlformats.org/officeDocument/2006/relationships/hyperlink" Target="https://community.secop.gov.co/Public/Tendering/OpportunityDetail/Index?noticeUID=CO1.NTC.6320327&amp;isFromPublicArea=True&amp;isModal=False" TargetMode="External"/><Relationship Id="rId112" Type="http://schemas.openxmlformats.org/officeDocument/2006/relationships/hyperlink" Target="https://community.secop.gov.co/Public/Tendering/OpportunityDetail/Index?noticeUID=CO1.NTC.6360902&amp;isFromPublicArea=True&amp;isModal=False" TargetMode="External"/><Relationship Id="rId133" Type="http://schemas.openxmlformats.org/officeDocument/2006/relationships/hyperlink" Target="https://community.secop.gov.co/Public/Tendering/OpportunityDetail/Index?noticeUID=CO1.NTC.6487375&amp;isFromPublicArea=True&amp;isModal=False" TargetMode="External"/><Relationship Id="rId154" Type="http://schemas.openxmlformats.org/officeDocument/2006/relationships/hyperlink" Target="https://community.secop.gov.co/Public/Tendering/OpportunityDetail/Index?noticeUID=CO1.NTC.6578545&amp;isFromPublicArea=True&amp;isModal=False" TargetMode="External"/><Relationship Id="rId175" Type="http://schemas.openxmlformats.org/officeDocument/2006/relationships/hyperlink" Target="https://community.secop.gov.co/Public/Tendering/OpportunityDetail/Index?noticeUID=CO1.NTC.6671682&amp;isFromPublicArea=True&amp;isModal=False" TargetMode="External"/><Relationship Id="rId340" Type="http://schemas.openxmlformats.org/officeDocument/2006/relationships/hyperlink" Target="https://community.secop.gov.co/Public/Tendering/OpportunityDetail/Index?noticeUID=CO1.NTC.6880126&amp;isFromPublicArea=True&amp;isModal=False" TargetMode="External"/><Relationship Id="rId361" Type="http://schemas.openxmlformats.org/officeDocument/2006/relationships/hyperlink" Target="https://community.secop.gov.co/Public/Tendering/OpportunityDetail/Index?noticeUID=CO1.NTC.6908623&amp;isFromPublicArea=True&amp;isModal=False" TargetMode="External"/><Relationship Id="rId196" Type="http://schemas.openxmlformats.org/officeDocument/2006/relationships/hyperlink" Target="https://community.secop.gov.co/Public/Tendering/OpportunityDetail/Index?noticeUID=CO1.NTC.6658375&amp;isFromPublicArea=True&amp;isModal=False" TargetMode="External"/><Relationship Id="rId200" Type="http://schemas.openxmlformats.org/officeDocument/2006/relationships/hyperlink" Target="https://community.secop.gov.co/Public/Tendering/OpportunityDetail/Index?noticeUID=CO1.NTC.6664432&amp;isFromPublicArea=True&amp;isModal=False" TargetMode="External"/><Relationship Id="rId382" Type="http://schemas.openxmlformats.org/officeDocument/2006/relationships/hyperlink" Target="https://community.secop.gov.co/Public/Tendering/OpportunityDetail/Index?noticeUID=CO1.NTC.6966630&amp;isFromPublicArea=True&amp;isModal=False" TargetMode="External"/><Relationship Id="rId417" Type="http://schemas.openxmlformats.org/officeDocument/2006/relationships/hyperlink" Target="https://community.secop.gov.co/Public/Tendering/OpportunityDetail/Index?noticeUID=CO1.NTC.7081447&amp;isFromPublicArea=True&amp;isModal=False" TargetMode="External"/><Relationship Id="rId438" Type="http://schemas.openxmlformats.org/officeDocument/2006/relationships/hyperlink" Target="https://community.secop.gov.co/Public/Tendering/OpportunityDetail/Index?noticeUID=CO1.NTC.7147445&amp;isFromPublicArea=True&amp;isModal=False" TargetMode="External"/><Relationship Id="rId459" Type="http://schemas.openxmlformats.org/officeDocument/2006/relationships/hyperlink" Target="https://community.secop.gov.co/Public/Tendering/ContractNoticePhases/View?PPI=CO1.PPI.35296143&amp;isFromPublicArea=True&amp;isModal=False" TargetMode="External"/><Relationship Id="rId16" Type="http://schemas.openxmlformats.org/officeDocument/2006/relationships/hyperlink" Target="https://community.secop.gov.co/Public/Tendering/OpportunityDetail/Index?noticeUID=CO1.NTC.6268928&amp;isFromPublicArea=True&amp;isModal=False" TargetMode="External"/><Relationship Id="rId221" Type="http://schemas.openxmlformats.org/officeDocument/2006/relationships/hyperlink" Target="https://community.secop.gov.co/Public/Tendering/OpportunityDetail/Index?noticeUID=CO1.NTC.6664773&amp;isFromPublicArea=True&amp;isModal=False" TargetMode="External"/><Relationship Id="rId242" Type="http://schemas.openxmlformats.org/officeDocument/2006/relationships/hyperlink" Target="https://community.secop.gov.co/Public/Tendering/OpportunityDetail/Index?noticeUID=CO1.NTC.6712003&amp;isFromPublicArea=True&amp;isModal=False" TargetMode="External"/><Relationship Id="rId263" Type="http://schemas.openxmlformats.org/officeDocument/2006/relationships/hyperlink" Target="https://community.secop.gov.co/Public/Tendering/OpportunityDetail/Index?noticeUID=CO1.NTC.6723484&amp;isFromPublicArea=True&amp;isModal=False" TargetMode="External"/><Relationship Id="rId284" Type="http://schemas.openxmlformats.org/officeDocument/2006/relationships/hyperlink" Target="https://community.secop.gov.co/Public/Tendering/OpportunityDetail/Index?noticeUID=CO1.NTC.6732491&amp;isFromPublicArea=True&amp;isModal=False" TargetMode="External"/><Relationship Id="rId319" Type="http://schemas.openxmlformats.org/officeDocument/2006/relationships/hyperlink" Target="https://community.secop.gov.co/Public/Tendering/OpportunityDetail/Index?noticeUID=CO1.NTC.6849317&amp;isFromPublicArea=True&amp;isModal=False" TargetMode="External"/><Relationship Id="rId470" Type="http://schemas.openxmlformats.org/officeDocument/2006/relationships/hyperlink" Target="https://www.colombiacompra.gov.co/tienda-virtual-del-estado-colombiano/ordenes-compra/140583" TargetMode="External"/><Relationship Id="rId37" Type="http://schemas.openxmlformats.org/officeDocument/2006/relationships/hyperlink" Target="https://community.secop.gov.co/Public/Tendering/OpportunityDetail/Index?noticeUID=CO1.NTC.6285208&amp;isFromPublicArea=True&amp;isModal=False" TargetMode="External"/><Relationship Id="rId58" Type="http://schemas.openxmlformats.org/officeDocument/2006/relationships/hyperlink" Target="https://community.secop.gov.co/Public/Tendering/ContractNoticePhases/View?PPI=CO1.PPI.32630485&amp;isFromPublicArea=True&amp;isModal=False" TargetMode="External"/><Relationship Id="rId79" Type="http://schemas.openxmlformats.org/officeDocument/2006/relationships/hyperlink" Target="https://community.secop.gov.co/Public/Tendering/OpportunityDetail/Index?noticeUID=CO1.NTC.6311549&amp;isFromPublicArea=True&amp;isModal=False" TargetMode="External"/><Relationship Id="rId102" Type="http://schemas.openxmlformats.org/officeDocument/2006/relationships/hyperlink" Target="https://community.secop.gov.co/Public/Tendering/OpportunityDetail/Index?noticeUID=CO1.NTC.6318012&amp;isFromPublicArea=True&amp;isModal=False" TargetMode="External"/><Relationship Id="rId123" Type="http://schemas.openxmlformats.org/officeDocument/2006/relationships/hyperlink" Target="https://community.secop.gov.co/Public/Tendering/OpportunityDetail/Index?noticeUID=CO1.NTC.6415606&amp;isFromPublicArea=True&amp;isModal=False" TargetMode="External"/><Relationship Id="rId144" Type="http://schemas.openxmlformats.org/officeDocument/2006/relationships/hyperlink" Target="https://community.secop.gov.co/Public/Tendering/OpportunityDetail/Index?noticeUID=CO1.NTC.6532721&amp;isFromPublicArea=True&amp;isModal=False" TargetMode="External"/><Relationship Id="rId330" Type="http://schemas.openxmlformats.org/officeDocument/2006/relationships/hyperlink" Target="https://community.secop.gov.co/Public/Tendering/OpportunityDetail/Index?noticeUID=CO1.NTC.6872335&amp;isFromPublicArea=True&amp;isModal=False" TargetMode="External"/><Relationship Id="rId90" Type="http://schemas.openxmlformats.org/officeDocument/2006/relationships/hyperlink" Target="https://community.secop.gov.co/Public/Tendering/OpportunityDetail/Index?noticeUID=CO1.NTC.6320456&amp;isFromPublicArea=True&amp;isModal=False" TargetMode="External"/><Relationship Id="rId165" Type="http://schemas.openxmlformats.org/officeDocument/2006/relationships/hyperlink" Target="https://community.secop.gov.co/Public/Tendering/ContractNoticePhases/View?PPI=CO1.PPI.33867375&amp;isFromPublicArea=True&amp;isModal=False" TargetMode="External"/><Relationship Id="rId186" Type="http://schemas.openxmlformats.org/officeDocument/2006/relationships/hyperlink" Target="https://community.secop.gov.co/Public/Tendering/OpportunityDetail/Index?noticeUID=CO1.NTC.6632076&amp;isFromPublicArea=True&amp;isModal=False" TargetMode="External"/><Relationship Id="rId351" Type="http://schemas.openxmlformats.org/officeDocument/2006/relationships/hyperlink" Target="https://community.secop.gov.co/Public/Tendering/OpportunityDetail/Index?noticeUID=CO1.NTC.6883351&amp;isFromPublicArea=True&amp;isModal=False" TargetMode="External"/><Relationship Id="rId372" Type="http://schemas.openxmlformats.org/officeDocument/2006/relationships/hyperlink" Target="https://community.secop.gov.co/Public/Tendering/OpportunityDetail/Index?noticeUID=CO1.NTC.6938394&amp;isFromPublicArea=True&amp;isModal=False" TargetMode="External"/><Relationship Id="rId393" Type="http://schemas.openxmlformats.org/officeDocument/2006/relationships/hyperlink" Target="https://community.secop.gov.co/Public/Tendering/OpportunityDetail/Index?noticeUID=CO1.NTC.6632076&amp;isFromPublicArea=True&amp;isModal=False" TargetMode="External"/><Relationship Id="rId407" Type="http://schemas.openxmlformats.org/officeDocument/2006/relationships/hyperlink" Target="https://community.secop.gov.co/Public/Tendering/OpportunityDetail/Index?noticeUID=CO1.NTC.6396310&amp;isFromPublicArea=True&amp;isModal=False" TargetMode="External"/><Relationship Id="rId428" Type="http://schemas.openxmlformats.org/officeDocument/2006/relationships/hyperlink" Target="https://community.secop.gov.co/Public/Tendering/OpportunityDetail/Index?noticeUID=CO1.NTC.7064490&amp;isFromPublicArea=True&amp;isModal=False" TargetMode="External"/><Relationship Id="rId449" Type="http://schemas.openxmlformats.org/officeDocument/2006/relationships/hyperlink" Target="https://community.secop.gov.co/Public/Tendering/OpportunityDetail/Index?noticeUID=CO1.NTC.7074763&amp;isFromPublicArea=True&amp;isModal=False" TargetMode="External"/><Relationship Id="rId211" Type="http://schemas.openxmlformats.org/officeDocument/2006/relationships/hyperlink" Target="https://community.secop.gov.co/Public/Tendering/OpportunityDetail/Index?noticeUID=CO1.NTC.6662905&amp;isFromPublicArea=True&amp;isModal=False" TargetMode="External"/><Relationship Id="rId232" Type="http://schemas.openxmlformats.org/officeDocument/2006/relationships/hyperlink" Target="https://community.secop.gov.co/Public/Tendering/OpportunityDetail/Index?noticeUID=CO1.NTC.6720544&amp;isFromPublicArea=True&amp;isModal=False" TargetMode="External"/><Relationship Id="rId253" Type="http://schemas.openxmlformats.org/officeDocument/2006/relationships/hyperlink" Target="https://community.secop.gov.co/Public/Tendering/OpportunityDetail/Index?noticeUID=CO1.NTC.6721945&amp;isFromPublicArea=True&amp;isModal=False" TargetMode="External"/><Relationship Id="rId274" Type="http://schemas.openxmlformats.org/officeDocument/2006/relationships/hyperlink" Target="https://community.secop.gov.co/Public/Tendering/OpportunityDetail/Index?noticeUID=CO1.NTC.6739771&amp;isFromPublicArea=True&amp;isModal=False" TargetMode="External"/><Relationship Id="rId295" Type="http://schemas.openxmlformats.org/officeDocument/2006/relationships/hyperlink" Target="https://community.secop.gov.co/Public/Tendering/OpportunityDetail/Index?noticeUID=CO1.NTC.6761625&amp;isFromPublicArea=True&amp;isModal=False" TargetMode="External"/><Relationship Id="rId309" Type="http://schemas.openxmlformats.org/officeDocument/2006/relationships/hyperlink" Target="https://community.secop.gov.co/Public/Tendering/OpportunityDetail/Index?noticeUID=CO1.NTC.6760201&amp;isFromPublicArea=True&amp;isModal=False" TargetMode="External"/><Relationship Id="rId460" Type="http://schemas.openxmlformats.org/officeDocument/2006/relationships/hyperlink" Target="https://community.secop.gov.co/Public/Tendering/ContractNoticePhases/View?PPI=CO1.PPI.36416931&amp;isFromPublicArea=True&amp;isModal=False" TargetMode="External"/><Relationship Id="rId481" Type="http://schemas.openxmlformats.org/officeDocument/2006/relationships/hyperlink" Target="https://community.secop.gov.co/Public/Tendering/OpportunityDetail/Index?noticeUID=CO1.NTC.5651670&amp;isFromPublicArea=True&amp;isModal=true&amp;asPopupView=true" TargetMode="External"/><Relationship Id="rId27" Type="http://schemas.openxmlformats.org/officeDocument/2006/relationships/hyperlink" Target="https://community.secop.gov.co/Public/Tendering/OpportunityDetail/Index?noticeUID=CO1.NTC.6270899&amp;isFromPublicArea=True&amp;isModal=False" TargetMode="External"/><Relationship Id="rId48" Type="http://schemas.openxmlformats.org/officeDocument/2006/relationships/hyperlink" Target="https://community.secop.gov.co/Public/Tendering/OpportunityDetail/Index?noticeUID=CO1.NTC.6303628&amp;isFromPublicArea=True&amp;isModal=False" TargetMode="External"/><Relationship Id="rId69" Type="http://schemas.openxmlformats.org/officeDocument/2006/relationships/hyperlink" Target="https://community.secop.gov.co/Public/Tendering/OpportunityDetail/Index?noticeUID=CO1.NTC.6308069&amp;isFromPublicArea=True&amp;isModal=False" TargetMode="External"/><Relationship Id="rId113" Type="http://schemas.openxmlformats.org/officeDocument/2006/relationships/hyperlink" Target="https://community.secop.gov.co/Public/Tendering/OpportunityDetail/Index?noticeUID=CO1.NTC.6389993&amp;isFromPublicArea=True&amp;isModal=False" TargetMode="External"/><Relationship Id="rId134" Type="http://schemas.openxmlformats.org/officeDocument/2006/relationships/hyperlink" Target="https://community.secop.gov.co/Public/Tendering/OpportunityDetail/Index?noticeUID=CO1.NTC.6491219&amp;isFromPublicArea=True&amp;isModal=False" TargetMode="External"/><Relationship Id="rId320" Type="http://schemas.openxmlformats.org/officeDocument/2006/relationships/hyperlink" Target="https://community.secop.gov.co/Public/Tendering/ContractNoticePhases/View?PPI=CO1.PPI.34914110&amp;isFromPublicArea=True&amp;isModal=False" TargetMode="External"/><Relationship Id="rId80" Type="http://schemas.openxmlformats.org/officeDocument/2006/relationships/hyperlink" Target="https://community.secop.gov.co/Public/Tendering/OpportunityDetail/Index?noticeUID=CO1.NTC.6313003&amp;isFromPublicArea=True&amp;isModal=False" TargetMode="External"/><Relationship Id="rId155" Type="http://schemas.openxmlformats.org/officeDocument/2006/relationships/hyperlink" Target="https://community.secop.gov.co/Public/Tendering/OpportunityDetail/Index?noticeUID=CO1.NTC.6589163&amp;isFromPublicArea=True&amp;isModal=False" TargetMode="External"/><Relationship Id="rId176" Type="http://schemas.openxmlformats.org/officeDocument/2006/relationships/hyperlink" Target="https://community.secop.gov.co/Public/Tendering/OpportunityDetail/Index?noticeUID=CO1.NTC.6635707&amp;isFromPublicArea=True&amp;isModal=False" TargetMode="External"/><Relationship Id="rId197" Type="http://schemas.openxmlformats.org/officeDocument/2006/relationships/hyperlink" Target="https://community.secop.gov.co/Public/Tendering/OpportunityDetail/Index?noticeUID=CO1.NTC.6686950&amp;isFromPublicArea=True&amp;isModal=False" TargetMode="External"/><Relationship Id="rId341" Type="http://schemas.openxmlformats.org/officeDocument/2006/relationships/hyperlink" Target="https://community.secop.gov.co/Public/Tendering/OpportunityDetail/Index?noticeUID=CO1.NTC.6880056&amp;isFromPublicArea=True&amp;isModal=False" TargetMode="External"/><Relationship Id="rId362" Type="http://schemas.openxmlformats.org/officeDocument/2006/relationships/hyperlink" Target="https://community.secop.gov.co/Public/Tendering/OpportunityDetail/Index?noticeUID=CO1.NTC.6909312&amp;isFromPublicArea=True&amp;isModal=False" TargetMode="External"/><Relationship Id="rId383" Type="http://schemas.openxmlformats.org/officeDocument/2006/relationships/hyperlink" Target="https://community.secop.gov.co/Public/Tendering/OpportunityDetail/Index?noticeUID=CO1.NTC.6935317&amp;isFromPublicArea=True&amp;isModal=False" TargetMode="External"/><Relationship Id="rId418" Type="http://schemas.openxmlformats.org/officeDocument/2006/relationships/hyperlink" Target="https://community.secop.gov.co/Public/Tendering/OpportunityDetail/Index?noticeUID=CO1.NTC.7074154&amp;isFromPublicArea=True&amp;isModal=False" TargetMode="External"/><Relationship Id="rId439" Type="http://schemas.openxmlformats.org/officeDocument/2006/relationships/hyperlink" Target="https://community.secop.gov.co/Public/Tendering/OpportunityDetail/Index?noticeUID=CO1.NTC.7151186&amp;isFromPublicArea=True&amp;isModal=False" TargetMode="External"/><Relationship Id="rId201" Type="http://schemas.openxmlformats.org/officeDocument/2006/relationships/hyperlink" Target="https://community.secop.gov.co/Public/Tendering/OpportunityDetail/Index?noticeUID=CO1.NTC.6660348&amp;isFromPublicArea=True&amp;isModal=False" TargetMode="External"/><Relationship Id="rId222" Type="http://schemas.openxmlformats.org/officeDocument/2006/relationships/hyperlink" Target="https://community.secop.gov.co/Public/Tendering/OpportunityDetail/Index?noticeUID=CO1.NTC.6702638&amp;isFromPublicArea=True&amp;isModal=False" TargetMode="External"/><Relationship Id="rId243" Type="http://schemas.openxmlformats.org/officeDocument/2006/relationships/hyperlink" Target="https://community.secop.gov.co/Public/Tendering/OpportunityDetail/Index?noticeUID=CO1.NTC.6736998&amp;isFromPublicArea=True&amp;isModal=False" TargetMode="External"/><Relationship Id="rId264" Type="http://schemas.openxmlformats.org/officeDocument/2006/relationships/hyperlink" Target="https://community.secop.gov.co/Public/Tendering/ContractNoticePhases/View?PPI=CO1.PPI.34328054&amp;isFromPublicArea=True&amp;isModal=False" TargetMode="External"/><Relationship Id="rId285" Type="http://schemas.openxmlformats.org/officeDocument/2006/relationships/hyperlink" Target="https://community.secop.gov.co/Public/Tendering/OpportunityDetail/Index?noticeUID=CO1.NTC.6714117&amp;isFromPublicArea=True&amp;isModal=False" TargetMode="External"/><Relationship Id="rId450" Type="http://schemas.openxmlformats.org/officeDocument/2006/relationships/hyperlink" Target="https://community.secop.gov.co/Public/Tendering/OpportunityDetail/Index?noticeUID=CO1.NTC.7081299&amp;isFromPublicArea=True&amp;isModal=False" TargetMode="External"/><Relationship Id="rId471" Type="http://schemas.openxmlformats.org/officeDocument/2006/relationships/hyperlink" Target="https://www.colombiacompra.gov.co/tienda-virtual-del-estado-colombiano/ordenes-compra/140590" TargetMode="External"/><Relationship Id="rId17" Type="http://schemas.openxmlformats.org/officeDocument/2006/relationships/hyperlink" Target="https://community.secop.gov.co/Public/Tendering/OpportunityDetail/Index?noticeUID=CO1.NTC.6268947&amp;isFromPublicArea=True&amp;isModal=False" TargetMode="External"/><Relationship Id="rId38" Type="http://schemas.openxmlformats.org/officeDocument/2006/relationships/hyperlink" Target="https://community.secop.gov.co/Public/Tendering/OpportunityDetail/Index?noticeUID=CO1.NTC.6286246&amp;isFromPublicArea=True&amp;isModal=False" TargetMode="External"/><Relationship Id="rId59" Type="http://schemas.openxmlformats.org/officeDocument/2006/relationships/hyperlink" Target="https://community.secop.gov.co/Public/Tendering/OpportunityDetail/Index?noticeUID=CO1.NTC.6304681&amp;isFromPublicArea=True&amp;isModal=False" TargetMode="External"/><Relationship Id="rId103" Type="http://schemas.openxmlformats.org/officeDocument/2006/relationships/hyperlink" Target="https://community.secop.gov.co/Public/Tendering/OpportunityDetail/Index?noticeUID=CO1.NTC.6318012&amp;isFromPublicArea=True&amp;isModal=False" TargetMode="External"/><Relationship Id="rId124" Type="http://schemas.openxmlformats.org/officeDocument/2006/relationships/hyperlink" Target="https://community.secop.gov.co/Public/Tendering/OpportunityDetail/Index?noticeUID=CO1.NTC.6457647&amp;isFromPublicArea=True&amp;isModal=False" TargetMode="External"/><Relationship Id="rId310" Type="http://schemas.openxmlformats.org/officeDocument/2006/relationships/hyperlink" Target="https://community.secop.gov.co/Public/Tendering/OpportunityDetail/Index?noticeUID=CO1.NTC.6787542&amp;isFromPublicArea=True&amp;isModal=False" TargetMode="External"/><Relationship Id="rId70" Type="http://schemas.openxmlformats.org/officeDocument/2006/relationships/hyperlink" Target="https://community.secop.gov.co/Public/Tendering/OpportunityDetail/Index?noticeUID=CO1.NTC.6309335&amp;isFromPublicArea=True&amp;isModal=False" TargetMode="External"/><Relationship Id="rId91" Type="http://schemas.openxmlformats.org/officeDocument/2006/relationships/hyperlink" Target="https://community.secop.gov.co/Public/Tendering/OpportunityDetail/Index?noticeUID=CO1.NTC.6320456&amp;isFromPublicArea=True&amp;isModal=False" TargetMode="External"/><Relationship Id="rId145" Type="http://schemas.openxmlformats.org/officeDocument/2006/relationships/hyperlink" Target="https://community.secop.gov.co/Public/Tendering/OpportunityDetail/Index?noticeUID=CO1.NTC.6532787&amp;isFromPublicArea=True&amp;isModal=False" TargetMode="External"/><Relationship Id="rId166" Type="http://schemas.openxmlformats.org/officeDocument/2006/relationships/hyperlink" Target="https://community.secop.gov.co/Public/Tendering/OpportunityDetail/Index?noticeUID=CO1.NTC.6617208&amp;isFromPublicArea=True&amp;isModal=False" TargetMode="External"/><Relationship Id="rId187" Type="http://schemas.openxmlformats.org/officeDocument/2006/relationships/hyperlink" Target="https://community.secop.gov.co/Public/Tendering/OpportunityDetail/Index?noticeUID=CO1.NTC.6629418&amp;isFromPublicArea=True&amp;isModal=False" TargetMode="External"/><Relationship Id="rId331" Type="http://schemas.openxmlformats.org/officeDocument/2006/relationships/hyperlink" Target="https://community.secop.gov.co/Public/Tendering/OpportunityDetail/Index?noticeUID=CO1.NTC.6881579&amp;isFromPublicArea=True&amp;isModal=False" TargetMode="External"/><Relationship Id="rId352" Type="http://schemas.openxmlformats.org/officeDocument/2006/relationships/hyperlink" Target="https://community.secop.gov.co/Public/Tendering/OpportunityDetail/Index?noticeUID=CO1.NTC.6906932&amp;isFromPublicArea=True&amp;isModal=False" TargetMode="External"/><Relationship Id="rId373" Type="http://schemas.openxmlformats.org/officeDocument/2006/relationships/hyperlink" Target="https://community.secop.gov.co/Public/Tendering/OpportunityDetail/Index?noticeUID=CO1.NTC.6937988&amp;isFromPublicArea=True&amp;isModal=False" TargetMode="External"/><Relationship Id="rId394" Type="http://schemas.openxmlformats.org/officeDocument/2006/relationships/hyperlink" Target="https://community.secop.gov.co/Public/Tendering/ContractNoticePhases/View?PPI=CO1.PPI.35515874&amp;isFromPublicArea=True&amp;isModal=False" TargetMode="External"/><Relationship Id="rId408" Type="http://schemas.openxmlformats.org/officeDocument/2006/relationships/hyperlink" Target="https://community.secop.gov.co/Public/Tendering/ContractNoticePhases/View?PPI=CO1.PPI.35671129&amp;isFromPublicArea=True&amp;isModal=False" TargetMode="External"/><Relationship Id="rId429" Type="http://schemas.openxmlformats.org/officeDocument/2006/relationships/hyperlink" Target="https://community.secop.gov.co/Public/Tendering/OpportunityDetail/Index?noticeUID=CO1.NTC.6984563&amp;isFromPublicArea=True&amp;isModal=False" TargetMode="External"/><Relationship Id="rId1" Type="http://schemas.openxmlformats.org/officeDocument/2006/relationships/hyperlink" Target="https://community.secop.gov.co/Public/Tendering/OpportunityDetail/Index?noticeUID=CO1.NTC.5659669&amp;isFromPublicArea=True&amp;isModal=true&amp;asPopupView=true" TargetMode="External"/><Relationship Id="rId212" Type="http://schemas.openxmlformats.org/officeDocument/2006/relationships/hyperlink" Target="https://community.secop.gov.co/Public/Tendering/OpportunityDetail/Index?noticeUID=CO1.NTC.6657187&amp;isFromPublicArea=True&amp;isModal=False" TargetMode="External"/><Relationship Id="rId233" Type="http://schemas.openxmlformats.org/officeDocument/2006/relationships/hyperlink" Target="https://community.secop.gov.co/Public/Tendering/OpportunityDetail/Index?noticeUID=CO1.NTC.6705591&amp;isFromPublicArea=True&amp;isModal=False" TargetMode="External"/><Relationship Id="rId254" Type="http://schemas.openxmlformats.org/officeDocument/2006/relationships/hyperlink" Target="https://community.secop.gov.co/Public/Tendering/OpportunityDetail/Index?noticeUID=CO1.NTC.6719010&amp;isFromPublicArea=True&amp;isModal=False" TargetMode="External"/><Relationship Id="rId440" Type="http://schemas.openxmlformats.org/officeDocument/2006/relationships/hyperlink" Target="https://community.secop.gov.co/Public/Tendering/ContractNoticePhases/View?PPI=CO1.PPI.36054637&amp;isFromPublicArea=True&amp;isModal=False" TargetMode="External"/><Relationship Id="rId28" Type="http://schemas.openxmlformats.org/officeDocument/2006/relationships/hyperlink" Target="https://community.secop.gov.co/Public/Tendering/OpportunityDetail/Index?noticeUID=CO1.NTC.6279229&amp;isFromPublicArea=True&amp;isModal=False" TargetMode="External"/><Relationship Id="rId49" Type="http://schemas.openxmlformats.org/officeDocument/2006/relationships/hyperlink" Target="https://community.secop.gov.co/Public/Tendering/OpportunityDetail/Index?noticeUID=CO1.NTC.6297450&amp;isFromPublicArea=True&amp;isModal=False" TargetMode="External"/><Relationship Id="rId114" Type="http://schemas.openxmlformats.org/officeDocument/2006/relationships/hyperlink" Target="https://community.secop.gov.co/Public/Tendering/OpportunityDetail/Index?noticeUID=CO1.NTC.6389993&amp;isFromPublicArea=True&amp;isModal=False" TargetMode="External"/><Relationship Id="rId275" Type="http://schemas.openxmlformats.org/officeDocument/2006/relationships/hyperlink" Target="https://community.secop.gov.co/Public/Tendering/OpportunityDetail/Index?noticeUID=CO1.NTC.6739897&amp;isFromPublicArea=True&amp;isModal=False" TargetMode="External"/><Relationship Id="rId296" Type="http://schemas.openxmlformats.org/officeDocument/2006/relationships/hyperlink" Target="https://community.secop.gov.co/Public/Tendering/OpportunityDetail/Index?noticeUID=CO1.NTC.6763757&amp;isFromPublicArea=True&amp;isModal=False" TargetMode="External"/><Relationship Id="rId300" Type="http://schemas.openxmlformats.org/officeDocument/2006/relationships/hyperlink" Target="https://community.secop.gov.co/Public/Tendering/OpportunityDetail/Index?noticeUID=CO1.NTC.6712448&amp;isFromPublicArea=True&amp;isModal=False" TargetMode="External"/><Relationship Id="rId461" Type="http://schemas.openxmlformats.org/officeDocument/2006/relationships/hyperlink" Target="https://community.secop.gov.co/Public/Tendering/OpportunityDetail/Index?noticeUID=CO1.NTC.7244977&amp;isFromPublicArea=True&amp;isModal=Fals" TargetMode="External"/><Relationship Id="rId482" Type="http://schemas.openxmlformats.org/officeDocument/2006/relationships/printerSettings" Target="../printerSettings/printerSettings2.bin"/><Relationship Id="rId60" Type="http://schemas.openxmlformats.org/officeDocument/2006/relationships/hyperlink" Target="https://community.secop.gov.co/Public/Tendering/OpportunityDetail/Index?noticeUID=CO1.NTC.6306215&amp;isFromPublicArea=True&amp;isModal=False" TargetMode="External"/><Relationship Id="rId81" Type="http://schemas.openxmlformats.org/officeDocument/2006/relationships/hyperlink" Target="https://community.secop.gov.co/Public/Tendering/OpportunityDetail/Index?noticeUID=CO1.NTC.6310812&amp;isFromPublicArea=True&amp;isModal=False" TargetMode="External"/><Relationship Id="rId135" Type="http://schemas.openxmlformats.org/officeDocument/2006/relationships/hyperlink" Target="https://community.secop.gov.co/Public/Tendering/OpportunityDetail/Index?noticeUID=CO1.NTC.6491625&amp;isFromPublicArea=True&amp;isModal=False" TargetMode="External"/><Relationship Id="rId156" Type="http://schemas.openxmlformats.org/officeDocument/2006/relationships/hyperlink" Target="https://community.secop.gov.co/Public/Tendering/OpportunityDetail/Index?noticeUID=CO1.NTC.6626566&amp;isFromPublicArea=True&amp;isModal=F" TargetMode="External"/><Relationship Id="rId177" Type="http://schemas.openxmlformats.org/officeDocument/2006/relationships/hyperlink" Target="https://community.secop.gov.co/Public/Tendering/OpportunityDetail/Index?noticeUID=CO1.NTC.6675989&amp;isFromPublicArea=True&amp;isModal=False" TargetMode="External"/><Relationship Id="rId198" Type="http://schemas.openxmlformats.org/officeDocument/2006/relationships/hyperlink" Target="https://community.secop.gov.co/Public/Tendering/OpportunityDetail/Index?noticeUID=CO1.NTC.6656273&amp;isFromPublicArea=True&amp;isModal=False" TargetMode="External"/><Relationship Id="rId321" Type="http://schemas.openxmlformats.org/officeDocument/2006/relationships/hyperlink" Target="https://community.secop.gov.co/Public/Tendering/OpportunityDetail/Index?noticeUID=CO1.NTC.6660146&amp;isFromPublicArea=True&amp;isModal=False" TargetMode="External"/><Relationship Id="rId342" Type="http://schemas.openxmlformats.org/officeDocument/2006/relationships/hyperlink" Target="https://community.secop.gov.co/Public/Tendering/OpportunityDetail/Index?noticeUID=CO1.NTC.6877960&amp;isFromPublicArea=True&amp;isModal=False" TargetMode="External"/><Relationship Id="rId363" Type="http://schemas.openxmlformats.org/officeDocument/2006/relationships/hyperlink" Target="https://community.secop.gov.co/Public/Tendering/OpportunityDetail/Index?noticeUID=CO1.NTC.6914383&amp;isFromPublicArea=True&amp;isModal=Fa" TargetMode="External"/><Relationship Id="rId384" Type="http://schemas.openxmlformats.org/officeDocument/2006/relationships/hyperlink" Target="https://community.secop.gov.co/Public/Tendering/OpportunityDetail/Index?noticeUID=CO1.NTC.6928329&amp;isFromPublicArea=True&amp;isModal=False" TargetMode="External"/><Relationship Id="rId419" Type="http://schemas.openxmlformats.org/officeDocument/2006/relationships/hyperlink" Target="https://community.secop.gov.co/Public/Tendering/OpportunityDetail/Index?noticeUID=CO1.NTC.7074123&amp;isFromPublicArea=True&amp;isModal=False" TargetMode="External"/><Relationship Id="rId202" Type="http://schemas.openxmlformats.org/officeDocument/2006/relationships/hyperlink" Target="https://community.secop.gov.co/Public/Tendering/OpportunityDetail/Index?noticeUID=CO1.NTC.6645027&amp;isFromPublicArea=True&amp;isModal=False" TargetMode="External"/><Relationship Id="rId223" Type="http://schemas.openxmlformats.org/officeDocument/2006/relationships/hyperlink" Target="https://community.secop.gov.co/Public/Tendering/OpportunityDetail/Index?noticeUID=CO1.NTC.6702084&amp;isFromPublicArea=True&amp;isModal=False" TargetMode="External"/><Relationship Id="rId244" Type="http://schemas.openxmlformats.org/officeDocument/2006/relationships/hyperlink" Target="https://community.secop.gov.co/Public/Tendering/OpportunityDetail/Index?noticeUID=CO1.NTC.6705585&amp;isFromPublicArea=True&amp;isModal=False" TargetMode="External"/><Relationship Id="rId430" Type="http://schemas.openxmlformats.org/officeDocument/2006/relationships/hyperlink" Target="https://community.secop.gov.co/Public/Tendering/OpportunityDetail/Index?noticeUID=CO1.NTC.6832113&amp;isFromPublicArea=True&amp;isModal=False" TargetMode="External"/><Relationship Id="rId18" Type="http://schemas.openxmlformats.org/officeDocument/2006/relationships/hyperlink" Target="https://community.secop.gov.co/Public/Tendering/OpportunityDetail/Index?noticeUID=CO1.NTC.6268947&amp;isFromPublicArea=True&amp;isModal=False" TargetMode="External"/><Relationship Id="rId39" Type="http://schemas.openxmlformats.org/officeDocument/2006/relationships/hyperlink" Target="https://community.secop.gov.co/Public/Tendering/OpportunityDetail/Index?noticeUID=CO1.NTC.6287939&amp;isFromPublicArea=True&amp;isModal=False" TargetMode="External"/><Relationship Id="rId265" Type="http://schemas.openxmlformats.org/officeDocument/2006/relationships/hyperlink" Target="https://community.secop.gov.co/Public/Tendering/ContractNoticePhases/View?PPI=CO1.PPI.34324697&amp;isFromPublicArea=True&amp;isModal=False" TargetMode="External"/><Relationship Id="rId286" Type="http://schemas.openxmlformats.org/officeDocument/2006/relationships/hyperlink" Target="https://community.secop.gov.co/Public/Tendering/OpportunityDetail/Index?noticeUID=CO1.NTC.6710500&amp;isFromPublicArea=True&amp;isModal=False" TargetMode="External"/><Relationship Id="rId451" Type="http://schemas.openxmlformats.org/officeDocument/2006/relationships/hyperlink" Target="https://community.secop.gov.co/Public/Tendering/OpportunityDetail/Index?noticeUID=CO1.NTC.7196830&amp;isFromPublicArea=True&amp;isModal=False" TargetMode="External"/><Relationship Id="rId472" Type="http://schemas.openxmlformats.org/officeDocument/2006/relationships/hyperlink" Target="https://www.colombiacompra.gov.co/tienda-virtual-del-estado-colombiano/ordenes-compra/140591" TargetMode="External"/><Relationship Id="rId50" Type="http://schemas.openxmlformats.org/officeDocument/2006/relationships/hyperlink" Target="https://community.secop.gov.co/Public/Tendering/OpportunityDetail/Index?noticeUID=CO1.NTC.6303648&amp;isFromPublicArea=True&amp;isModal=False" TargetMode="External"/><Relationship Id="rId104" Type="http://schemas.openxmlformats.org/officeDocument/2006/relationships/hyperlink" Target="https://community.secop.gov.co/Public/Tendering/OpportunityDetail/Index?noticeUID=CO1.NTC.6320226&amp;isFromPublicArea=True&amp;isModal=False" TargetMode="External"/><Relationship Id="rId125" Type="http://schemas.openxmlformats.org/officeDocument/2006/relationships/hyperlink" Target="https://community.secop.gov.co/Public/Tendering/OpportunityDetail/Index?noticeUID=CO1.NTC.6457647&amp;isFromPublicArea=True&amp;isModal=False" TargetMode="External"/><Relationship Id="rId146" Type="http://schemas.openxmlformats.org/officeDocument/2006/relationships/hyperlink" Target="https://community.secop.gov.co/Public/Tendering/OpportunityDetail/Index?noticeUID=CO1.NTC.6541557&amp;isFromPublicArea=True&amp;isModal=False" TargetMode="External"/><Relationship Id="rId167" Type="http://schemas.openxmlformats.org/officeDocument/2006/relationships/hyperlink" Target="https://community.secop.gov.co/Public/Tendering/OpportunityDetail/Index?noticeUID=CO1.NTC.6633399&amp;isFromPublicArea=True&amp;isModal=False" TargetMode="External"/><Relationship Id="rId188" Type="http://schemas.openxmlformats.org/officeDocument/2006/relationships/hyperlink" Target="https://community.secop.gov.co/Public/Tendering/OpportunityDetail/Index?noticeUID=CO1.NTC.6635218&amp;isFromPublicArea=True&amp;isModal=False" TargetMode="External"/><Relationship Id="rId311" Type="http://schemas.openxmlformats.org/officeDocument/2006/relationships/hyperlink" Target="https://community.secop.gov.co/Public/Tendering/OpportunityDetail/Index?noticeUID=CO1.NTC.6787177&amp;isFromPublicArea=True&amp;isModal=False" TargetMode="External"/><Relationship Id="rId332" Type="http://schemas.openxmlformats.org/officeDocument/2006/relationships/hyperlink" Target="https://community.secop.gov.co/Public/Tendering/OpportunityDetail/Index?noticeUID=CO1.NTC.6867373&amp;isFromPublicArea=True&amp;isModal=False" TargetMode="External"/><Relationship Id="rId353" Type="http://schemas.openxmlformats.org/officeDocument/2006/relationships/hyperlink" Target="https://community.secop.gov.co/Public/Tendering/OpportunityDetail/Index?noticeUID=CO1.NTC.6883966&amp;isFromPublicArea=True&amp;isModal=False" TargetMode="External"/><Relationship Id="rId374" Type="http://schemas.openxmlformats.org/officeDocument/2006/relationships/hyperlink" Target="https://community.secop.gov.co/Public/Tendering/OpportunityDetail/Index?noticeUID=CO1.NTC.6938454&amp;isFromPublicArea=True&amp;isModal=False" TargetMode="External"/><Relationship Id="rId395" Type="http://schemas.openxmlformats.org/officeDocument/2006/relationships/hyperlink" Target="https://community.secop.gov.co/Public/Tendering/OpportunityDetail/Index?noticeUID=CO1.NTC.6933236&amp;isFromPublicArea=True&amp;isModal=False" TargetMode="External"/><Relationship Id="rId409" Type="http://schemas.openxmlformats.org/officeDocument/2006/relationships/hyperlink" Target="https://community.secop.gov.co/Public/Tendering/OpportunityDetail/Index?noticeUID=CO1.NTC.7048686&amp;isFromPublicArea=True&amp;isModal=False" TargetMode="External"/><Relationship Id="rId71" Type="http://schemas.openxmlformats.org/officeDocument/2006/relationships/hyperlink" Target="https://community.secop.gov.co/Public/Tendering/OpportunityDetail/Index?noticeUID=CO1.NTC.6308889&amp;isFromPublicArea=True&amp;isModal=False" TargetMode="External"/><Relationship Id="rId92" Type="http://schemas.openxmlformats.org/officeDocument/2006/relationships/hyperlink" Target="https://community.secop.gov.co/Public/Tendering/OpportunityDetail/Index?noticeUID=CO1.NTC.6313282&amp;isFromPublicArea=True&amp;isModal=False" TargetMode="External"/><Relationship Id="rId213" Type="http://schemas.openxmlformats.org/officeDocument/2006/relationships/hyperlink" Target="https://community.secop.gov.co/Public/Tendering/OpportunityDetail/Index?noticeUID=CO1.NTC.6663613&amp;isFromPublicArea=True&amp;isModal=False" TargetMode="External"/><Relationship Id="rId234" Type="http://schemas.openxmlformats.org/officeDocument/2006/relationships/hyperlink" Target="https://community.secop.gov.co/Public/Tendering/OpportunityDetail/Index?noticeUID=CO1.NTC.6705591&amp;isFromPublicArea=True&amp;isModal=False" TargetMode="External"/><Relationship Id="rId420" Type="http://schemas.openxmlformats.org/officeDocument/2006/relationships/hyperlink" Target="https://community.secop.gov.co/Public/Tendering/OpportunityDetail/Index?noticeUID=CO1.NTC.7094405&amp;isFromPublicArea=True&amp;isModal=False" TargetMode="External"/><Relationship Id="rId2" Type="http://schemas.openxmlformats.org/officeDocument/2006/relationships/hyperlink" Target="https://community.secop.gov.co/Public/Tendering/OpportunityDetail/Index?noticeUID=CO1.NTC.6197226&amp;isFromPublicArea=True&amp;isModal=true&amp;asPopupView=true" TargetMode="External"/><Relationship Id="rId29" Type="http://schemas.openxmlformats.org/officeDocument/2006/relationships/hyperlink" Target="https://community.secop.gov.co/Public/Tendering/OpportunityDetail/Index?noticeUID=CO1.NTC.6278869&amp;isFromPublicArea=True&amp;isModal=False" TargetMode="External"/><Relationship Id="rId255" Type="http://schemas.openxmlformats.org/officeDocument/2006/relationships/hyperlink" Target="https://community.secop.gov.co/Public/Tendering/OpportunityDetail/Index?noticeUID=CO1.NTC.6720047&amp;isFromPublicArea=True&amp;isModal=False" TargetMode="External"/><Relationship Id="rId276" Type="http://schemas.openxmlformats.org/officeDocument/2006/relationships/hyperlink" Target="https://community.secop.gov.co/Public/Tendering/ContractNoticePhases/View?PPI=CO1.PPI.34392965&amp;isFromPublicArea=True&amp;isModal=False" TargetMode="External"/><Relationship Id="rId297" Type="http://schemas.openxmlformats.org/officeDocument/2006/relationships/hyperlink" Target="https://community.secop.gov.co/Public/Tendering/OpportunityDetail/Index?noticeUID=CO1.NTC.6762714&amp;isFromPublicArea=True&amp;isModal=False" TargetMode="External"/><Relationship Id="rId441" Type="http://schemas.openxmlformats.org/officeDocument/2006/relationships/hyperlink" Target="https://community.secop.gov.co/Public/Tendering/OpportunityDetail/Index?noticeUID=CO1.NTC.7151487&amp;isFromPublicArea=True&amp;isModal=False" TargetMode="External"/><Relationship Id="rId462" Type="http://schemas.openxmlformats.org/officeDocument/2006/relationships/hyperlink" Target="https://community.secop.gov.co/Public/Tendering/ContractNoticePhases/View?PPI=CO1.PPI.35832570&amp;isFromPublicArea=True&amp;isModal=False" TargetMode="External"/><Relationship Id="rId40" Type="http://schemas.openxmlformats.org/officeDocument/2006/relationships/hyperlink" Target="https://community.secop.gov.co/Public/Tendering/ContractNoticePhases/View?PPI=CO1.PPI.32532548&amp;isFromPublicArea=True&amp;isModal=False" TargetMode="External"/><Relationship Id="rId115" Type="http://schemas.openxmlformats.org/officeDocument/2006/relationships/hyperlink" Target="https://community.secop.gov.co/Public/Tendering/OpportunityDetail/Index?noticeUID=CO1.NTC.6384819&amp;isFromPublicArea=True&amp;isModal=False" TargetMode="External"/><Relationship Id="rId136" Type="http://schemas.openxmlformats.org/officeDocument/2006/relationships/hyperlink" Target="https://community.secop.gov.co/Public/Tendering/OpportunityDetail/Index?noticeUID=CO1.NTC.6494908&amp;isFromPublicArea=True&amp;isModal=False" TargetMode="External"/><Relationship Id="rId157" Type="http://schemas.openxmlformats.org/officeDocument/2006/relationships/hyperlink" Target="https://community.secop.gov.co/Public/Tendering/OpportunityDetail/Index?noticeUID=CO1.NTC.6625770&amp;isFromPublicArea=True&amp;isModal=False" TargetMode="External"/><Relationship Id="rId178" Type="http://schemas.openxmlformats.org/officeDocument/2006/relationships/hyperlink" Target="https://community.secop.gov.co/Public/Tendering/OpportunityDetail/Index?noticeUID=CO1.NTC.6632163&amp;isFromPublicArea=True&amp;isModal=False" TargetMode="External"/><Relationship Id="rId301" Type="http://schemas.openxmlformats.org/officeDocument/2006/relationships/hyperlink" Target="https://community.secop.gov.co/Public/Tendering/OpportunityDetail/Index?noticeUID=CO1.NTC.6751776&amp;isFromPublicArea=True&amp;isModal=False" TargetMode="External"/><Relationship Id="rId322" Type="http://schemas.openxmlformats.org/officeDocument/2006/relationships/hyperlink" Target="https://community.secop.gov.co/Public/Tendering/OpportunityDetail/Index?noticeUID=CO1.NTC.6880145&amp;isFromPublicArea=True&amp;isModal=Fals" TargetMode="External"/><Relationship Id="rId343" Type="http://schemas.openxmlformats.org/officeDocument/2006/relationships/hyperlink" Target="https://community.secop.gov.co/Public/Tendering/OpportunityDetail/Index?noticeUID=CO1.NTC.6873672&amp;isFromPublicArea=True&amp;isModal=False" TargetMode="External"/><Relationship Id="rId364" Type="http://schemas.openxmlformats.org/officeDocument/2006/relationships/hyperlink" Target="https://community.secop.gov.co/Public/Tendering/OpportunityDetail/Index?noticeUID=CO1.NTC.6832113&amp;isFromPublicArea=True&amp;isModal=False" TargetMode="External"/><Relationship Id="rId61" Type="http://schemas.openxmlformats.org/officeDocument/2006/relationships/hyperlink" Target="https://community.secop.gov.co/Public/Tendering/OpportunityDetail/Index?noticeUID=CO1.NTC.6304171&amp;isFromPublicArea=True&amp;isModal=False" TargetMode="External"/><Relationship Id="rId82" Type="http://schemas.openxmlformats.org/officeDocument/2006/relationships/hyperlink" Target="https://community.secop.gov.co/Public/Tendering/OpportunityDetail/Index?noticeUID=CO1.NTC.6310254&amp;isFromPublicArea=True&amp;isModal=False" TargetMode="External"/><Relationship Id="rId199" Type="http://schemas.openxmlformats.org/officeDocument/2006/relationships/hyperlink" Target="https://community.secop.gov.co/Public/Tendering/OpportunityDetail/Index?noticeUID=CO1.NTC.6680936&amp;isFromPublicArea=True&amp;isModal=False" TargetMode="External"/><Relationship Id="rId203" Type="http://schemas.openxmlformats.org/officeDocument/2006/relationships/hyperlink" Target="https://community.secop.gov.co/Public/Tendering/OpportunityDetail/Index?noticeUID=CO1.NTC.6666255&amp;isFromPublicArea=True&amp;isModal=False" TargetMode="External"/><Relationship Id="rId385" Type="http://schemas.openxmlformats.org/officeDocument/2006/relationships/hyperlink" Target="https://community.secop.gov.co/Public/Tendering/OpportunityDetail/Index?noticeUID=CO1.NTC.6928677&amp;isFromPublicArea=True&amp;isModal=False" TargetMode="External"/><Relationship Id="rId19" Type="http://schemas.openxmlformats.org/officeDocument/2006/relationships/hyperlink" Target="https://community.secop.gov.co/Public/Tendering/OpportunityDetail/Index?noticeUID=CO1.NTC.6270460&amp;isFromPublicArea=True&amp;isModal=False" TargetMode="External"/><Relationship Id="rId224" Type="http://schemas.openxmlformats.org/officeDocument/2006/relationships/hyperlink" Target="https://community.secop.gov.co/Public/Tendering/OpportunityDetail/Index?noticeUID=CO1.NTC.6675526&amp;isFromPublicArea=True&amp;isModal=False" TargetMode="External"/><Relationship Id="rId245" Type="http://schemas.openxmlformats.org/officeDocument/2006/relationships/hyperlink" Target="https://community.secop.gov.co/Public/Tendering/ContractNoticePhases/View?PPI=CO1.PPI.34265951&amp;isFromPublicArea=True&amp;isModal=False" TargetMode="External"/><Relationship Id="rId266" Type="http://schemas.openxmlformats.org/officeDocument/2006/relationships/hyperlink" Target="https://community.secop.gov.co/Public/Tendering/ContractNoticePhases/View?PPI=CO1.PPI.34350190&amp;isFromPublicArea=True&amp;isModal=False" TargetMode="External"/><Relationship Id="rId287" Type="http://schemas.openxmlformats.org/officeDocument/2006/relationships/hyperlink" Target="https://community.secop.gov.co/Public/Tendering/OpportunityDetail/Index?noticeUID=CO1.NTC.6737924&amp;isFromPublicArea=True&amp;isModal=False" TargetMode="External"/><Relationship Id="rId410" Type="http://schemas.openxmlformats.org/officeDocument/2006/relationships/hyperlink" Target="https://community.secop.gov.co/Public/Tendering/OpportunityDetail/Index?noticeUID=CO1.NTC.7074526&amp;isFromPublicArea=True&amp;isModal=False" TargetMode="External"/><Relationship Id="rId431" Type="http://schemas.openxmlformats.org/officeDocument/2006/relationships/hyperlink" Target="https://community.secop.gov.co/Public/Tendering/OpportunityDetail/Index?noticeUID=CO1.NTC.7090717&amp;isFromPublicArea=True&amp;isModal=False" TargetMode="External"/><Relationship Id="rId452" Type="http://schemas.openxmlformats.org/officeDocument/2006/relationships/hyperlink" Target="https://community.secop.gov.co/Public/Tendering/OpportunityDetail/Index?noticeUID=CO1.NTC.6264713&amp;isFromPublicArea=True&amp;isModal=False" TargetMode="External"/><Relationship Id="rId473" Type="http://schemas.openxmlformats.org/officeDocument/2006/relationships/hyperlink" Target="https://www.colombiacompra.gov.co/tienda-virtual-del-estado-colombiano/ordenes-compra/140592" TargetMode="External"/><Relationship Id="rId30" Type="http://schemas.openxmlformats.org/officeDocument/2006/relationships/hyperlink" Target="https://community.secop.gov.co/Public/Tendering/OpportunityDetail/Index?noticeUID=CO1.NTC.6277774&amp;isFromPublicArea=True&amp;isModal=False" TargetMode="External"/><Relationship Id="rId105" Type="http://schemas.openxmlformats.org/officeDocument/2006/relationships/hyperlink" Target="https://community.secop.gov.co/Public/Tendering/OpportunityDetail/Index?noticeUID=CO1.NTC.6322757&amp;isFromPublicArea=True&amp;isModal=False" TargetMode="External"/><Relationship Id="rId126" Type="http://schemas.openxmlformats.org/officeDocument/2006/relationships/hyperlink" Target="https://community.secop.gov.co/Public/Tendering/OpportunityDetail/Index?noticeUID=CO1.NTC.6457628&amp;isFromPublicArea=True&amp;isModal=False" TargetMode="External"/><Relationship Id="rId147" Type="http://schemas.openxmlformats.org/officeDocument/2006/relationships/hyperlink" Target="https://community.secop.gov.co/Public/Tendering/OpportunityDetail/Index?noticeUID=CO1.NTC.6574176&amp;isFromPublicArea=True&amp;isModal=False" TargetMode="External"/><Relationship Id="rId168" Type="http://schemas.openxmlformats.org/officeDocument/2006/relationships/hyperlink" Target="https://community.secop.gov.co/Public/Tendering/OpportunityDetail/Index?noticeUID=CO1.NTC.6629806&amp;isFromPublicArea=True&amp;isModal=False" TargetMode="External"/><Relationship Id="rId312" Type="http://schemas.openxmlformats.org/officeDocument/2006/relationships/hyperlink" Target="https://community.secop.gov.co/Public/Tendering/OpportunityDetail/Index?noticeUID=CO1.NTC.6787517&amp;isFromPublicArea=True&amp;isModal=False" TargetMode="External"/><Relationship Id="rId333" Type="http://schemas.openxmlformats.org/officeDocument/2006/relationships/hyperlink" Target="https://community.secop.gov.co/Public/Tendering/OpportunityDetail/Index?noticeUID=CO1.NTC.6868403&amp;isFromPublicArea=True&amp;isModal=False" TargetMode="External"/><Relationship Id="rId354" Type="http://schemas.openxmlformats.org/officeDocument/2006/relationships/hyperlink" Target="https://community.secop.gov.co/Public/Tendering/OpportunityDetail/Index?noticeUID=CO1.NTC.6898790&amp;isFromPublicArea=True&amp;isModal=False" TargetMode="External"/><Relationship Id="rId51" Type="http://schemas.openxmlformats.org/officeDocument/2006/relationships/hyperlink" Target="https://community.secop.gov.co/Public/Tendering/OpportunityDetail/Index?noticeUID=CO1.NTC.6306129&amp;isFromPublicArea=True&amp;isModal=False" TargetMode="External"/><Relationship Id="rId72" Type="http://schemas.openxmlformats.org/officeDocument/2006/relationships/hyperlink" Target="https://community.secop.gov.co/Public/Tendering/OpportunityDetail/Index?noticeUID=CO1.NTC.6309387&amp;isFromPublicArea=True&amp;isModal=False" TargetMode="External"/><Relationship Id="rId93" Type="http://schemas.openxmlformats.org/officeDocument/2006/relationships/hyperlink" Target="https://community.secop.gov.co/Public/Tendering/OpportunityDetail/Index?noticeUID=CO1.NTC.6313829&amp;isFromPublicArea=True&amp;isModal=False" TargetMode="External"/><Relationship Id="rId189" Type="http://schemas.openxmlformats.org/officeDocument/2006/relationships/hyperlink" Target="https://community.secop.gov.co/Public/Tendering/OpportunityDetail/Index?noticeUID=CO1.NTC.6645719&amp;isFromPublicArea=True&amp;isModal=False" TargetMode="External"/><Relationship Id="rId375" Type="http://schemas.openxmlformats.org/officeDocument/2006/relationships/hyperlink" Target="https://community.secop.gov.co/Public/Tendering/OpportunityDetail/Index?noticeUID=CO1.NTC.6950294&amp;isFromPublicArea=True&amp;isModal=False" TargetMode="External"/><Relationship Id="rId396" Type="http://schemas.openxmlformats.org/officeDocument/2006/relationships/hyperlink" Target="https://community.secop.gov.co/Public/Tendering/OpportunityDetail/Index?noticeUID=CO1.NTC.6482275&amp;isFromPublicArea=True&amp;isModal=False" TargetMode="External"/><Relationship Id="rId3" Type="http://schemas.openxmlformats.org/officeDocument/2006/relationships/hyperlink" Target="https://community.secop.gov.co/Public/Tendering/OpportunityDetail/Index?noticeUID=CO1.NTC.6211413&amp;isFromPublicArea=True&amp;isModal=False" TargetMode="External"/><Relationship Id="rId214" Type="http://schemas.openxmlformats.org/officeDocument/2006/relationships/hyperlink" Target="https://community.secop.gov.co/Public/Tendering/OpportunityDetail/Index?noticeUID=CO1.NTC.6663384&amp;isFromPublicArea=True&amp;isModal=False" TargetMode="External"/><Relationship Id="rId235" Type="http://schemas.openxmlformats.org/officeDocument/2006/relationships/hyperlink" Target="https://community.secop.gov.co/Public/Tendering/OpportunityDetail/Index?noticeUID=CO1.NTC.6663941&amp;isFromPublicArea=True&amp;isModal=False" TargetMode="External"/><Relationship Id="rId256" Type="http://schemas.openxmlformats.org/officeDocument/2006/relationships/hyperlink" Target="https://community.secop.gov.co/Public/Tendering/OpportunityDetail/Index?noticeUID=CO1.NTC.6718768&amp;isFromPublicArea=True&amp;isModal=False" TargetMode="External"/><Relationship Id="rId277" Type="http://schemas.openxmlformats.org/officeDocument/2006/relationships/hyperlink" Target="https://community.secop.gov.co/Public/Tendering/OpportunityDetail/Index?noticeUID=CO1.NTC.6746709&amp;isFromPublicArea=True&amp;isModal=False" TargetMode="External"/><Relationship Id="rId298" Type="http://schemas.openxmlformats.org/officeDocument/2006/relationships/hyperlink" Target="https://community.secop.gov.co/Public/Tendering/OpportunityDetail/Index?noticeUID=CO1.NTC.6762432&amp;isFromPublicArea=True&amp;isModal=False" TargetMode="External"/><Relationship Id="rId400" Type="http://schemas.openxmlformats.org/officeDocument/2006/relationships/hyperlink" Target="https://community.secop.gov.co/Public/Tendering/ContractNoticePhases/View?PPI=CO1.PPI.35538631&amp;isFromPublicArea=True&amp;isModal=False" TargetMode="External"/><Relationship Id="rId421" Type="http://schemas.openxmlformats.org/officeDocument/2006/relationships/hyperlink" Target="https://community.secop.gov.co/Public/Tendering/OpportunityDetail/Index?noticeUID=CO1.NTC.7117008&amp;isFromPublicArea=True&amp;isModal=False" TargetMode="External"/><Relationship Id="rId442" Type="http://schemas.openxmlformats.org/officeDocument/2006/relationships/hyperlink" Target="https://community.secop.gov.co/Public/Tendering/OpportunityDetail/Index?noticeUID=CO1.NTC.7162800&amp;isFromPublicArea=True&amp;isModal=False" TargetMode="External"/><Relationship Id="rId463" Type="http://schemas.openxmlformats.org/officeDocument/2006/relationships/hyperlink" Target="https://community.secop.gov.co/Public/Tendering/ContractNoticePhases/View?PPI=CO1.PPI.35832570&amp;isFromPublicArea=True&amp;isModal=False" TargetMode="External"/><Relationship Id="rId116" Type="http://schemas.openxmlformats.org/officeDocument/2006/relationships/hyperlink" Target="https://community.secop.gov.co/Public/Tendering/OpportunityDetail/Index?noticeUID=CO1.NTC.6389538&amp;isFromPublicArea=True&amp;isModal=False" TargetMode="External"/><Relationship Id="rId137" Type="http://schemas.openxmlformats.org/officeDocument/2006/relationships/hyperlink" Target="https://community.secop.gov.co/Public/Tendering/OpportunityDetail/Index?noticeUID=CO1.NTC.6529105&amp;isFromPublicArea=True&amp;isModal=False" TargetMode="External"/><Relationship Id="rId158" Type="http://schemas.openxmlformats.org/officeDocument/2006/relationships/hyperlink" Target="https://community.secop.gov.co/Public/Tendering/OpportunityDetail/Index?noticeUID=CO1.NTC.6618456&amp;isFromPublicArea=True&amp;isModal=False" TargetMode="External"/><Relationship Id="rId302" Type="http://schemas.openxmlformats.org/officeDocument/2006/relationships/hyperlink" Target="https://community.secop.gov.co/Public/Tendering/OpportunityDetail/Index?noticeUID=CO1.NTC.6770536&amp;isFromPublicArea=True&amp;isModal=False" TargetMode="External"/><Relationship Id="rId323" Type="http://schemas.openxmlformats.org/officeDocument/2006/relationships/hyperlink" Target="https://community.secop.gov.co/Public/Tendering/OpportunityDetail/Index?noticeUID=CO1.NTC.6883911&amp;isFromPublicArea=True&amp;isModal=False" TargetMode="External"/><Relationship Id="rId344" Type="http://schemas.openxmlformats.org/officeDocument/2006/relationships/hyperlink" Target="https://community.secop.gov.co/Public/Tendering/OpportunityDetail/Index?noticeUID=CO1.NTC.6879549&amp;isFromPublicArea=True&amp;isModal=False" TargetMode="External"/><Relationship Id="rId20" Type="http://schemas.openxmlformats.org/officeDocument/2006/relationships/hyperlink" Target="https://community.secop.gov.co/Public/Tendering/OpportunityDetail/Index?noticeUID=CO1.NTC.6269851&amp;isFromPublicArea=True&amp;isModal=False" TargetMode="External"/><Relationship Id="rId41" Type="http://schemas.openxmlformats.org/officeDocument/2006/relationships/hyperlink" Target="https://community.secop.gov.co/Public/Tendering/OpportunityDetail/Index?noticeUID=CO1.NTC.6291978&amp;isFromPublicArea=True&amp;isModal=False" TargetMode="External"/><Relationship Id="rId62" Type="http://schemas.openxmlformats.org/officeDocument/2006/relationships/hyperlink" Target="https://community.secop.gov.co/Public/Tendering/OpportunityDetail/Index?noticeUID=CO1.NTC.6304171&amp;isFromPublicArea=True&amp;isModal=False" TargetMode="External"/><Relationship Id="rId83" Type="http://schemas.openxmlformats.org/officeDocument/2006/relationships/hyperlink" Target="https://community.secop.gov.co/Public/Tendering/OpportunityDetail/Index?noticeUID=CO1.NTC.6311617&amp;isFromPublicArea=True&amp;isModal=False" TargetMode="External"/><Relationship Id="rId179" Type="http://schemas.openxmlformats.org/officeDocument/2006/relationships/hyperlink" Target="https://community.secop.gov.co/Public/Tendering/OpportunityDetail/Index?noticeUID=CO1.NTC.6650644&amp;isFromPublicArea=True&amp;isModal=False" TargetMode="External"/><Relationship Id="rId365" Type="http://schemas.openxmlformats.org/officeDocument/2006/relationships/hyperlink" Target="https://community.secop.gov.co/Public/Tendering/OpportunityDetail/Index?noticeUID=CO1.NTC.6865689&amp;isFromPublicArea=True&amp;isModal=False" TargetMode="External"/><Relationship Id="rId386" Type="http://schemas.openxmlformats.org/officeDocument/2006/relationships/hyperlink" Target="https://community.secop.gov.co/Public/Tendering/OpportunityDetail/Index?noticeUID=CO1.NTC.6980166&amp;isFromPublicArea=True&amp;isModal=False" TargetMode="External"/><Relationship Id="rId190" Type="http://schemas.openxmlformats.org/officeDocument/2006/relationships/hyperlink" Target="https://community.secop.gov.co/Public/Tendering/OpportunityDetail/Index?noticeUID=CO1.NTC.6686668&amp;isFromPublicArea=True&amp;isModal=False" TargetMode="External"/><Relationship Id="rId204" Type="http://schemas.openxmlformats.org/officeDocument/2006/relationships/hyperlink" Target="https://community.secop.gov.co/Public/Tendering/OpportunityDetail/Index?noticeUID=CO1.NTC.6658640&amp;isFromPublicArea=True&amp;isModal=False" TargetMode="External"/><Relationship Id="rId225" Type="http://schemas.openxmlformats.org/officeDocument/2006/relationships/hyperlink" Target="https://community.secop.gov.co/Public/Tendering/OpportunityDetail/Index?noticeUID=CO1.NTC.6697777&amp;isFromPublicArea=True&amp;isModal=False" TargetMode="External"/><Relationship Id="rId246" Type="http://schemas.openxmlformats.org/officeDocument/2006/relationships/hyperlink" Target="https://community.secop.gov.co/Public/Tendering/OpportunityDetail/Index?noticeUID=CO1.NTC.6705963&amp;isFromPublicArea=True&amp;isModal=False" TargetMode="External"/><Relationship Id="rId267" Type="http://schemas.openxmlformats.org/officeDocument/2006/relationships/hyperlink" Target="https://community.secop.gov.co/Public/Tendering/ContractNoticePhases/View?PPI=CO1.PPI.34388017&amp;isFromPublicArea=True&amp;isModal=False" TargetMode="External"/><Relationship Id="rId288" Type="http://schemas.openxmlformats.org/officeDocument/2006/relationships/hyperlink" Target="https://community.secop.gov.co/Public/Tendering/OpportunityDetail/Index?noticeUID=CO1.NTC.6760492&amp;isFromPublicArea=True&amp;isModal=False" TargetMode="External"/><Relationship Id="rId411" Type="http://schemas.openxmlformats.org/officeDocument/2006/relationships/hyperlink" Target="https://community.secop.gov.co/Public/Tendering/OpportunityDetail/Index?noticeUID=CO1.NTC.7068873&amp;isFromPublicArea=True&amp;isModal=False" TargetMode="External"/><Relationship Id="rId432" Type="http://schemas.openxmlformats.org/officeDocument/2006/relationships/hyperlink" Target="https://community.secop.gov.co/Public/Tendering/OpportunityDetail/Index?noticeUID=CO1.NTC.7074263&amp;isFromPublicArea=True&amp;isModal=False" TargetMode="External"/><Relationship Id="rId453" Type="http://schemas.openxmlformats.org/officeDocument/2006/relationships/hyperlink" Target="https://community.secop.gov.co/Public/Tendering/OpportunityDetail/Index?noticeUID=CO1.NTC.6712003&amp;isFromPublicArea=True&amp;isModal=False" TargetMode="External"/><Relationship Id="rId474" Type="http://schemas.openxmlformats.org/officeDocument/2006/relationships/hyperlink" Target="https://www.colombiacompra.gov.co/tienda-virtual-del-estado-colombiano/ordenes-compra/140604" TargetMode="External"/><Relationship Id="rId106" Type="http://schemas.openxmlformats.org/officeDocument/2006/relationships/hyperlink" Target="https://community.secop.gov.co/Public/Tendering/OpportunityDetail/Index?noticeUID=CO1.NTC.6344567&amp;isFromPublicArea=True&amp;isModal=False" TargetMode="External"/><Relationship Id="rId127" Type="http://schemas.openxmlformats.org/officeDocument/2006/relationships/hyperlink" Target="https://community.secop.gov.co/Public/Tendering/ContractNoticePhases/View?PPI=CO1.PPI.33357781&amp;isFromPublicArea=True&amp;isModal=False" TargetMode="External"/><Relationship Id="rId313" Type="http://schemas.openxmlformats.org/officeDocument/2006/relationships/hyperlink" Target="https://community.secop.gov.co/Public/Tendering/OpportunityDetail/Index?noticeUID=CO1.NTC.6787493&amp;isFromPublicArea=True&amp;isModal=False" TargetMode="External"/><Relationship Id="rId10" Type="http://schemas.openxmlformats.org/officeDocument/2006/relationships/hyperlink" Target="https://community.secop.gov.co/Public/Tendering/OpportunityDetail/Index?noticeUID=CO1.NTC.6282756&amp;isFromPublicArea=True&amp;isModal=False" TargetMode="External"/><Relationship Id="rId31" Type="http://schemas.openxmlformats.org/officeDocument/2006/relationships/hyperlink" Target="https://community.secop.gov.co/Public/Tendering/OpportunityDetail/Index?noticeUID=CO1.NTC.6278189&amp;isFromPublicArea=True&amp;isModal=False" TargetMode="External"/><Relationship Id="rId52" Type="http://schemas.openxmlformats.org/officeDocument/2006/relationships/hyperlink" Target="https://community.secop.gov.co/Public/Tendering/ContractNoticePhases/View?PPI=CO1.PPI.32606858&amp;isFromPublicArea=True&amp;isModal=False" TargetMode="External"/><Relationship Id="rId73" Type="http://schemas.openxmlformats.org/officeDocument/2006/relationships/hyperlink" Target="https://community.secop.gov.co/Public/Tendering/OpportunityDetail/Index?noticeUID=CO1.NTC.6309598&amp;isFromPublicArea=True&amp;isModal=False" TargetMode="External"/><Relationship Id="rId94" Type="http://schemas.openxmlformats.org/officeDocument/2006/relationships/hyperlink" Target="https://community.secop.gov.co/Public/Tendering/OpportunityDetail/Index?noticeUID=CO1.NTC.6320568&amp;isFromPublicArea=True&amp;isModal=False" TargetMode="External"/><Relationship Id="rId148" Type="http://schemas.openxmlformats.org/officeDocument/2006/relationships/hyperlink" Target="https://community.secop.gov.co/Public/Tendering/OpportunityDetail/Index?noticeUID=CO1.NTC.6563323&amp;isFromPublicArea=True&amp;isModal=False" TargetMode="External"/><Relationship Id="rId169" Type="http://schemas.openxmlformats.org/officeDocument/2006/relationships/hyperlink" Target="https://community.secop.gov.co/Public/Tendering/OpportunityDetail/Index?noticeUID=CO1.NTC.6625012&amp;isFromPublicArea=True&amp;isModal=False" TargetMode="External"/><Relationship Id="rId334" Type="http://schemas.openxmlformats.org/officeDocument/2006/relationships/hyperlink" Target="https://community.secop.gov.co/Public/Tendering/OpportunityDetail/Index?noticeUID=CO1.NTC.6867396&amp;isFromPublicArea=True&amp;isModal=False" TargetMode="External"/><Relationship Id="rId355" Type="http://schemas.openxmlformats.org/officeDocument/2006/relationships/hyperlink" Target="https://community.secop.gov.co/Public/Tendering/OpportunityDetail/Index?noticeUID=CO1.NTC.6906253&amp;isFromPublicArea=True&amp;isModal=False" TargetMode="External"/><Relationship Id="rId376" Type="http://schemas.openxmlformats.org/officeDocument/2006/relationships/hyperlink" Target="https://community.secop.gov.co/Public/Tendering/OpportunityDetail/Index?noticeUID=CO1.NTC.6958668&amp;isFromPublicArea=True&amp;isModal=False" TargetMode="External"/><Relationship Id="rId397" Type="http://schemas.openxmlformats.org/officeDocument/2006/relationships/hyperlink" Target="https://community.secop.gov.co/Public/Tendering/OpportunityDetail/Index?noticeUID=CO1.NTC.7014710&amp;isFromPublicArea=True&amp;isModal=Fa" TargetMode="External"/><Relationship Id="rId4" Type="http://schemas.openxmlformats.org/officeDocument/2006/relationships/hyperlink" Target="https://community.secop.gov.co/Public/Tendering/OpportunityDetail/Index?noticeUID=CO1.NTC.6211025&amp;isFromPublicArea=True&amp;isModal=False" TargetMode="External"/><Relationship Id="rId180" Type="http://schemas.openxmlformats.org/officeDocument/2006/relationships/hyperlink" Target="https://community.secop.gov.co/Public/Tendering/OpportunityDetail/Index?noticeUID=CO1.NTC.6648514&amp;isFromPublicArea=True&amp;isModal=False" TargetMode="External"/><Relationship Id="rId215" Type="http://schemas.openxmlformats.org/officeDocument/2006/relationships/hyperlink" Target="https://community.secop.gov.co/Public/Tendering/OpportunityDetail/Index?noticeUID=CO1.NTC.6663967&amp;isFromPublicArea=True&amp;isModal=False" TargetMode="External"/><Relationship Id="rId236" Type="http://schemas.openxmlformats.org/officeDocument/2006/relationships/hyperlink" Target="https://community.secop.gov.co/Public/Tendering/OpportunityDetail/Index?noticeUID=CO1.NTC.6722866&amp;isFromPublicArea=True&amp;isModal=False" TargetMode="External"/><Relationship Id="rId257" Type="http://schemas.openxmlformats.org/officeDocument/2006/relationships/hyperlink" Target="https://community.secop.gov.co/Public/Tendering/OpportunityDetail/Index?noticeUID=CO1.NTC.6718114&amp;isFromPublicArea=True&amp;isModal=False" TargetMode="External"/><Relationship Id="rId278" Type="http://schemas.openxmlformats.org/officeDocument/2006/relationships/hyperlink" Target="https://community.secop.gov.co/Public/Tendering/OpportunityDetail/Index?noticeUID=CO1.NTC.6744340&amp;isFromPublicArea=True&amp;isModal=False" TargetMode="External"/><Relationship Id="rId401" Type="http://schemas.openxmlformats.org/officeDocument/2006/relationships/hyperlink" Target="https://community.secop.gov.co/Public/Tendering/OpportunityDetail/Index?noticeUID=CO1.NTC.7047072&amp;isFromPublicArea=True&amp;isModal=False" TargetMode="External"/><Relationship Id="rId422" Type="http://schemas.openxmlformats.org/officeDocument/2006/relationships/hyperlink" Target="https://community.secop.gov.co/Public/Tendering/OpportunityDetail/Index?noticeUID=CO1.NTC.7083081&amp;isFromPublicArea=True&amp;isModal=False" TargetMode="External"/><Relationship Id="rId443" Type="http://schemas.openxmlformats.org/officeDocument/2006/relationships/hyperlink" Target="https://community.secop.gov.co/Public/Tendering/OpportunityDetail/Index?noticeUID=CO1.NTC.7131775&amp;isFromPublicArea=True&amp;isModal=False" TargetMode="External"/><Relationship Id="rId464" Type="http://schemas.openxmlformats.org/officeDocument/2006/relationships/hyperlink" Target="https://community.secop.gov.co/Public/Tendering/OpportunityDetail/Index?noticeUID=CO1.NTC.7027130&amp;isFromPublicArea=True&amp;isModal=False" TargetMode="External"/><Relationship Id="rId303" Type="http://schemas.openxmlformats.org/officeDocument/2006/relationships/hyperlink" Target="https://community.secop.gov.co/Public/Tendering/OpportunityDetail/Index?noticeUID=CO1.NTC.6766530&amp;isFromPublicArea=True&amp;isModal=False" TargetMode="External"/><Relationship Id="rId42" Type="http://schemas.openxmlformats.org/officeDocument/2006/relationships/hyperlink" Target="https://community.secop.gov.co/Public/Tendering/ContractNoticePhases/View?https://community.secop.gov.co/Public/Tendering/OpportunityDetail/Index?noticeUID=CO1.NTC.6295263&amp;isFromPublicArea=True&amp;isModal=False" TargetMode="External"/><Relationship Id="rId84" Type="http://schemas.openxmlformats.org/officeDocument/2006/relationships/hyperlink" Target="https://community.secop.gov.co/Public/Tendering/OpportunityDetail/Index?noticeUID=CO1.NTC.6311437&amp;isFromPublicArea=True&amp;isModal=False" TargetMode="External"/><Relationship Id="rId138" Type="http://schemas.openxmlformats.org/officeDocument/2006/relationships/hyperlink" Target="https://community.secop.gov.co/Public/Tendering/OpportunityDetail/Index?noticeUID=CO1.NTC.6495036&amp;isFromPublicArea=True&amp;isModal=False" TargetMode="External"/><Relationship Id="rId345" Type="http://schemas.openxmlformats.org/officeDocument/2006/relationships/hyperlink" Target="https://community.secop.gov.co/Public/Tendering/OpportunityDetail/Index?noticeUID=CO1.NTC.6881831&amp;isFromPublicArea=True&amp;isModal=False" TargetMode="External"/><Relationship Id="rId387" Type="http://schemas.openxmlformats.org/officeDocument/2006/relationships/hyperlink" Target="https://community.secop.gov.co/Public/Tendering/ContractNoticePhases/View?PPI=CO1.PPI.35296143&amp;isFromPublicArea=True&amp;isModal=False" TargetMode="External"/><Relationship Id="rId191" Type="http://schemas.openxmlformats.org/officeDocument/2006/relationships/hyperlink" Target="https://community.secop.gov.co/Public/Tendering/OpportunityDetail/Index?noticeUID=CO1.NTC.6646458&amp;isFromPublicArea=True&amp;isModal=False" TargetMode="External"/><Relationship Id="rId205" Type="http://schemas.openxmlformats.org/officeDocument/2006/relationships/hyperlink" Target="https://community.secop.gov.co/Public/Tendering/OpportunityDetail/Index?noticeUID=CO1.NTC.6660071&amp;isFromPublicArea=True&amp;isModal=False" TargetMode="External"/><Relationship Id="rId247" Type="http://schemas.openxmlformats.org/officeDocument/2006/relationships/hyperlink" Target="https://community.secop.gov.co/Public/Tendering/OpportunityDetail/Index?noticeUID=CO1.NTC.6715626&amp;isFromPublicArea=True&amp;isModal=False" TargetMode="External"/><Relationship Id="rId412" Type="http://schemas.openxmlformats.org/officeDocument/2006/relationships/hyperlink" Target="https://community.secop.gov.co/Public/Tendering/ContractNoticePhases/View?PPI=CO1.PPI.35749995&amp;isFromPublicArea=True&amp;isModal=False" TargetMode="External"/><Relationship Id="rId107" Type="http://schemas.openxmlformats.org/officeDocument/2006/relationships/hyperlink" Target="https://community.secop.gov.co/Public/Tendering/OpportunityDetail/Index?noticeUID=CO1.NTC.6340462&amp;isFromPublicArea=True&amp;isModal=False" TargetMode="External"/><Relationship Id="rId289" Type="http://schemas.openxmlformats.org/officeDocument/2006/relationships/hyperlink" Target="https://community.secop.gov.co/Public/Tendering/OpportunityDetail/Index?noticeUID=CO1.NTC.6749634&amp;isFromPublicArea=True&amp;isModal=False" TargetMode="External"/><Relationship Id="rId454" Type="http://schemas.openxmlformats.org/officeDocument/2006/relationships/hyperlink" Target="https://community.secop.gov.co/Public/Tendering/OpportunityDetail/Index?noticeUID=CO1.NTC.6651383&amp;isFromPublicArea=True&amp;isModal=False" TargetMode="External"/><Relationship Id="rId11" Type="http://schemas.openxmlformats.org/officeDocument/2006/relationships/hyperlink" Target="https://community.secop.gov.co/Public/Tendering/OpportunityDetail/Index?noticeUID=CO1.NTC.6264540&amp;isFromPublicArea=True&amp;isModal=False" TargetMode="External"/><Relationship Id="rId53" Type="http://schemas.openxmlformats.org/officeDocument/2006/relationships/hyperlink" Target="https://community.secop.gov.co/Public/Tendering/OpportunityDetail/Index?noticeUID=CO1.NTC.6308038&amp;isFromPublicArea=True&amp;isModal=False" TargetMode="External"/><Relationship Id="rId149" Type="http://schemas.openxmlformats.org/officeDocument/2006/relationships/hyperlink" Target="https://community.secop.gov.co/Public/Tendering/OpportunityDetail/Index?noticeUID=CO1.NTC.6576403&amp;isFromPublicArea=True&amp;isModal=False" TargetMode="External"/><Relationship Id="rId314" Type="http://schemas.openxmlformats.org/officeDocument/2006/relationships/hyperlink" Target="https://community.secop.gov.co/Public/Tendering/OpportunityDetail/Index?noticeUID=CO1.NTC.6662789&amp;isFromPublicArea=True&amp;isModal=False" TargetMode="External"/><Relationship Id="rId356" Type="http://schemas.openxmlformats.org/officeDocument/2006/relationships/hyperlink" Target="https://community.secop.gov.co/Public/Tendering/OpportunityDetail/Index?noticeUID=CO1.NTC.6908648&amp;isFromPublicArea=True&amp;isModal=False" TargetMode="External"/><Relationship Id="rId398" Type="http://schemas.openxmlformats.org/officeDocument/2006/relationships/hyperlink" Target="https://community.secop.gov.co/Public/Tendering/OpportunityDetail/Index?noticeUID=CO1.NTC.6538304&amp;isFromPublicArea=True&amp;isModal=False" TargetMode="External"/><Relationship Id="rId95" Type="http://schemas.openxmlformats.org/officeDocument/2006/relationships/hyperlink" Target="https://community.secop.gov.co/Public/Tendering/OpportunityDetail/Index?noticeUID=CO1.NTC.6313140&amp;isFromPublicArea=True&amp;isModal=False" TargetMode="External"/><Relationship Id="rId160" Type="http://schemas.openxmlformats.org/officeDocument/2006/relationships/hyperlink" Target="https://community.secop.gov.co/Public/Tendering/OpportunityDetail/Index?noticeUID=CO1.NTC.6590102&amp;isFromPublicArea=True&amp;isModal=False" TargetMode="External"/><Relationship Id="rId216" Type="http://schemas.openxmlformats.org/officeDocument/2006/relationships/hyperlink" Target="https://community.secop.gov.co/Public/Tendering/OpportunityDetail/Index?noticeUID=CO1.NTC.6662898&amp;isFromPublicArea=True&amp;isModal=False" TargetMode="External"/><Relationship Id="rId423" Type="http://schemas.openxmlformats.org/officeDocument/2006/relationships/hyperlink" Target="https://community.secop.gov.co/Public/Tendering/OpportunityDetail/Index?noticeUID=CO1.NTC.7116315&amp;isFromPublicArea=True&amp;isModal=False" TargetMode="External"/><Relationship Id="rId258" Type="http://schemas.openxmlformats.org/officeDocument/2006/relationships/hyperlink" Target="https://community.secop.gov.co/Public/Tendering/ContractNoticePhases/View?PPI=CO1.PPI.34163666&amp;isFromPublicArea=True&amp;isModal=False" TargetMode="External"/><Relationship Id="rId465" Type="http://schemas.openxmlformats.org/officeDocument/2006/relationships/hyperlink" Target="https://community.secop.gov.co/Public/Tendering/ContractNoticePhases/View?PPI=CO1.PPI.35105077&amp;isFromPublicArea=True&amp;isModal=False" TargetMode="External"/><Relationship Id="rId22" Type="http://schemas.openxmlformats.org/officeDocument/2006/relationships/hyperlink" Target="https://community.secop.gov.co/Public/Tendering/OpportunityDetail/Index?noticeUID=CO1.NTC.6270917&amp;isFromPublicArea=True&amp;isModal=False" TargetMode="External"/><Relationship Id="rId64" Type="http://schemas.openxmlformats.org/officeDocument/2006/relationships/hyperlink" Target="https://community.secop.gov.co/Public/Tendering/OpportunityDetail/Index?noticeUID=CO1.NTC.6307716&amp;isFromPublicArea=True&amp;isModal=False" TargetMode="External"/><Relationship Id="rId118" Type="http://schemas.openxmlformats.org/officeDocument/2006/relationships/hyperlink" Target="https://community.secop.gov.co/Public/Tendering/OpportunityDetail/Index?noticeUID=CO1.NTC.6389338&amp;isFromPublicArea=True&amp;isModal=False" TargetMode="External"/><Relationship Id="rId325" Type="http://schemas.openxmlformats.org/officeDocument/2006/relationships/hyperlink" Target="https://community.secop.gov.co/Public/Tendering/ContractNoticePhases/View?PPI=CO1.PPI.34863366&amp;isFromPublicArea=True&amp;isModal=False" TargetMode="External"/><Relationship Id="rId367" Type="http://schemas.openxmlformats.org/officeDocument/2006/relationships/hyperlink" Target="https://community.secop.gov.co/Public/Tendering/OpportunityDetail/Index?noticeUID=CO1.NTC.6663002&amp;isFromPublicArea=True&amp;isModal=False" TargetMode="External"/><Relationship Id="rId171" Type="http://schemas.openxmlformats.org/officeDocument/2006/relationships/hyperlink" Target="https://community.secop.gov.co/Public/Tendering/OpportunityDetail/Index?noticeUID=CO1.NTC.6619946&amp;isFromPublicArea=True&amp;isModal=False" TargetMode="External"/><Relationship Id="rId227" Type="http://schemas.openxmlformats.org/officeDocument/2006/relationships/hyperlink" Target="https://community.secop.gov.co/Public/Tendering/OpportunityDetail/Index?noticeUID=CO1.NTC.6689217&amp;isFromPublicArea=True&amp;isModal=False" TargetMode="External"/><Relationship Id="rId269" Type="http://schemas.openxmlformats.org/officeDocument/2006/relationships/hyperlink" Target="https://community.secop.gov.co/Public/Tendering/OpportunityDetail/Index?noticeUID=CO1.NTC.6738173&amp;isFromPublicArea=True&amp;isModal=False" TargetMode="External"/><Relationship Id="rId434" Type="http://schemas.openxmlformats.org/officeDocument/2006/relationships/hyperlink" Target="https://community.secop.gov.co/Public/Tendering/OpportunityDetail/Index?noticeUID=CO1.NTC.7123685&amp;isFromPublicArea=True&amp;isModal=False" TargetMode="External"/><Relationship Id="rId476" Type="http://schemas.openxmlformats.org/officeDocument/2006/relationships/hyperlink" Target="https://community.secop.gov.co/Public/Tendering/OpportunityDetail/Index?noticeUID=CO1.NTC.6702374&amp;isFromPublicArea=True&amp;isModal=False" TargetMode="External"/><Relationship Id="rId33" Type="http://schemas.openxmlformats.org/officeDocument/2006/relationships/hyperlink" Target="https://community.secop.gov.co/Public/Tendering/OpportunityDetail/Index?noticeUID=CO1.NTC.6284393&amp;isFromPublicArea=True&amp;isModal=False" TargetMode="External"/><Relationship Id="rId129" Type="http://schemas.openxmlformats.org/officeDocument/2006/relationships/hyperlink" Target="https://community.secop.gov.co/Public/Tendering/OpportunityDetail/Index?noticeUID=CO1.NTC.6489886&amp;isFromPublicArea=True&amp;isModal=False" TargetMode="External"/><Relationship Id="rId280" Type="http://schemas.openxmlformats.org/officeDocument/2006/relationships/hyperlink" Target="https://community.secop.gov.co/Public/Tendering/OpportunityDetail/Index?noticeUID=CO1.NTC.6746725&amp;isFromPublicArea=True&amp;isModal=False" TargetMode="External"/><Relationship Id="rId336" Type="http://schemas.openxmlformats.org/officeDocument/2006/relationships/hyperlink" Target="https://community.secop.gov.co/Public/Tendering/OpportunityDetail/Index?noticeUID=CO1.NTC.6881446&amp;isFromPublicArea=True&amp;isModal=False" TargetMode="External"/><Relationship Id="rId75" Type="http://schemas.openxmlformats.org/officeDocument/2006/relationships/hyperlink" Target="https://community.secop.gov.co/Public/Tendering/OpportunityDetail/Index?noticeUID=CO1.NTC.6312145&amp;isFromPublicArea=True&amp;isModal=False" TargetMode="External"/><Relationship Id="rId140" Type="http://schemas.openxmlformats.org/officeDocument/2006/relationships/hyperlink" Target="https://community.secop.gov.co/Public/Tendering/OpportunityDetail/Index?noticeUID=CO1.NTC.6523087&amp;isFromPublicArea=True&amp;isModal=False" TargetMode="External"/><Relationship Id="rId182" Type="http://schemas.openxmlformats.org/officeDocument/2006/relationships/hyperlink" Target="https://community.secop.gov.co/Public/Tendering/OpportunityDetail/Index?noticeUID=CO1.NTC.6624176&amp;isFromPublicArea=True&amp;isModal=False" TargetMode="External"/><Relationship Id="rId378" Type="http://schemas.openxmlformats.org/officeDocument/2006/relationships/hyperlink" Target="https://community.secop.gov.co/Public/Tendering/OpportunityDetail/Index?noticeUID=CO1.NTC.6965510&amp;isFromPublicArea=True&amp;isModal=False" TargetMode="External"/><Relationship Id="rId403" Type="http://schemas.openxmlformats.org/officeDocument/2006/relationships/hyperlink" Target="https://community.secop.gov.co/Public/Tendering/ContractNoticePhases/View?PPI=CO1.PPI.35639335&amp;isFromPublicArea=True&amp;isModal=False" TargetMode="External"/><Relationship Id="rId6" Type="http://schemas.openxmlformats.org/officeDocument/2006/relationships/hyperlink" Target="https://community.secop.gov.co/Public/Tendering/OpportunityDetail/Index?noticeUID=CO1.NTC.6253321&amp;isFromPublicArea=True&amp;isModal=False" TargetMode="External"/><Relationship Id="rId238" Type="http://schemas.openxmlformats.org/officeDocument/2006/relationships/hyperlink" Target="https://community.secop.gov.co/Public/Tendering/OpportunityDetail/Index?noticeUID=CO1.NTC.6715436&amp;isFromPublicArea=True&amp;isModal=False" TargetMode="External"/><Relationship Id="rId445" Type="http://schemas.openxmlformats.org/officeDocument/2006/relationships/hyperlink" Target="https://community.secop.gov.co/Public/Tendering/OpportunityDetail/Index?noticeUID=CO1.NTC.7149102&amp;isFromPublicArea=True&amp;isModal=False" TargetMode="External"/><Relationship Id="rId291" Type="http://schemas.openxmlformats.org/officeDocument/2006/relationships/hyperlink" Target="https://community.secop.gov.co/Public/Tendering/OpportunityDetail/Index?noticeUID=CO1.NTC.6752722&amp;isFromPublicArea=True&amp;isModal=False" TargetMode="External"/><Relationship Id="rId305" Type="http://schemas.openxmlformats.org/officeDocument/2006/relationships/hyperlink" Target="https://community.secop.gov.co/Public/Tendering/OpportunityDetail/Index?noticeUID=CO1.NTC.6769019&amp;isFromPublicArea=True&amp;isModal=False" TargetMode="External"/><Relationship Id="rId347" Type="http://schemas.openxmlformats.org/officeDocument/2006/relationships/hyperlink" Target="https://community.secop.gov.co/Public/Tendering/OpportunityDetail/Index?noticeUID=CO1.NTC.6884114&amp;isFromPublicArea=True&amp;isModal=False" TargetMode="External"/><Relationship Id="rId44" Type="http://schemas.openxmlformats.org/officeDocument/2006/relationships/hyperlink" Target="https://community.secop.gov.co/Public/Tendering/OpportunityDetail/Index?noticeUID=CO1.NTC.6291987&amp;isFromPublicArea=True&amp;isModal=False" TargetMode="External"/><Relationship Id="rId86" Type="http://schemas.openxmlformats.org/officeDocument/2006/relationships/hyperlink" Target="https://community.secop.gov.co/Public/Tendering/OpportunityDetail/Index?noticeUID=CO1.NTC.6310881&amp;isFromPublicArea=True&amp;isModal=False" TargetMode="External"/><Relationship Id="rId151" Type="http://schemas.openxmlformats.org/officeDocument/2006/relationships/hyperlink" Target="https://community.secop.gov.co/Public/Tendering/OpportunityDetail/Index?noticeUID=CO1.NTC.6575636&amp;isFromPublicArea=True&amp;isModal=False" TargetMode="External"/><Relationship Id="rId389" Type="http://schemas.openxmlformats.org/officeDocument/2006/relationships/hyperlink" Target="https://community.secop.gov.co/Public/Tendering/OpportunityDetail/Index?noticeUID=CO1.NTC.6986405&amp;isFromPublicArea=True&amp;isModal=False" TargetMode="External"/><Relationship Id="rId193" Type="http://schemas.openxmlformats.org/officeDocument/2006/relationships/hyperlink" Target="https://community.secop.gov.co/Public/Tendering/OpportunityDetail/Index?noticeUID=CO1.NTC.6637234&amp;isFromPublicArea=True&amp;isModal=False" TargetMode="External"/><Relationship Id="rId207" Type="http://schemas.openxmlformats.org/officeDocument/2006/relationships/hyperlink" Target="https://community.secop.gov.co/Public/Tendering/OpportunityDetail/Index?noticeUID=CO1.NTC.6663102&amp;isFromPublicArea=True&amp;isModal=False" TargetMode="External"/><Relationship Id="rId249" Type="http://schemas.openxmlformats.org/officeDocument/2006/relationships/hyperlink" Target="https://community.secop.gov.co/Public/Tendering/OpportunityDetail/Index?noticeUID=CO1.NTC.6718791&amp;isFromPublicArea=True&amp;isModal=False" TargetMode="External"/><Relationship Id="rId414" Type="http://schemas.openxmlformats.org/officeDocument/2006/relationships/hyperlink" Target="https://community.secop.gov.co/Public/Tendering/OpportunityDetail/Index?noticeUID=CO1.NTC.7067244&amp;isFromPublicArea=True&amp;isModal=False" TargetMode="External"/><Relationship Id="rId456" Type="http://schemas.openxmlformats.org/officeDocument/2006/relationships/hyperlink" Target="https://community.secop.gov.co/Public/Tendering/ContractNoticePhases/View?PPI=CO1.PPI.35218756&amp;isFromPublicArea=True&amp;isModal=False" TargetMode="External"/><Relationship Id="rId13" Type="http://schemas.openxmlformats.org/officeDocument/2006/relationships/hyperlink" Target="https://community.secop.gov.co/Public/Tendering/OpportunityDetail/Index?noticeUID=CO1.NTC.6265604&amp;isFromPublicArea=True&amp;isModal=False" TargetMode="External"/><Relationship Id="rId109" Type="http://schemas.openxmlformats.org/officeDocument/2006/relationships/hyperlink" Target="https://community.secop.gov.co/Public/Tendering/OpportunityDetail/Index?noticeUID=CO1.NTC.6352158&amp;isFromPublicArea=True&amp;isModal=False" TargetMode="External"/><Relationship Id="rId260" Type="http://schemas.openxmlformats.org/officeDocument/2006/relationships/hyperlink" Target="https://community.secop.gov.co/Public/Tendering/ContractNoticePhases/View?PPI=CO1.PPI.34313817&amp;isFromPublicArea=True&amp;isModal=False" TargetMode="External"/><Relationship Id="rId316" Type="http://schemas.openxmlformats.org/officeDocument/2006/relationships/hyperlink" Target="https://community.secop.gov.co/Public/Tendering/ContractNoticePhases/View?PPI=CO1.PPI.34602550&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104"/>
  <sheetViews>
    <sheetView workbookViewId="0">
      <selection activeCell="L6" sqref="L6"/>
    </sheetView>
  </sheetViews>
  <sheetFormatPr baseColWidth="10" defaultColWidth="9.140625" defaultRowHeight="15"/>
  <cols>
    <col min="3" max="3" width="18.85546875" customWidth="1"/>
    <col min="4" max="4" width="12.85546875" customWidth="1"/>
    <col min="5" max="5" width="20.140625" customWidth="1"/>
    <col min="6" max="6" width="13.7109375" customWidth="1"/>
    <col min="7" max="7" width="24.140625" customWidth="1"/>
    <col min="8" max="8" width="17.5703125" customWidth="1"/>
    <col min="10" max="10" width="14.42578125" customWidth="1"/>
    <col min="11" max="11" width="12.42578125" customWidth="1"/>
    <col min="12" max="12" width="12.85546875" customWidth="1"/>
    <col min="13" max="13" width="18.85546875" customWidth="1"/>
    <col min="14" max="14" width="14.7109375" customWidth="1"/>
    <col min="16" max="16" width="16" customWidth="1"/>
    <col min="17" max="17" width="11.85546875" customWidth="1"/>
    <col min="18" max="18" width="32" customWidth="1"/>
    <col min="19" max="19" width="18.42578125" customWidth="1"/>
    <col min="20" max="20" width="27.28515625" customWidth="1"/>
    <col min="21" max="21" width="14.85546875" customWidth="1"/>
    <col min="22" max="22" width="32.5703125" customWidth="1"/>
    <col min="23" max="23" width="12.7109375" customWidth="1"/>
    <col min="24" max="24" width="14.5703125" customWidth="1"/>
    <col min="26" max="26" width="30.140625" customWidth="1"/>
    <col min="28" max="28" width="14.5703125" customWidth="1"/>
    <col min="30" max="30" width="16.42578125" customWidth="1"/>
    <col min="31" max="31" width="27.7109375" customWidth="1"/>
    <col min="32" max="32" width="25.5703125" customWidth="1"/>
    <col min="33" max="33" width="30.140625" customWidth="1"/>
    <col min="34" max="34" width="24.42578125" customWidth="1"/>
    <col min="36" max="36" width="26" customWidth="1"/>
    <col min="37" max="37" width="32.140625" customWidth="1"/>
    <col min="38" max="38" width="23.7109375" customWidth="1"/>
    <col min="39" max="39" width="24.85546875" customWidth="1"/>
    <col min="40" max="40" width="20.5703125" customWidth="1"/>
    <col min="41" max="41" width="29.7109375" customWidth="1"/>
    <col min="42" max="42" width="22.5703125" customWidth="1"/>
    <col min="43" max="43" width="20.28515625" customWidth="1"/>
    <col min="44" max="44" width="12" bestFit="1" customWidth="1"/>
    <col min="45" max="45" width="19.42578125" customWidth="1"/>
    <col min="47" max="47" width="16.42578125" customWidth="1"/>
    <col min="48" max="48" width="13" customWidth="1"/>
    <col min="50" max="50" width="20.140625" customWidth="1"/>
    <col min="51" max="51" width="22.7109375" customWidth="1"/>
    <col min="52" max="52" width="26.7109375" customWidth="1"/>
    <col min="53" max="53" width="19" customWidth="1"/>
    <col min="55" max="55" width="22.42578125" customWidth="1"/>
    <col min="56" max="56" width="16.140625" customWidth="1"/>
  </cols>
  <sheetData>
    <row r="1" spans="1:56" ht="75">
      <c r="A1" t="s">
        <v>0</v>
      </c>
      <c r="B1" t="s">
        <v>1</v>
      </c>
      <c r="C1" t="s">
        <v>2</v>
      </c>
      <c r="D1" t="s">
        <v>3</v>
      </c>
      <c r="E1" t="s">
        <v>4</v>
      </c>
      <c r="F1" t="s">
        <v>5</v>
      </c>
      <c r="G1" t="s">
        <v>6</v>
      </c>
      <c r="H1" t="s">
        <v>7</v>
      </c>
      <c r="I1" s="95" t="s">
        <v>8</v>
      </c>
      <c r="J1" t="s">
        <v>9</v>
      </c>
      <c r="K1" t="s">
        <v>10</v>
      </c>
      <c r="L1" t="s">
        <v>11</v>
      </c>
      <c r="M1" t="s">
        <v>12</v>
      </c>
      <c r="N1" t="s">
        <v>13</v>
      </c>
      <c r="O1" s="95"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s="95"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row>
    <row r="2" spans="1:56">
      <c r="A2">
        <v>2020</v>
      </c>
      <c r="B2" t="s">
        <v>56</v>
      </c>
      <c r="D2" t="s">
        <v>57</v>
      </c>
      <c r="E2" t="s">
        <v>58</v>
      </c>
      <c r="F2" t="s">
        <v>59</v>
      </c>
      <c r="G2" t="s">
        <v>60</v>
      </c>
      <c r="H2" t="s">
        <v>61</v>
      </c>
      <c r="I2" t="s">
        <v>62</v>
      </c>
      <c r="L2" t="s">
        <v>63</v>
      </c>
      <c r="M2" t="s">
        <v>64</v>
      </c>
      <c r="O2" t="s">
        <v>65</v>
      </c>
      <c r="P2">
        <v>887299999</v>
      </c>
      <c r="Q2">
        <v>0</v>
      </c>
      <c r="R2">
        <v>0</v>
      </c>
      <c r="S2">
        <v>887299999</v>
      </c>
      <c r="T2" t="s">
        <v>66</v>
      </c>
      <c r="U2" t="s">
        <v>67</v>
      </c>
      <c r="X2" t="s">
        <v>68</v>
      </c>
      <c r="Y2" t="s">
        <v>69</v>
      </c>
      <c r="AA2" t="s">
        <v>70</v>
      </c>
      <c r="AB2" t="s">
        <v>71</v>
      </c>
      <c r="AC2" t="s">
        <v>72</v>
      </c>
      <c r="AD2" s="96">
        <v>44196</v>
      </c>
      <c r="AE2" s="96">
        <v>44306</v>
      </c>
      <c r="AF2" s="96">
        <v>44519</v>
      </c>
      <c r="AG2" t="s">
        <v>73</v>
      </c>
      <c r="AH2" s="96">
        <v>44879</v>
      </c>
      <c r="AI2" t="s">
        <v>74</v>
      </c>
      <c r="AJ2" s="96">
        <v>44879</v>
      </c>
      <c r="AK2" t="s">
        <v>75</v>
      </c>
      <c r="AL2" t="s">
        <v>76</v>
      </c>
      <c r="AW2" t="s">
        <v>77</v>
      </c>
      <c r="BB2" t="s">
        <v>66</v>
      </c>
    </row>
    <row r="3" spans="1:56">
      <c r="A3">
        <v>2020</v>
      </c>
      <c r="B3" t="s">
        <v>78</v>
      </c>
      <c r="D3" t="s">
        <v>57</v>
      </c>
      <c r="E3" t="s">
        <v>79</v>
      </c>
      <c r="F3" t="s">
        <v>80</v>
      </c>
      <c r="G3" t="s">
        <v>81</v>
      </c>
      <c r="H3" t="s">
        <v>82</v>
      </c>
      <c r="I3" t="s">
        <v>62</v>
      </c>
      <c r="L3" t="s">
        <v>83</v>
      </c>
      <c r="M3" t="s">
        <v>84</v>
      </c>
      <c r="O3" t="s">
        <v>65</v>
      </c>
      <c r="P3">
        <v>15000000</v>
      </c>
      <c r="Q3">
        <v>0</v>
      </c>
      <c r="R3">
        <v>0</v>
      </c>
      <c r="S3">
        <v>15000000</v>
      </c>
      <c r="T3" t="s">
        <v>66</v>
      </c>
      <c r="X3" t="s">
        <v>85</v>
      </c>
      <c r="Y3" t="s">
        <v>69</v>
      </c>
      <c r="Z3" t="s">
        <v>86</v>
      </c>
      <c r="AA3" t="s">
        <v>87</v>
      </c>
      <c r="AB3" t="s">
        <v>88</v>
      </c>
      <c r="AC3" t="s">
        <v>89</v>
      </c>
      <c r="AD3" s="96">
        <v>44186</v>
      </c>
      <c r="AE3" s="96">
        <v>44193</v>
      </c>
      <c r="AF3" s="96">
        <v>44283</v>
      </c>
      <c r="AG3" t="s">
        <v>90</v>
      </c>
      <c r="AH3" s="96">
        <v>44375</v>
      </c>
      <c r="AI3" t="s">
        <v>91</v>
      </c>
      <c r="AJ3" s="96">
        <v>44375</v>
      </c>
      <c r="AK3" t="s">
        <v>92</v>
      </c>
      <c r="AL3" t="s">
        <v>76</v>
      </c>
      <c r="AW3" t="s">
        <v>77</v>
      </c>
      <c r="BB3" t="s">
        <v>66</v>
      </c>
    </row>
    <row r="4" spans="1:56">
      <c r="A4">
        <v>2020</v>
      </c>
      <c r="B4" t="s">
        <v>93</v>
      </c>
      <c r="D4" t="s">
        <v>94</v>
      </c>
      <c r="E4" t="s">
        <v>95</v>
      </c>
      <c r="F4" t="s">
        <v>96</v>
      </c>
      <c r="G4" t="s">
        <v>97</v>
      </c>
      <c r="H4" t="s">
        <v>98</v>
      </c>
      <c r="I4" t="s">
        <v>62</v>
      </c>
      <c r="L4" t="s">
        <v>99</v>
      </c>
      <c r="M4" t="s">
        <v>100</v>
      </c>
      <c r="O4" t="s">
        <v>65</v>
      </c>
      <c r="P4">
        <v>0</v>
      </c>
      <c r="Q4">
        <v>0</v>
      </c>
      <c r="R4">
        <v>0</v>
      </c>
      <c r="S4">
        <v>0</v>
      </c>
      <c r="T4" t="s">
        <v>66</v>
      </c>
      <c r="X4" t="s">
        <v>101</v>
      </c>
      <c r="Y4" t="s">
        <v>69</v>
      </c>
      <c r="AA4" t="s">
        <v>102</v>
      </c>
      <c r="AB4" t="s">
        <v>103</v>
      </c>
      <c r="AC4" t="s">
        <v>104</v>
      </c>
      <c r="AD4" s="96">
        <v>44067</v>
      </c>
      <c r="AE4" s="96">
        <v>44067</v>
      </c>
      <c r="AF4" s="96">
        <v>44561</v>
      </c>
      <c r="AG4" t="s">
        <v>105</v>
      </c>
      <c r="AH4" s="96">
        <v>44561</v>
      </c>
      <c r="AI4" t="s">
        <v>106</v>
      </c>
      <c r="AJ4" s="96">
        <v>44561</v>
      </c>
      <c r="AK4" t="s">
        <v>105</v>
      </c>
      <c r="AL4" t="s">
        <v>76</v>
      </c>
      <c r="AW4" t="s">
        <v>77</v>
      </c>
      <c r="BB4" t="s">
        <v>66</v>
      </c>
      <c r="BD4" t="s">
        <v>107</v>
      </c>
    </row>
    <row r="5" spans="1:56">
      <c r="A5">
        <v>2020</v>
      </c>
      <c r="B5" t="s">
        <v>108</v>
      </c>
      <c r="D5" t="s">
        <v>57</v>
      </c>
      <c r="E5" t="s">
        <v>108</v>
      </c>
      <c r="F5" t="s">
        <v>109</v>
      </c>
      <c r="G5" t="s">
        <v>81</v>
      </c>
      <c r="H5" t="s">
        <v>110</v>
      </c>
      <c r="I5" t="s">
        <v>62</v>
      </c>
      <c r="L5" t="s">
        <v>111</v>
      </c>
      <c r="M5" t="s">
        <v>112</v>
      </c>
      <c r="N5" t="s">
        <v>113</v>
      </c>
      <c r="O5" t="s">
        <v>65</v>
      </c>
      <c r="P5">
        <v>12139200</v>
      </c>
      <c r="Q5">
        <v>0</v>
      </c>
      <c r="R5">
        <v>0</v>
      </c>
      <c r="S5">
        <v>12139200</v>
      </c>
      <c r="T5" t="s">
        <v>66</v>
      </c>
      <c r="X5" t="s">
        <v>85</v>
      </c>
      <c r="Y5" t="s">
        <v>69</v>
      </c>
      <c r="AA5" t="s">
        <v>114</v>
      </c>
      <c r="AB5" t="s">
        <v>115</v>
      </c>
      <c r="AC5" t="s">
        <v>116</v>
      </c>
      <c r="AD5" s="96">
        <v>44041</v>
      </c>
      <c r="AE5" s="96">
        <v>44042</v>
      </c>
      <c r="AF5" s="96">
        <v>44072</v>
      </c>
      <c r="AG5" t="s">
        <v>117</v>
      </c>
      <c r="AH5" s="96">
        <v>44072</v>
      </c>
      <c r="AI5" t="s">
        <v>106</v>
      </c>
      <c r="AJ5" s="96">
        <v>44072</v>
      </c>
      <c r="AK5" t="s">
        <v>117</v>
      </c>
      <c r="AL5" t="s">
        <v>76</v>
      </c>
      <c r="AQ5" t="s">
        <v>118</v>
      </c>
      <c r="AR5">
        <v>3150227</v>
      </c>
      <c r="AS5" t="s">
        <v>119</v>
      </c>
      <c r="AT5" t="s">
        <v>120</v>
      </c>
      <c r="AU5" t="s">
        <v>121</v>
      </c>
      <c r="AV5" t="s">
        <v>122</v>
      </c>
      <c r="AW5" t="s">
        <v>77</v>
      </c>
      <c r="AX5" t="s">
        <v>123</v>
      </c>
      <c r="AY5" t="s">
        <v>113</v>
      </c>
      <c r="AZ5" t="s">
        <v>124</v>
      </c>
      <c r="BA5" s="96">
        <v>39603</v>
      </c>
      <c r="BB5" t="s">
        <v>66</v>
      </c>
      <c r="BC5" t="s">
        <v>77</v>
      </c>
    </row>
    <row r="6" spans="1:56">
      <c r="A6">
        <v>2020</v>
      </c>
      <c r="B6" t="s">
        <v>125</v>
      </c>
      <c r="D6" t="s">
        <v>57</v>
      </c>
      <c r="E6" t="s">
        <v>125</v>
      </c>
      <c r="F6" t="s">
        <v>126</v>
      </c>
      <c r="G6" t="s">
        <v>81</v>
      </c>
      <c r="H6" t="s">
        <v>127</v>
      </c>
      <c r="I6" t="s">
        <v>62</v>
      </c>
      <c r="L6" t="s">
        <v>128</v>
      </c>
      <c r="M6" t="s">
        <v>129</v>
      </c>
      <c r="N6" t="s">
        <v>113</v>
      </c>
      <c r="O6" t="s">
        <v>65</v>
      </c>
      <c r="P6">
        <v>24000000</v>
      </c>
      <c r="Q6">
        <v>0</v>
      </c>
      <c r="R6">
        <v>0</v>
      </c>
      <c r="S6">
        <v>24000000</v>
      </c>
      <c r="T6" t="s">
        <v>66</v>
      </c>
      <c r="X6" t="s">
        <v>85</v>
      </c>
      <c r="Y6" t="s">
        <v>69</v>
      </c>
      <c r="Z6" t="s">
        <v>130</v>
      </c>
      <c r="AA6" t="s">
        <v>131</v>
      </c>
      <c r="AB6" t="s">
        <v>132</v>
      </c>
      <c r="AC6" t="s">
        <v>104</v>
      </c>
      <c r="AD6" s="96">
        <v>44043</v>
      </c>
      <c r="AE6" s="96">
        <v>44048</v>
      </c>
      <c r="AF6" s="96">
        <v>44257</v>
      </c>
      <c r="AG6" t="s">
        <v>133</v>
      </c>
      <c r="AH6" s="96">
        <v>44257</v>
      </c>
      <c r="AI6" t="s">
        <v>106</v>
      </c>
      <c r="AJ6" s="96">
        <v>44257</v>
      </c>
      <c r="AK6" t="s">
        <v>133</v>
      </c>
      <c r="AL6" t="s">
        <v>76</v>
      </c>
      <c r="AQ6" t="s">
        <v>134</v>
      </c>
      <c r="AR6">
        <v>3132010290</v>
      </c>
      <c r="AS6" t="s">
        <v>135</v>
      </c>
      <c r="AT6" t="s">
        <v>136</v>
      </c>
      <c r="AU6" t="s">
        <v>121</v>
      </c>
      <c r="AV6" t="s">
        <v>137</v>
      </c>
      <c r="AW6" t="s">
        <v>77</v>
      </c>
      <c r="AX6" t="s">
        <v>123</v>
      </c>
      <c r="AY6" t="s">
        <v>113</v>
      </c>
      <c r="AZ6" t="s">
        <v>124</v>
      </c>
      <c r="BB6" t="s">
        <v>66</v>
      </c>
      <c r="BC6" t="s">
        <v>77</v>
      </c>
    </row>
    <row r="7" spans="1:56">
      <c r="A7">
        <v>2021</v>
      </c>
      <c r="B7" t="s">
        <v>138</v>
      </c>
      <c r="D7" t="s">
        <v>57</v>
      </c>
      <c r="E7" t="s">
        <v>139</v>
      </c>
      <c r="F7" t="s">
        <v>140</v>
      </c>
      <c r="G7" t="s">
        <v>81</v>
      </c>
      <c r="H7" t="s">
        <v>110</v>
      </c>
      <c r="I7" t="s">
        <v>62</v>
      </c>
      <c r="L7" t="s">
        <v>141</v>
      </c>
      <c r="M7" t="s">
        <v>142</v>
      </c>
      <c r="O7" t="s">
        <v>65</v>
      </c>
      <c r="P7">
        <v>20956237</v>
      </c>
      <c r="Q7">
        <v>0</v>
      </c>
      <c r="R7">
        <v>0</v>
      </c>
      <c r="S7">
        <v>20956237</v>
      </c>
      <c r="X7" t="s">
        <v>101</v>
      </c>
      <c r="Y7" t="s">
        <v>69</v>
      </c>
      <c r="AA7" t="s">
        <v>143</v>
      </c>
      <c r="AB7" t="s">
        <v>144</v>
      </c>
      <c r="AC7" t="s">
        <v>145</v>
      </c>
      <c r="AD7" s="96">
        <v>44559</v>
      </c>
      <c r="AE7" s="96">
        <v>44623</v>
      </c>
      <c r="AF7" s="96">
        <v>44667</v>
      </c>
      <c r="AG7" t="s">
        <v>146</v>
      </c>
      <c r="AH7" s="96">
        <v>44667</v>
      </c>
      <c r="AI7" t="s">
        <v>106</v>
      </c>
      <c r="AJ7" s="96">
        <v>44667</v>
      </c>
      <c r="AK7" t="s">
        <v>146</v>
      </c>
      <c r="AL7" t="s">
        <v>76</v>
      </c>
      <c r="AW7" t="s">
        <v>77</v>
      </c>
      <c r="BB7" t="s">
        <v>66</v>
      </c>
    </row>
    <row r="8" spans="1:56">
      <c r="A8">
        <v>2021</v>
      </c>
      <c r="B8" t="s">
        <v>147</v>
      </c>
      <c r="D8" t="s">
        <v>57</v>
      </c>
      <c r="E8" t="s">
        <v>148</v>
      </c>
      <c r="F8" t="s">
        <v>149</v>
      </c>
      <c r="G8" t="s">
        <v>81</v>
      </c>
      <c r="H8" t="s">
        <v>127</v>
      </c>
      <c r="I8" t="s">
        <v>62</v>
      </c>
      <c r="L8" t="s">
        <v>141</v>
      </c>
      <c r="M8" t="s">
        <v>142</v>
      </c>
      <c r="O8" t="s">
        <v>65</v>
      </c>
      <c r="P8">
        <v>22396500</v>
      </c>
      <c r="Q8">
        <v>0</v>
      </c>
      <c r="R8">
        <v>0</v>
      </c>
      <c r="S8">
        <v>22396500</v>
      </c>
      <c r="X8" t="s">
        <v>101</v>
      </c>
      <c r="Y8" t="s">
        <v>69</v>
      </c>
      <c r="AA8" t="s">
        <v>150</v>
      </c>
      <c r="AB8" t="s">
        <v>151</v>
      </c>
      <c r="AC8" t="s">
        <v>145</v>
      </c>
      <c r="AD8" s="96">
        <v>44558</v>
      </c>
      <c r="AE8" s="96">
        <v>44692</v>
      </c>
      <c r="AF8" s="96">
        <v>44752</v>
      </c>
      <c r="AG8" t="s">
        <v>152</v>
      </c>
      <c r="AH8" s="96">
        <v>44752</v>
      </c>
      <c r="AI8" t="s">
        <v>106</v>
      </c>
      <c r="AJ8" s="96">
        <v>44752</v>
      </c>
      <c r="AK8" t="s">
        <v>152</v>
      </c>
      <c r="AL8" t="s">
        <v>76</v>
      </c>
      <c r="AW8" t="s">
        <v>77</v>
      </c>
      <c r="BB8" t="s">
        <v>66</v>
      </c>
    </row>
    <row r="9" spans="1:56">
      <c r="A9">
        <v>2021</v>
      </c>
      <c r="B9" t="s">
        <v>153</v>
      </c>
      <c r="D9" t="s">
        <v>57</v>
      </c>
      <c r="E9" t="s">
        <v>154</v>
      </c>
      <c r="F9" t="s">
        <v>155</v>
      </c>
      <c r="G9" t="s">
        <v>156</v>
      </c>
      <c r="H9" t="s">
        <v>82</v>
      </c>
      <c r="I9" t="s">
        <v>62</v>
      </c>
      <c r="L9" t="s">
        <v>157</v>
      </c>
      <c r="M9" t="s">
        <v>158</v>
      </c>
      <c r="O9" t="s">
        <v>65</v>
      </c>
      <c r="P9">
        <v>1635368805</v>
      </c>
      <c r="Q9">
        <v>390120745</v>
      </c>
      <c r="R9">
        <v>0</v>
      </c>
      <c r="S9">
        <v>2025489550</v>
      </c>
      <c r="X9" t="s">
        <v>85</v>
      </c>
      <c r="Y9" t="s">
        <v>69</v>
      </c>
      <c r="AA9" t="s">
        <v>159</v>
      </c>
      <c r="AB9" t="s">
        <v>160</v>
      </c>
      <c r="AC9" t="s">
        <v>161</v>
      </c>
      <c r="AD9" s="96">
        <v>44545</v>
      </c>
      <c r="AE9" s="96">
        <v>44551</v>
      </c>
      <c r="AF9" s="96">
        <v>44732</v>
      </c>
      <c r="AG9" t="s">
        <v>162</v>
      </c>
      <c r="AH9" s="96">
        <v>45016</v>
      </c>
      <c r="AI9" t="s">
        <v>163</v>
      </c>
      <c r="AJ9" s="96">
        <v>45016</v>
      </c>
      <c r="AK9" t="s">
        <v>164</v>
      </c>
      <c r="AL9" t="s">
        <v>76</v>
      </c>
      <c r="AW9" t="s">
        <v>77</v>
      </c>
      <c r="BB9" t="s">
        <v>66</v>
      </c>
    </row>
    <row r="10" spans="1:56">
      <c r="A10">
        <v>2021</v>
      </c>
      <c r="B10" t="s">
        <v>165</v>
      </c>
      <c r="D10" t="s">
        <v>57</v>
      </c>
      <c r="E10" t="s">
        <v>166</v>
      </c>
      <c r="F10" t="s">
        <v>167</v>
      </c>
      <c r="G10" t="s">
        <v>97</v>
      </c>
      <c r="H10" t="s">
        <v>98</v>
      </c>
      <c r="I10" t="s">
        <v>62</v>
      </c>
      <c r="L10" t="s">
        <v>168</v>
      </c>
      <c r="M10" t="s">
        <v>169</v>
      </c>
      <c r="O10" t="s">
        <v>65</v>
      </c>
      <c r="P10">
        <v>101171638</v>
      </c>
      <c r="Q10">
        <v>20000000</v>
      </c>
      <c r="R10">
        <v>15256513</v>
      </c>
      <c r="S10">
        <v>136428151</v>
      </c>
      <c r="X10" t="s">
        <v>101</v>
      </c>
      <c r="Y10" t="s">
        <v>69</v>
      </c>
      <c r="AA10" t="s">
        <v>170</v>
      </c>
      <c r="AB10" t="s">
        <v>171</v>
      </c>
      <c r="AC10" t="s">
        <v>145</v>
      </c>
      <c r="AD10" s="96">
        <v>44510</v>
      </c>
      <c r="AE10" s="96">
        <v>44517</v>
      </c>
      <c r="AF10" s="96">
        <v>44850</v>
      </c>
      <c r="AG10" t="s">
        <v>172</v>
      </c>
      <c r="AH10" s="96">
        <v>44926</v>
      </c>
      <c r="AI10" t="s">
        <v>173</v>
      </c>
      <c r="AJ10" s="96">
        <v>44926</v>
      </c>
      <c r="AK10" t="s">
        <v>174</v>
      </c>
      <c r="AL10" t="s">
        <v>76</v>
      </c>
      <c r="AW10" t="s">
        <v>77</v>
      </c>
      <c r="BB10" t="s">
        <v>66</v>
      </c>
    </row>
    <row r="11" spans="1:56">
      <c r="A11">
        <v>2021</v>
      </c>
      <c r="B11" t="s">
        <v>175</v>
      </c>
      <c r="D11" t="s">
        <v>57</v>
      </c>
      <c r="E11" t="s">
        <v>176</v>
      </c>
      <c r="F11" t="s">
        <v>177</v>
      </c>
      <c r="G11" t="s">
        <v>156</v>
      </c>
      <c r="H11" t="s">
        <v>110</v>
      </c>
      <c r="I11" t="s">
        <v>62</v>
      </c>
      <c r="L11" t="s">
        <v>178</v>
      </c>
      <c r="M11" t="s">
        <v>179</v>
      </c>
      <c r="O11" t="s">
        <v>65</v>
      </c>
      <c r="P11">
        <v>37435323</v>
      </c>
      <c r="Q11">
        <v>0</v>
      </c>
      <c r="R11">
        <v>0</v>
      </c>
      <c r="S11">
        <v>37435323</v>
      </c>
      <c r="X11" t="s">
        <v>85</v>
      </c>
      <c r="Y11" t="s">
        <v>69</v>
      </c>
      <c r="AA11" t="s">
        <v>180</v>
      </c>
      <c r="AB11" t="s">
        <v>181</v>
      </c>
      <c r="AC11" t="s">
        <v>145</v>
      </c>
      <c r="AD11" s="96">
        <v>44511</v>
      </c>
      <c r="AE11" s="96">
        <v>44516</v>
      </c>
      <c r="AF11" s="96">
        <v>44607</v>
      </c>
      <c r="AG11" t="s">
        <v>91</v>
      </c>
      <c r="AH11" s="96">
        <v>44637</v>
      </c>
      <c r="AI11" t="s">
        <v>182</v>
      </c>
      <c r="AJ11" s="96">
        <v>44637</v>
      </c>
      <c r="AK11" t="s">
        <v>183</v>
      </c>
      <c r="AL11" t="s">
        <v>76</v>
      </c>
      <c r="AW11" t="s">
        <v>77</v>
      </c>
      <c r="BB11" t="s">
        <v>66</v>
      </c>
    </row>
    <row r="12" spans="1:56">
      <c r="A12">
        <v>2021</v>
      </c>
      <c r="B12" t="s">
        <v>184</v>
      </c>
      <c r="D12" t="s">
        <v>57</v>
      </c>
      <c r="E12" t="s">
        <v>185</v>
      </c>
      <c r="F12" t="s">
        <v>186</v>
      </c>
      <c r="G12" t="s">
        <v>156</v>
      </c>
      <c r="H12" t="s">
        <v>82</v>
      </c>
      <c r="I12" t="s">
        <v>62</v>
      </c>
      <c r="L12" t="s">
        <v>187</v>
      </c>
      <c r="M12" t="s">
        <v>188</v>
      </c>
      <c r="O12" t="s">
        <v>65</v>
      </c>
      <c r="P12">
        <v>205733567</v>
      </c>
      <c r="Q12">
        <v>0</v>
      </c>
      <c r="R12">
        <v>0</v>
      </c>
      <c r="S12">
        <v>205733567</v>
      </c>
      <c r="X12" t="s">
        <v>85</v>
      </c>
      <c r="Y12" t="s">
        <v>69</v>
      </c>
      <c r="Z12" t="s">
        <v>189</v>
      </c>
      <c r="AA12" t="s">
        <v>190</v>
      </c>
      <c r="AB12" t="s">
        <v>191</v>
      </c>
      <c r="AC12" t="s">
        <v>145</v>
      </c>
      <c r="AD12" s="96">
        <v>44473</v>
      </c>
      <c r="AE12" s="96">
        <v>44488</v>
      </c>
      <c r="AF12" s="96">
        <v>44532</v>
      </c>
      <c r="AG12" t="s">
        <v>146</v>
      </c>
      <c r="AH12" s="96">
        <v>44879</v>
      </c>
      <c r="AI12" t="s">
        <v>192</v>
      </c>
      <c r="AJ12" s="96">
        <v>44879</v>
      </c>
      <c r="AK12" t="s">
        <v>193</v>
      </c>
      <c r="AL12" t="s">
        <v>76</v>
      </c>
      <c r="AW12" t="s">
        <v>77</v>
      </c>
      <c r="BB12" t="s">
        <v>66</v>
      </c>
    </row>
    <row r="13" spans="1:56">
      <c r="A13">
        <v>2021</v>
      </c>
      <c r="B13" t="s">
        <v>194</v>
      </c>
      <c r="D13" t="s">
        <v>57</v>
      </c>
      <c r="E13" t="s">
        <v>195</v>
      </c>
      <c r="F13" t="s">
        <v>196</v>
      </c>
      <c r="G13" t="s">
        <v>197</v>
      </c>
      <c r="H13" t="s">
        <v>127</v>
      </c>
      <c r="I13" t="s">
        <v>62</v>
      </c>
      <c r="L13" t="s">
        <v>198</v>
      </c>
      <c r="M13" t="s">
        <v>199</v>
      </c>
      <c r="O13" t="s">
        <v>65</v>
      </c>
      <c r="P13">
        <v>100000000</v>
      </c>
      <c r="Q13">
        <v>0</v>
      </c>
      <c r="R13">
        <v>0</v>
      </c>
      <c r="S13">
        <v>100000000</v>
      </c>
      <c r="X13" t="s">
        <v>85</v>
      </c>
      <c r="Y13" t="s">
        <v>69</v>
      </c>
      <c r="AA13" t="s">
        <v>200</v>
      </c>
      <c r="AB13" t="s">
        <v>201</v>
      </c>
      <c r="AC13" t="s">
        <v>72</v>
      </c>
      <c r="AD13" s="96">
        <v>44473</v>
      </c>
      <c r="AE13" s="96">
        <v>44474</v>
      </c>
      <c r="AF13" s="96">
        <v>44746</v>
      </c>
      <c r="AG13" t="s">
        <v>202</v>
      </c>
      <c r="AH13" s="96">
        <v>44746</v>
      </c>
      <c r="AI13" t="s">
        <v>106</v>
      </c>
      <c r="AJ13" s="96">
        <v>44746</v>
      </c>
      <c r="AK13" t="s">
        <v>202</v>
      </c>
      <c r="AL13" t="s">
        <v>76</v>
      </c>
      <c r="AW13" t="s">
        <v>77</v>
      </c>
      <c r="BB13" t="s">
        <v>66</v>
      </c>
    </row>
    <row r="14" spans="1:56">
      <c r="A14">
        <v>2021</v>
      </c>
      <c r="B14" t="s">
        <v>203</v>
      </c>
      <c r="D14" t="s">
        <v>57</v>
      </c>
      <c r="E14" t="s">
        <v>204</v>
      </c>
      <c r="F14" t="s">
        <v>205</v>
      </c>
      <c r="G14" t="s">
        <v>81</v>
      </c>
      <c r="H14" t="s">
        <v>127</v>
      </c>
      <c r="I14" t="s">
        <v>62</v>
      </c>
      <c r="L14" t="s">
        <v>206</v>
      </c>
      <c r="M14" t="s">
        <v>207</v>
      </c>
      <c r="O14" t="s">
        <v>65</v>
      </c>
      <c r="P14">
        <v>11000000</v>
      </c>
      <c r="Q14">
        <v>0</v>
      </c>
      <c r="R14">
        <v>0</v>
      </c>
      <c r="S14">
        <v>11000000</v>
      </c>
      <c r="X14" t="s">
        <v>85</v>
      </c>
      <c r="Y14" t="s">
        <v>69</v>
      </c>
      <c r="AA14" t="s">
        <v>208</v>
      </c>
      <c r="AB14" t="s">
        <v>209</v>
      </c>
      <c r="AC14" t="s">
        <v>116</v>
      </c>
      <c r="AD14" s="96">
        <v>44466</v>
      </c>
      <c r="AE14" s="96">
        <v>44468</v>
      </c>
      <c r="AF14" s="96">
        <v>44521</v>
      </c>
      <c r="AG14" t="s">
        <v>210</v>
      </c>
      <c r="AH14" s="96">
        <v>44521</v>
      </c>
      <c r="AI14" t="s">
        <v>106</v>
      </c>
      <c r="AJ14" s="96">
        <v>44521</v>
      </c>
      <c r="AK14" t="s">
        <v>210</v>
      </c>
      <c r="AL14" t="s">
        <v>76</v>
      </c>
      <c r="AW14" t="s">
        <v>77</v>
      </c>
      <c r="BB14" t="s">
        <v>66</v>
      </c>
    </row>
    <row r="15" spans="1:56">
      <c r="A15">
        <v>2021</v>
      </c>
      <c r="B15" t="s">
        <v>211</v>
      </c>
      <c r="D15" t="s">
        <v>94</v>
      </c>
      <c r="E15" t="s">
        <v>212</v>
      </c>
      <c r="F15" t="s">
        <v>213</v>
      </c>
      <c r="G15" t="s">
        <v>97</v>
      </c>
      <c r="H15" t="s">
        <v>98</v>
      </c>
      <c r="I15" t="s">
        <v>62</v>
      </c>
      <c r="L15" t="s">
        <v>214</v>
      </c>
      <c r="M15">
        <v>900140515</v>
      </c>
      <c r="O15" t="s">
        <v>65</v>
      </c>
      <c r="P15">
        <v>370766690</v>
      </c>
      <c r="Q15">
        <v>0</v>
      </c>
      <c r="R15">
        <v>833698195</v>
      </c>
      <c r="S15">
        <v>1204464885</v>
      </c>
      <c r="X15" t="s">
        <v>215</v>
      </c>
      <c r="Y15" t="s">
        <v>69</v>
      </c>
      <c r="AA15" t="s">
        <v>216</v>
      </c>
      <c r="AB15" t="s">
        <v>217</v>
      </c>
      <c r="AC15" t="s">
        <v>145</v>
      </c>
      <c r="AD15" s="96">
        <v>44439</v>
      </c>
      <c r="AE15" s="96">
        <v>44460</v>
      </c>
      <c r="AF15" s="96">
        <v>44742</v>
      </c>
      <c r="AG15" t="s">
        <v>218</v>
      </c>
      <c r="AH15" s="96">
        <v>44742</v>
      </c>
      <c r="AI15" t="s">
        <v>106</v>
      </c>
      <c r="AJ15" s="96">
        <v>44742</v>
      </c>
      <c r="AK15" t="s">
        <v>218</v>
      </c>
      <c r="AL15" t="s">
        <v>76</v>
      </c>
      <c r="AW15" t="s">
        <v>77</v>
      </c>
      <c r="BB15" t="s">
        <v>66</v>
      </c>
    </row>
    <row r="16" spans="1:56" ht="120">
      <c r="A16">
        <v>2021</v>
      </c>
      <c r="B16" t="s">
        <v>219</v>
      </c>
      <c r="D16" t="s">
        <v>57</v>
      </c>
      <c r="E16" t="s">
        <v>219</v>
      </c>
      <c r="F16" t="s">
        <v>220</v>
      </c>
      <c r="G16" t="s">
        <v>97</v>
      </c>
      <c r="H16" t="s">
        <v>98</v>
      </c>
      <c r="I16" t="s">
        <v>62</v>
      </c>
      <c r="L16" s="95" t="s">
        <v>221</v>
      </c>
      <c r="M16" t="s">
        <v>222</v>
      </c>
      <c r="O16" t="s">
        <v>65</v>
      </c>
      <c r="P16">
        <v>4091084925</v>
      </c>
      <c r="Q16">
        <v>0</v>
      </c>
      <c r="R16">
        <v>0</v>
      </c>
      <c r="S16">
        <v>4091084925</v>
      </c>
      <c r="X16" t="s">
        <v>223</v>
      </c>
      <c r="Y16" t="s">
        <v>69</v>
      </c>
      <c r="AA16" t="s">
        <v>224</v>
      </c>
      <c r="AB16" t="s">
        <v>225</v>
      </c>
      <c r="AC16" t="s">
        <v>226</v>
      </c>
      <c r="AD16" s="96">
        <v>44392</v>
      </c>
      <c r="AE16" s="96">
        <v>44405</v>
      </c>
      <c r="AF16" s="96">
        <v>44771</v>
      </c>
      <c r="AG16" t="s">
        <v>227</v>
      </c>
      <c r="AH16" s="96">
        <v>44771</v>
      </c>
      <c r="AI16" t="s">
        <v>106</v>
      </c>
      <c r="AJ16" s="96">
        <v>44771</v>
      </c>
      <c r="AK16" t="s">
        <v>227</v>
      </c>
      <c r="AL16" t="s">
        <v>76</v>
      </c>
      <c r="AW16" t="s">
        <v>77</v>
      </c>
      <c r="BB16" t="s">
        <v>66</v>
      </c>
    </row>
    <row r="17" spans="1:56">
      <c r="A17">
        <v>2021</v>
      </c>
      <c r="B17" t="s">
        <v>228</v>
      </c>
      <c r="D17" t="s">
        <v>94</v>
      </c>
      <c r="E17">
        <v>320</v>
      </c>
      <c r="F17" t="s">
        <v>229</v>
      </c>
      <c r="G17" t="s">
        <v>97</v>
      </c>
      <c r="H17" t="s">
        <v>98</v>
      </c>
      <c r="I17" t="s">
        <v>62</v>
      </c>
      <c r="L17" t="s">
        <v>230</v>
      </c>
      <c r="M17" t="s">
        <v>231</v>
      </c>
      <c r="O17" t="s">
        <v>65</v>
      </c>
      <c r="P17">
        <v>0</v>
      </c>
      <c r="Q17">
        <v>0</v>
      </c>
      <c r="R17">
        <v>0</v>
      </c>
      <c r="S17">
        <v>0</v>
      </c>
      <c r="X17" t="s">
        <v>215</v>
      </c>
      <c r="Y17" t="s">
        <v>69</v>
      </c>
      <c r="AA17" t="s">
        <v>232</v>
      </c>
      <c r="AB17" t="s">
        <v>233</v>
      </c>
      <c r="AC17" t="s">
        <v>234</v>
      </c>
      <c r="AD17" s="96">
        <v>44377</v>
      </c>
      <c r="AE17" s="96">
        <v>44384</v>
      </c>
      <c r="AF17" s="96">
        <v>44730</v>
      </c>
      <c r="AG17" t="s">
        <v>192</v>
      </c>
      <c r="AH17" s="96">
        <v>44730</v>
      </c>
      <c r="AI17" t="s">
        <v>106</v>
      </c>
      <c r="AJ17" s="96">
        <v>44730</v>
      </c>
      <c r="AK17" t="s">
        <v>192</v>
      </c>
      <c r="AL17" t="s">
        <v>76</v>
      </c>
      <c r="AW17" t="s">
        <v>77</v>
      </c>
      <c r="BB17" t="s">
        <v>66</v>
      </c>
    </row>
    <row r="18" spans="1:56">
      <c r="A18">
        <v>2021</v>
      </c>
      <c r="B18" t="s">
        <v>235</v>
      </c>
      <c r="D18" t="s">
        <v>57</v>
      </c>
      <c r="E18" t="s">
        <v>236</v>
      </c>
      <c r="F18" t="s">
        <v>237</v>
      </c>
      <c r="G18" t="s">
        <v>197</v>
      </c>
      <c r="H18" t="s">
        <v>82</v>
      </c>
      <c r="I18" t="s">
        <v>62</v>
      </c>
      <c r="L18" t="s">
        <v>238</v>
      </c>
      <c r="M18" t="s">
        <v>239</v>
      </c>
      <c r="O18" t="s">
        <v>65</v>
      </c>
      <c r="P18">
        <v>27000000</v>
      </c>
      <c r="Q18">
        <v>0</v>
      </c>
      <c r="R18">
        <v>0</v>
      </c>
      <c r="S18">
        <v>27000000</v>
      </c>
      <c r="X18" t="s">
        <v>85</v>
      </c>
      <c r="Y18" t="s">
        <v>69</v>
      </c>
      <c r="AA18" t="s">
        <v>240</v>
      </c>
      <c r="AB18" t="s">
        <v>241</v>
      </c>
      <c r="AC18" t="s">
        <v>89</v>
      </c>
      <c r="AD18" s="96">
        <v>44362</v>
      </c>
      <c r="AE18" s="96">
        <v>44363</v>
      </c>
      <c r="AF18" s="96">
        <v>44423</v>
      </c>
      <c r="AG18" t="s">
        <v>152</v>
      </c>
      <c r="AH18" s="96">
        <v>44423</v>
      </c>
      <c r="AI18" t="s">
        <v>106</v>
      </c>
      <c r="AJ18" s="96">
        <v>44423</v>
      </c>
      <c r="AK18" t="s">
        <v>152</v>
      </c>
      <c r="AL18" t="s">
        <v>76</v>
      </c>
      <c r="AW18" t="s">
        <v>77</v>
      </c>
      <c r="BB18" t="s">
        <v>66</v>
      </c>
    </row>
    <row r="19" spans="1:56">
      <c r="A19">
        <v>2021</v>
      </c>
      <c r="B19" t="s">
        <v>242</v>
      </c>
      <c r="D19" t="s">
        <v>94</v>
      </c>
      <c r="E19">
        <v>3142021</v>
      </c>
      <c r="F19" t="s">
        <v>243</v>
      </c>
      <c r="G19" t="s">
        <v>97</v>
      </c>
      <c r="H19" t="s">
        <v>98</v>
      </c>
      <c r="I19" t="s">
        <v>62</v>
      </c>
      <c r="L19" t="s">
        <v>244</v>
      </c>
      <c r="M19" t="s">
        <v>231</v>
      </c>
      <c r="O19" t="s">
        <v>65</v>
      </c>
      <c r="P19">
        <v>0</v>
      </c>
      <c r="Q19">
        <v>0</v>
      </c>
      <c r="R19">
        <v>0</v>
      </c>
      <c r="S19">
        <v>0</v>
      </c>
      <c r="X19" t="s">
        <v>215</v>
      </c>
      <c r="Y19" t="s">
        <v>69</v>
      </c>
      <c r="AA19" t="s">
        <v>245</v>
      </c>
      <c r="AB19" t="s">
        <v>246</v>
      </c>
      <c r="AC19" t="s">
        <v>145</v>
      </c>
      <c r="AD19" s="96">
        <v>44362</v>
      </c>
      <c r="AE19" s="96">
        <v>44363</v>
      </c>
      <c r="AF19" s="96">
        <v>44742</v>
      </c>
      <c r="AG19" t="s">
        <v>247</v>
      </c>
      <c r="AH19" s="96">
        <v>44742</v>
      </c>
      <c r="AI19" t="s">
        <v>106</v>
      </c>
      <c r="AJ19" s="96">
        <v>44742</v>
      </c>
      <c r="AK19" t="s">
        <v>247</v>
      </c>
      <c r="AL19" t="s">
        <v>76</v>
      </c>
      <c r="AW19" t="s">
        <v>77</v>
      </c>
      <c r="BB19" t="s">
        <v>66</v>
      </c>
    </row>
    <row r="20" spans="1:56">
      <c r="A20">
        <v>2021</v>
      </c>
      <c r="B20" t="s">
        <v>248</v>
      </c>
      <c r="D20" t="s">
        <v>94</v>
      </c>
      <c r="E20">
        <v>311</v>
      </c>
      <c r="F20" t="s">
        <v>249</v>
      </c>
      <c r="G20" t="s">
        <v>97</v>
      </c>
      <c r="H20" t="s">
        <v>250</v>
      </c>
      <c r="I20" t="s">
        <v>62</v>
      </c>
      <c r="L20" t="s">
        <v>251</v>
      </c>
      <c r="M20" t="s">
        <v>252</v>
      </c>
      <c r="O20" t="s">
        <v>65</v>
      </c>
      <c r="P20">
        <v>0</v>
      </c>
      <c r="Q20">
        <v>0</v>
      </c>
      <c r="R20">
        <v>0</v>
      </c>
      <c r="S20">
        <v>0</v>
      </c>
      <c r="X20" t="s">
        <v>101</v>
      </c>
      <c r="Y20" t="s">
        <v>69</v>
      </c>
      <c r="Z20" t="s">
        <v>253</v>
      </c>
      <c r="AA20" t="s">
        <v>254</v>
      </c>
      <c r="AB20" t="s">
        <v>255</v>
      </c>
      <c r="AC20" t="s">
        <v>256</v>
      </c>
      <c r="AD20" s="96">
        <v>44350</v>
      </c>
      <c r="AE20" s="96">
        <v>44355</v>
      </c>
      <c r="AF20" s="96">
        <v>45443</v>
      </c>
      <c r="AG20" t="s">
        <v>257</v>
      </c>
      <c r="AH20" s="96">
        <v>45443</v>
      </c>
      <c r="AI20" t="s">
        <v>106</v>
      </c>
      <c r="AJ20" s="96">
        <v>45443</v>
      </c>
      <c r="AK20" t="s">
        <v>257</v>
      </c>
      <c r="AL20" t="s">
        <v>76</v>
      </c>
      <c r="AW20" t="s">
        <v>77</v>
      </c>
      <c r="BB20" t="s">
        <v>66</v>
      </c>
    </row>
    <row r="21" spans="1:56">
      <c r="A21">
        <v>2021</v>
      </c>
      <c r="B21" t="s">
        <v>258</v>
      </c>
      <c r="D21" t="s">
        <v>94</v>
      </c>
      <c r="E21">
        <v>297</v>
      </c>
      <c r="F21" t="s">
        <v>259</v>
      </c>
      <c r="G21" t="s">
        <v>97</v>
      </c>
      <c r="H21" t="s">
        <v>250</v>
      </c>
      <c r="I21" t="s">
        <v>62</v>
      </c>
      <c r="L21" t="s">
        <v>260</v>
      </c>
      <c r="M21" t="s">
        <v>261</v>
      </c>
      <c r="O21" t="s">
        <v>65</v>
      </c>
      <c r="P21">
        <v>0</v>
      </c>
      <c r="Q21">
        <v>0</v>
      </c>
      <c r="R21">
        <v>0</v>
      </c>
      <c r="S21">
        <v>0</v>
      </c>
      <c r="X21" t="s">
        <v>101</v>
      </c>
      <c r="Y21" t="s">
        <v>69</v>
      </c>
      <c r="Z21" t="s">
        <v>253</v>
      </c>
      <c r="AA21" t="s">
        <v>254</v>
      </c>
      <c r="AB21" t="s">
        <v>262</v>
      </c>
      <c r="AC21" t="s">
        <v>256</v>
      </c>
      <c r="AD21" s="96">
        <v>44337</v>
      </c>
      <c r="AE21" s="96">
        <v>44340</v>
      </c>
      <c r="AF21" s="96">
        <v>45431</v>
      </c>
      <c r="AG21" t="s">
        <v>263</v>
      </c>
      <c r="AH21" s="96">
        <v>45431</v>
      </c>
      <c r="AI21" t="s">
        <v>106</v>
      </c>
      <c r="AJ21" s="96">
        <v>45431</v>
      </c>
      <c r="AK21" t="s">
        <v>263</v>
      </c>
      <c r="AL21" t="s">
        <v>76</v>
      </c>
      <c r="AW21" t="s">
        <v>77</v>
      </c>
      <c r="BB21" t="s">
        <v>66</v>
      </c>
    </row>
    <row r="22" spans="1:56">
      <c r="A22">
        <v>2021</v>
      </c>
      <c r="B22" t="s">
        <v>264</v>
      </c>
      <c r="D22" t="s">
        <v>94</v>
      </c>
      <c r="E22">
        <v>296</v>
      </c>
      <c r="F22" t="s">
        <v>265</v>
      </c>
      <c r="G22" t="s">
        <v>97</v>
      </c>
      <c r="H22" t="s">
        <v>250</v>
      </c>
      <c r="I22" t="s">
        <v>62</v>
      </c>
      <c r="L22" t="s">
        <v>266</v>
      </c>
      <c r="M22" t="s">
        <v>267</v>
      </c>
      <c r="O22" t="s">
        <v>65</v>
      </c>
      <c r="P22">
        <v>0</v>
      </c>
      <c r="Q22">
        <v>0</v>
      </c>
      <c r="R22">
        <v>0</v>
      </c>
      <c r="S22">
        <v>0</v>
      </c>
      <c r="X22" t="s">
        <v>101</v>
      </c>
      <c r="Y22" t="s">
        <v>69</v>
      </c>
      <c r="AA22" t="s">
        <v>254</v>
      </c>
      <c r="AB22" t="s">
        <v>268</v>
      </c>
      <c r="AC22" t="s">
        <v>256</v>
      </c>
      <c r="AD22" s="96">
        <v>44335</v>
      </c>
      <c r="AE22" s="96">
        <v>44335</v>
      </c>
      <c r="AF22" s="96">
        <v>45431</v>
      </c>
      <c r="AG22" t="s">
        <v>269</v>
      </c>
      <c r="AH22" s="96">
        <v>45431</v>
      </c>
      <c r="AI22" t="s">
        <v>106</v>
      </c>
      <c r="AJ22" s="96">
        <v>45431</v>
      </c>
      <c r="AK22" t="s">
        <v>269</v>
      </c>
      <c r="AL22" t="s">
        <v>76</v>
      </c>
      <c r="AW22" t="s">
        <v>77</v>
      </c>
      <c r="BB22" t="s">
        <v>66</v>
      </c>
      <c r="BD22" t="s">
        <v>253</v>
      </c>
    </row>
    <row r="23" spans="1:56">
      <c r="A23">
        <v>2021</v>
      </c>
      <c r="B23" t="s">
        <v>270</v>
      </c>
      <c r="D23" t="s">
        <v>94</v>
      </c>
      <c r="E23">
        <v>295</v>
      </c>
      <c r="F23" t="s">
        <v>271</v>
      </c>
      <c r="G23" t="s">
        <v>97</v>
      </c>
      <c r="H23" t="s">
        <v>250</v>
      </c>
      <c r="I23" t="s">
        <v>62</v>
      </c>
      <c r="L23" t="s">
        <v>272</v>
      </c>
      <c r="M23" t="s">
        <v>273</v>
      </c>
      <c r="O23" t="s">
        <v>65</v>
      </c>
      <c r="P23">
        <v>0</v>
      </c>
      <c r="Q23">
        <v>0</v>
      </c>
      <c r="R23">
        <v>0</v>
      </c>
      <c r="S23">
        <v>0</v>
      </c>
      <c r="X23" t="s">
        <v>101</v>
      </c>
      <c r="Y23" t="s">
        <v>69</v>
      </c>
      <c r="AA23" t="s">
        <v>254</v>
      </c>
      <c r="AB23" t="s">
        <v>274</v>
      </c>
      <c r="AC23" t="s">
        <v>256</v>
      </c>
      <c r="AD23" s="96">
        <v>44335</v>
      </c>
      <c r="AE23" s="96">
        <v>44335</v>
      </c>
      <c r="AF23" s="96">
        <v>45431</v>
      </c>
      <c r="AG23" t="s">
        <v>269</v>
      </c>
      <c r="AH23" s="96">
        <v>45431</v>
      </c>
      <c r="AI23" t="s">
        <v>106</v>
      </c>
      <c r="AJ23" s="96">
        <v>45431</v>
      </c>
      <c r="AK23" t="s">
        <v>269</v>
      </c>
      <c r="AL23" t="s">
        <v>76</v>
      </c>
      <c r="AW23" t="s">
        <v>77</v>
      </c>
      <c r="BB23" t="s">
        <v>66</v>
      </c>
      <c r="BD23" t="s">
        <v>253</v>
      </c>
    </row>
    <row r="24" spans="1:56">
      <c r="A24">
        <v>2021</v>
      </c>
      <c r="B24" t="s">
        <v>275</v>
      </c>
      <c r="D24" t="s">
        <v>94</v>
      </c>
      <c r="E24">
        <v>294</v>
      </c>
      <c r="F24" t="s">
        <v>276</v>
      </c>
      <c r="G24" t="s">
        <v>97</v>
      </c>
      <c r="H24" t="s">
        <v>250</v>
      </c>
      <c r="I24" t="s">
        <v>62</v>
      </c>
      <c r="L24" t="s">
        <v>277</v>
      </c>
      <c r="M24" t="s">
        <v>278</v>
      </c>
      <c r="O24" t="s">
        <v>65</v>
      </c>
      <c r="P24">
        <v>0</v>
      </c>
      <c r="Q24">
        <v>0</v>
      </c>
      <c r="R24">
        <v>0</v>
      </c>
      <c r="S24">
        <v>0</v>
      </c>
      <c r="X24" t="s">
        <v>101</v>
      </c>
      <c r="Y24" t="s">
        <v>69</v>
      </c>
      <c r="AA24" t="s">
        <v>254</v>
      </c>
      <c r="AB24" t="s">
        <v>279</v>
      </c>
      <c r="AC24" t="s">
        <v>256</v>
      </c>
      <c r="AD24" s="96">
        <v>44335</v>
      </c>
      <c r="AE24" s="96">
        <v>44335</v>
      </c>
      <c r="AF24" s="96">
        <v>45431</v>
      </c>
      <c r="AG24" t="s">
        <v>269</v>
      </c>
      <c r="AH24" s="96">
        <v>45431</v>
      </c>
      <c r="AI24" t="s">
        <v>106</v>
      </c>
      <c r="AJ24" s="96">
        <v>45431</v>
      </c>
      <c r="AK24" t="s">
        <v>269</v>
      </c>
      <c r="AL24" t="s">
        <v>76</v>
      </c>
      <c r="AW24" t="s">
        <v>77</v>
      </c>
      <c r="BB24" t="s">
        <v>66</v>
      </c>
      <c r="BD24" t="s">
        <v>253</v>
      </c>
    </row>
    <row r="25" spans="1:56">
      <c r="A25">
        <v>2021</v>
      </c>
      <c r="B25" t="s">
        <v>280</v>
      </c>
      <c r="D25" t="s">
        <v>94</v>
      </c>
      <c r="E25">
        <v>293</v>
      </c>
      <c r="F25" t="s">
        <v>281</v>
      </c>
      <c r="G25" t="s">
        <v>97</v>
      </c>
      <c r="H25" t="s">
        <v>250</v>
      </c>
      <c r="I25" t="s">
        <v>62</v>
      </c>
      <c r="L25" t="s">
        <v>282</v>
      </c>
      <c r="M25" t="s">
        <v>283</v>
      </c>
      <c r="O25" t="s">
        <v>65</v>
      </c>
      <c r="P25">
        <v>0</v>
      </c>
      <c r="Q25">
        <v>0</v>
      </c>
      <c r="R25">
        <v>0</v>
      </c>
      <c r="S25">
        <v>0</v>
      </c>
      <c r="X25" t="s">
        <v>101</v>
      </c>
      <c r="Y25" t="s">
        <v>69</v>
      </c>
      <c r="AA25" t="s">
        <v>254</v>
      </c>
      <c r="AB25" t="s">
        <v>284</v>
      </c>
      <c r="AC25" t="s">
        <v>256</v>
      </c>
      <c r="AD25" s="96">
        <v>44335</v>
      </c>
      <c r="AE25" s="96">
        <v>44335</v>
      </c>
      <c r="AF25" s="96">
        <v>45431</v>
      </c>
      <c r="AG25" t="s">
        <v>269</v>
      </c>
      <c r="AH25" s="96">
        <v>45431</v>
      </c>
      <c r="AI25" t="s">
        <v>106</v>
      </c>
      <c r="AJ25" s="96">
        <v>45431</v>
      </c>
      <c r="AK25" t="s">
        <v>269</v>
      </c>
      <c r="AL25" t="s">
        <v>76</v>
      </c>
      <c r="AW25" t="s">
        <v>77</v>
      </c>
      <c r="BB25" t="s">
        <v>66</v>
      </c>
      <c r="BD25" t="s">
        <v>253</v>
      </c>
    </row>
    <row r="26" spans="1:56">
      <c r="A26">
        <v>2021</v>
      </c>
      <c r="B26" t="s">
        <v>285</v>
      </c>
      <c r="D26" t="s">
        <v>94</v>
      </c>
      <c r="E26">
        <v>287</v>
      </c>
      <c r="F26" t="s">
        <v>286</v>
      </c>
      <c r="G26" t="s">
        <v>97</v>
      </c>
      <c r="H26" t="s">
        <v>250</v>
      </c>
      <c r="I26" t="s">
        <v>62</v>
      </c>
      <c r="L26" t="s">
        <v>287</v>
      </c>
      <c r="M26" t="s">
        <v>288</v>
      </c>
      <c r="O26" t="s">
        <v>65</v>
      </c>
      <c r="P26">
        <v>0</v>
      </c>
      <c r="Q26">
        <v>0</v>
      </c>
      <c r="R26">
        <v>0</v>
      </c>
      <c r="S26">
        <v>0</v>
      </c>
      <c r="X26" t="s">
        <v>101</v>
      </c>
      <c r="Y26" t="s">
        <v>69</v>
      </c>
      <c r="AA26" t="s">
        <v>254</v>
      </c>
      <c r="AB26" t="s">
        <v>289</v>
      </c>
      <c r="AC26" t="s">
        <v>256</v>
      </c>
      <c r="AD26" s="96">
        <v>44327</v>
      </c>
      <c r="AE26" s="96">
        <v>44327</v>
      </c>
      <c r="AF26" s="96">
        <v>45422</v>
      </c>
      <c r="AG26" t="s">
        <v>290</v>
      </c>
      <c r="AH26" s="96">
        <v>45422</v>
      </c>
      <c r="AI26" t="s">
        <v>106</v>
      </c>
      <c r="AJ26" s="96">
        <v>45422</v>
      </c>
      <c r="AK26" t="s">
        <v>290</v>
      </c>
      <c r="AL26" t="s">
        <v>76</v>
      </c>
      <c r="AW26" t="s">
        <v>77</v>
      </c>
      <c r="BB26" t="s">
        <v>66</v>
      </c>
      <c r="BD26" t="s">
        <v>253</v>
      </c>
    </row>
    <row r="27" spans="1:56">
      <c r="A27">
        <v>2021</v>
      </c>
      <c r="B27" t="s">
        <v>291</v>
      </c>
      <c r="D27" t="s">
        <v>57</v>
      </c>
      <c r="E27" t="s">
        <v>292</v>
      </c>
      <c r="F27" t="s">
        <v>293</v>
      </c>
      <c r="G27" t="s">
        <v>81</v>
      </c>
      <c r="H27" t="s">
        <v>294</v>
      </c>
      <c r="I27" t="s">
        <v>62</v>
      </c>
      <c r="L27" t="s">
        <v>295</v>
      </c>
      <c r="M27">
        <v>860002400</v>
      </c>
      <c r="N27" t="s">
        <v>113</v>
      </c>
      <c r="O27" t="s">
        <v>65</v>
      </c>
      <c r="P27">
        <v>19724785</v>
      </c>
      <c r="Q27">
        <v>0</v>
      </c>
      <c r="R27">
        <v>0</v>
      </c>
      <c r="S27">
        <v>19724785</v>
      </c>
      <c r="T27">
        <v>4200000</v>
      </c>
      <c r="W27" t="s">
        <v>77</v>
      </c>
      <c r="X27" t="s">
        <v>85</v>
      </c>
      <c r="Y27" t="s">
        <v>69</v>
      </c>
      <c r="AA27" t="s">
        <v>296</v>
      </c>
      <c r="AB27" t="s">
        <v>297</v>
      </c>
      <c r="AC27" t="s">
        <v>116</v>
      </c>
      <c r="AD27" s="96">
        <v>44323</v>
      </c>
      <c r="AE27" s="96">
        <v>44329</v>
      </c>
      <c r="AF27" s="96">
        <v>44369</v>
      </c>
      <c r="AG27" t="s">
        <v>298</v>
      </c>
      <c r="AH27" s="96">
        <v>44369</v>
      </c>
      <c r="AI27" t="s">
        <v>106</v>
      </c>
      <c r="AJ27" s="96">
        <v>44369</v>
      </c>
      <c r="AK27" t="s">
        <v>298</v>
      </c>
      <c r="AL27" t="s">
        <v>76</v>
      </c>
      <c r="AQ27" t="s">
        <v>299</v>
      </c>
      <c r="AR27">
        <v>6013485757</v>
      </c>
      <c r="AS27" t="s">
        <v>300</v>
      </c>
      <c r="AT27" t="s">
        <v>301</v>
      </c>
      <c r="AU27" t="s">
        <v>302</v>
      </c>
      <c r="AV27" t="s">
        <v>303</v>
      </c>
      <c r="AW27" t="s">
        <v>77</v>
      </c>
      <c r="AX27" t="s">
        <v>123</v>
      </c>
      <c r="AY27" t="s">
        <v>113</v>
      </c>
      <c r="AZ27" t="s">
        <v>124</v>
      </c>
      <c r="BA27" s="96">
        <v>26400</v>
      </c>
      <c r="BB27" t="s">
        <v>66</v>
      </c>
      <c r="BC27" t="s">
        <v>77</v>
      </c>
    </row>
    <row r="28" spans="1:56">
      <c r="A28">
        <v>2021</v>
      </c>
      <c r="B28" t="s">
        <v>304</v>
      </c>
      <c r="D28" t="s">
        <v>94</v>
      </c>
      <c r="E28">
        <v>279</v>
      </c>
      <c r="F28" t="s">
        <v>305</v>
      </c>
      <c r="G28" t="s">
        <v>97</v>
      </c>
      <c r="H28" t="s">
        <v>250</v>
      </c>
      <c r="I28" t="s">
        <v>62</v>
      </c>
      <c r="L28" t="s">
        <v>306</v>
      </c>
      <c r="M28" t="s">
        <v>307</v>
      </c>
      <c r="O28" t="s">
        <v>65</v>
      </c>
      <c r="P28">
        <v>0</v>
      </c>
      <c r="Q28">
        <v>0</v>
      </c>
      <c r="R28">
        <v>0</v>
      </c>
      <c r="S28">
        <v>0</v>
      </c>
      <c r="X28" t="s">
        <v>101</v>
      </c>
      <c r="Y28" t="s">
        <v>69</v>
      </c>
      <c r="AA28" t="s">
        <v>254</v>
      </c>
      <c r="AB28" t="s">
        <v>308</v>
      </c>
      <c r="AC28" t="s">
        <v>256</v>
      </c>
      <c r="AD28" s="96">
        <v>44314</v>
      </c>
      <c r="AE28" s="96">
        <v>44315</v>
      </c>
      <c r="AF28" s="96">
        <v>45395</v>
      </c>
      <c r="AG28" t="s">
        <v>309</v>
      </c>
      <c r="AH28" s="96">
        <v>45395</v>
      </c>
      <c r="AI28" t="s">
        <v>106</v>
      </c>
      <c r="AJ28" s="96">
        <v>45395</v>
      </c>
      <c r="AK28" t="s">
        <v>309</v>
      </c>
      <c r="AL28" t="s">
        <v>76</v>
      </c>
      <c r="AW28" t="s">
        <v>77</v>
      </c>
      <c r="BB28" t="s">
        <v>66</v>
      </c>
    </row>
    <row r="29" spans="1:56">
      <c r="A29">
        <v>2021</v>
      </c>
      <c r="B29" t="s">
        <v>310</v>
      </c>
      <c r="D29" t="s">
        <v>94</v>
      </c>
      <c r="E29">
        <v>278</v>
      </c>
      <c r="F29" t="s">
        <v>311</v>
      </c>
      <c r="G29" t="s">
        <v>97</v>
      </c>
      <c r="H29" t="s">
        <v>250</v>
      </c>
      <c r="I29" t="s">
        <v>62</v>
      </c>
      <c r="L29" t="s">
        <v>312</v>
      </c>
      <c r="M29" t="s">
        <v>313</v>
      </c>
      <c r="O29" t="s">
        <v>65</v>
      </c>
      <c r="P29">
        <v>0</v>
      </c>
      <c r="Q29">
        <v>0</v>
      </c>
      <c r="R29">
        <v>0</v>
      </c>
      <c r="S29">
        <v>0</v>
      </c>
      <c r="X29" t="s">
        <v>101</v>
      </c>
      <c r="Y29" t="s">
        <v>69</v>
      </c>
      <c r="AA29" t="s">
        <v>254</v>
      </c>
      <c r="AB29" t="s">
        <v>314</v>
      </c>
      <c r="AC29" t="s">
        <v>256</v>
      </c>
      <c r="AD29" s="96">
        <v>44299</v>
      </c>
      <c r="AE29" s="96">
        <v>44299</v>
      </c>
      <c r="AF29" s="96">
        <v>45395</v>
      </c>
      <c r="AG29" t="s">
        <v>269</v>
      </c>
      <c r="AH29" s="96">
        <v>45395</v>
      </c>
      <c r="AI29" t="s">
        <v>106</v>
      </c>
      <c r="AJ29" s="96">
        <v>45395</v>
      </c>
      <c r="AK29" t="s">
        <v>269</v>
      </c>
      <c r="AL29" t="s">
        <v>76</v>
      </c>
      <c r="AW29" t="s">
        <v>77</v>
      </c>
      <c r="BB29" t="s">
        <v>66</v>
      </c>
    </row>
    <row r="30" spans="1:56">
      <c r="A30">
        <v>2021</v>
      </c>
      <c r="B30" t="s">
        <v>315</v>
      </c>
      <c r="D30" t="s">
        <v>94</v>
      </c>
      <c r="E30">
        <v>269</v>
      </c>
      <c r="F30" t="s">
        <v>316</v>
      </c>
      <c r="G30" t="s">
        <v>97</v>
      </c>
      <c r="H30" t="s">
        <v>250</v>
      </c>
      <c r="I30" t="s">
        <v>62</v>
      </c>
      <c r="L30" t="s">
        <v>317</v>
      </c>
      <c r="M30" t="s">
        <v>318</v>
      </c>
      <c r="O30" t="s">
        <v>65</v>
      </c>
      <c r="P30">
        <v>0</v>
      </c>
      <c r="Q30">
        <v>0</v>
      </c>
      <c r="R30">
        <v>0</v>
      </c>
      <c r="S30">
        <v>0</v>
      </c>
      <c r="X30" t="s">
        <v>101</v>
      </c>
      <c r="Y30" t="s">
        <v>69</v>
      </c>
      <c r="AA30" t="s">
        <v>254</v>
      </c>
      <c r="AB30" t="s">
        <v>319</v>
      </c>
      <c r="AC30" t="s">
        <v>256</v>
      </c>
      <c r="AD30" s="96">
        <v>44286</v>
      </c>
      <c r="AE30" s="96">
        <v>44298</v>
      </c>
      <c r="AF30" s="96">
        <v>45377</v>
      </c>
      <c r="AG30" t="s">
        <v>320</v>
      </c>
      <c r="AH30" s="96">
        <v>45377</v>
      </c>
      <c r="AI30" t="s">
        <v>106</v>
      </c>
      <c r="AJ30" s="96">
        <v>45377</v>
      </c>
      <c r="AK30" t="s">
        <v>320</v>
      </c>
      <c r="AL30" t="s">
        <v>76</v>
      </c>
      <c r="AW30" t="s">
        <v>77</v>
      </c>
      <c r="BB30" t="s">
        <v>66</v>
      </c>
    </row>
    <row r="31" spans="1:56">
      <c r="A31">
        <v>2021</v>
      </c>
      <c r="B31" t="s">
        <v>321</v>
      </c>
      <c r="D31" t="s">
        <v>94</v>
      </c>
      <c r="E31">
        <v>268</v>
      </c>
      <c r="F31" t="s">
        <v>322</v>
      </c>
      <c r="G31" t="s">
        <v>97</v>
      </c>
      <c r="H31" t="s">
        <v>250</v>
      </c>
      <c r="I31" t="s">
        <v>62</v>
      </c>
      <c r="L31" t="s">
        <v>323</v>
      </c>
      <c r="M31" t="s">
        <v>324</v>
      </c>
      <c r="O31" t="s">
        <v>65</v>
      </c>
      <c r="P31">
        <v>0</v>
      </c>
      <c r="Q31">
        <v>0</v>
      </c>
      <c r="R31">
        <v>0</v>
      </c>
      <c r="S31">
        <v>0</v>
      </c>
      <c r="X31" t="s">
        <v>101</v>
      </c>
      <c r="Y31" t="s">
        <v>69</v>
      </c>
      <c r="AA31" t="s">
        <v>254</v>
      </c>
      <c r="AB31" t="s">
        <v>325</v>
      </c>
      <c r="AC31" t="s">
        <v>256</v>
      </c>
      <c r="AD31" s="96">
        <v>44281</v>
      </c>
      <c r="AE31" s="96">
        <v>44281</v>
      </c>
      <c r="AF31" s="96">
        <v>45376</v>
      </c>
      <c r="AG31" t="s">
        <v>290</v>
      </c>
      <c r="AH31" s="96">
        <v>45376</v>
      </c>
      <c r="AI31" t="s">
        <v>106</v>
      </c>
      <c r="AJ31" s="96">
        <v>45376</v>
      </c>
      <c r="AK31" t="s">
        <v>290</v>
      </c>
      <c r="AL31" t="s">
        <v>76</v>
      </c>
      <c r="AW31" t="s">
        <v>77</v>
      </c>
      <c r="BB31" t="s">
        <v>66</v>
      </c>
    </row>
    <row r="32" spans="1:56">
      <c r="A32">
        <v>2021</v>
      </c>
      <c r="B32" t="s">
        <v>326</v>
      </c>
      <c r="D32" t="s">
        <v>94</v>
      </c>
      <c r="E32">
        <v>267</v>
      </c>
      <c r="F32" t="s">
        <v>327</v>
      </c>
      <c r="G32" t="s">
        <v>97</v>
      </c>
      <c r="H32" t="s">
        <v>250</v>
      </c>
      <c r="I32" t="s">
        <v>62</v>
      </c>
      <c r="L32" t="s">
        <v>328</v>
      </c>
      <c r="M32" t="s">
        <v>329</v>
      </c>
      <c r="O32" t="s">
        <v>65</v>
      </c>
      <c r="P32">
        <v>0</v>
      </c>
      <c r="Q32">
        <v>0</v>
      </c>
      <c r="R32">
        <v>0</v>
      </c>
      <c r="S32">
        <v>0</v>
      </c>
      <c r="X32" t="s">
        <v>101</v>
      </c>
      <c r="Y32" t="s">
        <v>69</v>
      </c>
      <c r="AA32" t="s">
        <v>254</v>
      </c>
      <c r="AB32" t="s">
        <v>330</v>
      </c>
      <c r="AC32" t="s">
        <v>256</v>
      </c>
      <c r="AD32" s="96">
        <v>44281</v>
      </c>
      <c r="AE32" s="96">
        <v>44281</v>
      </c>
      <c r="AF32" s="96">
        <v>45376</v>
      </c>
      <c r="AG32" t="s">
        <v>290</v>
      </c>
      <c r="AH32" s="96">
        <v>45376</v>
      </c>
      <c r="AI32" t="s">
        <v>106</v>
      </c>
      <c r="AJ32" s="96">
        <v>45376</v>
      </c>
      <c r="AK32" t="s">
        <v>290</v>
      </c>
      <c r="AL32" t="s">
        <v>76</v>
      </c>
      <c r="AW32" t="s">
        <v>77</v>
      </c>
      <c r="BB32" t="s">
        <v>66</v>
      </c>
    </row>
    <row r="33" spans="1:54">
      <c r="A33">
        <v>2021</v>
      </c>
      <c r="B33" t="s">
        <v>331</v>
      </c>
      <c r="D33" t="s">
        <v>94</v>
      </c>
      <c r="E33">
        <v>266</v>
      </c>
      <c r="F33" t="s">
        <v>332</v>
      </c>
      <c r="G33" t="s">
        <v>97</v>
      </c>
      <c r="H33" t="s">
        <v>250</v>
      </c>
      <c r="I33" t="s">
        <v>62</v>
      </c>
      <c r="L33" t="s">
        <v>333</v>
      </c>
      <c r="M33" t="s">
        <v>334</v>
      </c>
      <c r="O33" t="s">
        <v>65</v>
      </c>
      <c r="P33">
        <v>0</v>
      </c>
      <c r="Q33">
        <v>0</v>
      </c>
      <c r="R33">
        <v>0</v>
      </c>
      <c r="S33">
        <v>0</v>
      </c>
      <c r="X33" t="s">
        <v>101</v>
      </c>
      <c r="Y33" t="s">
        <v>69</v>
      </c>
      <c r="AA33" t="s">
        <v>254</v>
      </c>
      <c r="AB33" t="s">
        <v>335</v>
      </c>
      <c r="AC33" t="s">
        <v>256</v>
      </c>
      <c r="AD33" s="96">
        <v>44281</v>
      </c>
      <c r="AE33" s="96">
        <v>44281</v>
      </c>
      <c r="AF33" s="96">
        <v>45376</v>
      </c>
      <c r="AG33" t="s">
        <v>290</v>
      </c>
      <c r="AH33" s="96">
        <v>45376</v>
      </c>
      <c r="AI33" t="s">
        <v>106</v>
      </c>
      <c r="AJ33" s="96">
        <v>45376</v>
      </c>
      <c r="AK33" t="s">
        <v>290</v>
      </c>
      <c r="AL33" t="s">
        <v>76</v>
      </c>
      <c r="AW33" t="s">
        <v>77</v>
      </c>
      <c r="BB33" t="s">
        <v>66</v>
      </c>
    </row>
    <row r="34" spans="1:54">
      <c r="A34">
        <v>2021</v>
      </c>
      <c r="B34" t="s">
        <v>336</v>
      </c>
      <c r="D34" t="s">
        <v>94</v>
      </c>
      <c r="E34">
        <v>265</v>
      </c>
      <c r="F34" t="s">
        <v>337</v>
      </c>
      <c r="G34" t="s">
        <v>97</v>
      </c>
      <c r="H34" t="s">
        <v>250</v>
      </c>
      <c r="I34" t="s">
        <v>62</v>
      </c>
      <c r="L34" t="s">
        <v>338</v>
      </c>
      <c r="M34" t="s">
        <v>339</v>
      </c>
      <c r="O34" t="s">
        <v>65</v>
      </c>
      <c r="P34">
        <v>0</v>
      </c>
      <c r="Q34">
        <v>0</v>
      </c>
      <c r="R34">
        <v>0</v>
      </c>
      <c r="S34">
        <v>0</v>
      </c>
      <c r="X34" t="s">
        <v>101</v>
      </c>
      <c r="Y34" t="s">
        <v>69</v>
      </c>
      <c r="AA34" t="s">
        <v>254</v>
      </c>
      <c r="AB34" t="s">
        <v>340</v>
      </c>
      <c r="AC34" t="s">
        <v>256</v>
      </c>
      <c r="AD34" s="96">
        <v>44281</v>
      </c>
      <c r="AE34" s="96">
        <v>44281</v>
      </c>
      <c r="AF34" s="96">
        <v>45376</v>
      </c>
      <c r="AG34" t="s">
        <v>290</v>
      </c>
      <c r="AH34" s="96">
        <v>45376</v>
      </c>
      <c r="AI34" t="s">
        <v>106</v>
      </c>
      <c r="AJ34" s="96">
        <v>45376</v>
      </c>
      <c r="AK34" t="s">
        <v>290</v>
      </c>
      <c r="AL34" t="s">
        <v>76</v>
      </c>
      <c r="AW34" t="s">
        <v>77</v>
      </c>
      <c r="BB34" t="s">
        <v>66</v>
      </c>
    </row>
    <row r="35" spans="1:54">
      <c r="A35">
        <v>2021</v>
      </c>
      <c r="B35" t="s">
        <v>341</v>
      </c>
      <c r="D35" t="s">
        <v>94</v>
      </c>
      <c r="E35">
        <v>264</v>
      </c>
      <c r="F35" t="s">
        <v>342</v>
      </c>
      <c r="G35" t="s">
        <v>97</v>
      </c>
      <c r="H35" t="s">
        <v>250</v>
      </c>
      <c r="I35" t="s">
        <v>62</v>
      </c>
      <c r="L35" t="s">
        <v>343</v>
      </c>
      <c r="M35" t="s">
        <v>344</v>
      </c>
      <c r="O35" t="s">
        <v>65</v>
      </c>
      <c r="P35">
        <v>0</v>
      </c>
      <c r="Q35">
        <v>0</v>
      </c>
      <c r="R35">
        <v>0</v>
      </c>
      <c r="S35">
        <v>0</v>
      </c>
      <c r="X35" t="s">
        <v>101</v>
      </c>
      <c r="Y35" t="s">
        <v>69</v>
      </c>
      <c r="AA35" t="s">
        <v>254</v>
      </c>
      <c r="AB35" t="s">
        <v>345</v>
      </c>
      <c r="AC35" t="s">
        <v>256</v>
      </c>
      <c r="AD35" s="96">
        <v>44281</v>
      </c>
      <c r="AE35" s="96">
        <v>44281</v>
      </c>
      <c r="AF35" s="96">
        <v>45376</v>
      </c>
      <c r="AG35" t="s">
        <v>290</v>
      </c>
      <c r="AH35" s="96">
        <v>45376</v>
      </c>
      <c r="AI35" t="s">
        <v>106</v>
      </c>
      <c r="AJ35" s="96">
        <v>45376</v>
      </c>
      <c r="AK35" t="s">
        <v>290</v>
      </c>
      <c r="AL35" t="s">
        <v>76</v>
      </c>
      <c r="AW35" t="s">
        <v>77</v>
      </c>
      <c r="BB35" t="s">
        <v>66</v>
      </c>
    </row>
    <row r="36" spans="1:54">
      <c r="A36">
        <v>2021</v>
      </c>
      <c r="B36" t="s">
        <v>346</v>
      </c>
      <c r="D36" t="s">
        <v>94</v>
      </c>
      <c r="E36">
        <v>263</v>
      </c>
      <c r="F36" t="s">
        <v>347</v>
      </c>
      <c r="G36" t="s">
        <v>97</v>
      </c>
      <c r="H36" t="s">
        <v>250</v>
      </c>
      <c r="I36" t="s">
        <v>62</v>
      </c>
      <c r="L36" t="s">
        <v>348</v>
      </c>
      <c r="M36" t="s">
        <v>349</v>
      </c>
      <c r="O36" t="s">
        <v>65</v>
      </c>
      <c r="P36">
        <v>0</v>
      </c>
      <c r="Q36">
        <v>0</v>
      </c>
      <c r="R36">
        <v>0</v>
      </c>
      <c r="S36">
        <v>0</v>
      </c>
      <c r="X36" t="s">
        <v>101</v>
      </c>
      <c r="Y36" t="s">
        <v>69</v>
      </c>
      <c r="AA36" t="s">
        <v>254</v>
      </c>
      <c r="AB36" t="s">
        <v>350</v>
      </c>
      <c r="AC36" t="s">
        <v>256</v>
      </c>
      <c r="AD36" s="96">
        <v>44281</v>
      </c>
      <c r="AE36" s="96">
        <v>44281</v>
      </c>
      <c r="AF36" s="96">
        <v>45376</v>
      </c>
      <c r="AG36" t="s">
        <v>290</v>
      </c>
      <c r="AH36" s="96">
        <v>45376</v>
      </c>
      <c r="AI36" t="s">
        <v>106</v>
      </c>
      <c r="AJ36" s="96">
        <v>45376</v>
      </c>
      <c r="AK36" t="s">
        <v>290</v>
      </c>
      <c r="AL36" t="s">
        <v>76</v>
      </c>
      <c r="AW36" t="s">
        <v>77</v>
      </c>
      <c r="BB36" t="s">
        <v>66</v>
      </c>
    </row>
    <row r="37" spans="1:54">
      <c r="A37">
        <v>2021</v>
      </c>
      <c r="B37" t="s">
        <v>351</v>
      </c>
      <c r="D37" t="s">
        <v>94</v>
      </c>
      <c r="E37">
        <v>262</v>
      </c>
      <c r="F37" t="s">
        <v>352</v>
      </c>
      <c r="G37" t="s">
        <v>97</v>
      </c>
      <c r="H37" t="s">
        <v>250</v>
      </c>
      <c r="I37" t="s">
        <v>62</v>
      </c>
      <c r="L37" t="s">
        <v>353</v>
      </c>
      <c r="M37" t="s">
        <v>354</v>
      </c>
      <c r="O37" t="s">
        <v>65</v>
      </c>
      <c r="P37">
        <v>0</v>
      </c>
      <c r="Q37">
        <v>0</v>
      </c>
      <c r="R37">
        <v>0</v>
      </c>
      <c r="S37">
        <v>0</v>
      </c>
      <c r="X37" t="s">
        <v>101</v>
      </c>
      <c r="Y37" t="s">
        <v>69</v>
      </c>
      <c r="AA37" t="s">
        <v>254</v>
      </c>
      <c r="AB37" t="s">
        <v>355</v>
      </c>
      <c r="AC37" t="s">
        <v>256</v>
      </c>
      <c r="AD37" s="96">
        <v>44281</v>
      </c>
      <c r="AE37" s="96">
        <v>44281</v>
      </c>
      <c r="AF37" s="96">
        <v>45376</v>
      </c>
      <c r="AG37" t="s">
        <v>290</v>
      </c>
      <c r="AH37" s="96">
        <v>45376</v>
      </c>
      <c r="AI37" t="s">
        <v>106</v>
      </c>
      <c r="AJ37" s="96">
        <v>45376</v>
      </c>
      <c r="AK37" t="s">
        <v>290</v>
      </c>
      <c r="AL37" t="s">
        <v>76</v>
      </c>
      <c r="AW37" t="s">
        <v>77</v>
      </c>
      <c r="BB37" t="s">
        <v>66</v>
      </c>
    </row>
    <row r="38" spans="1:54">
      <c r="A38">
        <v>2021</v>
      </c>
      <c r="B38" t="s">
        <v>356</v>
      </c>
      <c r="D38" t="s">
        <v>94</v>
      </c>
      <c r="E38">
        <v>261</v>
      </c>
      <c r="F38" t="s">
        <v>357</v>
      </c>
      <c r="G38" t="s">
        <v>97</v>
      </c>
      <c r="H38" t="s">
        <v>250</v>
      </c>
      <c r="I38" t="s">
        <v>62</v>
      </c>
      <c r="L38" t="s">
        <v>358</v>
      </c>
      <c r="M38" t="s">
        <v>359</v>
      </c>
      <c r="O38" t="s">
        <v>65</v>
      </c>
      <c r="P38">
        <v>0</v>
      </c>
      <c r="Q38">
        <v>0</v>
      </c>
      <c r="R38">
        <v>0</v>
      </c>
      <c r="S38">
        <v>0</v>
      </c>
      <c r="X38" t="s">
        <v>101</v>
      </c>
      <c r="Y38" t="s">
        <v>69</v>
      </c>
      <c r="AA38" t="s">
        <v>360</v>
      </c>
      <c r="AB38" t="s">
        <v>361</v>
      </c>
      <c r="AC38" t="s">
        <v>256</v>
      </c>
      <c r="AD38" s="96">
        <v>44281</v>
      </c>
      <c r="AE38" s="96">
        <v>44281</v>
      </c>
      <c r="AF38" s="96">
        <v>45376</v>
      </c>
      <c r="AG38" t="s">
        <v>290</v>
      </c>
      <c r="AH38" s="96">
        <v>45376</v>
      </c>
      <c r="AI38" t="s">
        <v>106</v>
      </c>
      <c r="AJ38" s="96">
        <v>45376</v>
      </c>
      <c r="AK38" t="s">
        <v>290</v>
      </c>
      <c r="AL38" t="s">
        <v>76</v>
      </c>
      <c r="AW38" t="s">
        <v>77</v>
      </c>
      <c r="BB38" t="s">
        <v>66</v>
      </c>
    </row>
    <row r="39" spans="1:54">
      <c r="A39">
        <v>2021</v>
      </c>
      <c r="B39" t="s">
        <v>362</v>
      </c>
      <c r="D39" t="s">
        <v>94</v>
      </c>
      <c r="E39">
        <v>260</v>
      </c>
      <c r="F39" t="s">
        <v>363</v>
      </c>
      <c r="G39" t="s">
        <v>97</v>
      </c>
      <c r="H39" t="s">
        <v>250</v>
      </c>
      <c r="I39" t="s">
        <v>62</v>
      </c>
      <c r="L39" t="s">
        <v>364</v>
      </c>
      <c r="M39" t="s">
        <v>365</v>
      </c>
      <c r="O39" t="s">
        <v>65</v>
      </c>
      <c r="P39">
        <v>0</v>
      </c>
      <c r="Q39">
        <v>0</v>
      </c>
      <c r="R39">
        <v>0</v>
      </c>
      <c r="S39">
        <v>0</v>
      </c>
      <c r="X39" t="s">
        <v>101</v>
      </c>
      <c r="Y39" t="s">
        <v>69</v>
      </c>
      <c r="AA39" t="s">
        <v>366</v>
      </c>
      <c r="AB39" t="s">
        <v>367</v>
      </c>
      <c r="AC39" t="s">
        <v>256</v>
      </c>
      <c r="AD39" s="96">
        <v>44281</v>
      </c>
      <c r="AE39" s="96">
        <v>44281</v>
      </c>
      <c r="AF39" s="96">
        <v>45376</v>
      </c>
      <c r="AG39" t="s">
        <v>290</v>
      </c>
      <c r="AH39" s="96">
        <v>45376</v>
      </c>
      <c r="AI39" t="s">
        <v>106</v>
      </c>
      <c r="AJ39" s="96">
        <v>45376</v>
      </c>
      <c r="AK39" t="s">
        <v>290</v>
      </c>
      <c r="AL39" t="s">
        <v>76</v>
      </c>
      <c r="AW39" t="s">
        <v>77</v>
      </c>
      <c r="BB39" t="s">
        <v>66</v>
      </c>
    </row>
    <row r="40" spans="1:54">
      <c r="A40">
        <v>2021</v>
      </c>
      <c r="B40" t="s">
        <v>368</v>
      </c>
      <c r="D40" t="s">
        <v>94</v>
      </c>
      <c r="E40">
        <v>259</v>
      </c>
      <c r="F40" t="s">
        <v>369</v>
      </c>
      <c r="G40" t="s">
        <v>97</v>
      </c>
      <c r="H40" t="s">
        <v>250</v>
      </c>
      <c r="I40" t="s">
        <v>62</v>
      </c>
      <c r="L40" t="s">
        <v>370</v>
      </c>
      <c r="M40" t="s">
        <v>371</v>
      </c>
      <c r="O40" t="s">
        <v>65</v>
      </c>
      <c r="P40">
        <v>0</v>
      </c>
      <c r="Q40">
        <v>0</v>
      </c>
      <c r="R40">
        <v>0</v>
      </c>
      <c r="S40">
        <v>0</v>
      </c>
      <c r="X40" t="s">
        <v>101</v>
      </c>
      <c r="Y40" t="s">
        <v>69</v>
      </c>
      <c r="AA40" t="s">
        <v>360</v>
      </c>
      <c r="AB40" t="s">
        <v>372</v>
      </c>
      <c r="AC40" t="s">
        <v>256</v>
      </c>
      <c r="AD40" s="96">
        <v>44281</v>
      </c>
      <c r="AE40" s="96">
        <v>44281</v>
      </c>
      <c r="AF40" s="96">
        <v>45376</v>
      </c>
      <c r="AG40" t="s">
        <v>290</v>
      </c>
      <c r="AH40" s="96">
        <v>45376</v>
      </c>
      <c r="AI40" t="s">
        <v>106</v>
      </c>
      <c r="AJ40" s="96">
        <v>45376</v>
      </c>
      <c r="AK40" t="s">
        <v>290</v>
      </c>
      <c r="AL40" t="s">
        <v>76</v>
      </c>
      <c r="AW40" t="s">
        <v>77</v>
      </c>
      <c r="BB40" t="s">
        <v>66</v>
      </c>
    </row>
    <row r="41" spans="1:54">
      <c r="A41">
        <v>2021</v>
      </c>
      <c r="B41" t="s">
        <v>373</v>
      </c>
      <c r="D41" t="s">
        <v>57</v>
      </c>
      <c r="E41" t="s">
        <v>374</v>
      </c>
      <c r="F41" t="s">
        <v>375</v>
      </c>
      <c r="G41" t="s">
        <v>60</v>
      </c>
      <c r="H41" t="s">
        <v>376</v>
      </c>
      <c r="I41" t="s">
        <v>62</v>
      </c>
      <c r="L41" t="s">
        <v>377</v>
      </c>
      <c r="M41" t="s">
        <v>378</v>
      </c>
      <c r="O41" t="s">
        <v>65</v>
      </c>
      <c r="P41">
        <v>0</v>
      </c>
      <c r="Q41">
        <v>0</v>
      </c>
      <c r="R41">
        <v>0</v>
      </c>
      <c r="S41">
        <v>0</v>
      </c>
      <c r="X41" t="s">
        <v>85</v>
      </c>
      <c r="Y41" t="s">
        <v>69</v>
      </c>
      <c r="AA41" t="s">
        <v>379</v>
      </c>
      <c r="AB41" t="s">
        <v>380</v>
      </c>
      <c r="AC41" t="s">
        <v>116</v>
      </c>
      <c r="AD41" s="96">
        <v>44281</v>
      </c>
      <c r="AE41" s="96">
        <v>44285</v>
      </c>
      <c r="AF41" s="96">
        <v>44561</v>
      </c>
      <c r="AG41" t="s">
        <v>381</v>
      </c>
      <c r="AH41" s="96">
        <v>45392</v>
      </c>
      <c r="AI41" t="s">
        <v>382</v>
      </c>
      <c r="AJ41" s="96">
        <v>45392</v>
      </c>
      <c r="AK41" t="s">
        <v>383</v>
      </c>
      <c r="AL41" t="s">
        <v>76</v>
      </c>
      <c r="AW41" t="s">
        <v>77</v>
      </c>
      <c r="BB41" t="s">
        <v>66</v>
      </c>
    </row>
    <row r="42" spans="1:54">
      <c r="A42">
        <v>2021</v>
      </c>
      <c r="B42" t="s">
        <v>384</v>
      </c>
      <c r="D42" t="s">
        <v>57</v>
      </c>
      <c r="E42" t="s">
        <v>385</v>
      </c>
      <c r="F42" t="s">
        <v>385</v>
      </c>
      <c r="G42" t="s">
        <v>97</v>
      </c>
      <c r="H42" t="s">
        <v>98</v>
      </c>
      <c r="I42" t="s">
        <v>62</v>
      </c>
      <c r="L42" t="s">
        <v>386</v>
      </c>
      <c r="M42" t="s">
        <v>387</v>
      </c>
      <c r="O42" t="s">
        <v>65</v>
      </c>
      <c r="P42">
        <v>24000000</v>
      </c>
      <c r="Q42">
        <v>12000000</v>
      </c>
      <c r="R42">
        <v>0</v>
      </c>
      <c r="S42">
        <v>36000000</v>
      </c>
      <c r="X42" t="s">
        <v>388</v>
      </c>
      <c r="Y42" t="s">
        <v>69</v>
      </c>
      <c r="AA42" t="s">
        <v>389</v>
      </c>
      <c r="AB42" t="s">
        <v>390</v>
      </c>
      <c r="AC42" t="s">
        <v>116</v>
      </c>
      <c r="AD42" s="96">
        <v>44243</v>
      </c>
      <c r="AE42" s="96">
        <v>44250</v>
      </c>
      <c r="AF42" s="96">
        <v>44561</v>
      </c>
      <c r="AG42" t="s">
        <v>391</v>
      </c>
      <c r="AH42" s="96">
        <v>45322</v>
      </c>
      <c r="AI42" t="s">
        <v>392</v>
      </c>
      <c r="AJ42" s="96">
        <v>45322</v>
      </c>
      <c r="AK42" t="s">
        <v>393</v>
      </c>
      <c r="AL42" t="s">
        <v>76</v>
      </c>
      <c r="AW42" t="s">
        <v>77</v>
      </c>
      <c r="BB42" t="s">
        <v>66</v>
      </c>
    </row>
    <row r="43" spans="1:54" ht="409.5">
      <c r="A43">
        <v>2022</v>
      </c>
      <c r="B43" t="s">
        <v>394</v>
      </c>
      <c r="D43" t="s">
        <v>57</v>
      </c>
      <c r="E43" t="s">
        <v>395</v>
      </c>
      <c r="F43" t="s">
        <v>396</v>
      </c>
      <c r="G43" t="s">
        <v>397</v>
      </c>
      <c r="H43" t="s">
        <v>398</v>
      </c>
      <c r="I43" t="s">
        <v>62</v>
      </c>
      <c r="L43" t="s">
        <v>399</v>
      </c>
      <c r="M43" t="s">
        <v>400</v>
      </c>
      <c r="O43" t="s">
        <v>65</v>
      </c>
      <c r="P43">
        <v>420214781</v>
      </c>
      <c r="Q43">
        <v>0</v>
      </c>
      <c r="R43">
        <v>0</v>
      </c>
      <c r="S43">
        <v>420214781</v>
      </c>
      <c r="T43" t="s">
        <v>66</v>
      </c>
      <c r="X43" t="s">
        <v>85</v>
      </c>
      <c r="Y43" t="s">
        <v>69</v>
      </c>
      <c r="Z43" s="95" t="s">
        <v>401</v>
      </c>
      <c r="AA43" t="s">
        <v>402</v>
      </c>
      <c r="AB43" t="s">
        <v>403</v>
      </c>
      <c r="AC43" t="s">
        <v>404</v>
      </c>
      <c r="AD43" s="96">
        <v>44923</v>
      </c>
      <c r="AE43" s="96">
        <v>45086</v>
      </c>
      <c r="AF43" s="96">
        <v>45268</v>
      </c>
      <c r="AG43" t="s">
        <v>162</v>
      </c>
      <c r="AH43" s="96">
        <v>45435</v>
      </c>
      <c r="AI43" t="s">
        <v>117</v>
      </c>
      <c r="AJ43" s="96">
        <v>45435</v>
      </c>
      <c r="AK43" t="s">
        <v>73</v>
      </c>
      <c r="AL43" t="s">
        <v>76</v>
      </c>
      <c r="AM43" t="s">
        <v>405</v>
      </c>
      <c r="AN43" s="95" t="s">
        <v>406</v>
      </c>
      <c r="AO43">
        <v>136</v>
      </c>
      <c r="AW43" t="s">
        <v>77</v>
      </c>
      <c r="BB43" t="s">
        <v>66</v>
      </c>
    </row>
    <row r="44" spans="1:54">
      <c r="A44">
        <v>2022</v>
      </c>
      <c r="B44" t="s">
        <v>407</v>
      </c>
      <c r="D44" t="s">
        <v>57</v>
      </c>
      <c r="E44" t="s">
        <v>408</v>
      </c>
      <c r="F44" t="s">
        <v>409</v>
      </c>
      <c r="G44" t="s">
        <v>397</v>
      </c>
      <c r="H44" t="s">
        <v>127</v>
      </c>
      <c r="I44" t="s">
        <v>62</v>
      </c>
      <c r="L44" t="s">
        <v>410</v>
      </c>
      <c r="M44" t="s">
        <v>411</v>
      </c>
      <c r="O44" t="s">
        <v>65</v>
      </c>
      <c r="P44">
        <v>394669450</v>
      </c>
      <c r="Q44">
        <v>0</v>
      </c>
      <c r="R44">
        <v>0</v>
      </c>
      <c r="S44">
        <v>394669450</v>
      </c>
      <c r="X44" t="s">
        <v>85</v>
      </c>
      <c r="Y44" t="s">
        <v>69</v>
      </c>
      <c r="AA44" t="s">
        <v>412</v>
      </c>
      <c r="AB44" t="s">
        <v>413</v>
      </c>
      <c r="AC44" t="s">
        <v>145</v>
      </c>
      <c r="AD44" s="96">
        <v>44917</v>
      </c>
      <c r="AE44" s="96">
        <v>44949</v>
      </c>
      <c r="AF44" s="96">
        <v>45130</v>
      </c>
      <c r="AG44" t="s">
        <v>92</v>
      </c>
      <c r="AH44" s="96">
        <v>45130</v>
      </c>
      <c r="AI44" t="s">
        <v>106</v>
      </c>
      <c r="AJ44" s="96">
        <v>45130</v>
      </c>
      <c r="AK44" t="s">
        <v>92</v>
      </c>
      <c r="AL44" t="s">
        <v>76</v>
      </c>
      <c r="AW44" t="s">
        <v>77</v>
      </c>
      <c r="BB44" t="s">
        <v>66</v>
      </c>
    </row>
    <row r="45" spans="1:54">
      <c r="A45">
        <v>2022</v>
      </c>
      <c r="B45" t="s">
        <v>414</v>
      </c>
      <c r="D45" t="s">
        <v>57</v>
      </c>
      <c r="E45" t="s">
        <v>415</v>
      </c>
      <c r="F45" t="s">
        <v>416</v>
      </c>
      <c r="G45" t="s">
        <v>397</v>
      </c>
      <c r="H45" t="s">
        <v>127</v>
      </c>
      <c r="I45" t="s">
        <v>62</v>
      </c>
      <c r="L45" t="s">
        <v>417</v>
      </c>
      <c r="M45" t="s">
        <v>418</v>
      </c>
      <c r="O45" t="s">
        <v>65</v>
      </c>
      <c r="P45">
        <v>597199291</v>
      </c>
      <c r="Q45">
        <v>0</v>
      </c>
      <c r="R45">
        <v>0</v>
      </c>
      <c r="S45">
        <v>597199291</v>
      </c>
      <c r="X45" t="s">
        <v>85</v>
      </c>
      <c r="Y45" t="s">
        <v>69</v>
      </c>
      <c r="AA45" t="s">
        <v>419</v>
      </c>
      <c r="AB45" t="s">
        <v>420</v>
      </c>
      <c r="AC45" t="s">
        <v>404</v>
      </c>
      <c r="AD45" s="96">
        <v>44917</v>
      </c>
      <c r="AE45" s="96">
        <v>44939</v>
      </c>
      <c r="AF45" s="96">
        <v>45181</v>
      </c>
      <c r="AG45" t="s">
        <v>421</v>
      </c>
      <c r="AH45" s="96">
        <v>45181</v>
      </c>
      <c r="AI45" t="s">
        <v>106</v>
      </c>
      <c r="AJ45" s="96">
        <v>45181</v>
      </c>
      <c r="AK45" t="s">
        <v>421</v>
      </c>
      <c r="AL45" t="s">
        <v>76</v>
      </c>
      <c r="AW45" t="s">
        <v>77</v>
      </c>
      <c r="BB45" t="s">
        <v>66</v>
      </c>
    </row>
    <row r="46" spans="1:54">
      <c r="A46">
        <v>2022</v>
      </c>
      <c r="B46" t="s">
        <v>422</v>
      </c>
      <c r="D46" t="s">
        <v>57</v>
      </c>
      <c r="E46" t="s">
        <v>423</v>
      </c>
      <c r="F46" t="s">
        <v>424</v>
      </c>
      <c r="G46" t="s">
        <v>97</v>
      </c>
      <c r="H46" t="s">
        <v>98</v>
      </c>
      <c r="I46" t="s">
        <v>62</v>
      </c>
      <c r="L46" t="s">
        <v>425</v>
      </c>
      <c r="M46" t="s">
        <v>426</v>
      </c>
      <c r="O46" t="s">
        <v>65</v>
      </c>
      <c r="P46">
        <v>1704986700</v>
      </c>
      <c r="Q46">
        <v>0</v>
      </c>
      <c r="R46">
        <v>100880000</v>
      </c>
      <c r="S46">
        <v>1805866700</v>
      </c>
      <c r="X46" t="s">
        <v>215</v>
      </c>
      <c r="Y46" t="s">
        <v>69</v>
      </c>
      <c r="Z46" t="s">
        <v>427</v>
      </c>
      <c r="AA46" t="s">
        <v>428</v>
      </c>
      <c r="AB46" t="s">
        <v>429</v>
      </c>
      <c r="AC46" t="s">
        <v>145</v>
      </c>
      <c r="AD46" s="96">
        <v>44921</v>
      </c>
      <c r="AE46" s="96">
        <v>44946</v>
      </c>
      <c r="AF46" s="96">
        <v>45250</v>
      </c>
      <c r="AG46" t="s">
        <v>430</v>
      </c>
      <c r="AH46" s="96">
        <v>45280</v>
      </c>
      <c r="AI46" t="s">
        <v>117</v>
      </c>
      <c r="AJ46" s="96">
        <v>45280</v>
      </c>
      <c r="AK46" t="s">
        <v>431</v>
      </c>
      <c r="AL46" t="s">
        <v>76</v>
      </c>
      <c r="AW46" t="s">
        <v>77</v>
      </c>
      <c r="BB46" t="s">
        <v>66</v>
      </c>
    </row>
    <row r="47" spans="1:54">
      <c r="A47">
        <v>2022</v>
      </c>
      <c r="B47" t="s">
        <v>432</v>
      </c>
      <c r="D47" t="s">
        <v>57</v>
      </c>
      <c r="E47" t="s">
        <v>433</v>
      </c>
      <c r="F47" t="s">
        <v>434</v>
      </c>
      <c r="G47" t="s">
        <v>156</v>
      </c>
      <c r="H47" t="s">
        <v>110</v>
      </c>
      <c r="I47" t="s">
        <v>62</v>
      </c>
      <c r="L47" t="s">
        <v>435</v>
      </c>
      <c r="M47">
        <v>79949302</v>
      </c>
      <c r="O47" t="s">
        <v>65</v>
      </c>
      <c r="P47">
        <v>37387413</v>
      </c>
      <c r="Q47">
        <v>0</v>
      </c>
      <c r="R47">
        <v>0</v>
      </c>
      <c r="S47">
        <v>37387413</v>
      </c>
      <c r="T47" t="s">
        <v>66</v>
      </c>
      <c r="X47" t="s">
        <v>85</v>
      </c>
      <c r="Y47" t="s">
        <v>69</v>
      </c>
      <c r="AA47" t="s">
        <v>436</v>
      </c>
      <c r="AB47" t="s">
        <v>437</v>
      </c>
      <c r="AC47" t="s">
        <v>145</v>
      </c>
      <c r="AD47" s="96">
        <v>44917</v>
      </c>
      <c r="AE47" s="96">
        <v>44946</v>
      </c>
      <c r="AF47" s="96">
        <v>45004</v>
      </c>
      <c r="AG47" t="s">
        <v>152</v>
      </c>
      <c r="AH47" s="96">
        <v>45004</v>
      </c>
      <c r="AI47" t="s">
        <v>106</v>
      </c>
      <c r="AJ47" s="96">
        <v>45004</v>
      </c>
      <c r="AK47" t="s">
        <v>152</v>
      </c>
      <c r="AL47" t="s">
        <v>76</v>
      </c>
      <c r="AW47" t="s">
        <v>77</v>
      </c>
      <c r="BB47" t="s">
        <v>66</v>
      </c>
    </row>
    <row r="48" spans="1:54">
      <c r="A48">
        <v>2022</v>
      </c>
      <c r="B48" t="s">
        <v>438</v>
      </c>
      <c r="D48" t="s">
        <v>57</v>
      </c>
      <c r="E48" t="s">
        <v>439</v>
      </c>
      <c r="F48" t="s">
        <v>440</v>
      </c>
      <c r="G48" t="s">
        <v>97</v>
      </c>
      <c r="H48" t="s">
        <v>98</v>
      </c>
      <c r="I48" t="s">
        <v>62</v>
      </c>
      <c r="L48" t="s">
        <v>441</v>
      </c>
      <c r="M48">
        <v>900971006</v>
      </c>
      <c r="N48" t="s">
        <v>113</v>
      </c>
      <c r="O48" t="s">
        <v>65</v>
      </c>
      <c r="P48">
        <v>1239240000</v>
      </c>
      <c r="Q48">
        <v>0</v>
      </c>
      <c r="R48">
        <v>123924000</v>
      </c>
      <c r="S48">
        <v>1363164000</v>
      </c>
      <c r="X48" t="s">
        <v>85</v>
      </c>
      <c r="Y48" t="s">
        <v>69</v>
      </c>
      <c r="Z48" t="s">
        <v>442</v>
      </c>
      <c r="AA48" t="s">
        <v>443</v>
      </c>
      <c r="AB48" t="s">
        <v>444</v>
      </c>
      <c r="AC48" t="s">
        <v>445</v>
      </c>
      <c r="AD48" s="96">
        <v>44902</v>
      </c>
      <c r="AE48" s="96">
        <v>45036</v>
      </c>
      <c r="AF48" s="96">
        <v>45310</v>
      </c>
      <c r="AG48" t="s">
        <v>202</v>
      </c>
      <c r="AH48" s="96">
        <v>45431</v>
      </c>
      <c r="AI48" t="s">
        <v>446</v>
      </c>
      <c r="AJ48" s="96">
        <v>45431</v>
      </c>
      <c r="AK48" t="s">
        <v>447</v>
      </c>
      <c r="AL48" t="s">
        <v>76</v>
      </c>
      <c r="AW48" t="s">
        <v>77</v>
      </c>
      <c r="BB48" t="s">
        <v>66</v>
      </c>
    </row>
    <row r="49" spans="1:56" ht="409.5">
      <c r="A49">
        <v>2022</v>
      </c>
      <c r="B49" t="s">
        <v>448</v>
      </c>
      <c r="D49" t="s">
        <v>57</v>
      </c>
      <c r="E49" t="s">
        <v>449</v>
      </c>
      <c r="F49" t="s">
        <v>450</v>
      </c>
      <c r="G49" t="s">
        <v>197</v>
      </c>
      <c r="H49" t="s">
        <v>127</v>
      </c>
      <c r="I49" t="s">
        <v>62</v>
      </c>
      <c r="L49" t="s">
        <v>451</v>
      </c>
      <c r="M49" t="s">
        <v>452</v>
      </c>
      <c r="O49" t="s">
        <v>65</v>
      </c>
      <c r="P49">
        <v>130000000</v>
      </c>
      <c r="Q49">
        <v>65000000</v>
      </c>
      <c r="R49">
        <v>0</v>
      </c>
      <c r="S49">
        <v>195000000</v>
      </c>
      <c r="X49" t="s">
        <v>85</v>
      </c>
      <c r="Y49" t="s">
        <v>69</v>
      </c>
      <c r="Z49" s="95" t="s">
        <v>453</v>
      </c>
      <c r="AA49" t="s">
        <v>454</v>
      </c>
      <c r="AB49" t="s">
        <v>455</v>
      </c>
      <c r="AC49" t="s">
        <v>145</v>
      </c>
      <c r="AD49" s="96">
        <v>44882</v>
      </c>
      <c r="AE49" s="96">
        <v>44901</v>
      </c>
      <c r="AF49" s="96">
        <v>45082</v>
      </c>
      <c r="AG49" t="s">
        <v>162</v>
      </c>
      <c r="AH49" s="96">
        <v>45382</v>
      </c>
      <c r="AI49" t="s">
        <v>456</v>
      </c>
      <c r="AJ49" s="96">
        <v>45382</v>
      </c>
      <c r="AK49" t="s">
        <v>457</v>
      </c>
      <c r="AL49" t="s">
        <v>76</v>
      </c>
      <c r="AW49" t="s">
        <v>77</v>
      </c>
      <c r="BB49" t="s">
        <v>66</v>
      </c>
    </row>
    <row r="50" spans="1:56">
      <c r="A50">
        <v>2022</v>
      </c>
      <c r="B50" t="s">
        <v>458</v>
      </c>
      <c r="D50" t="s">
        <v>57</v>
      </c>
      <c r="E50" t="s">
        <v>459</v>
      </c>
      <c r="F50" t="s">
        <v>460</v>
      </c>
      <c r="G50" t="s">
        <v>97</v>
      </c>
      <c r="H50" t="s">
        <v>250</v>
      </c>
      <c r="I50" t="s">
        <v>62</v>
      </c>
      <c r="L50" t="s">
        <v>461</v>
      </c>
      <c r="M50" t="s">
        <v>462</v>
      </c>
      <c r="O50" t="s">
        <v>65</v>
      </c>
      <c r="P50">
        <v>0</v>
      </c>
      <c r="Q50">
        <v>0</v>
      </c>
      <c r="R50">
        <v>0</v>
      </c>
      <c r="S50">
        <v>0</v>
      </c>
      <c r="X50" t="s">
        <v>101</v>
      </c>
      <c r="Y50" t="s">
        <v>69</v>
      </c>
      <c r="AA50" t="s">
        <v>463</v>
      </c>
      <c r="AB50" t="s">
        <v>464</v>
      </c>
      <c r="AC50" t="s">
        <v>256</v>
      </c>
      <c r="AD50" s="96">
        <v>44862</v>
      </c>
      <c r="AE50" s="96">
        <v>44992</v>
      </c>
      <c r="AF50" s="96">
        <v>45303</v>
      </c>
      <c r="AG50" t="s">
        <v>465</v>
      </c>
      <c r="AH50" s="96">
        <v>45303</v>
      </c>
      <c r="AI50" t="s">
        <v>106</v>
      </c>
      <c r="AJ50" s="96">
        <v>45303</v>
      </c>
      <c r="AK50" t="s">
        <v>465</v>
      </c>
      <c r="AL50" t="s">
        <v>76</v>
      </c>
      <c r="AW50" t="s">
        <v>77</v>
      </c>
      <c r="BB50" t="s">
        <v>66</v>
      </c>
    </row>
    <row r="51" spans="1:56">
      <c r="A51">
        <v>2022</v>
      </c>
      <c r="B51" t="s">
        <v>466</v>
      </c>
      <c r="D51" t="s">
        <v>57</v>
      </c>
      <c r="E51" t="s">
        <v>467</v>
      </c>
      <c r="F51" t="s">
        <v>468</v>
      </c>
      <c r="G51" t="s">
        <v>81</v>
      </c>
      <c r="H51" t="s">
        <v>127</v>
      </c>
      <c r="I51" t="s">
        <v>62</v>
      </c>
      <c r="L51" t="s">
        <v>469</v>
      </c>
      <c r="M51" t="s">
        <v>470</v>
      </c>
      <c r="O51" t="s">
        <v>65</v>
      </c>
      <c r="P51">
        <v>8000000</v>
      </c>
      <c r="Q51">
        <v>0</v>
      </c>
      <c r="R51">
        <v>0</v>
      </c>
      <c r="S51">
        <v>8000000</v>
      </c>
      <c r="X51" t="s">
        <v>85</v>
      </c>
      <c r="Y51" t="s">
        <v>69</v>
      </c>
      <c r="AA51" t="s">
        <v>471</v>
      </c>
      <c r="AB51" t="s">
        <v>472</v>
      </c>
      <c r="AC51" t="s">
        <v>116</v>
      </c>
      <c r="AD51" s="96">
        <v>44852</v>
      </c>
      <c r="AE51" s="96">
        <v>44869</v>
      </c>
      <c r="AF51" s="96">
        <v>44988</v>
      </c>
      <c r="AG51" t="s">
        <v>446</v>
      </c>
      <c r="AH51" s="96">
        <v>44988</v>
      </c>
      <c r="AI51" t="s">
        <v>106</v>
      </c>
      <c r="AJ51" s="96">
        <v>44988</v>
      </c>
      <c r="AK51" t="s">
        <v>446</v>
      </c>
      <c r="AL51" t="s">
        <v>76</v>
      </c>
      <c r="AW51" t="s">
        <v>77</v>
      </c>
      <c r="BB51" t="s">
        <v>66</v>
      </c>
    </row>
    <row r="52" spans="1:56">
      <c r="A52">
        <v>2022</v>
      </c>
      <c r="B52" t="s">
        <v>473</v>
      </c>
      <c r="D52" t="s">
        <v>57</v>
      </c>
      <c r="E52" t="s">
        <v>474</v>
      </c>
      <c r="F52" t="s">
        <v>475</v>
      </c>
      <c r="G52" t="s">
        <v>97</v>
      </c>
      <c r="H52" t="s">
        <v>476</v>
      </c>
      <c r="I52" t="s">
        <v>62</v>
      </c>
      <c r="L52" t="s">
        <v>477</v>
      </c>
      <c r="M52" t="s">
        <v>478</v>
      </c>
      <c r="O52" t="s">
        <v>65</v>
      </c>
      <c r="P52">
        <v>331666667</v>
      </c>
      <c r="Q52">
        <v>165000000</v>
      </c>
      <c r="R52">
        <v>0</v>
      </c>
      <c r="S52">
        <v>496666667</v>
      </c>
      <c r="X52" t="s">
        <v>85</v>
      </c>
      <c r="Y52" t="s">
        <v>69</v>
      </c>
      <c r="Z52" t="s">
        <v>479</v>
      </c>
      <c r="AA52" t="s">
        <v>480</v>
      </c>
      <c r="AB52" t="s">
        <v>481</v>
      </c>
      <c r="AC52" t="s">
        <v>72</v>
      </c>
      <c r="AD52" s="96">
        <v>44820</v>
      </c>
      <c r="AE52" s="96">
        <v>44824</v>
      </c>
      <c r="AF52" s="96">
        <v>44926</v>
      </c>
      <c r="AG52" t="s">
        <v>482</v>
      </c>
      <c r="AH52" s="96">
        <v>45382</v>
      </c>
      <c r="AI52" t="s">
        <v>483</v>
      </c>
      <c r="AJ52" s="96">
        <v>45382</v>
      </c>
      <c r="AK52" t="s">
        <v>484</v>
      </c>
      <c r="AL52" t="s">
        <v>76</v>
      </c>
      <c r="AW52" t="s">
        <v>77</v>
      </c>
      <c r="BB52" t="s">
        <v>66</v>
      </c>
    </row>
    <row r="53" spans="1:56">
      <c r="A53">
        <v>2022</v>
      </c>
      <c r="B53" t="s">
        <v>485</v>
      </c>
      <c r="D53" t="s">
        <v>57</v>
      </c>
      <c r="E53" t="s">
        <v>486</v>
      </c>
      <c r="F53" t="s">
        <v>487</v>
      </c>
      <c r="G53" t="s">
        <v>156</v>
      </c>
      <c r="H53" t="s">
        <v>82</v>
      </c>
      <c r="I53" t="s">
        <v>62</v>
      </c>
      <c r="L53" t="s">
        <v>488</v>
      </c>
      <c r="M53" t="s">
        <v>489</v>
      </c>
      <c r="O53" t="s">
        <v>65</v>
      </c>
      <c r="P53">
        <v>266091020</v>
      </c>
      <c r="Q53">
        <v>0</v>
      </c>
      <c r="R53">
        <v>0</v>
      </c>
      <c r="S53">
        <v>266091020</v>
      </c>
      <c r="X53" t="s">
        <v>85</v>
      </c>
      <c r="Y53" t="s">
        <v>69</v>
      </c>
      <c r="AA53" t="s">
        <v>490</v>
      </c>
      <c r="AB53" t="s">
        <v>491</v>
      </c>
      <c r="AC53" t="s">
        <v>145</v>
      </c>
      <c r="AD53" s="96">
        <v>44820</v>
      </c>
      <c r="AE53" s="96">
        <v>44862</v>
      </c>
      <c r="AF53" s="96">
        <v>44922</v>
      </c>
      <c r="AG53" t="s">
        <v>152</v>
      </c>
      <c r="AH53" s="96">
        <v>44922</v>
      </c>
      <c r="AI53" t="s">
        <v>106</v>
      </c>
      <c r="AJ53" s="96">
        <v>44922</v>
      </c>
      <c r="AK53" t="s">
        <v>152</v>
      </c>
      <c r="AL53" t="s">
        <v>76</v>
      </c>
      <c r="AW53" t="s">
        <v>77</v>
      </c>
      <c r="BB53" t="s">
        <v>66</v>
      </c>
    </row>
    <row r="54" spans="1:56">
      <c r="A54">
        <v>2022</v>
      </c>
      <c r="B54" t="s">
        <v>492</v>
      </c>
      <c r="D54" t="s">
        <v>57</v>
      </c>
      <c r="E54" t="s">
        <v>493</v>
      </c>
      <c r="F54" t="s">
        <v>494</v>
      </c>
      <c r="G54" t="s">
        <v>397</v>
      </c>
      <c r="H54" t="s">
        <v>82</v>
      </c>
      <c r="I54" t="s">
        <v>62</v>
      </c>
      <c r="L54" t="s">
        <v>495</v>
      </c>
      <c r="M54" t="s">
        <v>496</v>
      </c>
      <c r="O54" t="s">
        <v>65</v>
      </c>
      <c r="P54">
        <v>87238900</v>
      </c>
      <c r="Q54">
        <v>0</v>
      </c>
      <c r="R54">
        <v>0</v>
      </c>
      <c r="S54">
        <v>87238900</v>
      </c>
      <c r="X54" t="s">
        <v>85</v>
      </c>
      <c r="Y54" t="s">
        <v>69</v>
      </c>
      <c r="AA54" t="s">
        <v>497</v>
      </c>
      <c r="AB54" t="s">
        <v>498</v>
      </c>
      <c r="AC54" t="s">
        <v>145</v>
      </c>
      <c r="AD54" s="96">
        <v>44820</v>
      </c>
      <c r="AE54" s="96">
        <v>44883</v>
      </c>
      <c r="AF54" s="96">
        <v>44974</v>
      </c>
      <c r="AG54" t="s">
        <v>91</v>
      </c>
      <c r="AH54" s="96">
        <v>44974</v>
      </c>
      <c r="AI54" t="s">
        <v>106</v>
      </c>
      <c r="AJ54" s="96">
        <v>44974</v>
      </c>
      <c r="AK54" t="s">
        <v>91</v>
      </c>
      <c r="AL54" t="s">
        <v>76</v>
      </c>
      <c r="AW54" t="s">
        <v>77</v>
      </c>
      <c r="BB54" t="s">
        <v>66</v>
      </c>
    </row>
    <row r="55" spans="1:56" ht="409.5">
      <c r="A55">
        <v>2022</v>
      </c>
      <c r="B55" t="s">
        <v>499</v>
      </c>
      <c r="D55" t="s">
        <v>57</v>
      </c>
      <c r="E55" t="s">
        <v>500</v>
      </c>
      <c r="F55" t="s">
        <v>501</v>
      </c>
      <c r="G55" t="s">
        <v>97</v>
      </c>
      <c r="H55" t="s">
        <v>98</v>
      </c>
      <c r="I55" t="s">
        <v>62</v>
      </c>
      <c r="L55" t="s">
        <v>502</v>
      </c>
      <c r="M55" t="s">
        <v>503</v>
      </c>
      <c r="O55" t="s">
        <v>65</v>
      </c>
      <c r="P55">
        <v>6118694652</v>
      </c>
      <c r="Q55">
        <v>0</v>
      </c>
      <c r="R55">
        <v>137122297</v>
      </c>
      <c r="S55">
        <v>6255816949</v>
      </c>
      <c r="X55" t="s">
        <v>101</v>
      </c>
      <c r="Y55" t="s">
        <v>69</v>
      </c>
      <c r="Z55" s="95" t="s">
        <v>504</v>
      </c>
      <c r="AA55" t="s">
        <v>505</v>
      </c>
      <c r="AB55" t="s">
        <v>506</v>
      </c>
      <c r="AC55" t="s">
        <v>226</v>
      </c>
      <c r="AD55" s="96">
        <v>44813</v>
      </c>
      <c r="AE55" s="96">
        <v>44848</v>
      </c>
      <c r="AF55" s="96">
        <v>45260</v>
      </c>
      <c r="AG55" t="s">
        <v>507</v>
      </c>
      <c r="AH55" s="96">
        <v>45321</v>
      </c>
      <c r="AI55" t="s">
        <v>152</v>
      </c>
      <c r="AJ55" s="96">
        <v>45321</v>
      </c>
      <c r="AK55" t="s">
        <v>508</v>
      </c>
      <c r="AL55" t="s">
        <v>76</v>
      </c>
      <c r="AW55" t="s">
        <v>77</v>
      </c>
      <c r="BB55" t="s">
        <v>66</v>
      </c>
    </row>
    <row r="56" spans="1:56" ht="409.5">
      <c r="A56">
        <v>2022</v>
      </c>
      <c r="B56" t="s">
        <v>509</v>
      </c>
      <c r="D56" t="s">
        <v>94</v>
      </c>
      <c r="E56" t="s">
        <v>510</v>
      </c>
      <c r="F56" t="s">
        <v>511</v>
      </c>
      <c r="G56" t="s">
        <v>97</v>
      </c>
      <c r="H56" t="s">
        <v>98</v>
      </c>
      <c r="I56" t="s">
        <v>62</v>
      </c>
      <c r="L56" t="s">
        <v>512</v>
      </c>
      <c r="M56" t="s">
        <v>231</v>
      </c>
      <c r="O56" t="s">
        <v>65</v>
      </c>
      <c r="P56">
        <v>3810104052</v>
      </c>
      <c r="Q56">
        <v>0</v>
      </c>
      <c r="R56">
        <v>0</v>
      </c>
      <c r="S56">
        <v>3810104052</v>
      </c>
      <c r="X56" t="s">
        <v>215</v>
      </c>
      <c r="Y56" t="s">
        <v>69</v>
      </c>
      <c r="AA56" s="95" t="s">
        <v>513</v>
      </c>
      <c r="AB56" t="s">
        <v>514</v>
      </c>
      <c r="AC56" t="s">
        <v>145</v>
      </c>
      <c r="AD56" s="96">
        <v>44763</v>
      </c>
      <c r="AE56" s="96">
        <v>44764</v>
      </c>
      <c r="AF56" s="96">
        <v>45169</v>
      </c>
      <c r="AG56" t="s">
        <v>515</v>
      </c>
      <c r="AH56" s="96">
        <v>45169</v>
      </c>
      <c r="AI56" t="s">
        <v>106</v>
      </c>
      <c r="AJ56" s="96">
        <v>45169</v>
      </c>
      <c r="AK56" t="s">
        <v>515</v>
      </c>
      <c r="AL56" t="s">
        <v>76</v>
      </c>
      <c r="AW56" t="s">
        <v>77</v>
      </c>
      <c r="BB56" t="s">
        <v>66</v>
      </c>
    </row>
    <row r="57" spans="1:56" ht="409.5">
      <c r="A57">
        <v>2022</v>
      </c>
      <c r="B57" t="s">
        <v>516</v>
      </c>
      <c r="D57" t="s">
        <v>57</v>
      </c>
      <c r="E57" t="s">
        <v>517</v>
      </c>
      <c r="F57" t="s">
        <v>518</v>
      </c>
      <c r="G57" t="s">
        <v>60</v>
      </c>
      <c r="H57" t="s">
        <v>61</v>
      </c>
      <c r="I57" t="s">
        <v>62</v>
      </c>
      <c r="L57" t="s">
        <v>519</v>
      </c>
      <c r="M57" t="s">
        <v>520</v>
      </c>
      <c r="O57" t="s">
        <v>65</v>
      </c>
      <c r="P57">
        <v>1454596625</v>
      </c>
      <c r="Q57">
        <v>400000000</v>
      </c>
      <c r="R57">
        <v>0</v>
      </c>
      <c r="S57">
        <v>1854596625</v>
      </c>
      <c r="U57" t="s">
        <v>521</v>
      </c>
      <c r="X57" t="s">
        <v>68</v>
      </c>
      <c r="Y57" t="s">
        <v>69</v>
      </c>
      <c r="Z57" s="95" t="s">
        <v>522</v>
      </c>
      <c r="AA57" t="s">
        <v>523</v>
      </c>
      <c r="AB57" t="s">
        <v>524</v>
      </c>
      <c r="AC57" t="s">
        <v>72</v>
      </c>
      <c r="AD57" s="96">
        <v>44740</v>
      </c>
      <c r="AE57" s="96">
        <v>44753</v>
      </c>
      <c r="AF57" s="96">
        <v>44995</v>
      </c>
      <c r="AG57" t="s">
        <v>421</v>
      </c>
      <c r="AH57" s="96">
        <v>45148</v>
      </c>
      <c r="AI57" t="s">
        <v>525</v>
      </c>
      <c r="AJ57" s="96">
        <v>45148</v>
      </c>
      <c r="AK57" t="s">
        <v>447</v>
      </c>
      <c r="AL57" t="s">
        <v>76</v>
      </c>
      <c r="AW57" t="s">
        <v>77</v>
      </c>
      <c r="BB57" t="s">
        <v>66</v>
      </c>
    </row>
    <row r="58" spans="1:56">
      <c r="A58">
        <v>2022</v>
      </c>
      <c r="B58" t="s">
        <v>526</v>
      </c>
      <c r="D58" t="s">
        <v>57</v>
      </c>
      <c r="E58" t="s">
        <v>527</v>
      </c>
      <c r="F58" t="s">
        <v>528</v>
      </c>
      <c r="G58" t="s">
        <v>81</v>
      </c>
      <c r="H58" t="s">
        <v>127</v>
      </c>
      <c r="I58" t="s">
        <v>62</v>
      </c>
      <c r="L58" t="s">
        <v>157</v>
      </c>
      <c r="M58" t="s">
        <v>158</v>
      </c>
      <c r="O58" t="s">
        <v>65</v>
      </c>
      <c r="P58">
        <v>26000000</v>
      </c>
      <c r="Q58">
        <v>0</v>
      </c>
      <c r="R58">
        <v>0</v>
      </c>
      <c r="S58">
        <v>26000000</v>
      </c>
      <c r="X58" t="s">
        <v>85</v>
      </c>
      <c r="Y58" t="s">
        <v>69</v>
      </c>
      <c r="AA58" t="s">
        <v>529</v>
      </c>
      <c r="AB58" t="s">
        <v>530</v>
      </c>
      <c r="AC58" t="s">
        <v>161</v>
      </c>
      <c r="AD58" s="96">
        <v>44721</v>
      </c>
      <c r="AE58" s="96">
        <v>44727</v>
      </c>
      <c r="AF58" s="96">
        <v>45091</v>
      </c>
      <c r="AG58" t="s">
        <v>531</v>
      </c>
      <c r="AH58" s="96">
        <v>45091</v>
      </c>
      <c r="AI58" t="s">
        <v>106</v>
      </c>
      <c r="AJ58" s="96">
        <v>45091</v>
      </c>
      <c r="AK58" t="s">
        <v>531</v>
      </c>
      <c r="AL58" t="s">
        <v>76</v>
      </c>
      <c r="AW58" t="s">
        <v>77</v>
      </c>
      <c r="BB58" t="s">
        <v>66</v>
      </c>
    </row>
    <row r="59" spans="1:56">
      <c r="A59">
        <v>2022</v>
      </c>
      <c r="B59" t="s">
        <v>532</v>
      </c>
      <c r="D59" t="s">
        <v>57</v>
      </c>
      <c r="E59" t="s">
        <v>533</v>
      </c>
      <c r="F59" t="s">
        <v>534</v>
      </c>
      <c r="G59" t="s">
        <v>197</v>
      </c>
      <c r="H59" t="s">
        <v>294</v>
      </c>
      <c r="I59" t="s">
        <v>62</v>
      </c>
      <c r="L59" t="s">
        <v>295</v>
      </c>
      <c r="M59">
        <v>860002400</v>
      </c>
      <c r="N59" t="s">
        <v>113</v>
      </c>
      <c r="O59" t="s">
        <v>65</v>
      </c>
      <c r="P59">
        <v>178802210</v>
      </c>
      <c r="Q59">
        <v>0</v>
      </c>
      <c r="R59">
        <v>0</v>
      </c>
      <c r="S59">
        <v>178802210</v>
      </c>
      <c r="T59" t="s">
        <v>66</v>
      </c>
      <c r="W59" t="s">
        <v>77</v>
      </c>
      <c r="X59" t="s">
        <v>85</v>
      </c>
      <c r="Y59" t="s">
        <v>69</v>
      </c>
      <c r="Z59" t="s">
        <v>535</v>
      </c>
      <c r="AA59" t="s">
        <v>536</v>
      </c>
      <c r="AB59" t="s">
        <v>537</v>
      </c>
      <c r="AC59" t="s">
        <v>256</v>
      </c>
      <c r="AD59" s="96">
        <v>44708</v>
      </c>
      <c r="AE59" s="96">
        <v>44712</v>
      </c>
      <c r="AF59" s="96">
        <v>45019</v>
      </c>
      <c r="AG59" t="s">
        <v>538</v>
      </c>
      <c r="AH59" s="96">
        <v>45019</v>
      </c>
      <c r="AI59" t="s">
        <v>106</v>
      </c>
      <c r="AJ59" s="96">
        <v>45019</v>
      </c>
      <c r="AK59" t="s">
        <v>538</v>
      </c>
      <c r="AL59" t="s">
        <v>76</v>
      </c>
      <c r="AQ59" t="s">
        <v>299</v>
      </c>
      <c r="AR59">
        <v>6013485757</v>
      </c>
      <c r="AS59" t="s">
        <v>300</v>
      </c>
      <c r="AT59" t="s">
        <v>301</v>
      </c>
      <c r="AU59" t="s">
        <v>302</v>
      </c>
      <c r="AV59" t="s">
        <v>303</v>
      </c>
      <c r="AW59" t="s">
        <v>77</v>
      </c>
      <c r="AX59" t="s">
        <v>123</v>
      </c>
      <c r="AY59" t="s">
        <v>113</v>
      </c>
      <c r="AZ59" t="s">
        <v>124</v>
      </c>
      <c r="BA59" s="96">
        <v>26400</v>
      </c>
      <c r="BB59" t="s">
        <v>66</v>
      </c>
      <c r="BC59" t="s">
        <v>77</v>
      </c>
    </row>
    <row r="60" spans="1:56">
      <c r="A60">
        <v>2023</v>
      </c>
      <c r="B60" t="s">
        <v>539</v>
      </c>
      <c r="C60">
        <v>98793</v>
      </c>
      <c r="D60" t="s">
        <v>57</v>
      </c>
      <c r="E60" t="s">
        <v>540</v>
      </c>
      <c r="F60" t="s">
        <v>541</v>
      </c>
      <c r="G60" t="s">
        <v>156</v>
      </c>
      <c r="H60" t="s">
        <v>110</v>
      </c>
      <c r="I60" t="s">
        <v>62</v>
      </c>
      <c r="L60" t="s">
        <v>542</v>
      </c>
      <c r="M60">
        <v>900421971</v>
      </c>
      <c r="N60" t="s">
        <v>543</v>
      </c>
      <c r="O60" t="s">
        <v>65</v>
      </c>
      <c r="P60">
        <v>237562823</v>
      </c>
      <c r="Q60">
        <v>0</v>
      </c>
      <c r="R60">
        <v>0</v>
      </c>
      <c r="S60">
        <v>237562823</v>
      </c>
      <c r="T60" t="s">
        <v>66</v>
      </c>
      <c r="W60" t="s">
        <v>77</v>
      </c>
      <c r="X60" t="s">
        <v>85</v>
      </c>
      <c r="Y60" t="s">
        <v>69</v>
      </c>
      <c r="Z60" t="s">
        <v>544</v>
      </c>
      <c r="AA60" t="s">
        <v>545</v>
      </c>
      <c r="AB60" t="s">
        <v>546</v>
      </c>
      <c r="AC60" t="s">
        <v>547</v>
      </c>
      <c r="AD60" s="96">
        <v>45289</v>
      </c>
      <c r="AE60" s="96">
        <v>45294</v>
      </c>
      <c r="AF60" s="96">
        <v>45390</v>
      </c>
      <c r="AG60" t="s">
        <v>548</v>
      </c>
      <c r="AH60" s="96">
        <v>45390</v>
      </c>
      <c r="AI60" t="s">
        <v>106</v>
      </c>
      <c r="AJ60" s="96">
        <v>45390</v>
      </c>
      <c r="AK60" t="s">
        <v>548</v>
      </c>
      <c r="AL60" t="s">
        <v>76</v>
      </c>
      <c r="AQ60" t="s">
        <v>549</v>
      </c>
      <c r="AR60" t="s">
        <v>66</v>
      </c>
      <c r="AS60" t="s">
        <v>66</v>
      </c>
      <c r="AT60" t="s">
        <v>66</v>
      </c>
      <c r="AU60" t="s">
        <v>66</v>
      </c>
      <c r="AV60" t="s">
        <v>66</v>
      </c>
      <c r="AW60" t="s">
        <v>77</v>
      </c>
      <c r="AX60" t="s">
        <v>66</v>
      </c>
      <c r="AY60" t="s">
        <v>66</v>
      </c>
      <c r="AZ60" t="s">
        <v>66</v>
      </c>
      <c r="BA60" t="s">
        <v>66</v>
      </c>
      <c r="BB60" t="s">
        <v>66</v>
      </c>
      <c r="BC60" t="s">
        <v>77</v>
      </c>
      <c r="BD60" t="s">
        <v>550</v>
      </c>
    </row>
    <row r="61" spans="1:56">
      <c r="A61">
        <v>2023</v>
      </c>
      <c r="B61" t="s">
        <v>551</v>
      </c>
      <c r="C61">
        <v>99214</v>
      </c>
      <c r="D61" t="s">
        <v>57</v>
      </c>
      <c r="E61" t="s">
        <v>552</v>
      </c>
      <c r="F61" t="s">
        <v>553</v>
      </c>
      <c r="G61" t="s">
        <v>197</v>
      </c>
      <c r="H61" t="s">
        <v>110</v>
      </c>
      <c r="I61" t="s">
        <v>62</v>
      </c>
      <c r="L61" t="s">
        <v>554</v>
      </c>
      <c r="M61">
        <v>800096177</v>
      </c>
      <c r="O61" t="s">
        <v>65</v>
      </c>
      <c r="P61">
        <v>69102072</v>
      </c>
      <c r="Q61">
        <v>0</v>
      </c>
      <c r="R61">
        <v>0</v>
      </c>
      <c r="S61">
        <v>69102072</v>
      </c>
      <c r="T61" t="s">
        <v>66</v>
      </c>
      <c r="W61" t="s">
        <v>77</v>
      </c>
      <c r="X61" t="s">
        <v>85</v>
      </c>
      <c r="Y61" t="s">
        <v>69</v>
      </c>
      <c r="Z61" t="s">
        <v>555</v>
      </c>
      <c r="AA61" t="s">
        <v>556</v>
      </c>
      <c r="AB61" t="s">
        <v>557</v>
      </c>
      <c r="AC61" t="s">
        <v>256</v>
      </c>
      <c r="AD61" s="96">
        <v>45288</v>
      </c>
      <c r="AE61" s="96">
        <v>45294</v>
      </c>
      <c r="AF61" s="96">
        <v>45373</v>
      </c>
      <c r="AG61" t="s">
        <v>558</v>
      </c>
      <c r="AH61" s="96">
        <v>45385</v>
      </c>
      <c r="AI61" t="s">
        <v>559</v>
      </c>
      <c r="AJ61" s="96">
        <v>45385</v>
      </c>
      <c r="AK61" t="s">
        <v>90</v>
      </c>
      <c r="AL61" t="s">
        <v>76</v>
      </c>
      <c r="AQ61" t="s">
        <v>560</v>
      </c>
      <c r="AR61" t="s">
        <v>66</v>
      </c>
      <c r="AS61" t="s">
        <v>66</v>
      </c>
      <c r="AT61" t="s">
        <v>66</v>
      </c>
      <c r="AU61" t="s">
        <v>66</v>
      </c>
      <c r="AV61" t="s">
        <v>66</v>
      </c>
      <c r="AW61" t="s">
        <v>77</v>
      </c>
      <c r="AX61" t="s">
        <v>66</v>
      </c>
      <c r="AY61" t="s">
        <v>66</v>
      </c>
      <c r="AZ61" t="s">
        <v>66</v>
      </c>
      <c r="BA61" t="s">
        <v>66</v>
      </c>
      <c r="BB61" t="s">
        <v>66</v>
      </c>
      <c r="BC61" t="s">
        <v>77</v>
      </c>
    </row>
    <row r="62" spans="1:56">
      <c r="A62">
        <v>2023</v>
      </c>
      <c r="B62" t="s">
        <v>561</v>
      </c>
      <c r="C62">
        <v>96640</v>
      </c>
      <c r="D62" t="s">
        <v>57</v>
      </c>
      <c r="E62" t="s">
        <v>562</v>
      </c>
      <c r="F62" t="s">
        <v>563</v>
      </c>
      <c r="G62" t="s">
        <v>197</v>
      </c>
      <c r="H62" t="s">
        <v>127</v>
      </c>
      <c r="I62" t="s">
        <v>62</v>
      </c>
      <c r="L62" t="s">
        <v>564</v>
      </c>
      <c r="M62">
        <v>830085821</v>
      </c>
      <c r="O62" t="s">
        <v>65</v>
      </c>
      <c r="P62">
        <v>82664700</v>
      </c>
      <c r="Q62">
        <v>0</v>
      </c>
      <c r="R62">
        <v>0</v>
      </c>
      <c r="S62">
        <v>82664700</v>
      </c>
      <c r="T62" t="s">
        <v>66</v>
      </c>
      <c r="W62" t="s">
        <v>77</v>
      </c>
      <c r="X62" t="s">
        <v>85</v>
      </c>
      <c r="Y62" t="s">
        <v>69</v>
      </c>
      <c r="Z62" t="s">
        <v>565</v>
      </c>
      <c r="AA62" t="s">
        <v>566</v>
      </c>
      <c r="AB62" t="s">
        <v>567</v>
      </c>
      <c r="AC62" t="s">
        <v>404</v>
      </c>
      <c r="AD62" s="96">
        <v>45287</v>
      </c>
      <c r="AE62" s="96">
        <v>45309</v>
      </c>
      <c r="AF62" s="96">
        <v>45399</v>
      </c>
      <c r="AG62" t="s">
        <v>91</v>
      </c>
      <c r="AH62" s="96">
        <v>45420</v>
      </c>
      <c r="AI62" t="s">
        <v>568</v>
      </c>
      <c r="AJ62" s="96">
        <v>45420</v>
      </c>
      <c r="AK62" t="s">
        <v>569</v>
      </c>
      <c r="AL62" t="s">
        <v>76</v>
      </c>
      <c r="AQ62" t="s">
        <v>570</v>
      </c>
      <c r="AR62" t="s">
        <v>66</v>
      </c>
      <c r="AS62" t="s">
        <v>66</v>
      </c>
      <c r="AT62" t="s">
        <v>66</v>
      </c>
      <c r="AU62" t="s">
        <v>66</v>
      </c>
      <c r="AV62" t="s">
        <v>66</v>
      </c>
      <c r="AW62" t="s">
        <v>77</v>
      </c>
      <c r="AX62" t="s">
        <v>66</v>
      </c>
      <c r="AY62" t="s">
        <v>66</v>
      </c>
      <c r="AZ62" t="s">
        <v>66</v>
      </c>
      <c r="BA62" t="s">
        <v>66</v>
      </c>
      <c r="BB62" t="s">
        <v>66</v>
      </c>
      <c r="BC62" t="s">
        <v>77</v>
      </c>
    </row>
    <row r="63" spans="1:56" ht="409.5">
      <c r="A63">
        <v>2023</v>
      </c>
      <c r="B63" t="s">
        <v>571</v>
      </c>
      <c r="C63">
        <v>95687</v>
      </c>
      <c r="D63" t="s">
        <v>57</v>
      </c>
      <c r="E63" t="s">
        <v>572</v>
      </c>
      <c r="F63" t="s">
        <v>573</v>
      </c>
      <c r="G63" t="s">
        <v>397</v>
      </c>
      <c r="H63" t="s">
        <v>110</v>
      </c>
      <c r="I63" t="s">
        <v>62</v>
      </c>
      <c r="L63" t="s">
        <v>574</v>
      </c>
      <c r="M63">
        <v>901781448</v>
      </c>
      <c r="N63" t="s">
        <v>113</v>
      </c>
      <c r="O63" t="s">
        <v>65</v>
      </c>
      <c r="P63">
        <v>1005000000</v>
      </c>
      <c r="Q63">
        <v>0</v>
      </c>
      <c r="R63">
        <v>0</v>
      </c>
      <c r="S63">
        <v>1005000000</v>
      </c>
      <c r="T63" t="s">
        <v>66</v>
      </c>
      <c r="U63" t="s">
        <v>575</v>
      </c>
      <c r="W63" t="s">
        <v>77</v>
      </c>
      <c r="X63" t="s">
        <v>576</v>
      </c>
      <c r="Y63" t="s">
        <v>69</v>
      </c>
      <c r="Z63" s="95" t="s">
        <v>577</v>
      </c>
      <c r="AA63" t="s">
        <v>578</v>
      </c>
      <c r="AB63" t="s">
        <v>579</v>
      </c>
      <c r="AC63" t="s">
        <v>72</v>
      </c>
      <c r="AD63" s="96">
        <v>45274</v>
      </c>
      <c r="AE63" s="96">
        <v>45275</v>
      </c>
      <c r="AF63" s="96">
        <v>45369</v>
      </c>
      <c r="AG63" t="s">
        <v>580</v>
      </c>
      <c r="AH63" s="96">
        <v>45445</v>
      </c>
      <c r="AI63" t="s">
        <v>173</v>
      </c>
      <c r="AJ63" s="96">
        <v>45445</v>
      </c>
      <c r="AK63" t="s">
        <v>581</v>
      </c>
      <c r="AL63" t="s">
        <v>76</v>
      </c>
      <c r="AQ63" t="s">
        <v>66</v>
      </c>
      <c r="AR63" t="s">
        <v>66</v>
      </c>
      <c r="AS63" t="s">
        <v>66</v>
      </c>
      <c r="AT63" t="s">
        <v>582</v>
      </c>
      <c r="AU63" t="s">
        <v>583</v>
      </c>
      <c r="AV63" t="s">
        <v>583</v>
      </c>
      <c r="AW63" t="s">
        <v>77</v>
      </c>
      <c r="AX63" t="s">
        <v>123</v>
      </c>
      <c r="AY63" t="s">
        <v>113</v>
      </c>
      <c r="AZ63" t="s">
        <v>124</v>
      </c>
      <c r="BB63" t="s">
        <v>66</v>
      </c>
      <c r="BC63" t="s">
        <v>77</v>
      </c>
    </row>
    <row r="64" spans="1:56">
      <c r="A64">
        <v>2023</v>
      </c>
      <c r="B64" t="s">
        <v>584</v>
      </c>
      <c r="C64">
        <v>95382</v>
      </c>
      <c r="D64" t="s">
        <v>57</v>
      </c>
      <c r="E64" t="s">
        <v>585</v>
      </c>
      <c r="F64" t="s">
        <v>586</v>
      </c>
      <c r="G64" t="s">
        <v>197</v>
      </c>
      <c r="H64" t="s">
        <v>398</v>
      </c>
      <c r="I64" t="s">
        <v>62</v>
      </c>
      <c r="L64" t="s">
        <v>587</v>
      </c>
      <c r="M64">
        <v>830140206</v>
      </c>
      <c r="N64" t="s">
        <v>113</v>
      </c>
      <c r="O64" t="s">
        <v>65</v>
      </c>
      <c r="P64">
        <v>97111120</v>
      </c>
      <c r="Q64">
        <v>0</v>
      </c>
      <c r="R64">
        <v>0</v>
      </c>
      <c r="S64">
        <v>97111120</v>
      </c>
      <c r="T64" t="s">
        <v>66</v>
      </c>
      <c r="W64" t="s">
        <v>77</v>
      </c>
      <c r="X64" t="s">
        <v>85</v>
      </c>
      <c r="Y64" t="s">
        <v>69</v>
      </c>
      <c r="Z64" t="s">
        <v>588</v>
      </c>
      <c r="AA64" t="s">
        <v>589</v>
      </c>
      <c r="AB64" t="s">
        <v>590</v>
      </c>
      <c r="AC64" t="s">
        <v>404</v>
      </c>
      <c r="AD64" s="96">
        <v>45274</v>
      </c>
      <c r="AE64" s="96">
        <v>45279</v>
      </c>
      <c r="AF64" s="96">
        <v>45390</v>
      </c>
      <c r="AG64" t="s">
        <v>569</v>
      </c>
      <c r="AH64" s="96">
        <v>45425</v>
      </c>
      <c r="AI64" t="s">
        <v>591</v>
      </c>
      <c r="AJ64" s="96">
        <v>45425</v>
      </c>
      <c r="AK64" t="s">
        <v>592</v>
      </c>
      <c r="AL64" t="s">
        <v>76</v>
      </c>
      <c r="AQ64" t="s">
        <v>593</v>
      </c>
      <c r="AR64" t="s">
        <v>66</v>
      </c>
      <c r="AS64" t="s">
        <v>66</v>
      </c>
      <c r="AT64" t="s">
        <v>66</v>
      </c>
      <c r="AU64" t="s">
        <v>66</v>
      </c>
      <c r="AV64" t="s">
        <v>66</v>
      </c>
      <c r="AW64" t="s">
        <v>77</v>
      </c>
      <c r="AX64" t="s">
        <v>66</v>
      </c>
      <c r="AY64" t="s">
        <v>66</v>
      </c>
      <c r="AZ64" t="s">
        <v>66</v>
      </c>
      <c r="BA64" t="s">
        <v>66</v>
      </c>
      <c r="BB64" t="s">
        <v>66</v>
      </c>
      <c r="BC64" t="s">
        <v>77</v>
      </c>
    </row>
    <row r="65" spans="1:56">
      <c r="A65">
        <v>2023</v>
      </c>
      <c r="B65" t="s">
        <v>594</v>
      </c>
      <c r="C65" t="s">
        <v>77</v>
      </c>
      <c r="D65" t="s">
        <v>57</v>
      </c>
      <c r="E65" t="s">
        <v>595</v>
      </c>
      <c r="F65" t="s">
        <v>596</v>
      </c>
      <c r="G65" t="s">
        <v>197</v>
      </c>
      <c r="H65" t="s">
        <v>127</v>
      </c>
      <c r="I65" t="s">
        <v>62</v>
      </c>
      <c r="L65" t="s">
        <v>597</v>
      </c>
      <c r="M65">
        <v>830053792</v>
      </c>
      <c r="N65" t="s">
        <v>113</v>
      </c>
      <c r="O65" t="s">
        <v>65</v>
      </c>
      <c r="P65">
        <v>51102400</v>
      </c>
      <c r="Q65">
        <v>0</v>
      </c>
      <c r="R65">
        <v>0</v>
      </c>
      <c r="S65">
        <v>51102400</v>
      </c>
      <c r="T65" t="s">
        <v>66</v>
      </c>
      <c r="W65" t="s">
        <v>77</v>
      </c>
      <c r="X65" t="s">
        <v>85</v>
      </c>
      <c r="Y65" t="s">
        <v>69</v>
      </c>
      <c r="Z65" t="s">
        <v>598</v>
      </c>
      <c r="AA65" t="s">
        <v>599</v>
      </c>
      <c r="AB65" t="s">
        <v>600</v>
      </c>
      <c r="AC65" t="s">
        <v>145</v>
      </c>
      <c r="AD65" s="96">
        <v>45267</v>
      </c>
      <c r="AE65" s="96">
        <v>45273</v>
      </c>
      <c r="AF65" s="96">
        <v>45403</v>
      </c>
      <c r="AG65" t="s">
        <v>601</v>
      </c>
      <c r="AH65" s="96">
        <v>45443</v>
      </c>
      <c r="AI65" t="s">
        <v>298</v>
      </c>
      <c r="AJ65" s="96">
        <v>45443</v>
      </c>
      <c r="AK65" t="s">
        <v>581</v>
      </c>
      <c r="AL65" t="s">
        <v>76</v>
      </c>
      <c r="AS65">
        <v>0</v>
      </c>
      <c r="AT65">
        <v>0</v>
      </c>
      <c r="AU65">
        <v>0</v>
      </c>
      <c r="AW65" t="s">
        <v>77</v>
      </c>
      <c r="AX65">
        <v>0</v>
      </c>
      <c r="AY65">
        <v>0</v>
      </c>
      <c r="AZ65">
        <v>0</v>
      </c>
      <c r="BB65" t="s">
        <v>66</v>
      </c>
      <c r="BC65">
        <v>0</v>
      </c>
    </row>
    <row r="66" spans="1:56">
      <c r="A66">
        <v>2023</v>
      </c>
      <c r="B66" t="s">
        <v>602</v>
      </c>
      <c r="C66">
        <v>95383</v>
      </c>
      <c r="D66" t="s">
        <v>57</v>
      </c>
      <c r="E66" t="s">
        <v>603</v>
      </c>
      <c r="F66" t="s">
        <v>604</v>
      </c>
      <c r="G66" t="s">
        <v>81</v>
      </c>
      <c r="H66" t="s">
        <v>127</v>
      </c>
      <c r="I66" t="s">
        <v>62</v>
      </c>
      <c r="L66" t="s">
        <v>605</v>
      </c>
      <c r="M66">
        <v>901460690</v>
      </c>
      <c r="N66" t="s">
        <v>113</v>
      </c>
      <c r="O66" t="s">
        <v>65</v>
      </c>
      <c r="P66">
        <v>12000000</v>
      </c>
      <c r="Q66">
        <v>0</v>
      </c>
      <c r="R66">
        <v>0</v>
      </c>
      <c r="S66">
        <v>12000000</v>
      </c>
      <c r="T66" t="s">
        <v>66</v>
      </c>
      <c r="W66" t="s">
        <v>77</v>
      </c>
      <c r="X66" t="s">
        <v>85</v>
      </c>
      <c r="Y66" t="s">
        <v>69</v>
      </c>
      <c r="Z66" t="s">
        <v>544</v>
      </c>
      <c r="AA66" t="s">
        <v>606</v>
      </c>
      <c r="AB66" t="s">
        <v>607</v>
      </c>
      <c r="AC66" t="s">
        <v>116</v>
      </c>
      <c r="AD66" s="96">
        <v>45250</v>
      </c>
      <c r="AE66" s="96">
        <v>45251</v>
      </c>
      <c r="AF66" s="96">
        <v>45373</v>
      </c>
      <c r="AG66" t="s">
        <v>183</v>
      </c>
      <c r="AH66" s="96">
        <v>45373</v>
      </c>
      <c r="AI66" t="s">
        <v>106</v>
      </c>
      <c r="AJ66" s="96">
        <v>45373</v>
      </c>
      <c r="AK66" t="s">
        <v>183</v>
      </c>
      <c r="AL66" t="s">
        <v>76</v>
      </c>
      <c r="AS66">
        <v>0</v>
      </c>
      <c r="AT66">
        <v>0</v>
      </c>
      <c r="AU66">
        <v>0</v>
      </c>
      <c r="AW66" t="s">
        <v>77</v>
      </c>
      <c r="AX66">
        <v>0</v>
      </c>
      <c r="AY66">
        <v>0</v>
      </c>
      <c r="AZ66">
        <v>0</v>
      </c>
      <c r="BB66" t="s">
        <v>66</v>
      </c>
      <c r="BC66">
        <v>0</v>
      </c>
      <c r="BD66" t="s">
        <v>550</v>
      </c>
    </row>
    <row r="67" spans="1:56">
      <c r="A67">
        <v>2023</v>
      </c>
      <c r="B67" t="s">
        <v>608</v>
      </c>
      <c r="C67">
        <v>95861</v>
      </c>
      <c r="D67" t="s">
        <v>57</v>
      </c>
      <c r="E67" t="s">
        <v>609</v>
      </c>
      <c r="F67" t="s">
        <v>610</v>
      </c>
      <c r="G67" t="s">
        <v>197</v>
      </c>
      <c r="H67" t="s">
        <v>127</v>
      </c>
      <c r="I67" t="s">
        <v>62</v>
      </c>
      <c r="L67" t="s">
        <v>611</v>
      </c>
      <c r="M67">
        <v>900175374</v>
      </c>
      <c r="O67" t="s">
        <v>65</v>
      </c>
      <c r="P67">
        <v>212049340</v>
      </c>
      <c r="Q67">
        <v>0</v>
      </c>
      <c r="R67">
        <v>0</v>
      </c>
      <c r="S67">
        <v>212049340</v>
      </c>
      <c r="T67" t="s">
        <v>66</v>
      </c>
      <c r="W67" t="s">
        <v>77</v>
      </c>
      <c r="X67" t="s">
        <v>85</v>
      </c>
      <c r="Y67" t="s">
        <v>69</v>
      </c>
      <c r="Z67" t="s">
        <v>544</v>
      </c>
      <c r="AA67" t="s">
        <v>612</v>
      </c>
      <c r="AB67" t="s">
        <v>613</v>
      </c>
      <c r="AC67" t="s">
        <v>445</v>
      </c>
      <c r="AD67" s="96">
        <v>45250</v>
      </c>
      <c r="AE67" s="96">
        <v>45250</v>
      </c>
      <c r="AF67" s="96">
        <v>45382</v>
      </c>
      <c r="AG67" t="s">
        <v>614</v>
      </c>
      <c r="AH67" s="96">
        <v>45382</v>
      </c>
      <c r="AI67" t="s">
        <v>106</v>
      </c>
      <c r="AJ67" s="96">
        <v>45382</v>
      </c>
      <c r="AK67" t="s">
        <v>614</v>
      </c>
      <c r="AL67" t="s">
        <v>76</v>
      </c>
      <c r="AS67">
        <v>0</v>
      </c>
      <c r="AT67">
        <v>0</v>
      </c>
      <c r="AU67">
        <v>0</v>
      </c>
      <c r="AW67" t="s">
        <v>77</v>
      </c>
      <c r="AX67">
        <v>0</v>
      </c>
      <c r="AY67">
        <v>0</v>
      </c>
      <c r="AZ67">
        <v>0</v>
      </c>
      <c r="BB67" t="s">
        <v>66</v>
      </c>
      <c r="BC67">
        <v>0</v>
      </c>
      <c r="BD67" t="s">
        <v>550</v>
      </c>
    </row>
    <row r="68" spans="1:56">
      <c r="A68">
        <v>2023</v>
      </c>
      <c r="B68" t="s">
        <v>615</v>
      </c>
      <c r="C68">
        <v>93792</v>
      </c>
      <c r="D68" t="s">
        <v>57</v>
      </c>
      <c r="E68" t="s">
        <v>616</v>
      </c>
      <c r="F68" t="s">
        <v>617</v>
      </c>
      <c r="G68" t="s">
        <v>397</v>
      </c>
      <c r="H68" t="s">
        <v>127</v>
      </c>
      <c r="I68" t="s">
        <v>62</v>
      </c>
      <c r="L68" t="s">
        <v>542</v>
      </c>
      <c r="M68">
        <v>900421971</v>
      </c>
      <c r="O68" t="s">
        <v>65</v>
      </c>
      <c r="P68">
        <v>365582100</v>
      </c>
      <c r="Q68">
        <v>0</v>
      </c>
      <c r="R68">
        <v>0</v>
      </c>
      <c r="S68">
        <v>365582100</v>
      </c>
      <c r="T68" t="s">
        <v>66</v>
      </c>
      <c r="W68" t="s">
        <v>77</v>
      </c>
      <c r="X68" t="s">
        <v>85</v>
      </c>
      <c r="Y68" t="s">
        <v>69</v>
      </c>
      <c r="Z68" t="s">
        <v>544</v>
      </c>
      <c r="AA68" t="s">
        <v>618</v>
      </c>
      <c r="AB68" t="s">
        <v>619</v>
      </c>
      <c r="AC68" t="s">
        <v>547</v>
      </c>
      <c r="AD68" s="96">
        <v>45238</v>
      </c>
      <c r="AE68" s="96">
        <v>45239</v>
      </c>
      <c r="AF68" s="96">
        <v>45390</v>
      </c>
      <c r="AG68" t="s">
        <v>525</v>
      </c>
      <c r="AH68" s="96">
        <v>45390</v>
      </c>
      <c r="AI68" t="s">
        <v>106</v>
      </c>
      <c r="AJ68" s="96">
        <v>45390</v>
      </c>
      <c r="AK68" t="s">
        <v>525</v>
      </c>
      <c r="AL68" t="s">
        <v>76</v>
      </c>
      <c r="AS68">
        <v>0</v>
      </c>
      <c r="AT68">
        <v>0</v>
      </c>
      <c r="AU68">
        <v>0</v>
      </c>
      <c r="AW68" t="s">
        <v>77</v>
      </c>
      <c r="AX68">
        <v>0</v>
      </c>
      <c r="AY68">
        <v>0</v>
      </c>
      <c r="AZ68">
        <v>0</v>
      </c>
      <c r="BB68" t="s">
        <v>66</v>
      </c>
      <c r="BC68">
        <v>0</v>
      </c>
      <c r="BD68" t="s">
        <v>550</v>
      </c>
    </row>
    <row r="69" spans="1:56">
      <c r="A69">
        <v>2023</v>
      </c>
      <c r="B69" t="s">
        <v>620</v>
      </c>
      <c r="C69">
        <v>93790</v>
      </c>
      <c r="D69" t="s">
        <v>57</v>
      </c>
      <c r="E69" t="s">
        <v>621</v>
      </c>
      <c r="F69" t="s">
        <v>622</v>
      </c>
      <c r="G69" t="s">
        <v>156</v>
      </c>
      <c r="H69" t="s">
        <v>110</v>
      </c>
      <c r="I69" t="s">
        <v>62</v>
      </c>
      <c r="L69" t="s">
        <v>623</v>
      </c>
      <c r="M69">
        <v>901050260</v>
      </c>
      <c r="N69" t="s">
        <v>624</v>
      </c>
      <c r="O69" t="s">
        <v>65</v>
      </c>
      <c r="P69">
        <v>231083627</v>
      </c>
      <c r="Q69">
        <v>0</v>
      </c>
      <c r="R69">
        <v>0</v>
      </c>
      <c r="S69">
        <v>231083627</v>
      </c>
      <c r="T69" t="s">
        <v>66</v>
      </c>
      <c r="W69" t="s">
        <v>77</v>
      </c>
      <c r="X69" t="s">
        <v>85</v>
      </c>
      <c r="Y69" t="s">
        <v>69</v>
      </c>
      <c r="AA69" t="s">
        <v>625</v>
      </c>
      <c r="AB69" t="s">
        <v>626</v>
      </c>
      <c r="AC69" t="s">
        <v>145</v>
      </c>
      <c r="AD69" s="96">
        <v>45230</v>
      </c>
      <c r="AE69" s="96">
        <v>45287</v>
      </c>
      <c r="AF69" s="96">
        <v>45377</v>
      </c>
      <c r="AG69" t="s">
        <v>91</v>
      </c>
      <c r="AH69" s="96">
        <v>45377</v>
      </c>
      <c r="AI69" t="s">
        <v>106</v>
      </c>
      <c r="AJ69" s="96">
        <v>45377</v>
      </c>
      <c r="AK69" t="s">
        <v>91</v>
      </c>
      <c r="AL69" t="s">
        <v>76</v>
      </c>
      <c r="AS69">
        <v>0</v>
      </c>
      <c r="AT69">
        <v>0</v>
      </c>
      <c r="AU69">
        <v>0</v>
      </c>
      <c r="AW69" t="s">
        <v>77</v>
      </c>
      <c r="AX69">
        <v>0</v>
      </c>
      <c r="AY69">
        <v>0</v>
      </c>
      <c r="AZ69">
        <v>0</v>
      </c>
      <c r="BB69" t="s">
        <v>66</v>
      </c>
      <c r="BC69">
        <v>0</v>
      </c>
    </row>
    <row r="70" spans="1:56">
      <c r="A70">
        <v>2023</v>
      </c>
      <c r="B70" t="s">
        <v>627</v>
      </c>
      <c r="C70" t="s">
        <v>77</v>
      </c>
      <c r="D70" t="s">
        <v>57</v>
      </c>
      <c r="E70" t="s">
        <v>628</v>
      </c>
      <c r="F70" t="s">
        <v>629</v>
      </c>
      <c r="G70" t="s">
        <v>197</v>
      </c>
      <c r="H70" t="s">
        <v>110</v>
      </c>
      <c r="I70" t="s">
        <v>62</v>
      </c>
      <c r="L70" t="s">
        <v>630</v>
      </c>
      <c r="M70">
        <v>9004237735</v>
      </c>
      <c r="O70" t="s">
        <v>65</v>
      </c>
      <c r="P70">
        <v>40221000</v>
      </c>
      <c r="Q70">
        <v>0</v>
      </c>
      <c r="R70">
        <v>0</v>
      </c>
      <c r="S70">
        <v>40221000</v>
      </c>
      <c r="T70" t="s">
        <v>66</v>
      </c>
      <c r="W70" t="s">
        <v>77</v>
      </c>
      <c r="X70" t="s">
        <v>85</v>
      </c>
      <c r="Y70" t="s">
        <v>69</v>
      </c>
      <c r="Z70" t="s">
        <v>544</v>
      </c>
      <c r="AA70" t="s">
        <v>631</v>
      </c>
      <c r="AB70" t="s">
        <v>632</v>
      </c>
      <c r="AC70" t="s">
        <v>633</v>
      </c>
      <c r="AD70" s="96">
        <v>45229</v>
      </c>
      <c r="AE70" s="96">
        <v>45289</v>
      </c>
      <c r="AF70" s="96">
        <v>45350</v>
      </c>
      <c r="AG70" t="s">
        <v>152</v>
      </c>
      <c r="AH70" s="96">
        <v>45350</v>
      </c>
      <c r="AI70" t="s">
        <v>106</v>
      </c>
      <c r="AJ70" s="96">
        <v>45350</v>
      </c>
      <c r="AK70" t="s">
        <v>152</v>
      </c>
      <c r="AL70" t="s">
        <v>76</v>
      </c>
      <c r="AS70">
        <v>0</v>
      </c>
      <c r="AT70">
        <v>0</v>
      </c>
      <c r="AU70">
        <v>0</v>
      </c>
      <c r="AW70" t="s">
        <v>77</v>
      </c>
      <c r="AX70">
        <v>0</v>
      </c>
      <c r="AY70">
        <v>0</v>
      </c>
      <c r="AZ70">
        <v>0</v>
      </c>
      <c r="BB70" t="s">
        <v>66</v>
      </c>
      <c r="BC70">
        <v>0</v>
      </c>
      <c r="BD70" t="s">
        <v>550</v>
      </c>
    </row>
    <row r="71" spans="1:56">
      <c r="A71">
        <v>2023</v>
      </c>
      <c r="B71" t="s">
        <v>634</v>
      </c>
      <c r="C71" t="s">
        <v>77</v>
      </c>
      <c r="D71" t="s">
        <v>57</v>
      </c>
      <c r="E71" t="s">
        <v>635</v>
      </c>
      <c r="F71" t="s">
        <v>636</v>
      </c>
      <c r="G71" t="s">
        <v>197</v>
      </c>
      <c r="H71" t="s">
        <v>127</v>
      </c>
      <c r="I71" t="s">
        <v>62</v>
      </c>
      <c r="L71" t="s">
        <v>637</v>
      </c>
      <c r="M71">
        <v>800131690</v>
      </c>
      <c r="O71" t="s">
        <v>65</v>
      </c>
      <c r="P71">
        <v>308335044</v>
      </c>
      <c r="Q71">
        <v>0</v>
      </c>
      <c r="R71">
        <v>0</v>
      </c>
      <c r="S71">
        <v>308335044</v>
      </c>
      <c r="T71" t="s">
        <v>66</v>
      </c>
      <c r="W71" t="s">
        <v>77</v>
      </c>
      <c r="X71" t="s">
        <v>85</v>
      </c>
      <c r="Y71" t="s">
        <v>69</v>
      </c>
      <c r="Z71" t="s">
        <v>638</v>
      </c>
      <c r="AA71" t="s">
        <v>639</v>
      </c>
      <c r="AB71" t="s">
        <v>640</v>
      </c>
      <c r="AC71" t="s">
        <v>547</v>
      </c>
      <c r="AD71" s="96">
        <v>45197</v>
      </c>
      <c r="AE71" s="96">
        <v>45216</v>
      </c>
      <c r="AF71" s="96">
        <v>45367</v>
      </c>
      <c r="AG71" t="s">
        <v>525</v>
      </c>
      <c r="AH71" s="96">
        <v>45398</v>
      </c>
      <c r="AI71" t="s">
        <v>117</v>
      </c>
      <c r="AJ71" s="96">
        <v>45398</v>
      </c>
      <c r="AK71" t="s">
        <v>162</v>
      </c>
      <c r="AL71" t="s">
        <v>76</v>
      </c>
      <c r="AS71">
        <v>0</v>
      </c>
      <c r="AT71">
        <v>0</v>
      </c>
      <c r="AU71">
        <v>0</v>
      </c>
      <c r="AW71" t="s">
        <v>77</v>
      </c>
      <c r="AX71">
        <v>0</v>
      </c>
      <c r="AY71">
        <v>0</v>
      </c>
      <c r="AZ71">
        <v>0</v>
      </c>
      <c r="BB71" t="s">
        <v>66</v>
      </c>
      <c r="BC71">
        <v>0</v>
      </c>
    </row>
    <row r="72" spans="1:56">
      <c r="A72">
        <v>2023</v>
      </c>
      <c r="B72" t="s">
        <v>641</v>
      </c>
      <c r="C72">
        <v>92904</v>
      </c>
      <c r="D72" t="s">
        <v>57</v>
      </c>
      <c r="E72" t="s">
        <v>642</v>
      </c>
      <c r="F72" t="s">
        <v>643</v>
      </c>
      <c r="G72" t="s">
        <v>156</v>
      </c>
      <c r="H72" t="s">
        <v>82</v>
      </c>
      <c r="I72" t="s">
        <v>62</v>
      </c>
      <c r="L72" t="s">
        <v>644</v>
      </c>
      <c r="M72">
        <v>800089897</v>
      </c>
      <c r="O72" t="s">
        <v>65</v>
      </c>
      <c r="P72">
        <v>1219833642</v>
      </c>
      <c r="Q72">
        <v>0</v>
      </c>
      <c r="R72">
        <v>0</v>
      </c>
      <c r="S72">
        <v>1219833642</v>
      </c>
      <c r="T72" t="s">
        <v>66</v>
      </c>
      <c r="W72" t="s">
        <v>77</v>
      </c>
      <c r="X72" t="s">
        <v>85</v>
      </c>
      <c r="Y72" t="s">
        <v>69</v>
      </c>
      <c r="AA72" t="s">
        <v>645</v>
      </c>
      <c r="AB72" t="s">
        <v>646</v>
      </c>
      <c r="AC72" t="s">
        <v>116</v>
      </c>
      <c r="AD72" s="96">
        <v>45195</v>
      </c>
      <c r="AE72" s="96">
        <v>45201</v>
      </c>
      <c r="AF72" s="96">
        <v>45408</v>
      </c>
      <c r="AG72" t="s">
        <v>647</v>
      </c>
      <c r="AH72" s="96">
        <v>45408</v>
      </c>
      <c r="AI72" t="s">
        <v>106</v>
      </c>
      <c r="AJ72" s="96">
        <v>45408</v>
      </c>
      <c r="AK72" t="s">
        <v>647</v>
      </c>
      <c r="AL72" t="s">
        <v>76</v>
      </c>
      <c r="AS72">
        <v>0</v>
      </c>
      <c r="AT72">
        <v>0</v>
      </c>
      <c r="AU72">
        <v>0</v>
      </c>
      <c r="AW72" t="s">
        <v>77</v>
      </c>
      <c r="AX72">
        <v>0</v>
      </c>
      <c r="AY72">
        <v>0</v>
      </c>
      <c r="AZ72">
        <v>0</v>
      </c>
      <c r="BB72" t="s">
        <v>66</v>
      </c>
      <c r="BC72">
        <v>0</v>
      </c>
    </row>
    <row r="73" spans="1:56">
      <c r="A73">
        <v>2023</v>
      </c>
      <c r="B73" t="s">
        <v>648</v>
      </c>
      <c r="C73">
        <v>92755</v>
      </c>
      <c r="D73" t="s">
        <v>57</v>
      </c>
      <c r="E73" t="s">
        <v>649</v>
      </c>
      <c r="F73" t="s">
        <v>650</v>
      </c>
      <c r="G73" t="s">
        <v>156</v>
      </c>
      <c r="H73" t="s">
        <v>82</v>
      </c>
      <c r="I73" t="s">
        <v>62</v>
      </c>
      <c r="L73" t="s">
        <v>651</v>
      </c>
      <c r="M73">
        <v>830005066</v>
      </c>
      <c r="N73" t="s">
        <v>113</v>
      </c>
      <c r="O73" t="s">
        <v>65</v>
      </c>
      <c r="P73">
        <v>779980143</v>
      </c>
      <c r="Q73">
        <v>0</v>
      </c>
      <c r="R73">
        <v>0</v>
      </c>
      <c r="S73">
        <v>779980143</v>
      </c>
      <c r="T73" t="s">
        <v>66</v>
      </c>
      <c r="W73" t="s">
        <v>77</v>
      </c>
      <c r="X73" t="s">
        <v>85</v>
      </c>
      <c r="Y73" t="s">
        <v>69</v>
      </c>
      <c r="Z73" t="s">
        <v>652</v>
      </c>
      <c r="AA73" t="s">
        <v>653</v>
      </c>
      <c r="AB73" t="s">
        <v>654</v>
      </c>
      <c r="AC73" t="s">
        <v>445</v>
      </c>
      <c r="AD73" s="96">
        <v>45194</v>
      </c>
      <c r="AE73" s="96">
        <v>45209</v>
      </c>
      <c r="AF73" s="96">
        <v>45300</v>
      </c>
      <c r="AG73" t="s">
        <v>91</v>
      </c>
      <c r="AH73" s="96">
        <v>45421</v>
      </c>
      <c r="AI73" t="s">
        <v>446</v>
      </c>
      <c r="AJ73" s="96">
        <v>45421</v>
      </c>
      <c r="AK73" t="s">
        <v>73</v>
      </c>
      <c r="AL73" t="s">
        <v>76</v>
      </c>
      <c r="AS73">
        <v>0</v>
      </c>
      <c r="AT73">
        <v>0</v>
      </c>
      <c r="AU73">
        <v>0</v>
      </c>
      <c r="AW73" t="s">
        <v>77</v>
      </c>
      <c r="AX73">
        <v>0</v>
      </c>
      <c r="AY73">
        <v>0</v>
      </c>
      <c r="AZ73">
        <v>0</v>
      </c>
      <c r="BB73" t="s">
        <v>66</v>
      </c>
      <c r="BC73">
        <v>0</v>
      </c>
    </row>
    <row r="74" spans="1:56">
      <c r="A74">
        <v>2023</v>
      </c>
      <c r="B74" t="s">
        <v>655</v>
      </c>
      <c r="C74">
        <v>92559</v>
      </c>
      <c r="D74" t="s">
        <v>57</v>
      </c>
      <c r="E74" t="s">
        <v>656</v>
      </c>
      <c r="F74" t="s">
        <v>657</v>
      </c>
      <c r="G74" t="s">
        <v>397</v>
      </c>
      <c r="H74" t="s">
        <v>127</v>
      </c>
      <c r="I74" t="s">
        <v>62</v>
      </c>
      <c r="L74" t="s">
        <v>658</v>
      </c>
      <c r="M74">
        <v>900074944</v>
      </c>
      <c r="N74" t="s">
        <v>113</v>
      </c>
      <c r="O74" t="s">
        <v>65</v>
      </c>
      <c r="P74">
        <v>1108500000</v>
      </c>
      <c r="Q74">
        <v>0</v>
      </c>
      <c r="R74">
        <v>0</v>
      </c>
      <c r="S74">
        <v>1108500000</v>
      </c>
      <c r="T74" t="s">
        <v>66</v>
      </c>
      <c r="W74" t="s">
        <v>77</v>
      </c>
      <c r="X74" t="s">
        <v>85</v>
      </c>
      <c r="Y74" t="s">
        <v>69</v>
      </c>
      <c r="AA74" t="s">
        <v>659</v>
      </c>
      <c r="AB74" t="s">
        <v>660</v>
      </c>
      <c r="AC74" t="s">
        <v>145</v>
      </c>
      <c r="AD74" s="96">
        <v>45187</v>
      </c>
      <c r="AE74" s="96">
        <v>45194</v>
      </c>
      <c r="AF74" s="96">
        <v>45406</v>
      </c>
      <c r="AG74" t="s">
        <v>73</v>
      </c>
      <c r="AH74" s="96">
        <v>45406</v>
      </c>
      <c r="AI74" t="s">
        <v>106</v>
      </c>
      <c r="AJ74" s="96">
        <v>45406</v>
      </c>
      <c r="AK74" t="s">
        <v>73</v>
      </c>
      <c r="AL74" t="s">
        <v>76</v>
      </c>
      <c r="AW74" t="s">
        <v>77</v>
      </c>
      <c r="BB74" t="s">
        <v>66</v>
      </c>
    </row>
    <row r="75" spans="1:56">
      <c r="A75">
        <v>2023</v>
      </c>
      <c r="B75" t="s">
        <v>661</v>
      </c>
      <c r="C75">
        <v>91708</v>
      </c>
      <c r="D75" t="s">
        <v>57</v>
      </c>
      <c r="E75" t="s">
        <v>662</v>
      </c>
      <c r="F75" t="s">
        <v>663</v>
      </c>
      <c r="G75" t="s">
        <v>156</v>
      </c>
      <c r="H75" t="s">
        <v>82</v>
      </c>
      <c r="I75" t="s">
        <v>62</v>
      </c>
      <c r="L75" t="s">
        <v>664</v>
      </c>
      <c r="M75">
        <v>900838631</v>
      </c>
      <c r="N75" t="s">
        <v>665</v>
      </c>
      <c r="O75" t="s">
        <v>65</v>
      </c>
      <c r="P75">
        <v>484388075</v>
      </c>
      <c r="Q75">
        <v>0</v>
      </c>
      <c r="R75">
        <v>0</v>
      </c>
      <c r="S75">
        <v>484388075</v>
      </c>
      <c r="T75" t="s">
        <v>66</v>
      </c>
      <c r="W75" t="s">
        <v>77</v>
      </c>
      <c r="X75" t="s">
        <v>85</v>
      </c>
      <c r="Y75" t="s">
        <v>69</v>
      </c>
      <c r="Z75" t="s">
        <v>544</v>
      </c>
      <c r="AA75" t="s">
        <v>666</v>
      </c>
      <c r="AB75" t="s">
        <v>667</v>
      </c>
      <c r="AC75" t="s">
        <v>145</v>
      </c>
      <c r="AD75" s="96">
        <v>45177</v>
      </c>
      <c r="AE75" s="96">
        <v>45181</v>
      </c>
      <c r="AF75" s="96">
        <v>45302</v>
      </c>
      <c r="AG75" t="s">
        <v>446</v>
      </c>
      <c r="AH75" s="96">
        <v>45302</v>
      </c>
      <c r="AI75" t="s">
        <v>106</v>
      </c>
      <c r="AJ75" s="96">
        <v>45302</v>
      </c>
      <c r="AK75" t="s">
        <v>446</v>
      </c>
      <c r="AL75" t="s">
        <v>76</v>
      </c>
      <c r="AS75">
        <v>0</v>
      </c>
      <c r="AT75">
        <v>0</v>
      </c>
      <c r="AU75">
        <v>0</v>
      </c>
      <c r="AW75" t="s">
        <v>77</v>
      </c>
      <c r="AX75">
        <v>0</v>
      </c>
      <c r="AY75">
        <v>0</v>
      </c>
      <c r="AZ75">
        <v>0</v>
      </c>
      <c r="BB75" t="s">
        <v>66</v>
      </c>
      <c r="BC75">
        <v>0</v>
      </c>
      <c r="BD75" t="s">
        <v>550</v>
      </c>
    </row>
    <row r="76" spans="1:56">
      <c r="A76">
        <v>2023</v>
      </c>
      <c r="B76" t="s">
        <v>668</v>
      </c>
      <c r="C76">
        <v>91708</v>
      </c>
      <c r="D76" t="s">
        <v>57</v>
      </c>
      <c r="E76" t="s">
        <v>669</v>
      </c>
      <c r="F76" t="s">
        <v>670</v>
      </c>
      <c r="G76" t="s">
        <v>397</v>
      </c>
      <c r="H76" t="s">
        <v>127</v>
      </c>
      <c r="I76" t="s">
        <v>62</v>
      </c>
      <c r="L76" t="s">
        <v>671</v>
      </c>
      <c r="M76">
        <v>901756975</v>
      </c>
      <c r="O76" t="s">
        <v>65</v>
      </c>
      <c r="P76">
        <v>700000000</v>
      </c>
      <c r="Q76">
        <v>0</v>
      </c>
      <c r="R76">
        <v>0</v>
      </c>
      <c r="S76">
        <v>700000000</v>
      </c>
      <c r="T76" t="s">
        <v>66</v>
      </c>
      <c r="U76" t="s">
        <v>672</v>
      </c>
      <c r="X76" t="s">
        <v>68</v>
      </c>
      <c r="Y76" t="s">
        <v>69</v>
      </c>
      <c r="Z76" t="s">
        <v>544</v>
      </c>
      <c r="AA76" t="s">
        <v>673</v>
      </c>
      <c r="AB76" t="s">
        <v>674</v>
      </c>
      <c r="AC76" t="s">
        <v>72</v>
      </c>
      <c r="AD76" s="96">
        <v>45182</v>
      </c>
      <c r="AE76" s="96">
        <v>45210</v>
      </c>
      <c r="AF76" s="96">
        <v>45392</v>
      </c>
      <c r="AG76" t="s">
        <v>162</v>
      </c>
      <c r="AH76" s="96">
        <v>45392</v>
      </c>
      <c r="AI76" t="s">
        <v>106</v>
      </c>
      <c r="AJ76" s="96">
        <v>45392</v>
      </c>
      <c r="AK76" t="s">
        <v>162</v>
      </c>
      <c r="AL76" t="s">
        <v>76</v>
      </c>
      <c r="AW76" t="s">
        <v>77</v>
      </c>
      <c r="BB76" t="s">
        <v>66</v>
      </c>
      <c r="BD76" t="s">
        <v>550</v>
      </c>
    </row>
    <row r="77" spans="1:56">
      <c r="A77">
        <v>2023</v>
      </c>
      <c r="B77" t="s">
        <v>675</v>
      </c>
      <c r="C77">
        <v>91398</v>
      </c>
      <c r="D77" t="s">
        <v>57</v>
      </c>
      <c r="E77" t="s">
        <v>676</v>
      </c>
      <c r="F77" t="s">
        <v>677</v>
      </c>
      <c r="G77" t="s">
        <v>397</v>
      </c>
      <c r="H77" t="s">
        <v>127</v>
      </c>
      <c r="I77" t="s">
        <v>62</v>
      </c>
      <c r="L77" t="s">
        <v>678</v>
      </c>
      <c r="M77">
        <v>901039835</v>
      </c>
      <c r="N77" t="s">
        <v>113</v>
      </c>
      <c r="O77" t="s">
        <v>65</v>
      </c>
      <c r="P77">
        <v>892800000</v>
      </c>
      <c r="Q77">
        <v>0</v>
      </c>
      <c r="R77">
        <v>0</v>
      </c>
      <c r="S77">
        <v>892800000</v>
      </c>
      <c r="T77" t="s">
        <v>66</v>
      </c>
      <c r="W77" t="s">
        <v>77</v>
      </c>
      <c r="X77" t="s">
        <v>85</v>
      </c>
      <c r="Y77" t="s">
        <v>69</v>
      </c>
      <c r="Z77" t="s">
        <v>679</v>
      </c>
      <c r="AA77" t="s">
        <v>680</v>
      </c>
      <c r="AB77" t="s">
        <v>681</v>
      </c>
      <c r="AC77" t="s">
        <v>404</v>
      </c>
      <c r="AD77" s="96">
        <v>45169</v>
      </c>
      <c r="AE77" s="96">
        <v>45194</v>
      </c>
      <c r="AF77" s="96">
        <v>45415</v>
      </c>
      <c r="AG77" t="s">
        <v>682</v>
      </c>
      <c r="AH77" s="96">
        <v>45436</v>
      </c>
      <c r="AI77" t="s">
        <v>568</v>
      </c>
      <c r="AJ77" s="96">
        <v>45436</v>
      </c>
      <c r="AK77" t="s">
        <v>421</v>
      </c>
      <c r="AL77" t="s">
        <v>76</v>
      </c>
      <c r="AS77">
        <v>0</v>
      </c>
      <c r="AT77">
        <v>0</v>
      </c>
      <c r="AU77">
        <v>0</v>
      </c>
      <c r="AW77" t="s">
        <v>77</v>
      </c>
      <c r="AX77">
        <v>0</v>
      </c>
      <c r="AY77">
        <v>0</v>
      </c>
      <c r="AZ77">
        <v>0</v>
      </c>
      <c r="BB77" t="s">
        <v>66</v>
      </c>
      <c r="BC77">
        <v>0</v>
      </c>
    </row>
    <row r="78" spans="1:56">
      <c r="A78">
        <v>2023</v>
      </c>
      <c r="B78" t="s">
        <v>683</v>
      </c>
      <c r="C78">
        <v>92419</v>
      </c>
      <c r="D78" t="s">
        <v>57</v>
      </c>
      <c r="E78" t="s">
        <v>684</v>
      </c>
      <c r="F78" t="s">
        <v>685</v>
      </c>
      <c r="G78" t="s">
        <v>156</v>
      </c>
      <c r="H78" t="s">
        <v>110</v>
      </c>
      <c r="I78" t="s">
        <v>62</v>
      </c>
      <c r="L78" t="s">
        <v>623</v>
      </c>
      <c r="M78">
        <v>901050260</v>
      </c>
      <c r="N78" t="s">
        <v>624</v>
      </c>
      <c r="O78" t="s">
        <v>65</v>
      </c>
      <c r="P78">
        <v>165501851</v>
      </c>
      <c r="Q78">
        <v>0</v>
      </c>
      <c r="R78">
        <v>0</v>
      </c>
      <c r="S78">
        <v>165501851</v>
      </c>
      <c r="T78" t="s">
        <v>66</v>
      </c>
      <c r="W78" t="s">
        <v>77</v>
      </c>
      <c r="X78" t="s">
        <v>85</v>
      </c>
      <c r="Y78" t="s">
        <v>69</v>
      </c>
      <c r="Z78" t="s">
        <v>686</v>
      </c>
      <c r="AA78" t="s">
        <v>687</v>
      </c>
      <c r="AB78" t="s">
        <v>688</v>
      </c>
      <c r="AC78" t="s">
        <v>145</v>
      </c>
      <c r="AD78" s="96">
        <v>45167</v>
      </c>
      <c r="AE78" s="96">
        <v>45175</v>
      </c>
      <c r="AF78" s="96">
        <v>45280</v>
      </c>
      <c r="AG78" t="s">
        <v>689</v>
      </c>
      <c r="AH78" s="96">
        <v>45311</v>
      </c>
      <c r="AI78" t="s">
        <v>117</v>
      </c>
      <c r="AJ78" s="96">
        <v>45311</v>
      </c>
      <c r="AK78" t="s">
        <v>690</v>
      </c>
      <c r="AL78" t="s">
        <v>76</v>
      </c>
      <c r="AS78">
        <v>0</v>
      </c>
      <c r="AT78">
        <v>0</v>
      </c>
      <c r="AU78">
        <v>0</v>
      </c>
      <c r="AW78" t="s">
        <v>77</v>
      </c>
      <c r="AX78">
        <v>0</v>
      </c>
      <c r="AY78">
        <v>0</v>
      </c>
      <c r="AZ78">
        <v>0</v>
      </c>
      <c r="BB78" t="s">
        <v>66</v>
      </c>
      <c r="BC78">
        <v>0</v>
      </c>
    </row>
    <row r="79" spans="1:56">
      <c r="A79">
        <v>2023</v>
      </c>
      <c r="B79" t="s">
        <v>691</v>
      </c>
      <c r="C79">
        <v>61653</v>
      </c>
      <c r="D79" t="s">
        <v>57</v>
      </c>
      <c r="E79" t="s">
        <v>692</v>
      </c>
      <c r="F79" t="s">
        <v>77</v>
      </c>
      <c r="G79" t="s">
        <v>156</v>
      </c>
      <c r="H79" t="s">
        <v>693</v>
      </c>
      <c r="I79" t="s">
        <v>62</v>
      </c>
      <c r="L79" t="s">
        <v>694</v>
      </c>
      <c r="M79" t="s">
        <v>231</v>
      </c>
      <c r="O79" t="s">
        <v>65</v>
      </c>
      <c r="P79">
        <v>0</v>
      </c>
      <c r="Q79">
        <v>0</v>
      </c>
      <c r="R79">
        <v>0</v>
      </c>
      <c r="S79">
        <v>0</v>
      </c>
      <c r="T79" t="s">
        <v>66</v>
      </c>
      <c r="W79" t="s">
        <v>77</v>
      </c>
      <c r="X79" t="s">
        <v>85</v>
      </c>
      <c r="Y79" t="s">
        <v>69</v>
      </c>
      <c r="AA79" t="s">
        <v>695</v>
      </c>
      <c r="AB79" t="s">
        <v>191</v>
      </c>
      <c r="AC79" t="s">
        <v>445</v>
      </c>
      <c r="AD79" s="96">
        <v>45167</v>
      </c>
      <c r="AE79" s="96">
        <v>45175</v>
      </c>
      <c r="AF79" s="96">
        <v>45204</v>
      </c>
      <c r="AG79" t="s">
        <v>117</v>
      </c>
      <c r="AH79" s="96">
        <v>45204</v>
      </c>
      <c r="AI79" t="s">
        <v>106</v>
      </c>
      <c r="AJ79" s="96">
        <v>45204</v>
      </c>
      <c r="AK79" t="s">
        <v>117</v>
      </c>
      <c r="AL79" t="s">
        <v>76</v>
      </c>
      <c r="AS79">
        <v>0</v>
      </c>
      <c r="AT79">
        <v>0</v>
      </c>
      <c r="AU79">
        <v>0</v>
      </c>
      <c r="AW79" t="s">
        <v>77</v>
      </c>
      <c r="AX79">
        <v>0</v>
      </c>
      <c r="AY79">
        <v>0</v>
      </c>
      <c r="AZ79">
        <v>0</v>
      </c>
      <c r="BB79" t="s">
        <v>66</v>
      </c>
      <c r="BC79">
        <v>0</v>
      </c>
    </row>
    <row r="80" spans="1:56" ht="409.5">
      <c r="A80">
        <v>2023</v>
      </c>
      <c r="B80" t="s">
        <v>696</v>
      </c>
      <c r="C80">
        <v>91713</v>
      </c>
      <c r="D80" t="s">
        <v>57</v>
      </c>
      <c r="E80" t="s">
        <v>697</v>
      </c>
      <c r="F80" t="s">
        <v>698</v>
      </c>
      <c r="G80" t="s">
        <v>397</v>
      </c>
      <c r="H80" t="s">
        <v>398</v>
      </c>
      <c r="I80" t="s">
        <v>62</v>
      </c>
      <c r="L80" t="s">
        <v>699</v>
      </c>
      <c r="M80">
        <v>900694164</v>
      </c>
      <c r="N80" t="s">
        <v>624</v>
      </c>
      <c r="O80" t="s">
        <v>65</v>
      </c>
      <c r="P80">
        <v>616532678</v>
      </c>
      <c r="Q80">
        <v>0</v>
      </c>
      <c r="R80">
        <v>0</v>
      </c>
      <c r="S80">
        <v>616532678</v>
      </c>
      <c r="T80" t="s">
        <v>66</v>
      </c>
      <c r="W80" t="s">
        <v>77</v>
      </c>
      <c r="X80" t="s">
        <v>85</v>
      </c>
      <c r="Y80" t="s">
        <v>69</v>
      </c>
      <c r="Z80" s="95" t="s">
        <v>700</v>
      </c>
      <c r="AA80" t="s">
        <v>701</v>
      </c>
      <c r="AB80" t="s">
        <v>702</v>
      </c>
      <c r="AC80" t="s">
        <v>404</v>
      </c>
      <c r="AD80" s="96">
        <v>45152</v>
      </c>
      <c r="AE80" s="96">
        <v>45205</v>
      </c>
      <c r="AF80" s="96">
        <v>45387</v>
      </c>
      <c r="AG80" t="s">
        <v>162</v>
      </c>
      <c r="AH80" s="96">
        <v>45432</v>
      </c>
      <c r="AI80" t="s">
        <v>106</v>
      </c>
      <c r="AJ80" s="96">
        <v>45432</v>
      </c>
      <c r="AK80" t="s">
        <v>162</v>
      </c>
      <c r="AL80" t="s">
        <v>76</v>
      </c>
      <c r="AM80" t="s">
        <v>405</v>
      </c>
      <c r="AN80" t="s">
        <v>703</v>
      </c>
      <c r="AO80">
        <v>45</v>
      </c>
      <c r="AW80" t="s">
        <v>77</v>
      </c>
      <c r="BB80" t="s">
        <v>66</v>
      </c>
    </row>
    <row r="81" spans="1:56">
      <c r="A81">
        <v>2023</v>
      </c>
      <c r="B81" t="s">
        <v>704</v>
      </c>
      <c r="C81">
        <v>91713</v>
      </c>
      <c r="D81" t="s">
        <v>57</v>
      </c>
      <c r="E81" t="s">
        <v>705</v>
      </c>
      <c r="F81" t="s">
        <v>706</v>
      </c>
      <c r="G81" t="s">
        <v>197</v>
      </c>
      <c r="H81" t="s">
        <v>127</v>
      </c>
      <c r="I81" t="s">
        <v>62</v>
      </c>
      <c r="L81" t="s">
        <v>707</v>
      </c>
      <c r="M81">
        <v>900843188</v>
      </c>
      <c r="N81" t="s">
        <v>113</v>
      </c>
      <c r="O81" t="s">
        <v>65</v>
      </c>
      <c r="P81">
        <v>192656240</v>
      </c>
      <c r="Q81">
        <v>0</v>
      </c>
      <c r="R81">
        <v>0</v>
      </c>
      <c r="S81">
        <v>192656240</v>
      </c>
      <c r="T81" t="s">
        <v>66</v>
      </c>
      <c r="W81" t="s">
        <v>77</v>
      </c>
      <c r="X81" t="s">
        <v>101</v>
      </c>
      <c r="Y81" t="s">
        <v>69</v>
      </c>
      <c r="Z81" t="s">
        <v>544</v>
      </c>
      <c r="AA81" t="s">
        <v>708</v>
      </c>
      <c r="AB81" t="s">
        <v>709</v>
      </c>
      <c r="AC81" t="s">
        <v>145</v>
      </c>
      <c r="AD81" s="96">
        <v>45148</v>
      </c>
      <c r="AE81" s="96">
        <v>45160</v>
      </c>
      <c r="AF81" s="96">
        <v>45281</v>
      </c>
      <c r="AG81" t="s">
        <v>446</v>
      </c>
      <c r="AH81" s="96">
        <v>45281</v>
      </c>
      <c r="AI81" t="s">
        <v>106</v>
      </c>
      <c r="AJ81" s="96">
        <v>45281</v>
      </c>
      <c r="AK81" t="s">
        <v>446</v>
      </c>
      <c r="AL81" t="s">
        <v>76</v>
      </c>
      <c r="AS81">
        <v>0</v>
      </c>
      <c r="AT81">
        <v>0</v>
      </c>
      <c r="AU81">
        <v>0</v>
      </c>
      <c r="AW81" t="s">
        <v>77</v>
      </c>
      <c r="AX81">
        <v>0</v>
      </c>
      <c r="AY81">
        <v>0</v>
      </c>
      <c r="AZ81">
        <v>0</v>
      </c>
      <c r="BB81" t="s">
        <v>66</v>
      </c>
      <c r="BC81">
        <v>0</v>
      </c>
      <c r="BD81" t="s">
        <v>550</v>
      </c>
    </row>
    <row r="82" spans="1:56">
      <c r="A82">
        <v>2023</v>
      </c>
      <c r="B82" t="s">
        <v>710</v>
      </c>
      <c r="C82">
        <v>90813</v>
      </c>
      <c r="D82" t="s">
        <v>57</v>
      </c>
      <c r="E82" t="s">
        <v>711</v>
      </c>
      <c r="F82" t="s">
        <v>712</v>
      </c>
      <c r="G82" t="s">
        <v>397</v>
      </c>
      <c r="H82" t="s">
        <v>127</v>
      </c>
      <c r="I82" t="s">
        <v>62</v>
      </c>
      <c r="L82" t="s">
        <v>713</v>
      </c>
      <c r="M82">
        <v>805028473</v>
      </c>
      <c r="N82" t="s">
        <v>624</v>
      </c>
      <c r="O82" t="s">
        <v>65</v>
      </c>
      <c r="P82">
        <v>519730114</v>
      </c>
      <c r="Q82">
        <v>0</v>
      </c>
      <c r="R82">
        <v>0</v>
      </c>
      <c r="S82">
        <v>519730114</v>
      </c>
      <c r="T82" t="s">
        <v>66</v>
      </c>
      <c r="W82" t="s">
        <v>77</v>
      </c>
      <c r="X82" t="s">
        <v>101</v>
      </c>
      <c r="Y82" t="s">
        <v>69</v>
      </c>
      <c r="AA82" t="s">
        <v>714</v>
      </c>
      <c r="AB82" t="s">
        <v>715</v>
      </c>
      <c r="AC82" t="s">
        <v>404</v>
      </c>
      <c r="AD82" s="96">
        <v>45147</v>
      </c>
      <c r="AE82" s="96">
        <v>45166</v>
      </c>
      <c r="AF82" s="96">
        <v>45409</v>
      </c>
      <c r="AG82" t="s">
        <v>421</v>
      </c>
      <c r="AH82" s="96">
        <v>45409</v>
      </c>
      <c r="AI82" t="s">
        <v>106</v>
      </c>
      <c r="AJ82" s="96">
        <v>45409</v>
      </c>
      <c r="AK82" t="s">
        <v>421</v>
      </c>
      <c r="AL82" t="s">
        <v>76</v>
      </c>
      <c r="AS82">
        <v>0</v>
      </c>
      <c r="AT82">
        <v>0</v>
      </c>
      <c r="AU82">
        <v>0</v>
      </c>
      <c r="AW82" t="s">
        <v>77</v>
      </c>
      <c r="AX82">
        <v>0</v>
      </c>
      <c r="AY82">
        <v>0</v>
      </c>
      <c r="AZ82">
        <v>0</v>
      </c>
      <c r="BB82" t="s">
        <v>66</v>
      </c>
      <c r="BC82">
        <v>0</v>
      </c>
    </row>
    <row r="83" spans="1:56">
      <c r="A83">
        <v>2023</v>
      </c>
      <c r="B83" t="s">
        <v>716</v>
      </c>
      <c r="C83">
        <v>90467</v>
      </c>
      <c r="D83" t="s">
        <v>57</v>
      </c>
      <c r="E83" t="s">
        <v>717</v>
      </c>
      <c r="F83" t="s">
        <v>718</v>
      </c>
      <c r="G83" t="s">
        <v>197</v>
      </c>
      <c r="H83" t="s">
        <v>127</v>
      </c>
      <c r="I83" t="s">
        <v>62</v>
      </c>
      <c r="L83" t="s">
        <v>719</v>
      </c>
      <c r="M83">
        <v>860515236</v>
      </c>
      <c r="N83" t="s">
        <v>113</v>
      </c>
      <c r="O83" t="s">
        <v>65</v>
      </c>
      <c r="P83">
        <v>100000000</v>
      </c>
      <c r="Q83">
        <v>0</v>
      </c>
      <c r="R83">
        <v>0</v>
      </c>
      <c r="S83">
        <v>100000000</v>
      </c>
      <c r="T83" t="s">
        <v>66</v>
      </c>
      <c r="W83" t="s">
        <v>77</v>
      </c>
      <c r="X83" t="s">
        <v>85</v>
      </c>
      <c r="Y83" t="s">
        <v>69</v>
      </c>
      <c r="AA83" t="s">
        <v>200</v>
      </c>
      <c r="AB83" t="s">
        <v>720</v>
      </c>
      <c r="AC83" t="s">
        <v>72</v>
      </c>
      <c r="AD83" s="96">
        <v>45111</v>
      </c>
      <c r="AE83" s="96">
        <v>45117</v>
      </c>
      <c r="AF83" s="96">
        <v>45421</v>
      </c>
      <c r="AG83" t="s">
        <v>721</v>
      </c>
      <c r="AH83" s="96">
        <v>45421</v>
      </c>
      <c r="AI83" t="s">
        <v>106</v>
      </c>
      <c r="AJ83" s="96">
        <v>45421</v>
      </c>
      <c r="AK83" t="s">
        <v>721</v>
      </c>
      <c r="AL83" t="s">
        <v>76</v>
      </c>
      <c r="AS83">
        <v>0</v>
      </c>
      <c r="AT83">
        <v>0</v>
      </c>
      <c r="AU83">
        <v>0</v>
      </c>
      <c r="AW83" t="s">
        <v>77</v>
      </c>
      <c r="AX83">
        <v>0</v>
      </c>
      <c r="AY83">
        <v>0</v>
      </c>
      <c r="AZ83">
        <v>0</v>
      </c>
      <c r="BB83" t="s">
        <v>66</v>
      </c>
      <c r="BC83">
        <v>0</v>
      </c>
    </row>
    <row r="84" spans="1:56">
      <c r="A84">
        <v>2023</v>
      </c>
      <c r="B84" t="s">
        <v>722</v>
      </c>
      <c r="C84">
        <v>91712</v>
      </c>
      <c r="D84" t="s">
        <v>94</v>
      </c>
      <c r="E84" t="s">
        <v>723</v>
      </c>
      <c r="F84" t="s">
        <v>724</v>
      </c>
      <c r="G84" t="s">
        <v>97</v>
      </c>
      <c r="H84" t="s">
        <v>98</v>
      </c>
      <c r="I84" t="s">
        <v>62</v>
      </c>
      <c r="L84" t="s">
        <v>725</v>
      </c>
      <c r="M84" t="s">
        <v>231</v>
      </c>
      <c r="O84" t="s">
        <v>65</v>
      </c>
      <c r="P84">
        <v>152423903</v>
      </c>
      <c r="Q84">
        <v>0</v>
      </c>
      <c r="R84">
        <v>0</v>
      </c>
      <c r="S84">
        <v>152423903</v>
      </c>
      <c r="T84" t="s">
        <v>66</v>
      </c>
      <c r="W84" t="s">
        <v>77</v>
      </c>
      <c r="X84" t="s">
        <v>215</v>
      </c>
      <c r="Y84" t="s">
        <v>69</v>
      </c>
      <c r="AA84" t="s">
        <v>726</v>
      </c>
      <c r="AB84" t="s">
        <v>727</v>
      </c>
      <c r="AC84" t="s">
        <v>547</v>
      </c>
      <c r="AD84" s="96">
        <v>45105</v>
      </c>
      <c r="AE84" s="96">
        <v>45111</v>
      </c>
      <c r="AF84" s="96">
        <v>45151</v>
      </c>
      <c r="AG84" t="s">
        <v>298</v>
      </c>
      <c r="AH84" s="96">
        <v>45151</v>
      </c>
      <c r="AI84" t="s">
        <v>106</v>
      </c>
      <c r="AJ84" s="96">
        <v>45151</v>
      </c>
      <c r="AK84" t="s">
        <v>298</v>
      </c>
      <c r="AL84" t="s">
        <v>76</v>
      </c>
      <c r="AS84">
        <v>0</v>
      </c>
      <c r="AT84">
        <v>0</v>
      </c>
      <c r="AU84">
        <v>0</v>
      </c>
      <c r="AW84" t="s">
        <v>77</v>
      </c>
      <c r="AX84">
        <v>0</v>
      </c>
      <c r="AY84">
        <v>0</v>
      </c>
      <c r="AZ84">
        <v>0</v>
      </c>
      <c r="BB84" t="s">
        <v>66</v>
      </c>
      <c r="BC84">
        <v>0</v>
      </c>
    </row>
    <row r="85" spans="1:56">
      <c r="A85">
        <v>2023</v>
      </c>
      <c r="B85" t="s">
        <v>728</v>
      </c>
      <c r="C85">
        <v>92154</v>
      </c>
      <c r="D85" t="s">
        <v>94</v>
      </c>
      <c r="E85" t="s">
        <v>729</v>
      </c>
      <c r="F85" t="s">
        <v>730</v>
      </c>
      <c r="G85" t="s">
        <v>97</v>
      </c>
      <c r="H85" t="s">
        <v>98</v>
      </c>
      <c r="I85" t="s">
        <v>62</v>
      </c>
      <c r="L85" t="s">
        <v>731</v>
      </c>
      <c r="M85" t="s">
        <v>231</v>
      </c>
      <c r="O85" t="s">
        <v>65</v>
      </c>
      <c r="P85">
        <v>579999100</v>
      </c>
      <c r="Q85">
        <v>0</v>
      </c>
      <c r="R85">
        <v>0</v>
      </c>
      <c r="S85">
        <v>579999100</v>
      </c>
      <c r="T85" t="s">
        <v>66</v>
      </c>
      <c r="W85" t="s">
        <v>77</v>
      </c>
      <c r="X85" t="s">
        <v>215</v>
      </c>
      <c r="Y85" t="s">
        <v>69</v>
      </c>
      <c r="AA85" t="s">
        <v>732</v>
      </c>
      <c r="AB85" t="s">
        <v>733</v>
      </c>
      <c r="AC85" t="s">
        <v>547</v>
      </c>
      <c r="AD85" s="96">
        <v>45105</v>
      </c>
      <c r="AE85" s="96">
        <v>45140</v>
      </c>
      <c r="AF85" s="96">
        <v>45379</v>
      </c>
      <c r="AG85" t="s">
        <v>734</v>
      </c>
      <c r="AH85" s="96">
        <v>45379</v>
      </c>
      <c r="AI85" t="s">
        <v>106</v>
      </c>
      <c r="AJ85" s="96">
        <v>45379</v>
      </c>
      <c r="AK85" t="s">
        <v>734</v>
      </c>
      <c r="AL85" t="s">
        <v>76</v>
      </c>
      <c r="AS85">
        <v>0</v>
      </c>
      <c r="AT85">
        <v>0</v>
      </c>
      <c r="AU85">
        <v>0</v>
      </c>
      <c r="AW85" t="s">
        <v>77</v>
      </c>
      <c r="AX85">
        <v>0</v>
      </c>
      <c r="AY85">
        <v>0</v>
      </c>
      <c r="AZ85">
        <v>0</v>
      </c>
      <c r="BB85" t="s">
        <v>66</v>
      </c>
      <c r="BC85">
        <v>0</v>
      </c>
    </row>
    <row r="86" spans="1:56">
      <c r="A86">
        <v>2023</v>
      </c>
      <c r="B86" t="s">
        <v>735</v>
      </c>
      <c r="C86">
        <v>91164</v>
      </c>
      <c r="D86" t="s">
        <v>57</v>
      </c>
      <c r="E86" t="s">
        <v>736</v>
      </c>
      <c r="F86" t="s">
        <v>737</v>
      </c>
      <c r="G86" t="s">
        <v>97</v>
      </c>
      <c r="H86" t="s">
        <v>98</v>
      </c>
      <c r="I86" t="s">
        <v>62</v>
      </c>
      <c r="L86" t="s">
        <v>738</v>
      </c>
      <c r="M86">
        <v>860030197</v>
      </c>
      <c r="N86" t="s">
        <v>113</v>
      </c>
      <c r="O86" t="s">
        <v>65</v>
      </c>
      <c r="P86">
        <v>120194216</v>
      </c>
      <c r="Q86">
        <v>0</v>
      </c>
      <c r="R86">
        <v>0</v>
      </c>
      <c r="S86">
        <v>120194216</v>
      </c>
      <c r="T86" t="s">
        <v>66</v>
      </c>
      <c r="W86" t="s">
        <v>77</v>
      </c>
      <c r="X86" t="s">
        <v>215</v>
      </c>
      <c r="Y86" t="s">
        <v>69</v>
      </c>
      <c r="Z86" t="s">
        <v>544</v>
      </c>
      <c r="AA86" t="s">
        <v>739</v>
      </c>
      <c r="AB86" t="s">
        <v>740</v>
      </c>
      <c r="AC86" t="s">
        <v>404</v>
      </c>
      <c r="AD86" s="96">
        <v>45104</v>
      </c>
      <c r="AE86" s="96">
        <v>45114</v>
      </c>
      <c r="AF86" s="96">
        <v>45266</v>
      </c>
      <c r="AG86" t="s">
        <v>525</v>
      </c>
      <c r="AH86" s="96">
        <v>45312</v>
      </c>
      <c r="AI86" t="s">
        <v>741</v>
      </c>
      <c r="AJ86" s="96">
        <v>45312</v>
      </c>
      <c r="AK86" t="s">
        <v>742</v>
      </c>
      <c r="AL86" t="s">
        <v>76</v>
      </c>
      <c r="AS86">
        <v>0</v>
      </c>
      <c r="AT86">
        <v>0</v>
      </c>
      <c r="AU86">
        <v>0</v>
      </c>
      <c r="AW86" t="s">
        <v>77</v>
      </c>
      <c r="AX86">
        <v>0</v>
      </c>
      <c r="AY86">
        <v>0</v>
      </c>
      <c r="AZ86">
        <v>0</v>
      </c>
      <c r="BB86" t="s">
        <v>66</v>
      </c>
      <c r="BC86">
        <v>0</v>
      </c>
      <c r="BD86" t="s">
        <v>550</v>
      </c>
    </row>
    <row r="87" spans="1:56">
      <c r="A87">
        <v>2023</v>
      </c>
      <c r="B87" t="s">
        <v>743</v>
      </c>
      <c r="C87">
        <v>90848</v>
      </c>
      <c r="D87" t="s">
        <v>57</v>
      </c>
      <c r="E87" t="s">
        <v>744</v>
      </c>
      <c r="F87" t="s">
        <v>745</v>
      </c>
      <c r="G87" t="s">
        <v>81</v>
      </c>
      <c r="H87" t="s">
        <v>127</v>
      </c>
      <c r="I87" t="s">
        <v>62</v>
      </c>
      <c r="L87" t="s">
        <v>746</v>
      </c>
      <c r="M87">
        <v>900266867</v>
      </c>
      <c r="N87" t="s">
        <v>113</v>
      </c>
      <c r="O87" t="s">
        <v>65</v>
      </c>
      <c r="P87">
        <v>28000000</v>
      </c>
      <c r="Q87">
        <v>0</v>
      </c>
      <c r="R87">
        <v>0</v>
      </c>
      <c r="S87">
        <v>28000000</v>
      </c>
      <c r="T87" t="s">
        <v>66</v>
      </c>
      <c r="W87" t="s">
        <v>77</v>
      </c>
      <c r="X87" t="s">
        <v>85</v>
      </c>
      <c r="Y87" t="s">
        <v>69</v>
      </c>
      <c r="AA87" t="s">
        <v>747</v>
      </c>
      <c r="AB87" t="s">
        <v>748</v>
      </c>
      <c r="AC87" t="s">
        <v>161</v>
      </c>
      <c r="AD87" s="96">
        <v>45105</v>
      </c>
      <c r="AE87" s="96">
        <v>45117</v>
      </c>
      <c r="AF87" s="96">
        <v>45379</v>
      </c>
      <c r="AG87" t="s">
        <v>749</v>
      </c>
      <c r="AH87" s="96">
        <v>45379</v>
      </c>
      <c r="AI87" t="s">
        <v>106</v>
      </c>
      <c r="AJ87" s="96">
        <v>45379</v>
      </c>
      <c r="AK87" t="s">
        <v>749</v>
      </c>
      <c r="AL87" t="s">
        <v>76</v>
      </c>
      <c r="AS87">
        <v>0</v>
      </c>
      <c r="AT87">
        <v>0</v>
      </c>
      <c r="AU87">
        <v>0</v>
      </c>
      <c r="AW87" t="s">
        <v>77</v>
      </c>
      <c r="AX87">
        <v>0</v>
      </c>
      <c r="AY87">
        <v>0</v>
      </c>
      <c r="AZ87">
        <v>0</v>
      </c>
      <c r="BB87" t="s">
        <v>66</v>
      </c>
      <c r="BC87">
        <v>0</v>
      </c>
    </row>
    <row r="88" spans="1:56">
      <c r="A88">
        <v>2023</v>
      </c>
      <c r="B88" t="s">
        <v>750</v>
      </c>
      <c r="C88">
        <v>91710</v>
      </c>
      <c r="D88" t="s">
        <v>94</v>
      </c>
      <c r="E88" t="s">
        <v>751</v>
      </c>
      <c r="F88" t="s">
        <v>752</v>
      </c>
      <c r="G88" t="s">
        <v>97</v>
      </c>
      <c r="H88" t="s">
        <v>98</v>
      </c>
      <c r="I88" t="s">
        <v>62</v>
      </c>
      <c r="L88" t="s">
        <v>753</v>
      </c>
      <c r="M88" t="s">
        <v>754</v>
      </c>
      <c r="O88" t="s">
        <v>65</v>
      </c>
      <c r="P88">
        <v>200000000</v>
      </c>
      <c r="Q88">
        <v>0</v>
      </c>
      <c r="R88">
        <v>0</v>
      </c>
      <c r="S88">
        <v>200000000</v>
      </c>
      <c r="T88" t="s">
        <v>66</v>
      </c>
      <c r="W88" t="s">
        <v>77</v>
      </c>
      <c r="X88" t="s">
        <v>215</v>
      </c>
      <c r="Y88" t="s">
        <v>69</v>
      </c>
      <c r="AA88" t="s">
        <v>755</v>
      </c>
      <c r="AB88" t="s">
        <v>756</v>
      </c>
      <c r="AC88" t="s">
        <v>145</v>
      </c>
      <c r="AD88" s="96">
        <v>45105</v>
      </c>
      <c r="AE88" s="96">
        <v>45117</v>
      </c>
      <c r="AF88" s="96">
        <v>45361</v>
      </c>
      <c r="AG88" t="s">
        <v>757</v>
      </c>
      <c r="AH88" s="96">
        <v>45361</v>
      </c>
      <c r="AI88" t="s">
        <v>106</v>
      </c>
      <c r="AJ88" s="96">
        <v>45361</v>
      </c>
      <c r="AK88" t="s">
        <v>757</v>
      </c>
      <c r="AL88" t="s">
        <v>76</v>
      </c>
      <c r="AS88">
        <v>0</v>
      </c>
      <c r="AT88">
        <v>0</v>
      </c>
      <c r="AU88">
        <v>0</v>
      </c>
      <c r="AW88" t="s">
        <v>77</v>
      </c>
      <c r="AX88">
        <v>0</v>
      </c>
      <c r="AY88">
        <v>0</v>
      </c>
      <c r="AZ88">
        <v>0</v>
      </c>
      <c r="BB88" t="s">
        <v>66</v>
      </c>
      <c r="BC88">
        <v>0</v>
      </c>
    </row>
    <row r="89" spans="1:56">
      <c r="A89">
        <v>2023</v>
      </c>
      <c r="B89" t="s">
        <v>758</v>
      </c>
      <c r="C89">
        <v>91148</v>
      </c>
      <c r="D89" t="s">
        <v>94</v>
      </c>
      <c r="E89" t="s">
        <v>759</v>
      </c>
      <c r="F89" t="s">
        <v>760</v>
      </c>
      <c r="G89" t="s">
        <v>97</v>
      </c>
      <c r="H89" t="s">
        <v>98</v>
      </c>
      <c r="I89" t="s">
        <v>62</v>
      </c>
      <c r="L89" t="s">
        <v>761</v>
      </c>
      <c r="M89" t="s">
        <v>231</v>
      </c>
      <c r="O89" t="s">
        <v>65</v>
      </c>
      <c r="P89">
        <v>10000000000</v>
      </c>
      <c r="Q89">
        <v>0</v>
      </c>
      <c r="R89">
        <v>0</v>
      </c>
      <c r="S89">
        <v>10000000000</v>
      </c>
      <c r="T89" t="s">
        <v>66</v>
      </c>
      <c r="W89" t="s">
        <v>77</v>
      </c>
      <c r="X89" t="s">
        <v>215</v>
      </c>
      <c r="Y89" t="s">
        <v>69</v>
      </c>
      <c r="AA89" t="s">
        <v>762</v>
      </c>
      <c r="AB89" t="s">
        <v>763</v>
      </c>
      <c r="AC89" t="s">
        <v>633</v>
      </c>
      <c r="AD89" s="96">
        <v>45104</v>
      </c>
      <c r="AE89" s="96">
        <v>45117</v>
      </c>
      <c r="AF89" s="96">
        <v>45288</v>
      </c>
      <c r="AG89" t="s">
        <v>581</v>
      </c>
      <c r="AH89" s="96">
        <v>45288</v>
      </c>
      <c r="AI89" t="s">
        <v>106</v>
      </c>
      <c r="AJ89" s="96">
        <v>45288</v>
      </c>
      <c r="AK89" t="s">
        <v>581</v>
      </c>
      <c r="AL89" t="s">
        <v>76</v>
      </c>
      <c r="AS89">
        <v>0</v>
      </c>
      <c r="AT89">
        <v>0</v>
      </c>
      <c r="AU89">
        <v>0</v>
      </c>
      <c r="AW89" t="s">
        <v>77</v>
      </c>
      <c r="AX89">
        <v>0</v>
      </c>
      <c r="AY89">
        <v>0</v>
      </c>
      <c r="AZ89">
        <v>0</v>
      </c>
      <c r="BB89" t="s">
        <v>66</v>
      </c>
      <c r="BC89">
        <v>0</v>
      </c>
    </row>
    <row r="90" spans="1:56">
      <c r="A90">
        <v>2023</v>
      </c>
      <c r="B90" t="s">
        <v>764</v>
      </c>
      <c r="C90">
        <v>91163</v>
      </c>
      <c r="D90" t="s">
        <v>57</v>
      </c>
      <c r="E90" t="s">
        <v>765</v>
      </c>
      <c r="F90" t="s">
        <v>766</v>
      </c>
      <c r="G90" t="s">
        <v>97</v>
      </c>
      <c r="H90" t="s">
        <v>98</v>
      </c>
      <c r="I90" t="s">
        <v>62</v>
      </c>
      <c r="L90" t="s">
        <v>767</v>
      </c>
      <c r="M90">
        <v>900126860</v>
      </c>
      <c r="N90" t="s">
        <v>113</v>
      </c>
      <c r="O90" t="s">
        <v>65</v>
      </c>
      <c r="P90">
        <v>0</v>
      </c>
      <c r="Q90">
        <v>0</v>
      </c>
      <c r="R90">
        <v>0</v>
      </c>
      <c r="S90">
        <v>0</v>
      </c>
      <c r="T90" t="s">
        <v>66</v>
      </c>
      <c r="W90" t="s">
        <v>77</v>
      </c>
      <c r="X90" t="s">
        <v>215</v>
      </c>
      <c r="Y90" t="s">
        <v>69</v>
      </c>
      <c r="AA90" t="s">
        <v>768</v>
      </c>
      <c r="AB90" t="s">
        <v>769</v>
      </c>
      <c r="AC90" t="s">
        <v>404</v>
      </c>
      <c r="AD90" s="96">
        <v>45098</v>
      </c>
      <c r="AE90" s="96">
        <v>45118</v>
      </c>
      <c r="AF90" s="96">
        <v>45291</v>
      </c>
      <c r="AG90" t="s">
        <v>770</v>
      </c>
      <c r="AH90" s="96">
        <v>45291</v>
      </c>
      <c r="AI90" t="s">
        <v>106</v>
      </c>
      <c r="AJ90" s="96">
        <v>45291</v>
      </c>
      <c r="AK90" t="s">
        <v>770</v>
      </c>
      <c r="AL90" t="s">
        <v>76</v>
      </c>
      <c r="AS90">
        <v>0</v>
      </c>
      <c r="AT90">
        <v>0</v>
      </c>
      <c r="AU90">
        <v>0</v>
      </c>
      <c r="AW90" t="s">
        <v>77</v>
      </c>
      <c r="AX90">
        <v>0</v>
      </c>
      <c r="AY90">
        <v>0</v>
      </c>
      <c r="AZ90">
        <v>0</v>
      </c>
      <c r="BB90" t="s">
        <v>66</v>
      </c>
      <c r="BC90">
        <v>0</v>
      </c>
    </row>
    <row r="91" spans="1:56" ht="409.5">
      <c r="A91">
        <v>2023</v>
      </c>
      <c r="B91" t="s">
        <v>771</v>
      </c>
      <c r="C91">
        <v>91167</v>
      </c>
      <c r="D91" t="s">
        <v>57</v>
      </c>
      <c r="E91" t="s">
        <v>772</v>
      </c>
      <c r="F91" t="s">
        <v>773</v>
      </c>
      <c r="G91" t="s">
        <v>97</v>
      </c>
      <c r="H91" t="s">
        <v>98</v>
      </c>
      <c r="I91" t="s">
        <v>62</v>
      </c>
      <c r="L91" t="s">
        <v>774</v>
      </c>
      <c r="M91">
        <v>899999333</v>
      </c>
      <c r="N91" t="s">
        <v>113</v>
      </c>
      <c r="O91" t="s">
        <v>65</v>
      </c>
      <c r="P91">
        <v>490216128</v>
      </c>
      <c r="Q91">
        <v>20975484</v>
      </c>
      <c r="R91">
        <v>113125925</v>
      </c>
      <c r="S91">
        <v>624317537</v>
      </c>
      <c r="T91" t="s">
        <v>66</v>
      </c>
      <c r="W91" t="s">
        <v>77</v>
      </c>
      <c r="X91" t="s">
        <v>215</v>
      </c>
      <c r="Y91" t="s">
        <v>69</v>
      </c>
      <c r="Z91" s="95" t="s">
        <v>775</v>
      </c>
      <c r="AA91" t="s">
        <v>776</v>
      </c>
      <c r="AB91" t="s">
        <v>777</v>
      </c>
      <c r="AC91" t="s">
        <v>404</v>
      </c>
      <c r="AD91" s="96">
        <v>45103</v>
      </c>
      <c r="AE91" s="96">
        <v>45119</v>
      </c>
      <c r="AF91" s="96">
        <v>45302</v>
      </c>
      <c r="AG91" t="s">
        <v>162</v>
      </c>
      <c r="AH91" s="96">
        <v>45382</v>
      </c>
      <c r="AI91" t="s">
        <v>558</v>
      </c>
      <c r="AJ91" s="96">
        <v>45382</v>
      </c>
      <c r="AK91" t="s">
        <v>778</v>
      </c>
      <c r="AL91" t="s">
        <v>76</v>
      </c>
      <c r="AS91">
        <v>0</v>
      </c>
      <c r="AT91">
        <v>0</v>
      </c>
      <c r="AU91">
        <v>0</v>
      </c>
      <c r="AW91" t="s">
        <v>77</v>
      </c>
      <c r="AX91">
        <v>0</v>
      </c>
      <c r="AY91">
        <v>0</v>
      </c>
      <c r="AZ91">
        <v>0</v>
      </c>
      <c r="BB91" t="s">
        <v>66</v>
      </c>
      <c r="BC91">
        <v>0</v>
      </c>
    </row>
    <row r="92" spans="1:56">
      <c r="A92">
        <v>2023</v>
      </c>
      <c r="B92" t="s">
        <v>779</v>
      </c>
      <c r="C92">
        <v>88589</v>
      </c>
      <c r="D92" t="s">
        <v>57</v>
      </c>
      <c r="E92" t="s">
        <v>780</v>
      </c>
      <c r="F92" t="s">
        <v>781</v>
      </c>
      <c r="G92" t="s">
        <v>397</v>
      </c>
      <c r="H92" t="s">
        <v>398</v>
      </c>
      <c r="I92" t="s">
        <v>62</v>
      </c>
      <c r="L92" t="s">
        <v>782</v>
      </c>
      <c r="M92">
        <v>9002731201</v>
      </c>
      <c r="N92" t="s">
        <v>113</v>
      </c>
      <c r="O92" t="s">
        <v>65</v>
      </c>
      <c r="P92">
        <v>6880991792</v>
      </c>
      <c r="Q92">
        <v>0</v>
      </c>
      <c r="R92">
        <v>0</v>
      </c>
      <c r="S92">
        <v>6880991792</v>
      </c>
      <c r="T92" t="s">
        <v>66</v>
      </c>
      <c r="U92" t="s">
        <v>783</v>
      </c>
      <c r="V92" t="s">
        <v>784</v>
      </c>
      <c r="W92" t="s">
        <v>77</v>
      </c>
      <c r="X92" t="s">
        <v>68</v>
      </c>
      <c r="Y92" t="s">
        <v>69</v>
      </c>
      <c r="Z92" t="s">
        <v>544</v>
      </c>
      <c r="AA92" t="s">
        <v>785</v>
      </c>
      <c r="AB92" t="s">
        <v>786</v>
      </c>
      <c r="AC92" t="s">
        <v>72</v>
      </c>
      <c r="AD92" s="96">
        <v>45077</v>
      </c>
      <c r="AE92" s="96">
        <v>45155</v>
      </c>
      <c r="AF92" s="96">
        <v>45367</v>
      </c>
      <c r="AG92" t="s">
        <v>73</v>
      </c>
      <c r="AH92" s="96">
        <v>45367</v>
      </c>
      <c r="AI92" t="s">
        <v>106</v>
      </c>
      <c r="AJ92" s="96">
        <v>45367</v>
      </c>
      <c r="AK92" t="s">
        <v>73</v>
      </c>
      <c r="AL92" t="s">
        <v>76</v>
      </c>
      <c r="AQ92" t="s">
        <v>787</v>
      </c>
      <c r="AR92">
        <v>6017043597</v>
      </c>
      <c r="AS92" t="s">
        <v>788</v>
      </c>
      <c r="AT92" t="s">
        <v>582</v>
      </c>
      <c r="AU92" t="s">
        <v>583</v>
      </c>
      <c r="AV92" t="s">
        <v>583</v>
      </c>
      <c r="AW92" t="s">
        <v>77</v>
      </c>
      <c r="AX92" t="s">
        <v>123</v>
      </c>
      <c r="AY92" t="s">
        <v>113</v>
      </c>
      <c r="AZ92" t="s">
        <v>124</v>
      </c>
      <c r="BB92" t="s">
        <v>66</v>
      </c>
      <c r="BC92" t="s">
        <v>77</v>
      </c>
      <c r="BD92" t="s">
        <v>550</v>
      </c>
    </row>
    <row r="93" spans="1:56">
      <c r="A93">
        <v>2023</v>
      </c>
      <c r="B93" t="s">
        <v>789</v>
      </c>
      <c r="C93">
        <v>88988</v>
      </c>
      <c r="D93" t="s">
        <v>57</v>
      </c>
      <c r="E93" t="s">
        <v>790</v>
      </c>
      <c r="F93" t="s">
        <v>791</v>
      </c>
      <c r="G93" t="s">
        <v>397</v>
      </c>
      <c r="H93" t="s">
        <v>127</v>
      </c>
      <c r="I93" t="s">
        <v>62</v>
      </c>
      <c r="L93" t="s">
        <v>792</v>
      </c>
      <c r="M93">
        <v>900175862</v>
      </c>
      <c r="N93" t="s">
        <v>113</v>
      </c>
      <c r="O93" t="s">
        <v>65</v>
      </c>
      <c r="P93">
        <v>718993628</v>
      </c>
      <c r="Q93">
        <v>0</v>
      </c>
      <c r="R93">
        <v>0</v>
      </c>
      <c r="S93">
        <v>718993628</v>
      </c>
      <c r="T93" t="s">
        <v>66</v>
      </c>
      <c r="W93" t="s">
        <v>77</v>
      </c>
      <c r="X93" t="s">
        <v>101</v>
      </c>
      <c r="Y93" t="s">
        <v>69</v>
      </c>
      <c r="Z93" t="s">
        <v>793</v>
      </c>
      <c r="AA93" t="s">
        <v>794</v>
      </c>
      <c r="AB93" t="s">
        <v>795</v>
      </c>
      <c r="AC93" t="s">
        <v>404</v>
      </c>
      <c r="AD93" s="96">
        <v>45065</v>
      </c>
      <c r="AE93" s="96">
        <v>45131</v>
      </c>
      <c r="AF93" s="96">
        <v>45374</v>
      </c>
      <c r="AG93" t="s">
        <v>421</v>
      </c>
      <c r="AH93" s="96">
        <v>45405</v>
      </c>
      <c r="AI93" t="s">
        <v>117</v>
      </c>
      <c r="AJ93" s="96">
        <v>45405</v>
      </c>
      <c r="AK93" t="s">
        <v>202</v>
      </c>
      <c r="AL93" t="s">
        <v>76</v>
      </c>
      <c r="AS93">
        <v>0</v>
      </c>
      <c r="AT93">
        <v>0</v>
      </c>
      <c r="AU93">
        <v>0</v>
      </c>
      <c r="AW93" t="s">
        <v>77</v>
      </c>
      <c r="AX93">
        <v>0</v>
      </c>
      <c r="AY93">
        <v>0</v>
      </c>
      <c r="AZ93">
        <v>0</v>
      </c>
      <c r="BB93" t="s">
        <v>66</v>
      </c>
      <c r="BC93">
        <v>0</v>
      </c>
    </row>
    <row r="94" spans="1:56">
      <c r="A94">
        <v>2023</v>
      </c>
      <c r="B94" t="s">
        <v>796</v>
      </c>
      <c r="C94">
        <v>88852</v>
      </c>
      <c r="D94" t="s">
        <v>57</v>
      </c>
      <c r="E94" t="s">
        <v>797</v>
      </c>
      <c r="F94" t="s">
        <v>798</v>
      </c>
      <c r="G94" t="s">
        <v>156</v>
      </c>
      <c r="H94" t="s">
        <v>82</v>
      </c>
      <c r="I94" t="s">
        <v>62</v>
      </c>
      <c r="L94" t="s">
        <v>644</v>
      </c>
      <c r="M94">
        <v>800089897</v>
      </c>
      <c r="O94" t="s">
        <v>65</v>
      </c>
      <c r="P94">
        <v>54000000</v>
      </c>
      <c r="Q94">
        <v>20000000</v>
      </c>
      <c r="R94">
        <v>0</v>
      </c>
      <c r="S94">
        <v>74000000</v>
      </c>
      <c r="T94" t="s">
        <v>66</v>
      </c>
      <c r="W94" t="s">
        <v>77</v>
      </c>
      <c r="X94" t="s">
        <v>85</v>
      </c>
      <c r="Y94" t="s">
        <v>69</v>
      </c>
      <c r="Z94" t="s">
        <v>799</v>
      </c>
      <c r="AA94" t="s">
        <v>800</v>
      </c>
      <c r="AB94" t="s">
        <v>801</v>
      </c>
      <c r="AC94" t="s">
        <v>116</v>
      </c>
      <c r="AD94" s="96">
        <v>45057</v>
      </c>
      <c r="AE94" s="96">
        <v>45065</v>
      </c>
      <c r="AF94" s="96">
        <v>45430</v>
      </c>
      <c r="AG94" t="s">
        <v>531</v>
      </c>
      <c r="AH94" s="96">
        <v>45430</v>
      </c>
      <c r="AI94" t="s">
        <v>106</v>
      </c>
      <c r="AJ94" s="96">
        <v>45430</v>
      </c>
      <c r="AK94" t="s">
        <v>531</v>
      </c>
      <c r="AL94" t="s">
        <v>76</v>
      </c>
      <c r="AQ94" t="s">
        <v>66</v>
      </c>
      <c r="AR94" t="s">
        <v>66</v>
      </c>
      <c r="AS94" t="s">
        <v>66</v>
      </c>
      <c r="AT94" t="s">
        <v>582</v>
      </c>
      <c r="AU94" t="s">
        <v>583</v>
      </c>
      <c r="AV94" t="s">
        <v>583</v>
      </c>
      <c r="AW94" t="s">
        <v>77</v>
      </c>
      <c r="AX94" t="s">
        <v>66</v>
      </c>
      <c r="AY94" t="s">
        <v>66</v>
      </c>
      <c r="AZ94" t="s">
        <v>66</v>
      </c>
      <c r="BA94" t="s">
        <v>66</v>
      </c>
      <c r="BB94" t="s">
        <v>66</v>
      </c>
      <c r="BC94" t="s">
        <v>77</v>
      </c>
    </row>
    <row r="95" spans="1:56">
      <c r="A95">
        <v>2023</v>
      </c>
      <c r="B95" t="s">
        <v>802</v>
      </c>
      <c r="C95">
        <v>88406</v>
      </c>
      <c r="D95" t="s">
        <v>57</v>
      </c>
      <c r="E95" t="s">
        <v>803</v>
      </c>
      <c r="F95" t="s">
        <v>804</v>
      </c>
      <c r="G95" t="s">
        <v>156</v>
      </c>
      <c r="H95" t="s">
        <v>82</v>
      </c>
      <c r="I95" t="s">
        <v>62</v>
      </c>
      <c r="L95" t="s">
        <v>805</v>
      </c>
      <c r="M95">
        <v>830048811</v>
      </c>
      <c r="O95" t="s">
        <v>65</v>
      </c>
      <c r="P95">
        <v>106000000</v>
      </c>
      <c r="Q95">
        <v>37510790</v>
      </c>
      <c r="R95">
        <v>0</v>
      </c>
      <c r="S95">
        <v>143510790</v>
      </c>
      <c r="T95" t="s">
        <v>66</v>
      </c>
      <c r="W95" t="s">
        <v>77</v>
      </c>
      <c r="X95" t="s">
        <v>85</v>
      </c>
      <c r="Y95" t="s">
        <v>69</v>
      </c>
      <c r="Z95" t="s">
        <v>806</v>
      </c>
      <c r="AA95" t="s">
        <v>807</v>
      </c>
      <c r="AB95" t="s">
        <v>808</v>
      </c>
      <c r="AC95" t="s">
        <v>256</v>
      </c>
      <c r="AD95" s="96">
        <v>45061</v>
      </c>
      <c r="AE95" s="96">
        <v>45062</v>
      </c>
      <c r="AF95" s="96">
        <v>45275</v>
      </c>
      <c r="AG95" t="s">
        <v>73</v>
      </c>
      <c r="AH95" s="96">
        <v>45336</v>
      </c>
      <c r="AI95" t="s">
        <v>809</v>
      </c>
      <c r="AJ95" s="96">
        <v>45336</v>
      </c>
      <c r="AK95" t="s">
        <v>810</v>
      </c>
      <c r="AL95" t="s">
        <v>76</v>
      </c>
      <c r="AQ95" t="s">
        <v>66</v>
      </c>
      <c r="AR95" t="s">
        <v>66</v>
      </c>
      <c r="AS95" t="s">
        <v>66</v>
      </c>
      <c r="AT95" t="s">
        <v>582</v>
      </c>
      <c r="AU95" t="s">
        <v>583</v>
      </c>
      <c r="AV95" t="s">
        <v>583</v>
      </c>
      <c r="AW95" t="s">
        <v>77</v>
      </c>
      <c r="AX95" t="s">
        <v>66</v>
      </c>
      <c r="AY95" t="s">
        <v>66</v>
      </c>
      <c r="AZ95" t="s">
        <v>66</v>
      </c>
      <c r="BA95" t="s">
        <v>66</v>
      </c>
      <c r="BB95" t="s">
        <v>66</v>
      </c>
      <c r="BC95" t="s">
        <v>77</v>
      </c>
    </row>
    <row r="96" spans="1:56">
      <c r="A96">
        <v>2023</v>
      </c>
      <c r="B96" t="s">
        <v>811</v>
      </c>
      <c r="C96">
        <v>89112</v>
      </c>
      <c r="D96" t="s">
        <v>57</v>
      </c>
      <c r="E96" t="s">
        <v>812</v>
      </c>
      <c r="F96" t="s">
        <v>813</v>
      </c>
      <c r="G96" t="s">
        <v>60</v>
      </c>
      <c r="H96" t="s">
        <v>61</v>
      </c>
      <c r="I96" t="s">
        <v>62</v>
      </c>
      <c r="L96" t="s">
        <v>814</v>
      </c>
      <c r="M96">
        <v>830098495</v>
      </c>
      <c r="N96" t="s">
        <v>113</v>
      </c>
      <c r="O96" t="s">
        <v>65</v>
      </c>
      <c r="P96">
        <v>313991007</v>
      </c>
      <c r="Q96">
        <v>0</v>
      </c>
      <c r="R96">
        <v>0</v>
      </c>
      <c r="S96">
        <v>313991007</v>
      </c>
      <c r="T96" t="s">
        <v>66</v>
      </c>
      <c r="W96" t="s">
        <v>77</v>
      </c>
      <c r="X96" t="s">
        <v>85</v>
      </c>
      <c r="Y96" t="s">
        <v>69</v>
      </c>
      <c r="Z96" t="s">
        <v>815</v>
      </c>
      <c r="AA96" t="s">
        <v>816</v>
      </c>
      <c r="AB96" t="s">
        <v>817</v>
      </c>
      <c r="AC96" t="s">
        <v>72</v>
      </c>
      <c r="AD96" s="96">
        <v>45061</v>
      </c>
      <c r="AE96" s="96">
        <v>45098</v>
      </c>
      <c r="AF96" s="96">
        <v>45342</v>
      </c>
      <c r="AG96" t="s">
        <v>421</v>
      </c>
      <c r="AH96" s="96">
        <v>45402</v>
      </c>
      <c r="AI96" t="s">
        <v>152</v>
      </c>
      <c r="AJ96" s="96">
        <v>45402</v>
      </c>
      <c r="AK96" t="s">
        <v>721</v>
      </c>
      <c r="AL96" t="s">
        <v>76</v>
      </c>
      <c r="AR96">
        <v>6017035370</v>
      </c>
      <c r="AS96" t="s">
        <v>818</v>
      </c>
      <c r="AT96" t="s">
        <v>120</v>
      </c>
      <c r="AU96" t="s">
        <v>302</v>
      </c>
      <c r="AV96" t="s">
        <v>819</v>
      </c>
      <c r="AW96" t="s">
        <v>77</v>
      </c>
      <c r="AX96" t="s">
        <v>123</v>
      </c>
      <c r="AY96">
        <v>0</v>
      </c>
      <c r="AZ96">
        <v>0</v>
      </c>
      <c r="BB96" t="s">
        <v>66</v>
      </c>
      <c r="BC96" t="s">
        <v>77</v>
      </c>
    </row>
    <row r="97" spans="1:55" ht="409.5">
      <c r="A97">
        <v>2023</v>
      </c>
      <c r="B97" t="s">
        <v>820</v>
      </c>
      <c r="C97">
        <v>89306</v>
      </c>
      <c r="D97" t="s">
        <v>57</v>
      </c>
      <c r="E97" t="s">
        <v>821</v>
      </c>
      <c r="F97" t="s">
        <v>822</v>
      </c>
      <c r="G97" t="s">
        <v>197</v>
      </c>
      <c r="H97" t="s">
        <v>127</v>
      </c>
      <c r="I97" t="s">
        <v>62</v>
      </c>
      <c r="L97" t="s">
        <v>792</v>
      </c>
      <c r="M97">
        <v>900175862</v>
      </c>
      <c r="N97" t="s">
        <v>113</v>
      </c>
      <c r="O97" t="s">
        <v>65</v>
      </c>
      <c r="P97">
        <v>282983848</v>
      </c>
      <c r="Q97">
        <v>0</v>
      </c>
      <c r="R97">
        <v>0</v>
      </c>
      <c r="S97">
        <v>282983848</v>
      </c>
      <c r="T97" t="s">
        <v>66</v>
      </c>
      <c r="W97" t="s">
        <v>77</v>
      </c>
      <c r="X97" t="s">
        <v>101</v>
      </c>
      <c r="Y97" t="s">
        <v>69</v>
      </c>
      <c r="Z97" s="95" t="s">
        <v>823</v>
      </c>
      <c r="AA97" t="s">
        <v>824</v>
      </c>
      <c r="AB97" t="s">
        <v>825</v>
      </c>
      <c r="AC97" t="s">
        <v>404</v>
      </c>
      <c r="AD97" s="96">
        <v>45056</v>
      </c>
      <c r="AE97" s="96">
        <v>45111</v>
      </c>
      <c r="AF97" s="96">
        <v>45354</v>
      </c>
      <c r="AG97" t="s">
        <v>421</v>
      </c>
      <c r="AH97" s="96">
        <v>45385</v>
      </c>
      <c r="AI97" t="s">
        <v>106</v>
      </c>
      <c r="AJ97" s="96">
        <v>45385</v>
      </c>
      <c r="AK97" t="s">
        <v>421</v>
      </c>
      <c r="AL97" t="s">
        <v>76</v>
      </c>
      <c r="AM97" t="s">
        <v>405</v>
      </c>
      <c r="AN97" t="s">
        <v>826</v>
      </c>
      <c r="AO97">
        <v>31</v>
      </c>
      <c r="AS97">
        <v>0</v>
      </c>
      <c r="AT97">
        <v>0</v>
      </c>
      <c r="AU97">
        <v>0</v>
      </c>
      <c r="AW97" t="s">
        <v>77</v>
      </c>
      <c r="AX97">
        <v>0</v>
      </c>
      <c r="AY97">
        <v>0</v>
      </c>
      <c r="AZ97">
        <v>0</v>
      </c>
      <c r="BB97" t="s">
        <v>66</v>
      </c>
      <c r="BC97">
        <v>0</v>
      </c>
    </row>
    <row r="98" spans="1:55">
      <c r="A98">
        <v>2023</v>
      </c>
      <c r="B98" t="s">
        <v>827</v>
      </c>
      <c r="C98">
        <v>89535</v>
      </c>
      <c r="D98" t="s">
        <v>57</v>
      </c>
      <c r="E98" t="s">
        <v>828</v>
      </c>
      <c r="F98" t="s">
        <v>829</v>
      </c>
      <c r="G98" t="s">
        <v>97</v>
      </c>
      <c r="H98" t="s">
        <v>294</v>
      </c>
      <c r="I98" t="s">
        <v>62</v>
      </c>
      <c r="L98" t="s">
        <v>830</v>
      </c>
      <c r="M98">
        <v>860037013</v>
      </c>
      <c r="N98" t="s">
        <v>113</v>
      </c>
      <c r="O98" t="s">
        <v>65</v>
      </c>
      <c r="P98">
        <v>4721201</v>
      </c>
      <c r="Q98">
        <v>2046529</v>
      </c>
      <c r="R98">
        <v>0</v>
      </c>
      <c r="S98">
        <v>6767730</v>
      </c>
      <c r="T98" t="s">
        <v>66</v>
      </c>
      <c r="W98" t="s">
        <v>77</v>
      </c>
      <c r="X98" t="s">
        <v>85</v>
      </c>
      <c r="Y98" t="s">
        <v>69</v>
      </c>
      <c r="Z98" t="s">
        <v>831</v>
      </c>
      <c r="AA98" t="s">
        <v>832</v>
      </c>
      <c r="AB98" t="s">
        <v>833</v>
      </c>
      <c r="AC98" t="s">
        <v>256</v>
      </c>
      <c r="AD98" s="96">
        <v>45057</v>
      </c>
      <c r="AE98" s="96">
        <v>45058</v>
      </c>
      <c r="AF98" s="96">
        <v>45290</v>
      </c>
      <c r="AG98" t="s">
        <v>834</v>
      </c>
      <c r="AH98" s="96">
        <v>45391</v>
      </c>
      <c r="AI98" t="s">
        <v>835</v>
      </c>
      <c r="AJ98" s="96">
        <v>45391</v>
      </c>
      <c r="AK98" t="s">
        <v>836</v>
      </c>
      <c r="AL98" t="s">
        <v>76</v>
      </c>
      <c r="AQ98" t="s">
        <v>66</v>
      </c>
      <c r="AR98" t="s">
        <v>66</v>
      </c>
      <c r="AS98" t="s">
        <v>66</v>
      </c>
      <c r="AT98" t="s">
        <v>582</v>
      </c>
      <c r="AU98" t="s">
        <v>583</v>
      </c>
      <c r="AV98" t="s">
        <v>583</v>
      </c>
      <c r="AW98" t="s">
        <v>77</v>
      </c>
      <c r="AX98" t="s">
        <v>66</v>
      </c>
      <c r="AY98" t="s">
        <v>66</v>
      </c>
      <c r="AZ98" t="s">
        <v>66</v>
      </c>
      <c r="BA98" t="s">
        <v>66</v>
      </c>
      <c r="BB98" t="s">
        <v>66</v>
      </c>
      <c r="BC98" t="s">
        <v>77</v>
      </c>
    </row>
    <row r="99" spans="1:55">
      <c r="A99">
        <v>2023</v>
      </c>
      <c r="B99" t="s">
        <v>837</v>
      </c>
      <c r="C99">
        <v>86302</v>
      </c>
      <c r="D99" t="s">
        <v>57</v>
      </c>
      <c r="E99" t="s">
        <v>838</v>
      </c>
      <c r="F99" t="s">
        <v>839</v>
      </c>
      <c r="G99" t="s">
        <v>397</v>
      </c>
      <c r="H99" t="s">
        <v>398</v>
      </c>
      <c r="I99" t="s">
        <v>62</v>
      </c>
      <c r="L99" t="s">
        <v>840</v>
      </c>
      <c r="M99">
        <v>901708606</v>
      </c>
      <c r="O99" t="s">
        <v>65</v>
      </c>
      <c r="P99">
        <v>2621000000</v>
      </c>
      <c r="Q99">
        <v>0</v>
      </c>
      <c r="R99">
        <v>0</v>
      </c>
      <c r="S99">
        <v>2621000000</v>
      </c>
      <c r="T99" t="s">
        <v>66</v>
      </c>
      <c r="U99" t="s">
        <v>841</v>
      </c>
      <c r="V99" t="s">
        <v>842</v>
      </c>
      <c r="W99" t="s">
        <v>77</v>
      </c>
      <c r="X99" t="s">
        <v>68</v>
      </c>
      <c r="Y99" t="s">
        <v>69</v>
      </c>
      <c r="Z99" t="s">
        <v>843</v>
      </c>
      <c r="AA99" t="s">
        <v>844</v>
      </c>
      <c r="AB99" t="s">
        <v>845</v>
      </c>
      <c r="AC99" t="s">
        <v>72</v>
      </c>
      <c r="AD99" s="96">
        <v>45042</v>
      </c>
      <c r="AE99" s="96">
        <v>45098</v>
      </c>
      <c r="AF99" s="96">
        <v>45342</v>
      </c>
      <c r="AG99" t="s">
        <v>421</v>
      </c>
      <c r="AH99" s="96">
        <v>45402</v>
      </c>
      <c r="AI99" t="s">
        <v>152</v>
      </c>
      <c r="AJ99" s="96">
        <v>45402</v>
      </c>
      <c r="AK99" t="s">
        <v>721</v>
      </c>
      <c r="AL99" t="s">
        <v>76</v>
      </c>
      <c r="AS99" t="s">
        <v>846</v>
      </c>
      <c r="AT99" t="s">
        <v>582</v>
      </c>
      <c r="AU99" t="s">
        <v>583</v>
      </c>
      <c r="AV99" t="s">
        <v>583</v>
      </c>
      <c r="AW99" t="s">
        <v>77</v>
      </c>
      <c r="AX99" t="s">
        <v>123</v>
      </c>
      <c r="AY99" t="s">
        <v>113</v>
      </c>
      <c r="AZ99" t="s">
        <v>124</v>
      </c>
      <c r="BB99" t="s">
        <v>66</v>
      </c>
      <c r="BC99" t="s">
        <v>77</v>
      </c>
    </row>
    <row r="100" spans="1:55">
      <c r="A100">
        <v>2023</v>
      </c>
      <c r="B100" t="s">
        <v>847</v>
      </c>
      <c r="C100">
        <v>89508</v>
      </c>
      <c r="D100" t="s">
        <v>57</v>
      </c>
      <c r="E100" t="s">
        <v>848</v>
      </c>
      <c r="F100" t="s">
        <v>849</v>
      </c>
      <c r="G100" t="s">
        <v>97</v>
      </c>
      <c r="H100" t="s">
        <v>98</v>
      </c>
      <c r="I100" t="s">
        <v>62</v>
      </c>
      <c r="L100" t="s">
        <v>850</v>
      </c>
      <c r="M100">
        <v>800148631</v>
      </c>
      <c r="N100" t="s">
        <v>113</v>
      </c>
      <c r="O100" t="s">
        <v>65</v>
      </c>
      <c r="P100">
        <v>120000000</v>
      </c>
      <c r="Q100">
        <v>0</v>
      </c>
      <c r="R100">
        <v>0</v>
      </c>
      <c r="S100">
        <v>120000000</v>
      </c>
      <c r="T100" t="s">
        <v>66</v>
      </c>
      <c r="W100" t="s">
        <v>77</v>
      </c>
      <c r="X100" t="s">
        <v>101</v>
      </c>
      <c r="Y100" t="s">
        <v>69</v>
      </c>
      <c r="AA100" t="s">
        <v>170</v>
      </c>
      <c r="AB100" t="s">
        <v>851</v>
      </c>
      <c r="AC100" t="s">
        <v>145</v>
      </c>
      <c r="AD100" s="96">
        <v>45036</v>
      </c>
      <c r="AE100" s="96">
        <v>45042</v>
      </c>
      <c r="AF100" s="96">
        <v>45316</v>
      </c>
      <c r="AG100" t="s">
        <v>202</v>
      </c>
      <c r="AH100" s="96">
        <v>45316</v>
      </c>
      <c r="AI100" t="s">
        <v>106</v>
      </c>
      <c r="AJ100" s="96">
        <v>45316</v>
      </c>
      <c r="AK100" t="s">
        <v>202</v>
      </c>
      <c r="AL100" t="s">
        <v>76</v>
      </c>
      <c r="AQ100" t="s">
        <v>852</v>
      </c>
      <c r="AR100">
        <v>6017449510</v>
      </c>
      <c r="AS100" t="s">
        <v>853</v>
      </c>
      <c r="AT100" t="s">
        <v>854</v>
      </c>
      <c r="AU100" t="s">
        <v>121</v>
      </c>
      <c r="AV100" t="s">
        <v>855</v>
      </c>
      <c r="AW100" t="s">
        <v>77</v>
      </c>
      <c r="AX100" t="s">
        <v>123</v>
      </c>
      <c r="AY100" t="s">
        <v>113</v>
      </c>
      <c r="AZ100" t="s">
        <v>124</v>
      </c>
      <c r="BB100" t="s">
        <v>66</v>
      </c>
      <c r="BC100" t="s">
        <v>77</v>
      </c>
    </row>
    <row r="101" spans="1:55" ht="409.5">
      <c r="A101">
        <v>2023</v>
      </c>
      <c r="B101" t="s">
        <v>856</v>
      </c>
      <c r="C101">
        <v>88647</v>
      </c>
      <c r="D101" t="s">
        <v>57</v>
      </c>
      <c r="E101" t="s">
        <v>857</v>
      </c>
      <c r="F101" t="s">
        <v>858</v>
      </c>
      <c r="G101" t="s">
        <v>60</v>
      </c>
      <c r="H101" t="s">
        <v>61</v>
      </c>
      <c r="I101" t="s">
        <v>62</v>
      </c>
      <c r="L101" t="s">
        <v>859</v>
      </c>
      <c r="M101">
        <v>77010802</v>
      </c>
      <c r="N101" t="s">
        <v>860</v>
      </c>
      <c r="O101" t="s">
        <v>65</v>
      </c>
      <c r="P101">
        <v>84467551</v>
      </c>
      <c r="Q101">
        <v>0</v>
      </c>
      <c r="R101">
        <v>0</v>
      </c>
      <c r="S101">
        <v>84467551</v>
      </c>
      <c r="T101" t="s">
        <v>66</v>
      </c>
      <c r="W101" t="s">
        <v>77</v>
      </c>
      <c r="X101" t="s">
        <v>85</v>
      </c>
      <c r="Y101" t="s">
        <v>69</v>
      </c>
      <c r="Z101" s="95" t="s">
        <v>861</v>
      </c>
      <c r="AA101" t="s">
        <v>862</v>
      </c>
      <c r="AB101" t="s">
        <v>863</v>
      </c>
      <c r="AC101" t="s">
        <v>72</v>
      </c>
      <c r="AD101" s="96">
        <v>45037</v>
      </c>
      <c r="AE101" s="96">
        <v>45056</v>
      </c>
      <c r="AF101" s="96">
        <v>45269</v>
      </c>
      <c r="AG101" t="s">
        <v>73</v>
      </c>
      <c r="AH101" s="96">
        <v>45435</v>
      </c>
      <c r="AI101" t="s">
        <v>117</v>
      </c>
      <c r="AJ101" s="96">
        <v>45435</v>
      </c>
      <c r="AK101" t="s">
        <v>421</v>
      </c>
      <c r="AL101" t="s">
        <v>76</v>
      </c>
      <c r="AM101" t="s">
        <v>405</v>
      </c>
      <c r="AN101" s="95" t="s">
        <v>406</v>
      </c>
      <c r="AO101">
        <v>135</v>
      </c>
      <c r="AQ101" t="s">
        <v>864</v>
      </c>
      <c r="AR101">
        <v>3114226323</v>
      </c>
      <c r="AS101" t="s">
        <v>865</v>
      </c>
      <c r="AT101" t="s">
        <v>854</v>
      </c>
      <c r="AU101" t="s">
        <v>121</v>
      </c>
      <c r="AV101" t="s">
        <v>866</v>
      </c>
      <c r="AW101" t="s">
        <v>77</v>
      </c>
      <c r="AX101" t="s">
        <v>123</v>
      </c>
      <c r="AY101" t="s">
        <v>867</v>
      </c>
      <c r="AZ101" t="s">
        <v>868</v>
      </c>
      <c r="BA101" s="96">
        <v>21819</v>
      </c>
      <c r="BB101" t="s">
        <v>66</v>
      </c>
      <c r="BC101" t="s">
        <v>77</v>
      </c>
    </row>
    <row r="102" spans="1:55" ht="409.5">
      <c r="A102">
        <v>2023</v>
      </c>
      <c r="B102" t="s">
        <v>869</v>
      </c>
      <c r="C102">
        <v>88324</v>
      </c>
      <c r="D102" t="s">
        <v>57</v>
      </c>
      <c r="E102" t="s">
        <v>870</v>
      </c>
      <c r="F102" t="s">
        <v>871</v>
      </c>
      <c r="G102" t="s">
        <v>197</v>
      </c>
      <c r="H102" t="s">
        <v>127</v>
      </c>
      <c r="I102" t="s">
        <v>62</v>
      </c>
      <c r="L102" t="s">
        <v>872</v>
      </c>
      <c r="M102">
        <v>900693270</v>
      </c>
      <c r="N102" t="s">
        <v>113</v>
      </c>
      <c r="O102" t="s">
        <v>65</v>
      </c>
      <c r="P102">
        <v>40000000</v>
      </c>
      <c r="Q102">
        <v>10000000</v>
      </c>
      <c r="R102">
        <v>0</v>
      </c>
      <c r="S102">
        <v>50000000</v>
      </c>
      <c r="T102" t="s">
        <v>66</v>
      </c>
      <c r="W102" t="s">
        <v>77</v>
      </c>
      <c r="X102" t="s">
        <v>85</v>
      </c>
      <c r="Y102" t="s">
        <v>69</v>
      </c>
      <c r="Z102" s="95" t="s">
        <v>873</v>
      </c>
      <c r="AA102" t="s">
        <v>874</v>
      </c>
      <c r="AB102" t="s">
        <v>875</v>
      </c>
      <c r="AC102" t="s">
        <v>116</v>
      </c>
      <c r="AD102" s="96">
        <v>45021</v>
      </c>
      <c r="AE102" s="96">
        <v>45033</v>
      </c>
      <c r="AF102" s="96">
        <v>45338</v>
      </c>
      <c r="AG102" t="s">
        <v>721</v>
      </c>
      <c r="AH102" s="96">
        <v>45382</v>
      </c>
      <c r="AI102" t="s">
        <v>741</v>
      </c>
      <c r="AJ102" s="96">
        <v>45382</v>
      </c>
      <c r="AK102" t="s">
        <v>876</v>
      </c>
      <c r="AL102" t="s">
        <v>76</v>
      </c>
      <c r="AQ102" t="s">
        <v>877</v>
      </c>
      <c r="AR102">
        <v>6012326458</v>
      </c>
      <c r="AS102" t="s">
        <v>878</v>
      </c>
      <c r="AT102" t="s">
        <v>854</v>
      </c>
      <c r="AU102" t="s">
        <v>302</v>
      </c>
      <c r="AV102" t="s">
        <v>879</v>
      </c>
      <c r="AW102" t="s">
        <v>77</v>
      </c>
      <c r="AX102" t="s">
        <v>123</v>
      </c>
      <c r="AY102" t="s">
        <v>113</v>
      </c>
      <c r="AZ102" t="s">
        <v>124</v>
      </c>
      <c r="BA102" s="96">
        <v>41653</v>
      </c>
      <c r="BB102" t="s">
        <v>66</v>
      </c>
      <c r="BC102" t="s">
        <v>77</v>
      </c>
    </row>
    <row r="103" spans="1:55" ht="409.5">
      <c r="A103">
        <v>2023</v>
      </c>
      <c r="B103" t="s">
        <v>880</v>
      </c>
      <c r="C103" t="s">
        <v>77</v>
      </c>
      <c r="D103" t="s">
        <v>94</v>
      </c>
      <c r="E103" t="s">
        <v>881</v>
      </c>
      <c r="F103" t="s">
        <v>882</v>
      </c>
      <c r="G103" t="s">
        <v>97</v>
      </c>
      <c r="H103" t="s">
        <v>98</v>
      </c>
      <c r="I103" t="s">
        <v>62</v>
      </c>
      <c r="L103" t="s">
        <v>883</v>
      </c>
      <c r="M103" t="s">
        <v>231</v>
      </c>
      <c r="O103" t="s">
        <v>65</v>
      </c>
      <c r="P103">
        <v>0</v>
      </c>
      <c r="Q103">
        <v>0</v>
      </c>
      <c r="R103">
        <v>0</v>
      </c>
      <c r="S103">
        <v>0</v>
      </c>
      <c r="T103" t="s">
        <v>66</v>
      </c>
      <c r="W103" t="s">
        <v>77</v>
      </c>
      <c r="X103" t="s">
        <v>215</v>
      </c>
      <c r="Y103" t="s">
        <v>69</v>
      </c>
      <c r="AA103" s="95" t="s">
        <v>884</v>
      </c>
      <c r="AB103" t="s">
        <v>885</v>
      </c>
      <c r="AC103" t="s">
        <v>145</v>
      </c>
      <c r="AD103" s="96">
        <v>45026</v>
      </c>
      <c r="AE103" s="96">
        <v>45033</v>
      </c>
      <c r="AF103" s="96">
        <v>45291</v>
      </c>
      <c r="AG103" t="s">
        <v>886</v>
      </c>
      <c r="AH103" s="96">
        <v>45291</v>
      </c>
      <c r="AI103" t="s">
        <v>106</v>
      </c>
      <c r="AJ103" s="96">
        <v>45291</v>
      </c>
      <c r="AK103" t="s">
        <v>886</v>
      </c>
      <c r="AL103" t="s">
        <v>76</v>
      </c>
      <c r="AQ103" t="s">
        <v>887</v>
      </c>
      <c r="AR103">
        <v>6013169001</v>
      </c>
      <c r="AS103" t="s">
        <v>888</v>
      </c>
      <c r="AT103" t="s">
        <v>77</v>
      </c>
      <c r="AU103" t="s">
        <v>77</v>
      </c>
      <c r="AV103" t="s">
        <v>77</v>
      </c>
      <c r="AW103" t="s">
        <v>77</v>
      </c>
      <c r="AX103" t="s">
        <v>123</v>
      </c>
      <c r="AY103" t="s">
        <v>113</v>
      </c>
      <c r="AZ103" t="s">
        <v>124</v>
      </c>
      <c r="BA103" t="s">
        <v>77</v>
      </c>
      <c r="BB103" t="s">
        <v>66</v>
      </c>
      <c r="BC103" t="s">
        <v>77</v>
      </c>
    </row>
    <row r="104" spans="1:55" ht="409.5">
      <c r="A104">
        <v>2023</v>
      </c>
      <c r="B104" t="s">
        <v>889</v>
      </c>
      <c r="C104">
        <v>88054</v>
      </c>
      <c r="D104" t="s">
        <v>57</v>
      </c>
      <c r="E104" t="s">
        <v>890</v>
      </c>
      <c r="F104" t="s">
        <v>891</v>
      </c>
      <c r="G104" t="s">
        <v>197</v>
      </c>
      <c r="H104" t="s">
        <v>294</v>
      </c>
      <c r="I104" t="s">
        <v>62</v>
      </c>
      <c r="L104" t="s">
        <v>295</v>
      </c>
      <c r="M104">
        <v>860002400</v>
      </c>
      <c r="N104" t="s">
        <v>113</v>
      </c>
      <c r="O104" t="s">
        <v>65</v>
      </c>
      <c r="P104">
        <v>231274922</v>
      </c>
      <c r="Q104">
        <v>73170527</v>
      </c>
      <c r="R104">
        <v>0</v>
      </c>
      <c r="S104">
        <v>304445449</v>
      </c>
      <c r="T104" t="s">
        <v>66</v>
      </c>
      <c r="W104" t="s">
        <v>77</v>
      </c>
      <c r="X104" t="s">
        <v>85</v>
      </c>
      <c r="Y104" t="s">
        <v>69</v>
      </c>
      <c r="Z104" s="95" t="s">
        <v>892</v>
      </c>
      <c r="AA104" t="s">
        <v>893</v>
      </c>
      <c r="AB104" t="s">
        <v>894</v>
      </c>
      <c r="AC104" t="s">
        <v>116</v>
      </c>
      <c r="AD104" s="96">
        <v>45007</v>
      </c>
      <c r="AE104" s="96">
        <v>45019</v>
      </c>
      <c r="AF104" s="96">
        <v>45291</v>
      </c>
      <c r="AG104" t="s">
        <v>895</v>
      </c>
      <c r="AH104" s="96">
        <v>45391</v>
      </c>
      <c r="AI104" t="s">
        <v>896</v>
      </c>
      <c r="AJ104" s="96">
        <v>45391</v>
      </c>
      <c r="AK104" t="s">
        <v>897</v>
      </c>
      <c r="AL104" t="s">
        <v>76</v>
      </c>
      <c r="AQ104" t="s">
        <v>299</v>
      </c>
      <c r="AR104">
        <v>6013485757</v>
      </c>
      <c r="AS104" t="s">
        <v>300</v>
      </c>
      <c r="AT104" t="s">
        <v>301</v>
      </c>
      <c r="AU104" t="s">
        <v>302</v>
      </c>
      <c r="AV104" t="s">
        <v>303</v>
      </c>
      <c r="AW104" t="s">
        <v>77</v>
      </c>
      <c r="AX104" t="s">
        <v>123</v>
      </c>
      <c r="AY104" t="s">
        <v>113</v>
      </c>
      <c r="AZ104" t="s">
        <v>124</v>
      </c>
      <c r="BA104" s="96">
        <v>26400</v>
      </c>
      <c r="BB104" t="s">
        <v>66</v>
      </c>
      <c r="BC104" t="s">
        <v>77</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436"/>
  <sheetViews>
    <sheetView workbookViewId="0">
      <selection activeCell="H147" sqref="H147"/>
    </sheetView>
  </sheetViews>
  <sheetFormatPr baseColWidth="10" defaultColWidth="9.140625" defaultRowHeight="22.5" customHeight="1"/>
  <cols>
    <col min="3" max="3" width="18.85546875" customWidth="1"/>
    <col min="4" max="4" width="12.85546875" customWidth="1"/>
    <col min="5" max="5" width="20.140625" customWidth="1"/>
    <col min="6" max="6" width="13.7109375" customWidth="1"/>
    <col min="7" max="7" width="24.140625" customWidth="1"/>
    <col min="8" max="8" width="17.5703125" customWidth="1"/>
    <col min="10" max="10" width="14.42578125" customWidth="1"/>
    <col min="11" max="11" width="12.42578125" customWidth="1"/>
    <col min="12" max="12" width="12.85546875" customWidth="1"/>
    <col min="13" max="13" width="18.85546875" customWidth="1"/>
    <col min="14" max="14" width="14.7109375" customWidth="1"/>
    <col min="16" max="16" width="16" customWidth="1"/>
    <col min="17" max="17" width="11.85546875" customWidth="1"/>
    <col min="18" max="18" width="32" customWidth="1"/>
    <col min="19" max="19" width="18.42578125" customWidth="1"/>
    <col min="20" max="20" width="27.28515625" customWidth="1"/>
    <col min="21" max="21" width="14.85546875" customWidth="1"/>
    <col min="22" max="22" width="32.5703125" customWidth="1"/>
    <col min="23" max="23" width="12.7109375" customWidth="1"/>
    <col min="24" max="24" width="14.5703125" customWidth="1"/>
    <col min="26" max="26" width="30.140625" customWidth="1"/>
    <col min="28" max="28" width="14.5703125" customWidth="1"/>
    <col min="30" max="30" width="16.42578125" customWidth="1"/>
    <col min="31" max="31" width="27.7109375" customWidth="1"/>
    <col min="32" max="32" width="25.5703125" customWidth="1"/>
    <col min="33" max="33" width="30.140625" customWidth="1"/>
    <col min="34" max="34" width="24.42578125" customWidth="1"/>
    <col min="36" max="36" width="26" customWidth="1"/>
    <col min="37" max="37" width="32.140625" customWidth="1"/>
    <col min="38" max="38" width="23.7109375" customWidth="1"/>
    <col min="39" max="39" width="24.85546875" customWidth="1"/>
    <col min="40" max="40" width="20.5703125" customWidth="1"/>
    <col min="41" max="41" width="29.7109375" customWidth="1"/>
    <col min="42" max="42" width="22.5703125" customWidth="1"/>
    <col min="43" max="43" width="20.28515625" customWidth="1"/>
    <col min="44" max="44" width="11.140625" bestFit="1" customWidth="1"/>
    <col min="45" max="45" width="19.42578125" customWidth="1"/>
    <col min="47" max="47" width="16.42578125" customWidth="1"/>
    <col min="48" max="48" width="13" customWidth="1"/>
    <col min="50" max="50" width="20.140625" customWidth="1"/>
    <col min="51" max="51" width="22.7109375" customWidth="1"/>
    <col min="52" max="52" width="26.7109375" customWidth="1"/>
    <col min="53" max="53" width="19" customWidth="1"/>
    <col min="55" max="55" width="22.42578125" customWidth="1"/>
    <col min="56" max="56" width="16.140625" customWidth="1"/>
  </cols>
  <sheetData>
    <row r="1" spans="1:56" ht="22.5" customHeight="1">
      <c r="A1" t="s">
        <v>0</v>
      </c>
      <c r="B1" t="s">
        <v>1</v>
      </c>
      <c r="C1" t="s">
        <v>2</v>
      </c>
      <c r="D1" t="s">
        <v>3</v>
      </c>
      <c r="E1" t="s">
        <v>4</v>
      </c>
      <c r="F1" t="s">
        <v>5</v>
      </c>
      <c r="G1" t="s">
        <v>6</v>
      </c>
      <c r="H1" t="s">
        <v>7</v>
      </c>
      <c r="I1" s="95" t="s">
        <v>8</v>
      </c>
      <c r="J1" t="s">
        <v>9</v>
      </c>
      <c r="K1" t="s">
        <v>10</v>
      </c>
      <c r="L1" t="s">
        <v>11</v>
      </c>
      <c r="M1" t="s">
        <v>12</v>
      </c>
      <c r="N1" t="s">
        <v>13</v>
      </c>
      <c r="O1" s="95"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s="95"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row>
    <row r="2" spans="1:56" ht="22.5" hidden="1" customHeight="1">
      <c r="A2">
        <v>2021</v>
      </c>
      <c r="B2" t="s">
        <v>898</v>
      </c>
      <c r="D2" t="s">
        <v>57</v>
      </c>
      <c r="E2" t="s">
        <v>899</v>
      </c>
      <c r="F2" t="s">
        <v>900</v>
      </c>
      <c r="G2" t="s">
        <v>97</v>
      </c>
      <c r="H2" t="s">
        <v>250</v>
      </c>
      <c r="I2" t="s">
        <v>62</v>
      </c>
      <c r="L2" t="s">
        <v>901</v>
      </c>
      <c r="M2">
        <v>830035612</v>
      </c>
      <c r="O2" t="s">
        <v>65</v>
      </c>
      <c r="P2">
        <v>0</v>
      </c>
      <c r="Q2">
        <v>0</v>
      </c>
      <c r="R2">
        <v>0</v>
      </c>
      <c r="S2">
        <v>0</v>
      </c>
      <c r="X2" t="s">
        <v>101</v>
      </c>
      <c r="Y2" t="s">
        <v>902</v>
      </c>
      <c r="AA2" t="s">
        <v>254</v>
      </c>
      <c r="AB2" t="s">
        <v>903</v>
      </c>
      <c r="AC2" t="s">
        <v>256</v>
      </c>
      <c r="AD2" s="96">
        <v>44552</v>
      </c>
      <c r="AE2" s="96">
        <v>44601</v>
      </c>
      <c r="AF2" s="96">
        <v>45697</v>
      </c>
      <c r="AG2" t="s">
        <v>269</v>
      </c>
      <c r="AH2" s="96">
        <v>45697</v>
      </c>
      <c r="AI2" t="s">
        <v>106</v>
      </c>
      <c r="AJ2" s="96">
        <v>45697</v>
      </c>
      <c r="AK2" t="s">
        <v>269</v>
      </c>
      <c r="AL2" t="s">
        <v>76</v>
      </c>
      <c r="AW2" t="s">
        <v>77</v>
      </c>
      <c r="BB2" t="s">
        <v>66</v>
      </c>
    </row>
    <row r="3" spans="1:56" ht="22.5" hidden="1" customHeight="1">
      <c r="A3">
        <v>2021</v>
      </c>
      <c r="B3" t="s">
        <v>904</v>
      </c>
      <c r="D3" t="s">
        <v>57</v>
      </c>
      <c r="E3" t="s">
        <v>905</v>
      </c>
      <c r="F3" t="s">
        <v>906</v>
      </c>
      <c r="G3" t="s">
        <v>97</v>
      </c>
      <c r="H3" t="s">
        <v>98</v>
      </c>
      <c r="I3" t="s">
        <v>62</v>
      </c>
      <c r="L3" t="s">
        <v>907</v>
      </c>
      <c r="M3" t="s">
        <v>908</v>
      </c>
      <c r="O3" t="s">
        <v>65</v>
      </c>
      <c r="P3">
        <v>0</v>
      </c>
      <c r="Q3">
        <v>0</v>
      </c>
      <c r="R3">
        <v>0</v>
      </c>
      <c r="S3">
        <v>0</v>
      </c>
      <c r="X3" t="s">
        <v>85</v>
      </c>
      <c r="Y3" t="s">
        <v>902</v>
      </c>
      <c r="AA3" t="s">
        <v>909</v>
      </c>
      <c r="AB3" t="s">
        <v>910</v>
      </c>
      <c r="AC3" t="s">
        <v>161</v>
      </c>
      <c r="AD3" s="96">
        <v>44512</v>
      </c>
      <c r="AE3" s="96">
        <v>44791</v>
      </c>
      <c r="AF3" s="96">
        <v>45607</v>
      </c>
      <c r="AG3" t="s">
        <v>911</v>
      </c>
      <c r="AH3" s="96">
        <v>45886</v>
      </c>
      <c r="AI3" t="s">
        <v>912</v>
      </c>
      <c r="AJ3" s="96">
        <v>45886</v>
      </c>
      <c r="AK3" t="s">
        <v>290</v>
      </c>
      <c r="AL3" t="s">
        <v>76</v>
      </c>
      <c r="AW3" t="s">
        <v>77</v>
      </c>
      <c r="BB3" t="s">
        <v>66</v>
      </c>
    </row>
    <row r="4" spans="1:56" ht="22.5" hidden="1" customHeight="1">
      <c r="A4">
        <v>2021</v>
      </c>
      <c r="B4" t="s">
        <v>913</v>
      </c>
      <c r="D4" t="s">
        <v>57</v>
      </c>
      <c r="E4" t="s">
        <v>914</v>
      </c>
      <c r="F4" t="s">
        <v>915</v>
      </c>
      <c r="G4" t="s">
        <v>97</v>
      </c>
      <c r="H4" t="s">
        <v>250</v>
      </c>
      <c r="I4" t="s">
        <v>62</v>
      </c>
      <c r="L4" t="s">
        <v>916</v>
      </c>
      <c r="M4" t="s">
        <v>917</v>
      </c>
      <c r="O4" t="s">
        <v>65</v>
      </c>
      <c r="P4">
        <v>0</v>
      </c>
      <c r="Q4">
        <v>0</v>
      </c>
      <c r="R4">
        <v>0</v>
      </c>
      <c r="S4">
        <v>0</v>
      </c>
      <c r="X4" t="s">
        <v>101</v>
      </c>
      <c r="Y4" t="s">
        <v>902</v>
      </c>
      <c r="AA4" t="s">
        <v>918</v>
      </c>
      <c r="AB4" t="s">
        <v>919</v>
      </c>
      <c r="AC4" t="s">
        <v>256</v>
      </c>
      <c r="AD4" s="96">
        <v>44502</v>
      </c>
      <c r="AE4" s="96">
        <v>44503</v>
      </c>
      <c r="AF4" s="96">
        <v>45599</v>
      </c>
      <c r="AG4" t="s">
        <v>269</v>
      </c>
      <c r="AH4" s="96">
        <v>45599</v>
      </c>
      <c r="AI4" t="s">
        <v>106</v>
      </c>
      <c r="AJ4" s="96">
        <v>45599</v>
      </c>
      <c r="AK4" t="s">
        <v>269</v>
      </c>
      <c r="AL4" t="s">
        <v>76</v>
      </c>
      <c r="AW4" t="s">
        <v>77</v>
      </c>
      <c r="BB4" t="s">
        <v>66</v>
      </c>
    </row>
    <row r="5" spans="1:56" ht="22.5" hidden="1" customHeight="1">
      <c r="A5">
        <v>2021</v>
      </c>
      <c r="B5" t="s">
        <v>920</v>
      </c>
      <c r="D5" t="s">
        <v>57</v>
      </c>
      <c r="E5" t="s">
        <v>921</v>
      </c>
      <c r="F5" t="s">
        <v>922</v>
      </c>
      <c r="G5" t="s">
        <v>97</v>
      </c>
      <c r="H5" t="s">
        <v>250</v>
      </c>
      <c r="I5" t="s">
        <v>62</v>
      </c>
      <c r="L5" t="s">
        <v>923</v>
      </c>
      <c r="M5" t="s">
        <v>924</v>
      </c>
      <c r="O5" t="s">
        <v>65</v>
      </c>
      <c r="P5">
        <v>0</v>
      </c>
      <c r="Q5">
        <v>0</v>
      </c>
      <c r="R5">
        <v>0</v>
      </c>
      <c r="S5">
        <v>0</v>
      </c>
      <c r="X5" t="s">
        <v>101</v>
      </c>
      <c r="Y5" t="s">
        <v>902</v>
      </c>
      <c r="AA5" t="s">
        <v>918</v>
      </c>
      <c r="AB5" t="s">
        <v>925</v>
      </c>
      <c r="AC5" t="s">
        <v>256</v>
      </c>
      <c r="AD5" s="96">
        <v>44494</v>
      </c>
      <c r="AE5" s="96">
        <v>44495</v>
      </c>
      <c r="AF5" s="96">
        <v>45591</v>
      </c>
      <c r="AG5" t="s">
        <v>269</v>
      </c>
      <c r="AH5" s="96">
        <v>45591</v>
      </c>
      <c r="AI5" t="s">
        <v>106</v>
      </c>
      <c r="AJ5" s="96">
        <v>45591</v>
      </c>
      <c r="AK5" t="s">
        <v>269</v>
      </c>
      <c r="AL5" t="s">
        <v>76</v>
      </c>
      <c r="AW5" t="s">
        <v>77</v>
      </c>
      <c r="BB5" t="s">
        <v>66</v>
      </c>
    </row>
    <row r="6" spans="1:56" ht="22.5" hidden="1" customHeight="1">
      <c r="A6">
        <v>2021</v>
      </c>
      <c r="B6" t="s">
        <v>926</v>
      </c>
      <c r="D6" t="s">
        <v>57</v>
      </c>
      <c r="E6" t="s">
        <v>927</v>
      </c>
      <c r="F6" t="s">
        <v>928</v>
      </c>
      <c r="G6" t="s">
        <v>97</v>
      </c>
      <c r="H6" t="s">
        <v>98</v>
      </c>
      <c r="I6" t="s">
        <v>62</v>
      </c>
      <c r="L6" t="s">
        <v>929</v>
      </c>
      <c r="M6">
        <v>899999282</v>
      </c>
      <c r="O6" t="s">
        <v>65</v>
      </c>
      <c r="P6">
        <v>0</v>
      </c>
      <c r="Q6">
        <v>0</v>
      </c>
      <c r="R6">
        <v>0</v>
      </c>
      <c r="S6">
        <v>0</v>
      </c>
      <c r="X6" t="s">
        <v>215</v>
      </c>
      <c r="Y6" t="s">
        <v>902</v>
      </c>
      <c r="Z6" t="s">
        <v>930</v>
      </c>
      <c r="AA6" t="s">
        <v>931</v>
      </c>
      <c r="AB6" t="s">
        <v>932</v>
      </c>
      <c r="AC6" t="s">
        <v>145</v>
      </c>
      <c r="AD6" s="96">
        <v>44477</v>
      </c>
      <c r="AE6" s="96">
        <v>44480</v>
      </c>
      <c r="AF6" s="96">
        <v>44925</v>
      </c>
      <c r="AG6" t="s">
        <v>933</v>
      </c>
      <c r="AH6" s="96">
        <v>45473</v>
      </c>
      <c r="AI6" t="s">
        <v>934</v>
      </c>
      <c r="AJ6" s="96">
        <v>45473</v>
      </c>
      <c r="AK6" t="s">
        <v>935</v>
      </c>
      <c r="AL6" t="s">
        <v>76</v>
      </c>
      <c r="AW6" t="s">
        <v>77</v>
      </c>
      <c r="BB6" t="s">
        <v>66</v>
      </c>
    </row>
    <row r="7" spans="1:56" ht="22.5" hidden="1" customHeight="1">
      <c r="A7">
        <v>2021</v>
      </c>
      <c r="B7" t="s">
        <v>936</v>
      </c>
      <c r="D7" t="s">
        <v>57</v>
      </c>
      <c r="E7" t="s">
        <v>937</v>
      </c>
      <c r="F7" t="s">
        <v>938</v>
      </c>
      <c r="G7" t="s">
        <v>97</v>
      </c>
      <c r="H7" t="s">
        <v>250</v>
      </c>
      <c r="I7" t="s">
        <v>62</v>
      </c>
      <c r="L7" t="s">
        <v>939</v>
      </c>
      <c r="M7" t="s">
        <v>940</v>
      </c>
      <c r="O7" t="s">
        <v>65</v>
      </c>
      <c r="P7">
        <v>0</v>
      </c>
      <c r="Q7">
        <v>0</v>
      </c>
      <c r="R7">
        <v>0</v>
      </c>
      <c r="S7">
        <v>0</v>
      </c>
      <c r="X7" t="s">
        <v>101</v>
      </c>
      <c r="Y7" t="s">
        <v>902</v>
      </c>
      <c r="Z7" t="s">
        <v>941</v>
      </c>
      <c r="AA7" s="95" t="s">
        <v>942</v>
      </c>
      <c r="AB7" t="s">
        <v>943</v>
      </c>
      <c r="AC7" t="s">
        <v>256</v>
      </c>
      <c r="AD7" s="96">
        <v>44476</v>
      </c>
      <c r="AE7" s="96">
        <v>44482</v>
      </c>
      <c r="AF7" s="96">
        <v>45555</v>
      </c>
      <c r="AG7" t="s">
        <v>944</v>
      </c>
      <c r="AH7" s="96">
        <v>45555</v>
      </c>
      <c r="AI7" t="s">
        <v>106</v>
      </c>
      <c r="AJ7" s="96">
        <v>45555</v>
      </c>
      <c r="AK7" t="s">
        <v>944</v>
      </c>
      <c r="AL7" t="s">
        <v>76</v>
      </c>
      <c r="AW7" t="s">
        <v>77</v>
      </c>
      <c r="BB7" t="s">
        <v>66</v>
      </c>
    </row>
    <row r="8" spans="1:56" ht="22.5" hidden="1" customHeight="1">
      <c r="A8">
        <v>2021</v>
      </c>
      <c r="B8" t="s">
        <v>945</v>
      </c>
      <c r="D8" t="s">
        <v>57</v>
      </c>
      <c r="E8" t="s">
        <v>946</v>
      </c>
      <c r="F8" t="s">
        <v>947</v>
      </c>
      <c r="G8" t="s">
        <v>97</v>
      </c>
      <c r="H8" t="s">
        <v>250</v>
      </c>
      <c r="I8" t="s">
        <v>62</v>
      </c>
      <c r="L8" t="s">
        <v>948</v>
      </c>
      <c r="M8">
        <v>800047764</v>
      </c>
      <c r="O8" t="s">
        <v>65</v>
      </c>
      <c r="P8">
        <v>0</v>
      </c>
      <c r="Q8">
        <v>0</v>
      </c>
      <c r="R8">
        <v>0</v>
      </c>
      <c r="S8">
        <v>0</v>
      </c>
      <c r="X8" t="s">
        <v>101</v>
      </c>
      <c r="Y8" t="s">
        <v>902</v>
      </c>
      <c r="Z8" t="s">
        <v>949</v>
      </c>
      <c r="AA8" t="s">
        <v>918</v>
      </c>
      <c r="AB8" t="s">
        <v>950</v>
      </c>
      <c r="AC8" t="s">
        <v>256</v>
      </c>
      <c r="AD8" s="96">
        <v>44502</v>
      </c>
      <c r="AE8" s="96">
        <v>44503</v>
      </c>
      <c r="AF8" s="96">
        <v>45531</v>
      </c>
      <c r="AG8" t="s">
        <v>951</v>
      </c>
      <c r="AH8" s="96">
        <v>45531</v>
      </c>
      <c r="AI8" t="s">
        <v>106</v>
      </c>
      <c r="AJ8" s="96">
        <v>45531</v>
      </c>
      <c r="AK8" t="s">
        <v>951</v>
      </c>
      <c r="AL8" t="s">
        <v>76</v>
      </c>
      <c r="AW8" t="s">
        <v>77</v>
      </c>
      <c r="BB8" t="s">
        <v>66</v>
      </c>
    </row>
    <row r="9" spans="1:56" ht="22.5" hidden="1" customHeight="1">
      <c r="A9">
        <v>2021</v>
      </c>
      <c r="B9" t="s">
        <v>952</v>
      </c>
      <c r="D9" t="s">
        <v>57</v>
      </c>
      <c r="E9" t="s">
        <v>953</v>
      </c>
      <c r="F9" t="s">
        <v>954</v>
      </c>
      <c r="G9" t="s">
        <v>97</v>
      </c>
      <c r="H9" t="s">
        <v>250</v>
      </c>
      <c r="I9" t="s">
        <v>62</v>
      </c>
      <c r="L9" t="s">
        <v>955</v>
      </c>
      <c r="M9">
        <v>830055256</v>
      </c>
      <c r="O9" t="s">
        <v>65</v>
      </c>
      <c r="P9">
        <v>0</v>
      </c>
      <c r="Q9">
        <v>0</v>
      </c>
      <c r="R9">
        <v>0</v>
      </c>
      <c r="S9">
        <v>0</v>
      </c>
      <c r="X9" t="s">
        <v>101</v>
      </c>
      <c r="Y9" t="s">
        <v>902</v>
      </c>
      <c r="Z9" t="s">
        <v>956</v>
      </c>
      <c r="AA9" t="s">
        <v>918</v>
      </c>
      <c r="AB9" t="s">
        <v>957</v>
      </c>
      <c r="AC9" t="s">
        <v>256</v>
      </c>
      <c r="AD9" s="96">
        <v>44435</v>
      </c>
      <c r="AE9" s="96">
        <v>44479</v>
      </c>
      <c r="AF9" s="96">
        <v>45531</v>
      </c>
      <c r="AG9" t="s">
        <v>958</v>
      </c>
      <c r="AH9" s="96">
        <v>45531</v>
      </c>
      <c r="AI9" t="s">
        <v>106</v>
      </c>
      <c r="AJ9" s="96">
        <v>45531</v>
      </c>
      <c r="AK9" t="s">
        <v>958</v>
      </c>
      <c r="AL9" t="s">
        <v>76</v>
      </c>
      <c r="AW9" t="s">
        <v>77</v>
      </c>
      <c r="BB9" t="s">
        <v>66</v>
      </c>
    </row>
    <row r="10" spans="1:56" ht="22.5" hidden="1" customHeight="1">
      <c r="A10">
        <v>2021</v>
      </c>
      <c r="B10" t="s">
        <v>959</v>
      </c>
      <c r="D10" t="s">
        <v>57</v>
      </c>
      <c r="E10" t="s">
        <v>960</v>
      </c>
      <c r="F10" t="s">
        <v>961</v>
      </c>
      <c r="G10" t="s">
        <v>97</v>
      </c>
      <c r="H10" t="s">
        <v>250</v>
      </c>
      <c r="I10" t="s">
        <v>62</v>
      </c>
      <c r="L10" t="s">
        <v>962</v>
      </c>
      <c r="M10">
        <v>800204855</v>
      </c>
      <c r="O10" t="s">
        <v>65</v>
      </c>
      <c r="P10">
        <v>0</v>
      </c>
      <c r="Q10">
        <v>0</v>
      </c>
      <c r="R10">
        <v>0</v>
      </c>
      <c r="S10">
        <v>0</v>
      </c>
      <c r="X10" t="s">
        <v>101</v>
      </c>
      <c r="Y10" t="s">
        <v>902</v>
      </c>
      <c r="AA10" t="s">
        <v>918</v>
      </c>
      <c r="AB10" t="s">
        <v>963</v>
      </c>
      <c r="AC10" t="s">
        <v>256</v>
      </c>
      <c r="AD10" s="96">
        <v>44445</v>
      </c>
      <c r="AE10" s="96">
        <v>44470</v>
      </c>
      <c r="AF10" s="96">
        <v>45566</v>
      </c>
      <c r="AG10" t="s">
        <v>269</v>
      </c>
      <c r="AH10" s="96">
        <v>45566</v>
      </c>
      <c r="AI10" t="s">
        <v>106</v>
      </c>
      <c r="AJ10" s="96">
        <v>45566</v>
      </c>
      <c r="AK10" t="s">
        <v>269</v>
      </c>
      <c r="AL10" t="s">
        <v>76</v>
      </c>
      <c r="AW10" t="s">
        <v>77</v>
      </c>
      <c r="BB10" t="s">
        <v>66</v>
      </c>
    </row>
    <row r="11" spans="1:56" ht="22.5" hidden="1" customHeight="1">
      <c r="A11">
        <v>2021</v>
      </c>
      <c r="B11" t="s">
        <v>964</v>
      </c>
      <c r="D11" t="s">
        <v>57</v>
      </c>
      <c r="E11" t="s">
        <v>965</v>
      </c>
      <c r="F11" t="s">
        <v>966</v>
      </c>
      <c r="G11" t="s">
        <v>97</v>
      </c>
      <c r="H11" t="s">
        <v>250</v>
      </c>
      <c r="I11" t="s">
        <v>62</v>
      </c>
      <c r="L11" t="s">
        <v>967</v>
      </c>
      <c r="M11">
        <v>860503304</v>
      </c>
      <c r="O11" t="s">
        <v>65</v>
      </c>
      <c r="P11">
        <v>0</v>
      </c>
      <c r="Q11">
        <v>0</v>
      </c>
      <c r="R11">
        <v>0</v>
      </c>
      <c r="S11">
        <v>0</v>
      </c>
      <c r="X11" t="s">
        <v>101</v>
      </c>
      <c r="Y11" t="s">
        <v>902</v>
      </c>
      <c r="AA11" t="s">
        <v>918</v>
      </c>
      <c r="AB11" t="s">
        <v>968</v>
      </c>
      <c r="AC11" t="s">
        <v>256</v>
      </c>
      <c r="AD11" s="96">
        <v>44434</v>
      </c>
      <c r="AE11" s="96">
        <v>44470</v>
      </c>
      <c r="AF11" s="96">
        <v>45530</v>
      </c>
      <c r="AG11" t="s">
        <v>969</v>
      </c>
      <c r="AH11" s="96">
        <v>45530</v>
      </c>
      <c r="AI11" t="s">
        <v>106</v>
      </c>
      <c r="AJ11" s="96">
        <v>45530</v>
      </c>
      <c r="AK11" t="s">
        <v>969</v>
      </c>
      <c r="AL11" t="s">
        <v>76</v>
      </c>
      <c r="AW11" t="s">
        <v>77</v>
      </c>
      <c r="BB11" t="s">
        <v>66</v>
      </c>
    </row>
    <row r="12" spans="1:56" ht="22.5" hidden="1" customHeight="1">
      <c r="A12">
        <v>2021</v>
      </c>
      <c r="B12" t="s">
        <v>970</v>
      </c>
      <c r="D12" t="s">
        <v>94</v>
      </c>
      <c r="E12" t="s">
        <v>970</v>
      </c>
      <c r="F12" t="s">
        <v>971</v>
      </c>
      <c r="G12" t="s">
        <v>97</v>
      </c>
      <c r="H12" t="s">
        <v>98</v>
      </c>
      <c r="I12" t="s">
        <v>62</v>
      </c>
      <c r="L12" t="s">
        <v>972</v>
      </c>
      <c r="M12" t="s">
        <v>231</v>
      </c>
      <c r="O12" t="s">
        <v>65</v>
      </c>
      <c r="P12">
        <v>5578605000</v>
      </c>
      <c r="Q12">
        <v>0</v>
      </c>
      <c r="R12">
        <v>0</v>
      </c>
      <c r="S12">
        <v>5578605000</v>
      </c>
      <c r="X12" t="s">
        <v>215</v>
      </c>
      <c r="Y12" t="s">
        <v>902</v>
      </c>
      <c r="AA12" t="s">
        <v>973</v>
      </c>
      <c r="AB12" t="s">
        <v>974</v>
      </c>
      <c r="AC12" t="s">
        <v>445</v>
      </c>
      <c r="AD12" s="96">
        <v>44384</v>
      </c>
      <c r="AE12" s="96">
        <v>44386</v>
      </c>
      <c r="AF12" s="96">
        <v>46568</v>
      </c>
      <c r="AG12" t="s">
        <v>975</v>
      </c>
      <c r="AH12" s="96">
        <v>46568</v>
      </c>
      <c r="AI12" t="s">
        <v>106</v>
      </c>
      <c r="AJ12" s="96">
        <v>46568</v>
      </c>
      <c r="AK12" t="s">
        <v>975</v>
      </c>
      <c r="AL12" t="s">
        <v>76</v>
      </c>
      <c r="AW12" t="s">
        <v>77</v>
      </c>
      <c r="BB12" t="s">
        <v>66</v>
      </c>
      <c r="BD12" t="s">
        <v>253</v>
      </c>
    </row>
    <row r="13" spans="1:56" ht="22.5" hidden="1" customHeight="1">
      <c r="A13">
        <v>2021</v>
      </c>
      <c r="B13" t="s">
        <v>976</v>
      </c>
      <c r="D13" t="s">
        <v>94</v>
      </c>
      <c r="E13">
        <v>319</v>
      </c>
      <c r="F13" t="s">
        <v>977</v>
      </c>
      <c r="G13" t="s">
        <v>97</v>
      </c>
      <c r="H13" t="s">
        <v>250</v>
      </c>
      <c r="I13" t="s">
        <v>62</v>
      </c>
      <c r="L13" t="s">
        <v>978</v>
      </c>
      <c r="M13" t="s">
        <v>979</v>
      </c>
      <c r="O13" t="s">
        <v>65</v>
      </c>
      <c r="P13">
        <v>0</v>
      </c>
      <c r="Q13">
        <v>0</v>
      </c>
      <c r="R13">
        <v>0</v>
      </c>
      <c r="S13">
        <v>0</v>
      </c>
      <c r="X13" t="s">
        <v>101</v>
      </c>
      <c r="Y13" t="s">
        <v>902</v>
      </c>
      <c r="AA13" t="s">
        <v>254</v>
      </c>
      <c r="AB13" t="s">
        <v>980</v>
      </c>
      <c r="AC13" t="s">
        <v>256</v>
      </c>
      <c r="AD13" s="96">
        <v>44365</v>
      </c>
      <c r="AE13" s="96">
        <v>44365</v>
      </c>
      <c r="AF13" s="96">
        <v>45459</v>
      </c>
      <c r="AG13" t="s">
        <v>981</v>
      </c>
      <c r="AH13" s="96">
        <v>45459</v>
      </c>
      <c r="AI13" t="s">
        <v>106</v>
      </c>
      <c r="AJ13" s="96">
        <v>45459</v>
      </c>
      <c r="AK13" t="s">
        <v>981</v>
      </c>
      <c r="AL13" t="s">
        <v>76</v>
      </c>
      <c r="AW13" t="s">
        <v>77</v>
      </c>
      <c r="BB13" t="s">
        <v>66</v>
      </c>
      <c r="BD13" t="s">
        <v>253</v>
      </c>
    </row>
    <row r="14" spans="1:56" ht="22.5" hidden="1" customHeight="1">
      <c r="A14">
        <v>2021</v>
      </c>
      <c r="B14" t="s">
        <v>982</v>
      </c>
      <c r="D14" t="s">
        <v>94</v>
      </c>
      <c r="E14">
        <v>318</v>
      </c>
      <c r="F14" t="s">
        <v>983</v>
      </c>
      <c r="G14" t="s">
        <v>97</v>
      </c>
      <c r="H14" t="s">
        <v>250</v>
      </c>
      <c r="I14" t="s">
        <v>62</v>
      </c>
      <c r="L14" t="s">
        <v>984</v>
      </c>
      <c r="M14" t="s">
        <v>985</v>
      </c>
      <c r="O14" t="s">
        <v>65</v>
      </c>
      <c r="P14">
        <v>0</v>
      </c>
      <c r="Q14">
        <v>0</v>
      </c>
      <c r="R14">
        <v>0</v>
      </c>
      <c r="S14">
        <v>0</v>
      </c>
      <c r="X14" t="s">
        <v>101</v>
      </c>
      <c r="Y14" t="s">
        <v>902</v>
      </c>
      <c r="AA14" t="s">
        <v>254</v>
      </c>
      <c r="AB14" t="s">
        <v>986</v>
      </c>
      <c r="AC14" t="s">
        <v>256</v>
      </c>
      <c r="AD14" s="96">
        <v>44365</v>
      </c>
      <c r="AE14" s="96">
        <v>44365</v>
      </c>
      <c r="AF14" s="96">
        <v>45460</v>
      </c>
      <c r="AG14" t="s">
        <v>290</v>
      </c>
      <c r="AH14" s="96">
        <v>45460</v>
      </c>
      <c r="AI14" t="s">
        <v>106</v>
      </c>
      <c r="AJ14" s="96">
        <v>45460</v>
      </c>
      <c r="AK14" t="s">
        <v>290</v>
      </c>
      <c r="AL14" t="s">
        <v>76</v>
      </c>
      <c r="AW14" t="s">
        <v>77</v>
      </c>
      <c r="BB14" t="s">
        <v>66</v>
      </c>
      <c r="BD14" t="s">
        <v>253</v>
      </c>
    </row>
    <row r="15" spans="1:56" ht="22.5" hidden="1" customHeight="1">
      <c r="A15">
        <v>2022</v>
      </c>
      <c r="B15" t="s">
        <v>987</v>
      </c>
      <c r="D15" t="s">
        <v>57</v>
      </c>
      <c r="E15" t="s">
        <v>988</v>
      </c>
      <c r="F15" t="s">
        <v>989</v>
      </c>
      <c r="G15" t="s">
        <v>97</v>
      </c>
      <c r="H15" t="s">
        <v>250</v>
      </c>
      <c r="I15" t="s">
        <v>62</v>
      </c>
      <c r="L15" t="s">
        <v>990</v>
      </c>
      <c r="M15" t="s">
        <v>991</v>
      </c>
      <c r="O15" t="s">
        <v>65</v>
      </c>
      <c r="P15">
        <v>0</v>
      </c>
      <c r="Q15">
        <v>0</v>
      </c>
      <c r="R15">
        <v>0</v>
      </c>
      <c r="S15">
        <v>0</v>
      </c>
      <c r="X15" t="s">
        <v>101</v>
      </c>
      <c r="Y15" t="s">
        <v>902</v>
      </c>
      <c r="AA15" t="s">
        <v>992</v>
      </c>
      <c r="AB15" t="s">
        <v>993</v>
      </c>
      <c r="AC15" t="s">
        <v>256</v>
      </c>
      <c r="AD15" s="96">
        <v>44918</v>
      </c>
      <c r="AE15" s="96">
        <v>44985</v>
      </c>
      <c r="AF15" s="96">
        <v>46446</v>
      </c>
      <c r="AG15" t="s">
        <v>994</v>
      </c>
      <c r="AH15" s="96">
        <v>46446</v>
      </c>
      <c r="AI15" t="s">
        <v>106</v>
      </c>
      <c r="AJ15" s="96">
        <v>46446</v>
      </c>
      <c r="AK15" t="s">
        <v>994</v>
      </c>
      <c r="AL15" t="s">
        <v>76</v>
      </c>
      <c r="AW15" t="s">
        <v>77</v>
      </c>
      <c r="BB15" t="s">
        <v>66</v>
      </c>
    </row>
    <row r="16" spans="1:56" ht="22.5" hidden="1" customHeight="1">
      <c r="A16">
        <v>2022</v>
      </c>
      <c r="B16" t="s">
        <v>995</v>
      </c>
      <c r="D16" t="s">
        <v>57</v>
      </c>
      <c r="E16" t="s">
        <v>996</v>
      </c>
      <c r="F16" t="s">
        <v>997</v>
      </c>
      <c r="G16" t="s">
        <v>97</v>
      </c>
      <c r="H16" t="s">
        <v>250</v>
      </c>
      <c r="I16" t="s">
        <v>62</v>
      </c>
      <c r="L16" t="s">
        <v>998</v>
      </c>
      <c r="M16" t="s">
        <v>999</v>
      </c>
      <c r="O16" t="s">
        <v>65</v>
      </c>
      <c r="P16">
        <v>0</v>
      </c>
      <c r="Q16">
        <v>0</v>
      </c>
      <c r="R16">
        <v>0</v>
      </c>
      <c r="S16">
        <v>0</v>
      </c>
      <c r="X16" t="s">
        <v>101</v>
      </c>
      <c r="Y16" t="s">
        <v>902</v>
      </c>
      <c r="Z16" t="s">
        <v>1000</v>
      </c>
      <c r="AA16" t="s">
        <v>1001</v>
      </c>
      <c r="AB16" t="s">
        <v>1002</v>
      </c>
      <c r="AC16" t="s">
        <v>256</v>
      </c>
      <c r="AD16" s="96">
        <v>44918</v>
      </c>
      <c r="AE16" s="96">
        <v>45006</v>
      </c>
      <c r="AF16" s="96">
        <v>46467</v>
      </c>
      <c r="AG16" t="s">
        <v>994</v>
      </c>
      <c r="AH16" s="96">
        <v>46467</v>
      </c>
      <c r="AI16" t="s">
        <v>106</v>
      </c>
      <c r="AJ16" s="96">
        <v>46467</v>
      </c>
      <c r="AK16" t="s">
        <v>994</v>
      </c>
      <c r="AL16" t="s">
        <v>76</v>
      </c>
      <c r="AW16" t="s">
        <v>77</v>
      </c>
      <c r="BB16" t="s">
        <v>66</v>
      </c>
    </row>
    <row r="17" spans="1:54" ht="22.5" hidden="1" customHeight="1">
      <c r="A17">
        <v>2022</v>
      </c>
      <c r="B17" t="s">
        <v>1003</v>
      </c>
      <c r="D17" t="s">
        <v>57</v>
      </c>
      <c r="E17" t="s">
        <v>1004</v>
      </c>
      <c r="F17" t="s">
        <v>1005</v>
      </c>
      <c r="G17" t="s">
        <v>97</v>
      </c>
      <c r="H17" t="s">
        <v>250</v>
      </c>
      <c r="I17" t="s">
        <v>62</v>
      </c>
      <c r="L17" t="s">
        <v>1006</v>
      </c>
      <c r="M17" t="s">
        <v>1007</v>
      </c>
      <c r="O17" t="s">
        <v>65</v>
      </c>
      <c r="P17">
        <v>0</v>
      </c>
      <c r="Q17">
        <v>0</v>
      </c>
      <c r="R17">
        <v>0</v>
      </c>
      <c r="S17">
        <v>0</v>
      </c>
      <c r="X17" t="s">
        <v>101</v>
      </c>
      <c r="Y17" t="s">
        <v>902</v>
      </c>
      <c r="AA17" t="s">
        <v>1008</v>
      </c>
      <c r="AB17" t="s">
        <v>1009</v>
      </c>
      <c r="AC17" t="s">
        <v>256</v>
      </c>
      <c r="AD17" s="96">
        <v>44924</v>
      </c>
      <c r="AE17" s="96">
        <v>44985</v>
      </c>
      <c r="AF17" s="96">
        <v>46446</v>
      </c>
      <c r="AG17" t="s">
        <v>994</v>
      </c>
      <c r="AH17" s="96">
        <v>46446</v>
      </c>
      <c r="AI17" t="s">
        <v>106</v>
      </c>
      <c r="AJ17" s="96">
        <v>46446</v>
      </c>
      <c r="AK17" t="s">
        <v>994</v>
      </c>
      <c r="AL17" t="s">
        <v>76</v>
      </c>
      <c r="AW17" t="s">
        <v>77</v>
      </c>
      <c r="BB17" t="s">
        <v>66</v>
      </c>
    </row>
    <row r="18" spans="1:54" ht="22.5" hidden="1" customHeight="1">
      <c r="A18">
        <v>2022</v>
      </c>
      <c r="B18" t="s">
        <v>1010</v>
      </c>
      <c r="D18" t="s">
        <v>57</v>
      </c>
      <c r="E18" t="s">
        <v>1011</v>
      </c>
      <c r="F18" t="s">
        <v>1012</v>
      </c>
      <c r="G18" t="s">
        <v>97</v>
      </c>
      <c r="H18" t="s">
        <v>250</v>
      </c>
      <c r="I18" t="s">
        <v>62</v>
      </c>
      <c r="L18" t="s">
        <v>1013</v>
      </c>
      <c r="M18" t="s">
        <v>1014</v>
      </c>
      <c r="O18" t="s">
        <v>65</v>
      </c>
      <c r="P18">
        <v>0</v>
      </c>
      <c r="Q18">
        <v>0</v>
      </c>
      <c r="R18">
        <v>0</v>
      </c>
      <c r="S18">
        <v>0</v>
      </c>
      <c r="X18" t="s">
        <v>101</v>
      </c>
      <c r="Y18" t="s">
        <v>902</v>
      </c>
      <c r="Z18" t="s">
        <v>1015</v>
      </c>
      <c r="AA18" t="s">
        <v>1016</v>
      </c>
      <c r="AB18" t="s">
        <v>1017</v>
      </c>
      <c r="AC18" t="s">
        <v>256</v>
      </c>
      <c r="AD18" s="96">
        <v>44887</v>
      </c>
      <c r="AE18" s="96">
        <v>44979</v>
      </c>
      <c r="AF18" s="96">
        <v>46440</v>
      </c>
      <c r="AG18" t="s">
        <v>994</v>
      </c>
      <c r="AH18" s="96">
        <v>46440</v>
      </c>
      <c r="AI18" t="s">
        <v>106</v>
      </c>
      <c r="AJ18" s="96">
        <v>46440</v>
      </c>
      <c r="AK18" t="s">
        <v>994</v>
      </c>
      <c r="AL18" t="s">
        <v>76</v>
      </c>
      <c r="AW18" t="s">
        <v>77</v>
      </c>
      <c r="BB18" t="s">
        <v>66</v>
      </c>
    </row>
    <row r="19" spans="1:54" ht="22.5" hidden="1" customHeight="1">
      <c r="A19">
        <v>2022</v>
      </c>
      <c r="B19" t="s">
        <v>1018</v>
      </c>
      <c r="D19" t="s">
        <v>57</v>
      </c>
      <c r="E19" t="s">
        <v>1019</v>
      </c>
      <c r="F19" t="s">
        <v>1020</v>
      </c>
      <c r="G19" t="s">
        <v>97</v>
      </c>
      <c r="H19" t="s">
        <v>250</v>
      </c>
      <c r="I19" t="s">
        <v>62</v>
      </c>
      <c r="L19" t="s">
        <v>1021</v>
      </c>
      <c r="M19" t="s">
        <v>1022</v>
      </c>
      <c r="O19" t="s">
        <v>65</v>
      </c>
      <c r="P19">
        <v>0</v>
      </c>
      <c r="Q19">
        <v>0</v>
      </c>
      <c r="R19">
        <v>0</v>
      </c>
      <c r="S19">
        <v>0</v>
      </c>
      <c r="X19" t="s">
        <v>101</v>
      </c>
      <c r="Y19" t="s">
        <v>902</v>
      </c>
      <c r="Z19" t="s">
        <v>1023</v>
      </c>
      <c r="AA19" t="s">
        <v>1024</v>
      </c>
      <c r="AB19" t="s">
        <v>1025</v>
      </c>
      <c r="AC19" t="s">
        <v>256</v>
      </c>
      <c r="AD19" s="96">
        <v>44865</v>
      </c>
      <c r="AE19" s="96">
        <v>44875</v>
      </c>
      <c r="AF19" s="96">
        <v>46323</v>
      </c>
      <c r="AG19" t="s">
        <v>1026</v>
      </c>
      <c r="AH19" s="96">
        <v>46323</v>
      </c>
      <c r="AI19" t="s">
        <v>106</v>
      </c>
      <c r="AJ19" s="96">
        <v>46323</v>
      </c>
      <c r="AK19" t="s">
        <v>1026</v>
      </c>
      <c r="AL19" t="s">
        <v>76</v>
      </c>
      <c r="AW19" t="s">
        <v>77</v>
      </c>
      <c r="BB19" t="s">
        <v>66</v>
      </c>
    </row>
    <row r="20" spans="1:54" ht="22.5" hidden="1" customHeight="1">
      <c r="A20">
        <v>2022</v>
      </c>
      <c r="B20" t="s">
        <v>1027</v>
      </c>
      <c r="D20" t="s">
        <v>57</v>
      </c>
      <c r="E20" t="s">
        <v>1028</v>
      </c>
      <c r="F20" t="s">
        <v>1029</v>
      </c>
      <c r="G20" t="s">
        <v>97</v>
      </c>
      <c r="H20" t="s">
        <v>250</v>
      </c>
      <c r="I20" t="s">
        <v>62</v>
      </c>
      <c r="L20" t="s">
        <v>1030</v>
      </c>
      <c r="M20" t="s">
        <v>1031</v>
      </c>
      <c r="O20" t="s">
        <v>65</v>
      </c>
      <c r="P20">
        <v>0</v>
      </c>
      <c r="Q20">
        <v>0</v>
      </c>
      <c r="R20">
        <v>0</v>
      </c>
      <c r="S20">
        <v>0</v>
      </c>
      <c r="X20" t="s">
        <v>101</v>
      </c>
      <c r="Y20" t="s">
        <v>902</v>
      </c>
      <c r="AA20" t="s">
        <v>1032</v>
      </c>
      <c r="AB20" t="s">
        <v>1033</v>
      </c>
      <c r="AC20" t="s">
        <v>256</v>
      </c>
      <c r="AD20" s="96">
        <v>44862</v>
      </c>
      <c r="AE20" s="96">
        <v>44875</v>
      </c>
      <c r="AF20" s="96">
        <v>46336</v>
      </c>
      <c r="AG20" t="s">
        <v>994</v>
      </c>
      <c r="AH20" s="96">
        <v>46336</v>
      </c>
      <c r="AI20" t="s">
        <v>106</v>
      </c>
      <c r="AJ20" s="96">
        <v>46336</v>
      </c>
      <c r="AK20" t="s">
        <v>994</v>
      </c>
      <c r="AL20" t="s">
        <v>76</v>
      </c>
      <c r="AW20" t="s">
        <v>77</v>
      </c>
      <c r="BB20" t="s">
        <v>66</v>
      </c>
    </row>
    <row r="21" spans="1:54" ht="22.5" hidden="1" customHeight="1">
      <c r="A21">
        <v>2022</v>
      </c>
      <c r="B21" t="s">
        <v>1034</v>
      </c>
      <c r="D21" t="s">
        <v>57</v>
      </c>
      <c r="E21" t="s">
        <v>1035</v>
      </c>
      <c r="F21" t="s">
        <v>1036</v>
      </c>
      <c r="G21" t="s">
        <v>97</v>
      </c>
      <c r="H21" t="s">
        <v>250</v>
      </c>
      <c r="I21" t="s">
        <v>62</v>
      </c>
      <c r="L21" t="s">
        <v>1037</v>
      </c>
      <c r="M21" t="s">
        <v>1038</v>
      </c>
      <c r="O21" t="s">
        <v>65</v>
      </c>
      <c r="P21">
        <v>0</v>
      </c>
      <c r="Q21">
        <v>0</v>
      </c>
      <c r="R21">
        <v>0</v>
      </c>
      <c r="S21">
        <v>0</v>
      </c>
      <c r="X21" t="s">
        <v>101</v>
      </c>
      <c r="Y21" t="s">
        <v>902</v>
      </c>
      <c r="AA21" t="s">
        <v>1039</v>
      </c>
      <c r="AB21" t="s">
        <v>1040</v>
      </c>
      <c r="AC21" t="s">
        <v>256</v>
      </c>
      <c r="AD21" s="96">
        <v>44839</v>
      </c>
      <c r="AE21" s="96">
        <v>44854</v>
      </c>
      <c r="AF21" s="96">
        <v>46315</v>
      </c>
      <c r="AG21" t="s">
        <v>994</v>
      </c>
      <c r="AH21" s="96">
        <v>46315</v>
      </c>
      <c r="AI21" t="s">
        <v>106</v>
      </c>
      <c r="AJ21" s="96">
        <v>46315</v>
      </c>
      <c r="AK21" t="s">
        <v>994</v>
      </c>
      <c r="AL21" t="s">
        <v>76</v>
      </c>
      <c r="AW21" t="s">
        <v>77</v>
      </c>
      <c r="BB21" t="s">
        <v>66</v>
      </c>
    </row>
    <row r="22" spans="1:54" ht="22.5" hidden="1" customHeight="1">
      <c r="A22">
        <v>2022</v>
      </c>
      <c r="B22" t="s">
        <v>1041</v>
      </c>
      <c r="D22" t="s">
        <v>57</v>
      </c>
      <c r="E22" t="s">
        <v>1042</v>
      </c>
      <c r="F22" t="s">
        <v>1043</v>
      </c>
      <c r="G22" t="s">
        <v>97</v>
      </c>
      <c r="H22" t="s">
        <v>250</v>
      </c>
      <c r="I22" t="s">
        <v>62</v>
      </c>
      <c r="L22" t="s">
        <v>323</v>
      </c>
      <c r="M22" t="s">
        <v>324</v>
      </c>
      <c r="O22" t="s">
        <v>65</v>
      </c>
      <c r="P22">
        <v>0</v>
      </c>
      <c r="Q22">
        <v>0</v>
      </c>
      <c r="R22">
        <v>0</v>
      </c>
      <c r="S22">
        <v>0</v>
      </c>
      <c r="X22" t="s">
        <v>101</v>
      </c>
      <c r="Y22" t="s">
        <v>902</v>
      </c>
      <c r="Z22" t="s">
        <v>1044</v>
      </c>
      <c r="AA22" t="s">
        <v>1045</v>
      </c>
      <c r="AB22" t="s">
        <v>1046</v>
      </c>
      <c r="AC22" t="s">
        <v>256</v>
      </c>
      <c r="AD22" s="96">
        <v>44838</v>
      </c>
      <c r="AE22" s="96">
        <v>44882</v>
      </c>
      <c r="AF22" s="96">
        <v>46342</v>
      </c>
      <c r="AG22" t="s">
        <v>1047</v>
      </c>
      <c r="AH22" s="96">
        <v>46342</v>
      </c>
      <c r="AI22" t="s">
        <v>106</v>
      </c>
      <c r="AJ22" s="96">
        <v>46342</v>
      </c>
      <c r="AK22" t="s">
        <v>1047</v>
      </c>
      <c r="AL22" t="s">
        <v>76</v>
      </c>
      <c r="AW22" t="s">
        <v>77</v>
      </c>
      <c r="BB22" t="s">
        <v>66</v>
      </c>
    </row>
    <row r="23" spans="1:54" ht="22.5" hidden="1" customHeight="1">
      <c r="A23">
        <v>2022</v>
      </c>
      <c r="B23" t="s">
        <v>1048</v>
      </c>
      <c r="D23" t="s">
        <v>57</v>
      </c>
      <c r="E23" t="s">
        <v>1049</v>
      </c>
      <c r="F23" t="s">
        <v>1050</v>
      </c>
      <c r="G23" t="s">
        <v>97</v>
      </c>
      <c r="H23" t="s">
        <v>250</v>
      </c>
      <c r="I23" t="s">
        <v>62</v>
      </c>
      <c r="L23" t="s">
        <v>1051</v>
      </c>
      <c r="M23" t="s">
        <v>1052</v>
      </c>
      <c r="O23" t="s">
        <v>65</v>
      </c>
      <c r="P23">
        <v>0</v>
      </c>
      <c r="Q23">
        <v>0</v>
      </c>
      <c r="R23">
        <v>0</v>
      </c>
      <c r="S23">
        <v>0</v>
      </c>
      <c r="X23" t="s">
        <v>101</v>
      </c>
      <c r="Y23" t="s">
        <v>902</v>
      </c>
      <c r="AA23" t="s">
        <v>1053</v>
      </c>
      <c r="AB23" t="s">
        <v>1054</v>
      </c>
      <c r="AC23" t="s">
        <v>256</v>
      </c>
      <c r="AD23" s="96">
        <v>44838</v>
      </c>
      <c r="AE23" s="96">
        <v>44855</v>
      </c>
      <c r="AF23" s="96">
        <v>46316</v>
      </c>
      <c r="AG23" t="s">
        <v>994</v>
      </c>
      <c r="AH23" s="96">
        <v>46316</v>
      </c>
      <c r="AI23" t="s">
        <v>106</v>
      </c>
      <c r="AJ23" s="96">
        <v>46316</v>
      </c>
      <c r="AK23" t="s">
        <v>994</v>
      </c>
      <c r="AL23" t="s">
        <v>76</v>
      </c>
      <c r="AW23" t="s">
        <v>77</v>
      </c>
      <c r="BB23" t="s">
        <v>66</v>
      </c>
    </row>
    <row r="24" spans="1:54" ht="22.5" hidden="1" customHeight="1">
      <c r="A24">
        <v>2022</v>
      </c>
      <c r="B24" t="s">
        <v>1055</v>
      </c>
      <c r="D24" t="s">
        <v>57</v>
      </c>
      <c r="E24" t="s">
        <v>1056</v>
      </c>
      <c r="F24" t="s">
        <v>1057</v>
      </c>
      <c r="G24" t="s">
        <v>97</v>
      </c>
      <c r="H24" t="s">
        <v>250</v>
      </c>
      <c r="I24" t="s">
        <v>62</v>
      </c>
      <c r="L24" t="s">
        <v>1058</v>
      </c>
      <c r="M24" t="s">
        <v>1059</v>
      </c>
      <c r="O24" t="s">
        <v>65</v>
      </c>
      <c r="P24">
        <v>0</v>
      </c>
      <c r="Q24">
        <v>0</v>
      </c>
      <c r="R24">
        <v>0</v>
      </c>
      <c r="S24">
        <v>0</v>
      </c>
      <c r="X24" t="s">
        <v>101</v>
      </c>
      <c r="Y24" t="s">
        <v>902</v>
      </c>
      <c r="Z24" t="s">
        <v>1060</v>
      </c>
      <c r="AA24" t="s">
        <v>1061</v>
      </c>
      <c r="AB24" t="s">
        <v>1062</v>
      </c>
      <c r="AC24" t="s">
        <v>256</v>
      </c>
      <c r="AD24" s="96">
        <v>44838</v>
      </c>
      <c r="AE24" s="96">
        <v>44853</v>
      </c>
      <c r="AF24" s="96">
        <v>46313</v>
      </c>
      <c r="AG24" t="s">
        <v>1047</v>
      </c>
      <c r="AH24" s="96">
        <v>46313</v>
      </c>
      <c r="AI24" t="s">
        <v>106</v>
      </c>
      <c r="AJ24" s="96">
        <v>46313</v>
      </c>
      <c r="AK24" t="s">
        <v>1047</v>
      </c>
      <c r="AL24" t="s">
        <v>76</v>
      </c>
      <c r="AW24" t="s">
        <v>77</v>
      </c>
      <c r="BB24" t="s">
        <v>66</v>
      </c>
    </row>
    <row r="25" spans="1:54" ht="22.5" hidden="1" customHeight="1">
      <c r="A25">
        <v>2022</v>
      </c>
      <c r="B25" t="s">
        <v>1063</v>
      </c>
      <c r="D25" t="s">
        <v>57</v>
      </c>
      <c r="E25" t="s">
        <v>1064</v>
      </c>
      <c r="F25" t="s">
        <v>1065</v>
      </c>
      <c r="G25" t="s">
        <v>97</v>
      </c>
      <c r="H25" t="s">
        <v>250</v>
      </c>
      <c r="I25" t="s">
        <v>62</v>
      </c>
      <c r="L25" t="s">
        <v>1066</v>
      </c>
      <c r="M25" t="s">
        <v>1067</v>
      </c>
      <c r="O25" t="s">
        <v>65</v>
      </c>
      <c r="P25">
        <v>0</v>
      </c>
      <c r="Q25">
        <v>0</v>
      </c>
      <c r="R25">
        <v>0</v>
      </c>
      <c r="S25">
        <v>0</v>
      </c>
      <c r="X25" t="s">
        <v>101</v>
      </c>
      <c r="Y25" t="s">
        <v>902</v>
      </c>
      <c r="AA25" t="s">
        <v>1068</v>
      </c>
      <c r="AB25" t="s">
        <v>1069</v>
      </c>
      <c r="AC25" t="s">
        <v>256</v>
      </c>
      <c r="AD25" s="96">
        <v>44820</v>
      </c>
      <c r="AE25" s="96">
        <v>44921</v>
      </c>
      <c r="AF25" s="96">
        <v>46382</v>
      </c>
      <c r="AG25" t="s">
        <v>994</v>
      </c>
      <c r="AH25" s="96">
        <v>46382</v>
      </c>
      <c r="AI25" t="s">
        <v>106</v>
      </c>
      <c r="AJ25" s="96">
        <v>46382</v>
      </c>
      <c r="AK25" t="s">
        <v>994</v>
      </c>
      <c r="AL25" t="s">
        <v>76</v>
      </c>
      <c r="AW25" t="s">
        <v>77</v>
      </c>
      <c r="BB25" t="s">
        <v>66</v>
      </c>
    </row>
    <row r="26" spans="1:54" ht="22.5" hidden="1" customHeight="1">
      <c r="A26">
        <v>2022</v>
      </c>
      <c r="B26" t="s">
        <v>1070</v>
      </c>
      <c r="D26" t="s">
        <v>57</v>
      </c>
      <c r="E26" t="s">
        <v>1071</v>
      </c>
      <c r="F26" t="s">
        <v>1072</v>
      </c>
      <c r="G26" t="s">
        <v>97</v>
      </c>
      <c r="H26" t="s">
        <v>250</v>
      </c>
      <c r="I26" t="s">
        <v>62</v>
      </c>
      <c r="L26" t="s">
        <v>1073</v>
      </c>
      <c r="M26" t="s">
        <v>1074</v>
      </c>
      <c r="O26" t="s">
        <v>65</v>
      </c>
      <c r="P26">
        <v>0</v>
      </c>
      <c r="Q26">
        <v>0</v>
      </c>
      <c r="R26">
        <v>0</v>
      </c>
      <c r="S26">
        <v>0</v>
      </c>
      <c r="X26" t="s">
        <v>101</v>
      </c>
      <c r="Y26" t="s">
        <v>902</v>
      </c>
      <c r="AA26" t="s">
        <v>1075</v>
      </c>
      <c r="AB26" t="s">
        <v>1076</v>
      </c>
      <c r="AC26" t="s">
        <v>256</v>
      </c>
      <c r="AD26" s="96">
        <v>44820</v>
      </c>
      <c r="AE26" s="96">
        <v>44875</v>
      </c>
      <c r="AF26" s="96">
        <v>46336</v>
      </c>
      <c r="AG26" t="s">
        <v>994</v>
      </c>
      <c r="AH26" s="96">
        <v>46336</v>
      </c>
      <c r="AI26" t="s">
        <v>106</v>
      </c>
      <c r="AJ26" s="96">
        <v>46336</v>
      </c>
      <c r="AK26" t="s">
        <v>994</v>
      </c>
      <c r="AL26" t="s">
        <v>76</v>
      </c>
      <c r="AW26" t="s">
        <v>77</v>
      </c>
      <c r="BB26" t="s">
        <v>66</v>
      </c>
    </row>
    <row r="27" spans="1:54" ht="22.5" hidden="1" customHeight="1">
      <c r="A27">
        <v>2022</v>
      </c>
      <c r="B27" t="s">
        <v>1077</v>
      </c>
      <c r="D27" t="s">
        <v>57</v>
      </c>
      <c r="E27" t="s">
        <v>1078</v>
      </c>
      <c r="F27" t="s">
        <v>1079</v>
      </c>
      <c r="G27" t="s">
        <v>97</v>
      </c>
      <c r="H27" t="s">
        <v>98</v>
      </c>
      <c r="I27" t="s">
        <v>62</v>
      </c>
      <c r="L27" t="s">
        <v>1080</v>
      </c>
      <c r="M27" t="s">
        <v>1081</v>
      </c>
      <c r="O27" t="s">
        <v>65</v>
      </c>
      <c r="P27">
        <v>6612796000</v>
      </c>
      <c r="Q27">
        <v>593974633</v>
      </c>
      <c r="R27">
        <v>0</v>
      </c>
      <c r="S27">
        <v>7206770633</v>
      </c>
      <c r="X27" t="s">
        <v>215</v>
      </c>
      <c r="Y27" t="s">
        <v>902</v>
      </c>
      <c r="Z27" s="95" t="s">
        <v>1082</v>
      </c>
      <c r="AA27" t="s">
        <v>1083</v>
      </c>
      <c r="AB27" t="s">
        <v>1084</v>
      </c>
      <c r="AC27" t="s">
        <v>445</v>
      </c>
      <c r="AD27" s="96">
        <v>44796</v>
      </c>
      <c r="AE27" s="96">
        <v>44797</v>
      </c>
      <c r="AF27" s="96">
        <v>47483</v>
      </c>
      <c r="AG27" t="s">
        <v>1085</v>
      </c>
      <c r="AH27" s="96">
        <v>47483</v>
      </c>
      <c r="AI27" t="s">
        <v>106</v>
      </c>
      <c r="AJ27" s="96">
        <v>47483</v>
      </c>
      <c r="AK27" t="s">
        <v>1085</v>
      </c>
      <c r="AL27" t="s">
        <v>76</v>
      </c>
      <c r="AW27" t="s">
        <v>77</v>
      </c>
      <c r="BB27" t="s">
        <v>66</v>
      </c>
    </row>
    <row r="28" spans="1:54" ht="22.5" hidden="1" customHeight="1">
      <c r="A28">
        <v>2022</v>
      </c>
      <c r="B28" t="s">
        <v>1086</v>
      </c>
      <c r="D28" t="s">
        <v>57</v>
      </c>
      <c r="E28" t="s">
        <v>1087</v>
      </c>
      <c r="F28" t="s">
        <v>1088</v>
      </c>
      <c r="G28" t="s">
        <v>97</v>
      </c>
      <c r="H28" t="s">
        <v>250</v>
      </c>
      <c r="I28" t="s">
        <v>62</v>
      </c>
      <c r="L28" t="s">
        <v>1089</v>
      </c>
      <c r="M28" t="s">
        <v>1090</v>
      </c>
      <c r="O28" t="s">
        <v>65</v>
      </c>
      <c r="P28">
        <v>0</v>
      </c>
      <c r="Q28">
        <v>0</v>
      </c>
      <c r="R28">
        <v>0</v>
      </c>
      <c r="S28">
        <v>0</v>
      </c>
      <c r="X28" t="s">
        <v>101</v>
      </c>
      <c r="Y28" t="s">
        <v>902</v>
      </c>
      <c r="Z28" t="s">
        <v>1091</v>
      </c>
      <c r="AA28" t="s">
        <v>1092</v>
      </c>
      <c r="AB28" t="s">
        <v>1093</v>
      </c>
      <c r="AC28" t="s">
        <v>256</v>
      </c>
      <c r="AD28" s="96">
        <v>44784</v>
      </c>
      <c r="AE28" s="96">
        <v>44799</v>
      </c>
      <c r="AF28" s="96">
        <v>46244</v>
      </c>
      <c r="AG28" t="s">
        <v>1094</v>
      </c>
      <c r="AH28" s="96">
        <v>46244</v>
      </c>
      <c r="AI28" t="s">
        <v>106</v>
      </c>
      <c r="AJ28" s="96">
        <v>46244</v>
      </c>
      <c r="AK28" t="s">
        <v>1094</v>
      </c>
      <c r="AL28" t="s">
        <v>76</v>
      </c>
      <c r="AW28" t="s">
        <v>77</v>
      </c>
      <c r="BB28" t="s">
        <v>66</v>
      </c>
    </row>
    <row r="29" spans="1:54" ht="22.5" hidden="1" customHeight="1">
      <c r="A29">
        <v>2022</v>
      </c>
      <c r="B29" t="s">
        <v>1095</v>
      </c>
      <c r="D29" t="s">
        <v>57</v>
      </c>
      <c r="E29" t="s">
        <v>1096</v>
      </c>
      <c r="F29" t="s">
        <v>1097</v>
      </c>
      <c r="G29" t="s">
        <v>97</v>
      </c>
      <c r="H29" t="s">
        <v>250</v>
      </c>
      <c r="I29" t="s">
        <v>62</v>
      </c>
      <c r="L29" t="s">
        <v>1098</v>
      </c>
      <c r="M29" t="s">
        <v>1099</v>
      </c>
      <c r="O29" t="s">
        <v>65</v>
      </c>
      <c r="P29">
        <v>0</v>
      </c>
      <c r="Q29">
        <v>0</v>
      </c>
      <c r="R29">
        <v>0</v>
      </c>
      <c r="S29">
        <v>0</v>
      </c>
      <c r="X29" t="s">
        <v>101</v>
      </c>
      <c r="Y29" t="s">
        <v>902</v>
      </c>
      <c r="Z29" t="s">
        <v>1100</v>
      </c>
      <c r="AA29" t="s">
        <v>1101</v>
      </c>
      <c r="AB29" t="s">
        <v>1102</v>
      </c>
      <c r="AC29" t="s">
        <v>256</v>
      </c>
      <c r="AD29" s="96">
        <v>44783</v>
      </c>
      <c r="AE29" s="96">
        <v>44818</v>
      </c>
      <c r="AF29" s="96">
        <v>46244</v>
      </c>
      <c r="AG29" t="s">
        <v>1103</v>
      </c>
      <c r="AH29" s="96">
        <v>46244</v>
      </c>
      <c r="AI29" t="s">
        <v>106</v>
      </c>
      <c r="AJ29" s="96">
        <v>46244</v>
      </c>
      <c r="AK29" t="s">
        <v>1103</v>
      </c>
      <c r="AL29" t="s">
        <v>76</v>
      </c>
      <c r="AW29" t="s">
        <v>77</v>
      </c>
      <c r="BB29" t="s">
        <v>66</v>
      </c>
    </row>
    <row r="30" spans="1:54" ht="22.5" hidden="1" customHeight="1">
      <c r="A30">
        <v>2022</v>
      </c>
      <c r="B30" t="s">
        <v>1104</v>
      </c>
      <c r="D30" t="s">
        <v>57</v>
      </c>
      <c r="E30" t="s">
        <v>1105</v>
      </c>
      <c r="F30" t="s">
        <v>1106</v>
      </c>
      <c r="G30" t="s">
        <v>97</v>
      </c>
      <c r="H30" t="s">
        <v>250</v>
      </c>
      <c r="I30" t="s">
        <v>62</v>
      </c>
      <c r="L30" t="s">
        <v>1107</v>
      </c>
      <c r="M30" t="s">
        <v>1108</v>
      </c>
      <c r="O30" t="s">
        <v>65</v>
      </c>
      <c r="P30">
        <v>0</v>
      </c>
      <c r="Q30">
        <v>0</v>
      </c>
      <c r="R30">
        <v>0</v>
      </c>
      <c r="S30">
        <v>0</v>
      </c>
      <c r="X30" t="s">
        <v>101</v>
      </c>
      <c r="Y30" t="s">
        <v>902</v>
      </c>
      <c r="AA30" t="s">
        <v>1109</v>
      </c>
      <c r="AB30" t="s">
        <v>1110</v>
      </c>
      <c r="AC30" t="s">
        <v>256</v>
      </c>
      <c r="AD30" s="96">
        <v>44783</v>
      </c>
      <c r="AE30" s="96">
        <v>44796</v>
      </c>
      <c r="AF30" s="96">
        <v>46256</v>
      </c>
      <c r="AG30" t="s">
        <v>1047</v>
      </c>
      <c r="AH30" s="96">
        <v>46256</v>
      </c>
      <c r="AI30" t="s">
        <v>106</v>
      </c>
      <c r="AJ30" s="96">
        <v>46256</v>
      </c>
      <c r="AK30" t="s">
        <v>1047</v>
      </c>
      <c r="AL30" t="s">
        <v>76</v>
      </c>
      <c r="AW30" t="s">
        <v>77</v>
      </c>
      <c r="BB30" t="s">
        <v>66</v>
      </c>
    </row>
    <row r="31" spans="1:54" ht="22.5" hidden="1" customHeight="1">
      <c r="A31">
        <v>2022</v>
      </c>
      <c r="B31" t="s">
        <v>1111</v>
      </c>
      <c r="D31" t="s">
        <v>57</v>
      </c>
      <c r="E31" t="s">
        <v>1112</v>
      </c>
      <c r="F31" t="s">
        <v>1113</v>
      </c>
      <c r="G31" t="s">
        <v>97</v>
      </c>
      <c r="H31" t="s">
        <v>250</v>
      </c>
      <c r="I31" t="s">
        <v>62</v>
      </c>
      <c r="L31" t="s">
        <v>1114</v>
      </c>
      <c r="M31" t="s">
        <v>1115</v>
      </c>
      <c r="O31" t="s">
        <v>65</v>
      </c>
      <c r="P31">
        <v>0</v>
      </c>
      <c r="Q31">
        <v>0</v>
      </c>
      <c r="R31">
        <v>0</v>
      </c>
      <c r="S31">
        <v>0</v>
      </c>
      <c r="X31" t="s">
        <v>101</v>
      </c>
      <c r="Y31" t="s">
        <v>902</v>
      </c>
      <c r="Z31" t="s">
        <v>1116</v>
      </c>
      <c r="AA31" t="s">
        <v>1117</v>
      </c>
      <c r="AB31" t="s">
        <v>1118</v>
      </c>
      <c r="AC31" t="s">
        <v>256</v>
      </c>
      <c r="AD31" s="96">
        <v>44783</v>
      </c>
      <c r="AE31" s="96">
        <v>44796</v>
      </c>
      <c r="AF31" s="96">
        <v>46256</v>
      </c>
      <c r="AG31" t="s">
        <v>1047</v>
      </c>
      <c r="AH31" s="96">
        <v>46256</v>
      </c>
      <c r="AI31" t="s">
        <v>106</v>
      </c>
      <c r="AJ31" s="96">
        <v>46256</v>
      </c>
      <c r="AK31" t="s">
        <v>1047</v>
      </c>
      <c r="AL31" t="s">
        <v>76</v>
      </c>
      <c r="AW31" t="s">
        <v>77</v>
      </c>
      <c r="BB31" t="s">
        <v>66</v>
      </c>
    </row>
    <row r="32" spans="1:54" ht="22.5" hidden="1" customHeight="1">
      <c r="A32">
        <v>2022</v>
      </c>
      <c r="B32" t="s">
        <v>1119</v>
      </c>
      <c r="D32" t="s">
        <v>57</v>
      </c>
      <c r="E32" t="s">
        <v>1120</v>
      </c>
      <c r="F32" t="s">
        <v>1121</v>
      </c>
      <c r="G32" t="s">
        <v>97</v>
      </c>
      <c r="H32" t="s">
        <v>250</v>
      </c>
      <c r="I32" t="s">
        <v>62</v>
      </c>
      <c r="L32" t="s">
        <v>1122</v>
      </c>
      <c r="M32" t="s">
        <v>1123</v>
      </c>
      <c r="O32" t="s">
        <v>65</v>
      </c>
      <c r="P32">
        <v>0</v>
      </c>
      <c r="Q32">
        <v>0</v>
      </c>
      <c r="R32">
        <v>0</v>
      </c>
      <c r="S32">
        <v>0</v>
      </c>
      <c r="X32" t="s">
        <v>101</v>
      </c>
      <c r="Y32" t="s">
        <v>902</v>
      </c>
      <c r="Z32" t="s">
        <v>1124</v>
      </c>
      <c r="AA32" t="s">
        <v>1125</v>
      </c>
      <c r="AB32" t="s">
        <v>1126</v>
      </c>
      <c r="AC32" t="s">
        <v>256</v>
      </c>
      <c r="AD32" s="96">
        <v>44789</v>
      </c>
      <c r="AE32" s="96">
        <v>44797</v>
      </c>
      <c r="AF32" s="96">
        <v>46257</v>
      </c>
      <c r="AG32" t="s">
        <v>1047</v>
      </c>
      <c r="AH32" s="96">
        <v>46257</v>
      </c>
      <c r="AI32" t="s">
        <v>106</v>
      </c>
      <c r="AJ32" s="96">
        <v>46257</v>
      </c>
      <c r="AK32" t="s">
        <v>1047</v>
      </c>
      <c r="AL32" t="s">
        <v>76</v>
      </c>
      <c r="AW32" t="s">
        <v>77</v>
      </c>
      <c r="BB32" t="s">
        <v>66</v>
      </c>
    </row>
    <row r="33" spans="1:55" ht="22.5" hidden="1" customHeight="1">
      <c r="A33">
        <v>2022</v>
      </c>
      <c r="B33" t="s">
        <v>1127</v>
      </c>
      <c r="D33" t="s">
        <v>57</v>
      </c>
      <c r="E33" t="s">
        <v>1128</v>
      </c>
      <c r="F33" t="s">
        <v>1129</v>
      </c>
      <c r="G33" t="s">
        <v>97</v>
      </c>
      <c r="H33" t="s">
        <v>250</v>
      </c>
      <c r="I33" t="s">
        <v>62</v>
      </c>
      <c r="L33" t="s">
        <v>1130</v>
      </c>
      <c r="M33" t="s">
        <v>1131</v>
      </c>
      <c r="O33" t="s">
        <v>65</v>
      </c>
      <c r="P33">
        <v>0</v>
      </c>
      <c r="Q33">
        <v>0</v>
      </c>
      <c r="R33">
        <v>0</v>
      </c>
      <c r="S33">
        <v>0</v>
      </c>
      <c r="X33" t="s">
        <v>101</v>
      </c>
      <c r="Y33" t="s">
        <v>902</v>
      </c>
      <c r="Z33" t="s">
        <v>1132</v>
      </c>
      <c r="AA33" t="s">
        <v>1133</v>
      </c>
      <c r="AB33" t="s">
        <v>1134</v>
      </c>
      <c r="AC33" t="s">
        <v>256</v>
      </c>
      <c r="AD33" s="96">
        <v>44783</v>
      </c>
      <c r="AE33" s="96">
        <v>44796</v>
      </c>
      <c r="AF33" s="96">
        <v>46256</v>
      </c>
      <c r="AG33" t="s">
        <v>1047</v>
      </c>
      <c r="AH33" s="96">
        <v>46256</v>
      </c>
      <c r="AI33" t="s">
        <v>106</v>
      </c>
      <c r="AJ33" s="96">
        <v>46256</v>
      </c>
      <c r="AK33" t="s">
        <v>1047</v>
      </c>
      <c r="AL33" t="s">
        <v>76</v>
      </c>
      <c r="AW33" t="s">
        <v>77</v>
      </c>
      <c r="BB33" t="s">
        <v>66</v>
      </c>
    </row>
    <row r="34" spans="1:55" ht="22.5" hidden="1" customHeight="1">
      <c r="A34">
        <v>2022</v>
      </c>
      <c r="B34" t="s">
        <v>1135</v>
      </c>
      <c r="D34" t="s">
        <v>57</v>
      </c>
      <c r="E34" t="s">
        <v>1136</v>
      </c>
      <c r="F34" t="s">
        <v>1137</v>
      </c>
      <c r="G34" t="s">
        <v>97</v>
      </c>
      <c r="H34" t="s">
        <v>250</v>
      </c>
      <c r="I34" t="s">
        <v>62</v>
      </c>
      <c r="L34" t="s">
        <v>343</v>
      </c>
      <c r="M34" t="s">
        <v>344</v>
      </c>
      <c r="O34" t="s">
        <v>65</v>
      </c>
      <c r="P34">
        <v>0</v>
      </c>
      <c r="Q34">
        <v>0</v>
      </c>
      <c r="R34">
        <v>0</v>
      </c>
      <c r="S34">
        <v>0</v>
      </c>
      <c r="X34" t="s">
        <v>101</v>
      </c>
      <c r="Y34" t="s">
        <v>902</v>
      </c>
      <c r="Z34" t="s">
        <v>1138</v>
      </c>
      <c r="AA34" t="s">
        <v>1139</v>
      </c>
      <c r="AB34" t="s">
        <v>1140</v>
      </c>
      <c r="AC34" t="s">
        <v>256</v>
      </c>
      <c r="AD34" s="96">
        <v>44796</v>
      </c>
      <c r="AE34" s="96">
        <v>44798</v>
      </c>
      <c r="AF34" s="96">
        <v>46258</v>
      </c>
      <c r="AG34" t="s">
        <v>1047</v>
      </c>
      <c r="AH34" s="96">
        <v>46258</v>
      </c>
      <c r="AI34" t="s">
        <v>106</v>
      </c>
      <c r="AJ34" s="96">
        <v>46258</v>
      </c>
      <c r="AK34" t="s">
        <v>1047</v>
      </c>
      <c r="AL34" t="s">
        <v>76</v>
      </c>
      <c r="AW34" t="s">
        <v>77</v>
      </c>
      <c r="BB34" t="s">
        <v>66</v>
      </c>
    </row>
    <row r="35" spans="1:55" ht="22.5" hidden="1" customHeight="1">
      <c r="A35">
        <v>2022</v>
      </c>
      <c r="B35" t="s">
        <v>1141</v>
      </c>
      <c r="D35" t="s">
        <v>57</v>
      </c>
      <c r="E35" t="s">
        <v>1142</v>
      </c>
      <c r="F35" t="s">
        <v>1143</v>
      </c>
      <c r="G35" t="s">
        <v>97</v>
      </c>
      <c r="H35" t="s">
        <v>250</v>
      </c>
      <c r="I35" t="s">
        <v>62</v>
      </c>
      <c r="L35" t="s">
        <v>1144</v>
      </c>
      <c r="M35" t="s">
        <v>1145</v>
      </c>
      <c r="O35" t="s">
        <v>65</v>
      </c>
      <c r="P35">
        <v>0</v>
      </c>
      <c r="Q35">
        <v>0</v>
      </c>
      <c r="R35">
        <v>0</v>
      </c>
      <c r="S35">
        <v>0</v>
      </c>
      <c r="X35" t="s">
        <v>101</v>
      </c>
      <c r="Y35" t="s">
        <v>902</v>
      </c>
      <c r="Z35" t="s">
        <v>1146</v>
      </c>
      <c r="AA35" t="s">
        <v>1147</v>
      </c>
      <c r="AB35" t="s">
        <v>1148</v>
      </c>
      <c r="AC35" t="s">
        <v>256</v>
      </c>
      <c r="AD35" s="96">
        <v>44783</v>
      </c>
      <c r="AE35" s="96">
        <v>44796</v>
      </c>
      <c r="AF35" s="96">
        <v>46257</v>
      </c>
      <c r="AG35" t="s">
        <v>994</v>
      </c>
      <c r="AH35" s="96">
        <v>46257</v>
      </c>
      <c r="AI35" t="s">
        <v>106</v>
      </c>
      <c r="AJ35" s="96">
        <v>46257</v>
      </c>
      <c r="AK35" t="s">
        <v>994</v>
      </c>
      <c r="AL35" t="s">
        <v>76</v>
      </c>
      <c r="AW35" t="s">
        <v>77</v>
      </c>
      <c r="BB35" t="s">
        <v>66</v>
      </c>
    </row>
    <row r="36" spans="1:55" ht="22.5" hidden="1" customHeight="1">
      <c r="A36">
        <v>2022</v>
      </c>
      <c r="B36" t="s">
        <v>1149</v>
      </c>
      <c r="D36" t="s">
        <v>57</v>
      </c>
      <c r="E36" t="s">
        <v>1150</v>
      </c>
      <c r="F36" t="s">
        <v>1151</v>
      </c>
      <c r="G36" t="s">
        <v>97</v>
      </c>
      <c r="H36" t="s">
        <v>250</v>
      </c>
      <c r="I36" t="s">
        <v>62</v>
      </c>
      <c r="L36" t="s">
        <v>1152</v>
      </c>
      <c r="M36" t="s">
        <v>1153</v>
      </c>
      <c r="O36" t="s">
        <v>65</v>
      </c>
      <c r="P36">
        <v>0</v>
      </c>
      <c r="Q36">
        <v>0</v>
      </c>
      <c r="R36">
        <v>0</v>
      </c>
      <c r="S36">
        <v>0</v>
      </c>
      <c r="X36" t="s">
        <v>101</v>
      </c>
      <c r="Y36" t="s">
        <v>902</v>
      </c>
      <c r="AA36" t="s">
        <v>1154</v>
      </c>
      <c r="AB36" t="s">
        <v>1155</v>
      </c>
      <c r="AC36" t="s">
        <v>256</v>
      </c>
      <c r="AD36" s="96">
        <v>44777</v>
      </c>
      <c r="AE36" s="96">
        <v>44796</v>
      </c>
      <c r="AF36" s="96">
        <v>45892</v>
      </c>
      <c r="AG36" t="s">
        <v>269</v>
      </c>
      <c r="AH36" s="96">
        <v>45892</v>
      </c>
      <c r="AI36" t="s">
        <v>106</v>
      </c>
      <c r="AJ36" s="96">
        <v>45892</v>
      </c>
      <c r="AK36" t="s">
        <v>269</v>
      </c>
      <c r="AL36" t="s">
        <v>76</v>
      </c>
      <c r="AW36" t="s">
        <v>77</v>
      </c>
      <c r="BB36" t="s">
        <v>66</v>
      </c>
    </row>
    <row r="37" spans="1:55" ht="22.5" hidden="1" customHeight="1">
      <c r="A37">
        <v>2023</v>
      </c>
      <c r="B37" t="s">
        <v>1156</v>
      </c>
      <c r="C37">
        <v>96520</v>
      </c>
      <c r="D37" t="s">
        <v>57</v>
      </c>
      <c r="E37" t="s">
        <v>1157</v>
      </c>
      <c r="F37" t="s">
        <v>1158</v>
      </c>
      <c r="G37" t="s">
        <v>197</v>
      </c>
      <c r="H37" t="s">
        <v>127</v>
      </c>
      <c r="I37" t="s">
        <v>62</v>
      </c>
      <c r="L37" t="s">
        <v>1159</v>
      </c>
      <c r="M37">
        <v>901353874</v>
      </c>
      <c r="N37" t="s">
        <v>1160</v>
      </c>
      <c r="O37" t="s">
        <v>65</v>
      </c>
      <c r="P37">
        <v>92784300</v>
      </c>
      <c r="Q37">
        <v>0</v>
      </c>
      <c r="R37">
        <v>0</v>
      </c>
      <c r="S37">
        <v>92784300</v>
      </c>
      <c r="T37" t="s">
        <v>66</v>
      </c>
      <c r="W37" t="s">
        <v>77</v>
      </c>
      <c r="X37" t="s">
        <v>85</v>
      </c>
      <c r="Y37" t="s">
        <v>902</v>
      </c>
      <c r="Z37" t="s">
        <v>1161</v>
      </c>
      <c r="AA37" t="s">
        <v>1162</v>
      </c>
      <c r="AB37" t="s">
        <v>1163</v>
      </c>
      <c r="AC37" t="s">
        <v>547</v>
      </c>
      <c r="AD37" s="96">
        <v>45279</v>
      </c>
      <c r="AE37" s="96">
        <v>45286</v>
      </c>
      <c r="AF37" s="96">
        <v>45407</v>
      </c>
      <c r="AG37" t="s">
        <v>446</v>
      </c>
      <c r="AH37" s="96">
        <v>45452</v>
      </c>
      <c r="AI37" t="s">
        <v>741</v>
      </c>
      <c r="AJ37" s="96">
        <v>45452</v>
      </c>
      <c r="AK37" t="s">
        <v>1164</v>
      </c>
      <c r="AL37" t="s">
        <v>76</v>
      </c>
      <c r="AS37">
        <v>0</v>
      </c>
      <c r="AT37">
        <v>0</v>
      </c>
      <c r="AU37">
        <v>0</v>
      </c>
      <c r="AW37" t="s">
        <v>77</v>
      </c>
      <c r="AX37">
        <v>0</v>
      </c>
      <c r="AY37">
        <v>0</v>
      </c>
      <c r="AZ37">
        <v>0</v>
      </c>
      <c r="BB37" t="s">
        <v>66</v>
      </c>
      <c r="BC37">
        <v>0</v>
      </c>
    </row>
    <row r="38" spans="1:55" ht="22.5" hidden="1" customHeight="1">
      <c r="A38">
        <v>2023</v>
      </c>
      <c r="B38" t="s">
        <v>1165</v>
      </c>
      <c r="C38">
        <v>97371</v>
      </c>
      <c r="D38" t="s">
        <v>57</v>
      </c>
      <c r="E38" t="s">
        <v>1166</v>
      </c>
      <c r="F38" t="s">
        <v>1167</v>
      </c>
      <c r="G38" t="s">
        <v>97</v>
      </c>
      <c r="H38" t="s">
        <v>1168</v>
      </c>
      <c r="I38" t="s">
        <v>1169</v>
      </c>
      <c r="L38" t="s">
        <v>1170</v>
      </c>
      <c r="M38">
        <v>52395443</v>
      </c>
      <c r="N38" t="s">
        <v>113</v>
      </c>
      <c r="O38">
        <v>1953</v>
      </c>
      <c r="P38">
        <v>20200000</v>
      </c>
      <c r="Q38">
        <v>10100000</v>
      </c>
      <c r="R38">
        <v>0</v>
      </c>
      <c r="S38">
        <v>30300000</v>
      </c>
      <c r="T38">
        <v>5050000</v>
      </c>
      <c r="W38">
        <v>1</v>
      </c>
      <c r="X38" t="s">
        <v>1171</v>
      </c>
      <c r="Y38" t="s">
        <v>902</v>
      </c>
      <c r="Z38" t="s">
        <v>1172</v>
      </c>
      <c r="AA38" t="s">
        <v>1173</v>
      </c>
      <c r="AB38" t="s">
        <v>1174</v>
      </c>
      <c r="AC38" t="s">
        <v>633</v>
      </c>
      <c r="AD38" s="96">
        <v>45274</v>
      </c>
      <c r="AE38" s="96">
        <v>45278</v>
      </c>
      <c r="AF38" s="96">
        <v>45394</v>
      </c>
      <c r="AG38" t="s">
        <v>1175</v>
      </c>
      <c r="AH38" s="96">
        <v>45455</v>
      </c>
      <c r="AI38" t="s">
        <v>152</v>
      </c>
      <c r="AJ38" s="96">
        <v>45455</v>
      </c>
      <c r="AK38" t="s">
        <v>1176</v>
      </c>
      <c r="AL38" t="s">
        <v>76</v>
      </c>
      <c r="AQ38" t="s">
        <v>1177</v>
      </c>
      <c r="AR38">
        <v>3003918879</v>
      </c>
      <c r="AS38" t="s">
        <v>1178</v>
      </c>
      <c r="AT38" t="s">
        <v>1179</v>
      </c>
      <c r="AU38" t="s">
        <v>121</v>
      </c>
      <c r="AV38" t="s">
        <v>1180</v>
      </c>
      <c r="AW38" t="s">
        <v>1181</v>
      </c>
      <c r="AX38" t="s">
        <v>123</v>
      </c>
      <c r="AY38" t="s">
        <v>113</v>
      </c>
      <c r="AZ38" t="s">
        <v>124</v>
      </c>
      <c r="BA38" s="96">
        <v>28830</v>
      </c>
      <c r="BB38">
        <v>45</v>
      </c>
      <c r="BC38" t="s">
        <v>1182</v>
      </c>
    </row>
    <row r="39" spans="1:55" ht="22.5" hidden="1" customHeight="1">
      <c r="A39">
        <v>2023</v>
      </c>
      <c r="B39" t="s">
        <v>1183</v>
      </c>
      <c r="C39">
        <v>97329</v>
      </c>
      <c r="D39" t="s">
        <v>57</v>
      </c>
      <c r="E39" t="s">
        <v>1184</v>
      </c>
      <c r="F39" t="s">
        <v>1185</v>
      </c>
      <c r="G39" t="s">
        <v>97</v>
      </c>
      <c r="H39" t="s">
        <v>1168</v>
      </c>
      <c r="I39" t="s">
        <v>1169</v>
      </c>
      <c r="L39" t="s">
        <v>1186</v>
      </c>
      <c r="M39">
        <v>79688211</v>
      </c>
      <c r="N39" t="s">
        <v>113</v>
      </c>
      <c r="O39">
        <v>1957</v>
      </c>
      <c r="P39">
        <v>30800000</v>
      </c>
      <c r="Q39">
        <v>15400000</v>
      </c>
      <c r="R39">
        <v>0</v>
      </c>
      <c r="S39">
        <v>46200000</v>
      </c>
      <c r="T39">
        <v>7000000</v>
      </c>
      <c r="W39">
        <v>1</v>
      </c>
      <c r="X39" t="s">
        <v>1171</v>
      </c>
      <c r="Y39" t="s">
        <v>902</v>
      </c>
      <c r="Z39" t="s">
        <v>1187</v>
      </c>
      <c r="AA39" t="s">
        <v>1188</v>
      </c>
      <c r="AB39" t="s">
        <v>1189</v>
      </c>
      <c r="AC39" t="s">
        <v>445</v>
      </c>
      <c r="AD39" s="96">
        <v>45264</v>
      </c>
      <c r="AE39" s="96">
        <v>45267</v>
      </c>
      <c r="AF39" s="96">
        <v>45400</v>
      </c>
      <c r="AG39" t="s">
        <v>614</v>
      </c>
      <c r="AH39" s="96">
        <v>45467</v>
      </c>
      <c r="AI39" t="s">
        <v>1190</v>
      </c>
      <c r="AJ39" s="96">
        <v>45467</v>
      </c>
      <c r="AK39" t="s">
        <v>1191</v>
      </c>
      <c r="AL39" t="s">
        <v>76</v>
      </c>
      <c r="AQ39" t="s">
        <v>1192</v>
      </c>
      <c r="AR39">
        <v>3203772493</v>
      </c>
      <c r="AS39" t="s">
        <v>1193</v>
      </c>
      <c r="AT39" t="s">
        <v>136</v>
      </c>
      <c r="AU39" t="s">
        <v>121</v>
      </c>
      <c r="AV39" t="s">
        <v>1194</v>
      </c>
      <c r="AW39" t="s">
        <v>1195</v>
      </c>
      <c r="AX39" t="s">
        <v>123</v>
      </c>
      <c r="AY39" t="s">
        <v>113</v>
      </c>
      <c r="AZ39" t="s">
        <v>124</v>
      </c>
      <c r="BA39" s="96">
        <v>27553</v>
      </c>
      <c r="BB39">
        <v>48</v>
      </c>
      <c r="BC39" t="s">
        <v>1196</v>
      </c>
    </row>
    <row r="40" spans="1:55" ht="22.5" hidden="1" customHeight="1">
      <c r="A40">
        <v>2023</v>
      </c>
      <c r="B40" t="s">
        <v>1197</v>
      </c>
      <c r="C40">
        <v>97334</v>
      </c>
      <c r="D40" t="s">
        <v>57</v>
      </c>
      <c r="E40" t="s">
        <v>1198</v>
      </c>
      <c r="F40" t="s">
        <v>1199</v>
      </c>
      <c r="G40" t="s">
        <v>97</v>
      </c>
      <c r="H40" t="s">
        <v>1168</v>
      </c>
      <c r="I40" t="s">
        <v>1169</v>
      </c>
      <c r="L40" t="s">
        <v>1200</v>
      </c>
      <c r="M40">
        <v>52526364</v>
      </c>
      <c r="N40" t="s">
        <v>113</v>
      </c>
      <c r="O40">
        <v>1967</v>
      </c>
      <c r="P40">
        <v>30800000</v>
      </c>
      <c r="Q40">
        <v>14000000</v>
      </c>
      <c r="R40">
        <v>0</v>
      </c>
      <c r="S40">
        <v>44800000</v>
      </c>
      <c r="T40">
        <v>7000000</v>
      </c>
      <c r="W40">
        <v>1</v>
      </c>
      <c r="X40" t="s">
        <v>1171</v>
      </c>
      <c r="Y40" t="s">
        <v>902</v>
      </c>
      <c r="Z40" s="95" t="s">
        <v>1201</v>
      </c>
      <c r="AA40" t="s">
        <v>1202</v>
      </c>
      <c r="AB40" t="s">
        <v>1203</v>
      </c>
      <c r="AC40" t="s">
        <v>445</v>
      </c>
      <c r="AD40" s="96">
        <v>45265</v>
      </c>
      <c r="AE40" s="96">
        <v>45264</v>
      </c>
      <c r="AF40" s="96">
        <v>45397</v>
      </c>
      <c r="AG40" t="s">
        <v>614</v>
      </c>
      <c r="AH40" s="96">
        <v>45458</v>
      </c>
      <c r="AI40" t="s">
        <v>152</v>
      </c>
      <c r="AJ40" s="96">
        <v>45458</v>
      </c>
      <c r="AK40" t="s">
        <v>1204</v>
      </c>
      <c r="AL40" t="s">
        <v>76</v>
      </c>
      <c r="AQ40" t="s">
        <v>1205</v>
      </c>
      <c r="AR40">
        <v>3108092424</v>
      </c>
      <c r="AS40" t="s">
        <v>1206</v>
      </c>
      <c r="AT40" t="s">
        <v>854</v>
      </c>
      <c r="AU40" t="s">
        <v>121</v>
      </c>
      <c r="AV40" t="s">
        <v>1207</v>
      </c>
      <c r="AW40" t="s">
        <v>1181</v>
      </c>
      <c r="AX40" t="s">
        <v>123</v>
      </c>
      <c r="AY40" t="s">
        <v>113</v>
      </c>
      <c r="AZ40" t="s">
        <v>124</v>
      </c>
      <c r="BA40" s="96">
        <v>28853</v>
      </c>
      <c r="BB40">
        <v>45</v>
      </c>
      <c r="BC40" t="s">
        <v>1196</v>
      </c>
    </row>
    <row r="41" spans="1:55" ht="22.5" hidden="1" customHeight="1">
      <c r="A41">
        <v>2023</v>
      </c>
      <c r="B41" t="s">
        <v>1208</v>
      </c>
      <c r="C41">
        <v>97317</v>
      </c>
      <c r="D41" t="s">
        <v>57</v>
      </c>
      <c r="E41" t="s">
        <v>1209</v>
      </c>
      <c r="F41" t="s">
        <v>1210</v>
      </c>
      <c r="G41" t="s">
        <v>97</v>
      </c>
      <c r="H41" t="s">
        <v>1168</v>
      </c>
      <c r="I41" t="s">
        <v>1211</v>
      </c>
      <c r="L41" t="s">
        <v>1212</v>
      </c>
      <c r="M41">
        <v>79402044</v>
      </c>
      <c r="N41" t="s">
        <v>113</v>
      </c>
      <c r="O41">
        <v>1979</v>
      </c>
      <c r="P41">
        <v>11220000</v>
      </c>
      <c r="Q41">
        <v>5610000</v>
      </c>
      <c r="R41">
        <v>0</v>
      </c>
      <c r="S41">
        <v>16830000</v>
      </c>
      <c r="T41">
        <v>2550000</v>
      </c>
      <c r="W41">
        <v>1</v>
      </c>
      <c r="X41" t="s">
        <v>1171</v>
      </c>
      <c r="Y41" t="s">
        <v>902</v>
      </c>
      <c r="Z41" t="s">
        <v>1213</v>
      </c>
      <c r="AA41" s="95" t="s">
        <v>1214</v>
      </c>
      <c r="AB41" t="s">
        <v>1215</v>
      </c>
      <c r="AC41" t="s">
        <v>1216</v>
      </c>
      <c r="AD41" s="96">
        <v>45261</v>
      </c>
      <c r="AE41" s="96">
        <v>45266</v>
      </c>
      <c r="AF41" s="96">
        <v>45398</v>
      </c>
      <c r="AG41" t="s">
        <v>1217</v>
      </c>
      <c r="AH41" s="96">
        <v>45465</v>
      </c>
      <c r="AI41" t="s">
        <v>1190</v>
      </c>
      <c r="AJ41" s="96">
        <v>45465</v>
      </c>
      <c r="AK41" t="s">
        <v>1218</v>
      </c>
      <c r="AL41" t="s">
        <v>76</v>
      </c>
      <c r="AQ41" t="s">
        <v>1219</v>
      </c>
      <c r="AR41">
        <v>3014644914</v>
      </c>
      <c r="AS41" t="s">
        <v>1220</v>
      </c>
      <c r="AT41" t="s">
        <v>854</v>
      </c>
      <c r="AU41" t="s">
        <v>121</v>
      </c>
      <c r="AV41" t="s">
        <v>1221</v>
      </c>
      <c r="AW41" t="s">
        <v>1195</v>
      </c>
      <c r="AX41" t="s">
        <v>123</v>
      </c>
      <c r="AY41" t="s">
        <v>113</v>
      </c>
      <c r="AZ41" t="s">
        <v>124</v>
      </c>
      <c r="BA41" s="96">
        <v>24100</v>
      </c>
      <c r="BB41">
        <v>58</v>
      </c>
      <c r="BC41" t="s">
        <v>1222</v>
      </c>
    </row>
    <row r="42" spans="1:55" ht="22.5" hidden="1" customHeight="1">
      <c r="A42">
        <v>2023</v>
      </c>
      <c r="B42" t="s">
        <v>1223</v>
      </c>
      <c r="C42">
        <v>97629</v>
      </c>
      <c r="D42" t="s">
        <v>57</v>
      </c>
      <c r="E42" t="s">
        <v>1224</v>
      </c>
      <c r="F42" t="s">
        <v>1225</v>
      </c>
      <c r="G42" t="s">
        <v>97</v>
      </c>
      <c r="H42" t="s">
        <v>1168</v>
      </c>
      <c r="I42" t="s">
        <v>1169</v>
      </c>
      <c r="L42" t="s">
        <v>1226</v>
      </c>
      <c r="M42">
        <v>1063481921</v>
      </c>
      <c r="N42" t="s">
        <v>1227</v>
      </c>
      <c r="O42">
        <v>1996</v>
      </c>
      <c r="P42">
        <v>30800000</v>
      </c>
      <c r="Q42">
        <v>15400000</v>
      </c>
      <c r="R42">
        <v>0</v>
      </c>
      <c r="S42">
        <v>46200000</v>
      </c>
      <c r="T42">
        <v>7000000</v>
      </c>
      <c r="W42">
        <v>1</v>
      </c>
      <c r="X42" t="s">
        <v>1171</v>
      </c>
      <c r="Y42" t="s">
        <v>902</v>
      </c>
      <c r="Z42" t="s">
        <v>1228</v>
      </c>
      <c r="AA42" t="s">
        <v>1229</v>
      </c>
      <c r="AB42" t="s">
        <v>1230</v>
      </c>
      <c r="AC42" t="s">
        <v>145</v>
      </c>
      <c r="AD42" s="96">
        <v>45261</v>
      </c>
      <c r="AE42" s="96">
        <v>45264</v>
      </c>
      <c r="AF42" s="96">
        <v>45393</v>
      </c>
      <c r="AG42" t="s">
        <v>1231</v>
      </c>
      <c r="AH42" s="96">
        <v>45460</v>
      </c>
      <c r="AI42" t="s">
        <v>1190</v>
      </c>
      <c r="AJ42" s="96">
        <v>45460</v>
      </c>
      <c r="AK42" t="s">
        <v>1232</v>
      </c>
      <c r="AL42" t="s">
        <v>76</v>
      </c>
      <c r="AQ42" t="s">
        <v>1233</v>
      </c>
      <c r="AR42">
        <v>3144939768</v>
      </c>
      <c r="AS42" t="s">
        <v>1234</v>
      </c>
      <c r="AT42" t="s">
        <v>136</v>
      </c>
      <c r="AU42" t="s">
        <v>121</v>
      </c>
      <c r="AV42" t="s">
        <v>1235</v>
      </c>
      <c r="AW42" t="s">
        <v>1181</v>
      </c>
      <c r="AX42" t="s">
        <v>123</v>
      </c>
      <c r="AY42" t="s">
        <v>1236</v>
      </c>
      <c r="AZ42" t="s">
        <v>868</v>
      </c>
      <c r="BA42" s="96">
        <v>31590</v>
      </c>
      <c r="BB42">
        <v>37</v>
      </c>
      <c r="BC42" t="s">
        <v>1237</v>
      </c>
    </row>
    <row r="43" spans="1:55" ht="22.5" hidden="1" customHeight="1">
      <c r="A43">
        <v>2023</v>
      </c>
      <c r="B43" t="s">
        <v>1238</v>
      </c>
      <c r="C43">
        <v>97468</v>
      </c>
      <c r="D43" t="s">
        <v>57</v>
      </c>
      <c r="E43" t="s">
        <v>1239</v>
      </c>
      <c r="F43" t="s">
        <v>1240</v>
      </c>
      <c r="G43" t="s">
        <v>97</v>
      </c>
      <c r="H43" t="s">
        <v>1168</v>
      </c>
      <c r="I43" t="s">
        <v>1169</v>
      </c>
      <c r="L43" t="s">
        <v>1241</v>
      </c>
      <c r="M43">
        <v>11449155</v>
      </c>
      <c r="N43" t="s">
        <v>113</v>
      </c>
      <c r="O43">
        <v>1977</v>
      </c>
      <c r="P43">
        <v>22220000</v>
      </c>
      <c r="Q43">
        <v>11110000</v>
      </c>
      <c r="R43">
        <v>0</v>
      </c>
      <c r="S43">
        <v>33330000</v>
      </c>
      <c r="T43">
        <v>5050000</v>
      </c>
      <c r="W43">
        <v>1</v>
      </c>
      <c r="X43" t="s">
        <v>1171</v>
      </c>
      <c r="Y43" t="s">
        <v>902</v>
      </c>
      <c r="Z43" t="s">
        <v>1242</v>
      </c>
      <c r="AA43" t="s">
        <v>1243</v>
      </c>
      <c r="AB43" t="s">
        <v>1244</v>
      </c>
      <c r="AC43" t="s">
        <v>161</v>
      </c>
      <c r="AD43" s="96">
        <v>45258</v>
      </c>
      <c r="AE43" s="96">
        <v>45264</v>
      </c>
      <c r="AF43" s="96">
        <v>45397</v>
      </c>
      <c r="AG43" t="s">
        <v>614</v>
      </c>
      <c r="AH43" s="96">
        <v>45464</v>
      </c>
      <c r="AI43" t="s">
        <v>1190</v>
      </c>
      <c r="AJ43" s="96">
        <v>45464</v>
      </c>
      <c r="AK43" t="s">
        <v>1191</v>
      </c>
      <c r="AL43" t="s">
        <v>76</v>
      </c>
      <c r="AQ43" t="s">
        <v>1245</v>
      </c>
      <c r="AR43">
        <v>3203880773</v>
      </c>
      <c r="AS43" t="s">
        <v>1246</v>
      </c>
      <c r="AT43" t="s">
        <v>854</v>
      </c>
      <c r="AU43" t="s">
        <v>121</v>
      </c>
      <c r="AV43" t="s">
        <v>1247</v>
      </c>
      <c r="AW43" t="s">
        <v>1195</v>
      </c>
      <c r="AX43" t="s">
        <v>123</v>
      </c>
      <c r="AY43" t="s">
        <v>1248</v>
      </c>
      <c r="AZ43" t="s">
        <v>124</v>
      </c>
      <c r="BA43" s="96">
        <v>30880</v>
      </c>
      <c r="BB43">
        <v>39</v>
      </c>
      <c r="BC43" t="s">
        <v>1249</v>
      </c>
    </row>
    <row r="44" spans="1:55" ht="22.5" hidden="1" customHeight="1">
      <c r="A44">
        <v>2023</v>
      </c>
      <c r="B44" t="s">
        <v>1250</v>
      </c>
      <c r="C44">
        <v>97278</v>
      </c>
      <c r="D44" t="s">
        <v>57</v>
      </c>
      <c r="E44" t="s">
        <v>1251</v>
      </c>
      <c r="F44" t="s">
        <v>1252</v>
      </c>
      <c r="G44" t="s">
        <v>97</v>
      </c>
      <c r="H44" t="s">
        <v>1168</v>
      </c>
      <c r="I44" t="s">
        <v>1169</v>
      </c>
      <c r="L44" t="s">
        <v>1253</v>
      </c>
      <c r="M44">
        <v>80731057</v>
      </c>
      <c r="N44" t="s">
        <v>113</v>
      </c>
      <c r="O44">
        <v>1997</v>
      </c>
      <c r="P44">
        <v>30800000</v>
      </c>
      <c r="Q44">
        <v>15166666</v>
      </c>
      <c r="R44">
        <v>0</v>
      </c>
      <c r="S44">
        <v>45966666</v>
      </c>
      <c r="T44">
        <v>7000000</v>
      </c>
      <c r="W44">
        <v>1</v>
      </c>
      <c r="X44" t="s">
        <v>1171</v>
      </c>
      <c r="Y44" t="s">
        <v>902</v>
      </c>
      <c r="Z44" s="95" t="s">
        <v>1254</v>
      </c>
      <c r="AA44" t="s">
        <v>1255</v>
      </c>
      <c r="AB44" t="s">
        <v>1256</v>
      </c>
      <c r="AC44" t="s">
        <v>404</v>
      </c>
      <c r="AD44" s="96">
        <v>45260</v>
      </c>
      <c r="AE44" s="96">
        <v>45264</v>
      </c>
      <c r="AF44" s="96">
        <v>45397</v>
      </c>
      <c r="AG44" t="s">
        <v>614</v>
      </c>
      <c r="AH44" s="96">
        <v>45463</v>
      </c>
      <c r="AI44" t="s">
        <v>1257</v>
      </c>
      <c r="AJ44" s="96">
        <v>45463</v>
      </c>
      <c r="AK44" t="s">
        <v>1218</v>
      </c>
      <c r="AL44" t="s">
        <v>76</v>
      </c>
      <c r="AQ44" t="s">
        <v>1258</v>
      </c>
      <c r="AR44">
        <v>3154458513</v>
      </c>
      <c r="AS44" t="s">
        <v>1259</v>
      </c>
      <c r="AT44" t="s">
        <v>136</v>
      </c>
      <c r="AU44" t="s">
        <v>121</v>
      </c>
      <c r="AV44" t="s">
        <v>1260</v>
      </c>
      <c r="AW44" t="s">
        <v>1195</v>
      </c>
      <c r="AX44" t="s">
        <v>123</v>
      </c>
      <c r="AY44" t="s">
        <v>113</v>
      </c>
      <c r="AZ44" t="s">
        <v>1261</v>
      </c>
      <c r="BA44" s="96">
        <v>34458</v>
      </c>
      <c r="BB44">
        <v>30</v>
      </c>
      <c r="BC44" t="s">
        <v>1262</v>
      </c>
    </row>
    <row r="45" spans="1:55" ht="22.5" hidden="1" customHeight="1">
      <c r="A45">
        <v>2023</v>
      </c>
      <c r="B45" t="s">
        <v>1263</v>
      </c>
      <c r="C45">
        <v>97287</v>
      </c>
      <c r="D45" t="s">
        <v>57</v>
      </c>
      <c r="E45" t="s">
        <v>1264</v>
      </c>
      <c r="F45" t="s">
        <v>1265</v>
      </c>
      <c r="G45" t="s">
        <v>97</v>
      </c>
      <c r="H45" t="s">
        <v>1168</v>
      </c>
      <c r="I45" t="s">
        <v>1169</v>
      </c>
      <c r="L45" t="s">
        <v>1266</v>
      </c>
      <c r="M45">
        <v>79724176</v>
      </c>
      <c r="N45" t="s">
        <v>113</v>
      </c>
      <c r="O45">
        <v>1999</v>
      </c>
      <c r="P45">
        <v>35200000</v>
      </c>
      <c r="Q45">
        <v>17600000</v>
      </c>
      <c r="R45">
        <v>0</v>
      </c>
      <c r="S45">
        <v>52800000</v>
      </c>
      <c r="T45">
        <v>8000000</v>
      </c>
      <c r="W45">
        <v>1</v>
      </c>
      <c r="X45" t="s">
        <v>1171</v>
      </c>
      <c r="Y45" t="s">
        <v>902</v>
      </c>
      <c r="Z45" t="s">
        <v>1267</v>
      </c>
      <c r="AA45" s="95" t="s">
        <v>1268</v>
      </c>
      <c r="AB45" t="s">
        <v>1269</v>
      </c>
      <c r="AC45" t="s">
        <v>72</v>
      </c>
      <c r="AD45" s="96">
        <v>45258</v>
      </c>
      <c r="AE45" s="96">
        <v>45264</v>
      </c>
      <c r="AF45" s="96">
        <v>45391</v>
      </c>
      <c r="AG45" t="s">
        <v>1270</v>
      </c>
      <c r="AH45" s="96">
        <v>45458</v>
      </c>
      <c r="AI45" t="s">
        <v>1190</v>
      </c>
      <c r="AJ45" s="96">
        <v>45458</v>
      </c>
      <c r="AK45" t="s">
        <v>1204</v>
      </c>
      <c r="AL45" t="s">
        <v>76</v>
      </c>
      <c r="AQ45" t="s">
        <v>1271</v>
      </c>
      <c r="AR45">
        <v>3103142837</v>
      </c>
      <c r="AS45" t="s">
        <v>1272</v>
      </c>
      <c r="AT45" t="s">
        <v>1179</v>
      </c>
      <c r="AU45" t="s">
        <v>121</v>
      </c>
      <c r="AV45" t="s">
        <v>1273</v>
      </c>
      <c r="AW45" t="s">
        <v>1195</v>
      </c>
      <c r="AX45" t="s">
        <v>123</v>
      </c>
      <c r="AY45" t="s">
        <v>113</v>
      </c>
      <c r="AZ45" t="s">
        <v>124</v>
      </c>
      <c r="BA45" s="96">
        <v>28952</v>
      </c>
      <c r="BB45">
        <v>45</v>
      </c>
      <c r="BC45" s="95" t="s">
        <v>1274</v>
      </c>
    </row>
    <row r="46" spans="1:55" ht="22.5" hidden="1" customHeight="1">
      <c r="A46">
        <v>2023</v>
      </c>
      <c r="B46" t="s">
        <v>1275</v>
      </c>
      <c r="C46">
        <v>97284</v>
      </c>
      <c r="D46" t="s">
        <v>57</v>
      </c>
      <c r="E46" t="s">
        <v>1276</v>
      </c>
      <c r="F46" t="s">
        <v>1277</v>
      </c>
      <c r="G46" t="s">
        <v>97</v>
      </c>
      <c r="H46" t="s">
        <v>1168</v>
      </c>
      <c r="I46" t="s">
        <v>1211</v>
      </c>
      <c r="L46" t="s">
        <v>1278</v>
      </c>
      <c r="M46">
        <v>1015410893</v>
      </c>
      <c r="N46" t="s">
        <v>113</v>
      </c>
      <c r="O46">
        <v>1999</v>
      </c>
      <c r="P46">
        <v>30800000</v>
      </c>
      <c r="Q46">
        <v>15400000</v>
      </c>
      <c r="R46">
        <v>0</v>
      </c>
      <c r="S46">
        <v>46200000</v>
      </c>
      <c r="T46">
        <v>7000000</v>
      </c>
      <c r="W46">
        <v>3</v>
      </c>
      <c r="X46" t="s">
        <v>1171</v>
      </c>
      <c r="Y46" t="s">
        <v>902</v>
      </c>
      <c r="Z46" t="s">
        <v>1279</v>
      </c>
      <c r="AA46" t="s">
        <v>1280</v>
      </c>
      <c r="AB46" t="s">
        <v>1281</v>
      </c>
      <c r="AC46" t="s">
        <v>72</v>
      </c>
      <c r="AD46" s="96">
        <v>45257</v>
      </c>
      <c r="AE46" s="96">
        <v>45259</v>
      </c>
      <c r="AF46" s="96">
        <v>45395</v>
      </c>
      <c r="AG46" t="s">
        <v>1282</v>
      </c>
      <c r="AH46" s="96">
        <v>45461</v>
      </c>
      <c r="AI46" t="s">
        <v>1257</v>
      </c>
      <c r="AJ46" s="96">
        <v>45461</v>
      </c>
      <c r="AK46" t="s">
        <v>1283</v>
      </c>
      <c r="AL46" t="s">
        <v>76</v>
      </c>
      <c r="AQ46" t="s">
        <v>1284</v>
      </c>
      <c r="AR46">
        <v>3014854403</v>
      </c>
      <c r="AS46" t="s">
        <v>1285</v>
      </c>
      <c r="AT46" t="s">
        <v>854</v>
      </c>
      <c r="AU46" t="s">
        <v>121</v>
      </c>
      <c r="AV46" t="s">
        <v>1286</v>
      </c>
      <c r="AW46" t="s">
        <v>1181</v>
      </c>
      <c r="AX46" t="s">
        <v>123</v>
      </c>
      <c r="AY46" t="s">
        <v>113</v>
      </c>
      <c r="AZ46" t="s">
        <v>124</v>
      </c>
      <c r="BA46" s="96">
        <v>32537</v>
      </c>
      <c r="BB46">
        <v>35</v>
      </c>
      <c r="BC46" t="s">
        <v>1287</v>
      </c>
    </row>
    <row r="47" spans="1:55" ht="22.5" hidden="1" customHeight="1">
      <c r="A47">
        <v>2023</v>
      </c>
      <c r="B47" t="s">
        <v>1288</v>
      </c>
      <c r="C47">
        <v>97283</v>
      </c>
      <c r="D47" t="s">
        <v>57</v>
      </c>
      <c r="E47" t="s">
        <v>1289</v>
      </c>
      <c r="F47" t="s">
        <v>1290</v>
      </c>
      <c r="G47" t="s">
        <v>97</v>
      </c>
      <c r="H47" t="s">
        <v>1168</v>
      </c>
      <c r="I47" t="s">
        <v>1169</v>
      </c>
      <c r="L47" t="s">
        <v>1291</v>
      </c>
      <c r="M47">
        <v>79169164</v>
      </c>
      <c r="N47" t="s">
        <v>1292</v>
      </c>
      <c r="O47">
        <v>1999</v>
      </c>
      <c r="P47">
        <v>30800000</v>
      </c>
      <c r="Q47">
        <v>15400000</v>
      </c>
      <c r="R47">
        <v>0</v>
      </c>
      <c r="S47">
        <v>46200000</v>
      </c>
      <c r="T47">
        <v>7000000</v>
      </c>
      <c r="W47">
        <v>3</v>
      </c>
      <c r="X47" t="s">
        <v>1171</v>
      </c>
      <c r="Y47" t="s">
        <v>902</v>
      </c>
      <c r="Z47" t="s">
        <v>1293</v>
      </c>
      <c r="AA47" t="s">
        <v>1294</v>
      </c>
      <c r="AB47" t="s">
        <v>1295</v>
      </c>
      <c r="AC47" t="s">
        <v>72</v>
      </c>
      <c r="AD47" s="96">
        <v>45257</v>
      </c>
      <c r="AE47" s="96">
        <v>45261</v>
      </c>
      <c r="AF47" s="96">
        <v>45394</v>
      </c>
      <c r="AG47" t="s">
        <v>614</v>
      </c>
      <c r="AH47" s="96">
        <v>45461</v>
      </c>
      <c r="AI47" t="s">
        <v>1190</v>
      </c>
      <c r="AJ47" s="96">
        <v>45461</v>
      </c>
      <c r="AK47" t="s">
        <v>1191</v>
      </c>
      <c r="AL47" t="s">
        <v>76</v>
      </c>
      <c r="AQ47" s="95" t="s">
        <v>1296</v>
      </c>
      <c r="AR47">
        <v>3115583797</v>
      </c>
      <c r="AS47" t="s">
        <v>1297</v>
      </c>
      <c r="AT47" t="s">
        <v>854</v>
      </c>
      <c r="AU47" t="s">
        <v>121</v>
      </c>
      <c r="AV47" t="s">
        <v>1298</v>
      </c>
      <c r="AW47" t="s">
        <v>1195</v>
      </c>
      <c r="AX47" t="s">
        <v>123</v>
      </c>
      <c r="AY47" t="s">
        <v>1299</v>
      </c>
      <c r="AZ47" t="s">
        <v>124</v>
      </c>
      <c r="BA47" s="96">
        <v>29393</v>
      </c>
      <c r="BB47">
        <v>43</v>
      </c>
      <c r="BC47" s="95" t="s">
        <v>1300</v>
      </c>
    </row>
    <row r="48" spans="1:55" ht="22.5" hidden="1" customHeight="1">
      <c r="A48">
        <v>2023</v>
      </c>
      <c r="B48" t="s">
        <v>1301</v>
      </c>
      <c r="C48">
        <v>97319</v>
      </c>
      <c r="D48" t="s">
        <v>57</v>
      </c>
      <c r="E48" t="s">
        <v>1302</v>
      </c>
      <c r="F48" t="s">
        <v>1303</v>
      </c>
      <c r="G48" t="s">
        <v>97</v>
      </c>
      <c r="H48" t="s">
        <v>1168</v>
      </c>
      <c r="I48" t="s">
        <v>1169</v>
      </c>
      <c r="L48" t="s">
        <v>1304</v>
      </c>
      <c r="M48">
        <v>52358516</v>
      </c>
      <c r="N48" t="s">
        <v>113</v>
      </c>
      <c r="O48">
        <v>1967</v>
      </c>
      <c r="P48">
        <v>29400000</v>
      </c>
      <c r="Q48">
        <v>14700000</v>
      </c>
      <c r="R48">
        <v>0</v>
      </c>
      <c r="S48">
        <v>44100000</v>
      </c>
      <c r="T48">
        <v>7000000</v>
      </c>
      <c r="W48">
        <v>1</v>
      </c>
      <c r="X48" t="s">
        <v>1171</v>
      </c>
      <c r="Y48" t="s">
        <v>902</v>
      </c>
      <c r="Z48" t="s">
        <v>1305</v>
      </c>
      <c r="AA48" t="s">
        <v>1306</v>
      </c>
      <c r="AB48" t="s">
        <v>1307</v>
      </c>
      <c r="AC48" t="s">
        <v>445</v>
      </c>
      <c r="AD48" s="96">
        <v>45257</v>
      </c>
      <c r="AE48" s="96">
        <v>45266</v>
      </c>
      <c r="AF48" s="96">
        <v>45394</v>
      </c>
      <c r="AG48" t="s">
        <v>1308</v>
      </c>
      <c r="AH48" s="96">
        <v>45458</v>
      </c>
      <c r="AI48" t="s">
        <v>1309</v>
      </c>
      <c r="AJ48" s="96">
        <v>45458</v>
      </c>
      <c r="AK48" t="s">
        <v>1310</v>
      </c>
      <c r="AL48" t="s">
        <v>76</v>
      </c>
      <c r="AQ48" t="s">
        <v>1311</v>
      </c>
      <c r="AR48">
        <v>3112358513</v>
      </c>
      <c r="AS48" t="s">
        <v>1312</v>
      </c>
      <c r="AT48" t="s">
        <v>136</v>
      </c>
      <c r="AU48" t="s">
        <v>121</v>
      </c>
      <c r="AV48" t="s">
        <v>1313</v>
      </c>
      <c r="AW48" t="s">
        <v>1181</v>
      </c>
      <c r="AX48" t="s">
        <v>123</v>
      </c>
      <c r="AY48" t="s">
        <v>113</v>
      </c>
      <c r="AZ48" t="s">
        <v>124</v>
      </c>
      <c r="BA48" s="96">
        <v>28497</v>
      </c>
      <c r="BB48">
        <v>46</v>
      </c>
      <c r="BC48" t="s">
        <v>1314</v>
      </c>
    </row>
    <row r="49" spans="1:55" ht="22.5" hidden="1" customHeight="1">
      <c r="A49">
        <v>2023</v>
      </c>
      <c r="B49" t="s">
        <v>1315</v>
      </c>
      <c r="C49">
        <v>97384</v>
      </c>
      <c r="D49" t="s">
        <v>57</v>
      </c>
      <c r="E49" t="s">
        <v>1316</v>
      </c>
      <c r="F49" t="s">
        <v>1317</v>
      </c>
      <c r="G49" t="s">
        <v>97</v>
      </c>
      <c r="H49" t="s">
        <v>1168</v>
      </c>
      <c r="I49" t="s">
        <v>1169</v>
      </c>
      <c r="L49" t="s">
        <v>1318</v>
      </c>
      <c r="M49">
        <v>80180782</v>
      </c>
      <c r="N49" t="s">
        <v>113</v>
      </c>
      <c r="O49">
        <v>1973</v>
      </c>
      <c r="P49">
        <v>30800000</v>
      </c>
      <c r="Q49">
        <v>14000000</v>
      </c>
      <c r="R49">
        <v>0</v>
      </c>
      <c r="S49">
        <v>44800000</v>
      </c>
      <c r="T49">
        <v>7000000</v>
      </c>
      <c r="W49">
        <v>1</v>
      </c>
      <c r="X49" t="s">
        <v>1171</v>
      </c>
      <c r="Y49" t="s">
        <v>902</v>
      </c>
      <c r="Z49" t="s">
        <v>1319</v>
      </c>
      <c r="AA49" t="s">
        <v>1320</v>
      </c>
      <c r="AB49" t="s">
        <v>1321</v>
      </c>
      <c r="AC49" t="s">
        <v>145</v>
      </c>
      <c r="AD49" s="96">
        <v>45257</v>
      </c>
      <c r="AE49" s="96">
        <v>45261</v>
      </c>
      <c r="AF49" s="96">
        <v>45394</v>
      </c>
      <c r="AG49" t="s">
        <v>614</v>
      </c>
      <c r="AH49" s="96">
        <v>45454</v>
      </c>
      <c r="AI49" t="s">
        <v>809</v>
      </c>
      <c r="AJ49" s="96">
        <v>45454</v>
      </c>
      <c r="AK49" t="s">
        <v>1322</v>
      </c>
      <c r="AL49" t="s">
        <v>76</v>
      </c>
      <c r="AQ49" t="s">
        <v>1323</v>
      </c>
      <c r="AR49">
        <v>3102934726</v>
      </c>
      <c r="AS49" t="s">
        <v>1324</v>
      </c>
      <c r="AT49" t="s">
        <v>120</v>
      </c>
      <c r="AU49" t="s">
        <v>121</v>
      </c>
      <c r="AV49" t="s">
        <v>1325</v>
      </c>
      <c r="AW49" t="s">
        <v>1195</v>
      </c>
      <c r="AX49" t="s">
        <v>123</v>
      </c>
      <c r="AY49" t="s">
        <v>113</v>
      </c>
      <c r="AZ49" t="s">
        <v>124</v>
      </c>
      <c r="BA49" s="96">
        <v>29248</v>
      </c>
      <c r="BB49">
        <v>44</v>
      </c>
      <c r="BC49" s="95" t="s">
        <v>1326</v>
      </c>
    </row>
    <row r="50" spans="1:55" ht="22.5" hidden="1" customHeight="1">
      <c r="A50">
        <v>2023</v>
      </c>
      <c r="B50" t="s">
        <v>1327</v>
      </c>
      <c r="C50">
        <v>97280</v>
      </c>
      <c r="D50" t="s">
        <v>57</v>
      </c>
      <c r="E50" t="s">
        <v>1328</v>
      </c>
      <c r="F50" t="s">
        <v>1329</v>
      </c>
      <c r="G50" t="s">
        <v>97</v>
      </c>
      <c r="H50" t="s">
        <v>1168</v>
      </c>
      <c r="I50" t="s">
        <v>1169</v>
      </c>
      <c r="L50" t="s">
        <v>1330</v>
      </c>
      <c r="M50">
        <v>52521612</v>
      </c>
      <c r="N50" t="s">
        <v>113</v>
      </c>
      <c r="O50">
        <v>1964</v>
      </c>
      <c r="P50">
        <v>30800000</v>
      </c>
      <c r="Q50">
        <v>15400000</v>
      </c>
      <c r="R50">
        <v>0</v>
      </c>
      <c r="S50">
        <v>46200000</v>
      </c>
      <c r="T50">
        <v>7000000</v>
      </c>
      <c r="W50">
        <v>1</v>
      </c>
      <c r="X50" t="s">
        <v>1171</v>
      </c>
      <c r="Y50" t="s">
        <v>902</v>
      </c>
      <c r="Z50" t="s">
        <v>1331</v>
      </c>
      <c r="AA50" t="s">
        <v>1332</v>
      </c>
      <c r="AB50" t="s">
        <v>1333</v>
      </c>
      <c r="AC50" t="s">
        <v>226</v>
      </c>
      <c r="AD50" s="96">
        <v>45261</v>
      </c>
      <c r="AE50" s="96">
        <v>45266</v>
      </c>
      <c r="AF50" s="96">
        <v>45391</v>
      </c>
      <c r="AG50" t="s">
        <v>1334</v>
      </c>
      <c r="AH50" s="96">
        <v>45458</v>
      </c>
      <c r="AI50" t="s">
        <v>1190</v>
      </c>
      <c r="AJ50" s="96">
        <v>45458</v>
      </c>
      <c r="AK50" t="s">
        <v>1310</v>
      </c>
      <c r="AL50" t="s">
        <v>76</v>
      </c>
      <c r="AQ50" t="s">
        <v>1335</v>
      </c>
      <c r="AR50">
        <v>3114821899</v>
      </c>
      <c r="AS50" t="s">
        <v>1336</v>
      </c>
      <c r="AT50" t="s">
        <v>136</v>
      </c>
      <c r="AU50" t="s">
        <v>121</v>
      </c>
      <c r="AV50" t="s">
        <v>1337</v>
      </c>
      <c r="AW50" t="s">
        <v>1181</v>
      </c>
      <c r="AX50" t="s">
        <v>123</v>
      </c>
      <c r="AY50" t="s">
        <v>113</v>
      </c>
      <c r="AZ50" t="s">
        <v>124</v>
      </c>
      <c r="BA50" s="96">
        <v>28583</v>
      </c>
      <c r="BB50">
        <v>46</v>
      </c>
      <c r="BC50" t="s">
        <v>1338</v>
      </c>
    </row>
    <row r="51" spans="1:55" ht="22.5" hidden="1" customHeight="1">
      <c r="A51">
        <v>2023</v>
      </c>
      <c r="B51" t="s">
        <v>1339</v>
      </c>
      <c r="C51">
        <v>97355</v>
      </c>
      <c r="D51" t="s">
        <v>57</v>
      </c>
      <c r="E51" t="s">
        <v>1340</v>
      </c>
      <c r="F51" t="s">
        <v>1341</v>
      </c>
      <c r="G51" t="s">
        <v>97</v>
      </c>
      <c r="H51" t="s">
        <v>1168</v>
      </c>
      <c r="I51" t="s">
        <v>1169</v>
      </c>
      <c r="L51" t="s">
        <v>1342</v>
      </c>
      <c r="M51">
        <v>1023937459</v>
      </c>
      <c r="N51" t="s">
        <v>113</v>
      </c>
      <c r="O51">
        <v>1978</v>
      </c>
      <c r="P51">
        <v>30800000</v>
      </c>
      <c r="Q51">
        <v>15400000</v>
      </c>
      <c r="R51">
        <v>0</v>
      </c>
      <c r="S51">
        <v>46200000</v>
      </c>
      <c r="T51">
        <v>7000000</v>
      </c>
      <c r="W51">
        <v>1</v>
      </c>
      <c r="X51" t="s">
        <v>1171</v>
      </c>
      <c r="Y51" t="s">
        <v>902</v>
      </c>
      <c r="Z51" t="s">
        <v>1343</v>
      </c>
      <c r="AA51" t="s">
        <v>1344</v>
      </c>
      <c r="AB51" t="s">
        <v>1345</v>
      </c>
      <c r="AC51" t="s">
        <v>234</v>
      </c>
      <c r="AD51" s="96">
        <v>45257</v>
      </c>
      <c r="AE51" s="96">
        <v>45258</v>
      </c>
      <c r="AF51" s="96">
        <v>45385</v>
      </c>
      <c r="AG51" t="s">
        <v>1308</v>
      </c>
      <c r="AH51" s="96">
        <v>45452</v>
      </c>
      <c r="AI51" t="s">
        <v>1190</v>
      </c>
      <c r="AJ51" s="96">
        <v>45452</v>
      </c>
      <c r="AK51" t="s">
        <v>1346</v>
      </c>
      <c r="AL51" t="s">
        <v>76</v>
      </c>
      <c r="AQ51" t="s">
        <v>1347</v>
      </c>
      <c r="AR51">
        <v>3138071918</v>
      </c>
      <c r="AS51" t="s">
        <v>1348</v>
      </c>
      <c r="AT51" t="s">
        <v>120</v>
      </c>
      <c r="AU51" t="s">
        <v>121</v>
      </c>
      <c r="AV51" t="s">
        <v>1349</v>
      </c>
      <c r="AW51" t="s">
        <v>1181</v>
      </c>
      <c r="AX51" t="s">
        <v>123</v>
      </c>
      <c r="AY51" t="s">
        <v>113</v>
      </c>
      <c r="AZ51" t="s">
        <v>124</v>
      </c>
      <c r="BA51" s="96">
        <v>34581</v>
      </c>
      <c r="BB51">
        <v>29</v>
      </c>
      <c r="BC51" t="s">
        <v>1350</v>
      </c>
    </row>
    <row r="52" spans="1:55" ht="22.5" hidden="1" customHeight="1">
      <c r="A52">
        <v>2023</v>
      </c>
      <c r="B52" t="s">
        <v>1351</v>
      </c>
      <c r="C52">
        <v>97350</v>
      </c>
      <c r="D52" t="s">
        <v>57</v>
      </c>
      <c r="E52" t="s">
        <v>1352</v>
      </c>
      <c r="F52" t="s">
        <v>1353</v>
      </c>
      <c r="G52" t="s">
        <v>97</v>
      </c>
      <c r="H52" t="s">
        <v>1168</v>
      </c>
      <c r="I52" t="s">
        <v>1169</v>
      </c>
      <c r="L52" t="s">
        <v>1354</v>
      </c>
      <c r="M52">
        <v>1110456122</v>
      </c>
      <c r="N52" t="s">
        <v>1355</v>
      </c>
      <c r="O52">
        <v>1978</v>
      </c>
      <c r="P52">
        <v>30800000</v>
      </c>
      <c r="Q52">
        <v>15400000</v>
      </c>
      <c r="R52">
        <v>0</v>
      </c>
      <c r="S52">
        <v>46200000</v>
      </c>
      <c r="T52">
        <v>7000000</v>
      </c>
      <c r="W52">
        <v>1</v>
      </c>
      <c r="X52" t="s">
        <v>1171</v>
      </c>
      <c r="Y52" t="s">
        <v>902</v>
      </c>
      <c r="Z52" t="s">
        <v>1356</v>
      </c>
      <c r="AA52" t="s">
        <v>1357</v>
      </c>
      <c r="AB52" t="s">
        <v>1358</v>
      </c>
      <c r="AC52" t="s">
        <v>234</v>
      </c>
      <c r="AD52" s="96">
        <v>45251</v>
      </c>
      <c r="AE52" s="96">
        <v>45254</v>
      </c>
      <c r="AF52" s="96">
        <v>45386</v>
      </c>
      <c r="AG52" t="s">
        <v>614</v>
      </c>
      <c r="AH52" s="96">
        <v>45451</v>
      </c>
      <c r="AI52" t="s">
        <v>1359</v>
      </c>
      <c r="AJ52" s="96">
        <v>45451</v>
      </c>
      <c r="AK52" t="s">
        <v>1360</v>
      </c>
      <c r="AL52" t="s">
        <v>76</v>
      </c>
      <c r="AQ52" t="s">
        <v>1361</v>
      </c>
      <c r="AR52">
        <v>3158687265</v>
      </c>
      <c r="AS52" t="s">
        <v>1362</v>
      </c>
      <c r="AT52" t="s">
        <v>854</v>
      </c>
      <c r="AU52" t="s">
        <v>121</v>
      </c>
      <c r="AV52" t="s">
        <v>1363</v>
      </c>
      <c r="AW52" t="s">
        <v>1181</v>
      </c>
      <c r="AX52" t="s">
        <v>123</v>
      </c>
      <c r="AY52" t="s">
        <v>1364</v>
      </c>
      <c r="AZ52" t="s">
        <v>1365</v>
      </c>
      <c r="BA52" s="96">
        <v>31734</v>
      </c>
      <c r="BB52">
        <v>37</v>
      </c>
      <c r="BC52" t="s">
        <v>1366</v>
      </c>
    </row>
    <row r="53" spans="1:55" ht="22.5" hidden="1" customHeight="1">
      <c r="A53">
        <v>2023</v>
      </c>
      <c r="B53" t="s">
        <v>1367</v>
      </c>
      <c r="C53">
        <v>97663</v>
      </c>
      <c r="D53" t="s">
        <v>57</v>
      </c>
      <c r="E53" t="s">
        <v>1368</v>
      </c>
      <c r="F53" t="s">
        <v>1369</v>
      </c>
      <c r="G53" t="s">
        <v>97</v>
      </c>
      <c r="H53" t="s">
        <v>1168</v>
      </c>
      <c r="I53" t="s">
        <v>1169</v>
      </c>
      <c r="L53" t="s">
        <v>1370</v>
      </c>
      <c r="M53">
        <v>79874218</v>
      </c>
      <c r="N53" t="s">
        <v>113</v>
      </c>
      <c r="O53">
        <v>1978</v>
      </c>
      <c r="P53">
        <v>30800000</v>
      </c>
      <c r="Q53">
        <v>15400000</v>
      </c>
      <c r="R53">
        <v>0</v>
      </c>
      <c r="S53">
        <v>46200000</v>
      </c>
      <c r="T53">
        <v>7000000</v>
      </c>
      <c r="W53">
        <v>1</v>
      </c>
      <c r="X53" t="s">
        <v>1171</v>
      </c>
      <c r="Y53" t="s">
        <v>902</v>
      </c>
      <c r="Z53" t="s">
        <v>1371</v>
      </c>
      <c r="AA53" t="s">
        <v>1372</v>
      </c>
      <c r="AB53" t="s">
        <v>1373</v>
      </c>
      <c r="AC53" t="s">
        <v>1374</v>
      </c>
      <c r="AD53" s="96">
        <v>45251</v>
      </c>
      <c r="AE53" s="96">
        <v>45252</v>
      </c>
      <c r="AF53" s="96">
        <v>45384</v>
      </c>
      <c r="AG53" t="s">
        <v>614</v>
      </c>
      <c r="AH53" s="96">
        <v>45451</v>
      </c>
      <c r="AI53" t="s">
        <v>1190</v>
      </c>
      <c r="AJ53" s="96">
        <v>45451</v>
      </c>
      <c r="AK53" t="s">
        <v>1191</v>
      </c>
      <c r="AL53" t="s">
        <v>76</v>
      </c>
      <c r="AQ53" t="s">
        <v>1375</v>
      </c>
      <c r="AR53">
        <v>3176384654</v>
      </c>
      <c r="AS53" t="s">
        <v>1376</v>
      </c>
      <c r="AT53" t="s">
        <v>1377</v>
      </c>
      <c r="AU53" t="s">
        <v>121</v>
      </c>
      <c r="AV53" t="s">
        <v>1378</v>
      </c>
      <c r="AW53" t="s">
        <v>1195</v>
      </c>
      <c r="AX53" t="s">
        <v>123</v>
      </c>
      <c r="AY53" t="s">
        <v>113</v>
      </c>
      <c r="AZ53" t="s">
        <v>124</v>
      </c>
      <c r="BA53" s="96">
        <v>28326</v>
      </c>
      <c r="BB53">
        <v>46</v>
      </c>
      <c r="BC53" t="s">
        <v>1379</v>
      </c>
    </row>
    <row r="54" spans="1:55" ht="22.5" hidden="1" customHeight="1">
      <c r="A54">
        <v>2023</v>
      </c>
      <c r="B54" t="s">
        <v>1380</v>
      </c>
      <c r="C54">
        <v>93787</v>
      </c>
      <c r="D54" t="s">
        <v>57</v>
      </c>
      <c r="E54" t="s">
        <v>1381</v>
      </c>
      <c r="F54" t="s">
        <v>1382</v>
      </c>
      <c r="G54" t="s">
        <v>397</v>
      </c>
      <c r="H54" t="s">
        <v>127</v>
      </c>
      <c r="I54" t="s">
        <v>62</v>
      </c>
      <c r="L54" t="s">
        <v>1383</v>
      </c>
      <c r="M54">
        <v>9003467799</v>
      </c>
      <c r="O54" t="s">
        <v>65</v>
      </c>
      <c r="P54">
        <v>842546669</v>
      </c>
      <c r="Q54">
        <v>0</v>
      </c>
      <c r="R54">
        <v>0</v>
      </c>
      <c r="S54">
        <v>842546669</v>
      </c>
      <c r="T54" t="s">
        <v>66</v>
      </c>
      <c r="W54" t="s">
        <v>77</v>
      </c>
      <c r="X54" t="s">
        <v>101</v>
      </c>
      <c r="Y54" t="s">
        <v>902</v>
      </c>
      <c r="AA54" t="s">
        <v>1384</v>
      </c>
      <c r="AB54" t="s">
        <v>1385</v>
      </c>
      <c r="AC54" t="s">
        <v>404</v>
      </c>
      <c r="AD54" s="96">
        <v>45222</v>
      </c>
      <c r="AE54" s="96">
        <v>45232</v>
      </c>
      <c r="AF54" s="96">
        <v>45536</v>
      </c>
      <c r="AG54" t="s">
        <v>721</v>
      </c>
      <c r="AH54" s="96">
        <v>45536</v>
      </c>
      <c r="AI54" t="s">
        <v>106</v>
      </c>
      <c r="AJ54" s="96">
        <v>45536</v>
      </c>
      <c r="AK54" t="s">
        <v>721</v>
      </c>
      <c r="AL54" t="s">
        <v>76</v>
      </c>
      <c r="AS54">
        <v>0</v>
      </c>
      <c r="AT54">
        <v>0</v>
      </c>
      <c r="AU54">
        <v>0</v>
      </c>
      <c r="AW54" t="s">
        <v>77</v>
      </c>
      <c r="AX54">
        <v>0</v>
      </c>
      <c r="AY54">
        <v>0</v>
      </c>
      <c r="AZ54">
        <v>0</v>
      </c>
      <c r="BB54" t="s">
        <v>66</v>
      </c>
      <c r="BC54">
        <v>0</v>
      </c>
    </row>
    <row r="55" spans="1:55" ht="22.5" hidden="1" customHeight="1">
      <c r="A55">
        <v>2023</v>
      </c>
      <c r="B55" t="s">
        <v>1386</v>
      </c>
      <c r="C55">
        <v>93728</v>
      </c>
      <c r="D55" t="s">
        <v>57</v>
      </c>
      <c r="E55" t="s">
        <v>1387</v>
      </c>
      <c r="F55" t="s">
        <v>1388</v>
      </c>
      <c r="G55" t="s">
        <v>397</v>
      </c>
      <c r="H55" t="s">
        <v>127</v>
      </c>
      <c r="I55" t="s">
        <v>62</v>
      </c>
      <c r="L55" t="s">
        <v>1389</v>
      </c>
      <c r="M55">
        <v>800055691</v>
      </c>
      <c r="O55" t="s">
        <v>65</v>
      </c>
      <c r="P55">
        <v>1127194732</v>
      </c>
      <c r="Q55">
        <v>0</v>
      </c>
      <c r="R55">
        <v>0</v>
      </c>
      <c r="S55">
        <v>1127194732</v>
      </c>
      <c r="T55" t="s">
        <v>66</v>
      </c>
      <c r="W55" t="s">
        <v>77</v>
      </c>
      <c r="X55" t="s">
        <v>101</v>
      </c>
      <c r="Y55" t="s">
        <v>902</v>
      </c>
      <c r="AA55" t="s">
        <v>1390</v>
      </c>
      <c r="AB55" t="s">
        <v>1391</v>
      </c>
      <c r="AC55" t="s">
        <v>445</v>
      </c>
      <c r="AD55" s="96">
        <v>45223</v>
      </c>
      <c r="AE55" s="96">
        <v>45231</v>
      </c>
      <c r="AF55" s="96">
        <v>45473</v>
      </c>
      <c r="AG55" t="s">
        <v>421</v>
      </c>
      <c r="AH55" s="96">
        <v>45473</v>
      </c>
      <c r="AI55" t="s">
        <v>106</v>
      </c>
      <c r="AJ55" s="96">
        <v>45473</v>
      </c>
      <c r="AK55" t="s">
        <v>421</v>
      </c>
      <c r="AL55" t="s">
        <v>76</v>
      </c>
      <c r="AS55">
        <v>0</v>
      </c>
      <c r="AT55">
        <v>0</v>
      </c>
      <c r="AU55">
        <v>0</v>
      </c>
      <c r="AW55" t="s">
        <v>77</v>
      </c>
      <c r="AX55">
        <v>0</v>
      </c>
      <c r="AY55">
        <v>0</v>
      </c>
      <c r="AZ55">
        <v>0</v>
      </c>
      <c r="BB55" t="s">
        <v>66</v>
      </c>
      <c r="BC55">
        <v>0</v>
      </c>
    </row>
    <row r="56" spans="1:55" ht="22.5" hidden="1" customHeight="1">
      <c r="A56">
        <v>2023</v>
      </c>
      <c r="B56" t="s">
        <v>1392</v>
      </c>
      <c r="C56">
        <v>93726</v>
      </c>
      <c r="D56" t="s">
        <v>57</v>
      </c>
      <c r="E56" t="s">
        <v>1393</v>
      </c>
      <c r="F56" t="s">
        <v>1394</v>
      </c>
      <c r="G56" t="s">
        <v>397</v>
      </c>
      <c r="H56" t="s">
        <v>127</v>
      </c>
      <c r="I56" t="s">
        <v>62</v>
      </c>
      <c r="L56" t="s">
        <v>1395</v>
      </c>
      <c r="M56">
        <v>811000798</v>
      </c>
      <c r="N56" t="s">
        <v>1396</v>
      </c>
      <c r="O56" t="s">
        <v>65</v>
      </c>
      <c r="P56">
        <v>598968936</v>
      </c>
      <c r="Q56">
        <v>0</v>
      </c>
      <c r="R56">
        <v>0</v>
      </c>
      <c r="S56">
        <v>598968936</v>
      </c>
      <c r="T56" t="s">
        <v>66</v>
      </c>
      <c r="W56" t="s">
        <v>77</v>
      </c>
      <c r="X56" t="s">
        <v>85</v>
      </c>
      <c r="Y56" t="s">
        <v>902</v>
      </c>
      <c r="AA56" t="s">
        <v>1397</v>
      </c>
      <c r="AB56" t="s">
        <v>1398</v>
      </c>
      <c r="AC56" t="s">
        <v>445</v>
      </c>
      <c r="AD56" s="96">
        <v>45210</v>
      </c>
      <c r="AE56" s="96">
        <v>45239</v>
      </c>
      <c r="AF56" s="96">
        <v>45481</v>
      </c>
      <c r="AG56" t="s">
        <v>421</v>
      </c>
      <c r="AH56" s="96">
        <v>45481</v>
      </c>
      <c r="AI56" t="s">
        <v>106</v>
      </c>
      <c r="AJ56" s="96">
        <v>45481</v>
      </c>
      <c r="AK56" t="s">
        <v>421</v>
      </c>
      <c r="AL56" t="s">
        <v>76</v>
      </c>
      <c r="AS56">
        <v>0</v>
      </c>
      <c r="AT56">
        <v>0</v>
      </c>
      <c r="AU56">
        <v>0</v>
      </c>
      <c r="AW56" t="s">
        <v>77</v>
      </c>
      <c r="AX56">
        <v>0</v>
      </c>
      <c r="AY56">
        <v>0</v>
      </c>
      <c r="AZ56">
        <v>0</v>
      </c>
      <c r="BB56" t="s">
        <v>66</v>
      </c>
      <c r="BC56">
        <v>0</v>
      </c>
    </row>
    <row r="57" spans="1:55" ht="22.5" hidden="1" customHeight="1">
      <c r="A57">
        <v>2023</v>
      </c>
      <c r="B57" t="s">
        <v>1399</v>
      </c>
      <c r="C57">
        <v>92903</v>
      </c>
      <c r="D57" t="s">
        <v>57</v>
      </c>
      <c r="E57" t="s">
        <v>1400</v>
      </c>
      <c r="F57" t="s">
        <v>1401</v>
      </c>
      <c r="G57" t="s">
        <v>397</v>
      </c>
      <c r="H57" t="s">
        <v>127</v>
      </c>
      <c r="I57" t="s">
        <v>62</v>
      </c>
      <c r="L57" t="s">
        <v>1402</v>
      </c>
      <c r="M57">
        <v>8300956140</v>
      </c>
      <c r="O57" t="s">
        <v>65</v>
      </c>
      <c r="P57">
        <v>1931656237</v>
      </c>
      <c r="Q57">
        <v>0</v>
      </c>
      <c r="R57">
        <v>0</v>
      </c>
      <c r="S57">
        <v>1931656237</v>
      </c>
      <c r="T57" t="s">
        <v>66</v>
      </c>
      <c r="W57" t="s">
        <v>77</v>
      </c>
      <c r="X57" t="s">
        <v>101</v>
      </c>
      <c r="Y57" t="s">
        <v>902</v>
      </c>
      <c r="Z57" t="s">
        <v>1403</v>
      </c>
      <c r="AA57" t="s">
        <v>1404</v>
      </c>
      <c r="AB57" t="s">
        <v>1405</v>
      </c>
      <c r="AC57" t="s">
        <v>145</v>
      </c>
      <c r="AD57" s="96">
        <v>45196</v>
      </c>
      <c r="AE57" s="96">
        <v>45208</v>
      </c>
      <c r="AF57" s="96">
        <v>45390</v>
      </c>
      <c r="AG57" t="s">
        <v>162</v>
      </c>
      <c r="AH57" s="96">
        <v>45573</v>
      </c>
      <c r="AI57" t="s">
        <v>162</v>
      </c>
      <c r="AJ57" s="96">
        <v>45573</v>
      </c>
      <c r="AK57" t="s">
        <v>531</v>
      </c>
      <c r="AL57" t="s">
        <v>76</v>
      </c>
      <c r="AS57">
        <v>0</v>
      </c>
      <c r="AT57">
        <v>0</v>
      </c>
      <c r="AU57">
        <v>0</v>
      </c>
      <c r="AW57" t="s">
        <v>77</v>
      </c>
      <c r="AX57">
        <v>0</v>
      </c>
      <c r="AY57">
        <v>0</v>
      </c>
      <c r="AZ57">
        <v>0</v>
      </c>
      <c r="BB57" t="s">
        <v>66</v>
      </c>
      <c r="BC57">
        <v>0</v>
      </c>
    </row>
    <row r="58" spans="1:55" ht="22.5" hidden="1" customHeight="1">
      <c r="A58">
        <v>2023</v>
      </c>
      <c r="B58" t="s">
        <v>1406</v>
      </c>
      <c r="C58">
        <v>92557</v>
      </c>
      <c r="D58" t="s">
        <v>57</v>
      </c>
      <c r="E58" t="s">
        <v>1407</v>
      </c>
      <c r="F58" t="s">
        <v>1408</v>
      </c>
      <c r="G58" t="s">
        <v>60</v>
      </c>
      <c r="H58" t="s">
        <v>61</v>
      </c>
      <c r="I58" t="s">
        <v>62</v>
      </c>
      <c r="L58" t="s">
        <v>1409</v>
      </c>
      <c r="M58">
        <v>1110495855</v>
      </c>
      <c r="O58" t="s">
        <v>65</v>
      </c>
      <c r="P58">
        <v>121925999</v>
      </c>
      <c r="Q58">
        <v>0</v>
      </c>
      <c r="R58">
        <v>0</v>
      </c>
      <c r="S58">
        <v>121925999</v>
      </c>
      <c r="T58" t="s">
        <v>66</v>
      </c>
      <c r="U58" t="s">
        <v>1410</v>
      </c>
      <c r="W58" t="s">
        <v>77</v>
      </c>
      <c r="X58" t="s">
        <v>68</v>
      </c>
      <c r="Y58" t="s">
        <v>902</v>
      </c>
      <c r="Z58" s="95" t="s">
        <v>1411</v>
      </c>
      <c r="AA58" t="s">
        <v>1412</v>
      </c>
      <c r="AB58" t="s">
        <v>1413</v>
      </c>
      <c r="AC58" t="s">
        <v>72</v>
      </c>
      <c r="AD58" s="96">
        <v>45195</v>
      </c>
      <c r="AE58" s="96">
        <v>45204</v>
      </c>
      <c r="AF58" s="96">
        <v>45416</v>
      </c>
      <c r="AG58" t="s">
        <v>73</v>
      </c>
      <c r="AH58" s="96">
        <v>45461</v>
      </c>
      <c r="AI58" t="s">
        <v>106</v>
      </c>
      <c r="AJ58" s="96">
        <v>45461</v>
      </c>
      <c r="AK58" t="s">
        <v>73</v>
      </c>
      <c r="AL58" t="s">
        <v>76</v>
      </c>
      <c r="AM58" t="s">
        <v>405</v>
      </c>
      <c r="AN58" t="s">
        <v>703</v>
      </c>
      <c r="AO58">
        <v>45</v>
      </c>
      <c r="AS58">
        <v>0</v>
      </c>
      <c r="AT58">
        <v>0</v>
      </c>
      <c r="AU58">
        <v>0</v>
      </c>
      <c r="AW58" t="s">
        <v>77</v>
      </c>
      <c r="AX58">
        <v>0</v>
      </c>
      <c r="AY58">
        <v>0</v>
      </c>
      <c r="AZ58">
        <v>0</v>
      </c>
      <c r="BB58" t="s">
        <v>66</v>
      </c>
      <c r="BC58">
        <v>0</v>
      </c>
    </row>
    <row r="59" spans="1:55" ht="22.5" hidden="1" customHeight="1">
      <c r="A59">
        <v>2023</v>
      </c>
      <c r="B59" t="s">
        <v>1414</v>
      </c>
      <c r="C59">
        <v>91883</v>
      </c>
      <c r="D59" t="s">
        <v>57</v>
      </c>
      <c r="E59" t="s">
        <v>1415</v>
      </c>
      <c r="F59" t="s">
        <v>1416</v>
      </c>
      <c r="G59" t="s">
        <v>397</v>
      </c>
      <c r="H59" t="s">
        <v>127</v>
      </c>
      <c r="I59" t="s">
        <v>62</v>
      </c>
      <c r="L59" t="s">
        <v>1417</v>
      </c>
      <c r="M59">
        <v>900075108</v>
      </c>
      <c r="O59" t="s">
        <v>65</v>
      </c>
      <c r="P59">
        <v>823000000</v>
      </c>
      <c r="Q59">
        <v>115000000</v>
      </c>
      <c r="R59">
        <v>0</v>
      </c>
      <c r="S59">
        <v>938000000</v>
      </c>
      <c r="T59" t="s">
        <v>66</v>
      </c>
      <c r="W59" t="s">
        <v>77</v>
      </c>
      <c r="X59" t="s">
        <v>85</v>
      </c>
      <c r="Y59" t="s">
        <v>902</v>
      </c>
      <c r="Z59" t="s">
        <v>1418</v>
      </c>
      <c r="AA59" t="s">
        <v>1419</v>
      </c>
      <c r="AB59" t="s">
        <v>1420</v>
      </c>
      <c r="AC59" t="s">
        <v>116</v>
      </c>
      <c r="AD59" s="96">
        <v>45184</v>
      </c>
      <c r="AE59" s="96">
        <v>45188</v>
      </c>
      <c r="AF59" s="96">
        <v>45430</v>
      </c>
      <c r="AG59" t="s">
        <v>421</v>
      </c>
      <c r="AH59" s="96">
        <v>45475</v>
      </c>
      <c r="AI59" t="s">
        <v>146</v>
      </c>
      <c r="AJ59" s="96">
        <v>45475</v>
      </c>
      <c r="AK59" t="s">
        <v>1421</v>
      </c>
      <c r="AL59" t="s">
        <v>76</v>
      </c>
      <c r="AW59" t="s">
        <v>77</v>
      </c>
      <c r="BB59" t="s">
        <v>66</v>
      </c>
    </row>
    <row r="60" spans="1:55" ht="22.5" hidden="1" customHeight="1">
      <c r="A60">
        <v>2023</v>
      </c>
      <c r="B60" t="s">
        <v>1422</v>
      </c>
      <c r="C60">
        <v>92455</v>
      </c>
      <c r="D60" t="s">
        <v>1423</v>
      </c>
      <c r="E60" t="s">
        <v>1424</v>
      </c>
      <c r="F60" t="s">
        <v>77</v>
      </c>
      <c r="G60" t="s">
        <v>1425</v>
      </c>
      <c r="H60" t="s">
        <v>1425</v>
      </c>
      <c r="I60" t="s">
        <v>1425</v>
      </c>
      <c r="L60" t="s">
        <v>1426</v>
      </c>
      <c r="M60" t="s">
        <v>231</v>
      </c>
      <c r="O60" t="s">
        <v>65</v>
      </c>
      <c r="P60">
        <v>20839679</v>
      </c>
      <c r="Q60">
        <v>0</v>
      </c>
      <c r="R60">
        <v>0</v>
      </c>
      <c r="S60">
        <v>20839679</v>
      </c>
      <c r="T60" t="s">
        <v>66</v>
      </c>
      <c r="W60" t="s">
        <v>77</v>
      </c>
      <c r="X60" t="s">
        <v>85</v>
      </c>
      <c r="Y60" t="s">
        <v>902</v>
      </c>
      <c r="AA60" t="s">
        <v>1427</v>
      </c>
      <c r="AB60" t="s">
        <v>1428</v>
      </c>
      <c r="AC60" t="s">
        <v>161</v>
      </c>
      <c r="AD60" s="96">
        <v>45167</v>
      </c>
      <c r="AE60" s="96">
        <v>45175</v>
      </c>
      <c r="AF60" s="96">
        <v>45457</v>
      </c>
      <c r="AG60" t="s">
        <v>1429</v>
      </c>
      <c r="AH60" s="96">
        <v>45457</v>
      </c>
      <c r="AI60" t="s">
        <v>106</v>
      </c>
      <c r="AJ60" s="96">
        <v>45457</v>
      </c>
      <c r="AK60" t="s">
        <v>1429</v>
      </c>
      <c r="AL60" t="s">
        <v>76</v>
      </c>
      <c r="AS60">
        <v>0</v>
      </c>
      <c r="AT60">
        <v>0</v>
      </c>
      <c r="AU60">
        <v>0</v>
      </c>
      <c r="AW60" t="s">
        <v>77</v>
      </c>
      <c r="AX60">
        <v>0</v>
      </c>
      <c r="AY60">
        <v>0</v>
      </c>
      <c r="AZ60">
        <v>0</v>
      </c>
      <c r="BB60" t="s">
        <v>66</v>
      </c>
      <c r="BC60">
        <v>0</v>
      </c>
    </row>
    <row r="61" spans="1:55" ht="22.5" hidden="1" customHeight="1">
      <c r="A61">
        <v>2023</v>
      </c>
      <c r="B61" t="s">
        <v>1430</v>
      </c>
      <c r="C61">
        <v>91364</v>
      </c>
      <c r="D61" t="s">
        <v>57</v>
      </c>
      <c r="E61" t="s">
        <v>1431</v>
      </c>
      <c r="F61" t="s">
        <v>1432</v>
      </c>
      <c r="G61" t="s">
        <v>60</v>
      </c>
      <c r="H61" t="s">
        <v>82</v>
      </c>
      <c r="I61" t="s">
        <v>62</v>
      </c>
      <c r="L61" t="s">
        <v>1433</v>
      </c>
      <c r="M61">
        <v>901370420</v>
      </c>
      <c r="N61" t="s">
        <v>113</v>
      </c>
      <c r="O61" t="s">
        <v>65</v>
      </c>
      <c r="P61">
        <v>125000000</v>
      </c>
      <c r="Q61">
        <v>0</v>
      </c>
      <c r="R61">
        <v>0</v>
      </c>
      <c r="S61">
        <v>125000000</v>
      </c>
      <c r="T61" t="s">
        <v>66</v>
      </c>
      <c r="W61" t="s">
        <v>77</v>
      </c>
      <c r="X61" t="s">
        <v>85</v>
      </c>
      <c r="Y61" t="s">
        <v>902</v>
      </c>
      <c r="AA61" t="s">
        <v>1434</v>
      </c>
      <c r="AB61" t="s">
        <v>1435</v>
      </c>
      <c r="AC61" t="s">
        <v>89</v>
      </c>
      <c r="AD61" s="96">
        <v>45161</v>
      </c>
      <c r="AE61" s="96">
        <v>45170</v>
      </c>
      <c r="AF61" s="96">
        <v>45473</v>
      </c>
      <c r="AG61" t="s">
        <v>721</v>
      </c>
      <c r="AH61" s="96">
        <v>45473</v>
      </c>
      <c r="AI61" t="s">
        <v>106</v>
      </c>
      <c r="AJ61" s="96">
        <v>45473</v>
      </c>
      <c r="AK61" t="s">
        <v>721</v>
      </c>
      <c r="AL61" t="s">
        <v>76</v>
      </c>
      <c r="AS61">
        <v>0</v>
      </c>
      <c r="AT61">
        <v>0</v>
      </c>
      <c r="AU61">
        <v>0</v>
      </c>
      <c r="AW61" t="s">
        <v>77</v>
      </c>
      <c r="AX61">
        <v>0</v>
      </c>
      <c r="AY61">
        <v>0</v>
      </c>
      <c r="AZ61">
        <v>0</v>
      </c>
      <c r="BB61" t="s">
        <v>66</v>
      </c>
      <c r="BC61">
        <v>0</v>
      </c>
    </row>
    <row r="62" spans="1:55" ht="22.5" hidden="1" customHeight="1">
      <c r="A62">
        <v>2023</v>
      </c>
      <c r="B62" t="s">
        <v>1436</v>
      </c>
      <c r="C62">
        <v>91364</v>
      </c>
      <c r="D62" t="s">
        <v>57</v>
      </c>
      <c r="E62" t="s">
        <v>1437</v>
      </c>
      <c r="F62" t="s">
        <v>1432</v>
      </c>
      <c r="G62" t="s">
        <v>60</v>
      </c>
      <c r="H62" t="s">
        <v>82</v>
      </c>
      <c r="I62" t="s">
        <v>62</v>
      </c>
      <c r="L62" t="s">
        <v>1438</v>
      </c>
      <c r="M62">
        <v>900663951</v>
      </c>
      <c r="N62" t="s">
        <v>113</v>
      </c>
      <c r="O62" t="s">
        <v>65</v>
      </c>
      <c r="P62">
        <v>29000000</v>
      </c>
      <c r="Q62">
        <v>0</v>
      </c>
      <c r="R62">
        <v>0</v>
      </c>
      <c r="S62">
        <v>29000000</v>
      </c>
      <c r="T62" t="s">
        <v>66</v>
      </c>
      <c r="W62" t="s">
        <v>77</v>
      </c>
      <c r="X62" t="s">
        <v>85</v>
      </c>
      <c r="Y62" t="s">
        <v>902</v>
      </c>
      <c r="AA62" t="s">
        <v>1439</v>
      </c>
      <c r="AB62" t="s">
        <v>1435</v>
      </c>
      <c r="AC62" t="s">
        <v>89</v>
      </c>
      <c r="AD62" s="96">
        <v>45161</v>
      </c>
      <c r="AE62" s="96">
        <v>45170</v>
      </c>
      <c r="AF62" s="96">
        <v>45473</v>
      </c>
      <c r="AG62" t="s">
        <v>721</v>
      </c>
      <c r="AH62" s="96">
        <v>45473</v>
      </c>
      <c r="AI62" t="s">
        <v>106</v>
      </c>
      <c r="AJ62" s="96">
        <v>45473</v>
      </c>
      <c r="AK62" t="s">
        <v>721</v>
      </c>
      <c r="AL62" t="s">
        <v>76</v>
      </c>
      <c r="AW62" t="s">
        <v>77</v>
      </c>
      <c r="BB62" t="s">
        <v>66</v>
      </c>
    </row>
    <row r="63" spans="1:55" ht="22.5" hidden="1" customHeight="1">
      <c r="A63">
        <v>2023</v>
      </c>
      <c r="B63" t="s">
        <v>1440</v>
      </c>
      <c r="C63">
        <v>92429</v>
      </c>
      <c r="D63" t="s">
        <v>1423</v>
      </c>
      <c r="E63" t="s">
        <v>1441</v>
      </c>
      <c r="F63" t="s">
        <v>77</v>
      </c>
      <c r="G63" t="s">
        <v>1425</v>
      </c>
      <c r="H63" t="s">
        <v>1425</v>
      </c>
      <c r="I63" t="s">
        <v>1425</v>
      </c>
      <c r="L63" t="s">
        <v>1426</v>
      </c>
      <c r="M63" t="s">
        <v>231</v>
      </c>
      <c r="O63" t="s">
        <v>65</v>
      </c>
      <c r="P63">
        <v>7959672</v>
      </c>
      <c r="Q63">
        <v>0</v>
      </c>
      <c r="R63">
        <v>0</v>
      </c>
      <c r="S63">
        <v>7959672</v>
      </c>
      <c r="T63" t="s">
        <v>66</v>
      </c>
      <c r="W63" t="s">
        <v>77</v>
      </c>
      <c r="X63" t="s">
        <v>85</v>
      </c>
      <c r="Y63" t="s">
        <v>902</v>
      </c>
      <c r="AA63" t="s">
        <v>1442</v>
      </c>
      <c r="AB63" t="s">
        <v>1443</v>
      </c>
      <c r="AC63" t="s">
        <v>161</v>
      </c>
      <c r="AD63" s="96">
        <v>45138</v>
      </c>
      <c r="AE63" s="96">
        <v>45155</v>
      </c>
      <c r="AF63" s="96">
        <v>45520</v>
      </c>
      <c r="AG63" t="s">
        <v>531</v>
      </c>
      <c r="AH63" s="96">
        <v>45520</v>
      </c>
      <c r="AI63" t="s">
        <v>106</v>
      </c>
      <c r="AJ63" s="96">
        <v>45520</v>
      </c>
      <c r="AK63" t="s">
        <v>531</v>
      </c>
      <c r="AL63" t="s">
        <v>76</v>
      </c>
      <c r="AS63">
        <v>0</v>
      </c>
      <c r="AT63">
        <v>0</v>
      </c>
      <c r="AU63">
        <v>0</v>
      </c>
      <c r="AW63" t="s">
        <v>77</v>
      </c>
      <c r="AX63">
        <v>0</v>
      </c>
      <c r="AY63">
        <v>0</v>
      </c>
      <c r="AZ63">
        <v>0</v>
      </c>
      <c r="BB63" t="s">
        <v>66</v>
      </c>
      <c r="BC63">
        <v>0</v>
      </c>
    </row>
    <row r="64" spans="1:55" ht="22.5" hidden="1" customHeight="1">
      <c r="A64">
        <v>2023</v>
      </c>
      <c r="B64" t="s">
        <v>1444</v>
      </c>
      <c r="C64">
        <v>90865</v>
      </c>
      <c r="D64" t="s">
        <v>57</v>
      </c>
      <c r="E64" t="s">
        <v>1445</v>
      </c>
      <c r="F64" t="s">
        <v>1446</v>
      </c>
      <c r="G64" t="s">
        <v>197</v>
      </c>
      <c r="H64" t="s">
        <v>398</v>
      </c>
      <c r="I64" t="s">
        <v>62</v>
      </c>
      <c r="L64" t="s">
        <v>1447</v>
      </c>
      <c r="M64">
        <v>900579723</v>
      </c>
      <c r="N64" t="s">
        <v>113</v>
      </c>
      <c r="O64" t="s">
        <v>65</v>
      </c>
      <c r="P64">
        <v>300000000</v>
      </c>
      <c r="Q64">
        <v>150000000</v>
      </c>
      <c r="R64">
        <v>0</v>
      </c>
      <c r="S64">
        <v>450000000</v>
      </c>
      <c r="T64" t="s">
        <v>66</v>
      </c>
      <c r="W64" t="s">
        <v>77</v>
      </c>
      <c r="X64" t="s">
        <v>85</v>
      </c>
      <c r="Y64" t="s">
        <v>902</v>
      </c>
      <c r="Z64" t="s">
        <v>1448</v>
      </c>
      <c r="AA64" t="s">
        <v>1449</v>
      </c>
      <c r="AB64" t="s">
        <v>1450</v>
      </c>
      <c r="AC64" t="s">
        <v>1451</v>
      </c>
      <c r="AD64" s="96">
        <v>45134</v>
      </c>
      <c r="AE64" s="96">
        <v>45170</v>
      </c>
      <c r="AF64" s="96">
        <v>45535</v>
      </c>
      <c r="AG64" t="s">
        <v>531</v>
      </c>
      <c r="AH64" s="96">
        <v>45535</v>
      </c>
      <c r="AI64" t="s">
        <v>106</v>
      </c>
      <c r="AJ64" s="96">
        <v>45535</v>
      </c>
      <c r="AK64" t="s">
        <v>531</v>
      </c>
      <c r="AL64" t="s">
        <v>76</v>
      </c>
      <c r="AS64">
        <v>0</v>
      </c>
      <c r="AT64">
        <v>0</v>
      </c>
      <c r="AU64">
        <v>0</v>
      </c>
      <c r="AW64" t="s">
        <v>77</v>
      </c>
      <c r="AX64">
        <v>0</v>
      </c>
      <c r="AY64">
        <v>0</v>
      </c>
      <c r="AZ64">
        <v>0</v>
      </c>
      <c r="BB64" t="s">
        <v>66</v>
      </c>
      <c r="BC64">
        <v>0</v>
      </c>
    </row>
    <row r="65" spans="1:55" ht="22.5" hidden="1" customHeight="1">
      <c r="A65">
        <v>2023</v>
      </c>
      <c r="B65" t="s">
        <v>1452</v>
      </c>
      <c r="C65">
        <v>90436</v>
      </c>
      <c r="D65" t="s">
        <v>57</v>
      </c>
      <c r="E65" t="s">
        <v>1453</v>
      </c>
      <c r="F65" t="s">
        <v>1454</v>
      </c>
      <c r="G65" t="s">
        <v>60</v>
      </c>
      <c r="H65" t="s">
        <v>61</v>
      </c>
      <c r="I65" t="s">
        <v>62</v>
      </c>
      <c r="L65" t="s">
        <v>1455</v>
      </c>
      <c r="M65">
        <v>901733501</v>
      </c>
      <c r="O65" t="s">
        <v>65</v>
      </c>
      <c r="P65">
        <v>1956325108</v>
      </c>
      <c r="Q65">
        <v>270602674</v>
      </c>
      <c r="R65">
        <v>0</v>
      </c>
      <c r="S65">
        <v>2226927782</v>
      </c>
      <c r="T65" t="s">
        <v>66</v>
      </c>
      <c r="U65" t="s">
        <v>1456</v>
      </c>
      <c r="W65" t="s">
        <v>77</v>
      </c>
      <c r="X65" t="s">
        <v>68</v>
      </c>
      <c r="Y65" t="s">
        <v>902</v>
      </c>
      <c r="Z65" t="s">
        <v>1457</v>
      </c>
      <c r="AA65" t="s">
        <v>1458</v>
      </c>
      <c r="AB65" t="s">
        <v>1459</v>
      </c>
      <c r="AC65" t="s">
        <v>72</v>
      </c>
      <c r="AD65" s="96">
        <v>45131</v>
      </c>
      <c r="AE65" s="96">
        <v>45146</v>
      </c>
      <c r="AF65" s="96">
        <v>45511</v>
      </c>
      <c r="AG65" t="s">
        <v>531</v>
      </c>
      <c r="AH65" s="96">
        <v>45572</v>
      </c>
      <c r="AI65" t="s">
        <v>152</v>
      </c>
      <c r="AJ65" s="96">
        <v>45572</v>
      </c>
      <c r="AK65" t="s">
        <v>1460</v>
      </c>
      <c r="AL65" t="s">
        <v>76</v>
      </c>
      <c r="AQ65" t="s">
        <v>66</v>
      </c>
      <c r="AR65" t="s">
        <v>66</v>
      </c>
      <c r="AS65" t="s">
        <v>66</v>
      </c>
      <c r="AT65" t="s">
        <v>582</v>
      </c>
      <c r="AU65" t="s">
        <v>583</v>
      </c>
      <c r="AV65" t="s">
        <v>583</v>
      </c>
      <c r="AW65" t="s">
        <v>77</v>
      </c>
      <c r="AX65" t="s">
        <v>66</v>
      </c>
      <c r="AY65" t="s">
        <v>66</v>
      </c>
      <c r="AZ65" t="s">
        <v>66</v>
      </c>
      <c r="BA65" t="s">
        <v>66</v>
      </c>
      <c r="BB65" t="s">
        <v>66</v>
      </c>
      <c r="BC65" t="s">
        <v>77</v>
      </c>
    </row>
    <row r="66" spans="1:55" ht="22.5" hidden="1" customHeight="1">
      <c r="A66">
        <v>2023</v>
      </c>
      <c r="B66" t="s">
        <v>1461</v>
      </c>
      <c r="C66" t="s">
        <v>77</v>
      </c>
      <c r="D66" t="s">
        <v>57</v>
      </c>
      <c r="E66" t="s">
        <v>1461</v>
      </c>
      <c r="F66" t="s">
        <v>1462</v>
      </c>
      <c r="G66" t="s">
        <v>97</v>
      </c>
      <c r="H66" t="s">
        <v>693</v>
      </c>
      <c r="I66" t="s">
        <v>62</v>
      </c>
      <c r="L66" t="s">
        <v>1463</v>
      </c>
      <c r="M66">
        <v>70555163</v>
      </c>
      <c r="N66" t="s">
        <v>1464</v>
      </c>
      <c r="O66" t="s">
        <v>65</v>
      </c>
      <c r="P66">
        <v>0</v>
      </c>
      <c r="Q66">
        <v>0</v>
      </c>
      <c r="R66">
        <v>0</v>
      </c>
      <c r="S66">
        <v>0</v>
      </c>
      <c r="T66" t="s">
        <v>66</v>
      </c>
      <c r="W66" t="s">
        <v>77</v>
      </c>
      <c r="X66" t="s">
        <v>85</v>
      </c>
      <c r="Y66" t="s">
        <v>902</v>
      </c>
      <c r="AA66" t="s">
        <v>1465</v>
      </c>
      <c r="AB66" t="s">
        <v>1466</v>
      </c>
      <c r="AC66" t="s">
        <v>161</v>
      </c>
      <c r="AD66" s="96">
        <v>45124</v>
      </c>
      <c r="AE66" s="96">
        <v>45131</v>
      </c>
      <c r="AF66" s="96">
        <v>48784</v>
      </c>
      <c r="AG66" t="s">
        <v>1467</v>
      </c>
      <c r="AH66" s="96">
        <v>48784</v>
      </c>
      <c r="AI66" t="s">
        <v>106</v>
      </c>
      <c r="AJ66" s="96">
        <v>48784</v>
      </c>
      <c r="AK66" t="s">
        <v>1467</v>
      </c>
      <c r="AL66" t="s">
        <v>76</v>
      </c>
      <c r="AS66">
        <v>0</v>
      </c>
      <c r="AT66">
        <v>0</v>
      </c>
      <c r="AU66">
        <v>0</v>
      </c>
      <c r="AW66" t="s">
        <v>77</v>
      </c>
      <c r="AX66">
        <v>0</v>
      </c>
      <c r="AY66">
        <v>0</v>
      </c>
      <c r="AZ66">
        <v>0</v>
      </c>
      <c r="BB66" t="s">
        <v>66</v>
      </c>
      <c r="BC66">
        <v>0</v>
      </c>
    </row>
    <row r="67" spans="1:55" ht="22.5" hidden="1" customHeight="1">
      <c r="A67">
        <v>2023</v>
      </c>
      <c r="B67" t="s">
        <v>1468</v>
      </c>
      <c r="C67" t="s">
        <v>77</v>
      </c>
      <c r="D67" t="s">
        <v>57</v>
      </c>
      <c r="E67" t="s">
        <v>1469</v>
      </c>
      <c r="F67" t="s">
        <v>1470</v>
      </c>
      <c r="G67" t="s">
        <v>97</v>
      </c>
      <c r="H67" t="s">
        <v>250</v>
      </c>
      <c r="I67" t="s">
        <v>62</v>
      </c>
      <c r="L67" t="s">
        <v>1471</v>
      </c>
      <c r="M67" t="s">
        <v>231</v>
      </c>
      <c r="O67" t="s">
        <v>65</v>
      </c>
      <c r="P67">
        <v>0</v>
      </c>
      <c r="Q67">
        <v>0</v>
      </c>
      <c r="R67">
        <v>0</v>
      </c>
      <c r="S67">
        <v>0</v>
      </c>
      <c r="T67" t="s">
        <v>66</v>
      </c>
      <c r="W67" t="s">
        <v>77</v>
      </c>
      <c r="X67" t="s">
        <v>101</v>
      </c>
      <c r="Y67" t="s">
        <v>902</v>
      </c>
      <c r="AA67" t="s">
        <v>1472</v>
      </c>
      <c r="AB67" t="s">
        <v>1473</v>
      </c>
      <c r="AC67" t="s">
        <v>256</v>
      </c>
      <c r="AD67" s="96">
        <v>45105</v>
      </c>
      <c r="AE67" s="96">
        <v>45147</v>
      </c>
      <c r="AF67" s="96">
        <v>46974</v>
      </c>
      <c r="AG67" t="s">
        <v>1474</v>
      </c>
      <c r="AH67" s="96">
        <v>46974</v>
      </c>
      <c r="AI67" t="s">
        <v>106</v>
      </c>
      <c r="AJ67" s="96">
        <v>46974</v>
      </c>
      <c r="AK67" t="s">
        <v>1474</v>
      </c>
      <c r="AL67" t="s">
        <v>76</v>
      </c>
      <c r="AS67">
        <v>0</v>
      </c>
      <c r="AT67">
        <v>0</v>
      </c>
      <c r="AU67">
        <v>0</v>
      </c>
      <c r="AW67" t="s">
        <v>77</v>
      </c>
      <c r="AX67">
        <v>0</v>
      </c>
      <c r="AY67">
        <v>0</v>
      </c>
      <c r="AZ67">
        <v>0</v>
      </c>
      <c r="BB67" t="s">
        <v>66</v>
      </c>
      <c r="BC67">
        <v>0</v>
      </c>
    </row>
    <row r="68" spans="1:55" ht="22.5" hidden="1" customHeight="1">
      <c r="A68">
        <v>2023</v>
      </c>
      <c r="B68" t="s">
        <v>1475</v>
      </c>
      <c r="C68" t="s">
        <v>77</v>
      </c>
      <c r="D68" t="s">
        <v>57</v>
      </c>
      <c r="E68" t="s">
        <v>1476</v>
      </c>
      <c r="F68" t="s">
        <v>1477</v>
      </c>
      <c r="G68" t="s">
        <v>97</v>
      </c>
      <c r="H68" t="s">
        <v>250</v>
      </c>
      <c r="I68" t="s">
        <v>62</v>
      </c>
      <c r="L68" t="s">
        <v>1478</v>
      </c>
      <c r="M68">
        <v>901727057</v>
      </c>
      <c r="N68" t="s">
        <v>113</v>
      </c>
      <c r="O68" t="s">
        <v>65</v>
      </c>
      <c r="P68">
        <v>0</v>
      </c>
      <c r="Q68">
        <v>0</v>
      </c>
      <c r="R68">
        <v>0</v>
      </c>
      <c r="S68">
        <v>0</v>
      </c>
      <c r="T68" t="s">
        <v>66</v>
      </c>
      <c r="W68" t="s">
        <v>77</v>
      </c>
      <c r="X68" t="s">
        <v>101</v>
      </c>
      <c r="Y68" t="s">
        <v>902</v>
      </c>
      <c r="AA68" t="s">
        <v>1479</v>
      </c>
      <c r="AB68" t="s">
        <v>1480</v>
      </c>
      <c r="AC68" t="s">
        <v>256</v>
      </c>
      <c r="AD68" s="96">
        <v>45105</v>
      </c>
      <c r="AE68" s="96">
        <v>45106</v>
      </c>
      <c r="AF68" s="96">
        <v>46567</v>
      </c>
      <c r="AG68" t="s">
        <v>994</v>
      </c>
      <c r="AH68" s="96">
        <v>46567</v>
      </c>
      <c r="AI68" t="s">
        <v>106</v>
      </c>
      <c r="AJ68" s="96">
        <v>46567</v>
      </c>
      <c r="AK68" t="s">
        <v>994</v>
      </c>
      <c r="AL68" t="s">
        <v>76</v>
      </c>
      <c r="AS68">
        <v>0</v>
      </c>
      <c r="AT68">
        <v>0</v>
      </c>
      <c r="AU68">
        <v>0</v>
      </c>
      <c r="AW68" t="s">
        <v>77</v>
      </c>
      <c r="AX68">
        <v>0</v>
      </c>
      <c r="AY68">
        <v>0</v>
      </c>
      <c r="AZ68">
        <v>0</v>
      </c>
      <c r="BB68" t="s">
        <v>66</v>
      </c>
      <c r="BC68">
        <v>0</v>
      </c>
    </row>
    <row r="69" spans="1:55" ht="22.5" hidden="1" customHeight="1">
      <c r="A69">
        <v>2023</v>
      </c>
      <c r="B69" t="s">
        <v>1481</v>
      </c>
      <c r="C69" t="s">
        <v>77</v>
      </c>
      <c r="D69" t="s">
        <v>57</v>
      </c>
      <c r="E69" t="s">
        <v>1482</v>
      </c>
      <c r="F69" t="s">
        <v>1483</v>
      </c>
      <c r="G69" t="s">
        <v>97</v>
      </c>
      <c r="H69" t="s">
        <v>98</v>
      </c>
      <c r="I69" t="s">
        <v>62</v>
      </c>
      <c r="L69" t="s">
        <v>441</v>
      </c>
      <c r="M69">
        <v>900971006</v>
      </c>
      <c r="N69" t="s">
        <v>113</v>
      </c>
      <c r="O69" t="s">
        <v>65</v>
      </c>
      <c r="P69">
        <v>2559955000</v>
      </c>
      <c r="Q69">
        <v>0</v>
      </c>
      <c r="R69">
        <v>0</v>
      </c>
      <c r="S69">
        <v>2559955000</v>
      </c>
      <c r="T69" t="s">
        <v>66</v>
      </c>
      <c r="W69" t="s">
        <v>77</v>
      </c>
      <c r="X69" t="s">
        <v>85</v>
      </c>
      <c r="Y69" t="s">
        <v>902</v>
      </c>
      <c r="AA69" t="s">
        <v>1484</v>
      </c>
      <c r="AB69" t="s">
        <v>1485</v>
      </c>
      <c r="AC69" t="s">
        <v>445</v>
      </c>
      <c r="AD69" s="96">
        <v>45104</v>
      </c>
      <c r="AE69" s="96">
        <v>45194</v>
      </c>
      <c r="AF69" s="96">
        <v>45497</v>
      </c>
      <c r="AG69" t="s">
        <v>721</v>
      </c>
      <c r="AH69" s="96">
        <v>45497</v>
      </c>
      <c r="AI69" t="s">
        <v>106</v>
      </c>
      <c r="AJ69" s="96">
        <v>45497</v>
      </c>
      <c r="AK69" t="s">
        <v>721</v>
      </c>
      <c r="AL69" t="s">
        <v>76</v>
      </c>
      <c r="AS69">
        <v>0</v>
      </c>
      <c r="AT69">
        <v>0</v>
      </c>
      <c r="AU69">
        <v>0</v>
      </c>
      <c r="AW69" t="s">
        <v>77</v>
      </c>
      <c r="AX69">
        <v>0</v>
      </c>
      <c r="AY69">
        <v>0</v>
      </c>
      <c r="AZ69">
        <v>0</v>
      </c>
      <c r="BB69" t="s">
        <v>66</v>
      </c>
      <c r="BC69">
        <v>0</v>
      </c>
    </row>
    <row r="70" spans="1:55" ht="22.5" hidden="1" customHeight="1">
      <c r="A70">
        <v>2023</v>
      </c>
      <c r="B70" t="s">
        <v>1486</v>
      </c>
      <c r="C70" t="s">
        <v>77</v>
      </c>
      <c r="D70" t="s">
        <v>57</v>
      </c>
      <c r="E70" t="s">
        <v>1487</v>
      </c>
      <c r="F70" t="s">
        <v>1488</v>
      </c>
      <c r="G70" t="s">
        <v>97</v>
      </c>
      <c r="H70" t="s">
        <v>250</v>
      </c>
      <c r="I70" t="s">
        <v>62</v>
      </c>
      <c r="L70" t="s">
        <v>1489</v>
      </c>
      <c r="M70">
        <v>9015301476</v>
      </c>
      <c r="N70" t="s">
        <v>113</v>
      </c>
      <c r="O70" t="s">
        <v>65</v>
      </c>
      <c r="P70">
        <v>0</v>
      </c>
      <c r="Q70">
        <v>0</v>
      </c>
      <c r="R70">
        <v>0</v>
      </c>
      <c r="S70">
        <v>0</v>
      </c>
      <c r="T70" t="s">
        <v>66</v>
      </c>
      <c r="W70" t="s">
        <v>77</v>
      </c>
      <c r="X70" t="s">
        <v>101</v>
      </c>
      <c r="Y70" t="s">
        <v>902</v>
      </c>
      <c r="AA70" t="s">
        <v>1479</v>
      </c>
      <c r="AB70" t="s">
        <v>1490</v>
      </c>
      <c r="AC70" t="s">
        <v>256</v>
      </c>
      <c r="AD70" s="96">
        <v>45099</v>
      </c>
      <c r="AE70" s="96">
        <v>45139</v>
      </c>
      <c r="AF70" s="96">
        <v>46600</v>
      </c>
      <c r="AG70" t="s">
        <v>994</v>
      </c>
      <c r="AH70" s="96">
        <v>46600</v>
      </c>
      <c r="AI70" t="s">
        <v>106</v>
      </c>
      <c r="AJ70" s="96">
        <v>46600</v>
      </c>
      <c r="AK70" t="s">
        <v>994</v>
      </c>
      <c r="AL70" t="s">
        <v>76</v>
      </c>
      <c r="AQ70" t="s">
        <v>1491</v>
      </c>
      <c r="AR70">
        <v>3218259874</v>
      </c>
      <c r="AS70" t="s">
        <v>1492</v>
      </c>
      <c r="AT70">
        <v>0</v>
      </c>
      <c r="AU70">
        <v>0</v>
      </c>
      <c r="AW70" t="s">
        <v>77</v>
      </c>
      <c r="AX70">
        <v>0</v>
      </c>
      <c r="AY70">
        <v>0</v>
      </c>
      <c r="AZ70">
        <v>0</v>
      </c>
      <c r="BB70" t="s">
        <v>66</v>
      </c>
      <c r="BC70">
        <v>0</v>
      </c>
    </row>
    <row r="71" spans="1:55" ht="22.5" hidden="1" customHeight="1">
      <c r="A71">
        <v>2023</v>
      </c>
      <c r="B71" t="s">
        <v>1493</v>
      </c>
      <c r="C71" t="s">
        <v>77</v>
      </c>
      <c r="D71" t="s">
        <v>57</v>
      </c>
      <c r="E71" t="s">
        <v>1494</v>
      </c>
      <c r="F71" t="s">
        <v>1495</v>
      </c>
      <c r="G71" t="s">
        <v>97</v>
      </c>
      <c r="H71" t="s">
        <v>250</v>
      </c>
      <c r="I71" t="s">
        <v>62</v>
      </c>
      <c r="L71" t="s">
        <v>1496</v>
      </c>
      <c r="M71">
        <v>9015555936</v>
      </c>
      <c r="N71" t="s">
        <v>113</v>
      </c>
      <c r="O71" t="s">
        <v>65</v>
      </c>
      <c r="P71">
        <v>0</v>
      </c>
      <c r="Q71">
        <v>0</v>
      </c>
      <c r="R71">
        <v>0</v>
      </c>
      <c r="S71">
        <v>0</v>
      </c>
      <c r="T71" t="s">
        <v>66</v>
      </c>
      <c r="W71" t="s">
        <v>77</v>
      </c>
      <c r="X71" t="s">
        <v>101</v>
      </c>
      <c r="Y71" t="s">
        <v>902</v>
      </c>
      <c r="AA71" t="s">
        <v>1479</v>
      </c>
      <c r="AB71" t="s">
        <v>1497</v>
      </c>
      <c r="AC71" t="s">
        <v>256</v>
      </c>
      <c r="AD71" s="96">
        <v>45097</v>
      </c>
      <c r="AE71" s="96">
        <v>45139</v>
      </c>
      <c r="AF71" s="96">
        <v>46600</v>
      </c>
      <c r="AG71" t="s">
        <v>994</v>
      </c>
      <c r="AH71" s="96">
        <v>46600</v>
      </c>
      <c r="AI71" t="s">
        <v>106</v>
      </c>
      <c r="AJ71" s="96">
        <v>46600</v>
      </c>
      <c r="AK71" t="s">
        <v>994</v>
      </c>
      <c r="AL71" t="s">
        <v>76</v>
      </c>
      <c r="AQ71" t="s">
        <v>1498</v>
      </c>
      <c r="AR71">
        <v>3003326953</v>
      </c>
      <c r="AS71" t="s">
        <v>1499</v>
      </c>
      <c r="AT71">
        <v>0</v>
      </c>
      <c r="AU71">
        <v>0</v>
      </c>
      <c r="AW71" t="s">
        <v>77</v>
      </c>
      <c r="AX71">
        <v>0</v>
      </c>
      <c r="AY71">
        <v>0</v>
      </c>
      <c r="AZ71">
        <v>0</v>
      </c>
      <c r="BB71" t="s">
        <v>66</v>
      </c>
      <c r="BC71">
        <v>0</v>
      </c>
    </row>
    <row r="72" spans="1:55" ht="22.5" hidden="1" customHeight="1">
      <c r="A72">
        <v>2023</v>
      </c>
      <c r="B72" t="s">
        <v>1500</v>
      </c>
      <c r="C72" t="s">
        <v>77</v>
      </c>
      <c r="D72" t="s">
        <v>57</v>
      </c>
      <c r="E72" t="s">
        <v>1501</v>
      </c>
      <c r="F72" t="s">
        <v>1502</v>
      </c>
      <c r="G72" t="s">
        <v>97</v>
      </c>
      <c r="H72" t="s">
        <v>250</v>
      </c>
      <c r="I72" t="s">
        <v>62</v>
      </c>
      <c r="L72" t="s">
        <v>1503</v>
      </c>
      <c r="M72">
        <v>9017188813</v>
      </c>
      <c r="N72" t="s">
        <v>113</v>
      </c>
      <c r="O72" t="s">
        <v>65</v>
      </c>
      <c r="P72">
        <v>0</v>
      </c>
      <c r="Q72">
        <v>0</v>
      </c>
      <c r="R72">
        <v>0</v>
      </c>
      <c r="S72">
        <v>0</v>
      </c>
      <c r="T72" t="s">
        <v>66</v>
      </c>
      <c r="W72" t="s">
        <v>77</v>
      </c>
      <c r="X72" t="s">
        <v>101</v>
      </c>
      <c r="Y72" t="s">
        <v>902</v>
      </c>
      <c r="AA72" t="s">
        <v>1479</v>
      </c>
      <c r="AB72" t="s">
        <v>1504</v>
      </c>
      <c r="AC72" t="s">
        <v>256</v>
      </c>
      <c r="AD72" s="96">
        <v>45097</v>
      </c>
      <c r="AE72" s="96">
        <v>45139</v>
      </c>
      <c r="AF72" s="96">
        <v>46600</v>
      </c>
      <c r="AG72" t="s">
        <v>994</v>
      </c>
      <c r="AH72" s="96">
        <v>46600</v>
      </c>
      <c r="AI72" t="s">
        <v>106</v>
      </c>
      <c r="AJ72" s="96">
        <v>46600</v>
      </c>
      <c r="AK72" t="s">
        <v>994</v>
      </c>
      <c r="AL72" t="s">
        <v>76</v>
      </c>
      <c r="AQ72" t="s">
        <v>1505</v>
      </c>
      <c r="AR72">
        <v>3004984793</v>
      </c>
      <c r="AS72" t="s">
        <v>1506</v>
      </c>
      <c r="AT72">
        <v>0</v>
      </c>
      <c r="AU72">
        <v>0</v>
      </c>
      <c r="AW72" t="s">
        <v>77</v>
      </c>
      <c r="AX72">
        <v>0</v>
      </c>
      <c r="AY72">
        <v>0</v>
      </c>
      <c r="AZ72">
        <v>0</v>
      </c>
      <c r="BB72" t="s">
        <v>66</v>
      </c>
      <c r="BC72">
        <v>0</v>
      </c>
    </row>
    <row r="73" spans="1:55" ht="22.5" hidden="1" customHeight="1">
      <c r="A73">
        <v>2023</v>
      </c>
      <c r="B73" t="s">
        <v>1507</v>
      </c>
      <c r="C73" t="s">
        <v>77</v>
      </c>
      <c r="D73" t="s">
        <v>57</v>
      </c>
      <c r="E73" t="s">
        <v>1508</v>
      </c>
      <c r="F73" t="s">
        <v>1509</v>
      </c>
      <c r="G73" t="s">
        <v>97</v>
      </c>
      <c r="H73" t="s">
        <v>250</v>
      </c>
      <c r="I73" t="s">
        <v>62</v>
      </c>
      <c r="L73" t="s">
        <v>1510</v>
      </c>
      <c r="M73">
        <v>830051574</v>
      </c>
      <c r="N73" t="s">
        <v>113</v>
      </c>
      <c r="O73" t="s">
        <v>65</v>
      </c>
      <c r="P73">
        <v>0</v>
      </c>
      <c r="Q73">
        <v>0</v>
      </c>
      <c r="R73">
        <v>0</v>
      </c>
      <c r="S73">
        <v>0</v>
      </c>
      <c r="T73" t="s">
        <v>66</v>
      </c>
      <c r="W73" t="s">
        <v>77</v>
      </c>
      <c r="X73" t="s">
        <v>101</v>
      </c>
      <c r="Y73" t="s">
        <v>902</v>
      </c>
      <c r="AA73" t="s">
        <v>1479</v>
      </c>
      <c r="AB73" t="s">
        <v>1511</v>
      </c>
      <c r="AC73" t="s">
        <v>256</v>
      </c>
      <c r="AD73" s="96">
        <v>45098</v>
      </c>
      <c r="AE73" s="96">
        <v>45099</v>
      </c>
      <c r="AF73" s="96">
        <v>46560</v>
      </c>
      <c r="AG73" t="s">
        <v>994</v>
      </c>
      <c r="AH73" s="96">
        <v>46560</v>
      </c>
      <c r="AI73" t="s">
        <v>106</v>
      </c>
      <c r="AJ73" s="96">
        <v>46560</v>
      </c>
      <c r="AK73" t="s">
        <v>994</v>
      </c>
      <c r="AL73" t="s">
        <v>76</v>
      </c>
      <c r="AQ73" t="s">
        <v>1512</v>
      </c>
      <c r="AR73">
        <v>6016875547</v>
      </c>
      <c r="AS73" t="s">
        <v>1513</v>
      </c>
      <c r="AT73">
        <v>0</v>
      </c>
      <c r="AU73">
        <v>0</v>
      </c>
      <c r="AW73" t="s">
        <v>77</v>
      </c>
      <c r="AX73">
        <v>0</v>
      </c>
      <c r="AY73">
        <v>0</v>
      </c>
      <c r="AZ73">
        <v>0</v>
      </c>
      <c r="BB73" t="s">
        <v>66</v>
      </c>
      <c r="BC73">
        <v>0</v>
      </c>
    </row>
    <row r="74" spans="1:55" ht="22.5" hidden="1" customHeight="1">
      <c r="A74">
        <v>2023</v>
      </c>
      <c r="B74" t="s">
        <v>1514</v>
      </c>
      <c r="C74" t="s">
        <v>77</v>
      </c>
      <c r="D74" t="s">
        <v>57</v>
      </c>
      <c r="E74" t="s">
        <v>1515</v>
      </c>
      <c r="F74" t="s">
        <v>1516</v>
      </c>
      <c r="G74" t="s">
        <v>97</v>
      </c>
      <c r="H74" t="s">
        <v>250</v>
      </c>
      <c r="I74" t="s">
        <v>62</v>
      </c>
      <c r="L74" t="s">
        <v>1517</v>
      </c>
      <c r="M74">
        <v>8300986255</v>
      </c>
      <c r="N74" t="s">
        <v>113</v>
      </c>
      <c r="O74" t="s">
        <v>65</v>
      </c>
      <c r="P74">
        <v>0</v>
      </c>
      <c r="Q74">
        <v>0</v>
      </c>
      <c r="R74">
        <v>0</v>
      </c>
      <c r="S74">
        <v>0</v>
      </c>
      <c r="T74" t="s">
        <v>66</v>
      </c>
      <c r="W74" t="s">
        <v>77</v>
      </c>
      <c r="X74" t="s">
        <v>101</v>
      </c>
      <c r="Y74" t="s">
        <v>902</v>
      </c>
      <c r="AA74" t="s">
        <v>1479</v>
      </c>
      <c r="AB74" t="s">
        <v>1518</v>
      </c>
      <c r="AC74" t="s">
        <v>256</v>
      </c>
      <c r="AD74" s="96">
        <v>45098</v>
      </c>
      <c r="AE74" s="96">
        <v>45103</v>
      </c>
      <c r="AF74" s="96">
        <v>46564</v>
      </c>
      <c r="AG74" t="s">
        <v>994</v>
      </c>
      <c r="AH74" s="96">
        <v>46564</v>
      </c>
      <c r="AI74" t="s">
        <v>106</v>
      </c>
      <c r="AJ74" s="96">
        <v>46564</v>
      </c>
      <c r="AK74" t="s">
        <v>994</v>
      </c>
      <c r="AL74" t="s">
        <v>76</v>
      </c>
      <c r="AQ74" t="s">
        <v>1519</v>
      </c>
      <c r="AR74">
        <v>3108839071</v>
      </c>
      <c r="AS74" t="s">
        <v>1520</v>
      </c>
      <c r="AT74">
        <v>0</v>
      </c>
      <c r="AU74">
        <v>0</v>
      </c>
      <c r="AW74" t="s">
        <v>77</v>
      </c>
      <c r="AX74">
        <v>0</v>
      </c>
      <c r="AY74">
        <v>0</v>
      </c>
      <c r="AZ74">
        <v>0</v>
      </c>
      <c r="BB74" t="s">
        <v>66</v>
      </c>
      <c r="BC74">
        <v>0</v>
      </c>
    </row>
    <row r="75" spans="1:55" ht="22.5" hidden="1" customHeight="1">
      <c r="A75">
        <v>2023</v>
      </c>
      <c r="B75" t="s">
        <v>1521</v>
      </c>
      <c r="C75" t="s">
        <v>77</v>
      </c>
      <c r="D75" t="s">
        <v>57</v>
      </c>
      <c r="E75" t="s">
        <v>1522</v>
      </c>
      <c r="F75" t="s">
        <v>1523</v>
      </c>
      <c r="G75" t="s">
        <v>97</v>
      </c>
      <c r="H75" t="s">
        <v>250</v>
      </c>
      <c r="I75" t="s">
        <v>62</v>
      </c>
      <c r="L75" t="s">
        <v>1524</v>
      </c>
      <c r="M75">
        <v>8300224141</v>
      </c>
      <c r="O75" t="s">
        <v>65</v>
      </c>
      <c r="P75">
        <v>0</v>
      </c>
      <c r="Q75">
        <v>0</v>
      </c>
      <c r="R75">
        <v>0</v>
      </c>
      <c r="S75">
        <v>0</v>
      </c>
      <c r="T75" t="s">
        <v>66</v>
      </c>
      <c r="W75" t="s">
        <v>77</v>
      </c>
      <c r="X75" t="s">
        <v>101</v>
      </c>
      <c r="Y75" t="s">
        <v>902</v>
      </c>
      <c r="AA75" t="s">
        <v>1479</v>
      </c>
      <c r="AB75" t="s">
        <v>1525</v>
      </c>
      <c r="AC75" t="s">
        <v>256</v>
      </c>
      <c r="AD75" s="96">
        <v>45103</v>
      </c>
      <c r="AE75" s="96">
        <v>45105</v>
      </c>
      <c r="AF75" s="96">
        <v>46566</v>
      </c>
      <c r="AG75" t="s">
        <v>994</v>
      </c>
      <c r="AH75" s="96">
        <v>46566</v>
      </c>
      <c r="AI75" t="s">
        <v>106</v>
      </c>
      <c r="AJ75" s="96">
        <v>46566</v>
      </c>
      <c r="AK75" t="s">
        <v>994</v>
      </c>
      <c r="AL75" t="s">
        <v>76</v>
      </c>
      <c r="AQ75" t="s">
        <v>1526</v>
      </c>
      <c r="AR75">
        <v>3132796950</v>
      </c>
      <c r="AS75" t="s">
        <v>1527</v>
      </c>
      <c r="AT75">
        <v>0</v>
      </c>
      <c r="AU75">
        <v>0</v>
      </c>
      <c r="AW75" t="s">
        <v>77</v>
      </c>
      <c r="AX75">
        <v>0</v>
      </c>
      <c r="AY75">
        <v>0</v>
      </c>
      <c r="AZ75">
        <v>0</v>
      </c>
      <c r="BB75" t="s">
        <v>66</v>
      </c>
      <c r="BC75">
        <v>0</v>
      </c>
    </row>
    <row r="76" spans="1:55" ht="22.5" hidden="1" customHeight="1">
      <c r="A76">
        <v>2023</v>
      </c>
      <c r="B76" t="s">
        <v>1528</v>
      </c>
      <c r="C76" t="s">
        <v>77</v>
      </c>
      <c r="D76" t="s">
        <v>57</v>
      </c>
      <c r="E76" t="s">
        <v>1529</v>
      </c>
      <c r="F76" t="s">
        <v>1530</v>
      </c>
      <c r="G76" t="s">
        <v>97</v>
      </c>
      <c r="H76" t="s">
        <v>250</v>
      </c>
      <c r="I76" t="s">
        <v>62</v>
      </c>
      <c r="L76" t="s">
        <v>1531</v>
      </c>
      <c r="M76">
        <v>901487158</v>
      </c>
      <c r="N76" t="s">
        <v>113</v>
      </c>
      <c r="O76" t="s">
        <v>65</v>
      </c>
      <c r="P76">
        <v>0</v>
      </c>
      <c r="Q76">
        <v>0</v>
      </c>
      <c r="R76">
        <v>0</v>
      </c>
      <c r="S76">
        <v>0</v>
      </c>
      <c r="T76" t="s">
        <v>66</v>
      </c>
      <c r="W76" t="s">
        <v>77</v>
      </c>
      <c r="X76" t="s">
        <v>101</v>
      </c>
      <c r="Y76" t="s">
        <v>902</v>
      </c>
      <c r="AA76" t="s">
        <v>1479</v>
      </c>
      <c r="AB76" t="s">
        <v>1532</v>
      </c>
      <c r="AC76" t="s">
        <v>256</v>
      </c>
      <c r="AD76" s="96">
        <v>45099</v>
      </c>
      <c r="AE76" s="96">
        <v>45103</v>
      </c>
      <c r="AF76" s="96">
        <v>46564</v>
      </c>
      <c r="AG76" t="s">
        <v>994</v>
      </c>
      <c r="AH76" s="96">
        <v>46564</v>
      </c>
      <c r="AI76" t="s">
        <v>106</v>
      </c>
      <c r="AJ76" s="96">
        <v>46564</v>
      </c>
      <c r="AK76" t="s">
        <v>994</v>
      </c>
      <c r="AL76" t="s">
        <v>76</v>
      </c>
      <c r="AQ76" t="s">
        <v>1533</v>
      </c>
      <c r="AR76">
        <v>3204500301</v>
      </c>
      <c r="AS76" t="s">
        <v>1534</v>
      </c>
      <c r="AT76">
        <v>0</v>
      </c>
      <c r="AU76">
        <v>0</v>
      </c>
      <c r="AW76" t="s">
        <v>77</v>
      </c>
      <c r="AX76">
        <v>0</v>
      </c>
      <c r="AY76">
        <v>0</v>
      </c>
      <c r="AZ76">
        <v>0</v>
      </c>
      <c r="BB76" t="s">
        <v>66</v>
      </c>
      <c r="BC76">
        <v>0</v>
      </c>
    </row>
    <row r="77" spans="1:55" ht="22.5" hidden="1" customHeight="1">
      <c r="A77">
        <v>2023</v>
      </c>
      <c r="B77" t="s">
        <v>1535</v>
      </c>
      <c r="C77" t="s">
        <v>77</v>
      </c>
      <c r="D77" t="s">
        <v>57</v>
      </c>
      <c r="E77" t="s">
        <v>1536</v>
      </c>
      <c r="F77" t="s">
        <v>1537</v>
      </c>
      <c r="G77" t="s">
        <v>97</v>
      </c>
      <c r="H77" t="s">
        <v>250</v>
      </c>
      <c r="I77" t="s">
        <v>62</v>
      </c>
      <c r="L77" t="s">
        <v>1538</v>
      </c>
      <c r="M77">
        <v>860016941</v>
      </c>
      <c r="N77" t="s">
        <v>113</v>
      </c>
      <c r="O77" t="s">
        <v>65</v>
      </c>
      <c r="P77">
        <v>0</v>
      </c>
      <c r="Q77">
        <v>0</v>
      </c>
      <c r="R77">
        <v>0</v>
      </c>
      <c r="S77">
        <v>0</v>
      </c>
      <c r="T77" t="s">
        <v>66</v>
      </c>
      <c r="W77" t="s">
        <v>77</v>
      </c>
      <c r="X77" t="s">
        <v>101</v>
      </c>
      <c r="Y77" t="s">
        <v>902</v>
      </c>
      <c r="AA77" t="s">
        <v>1479</v>
      </c>
      <c r="AB77" t="s">
        <v>1539</v>
      </c>
      <c r="AC77" t="s">
        <v>256</v>
      </c>
      <c r="AD77" s="96">
        <v>45098</v>
      </c>
      <c r="AE77" s="96">
        <v>45106</v>
      </c>
      <c r="AF77" s="96">
        <v>46567</v>
      </c>
      <c r="AG77" t="s">
        <v>994</v>
      </c>
      <c r="AH77" s="96">
        <v>46567</v>
      </c>
      <c r="AI77" t="s">
        <v>106</v>
      </c>
      <c r="AJ77" s="96">
        <v>46567</v>
      </c>
      <c r="AK77" t="s">
        <v>994</v>
      </c>
      <c r="AL77" t="s">
        <v>76</v>
      </c>
      <c r="AQ77" t="s">
        <v>1540</v>
      </c>
      <c r="AR77">
        <v>6016824285</v>
      </c>
      <c r="AS77" t="s">
        <v>1541</v>
      </c>
      <c r="AT77">
        <v>0</v>
      </c>
      <c r="AU77">
        <v>0</v>
      </c>
      <c r="AW77" t="s">
        <v>77</v>
      </c>
      <c r="AX77">
        <v>0</v>
      </c>
      <c r="AY77">
        <v>0</v>
      </c>
      <c r="AZ77">
        <v>0</v>
      </c>
      <c r="BB77" t="s">
        <v>66</v>
      </c>
      <c r="BC77">
        <v>0</v>
      </c>
    </row>
    <row r="78" spans="1:55" ht="22.5" hidden="1" customHeight="1">
      <c r="A78">
        <v>2023</v>
      </c>
      <c r="B78" t="s">
        <v>1542</v>
      </c>
      <c r="C78" t="s">
        <v>77</v>
      </c>
      <c r="D78" t="s">
        <v>57</v>
      </c>
      <c r="E78" t="s">
        <v>1543</v>
      </c>
      <c r="F78" t="s">
        <v>1544</v>
      </c>
      <c r="G78" t="s">
        <v>97</v>
      </c>
      <c r="H78" t="s">
        <v>250</v>
      </c>
      <c r="I78" t="s">
        <v>62</v>
      </c>
      <c r="L78" t="s">
        <v>1545</v>
      </c>
      <c r="M78">
        <v>900922660</v>
      </c>
      <c r="N78" t="s">
        <v>113</v>
      </c>
      <c r="O78" t="s">
        <v>65</v>
      </c>
      <c r="P78">
        <v>0</v>
      </c>
      <c r="Q78">
        <v>0</v>
      </c>
      <c r="R78">
        <v>0</v>
      </c>
      <c r="S78">
        <v>0</v>
      </c>
      <c r="T78" t="s">
        <v>66</v>
      </c>
      <c r="W78" t="s">
        <v>77</v>
      </c>
      <c r="X78" t="s">
        <v>101</v>
      </c>
      <c r="Y78" t="s">
        <v>902</v>
      </c>
      <c r="AA78" t="s">
        <v>1479</v>
      </c>
      <c r="AB78" t="s">
        <v>1546</v>
      </c>
      <c r="AC78" t="s">
        <v>256</v>
      </c>
      <c r="AD78" s="96">
        <v>45100</v>
      </c>
      <c r="AE78" s="96">
        <v>45106</v>
      </c>
      <c r="AF78" s="96">
        <v>46567</v>
      </c>
      <c r="AG78" t="s">
        <v>994</v>
      </c>
      <c r="AH78" s="96">
        <v>46567</v>
      </c>
      <c r="AI78" t="s">
        <v>106</v>
      </c>
      <c r="AJ78" s="96">
        <v>46567</v>
      </c>
      <c r="AK78" t="s">
        <v>994</v>
      </c>
      <c r="AL78" t="s">
        <v>76</v>
      </c>
      <c r="AQ78" t="s">
        <v>1547</v>
      </c>
      <c r="AR78">
        <v>6016885161</v>
      </c>
      <c r="AS78" t="s">
        <v>1548</v>
      </c>
      <c r="AT78">
        <v>0</v>
      </c>
      <c r="AU78">
        <v>0</v>
      </c>
      <c r="AW78" t="s">
        <v>77</v>
      </c>
      <c r="AX78">
        <v>0</v>
      </c>
      <c r="AY78">
        <v>0</v>
      </c>
      <c r="AZ78">
        <v>0</v>
      </c>
      <c r="BB78" t="s">
        <v>66</v>
      </c>
      <c r="BC78">
        <v>0</v>
      </c>
    </row>
    <row r="79" spans="1:55" ht="22.5" hidden="1" customHeight="1">
      <c r="A79">
        <v>2023</v>
      </c>
      <c r="B79" t="s">
        <v>1549</v>
      </c>
      <c r="C79" t="s">
        <v>77</v>
      </c>
      <c r="D79" t="s">
        <v>57</v>
      </c>
      <c r="E79" t="s">
        <v>1550</v>
      </c>
      <c r="F79" t="s">
        <v>1551</v>
      </c>
      <c r="G79" t="s">
        <v>97</v>
      </c>
      <c r="H79" t="s">
        <v>250</v>
      </c>
      <c r="I79" t="s">
        <v>62</v>
      </c>
      <c r="L79" t="s">
        <v>1552</v>
      </c>
      <c r="M79">
        <v>900731530</v>
      </c>
      <c r="N79" t="s">
        <v>113</v>
      </c>
      <c r="O79" t="s">
        <v>65</v>
      </c>
      <c r="P79">
        <v>0</v>
      </c>
      <c r="Q79">
        <v>0</v>
      </c>
      <c r="R79">
        <v>0</v>
      </c>
      <c r="S79">
        <v>0</v>
      </c>
      <c r="T79" t="s">
        <v>66</v>
      </c>
      <c r="W79" t="s">
        <v>77</v>
      </c>
      <c r="X79" t="s">
        <v>101</v>
      </c>
      <c r="Y79" t="s">
        <v>902</v>
      </c>
      <c r="AA79" t="s">
        <v>1479</v>
      </c>
      <c r="AB79" t="s">
        <v>1553</v>
      </c>
      <c r="AC79" t="s">
        <v>256</v>
      </c>
      <c r="AD79" s="96">
        <v>45098</v>
      </c>
      <c r="AE79" s="96">
        <v>45103</v>
      </c>
      <c r="AF79" s="96">
        <v>46564</v>
      </c>
      <c r="AG79" t="s">
        <v>994</v>
      </c>
      <c r="AH79" s="96">
        <v>46564</v>
      </c>
      <c r="AI79" t="s">
        <v>106</v>
      </c>
      <c r="AJ79" s="96">
        <v>46564</v>
      </c>
      <c r="AK79" t="s">
        <v>994</v>
      </c>
      <c r="AL79" t="s">
        <v>76</v>
      </c>
      <c r="AQ79" t="s">
        <v>1554</v>
      </c>
      <c r="AR79">
        <v>6016495837</v>
      </c>
      <c r="AS79" t="s">
        <v>1555</v>
      </c>
      <c r="AT79">
        <v>0</v>
      </c>
      <c r="AU79">
        <v>0</v>
      </c>
      <c r="AW79" t="s">
        <v>77</v>
      </c>
      <c r="AX79">
        <v>0</v>
      </c>
      <c r="AY79">
        <v>0</v>
      </c>
      <c r="AZ79">
        <v>0</v>
      </c>
      <c r="BB79" t="s">
        <v>66</v>
      </c>
      <c r="BC79">
        <v>0</v>
      </c>
    </row>
    <row r="80" spans="1:55" ht="22.5" hidden="1" customHeight="1">
      <c r="A80">
        <v>2023</v>
      </c>
      <c r="B80" t="s">
        <v>1556</v>
      </c>
      <c r="C80" t="s">
        <v>77</v>
      </c>
      <c r="D80" t="s">
        <v>57</v>
      </c>
      <c r="E80" t="s">
        <v>1557</v>
      </c>
      <c r="F80" t="s">
        <v>1558</v>
      </c>
      <c r="G80" t="s">
        <v>97</v>
      </c>
      <c r="H80" t="s">
        <v>250</v>
      </c>
      <c r="I80" t="s">
        <v>62</v>
      </c>
      <c r="L80" t="s">
        <v>1559</v>
      </c>
      <c r="M80">
        <v>8002071025</v>
      </c>
      <c r="N80" t="s">
        <v>113</v>
      </c>
      <c r="O80" t="s">
        <v>65</v>
      </c>
      <c r="P80">
        <v>0</v>
      </c>
      <c r="Q80">
        <v>0</v>
      </c>
      <c r="R80">
        <v>0</v>
      </c>
      <c r="S80">
        <v>0</v>
      </c>
      <c r="T80" t="s">
        <v>66</v>
      </c>
      <c r="W80" t="s">
        <v>77</v>
      </c>
      <c r="X80" t="s">
        <v>101</v>
      </c>
      <c r="Y80" t="s">
        <v>902</v>
      </c>
      <c r="AA80" t="s">
        <v>1479</v>
      </c>
      <c r="AB80" t="s">
        <v>1560</v>
      </c>
      <c r="AC80" t="s">
        <v>256</v>
      </c>
      <c r="AD80" s="96">
        <v>45097</v>
      </c>
      <c r="AE80" s="96">
        <v>45098</v>
      </c>
      <c r="AF80" s="96">
        <v>46559</v>
      </c>
      <c r="AG80" t="s">
        <v>994</v>
      </c>
      <c r="AH80" s="96">
        <v>46559</v>
      </c>
      <c r="AI80" t="s">
        <v>106</v>
      </c>
      <c r="AJ80" s="96">
        <v>46559</v>
      </c>
      <c r="AK80" t="s">
        <v>994</v>
      </c>
      <c r="AL80" t="s">
        <v>76</v>
      </c>
      <c r="AQ80" t="s">
        <v>1561</v>
      </c>
      <c r="AR80">
        <v>6014009457</v>
      </c>
      <c r="AS80" t="s">
        <v>1562</v>
      </c>
      <c r="AT80">
        <v>0</v>
      </c>
      <c r="AU80">
        <v>0</v>
      </c>
      <c r="AW80" t="s">
        <v>77</v>
      </c>
      <c r="AX80">
        <v>0</v>
      </c>
      <c r="AY80">
        <v>0</v>
      </c>
      <c r="AZ80">
        <v>0</v>
      </c>
      <c r="BB80" t="s">
        <v>66</v>
      </c>
      <c r="BC80">
        <v>0</v>
      </c>
    </row>
    <row r="81" spans="1:56" ht="22.5" hidden="1" customHeight="1">
      <c r="A81">
        <v>2023</v>
      </c>
      <c r="B81" t="s">
        <v>1563</v>
      </c>
      <c r="C81" t="s">
        <v>77</v>
      </c>
      <c r="D81" t="s">
        <v>57</v>
      </c>
      <c r="E81" t="s">
        <v>1564</v>
      </c>
      <c r="F81" t="s">
        <v>1565</v>
      </c>
      <c r="G81" t="s">
        <v>97</v>
      </c>
      <c r="H81" t="s">
        <v>250</v>
      </c>
      <c r="I81" t="s">
        <v>62</v>
      </c>
      <c r="L81" t="s">
        <v>1566</v>
      </c>
      <c r="M81">
        <v>8300419634</v>
      </c>
      <c r="N81" t="s">
        <v>113</v>
      </c>
      <c r="O81" t="s">
        <v>65</v>
      </c>
      <c r="P81">
        <v>0</v>
      </c>
      <c r="Q81">
        <v>0</v>
      </c>
      <c r="R81">
        <v>0</v>
      </c>
      <c r="S81">
        <v>0</v>
      </c>
      <c r="T81" t="s">
        <v>66</v>
      </c>
      <c r="W81" t="s">
        <v>77</v>
      </c>
      <c r="X81" t="s">
        <v>101</v>
      </c>
      <c r="Y81" t="s">
        <v>902</v>
      </c>
      <c r="AA81" t="s">
        <v>1567</v>
      </c>
      <c r="AB81" t="s">
        <v>1568</v>
      </c>
      <c r="AC81" t="s">
        <v>256</v>
      </c>
      <c r="AD81" s="96">
        <v>45097</v>
      </c>
      <c r="AE81" s="96">
        <v>45098</v>
      </c>
      <c r="AF81" s="96">
        <v>46559</v>
      </c>
      <c r="AG81" t="s">
        <v>994</v>
      </c>
      <c r="AH81" s="96">
        <v>46559</v>
      </c>
      <c r="AI81" t="s">
        <v>106</v>
      </c>
      <c r="AJ81" s="96">
        <v>46559</v>
      </c>
      <c r="AK81" t="s">
        <v>994</v>
      </c>
      <c r="AL81" t="s">
        <v>76</v>
      </c>
      <c r="AQ81" t="s">
        <v>1569</v>
      </c>
      <c r="AR81">
        <v>6016924452</v>
      </c>
      <c r="AS81" t="s">
        <v>1570</v>
      </c>
      <c r="AT81">
        <v>0</v>
      </c>
      <c r="AU81">
        <v>0</v>
      </c>
      <c r="AW81" t="s">
        <v>77</v>
      </c>
      <c r="AX81">
        <v>0</v>
      </c>
      <c r="AY81">
        <v>0</v>
      </c>
      <c r="AZ81">
        <v>0</v>
      </c>
      <c r="BB81" t="s">
        <v>66</v>
      </c>
      <c r="BC81">
        <v>0</v>
      </c>
    </row>
    <row r="82" spans="1:56" ht="22.5" hidden="1" customHeight="1">
      <c r="A82">
        <v>2023</v>
      </c>
      <c r="B82" t="s">
        <v>1571</v>
      </c>
      <c r="C82" t="s">
        <v>77</v>
      </c>
      <c r="D82" t="s">
        <v>57</v>
      </c>
      <c r="E82" t="s">
        <v>1572</v>
      </c>
      <c r="F82" t="s">
        <v>1573</v>
      </c>
      <c r="G82" t="s">
        <v>97</v>
      </c>
      <c r="H82" t="s">
        <v>250</v>
      </c>
      <c r="I82" t="s">
        <v>62</v>
      </c>
      <c r="L82" t="s">
        <v>1574</v>
      </c>
      <c r="M82">
        <v>830096094</v>
      </c>
      <c r="N82" t="s">
        <v>113</v>
      </c>
      <c r="O82" t="s">
        <v>65</v>
      </c>
      <c r="P82">
        <v>0</v>
      </c>
      <c r="Q82">
        <v>0</v>
      </c>
      <c r="R82">
        <v>0</v>
      </c>
      <c r="S82">
        <v>0</v>
      </c>
      <c r="T82" t="s">
        <v>66</v>
      </c>
      <c r="W82" t="s">
        <v>77</v>
      </c>
      <c r="X82" t="s">
        <v>101</v>
      </c>
      <c r="Y82" t="s">
        <v>902</v>
      </c>
      <c r="AA82" t="s">
        <v>1567</v>
      </c>
      <c r="AB82" t="s">
        <v>1575</v>
      </c>
      <c r="AC82" t="s">
        <v>256</v>
      </c>
      <c r="AD82" s="96">
        <v>45097</v>
      </c>
      <c r="AE82" s="96">
        <v>45099</v>
      </c>
      <c r="AF82" s="96">
        <v>46560</v>
      </c>
      <c r="AG82" t="s">
        <v>994</v>
      </c>
      <c r="AH82" s="96">
        <v>46560</v>
      </c>
      <c r="AI82" t="s">
        <v>106</v>
      </c>
      <c r="AJ82" s="96">
        <v>46560</v>
      </c>
      <c r="AK82" t="s">
        <v>994</v>
      </c>
      <c r="AL82" t="s">
        <v>76</v>
      </c>
      <c r="AQ82" t="s">
        <v>1576</v>
      </c>
      <c r="AR82">
        <v>6014937754</v>
      </c>
      <c r="AS82" t="s">
        <v>1577</v>
      </c>
      <c r="AT82">
        <v>0</v>
      </c>
      <c r="AU82">
        <v>0</v>
      </c>
      <c r="AW82" t="s">
        <v>77</v>
      </c>
      <c r="AX82">
        <v>0</v>
      </c>
      <c r="AY82">
        <v>0</v>
      </c>
      <c r="AZ82">
        <v>0</v>
      </c>
      <c r="BB82" t="s">
        <v>66</v>
      </c>
      <c r="BC82">
        <v>0</v>
      </c>
    </row>
    <row r="83" spans="1:56" ht="22.5" hidden="1" customHeight="1">
      <c r="A83">
        <v>2023</v>
      </c>
      <c r="B83" t="s">
        <v>1578</v>
      </c>
      <c r="C83">
        <v>91146</v>
      </c>
      <c r="D83" t="s">
        <v>57</v>
      </c>
      <c r="E83" t="s">
        <v>1579</v>
      </c>
      <c r="F83" t="s">
        <v>1580</v>
      </c>
      <c r="G83" t="s">
        <v>97</v>
      </c>
      <c r="H83" t="s">
        <v>98</v>
      </c>
      <c r="I83" t="s">
        <v>62</v>
      </c>
      <c r="L83" t="s">
        <v>1581</v>
      </c>
      <c r="M83">
        <v>800250713</v>
      </c>
      <c r="N83" t="s">
        <v>113</v>
      </c>
      <c r="O83" t="s">
        <v>65</v>
      </c>
      <c r="P83">
        <v>6295400000</v>
      </c>
      <c r="Q83">
        <v>0</v>
      </c>
      <c r="R83">
        <v>0</v>
      </c>
      <c r="S83">
        <v>6295400000</v>
      </c>
      <c r="T83" t="s">
        <v>66</v>
      </c>
      <c r="W83" t="s">
        <v>77</v>
      </c>
      <c r="X83" t="s">
        <v>388</v>
      </c>
      <c r="Y83" t="s">
        <v>902</v>
      </c>
      <c r="AA83" t="s">
        <v>1582</v>
      </c>
      <c r="AB83" t="s">
        <v>1583</v>
      </c>
      <c r="AC83" t="s">
        <v>226</v>
      </c>
      <c r="AD83" s="96">
        <v>45086</v>
      </c>
      <c r="AE83" s="96">
        <v>45106</v>
      </c>
      <c r="AF83" s="96">
        <v>45471</v>
      </c>
      <c r="AG83" t="s">
        <v>531</v>
      </c>
      <c r="AH83" s="96">
        <v>45471</v>
      </c>
      <c r="AI83" t="s">
        <v>106</v>
      </c>
      <c r="AJ83" s="96">
        <v>45471</v>
      </c>
      <c r="AK83" t="s">
        <v>531</v>
      </c>
      <c r="AL83" t="s">
        <v>76</v>
      </c>
      <c r="AS83">
        <v>0</v>
      </c>
      <c r="AT83">
        <v>0</v>
      </c>
      <c r="AU83">
        <v>0</v>
      </c>
      <c r="AW83" t="s">
        <v>77</v>
      </c>
      <c r="AX83">
        <v>0</v>
      </c>
      <c r="AY83">
        <v>0</v>
      </c>
      <c r="AZ83">
        <v>0</v>
      </c>
      <c r="BB83" t="s">
        <v>66</v>
      </c>
      <c r="BC83">
        <v>0</v>
      </c>
    </row>
    <row r="84" spans="1:56" ht="22.5" hidden="1" customHeight="1">
      <c r="A84">
        <v>2023</v>
      </c>
      <c r="B84" t="s">
        <v>1584</v>
      </c>
      <c r="C84" t="s">
        <v>77</v>
      </c>
      <c r="D84" t="s">
        <v>57</v>
      </c>
      <c r="E84" t="s">
        <v>1585</v>
      </c>
      <c r="F84" t="s">
        <v>1586</v>
      </c>
      <c r="G84" t="s">
        <v>97</v>
      </c>
      <c r="H84" t="s">
        <v>250</v>
      </c>
      <c r="I84" t="s">
        <v>62</v>
      </c>
      <c r="L84" t="s">
        <v>1587</v>
      </c>
      <c r="M84">
        <v>8000508287</v>
      </c>
      <c r="N84" t="s">
        <v>113</v>
      </c>
      <c r="O84" t="s">
        <v>65</v>
      </c>
      <c r="P84">
        <v>0</v>
      </c>
      <c r="Q84">
        <v>0</v>
      </c>
      <c r="R84">
        <v>0</v>
      </c>
      <c r="S84">
        <v>0</v>
      </c>
      <c r="T84" t="s">
        <v>66</v>
      </c>
      <c r="W84" t="s">
        <v>77</v>
      </c>
      <c r="X84" t="s">
        <v>101</v>
      </c>
      <c r="Y84" t="s">
        <v>902</v>
      </c>
      <c r="AA84" t="s">
        <v>1567</v>
      </c>
      <c r="AB84" t="s">
        <v>1588</v>
      </c>
      <c r="AC84" t="s">
        <v>256</v>
      </c>
      <c r="AD84" s="96">
        <v>45082</v>
      </c>
      <c r="AE84" s="96">
        <v>45105</v>
      </c>
      <c r="AF84" s="96">
        <v>46566</v>
      </c>
      <c r="AG84" t="s">
        <v>994</v>
      </c>
      <c r="AH84" s="96">
        <v>46566</v>
      </c>
      <c r="AI84" t="s">
        <v>106</v>
      </c>
      <c r="AJ84" s="96">
        <v>46566</v>
      </c>
      <c r="AK84" t="s">
        <v>994</v>
      </c>
      <c r="AL84" t="s">
        <v>76</v>
      </c>
      <c r="AS84">
        <v>0</v>
      </c>
      <c r="AT84">
        <v>0</v>
      </c>
      <c r="AU84">
        <v>0</v>
      </c>
      <c r="AW84" t="s">
        <v>77</v>
      </c>
      <c r="AX84">
        <v>0</v>
      </c>
      <c r="AY84">
        <v>0</v>
      </c>
      <c r="AZ84">
        <v>0</v>
      </c>
      <c r="BB84" t="s">
        <v>66</v>
      </c>
      <c r="BC84">
        <v>0</v>
      </c>
    </row>
    <row r="85" spans="1:56" ht="22.5" hidden="1" customHeight="1">
      <c r="A85">
        <v>2023</v>
      </c>
      <c r="B85" t="s">
        <v>1589</v>
      </c>
      <c r="C85" t="s">
        <v>77</v>
      </c>
      <c r="D85" t="s">
        <v>57</v>
      </c>
      <c r="E85" t="s">
        <v>1590</v>
      </c>
      <c r="F85" t="s">
        <v>1591</v>
      </c>
      <c r="G85" t="s">
        <v>97</v>
      </c>
      <c r="H85" t="s">
        <v>250</v>
      </c>
      <c r="I85" t="s">
        <v>62</v>
      </c>
      <c r="L85" t="s">
        <v>1592</v>
      </c>
      <c r="M85">
        <v>8300469991</v>
      </c>
      <c r="N85" t="s">
        <v>113</v>
      </c>
      <c r="O85" t="s">
        <v>65</v>
      </c>
      <c r="P85">
        <v>0</v>
      </c>
      <c r="Q85">
        <v>0</v>
      </c>
      <c r="R85">
        <v>0</v>
      </c>
      <c r="S85">
        <v>0</v>
      </c>
      <c r="T85" t="s">
        <v>66</v>
      </c>
      <c r="W85" t="s">
        <v>77</v>
      </c>
      <c r="X85" t="s">
        <v>101</v>
      </c>
      <c r="Y85" t="s">
        <v>902</v>
      </c>
      <c r="AA85" t="s">
        <v>1567</v>
      </c>
      <c r="AB85" t="s">
        <v>1593</v>
      </c>
      <c r="AC85" t="s">
        <v>256</v>
      </c>
      <c r="AD85" s="96">
        <v>45084</v>
      </c>
      <c r="AE85" s="96">
        <v>45105</v>
      </c>
      <c r="AF85" s="96">
        <v>46566</v>
      </c>
      <c r="AG85" t="s">
        <v>994</v>
      </c>
      <c r="AH85" s="96">
        <v>46566</v>
      </c>
      <c r="AI85" t="s">
        <v>106</v>
      </c>
      <c r="AJ85" s="96">
        <v>46566</v>
      </c>
      <c r="AK85" t="s">
        <v>994</v>
      </c>
      <c r="AL85" t="s">
        <v>76</v>
      </c>
      <c r="AS85">
        <v>0</v>
      </c>
      <c r="AT85">
        <v>0</v>
      </c>
      <c r="AU85">
        <v>0</v>
      </c>
      <c r="AW85" t="s">
        <v>77</v>
      </c>
      <c r="AX85">
        <v>0</v>
      </c>
      <c r="AY85">
        <v>0</v>
      </c>
      <c r="AZ85">
        <v>0</v>
      </c>
      <c r="BB85" t="s">
        <v>66</v>
      </c>
      <c r="BC85">
        <v>0</v>
      </c>
    </row>
    <row r="86" spans="1:56" ht="22.5" hidden="1" customHeight="1">
      <c r="A86">
        <v>2023</v>
      </c>
      <c r="B86" t="s">
        <v>1594</v>
      </c>
      <c r="C86">
        <v>89353</v>
      </c>
      <c r="D86" t="s">
        <v>57</v>
      </c>
      <c r="E86" t="s">
        <v>1595</v>
      </c>
      <c r="F86" t="s">
        <v>1596</v>
      </c>
      <c r="G86" t="s">
        <v>397</v>
      </c>
      <c r="H86" t="s">
        <v>127</v>
      </c>
      <c r="I86" t="s">
        <v>62</v>
      </c>
      <c r="L86" t="s">
        <v>1597</v>
      </c>
      <c r="M86">
        <v>900572437</v>
      </c>
      <c r="O86" t="s">
        <v>65</v>
      </c>
      <c r="P86">
        <v>482916123</v>
      </c>
      <c r="Q86">
        <v>0</v>
      </c>
      <c r="R86">
        <v>0</v>
      </c>
      <c r="S86">
        <v>482916123</v>
      </c>
      <c r="T86" t="s">
        <v>66</v>
      </c>
      <c r="W86" t="s">
        <v>77</v>
      </c>
      <c r="X86" t="s">
        <v>101</v>
      </c>
      <c r="Y86" t="s">
        <v>902</v>
      </c>
      <c r="Z86" t="s">
        <v>1598</v>
      </c>
      <c r="AA86" t="s">
        <v>1599</v>
      </c>
      <c r="AB86" t="s">
        <v>1600</v>
      </c>
      <c r="AC86" t="s">
        <v>445</v>
      </c>
      <c r="AD86" s="96">
        <v>45077</v>
      </c>
      <c r="AE86" s="96">
        <v>45086</v>
      </c>
      <c r="AF86" s="96">
        <v>45390</v>
      </c>
      <c r="AG86" t="s">
        <v>721</v>
      </c>
      <c r="AH86" s="96">
        <v>45543</v>
      </c>
      <c r="AI86" t="s">
        <v>525</v>
      </c>
      <c r="AJ86" s="96">
        <v>45543</v>
      </c>
      <c r="AK86" t="s">
        <v>483</v>
      </c>
      <c r="AL86" t="s">
        <v>76</v>
      </c>
      <c r="AS86">
        <v>0</v>
      </c>
      <c r="AT86">
        <v>0</v>
      </c>
      <c r="AU86">
        <v>0</v>
      </c>
      <c r="AW86" t="s">
        <v>77</v>
      </c>
      <c r="AX86">
        <v>0</v>
      </c>
      <c r="AY86">
        <v>0</v>
      </c>
      <c r="AZ86">
        <v>0</v>
      </c>
      <c r="BB86" t="s">
        <v>66</v>
      </c>
      <c r="BC86">
        <v>0</v>
      </c>
    </row>
    <row r="87" spans="1:56" ht="22.5" hidden="1" customHeight="1">
      <c r="A87">
        <v>2023</v>
      </c>
      <c r="B87" t="s">
        <v>1601</v>
      </c>
      <c r="C87" t="s">
        <v>77</v>
      </c>
      <c r="D87" t="s">
        <v>57</v>
      </c>
      <c r="E87" t="s">
        <v>1602</v>
      </c>
      <c r="F87" t="s">
        <v>1603</v>
      </c>
      <c r="G87" t="s">
        <v>97</v>
      </c>
      <c r="H87" t="s">
        <v>250</v>
      </c>
      <c r="I87" t="s">
        <v>62</v>
      </c>
      <c r="L87" t="s">
        <v>1604</v>
      </c>
      <c r="M87">
        <v>830098453</v>
      </c>
      <c r="N87" t="s">
        <v>113</v>
      </c>
      <c r="O87" t="s">
        <v>65</v>
      </c>
      <c r="P87">
        <v>0</v>
      </c>
      <c r="Q87">
        <v>0</v>
      </c>
      <c r="R87">
        <v>0</v>
      </c>
      <c r="S87">
        <v>0</v>
      </c>
      <c r="T87" t="s">
        <v>66</v>
      </c>
      <c r="W87" t="s">
        <v>77</v>
      </c>
      <c r="X87" t="s">
        <v>101</v>
      </c>
      <c r="Y87" t="s">
        <v>902</v>
      </c>
      <c r="AA87" t="s">
        <v>1567</v>
      </c>
      <c r="AB87" t="s">
        <v>1605</v>
      </c>
      <c r="AC87" t="s">
        <v>256</v>
      </c>
      <c r="AD87" s="96">
        <v>45079</v>
      </c>
      <c r="AE87" s="96">
        <v>45091</v>
      </c>
      <c r="AF87" s="96">
        <v>46552</v>
      </c>
      <c r="AG87" t="s">
        <v>994</v>
      </c>
      <c r="AH87" s="96">
        <v>46552</v>
      </c>
      <c r="AI87" t="s">
        <v>106</v>
      </c>
      <c r="AJ87" s="96">
        <v>46552</v>
      </c>
      <c r="AK87" t="s">
        <v>994</v>
      </c>
      <c r="AL87" t="s">
        <v>76</v>
      </c>
      <c r="AQ87" t="s">
        <v>1606</v>
      </c>
      <c r="AR87">
        <v>3123244043</v>
      </c>
      <c r="AS87" t="s">
        <v>1607</v>
      </c>
      <c r="AT87" t="s">
        <v>582</v>
      </c>
      <c r="AU87" t="s">
        <v>582</v>
      </c>
      <c r="AV87" t="s">
        <v>582</v>
      </c>
      <c r="AW87" t="s">
        <v>77</v>
      </c>
      <c r="AX87" t="s">
        <v>123</v>
      </c>
      <c r="AY87" t="s">
        <v>113</v>
      </c>
      <c r="AZ87" t="s">
        <v>124</v>
      </c>
      <c r="BB87" t="s">
        <v>66</v>
      </c>
      <c r="BC87" t="s">
        <v>77</v>
      </c>
    </row>
    <row r="88" spans="1:56" ht="22.5" hidden="1" customHeight="1">
      <c r="A88">
        <v>2023</v>
      </c>
      <c r="B88" t="s">
        <v>1608</v>
      </c>
      <c r="C88" t="s">
        <v>77</v>
      </c>
      <c r="D88" t="s">
        <v>57</v>
      </c>
      <c r="E88" t="s">
        <v>1609</v>
      </c>
      <c r="F88" t="s">
        <v>1610</v>
      </c>
      <c r="G88" t="s">
        <v>97</v>
      </c>
      <c r="H88" t="s">
        <v>250</v>
      </c>
      <c r="I88" t="s">
        <v>62</v>
      </c>
      <c r="L88" t="s">
        <v>1611</v>
      </c>
      <c r="M88">
        <v>9001165843</v>
      </c>
      <c r="O88" t="s">
        <v>65</v>
      </c>
      <c r="P88">
        <v>0</v>
      </c>
      <c r="Q88">
        <v>0</v>
      </c>
      <c r="R88">
        <v>0</v>
      </c>
      <c r="S88">
        <v>0</v>
      </c>
      <c r="T88" t="s">
        <v>66</v>
      </c>
      <c r="W88" t="s">
        <v>77</v>
      </c>
      <c r="X88" t="s">
        <v>101</v>
      </c>
      <c r="Y88" t="s">
        <v>902</v>
      </c>
      <c r="AA88" t="s">
        <v>1567</v>
      </c>
      <c r="AB88" t="s">
        <v>1612</v>
      </c>
      <c r="AC88" t="s">
        <v>256</v>
      </c>
      <c r="AD88" s="96">
        <v>45078</v>
      </c>
      <c r="AE88" s="96">
        <v>45105</v>
      </c>
      <c r="AF88" s="96">
        <v>46566</v>
      </c>
      <c r="AG88" t="s">
        <v>994</v>
      </c>
      <c r="AH88" s="96">
        <v>46566</v>
      </c>
      <c r="AI88" t="s">
        <v>106</v>
      </c>
      <c r="AJ88" s="96">
        <v>46566</v>
      </c>
      <c r="AK88" t="s">
        <v>994</v>
      </c>
      <c r="AL88" t="s">
        <v>76</v>
      </c>
      <c r="AQ88" t="s">
        <v>1613</v>
      </c>
      <c r="AR88">
        <v>3153445444</v>
      </c>
      <c r="AS88" t="s">
        <v>1614</v>
      </c>
      <c r="AT88" t="s">
        <v>582</v>
      </c>
      <c r="AU88" t="s">
        <v>582</v>
      </c>
      <c r="AV88" t="s">
        <v>582</v>
      </c>
      <c r="AW88" t="s">
        <v>77</v>
      </c>
      <c r="AX88" t="s">
        <v>123</v>
      </c>
      <c r="AY88" t="s">
        <v>113</v>
      </c>
      <c r="AZ88" t="s">
        <v>124</v>
      </c>
      <c r="BB88" t="s">
        <v>66</v>
      </c>
      <c r="BC88" t="s">
        <v>77</v>
      </c>
    </row>
    <row r="89" spans="1:56" ht="22.5" hidden="1" customHeight="1">
      <c r="A89">
        <v>2023</v>
      </c>
      <c r="B89" t="s">
        <v>1615</v>
      </c>
      <c r="C89" t="s">
        <v>77</v>
      </c>
      <c r="D89" t="s">
        <v>57</v>
      </c>
      <c r="E89" t="s">
        <v>1616</v>
      </c>
      <c r="F89" t="s">
        <v>1617</v>
      </c>
      <c r="G89" t="s">
        <v>97</v>
      </c>
      <c r="H89" t="s">
        <v>250</v>
      </c>
      <c r="I89" t="s">
        <v>62</v>
      </c>
      <c r="L89" t="s">
        <v>1618</v>
      </c>
      <c r="M89">
        <v>8300617429</v>
      </c>
      <c r="N89" t="s">
        <v>113</v>
      </c>
      <c r="O89" t="s">
        <v>65</v>
      </c>
      <c r="P89">
        <v>0</v>
      </c>
      <c r="Q89">
        <v>0</v>
      </c>
      <c r="R89">
        <v>0</v>
      </c>
      <c r="S89">
        <v>0</v>
      </c>
      <c r="T89" t="s">
        <v>66</v>
      </c>
      <c r="W89" t="s">
        <v>77</v>
      </c>
      <c r="X89" t="s">
        <v>101</v>
      </c>
      <c r="Y89" t="s">
        <v>902</v>
      </c>
      <c r="AA89" t="s">
        <v>1567</v>
      </c>
      <c r="AB89" t="s">
        <v>1619</v>
      </c>
      <c r="AC89" t="s">
        <v>256</v>
      </c>
      <c r="AD89" s="96">
        <v>45079</v>
      </c>
      <c r="AE89" s="96">
        <v>45105</v>
      </c>
      <c r="AF89" s="96">
        <v>46566</v>
      </c>
      <c r="AG89" t="s">
        <v>994</v>
      </c>
      <c r="AH89" s="96">
        <v>46566</v>
      </c>
      <c r="AI89" t="s">
        <v>106</v>
      </c>
      <c r="AJ89" s="96">
        <v>46566</v>
      </c>
      <c r="AK89" t="s">
        <v>994</v>
      </c>
      <c r="AL89" t="s">
        <v>76</v>
      </c>
      <c r="AQ89" t="s">
        <v>1620</v>
      </c>
      <c r="AR89">
        <v>3107818704</v>
      </c>
      <c r="AS89" t="s">
        <v>1621</v>
      </c>
      <c r="AT89" t="s">
        <v>582</v>
      </c>
      <c r="AU89" t="s">
        <v>582</v>
      </c>
      <c r="AV89" t="s">
        <v>582</v>
      </c>
      <c r="AW89" t="s">
        <v>77</v>
      </c>
      <c r="AX89" t="s">
        <v>123</v>
      </c>
      <c r="AY89" t="s">
        <v>113</v>
      </c>
      <c r="AZ89" t="s">
        <v>124</v>
      </c>
      <c r="BB89" t="s">
        <v>66</v>
      </c>
      <c r="BC89" t="s">
        <v>77</v>
      </c>
    </row>
    <row r="90" spans="1:56" ht="22.5" hidden="1" customHeight="1">
      <c r="A90">
        <v>2023</v>
      </c>
      <c r="B90" t="s">
        <v>1622</v>
      </c>
      <c r="C90" t="s">
        <v>77</v>
      </c>
      <c r="D90" t="s">
        <v>57</v>
      </c>
      <c r="E90" t="s">
        <v>1623</v>
      </c>
      <c r="F90" t="s">
        <v>1624</v>
      </c>
      <c r="G90" t="s">
        <v>97</v>
      </c>
      <c r="H90" t="s">
        <v>250</v>
      </c>
      <c r="I90" t="s">
        <v>62</v>
      </c>
      <c r="L90" t="s">
        <v>1625</v>
      </c>
      <c r="M90">
        <v>9001261148</v>
      </c>
      <c r="N90" t="s">
        <v>113</v>
      </c>
      <c r="O90" t="s">
        <v>65</v>
      </c>
      <c r="P90">
        <v>0</v>
      </c>
      <c r="Q90">
        <v>0</v>
      </c>
      <c r="R90">
        <v>0</v>
      </c>
      <c r="S90">
        <v>0</v>
      </c>
      <c r="T90" t="s">
        <v>66</v>
      </c>
      <c r="W90" t="s">
        <v>77</v>
      </c>
      <c r="X90" t="s">
        <v>101</v>
      </c>
      <c r="Y90" t="s">
        <v>902</v>
      </c>
      <c r="AA90" t="s">
        <v>1567</v>
      </c>
      <c r="AB90" t="s">
        <v>1626</v>
      </c>
      <c r="AC90" t="s">
        <v>256</v>
      </c>
      <c r="AD90" s="96">
        <v>45079</v>
      </c>
      <c r="AE90" s="96">
        <v>45105</v>
      </c>
      <c r="AF90" s="96">
        <v>46565</v>
      </c>
      <c r="AG90" t="s">
        <v>1047</v>
      </c>
      <c r="AH90" s="96">
        <v>46565</v>
      </c>
      <c r="AI90" t="s">
        <v>106</v>
      </c>
      <c r="AJ90" s="96">
        <v>46565</v>
      </c>
      <c r="AK90" t="s">
        <v>1047</v>
      </c>
      <c r="AL90" t="s">
        <v>76</v>
      </c>
      <c r="AQ90" t="s">
        <v>1627</v>
      </c>
      <c r="AR90">
        <v>3133930895</v>
      </c>
      <c r="AS90" t="s">
        <v>1628</v>
      </c>
      <c r="AT90" t="s">
        <v>582</v>
      </c>
      <c r="AU90" t="s">
        <v>582</v>
      </c>
      <c r="AV90" t="s">
        <v>582</v>
      </c>
      <c r="AW90" t="s">
        <v>77</v>
      </c>
      <c r="AX90" t="s">
        <v>123</v>
      </c>
      <c r="AY90" t="s">
        <v>113</v>
      </c>
      <c r="AZ90" t="s">
        <v>124</v>
      </c>
      <c r="BB90" t="s">
        <v>66</v>
      </c>
      <c r="BC90" t="s">
        <v>77</v>
      </c>
    </row>
    <row r="91" spans="1:56" ht="22.5" hidden="1" customHeight="1">
      <c r="A91">
        <v>2023</v>
      </c>
      <c r="B91" t="s">
        <v>1629</v>
      </c>
      <c r="C91" t="s">
        <v>77</v>
      </c>
      <c r="D91" t="s">
        <v>57</v>
      </c>
      <c r="E91" t="s">
        <v>1630</v>
      </c>
      <c r="F91" t="s">
        <v>1631</v>
      </c>
      <c r="G91" t="s">
        <v>97</v>
      </c>
      <c r="H91" t="s">
        <v>250</v>
      </c>
      <c r="I91" t="s">
        <v>62</v>
      </c>
      <c r="L91" t="s">
        <v>1632</v>
      </c>
      <c r="M91">
        <v>9000001139</v>
      </c>
      <c r="N91" t="s">
        <v>113</v>
      </c>
      <c r="O91" t="s">
        <v>65</v>
      </c>
      <c r="P91">
        <v>0</v>
      </c>
      <c r="Q91">
        <v>0</v>
      </c>
      <c r="R91">
        <v>0</v>
      </c>
      <c r="S91">
        <v>0</v>
      </c>
      <c r="T91" t="s">
        <v>66</v>
      </c>
      <c r="W91" t="s">
        <v>77</v>
      </c>
      <c r="X91" t="s">
        <v>101</v>
      </c>
      <c r="Y91" t="s">
        <v>902</v>
      </c>
      <c r="AA91" t="s">
        <v>1567</v>
      </c>
      <c r="AB91" t="s">
        <v>1633</v>
      </c>
      <c r="AC91" t="s">
        <v>256</v>
      </c>
      <c r="AD91" s="96">
        <v>45078</v>
      </c>
      <c r="AE91" s="96">
        <v>45105</v>
      </c>
      <c r="AF91" s="96">
        <v>46566</v>
      </c>
      <c r="AG91" t="s">
        <v>994</v>
      </c>
      <c r="AH91" s="96">
        <v>46566</v>
      </c>
      <c r="AI91" t="s">
        <v>106</v>
      </c>
      <c r="AJ91" s="96">
        <v>46566</v>
      </c>
      <c r="AK91" t="s">
        <v>994</v>
      </c>
      <c r="AL91" t="s">
        <v>76</v>
      </c>
      <c r="AQ91" t="s">
        <v>1634</v>
      </c>
      <c r="AR91">
        <v>3014687875</v>
      </c>
      <c r="AS91" t="s">
        <v>1635</v>
      </c>
      <c r="AT91" t="s">
        <v>582</v>
      </c>
      <c r="AU91" t="s">
        <v>582</v>
      </c>
      <c r="AV91" t="s">
        <v>582</v>
      </c>
      <c r="AW91" t="s">
        <v>77</v>
      </c>
      <c r="AX91" t="s">
        <v>123</v>
      </c>
      <c r="AY91" t="s">
        <v>113</v>
      </c>
      <c r="AZ91" t="s">
        <v>124</v>
      </c>
      <c r="BB91" t="s">
        <v>66</v>
      </c>
      <c r="BC91" t="s">
        <v>77</v>
      </c>
    </row>
    <row r="92" spans="1:56" ht="22.5" hidden="1" customHeight="1">
      <c r="A92">
        <v>2023</v>
      </c>
      <c r="B92" t="s">
        <v>1636</v>
      </c>
      <c r="C92" t="s">
        <v>77</v>
      </c>
      <c r="D92" t="s">
        <v>57</v>
      </c>
      <c r="E92" t="s">
        <v>1637</v>
      </c>
      <c r="F92" t="s">
        <v>1638</v>
      </c>
      <c r="G92" t="s">
        <v>97</v>
      </c>
      <c r="H92" t="s">
        <v>250</v>
      </c>
      <c r="I92" t="s">
        <v>62</v>
      </c>
      <c r="L92" t="s">
        <v>1639</v>
      </c>
      <c r="M92">
        <v>8001646298</v>
      </c>
      <c r="N92" t="s">
        <v>113</v>
      </c>
      <c r="O92" t="s">
        <v>65</v>
      </c>
      <c r="P92">
        <v>0</v>
      </c>
      <c r="Q92">
        <v>0</v>
      </c>
      <c r="R92">
        <v>0</v>
      </c>
      <c r="S92">
        <v>0</v>
      </c>
      <c r="T92" t="s">
        <v>66</v>
      </c>
      <c r="W92" t="s">
        <v>77</v>
      </c>
      <c r="X92" t="s">
        <v>101</v>
      </c>
      <c r="Y92" t="s">
        <v>902</v>
      </c>
      <c r="AA92" t="s">
        <v>1567</v>
      </c>
      <c r="AB92" t="s">
        <v>1640</v>
      </c>
      <c r="AC92" t="s">
        <v>256</v>
      </c>
      <c r="AD92" s="96">
        <v>45079</v>
      </c>
      <c r="AE92" s="96">
        <v>45091</v>
      </c>
      <c r="AF92" s="96">
        <v>46552</v>
      </c>
      <c r="AG92" t="s">
        <v>994</v>
      </c>
      <c r="AH92" s="96">
        <v>46552</v>
      </c>
      <c r="AI92" t="s">
        <v>106</v>
      </c>
      <c r="AJ92" s="96">
        <v>46552</v>
      </c>
      <c r="AK92" t="s">
        <v>994</v>
      </c>
      <c r="AL92" t="s">
        <v>76</v>
      </c>
      <c r="AR92">
        <v>3182423005</v>
      </c>
      <c r="AS92" t="s">
        <v>1641</v>
      </c>
      <c r="AT92" t="s">
        <v>582</v>
      </c>
      <c r="AU92" t="s">
        <v>582</v>
      </c>
      <c r="AV92" t="s">
        <v>582</v>
      </c>
      <c r="AW92" t="s">
        <v>77</v>
      </c>
      <c r="AX92" t="s">
        <v>123</v>
      </c>
      <c r="AY92" t="s">
        <v>113</v>
      </c>
      <c r="AZ92" t="s">
        <v>124</v>
      </c>
      <c r="BB92" t="s">
        <v>66</v>
      </c>
      <c r="BC92" t="s">
        <v>77</v>
      </c>
    </row>
    <row r="93" spans="1:56" ht="22.5" hidden="1" customHeight="1">
      <c r="A93">
        <v>2023</v>
      </c>
      <c r="B93" t="s">
        <v>1642</v>
      </c>
      <c r="C93" t="s">
        <v>77</v>
      </c>
      <c r="D93" t="s">
        <v>57</v>
      </c>
      <c r="E93" t="s">
        <v>1643</v>
      </c>
      <c r="F93" t="s">
        <v>1644</v>
      </c>
      <c r="G93" t="s">
        <v>97</v>
      </c>
      <c r="H93" t="s">
        <v>250</v>
      </c>
      <c r="I93" t="s">
        <v>62</v>
      </c>
      <c r="L93" t="s">
        <v>1645</v>
      </c>
      <c r="M93">
        <v>8604009587</v>
      </c>
      <c r="N93" t="s">
        <v>113</v>
      </c>
      <c r="O93" t="s">
        <v>65</v>
      </c>
      <c r="P93">
        <v>0</v>
      </c>
      <c r="Q93">
        <v>0</v>
      </c>
      <c r="R93">
        <v>0</v>
      </c>
      <c r="S93">
        <v>0</v>
      </c>
      <c r="T93" t="s">
        <v>66</v>
      </c>
      <c r="W93" t="s">
        <v>77</v>
      </c>
      <c r="X93" t="s">
        <v>101</v>
      </c>
      <c r="Y93" t="s">
        <v>902</v>
      </c>
      <c r="AA93" t="s">
        <v>1567</v>
      </c>
      <c r="AB93" t="s">
        <v>1646</v>
      </c>
      <c r="AC93" t="s">
        <v>256</v>
      </c>
      <c r="AD93" s="96">
        <v>45078</v>
      </c>
      <c r="AE93" s="96">
        <v>45091</v>
      </c>
      <c r="AF93" s="96">
        <v>46552</v>
      </c>
      <c r="AG93" t="s">
        <v>994</v>
      </c>
      <c r="AH93" s="96">
        <v>46552</v>
      </c>
      <c r="AI93" t="s">
        <v>106</v>
      </c>
      <c r="AJ93" s="96">
        <v>46552</v>
      </c>
      <c r="AK93" t="s">
        <v>994</v>
      </c>
      <c r="AL93" t="s">
        <v>76</v>
      </c>
      <c r="AQ93" t="s">
        <v>1647</v>
      </c>
      <c r="AR93">
        <v>3112359039</v>
      </c>
      <c r="AS93" t="s">
        <v>1648</v>
      </c>
      <c r="AT93" t="s">
        <v>582</v>
      </c>
      <c r="AU93" t="s">
        <v>582</v>
      </c>
      <c r="AV93" t="s">
        <v>582</v>
      </c>
      <c r="AW93" t="s">
        <v>77</v>
      </c>
      <c r="AX93" t="s">
        <v>123</v>
      </c>
      <c r="AY93" t="s">
        <v>113</v>
      </c>
      <c r="AZ93" t="s">
        <v>124</v>
      </c>
      <c r="BB93" t="s">
        <v>66</v>
      </c>
      <c r="BC93" t="s">
        <v>77</v>
      </c>
    </row>
    <row r="94" spans="1:56" ht="22.5" hidden="1" customHeight="1">
      <c r="A94">
        <v>2023</v>
      </c>
      <c r="B94" t="s">
        <v>1649</v>
      </c>
      <c r="C94">
        <v>90465</v>
      </c>
      <c r="D94" t="s">
        <v>57</v>
      </c>
      <c r="E94" t="s">
        <v>1650</v>
      </c>
      <c r="F94" t="s">
        <v>1651</v>
      </c>
      <c r="G94" t="s">
        <v>97</v>
      </c>
      <c r="H94" t="s">
        <v>98</v>
      </c>
      <c r="I94" t="s">
        <v>62</v>
      </c>
      <c r="L94" t="s">
        <v>1652</v>
      </c>
      <c r="M94">
        <v>901508361</v>
      </c>
      <c r="O94" t="s">
        <v>65</v>
      </c>
      <c r="P94">
        <v>11156080180</v>
      </c>
      <c r="Q94">
        <v>0</v>
      </c>
      <c r="R94">
        <v>0</v>
      </c>
      <c r="S94">
        <v>11156080180</v>
      </c>
      <c r="T94" t="s">
        <v>66</v>
      </c>
      <c r="W94" t="s">
        <v>77</v>
      </c>
      <c r="X94" t="s">
        <v>215</v>
      </c>
      <c r="Y94" t="s">
        <v>902</v>
      </c>
      <c r="Z94" t="s">
        <v>1653</v>
      </c>
      <c r="AA94" t="s">
        <v>1654</v>
      </c>
      <c r="AB94" t="s">
        <v>1655</v>
      </c>
      <c r="AC94" t="s">
        <v>445</v>
      </c>
      <c r="AD94" s="96">
        <v>45065</v>
      </c>
      <c r="AE94" s="96">
        <v>45071</v>
      </c>
      <c r="AF94" s="96">
        <v>47848</v>
      </c>
      <c r="AG94" t="s">
        <v>1656</v>
      </c>
      <c r="AH94" s="96">
        <v>47848</v>
      </c>
      <c r="AI94" t="s">
        <v>106</v>
      </c>
      <c r="AJ94" s="96">
        <v>47848</v>
      </c>
      <c r="AK94" t="s">
        <v>1656</v>
      </c>
      <c r="AL94" t="s">
        <v>76</v>
      </c>
      <c r="AS94">
        <v>0</v>
      </c>
      <c r="AT94">
        <v>0</v>
      </c>
      <c r="AU94">
        <v>0</v>
      </c>
      <c r="AW94" t="s">
        <v>77</v>
      </c>
      <c r="AX94">
        <v>0</v>
      </c>
      <c r="AY94">
        <v>0</v>
      </c>
      <c r="AZ94">
        <v>0</v>
      </c>
      <c r="BB94" t="s">
        <v>66</v>
      </c>
      <c r="BC94">
        <v>0</v>
      </c>
    </row>
    <row r="95" spans="1:56" ht="22.5" hidden="1" customHeight="1">
      <c r="A95">
        <v>2023</v>
      </c>
      <c r="B95" t="s">
        <v>1657</v>
      </c>
      <c r="C95">
        <v>89490</v>
      </c>
      <c r="D95" t="s">
        <v>94</v>
      </c>
      <c r="E95" t="s">
        <v>1658</v>
      </c>
      <c r="F95" t="s">
        <v>1659</v>
      </c>
      <c r="G95" t="s">
        <v>97</v>
      </c>
      <c r="H95" t="s">
        <v>98</v>
      </c>
      <c r="I95" t="s">
        <v>62</v>
      </c>
      <c r="L95" t="s">
        <v>1660</v>
      </c>
      <c r="M95" t="s">
        <v>231</v>
      </c>
      <c r="O95" t="s">
        <v>65</v>
      </c>
      <c r="P95">
        <v>3208080526</v>
      </c>
      <c r="Q95">
        <v>0</v>
      </c>
      <c r="R95">
        <v>0</v>
      </c>
      <c r="S95">
        <v>3208080526</v>
      </c>
      <c r="T95" t="s">
        <v>66</v>
      </c>
      <c r="W95" t="s">
        <v>77</v>
      </c>
      <c r="X95" t="s">
        <v>215</v>
      </c>
      <c r="Y95" t="s">
        <v>902</v>
      </c>
      <c r="AA95" t="s">
        <v>1661</v>
      </c>
      <c r="AB95" t="s">
        <v>1662</v>
      </c>
      <c r="AC95" t="s">
        <v>145</v>
      </c>
      <c r="AD95" s="96">
        <v>45042</v>
      </c>
      <c r="AE95" s="96">
        <v>45098</v>
      </c>
      <c r="AF95" s="96">
        <v>45504</v>
      </c>
      <c r="AG95" t="s">
        <v>1663</v>
      </c>
      <c r="AH95" s="96">
        <v>45504</v>
      </c>
      <c r="AI95" t="s">
        <v>106</v>
      </c>
      <c r="AJ95" s="96">
        <v>45504</v>
      </c>
      <c r="AK95" t="s">
        <v>1663</v>
      </c>
      <c r="AL95" t="s">
        <v>76</v>
      </c>
      <c r="AS95">
        <v>0</v>
      </c>
      <c r="AT95">
        <v>0</v>
      </c>
      <c r="AU95">
        <v>0</v>
      </c>
      <c r="AW95" t="s">
        <v>77</v>
      </c>
      <c r="AX95" t="s">
        <v>123</v>
      </c>
      <c r="AY95" t="s">
        <v>113</v>
      </c>
      <c r="AZ95" t="s">
        <v>124</v>
      </c>
      <c r="BB95" t="s">
        <v>66</v>
      </c>
      <c r="BC95" t="s">
        <v>77</v>
      </c>
    </row>
    <row r="96" spans="1:56" ht="22.5" hidden="1" customHeight="1">
      <c r="A96">
        <v>2023</v>
      </c>
      <c r="B96" t="s">
        <v>1664</v>
      </c>
      <c r="C96" t="s">
        <v>77</v>
      </c>
      <c r="D96" t="s">
        <v>57</v>
      </c>
      <c r="E96" t="s">
        <v>1665</v>
      </c>
      <c r="F96" t="s">
        <v>1666</v>
      </c>
      <c r="G96" t="s">
        <v>97</v>
      </c>
      <c r="H96" t="s">
        <v>250</v>
      </c>
      <c r="I96" t="s">
        <v>62</v>
      </c>
      <c r="L96" t="s">
        <v>1667</v>
      </c>
      <c r="M96">
        <v>8300571535</v>
      </c>
      <c r="N96" t="s">
        <v>113</v>
      </c>
      <c r="O96" t="s">
        <v>65</v>
      </c>
      <c r="P96">
        <v>0</v>
      </c>
      <c r="Q96">
        <v>0</v>
      </c>
      <c r="R96">
        <v>0</v>
      </c>
      <c r="S96">
        <v>0</v>
      </c>
      <c r="T96" t="s">
        <v>66</v>
      </c>
      <c r="W96" t="s">
        <v>77</v>
      </c>
      <c r="X96" t="s">
        <v>101</v>
      </c>
      <c r="Y96" t="s">
        <v>902</v>
      </c>
      <c r="AA96" t="s">
        <v>1668</v>
      </c>
      <c r="AB96" t="s">
        <v>1669</v>
      </c>
      <c r="AC96" t="s">
        <v>256</v>
      </c>
      <c r="AD96" s="96">
        <v>45041</v>
      </c>
      <c r="AE96" s="96">
        <v>45042</v>
      </c>
      <c r="AF96" s="96">
        <v>46503</v>
      </c>
      <c r="AG96" t="s">
        <v>994</v>
      </c>
      <c r="AH96" s="96">
        <v>46503</v>
      </c>
      <c r="AI96" t="s">
        <v>106</v>
      </c>
      <c r="AJ96" s="96">
        <v>46503</v>
      </c>
      <c r="AK96" t="s">
        <v>994</v>
      </c>
      <c r="AL96" t="s">
        <v>76</v>
      </c>
      <c r="AQ96" t="s">
        <v>1670</v>
      </c>
      <c r="AR96">
        <v>4650894</v>
      </c>
      <c r="AS96" t="s">
        <v>1671</v>
      </c>
      <c r="AT96" t="s">
        <v>77</v>
      </c>
      <c r="AU96" t="s">
        <v>77</v>
      </c>
      <c r="AV96" t="s">
        <v>77</v>
      </c>
      <c r="AW96" t="s">
        <v>77</v>
      </c>
      <c r="AX96" t="s">
        <v>123</v>
      </c>
      <c r="AY96" t="s">
        <v>113</v>
      </c>
      <c r="AZ96" t="s">
        <v>124</v>
      </c>
      <c r="BA96" s="96">
        <v>39604</v>
      </c>
      <c r="BB96" t="s">
        <v>66</v>
      </c>
      <c r="BC96" t="s">
        <v>77</v>
      </c>
      <c r="BD96" t="s">
        <v>1672</v>
      </c>
    </row>
    <row r="97" spans="1:56" ht="22.5" hidden="1" customHeight="1">
      <c r="A97">
        <v>2023</v>
      </c>
      <c r="B97" t="s">
        <v>1673</v>
      </c>
      <c r="C97" t="s">
        <v>77</v>
      </c>
      <c r="D97" t="s">
        <v>57</v>
      </c>
      <c r="E97" t="s">
        <v>1674</v>
      </c>
      <c r="F97" t="s">
        <v>1675</v>
      </c>
      <c r="G97" t="s">
        <v>97</v>
      </c>
      <c r="H97" t="s">
        <v>250</v>
      </c>
      <c r="I97" t="s">
        <v>62</v>
      </c>
      <c r="L97" t="s">
        <v>1676</v>
      </c>
      <c r="M97">
        <v>901461984</v>
      </c>
      <c r="N97" t="s">
        <v>113</v>
      </c>
      <c r="O97" t="s">
        <v>65</v>
      </c>
      <c r="P97">
        <v>0</v>
      </c>
      <c r="Q97">
        <v>0</v>
      </c>
      <c r="R97">
        <v>0</v>
      </c>
      <c r="S97">
        <v>0</v>
      </c>
      <c r="T97" t="s">
        <v>66</v>
      </c>
      <c r="W97" t="s">
        <v>77</v>
      </c>
      <c r="X97" t="s">
        <v>101</v>
      </c>
      <c r="Y97" t="s">
        <v>902</v>
      </c>
      <c r="AA97" t="s">
        <v>1668</v>
      </c>
      <c r="AB97" t="s">
        <v>1677</v>
      </c>
      <c r="AC97" t="s">
        <v>256</v>
      </c>
      <c r="AD97" s="96">
        <v>45041</v>
      </c>
      <c r="AE97" s="96">
        <v>45042</v>
      </c>
      <c r="AF97" s="96">
        <v>46503</v>
      </c>
      <c r="AG97" t="s">
        <v>994</v>
      </c>
      <c r="AH97" s="96">
        <v>46503</v>
      </c>
      <c r="AI97" t="s">
        <v>106</v>
      </c>
      <c r="AJ97" s="96">
        <v>46503</v>
      </c>
      <c r="AK97" t="s">
        <v>994</v>
      </c>
      <c r="AL97" t="s">
        <v>76</v>
      </c>
      <c r="AQ97" t="s">
        <v>1678</v>
      </c>
      <c r="AR97">
        <v>3232063696</v>
      </c>
      <c r="AS97" t="s">
        <v>1679</v>
      </c>
      <c r="AT97" t="s">
        <v>77</v>
      </c>
      <c r="AU97" t="s">
        <v>77</v>
      </c>
      <c r="AV97" t="s">
        <v>77</v>
      </c>
      <c r="AW97" t="s">
        <v>77</v>
      </c>
      <c r="AX97" t="s">
        <v>123</v>
      </c>
      <c r="AY97" t="s">
        <v>113</v>
      </c>
      <c r="AZ97" t="s">
        <v>124</v>
      </c>
      <c r="BA97" s="96">
        <v>44678</v>
      </c>
      <c r="BB97" t="s">
        <v>66</v>
      </c>
      <c r="BC97" t="s">
        <v>77</v>
      </c>
      <c r="BD97" t="s">
        <v>1680</v>
      </c>
    </row>
    <row r="98" spans="1:56" ht="22.5" hidden="1" customHeight="1">
      <c r="A98">
        <v>2023</v>
      </c>
      <c r="B98" t="s">
        <v>1681</v>
      </c>
      <c r="C98" t="s">
        <v>77</v>
      </c>
      <c r="D98" t="s">
        <v>57</v>
      </c>
      <c r="E98" t="s">
        <v>1682</v>
      </c>
      <c r="F98" t="s">
        <v>1683</v>
      </c>
      <c r="G98" t="s">
        <v>97</v>
      </c>
      <c r="H98" t="s">
        <v>250</v>
      </c>
      <c r="I98" t="s">
        <v>62</v>
      </c>
      <c r="L98" t="s">
        <v>1684</v>
      </c>
      <c r="M98">
        <v>900297607</v>
      </c>
      <c r="N98" t="s">
        <v>113</v>
      </c>
      <c r="O98" t="s">
        <v>65</v>
      </c>
      <c r="P98">
        <v>0</v>
      </c>
      <c r="Q98">
        <v>0</v>
      </c>
      <c r="R98">
        <v>0</v>
      </c>
      <c r="S98">
        <v>0</v>
      </c>
      <c r="T98" t="s">
        <v>66</v>
      </c>
      <c r="W98" t="s">
        <v>77</v>
      </c>
      <c r="X98" t="s">
        <v>101</v>
      </c>
      <c r="Y98" t="s">
        <v>902</v>
      </c>
      <c r="AA98" t="s">
        <v>1668</v>
      </c>
      <c r="AB98" t="s">
        <v>1685</v>
      </c>
      <c r="AC98" t="s">
        <v>256</v>
      </c>
      <c r="AD98" s="96">
        <v>45041</v>
      </c>
      <c r="AE98" s="96">
        <v>45042</v>
      </c>
      <c r="AF98" s="96">
        <v>46503</v>
      </c>
      <c r="AG98" t="s">
        <v>994</v>
      </c>
      <c r="AH98" s="96">
        <v>46503</v>
      </c>
      <c r="AI98" t="s">
        <v>106</v>
      </c>
      <c r="AJ98" s="96">
        <v>46503</v>
      </c>
      <c r="AK98" t="s">
        <v>994</v>
      </c>
      <c r="AL98" t="s">
        <v>76</v>
      </c>
      <c r="AQ98" t="s">
        <v>1686</v>
      </c>
      <c r="AR98">
        <v>3114787890</v>
      </c>
      <c r="AS98" t="s">
        <v>1687</v>
      </c>
      <c r="AT98" t="s">
        <v>77</v>
      </c>
      <c r="AU98" t="s">
        <v>77</v>
      </c>
      <c r="AV98" t="s">
        <v>77</v>
      </c>
      <c r="AW98" t="s">
        <v>77</v>
      </c>
      <c r="AX98" t="s">
        <v>123</v>
      </c>
      <c r="AY98" t="s">
        <v>113</v>
      </c>
      <c r="AZ98" t="s">
        <v>124</v>
      </c>
      <c r="BA98" s="96">
        <v>39932</v>
      </c>
      <c r="BB98" t="s">
        <v>66</v>
      </c>
      <c r="BC98" t="s">
        <v>77</v>
      </c>
      <c r="BD98" t="s">
        <v>1688</v>
      </c>
    </row>
    <row r="99" spans="1:56" ht="22.5" hidden="1" customHeight="1">
      <c r="A99">
        <v>2023</v>
      </c>
      <c r="B99" t="s">
        <v>1689</v>
      </c>
      <c r="C99" t="s">
        <v>77</v>
      </c>
      <c r="D99" t="s">
        <v>57</v>
      </c>
      <c r="E99" t="s">
        <v>1690</v>
      </c>
      <c r="F99" t="s">
        <v>1691</v>
      </c>
      <c r="G99" t="s">
        <v>97</v>
      </c>
      <c r="H99" t="s">
        <v>250</v>
      </c>
      <c r="I99" t="s">
        <v>62</v>
      </c>
      <c r="L99" t="s">
        <v>1692</v>
      </c>
      <c r="M99">
        <v>8300790588</v>
      </c>
      <c r="N99" t="s">
        <v>113</v>
      </c>
      <c r="O99" t="s">
        <v>65</v>
      </c>
      <c r="P99">
        <v>0</v>
      </c>
      <c r="Q99">
        <v>0</v>
      </c>
      <c r="R99">
        <v>0</v>
      </c>
      <c r="S99">
        <v>0</v>
      </c>
      <c r="T99" t="s">
        <v>66</v>
      </c>
      <c r="W99" t="s">
        <v>77</v>
      </c>
      <c r="X99" t="s">
        <v>101</v>
      </c>
      <c r="Y99" t="s">
        <v>902</v>
      </c>
      <c r="AA99" t="s">
        <v>1668</v>
      </c>
      <c r="AB99" t="s">
        <v>1693</v>
      </c>
      <c r="AC99" t="s">
        <v>256</v>
      </c>
      <c r="AD99" s="96">
        <v>45042</v>
      </c>
      <c r="AE99" s="96">
        <v>45042</v>
      </c>
      <c r="AF99" s="96">
        <v>46503</v>
      </c>
      <c r="AG99" t="s">
        <v>994</v>
      </c>
      <c r="AH99" s="96">
        <v>46503</v>
      </c>
      <c r="AI99" t="s">
        <v>106</v>
      </c>
      <c r="AJ99" s="96">
        <v>46503</v>
      </c>
      <c r="AK99" t="s">
        <v>994</v>
      </c>
      <c r="AL99" t="s">
        <v>76</v>
      </c>
      <c r="AP99" t="s">
        <v>543</v>
      </c>
      <c r="AQ99" t="s">
        <v>1694</v>
      </c>
      <c r="AR99">
        <v>3054188407</v>
      </c>
      <c r="AS99" t="s">
        <v>1695</v>
      </c>
      <c r="AT99" t="s">
        <v>77</v>
      </c>
      <c r="AU99" t="s">
        <v>77</v>
      </c>
      <c r="AV99" t="s">
        <v>77</v>
      </c>
      <c r="AW99" t="s">
        <v>77</v>
      </c>
      <c r="AX99" t="s">
        <v>123</v>
      </c>
      <c r="AY99" t="s">
        <v>113</v>
      </c>
      <c r="AZ99" t="s">
        <v>124</v>
      </c>
      <c r="BA99" s="96">
        <v>39615</v>
      </c>
      <c r="BB99" t="s">
        <v>66</v>
      </c>
      <c r="BC99" t="s">
        <v>77</v>
      </c>
      <c r="BD99" t="s">
        <v>1696</v>
      </c>
    </row>
    <row r="100" spans="1:56" ht="22.5" hidden="1" customHeight="1">
      <c r="A100">
        <v>2023</v>
      </c>
      <c r="B100" t="s">
        <v>1697</v>
      </c>
      <c r="C100" t="s">
        <v>77</v>
      </c>
      <c r="D100" t="s">
        <v>57</v>
      </c>
      <c r="E100" t="s">
        <v>1698</v>
      </c>
      <c r="F100" t="s">
        <v>1699</v>
      </c>
      <c r="G100" t="s">
        <v>97</v>
      </c>
      <c r="H100" t="s">
        <v>250</v>
      </c>
      <c r="I100" t="s">
        <v>62</v>
      </c>
      <c r="L100" t="s">
        <v>1700</v>
      </c>
      <c r="M100">
        <v>830034056</v>
      </c>
      <c r="N100" t="s">
        <v>113</v>
      </c>
      <c r="O100" t="s">
        <v>65</v>
      </c>
      <c r="P100">
        <v>0</v>
      </c>
      <c r="Q100">
        <v>0</v>
      </c>
      <c r="R100">
        <v>0</v>
      </c>
      <c r="S100">
        <v>0</v>
      </c>
      <c r="T100" t="s">
        <v>66</v>
      </c>
      <c r="W100" t="s">
        <v>77</v>
      </c>
      <c r="X100" t="s">
        <v>101</v>
      </c>
      <c r="Y100" t="s">
        <v>902</v>
      </c>
      <c r="AA100" t="s">
        <v>1668</v>
      </c>
      <c r="AB100" t="s">
        <v>1701</v>
      </c>
      <c r="AC100" t="s">
        <v>256</v>
      </c>
      <c r="AD100" s="96">
        <v>45041</v>
      </c>
      <c r="AE100" s="96">
        <v>45042</v>
      </c>
      <c r="AF100" s="96">
        <v>46503</v>
      </c>
      <c r="AG100" t="s">
        <v>994</v>
      </c>
      <c r="AH100" s="96">
        <v>46503</v>
      </c>
      <c r="AI100" t="s">
        <v>106</v>
      </c>
      <c r="AJ100" s="96">
        <v>46503</v>
      </c>
      <c r="AK100" t="s">
        <v>994</v>
      </c>
      <c r="AL100" t="s">
        <v>76</v>
      </c>
      <c r="AQ100" t="s">
        <v>1702</v>
      </c>
      <c r="AR100">
        <v>3118922088</v>
      </c>
      <c r="AS100" t="s">
        <v>1703</v>
      </c>
      <c r="AT100" t="s">
        <v>77</v>
      </c>
      <c r="AU100" t="s">
        <v>77</v>
      </c>
      <c r="AV100" t="s">
        <v>77</v>
      </c>
      <c r="AW100" t="s">
        <v>77</v>
      </c>
      <c r="AX100" t="s">
        <v>123</v>
      </c>
      <c r="AY100" t="s">
        <v>113</v>
      </c>
      <c r="AZ100" t="s">
        <v>124</v>
      </c>
      <c r="BA100" s="96">
        <v>38513</v>
      </c>
      <c r="BB100" t="s">
        <v>66</v>
      </c>
      <c r="BC100" t="s">
        <v>77</v>
      </c>
      <c r="BD100" t="s">
        <v>1704</v>
      </c>
    </row>
    <row r="101" spans="1:56" ht="22.5" hidden="1" customHeight="1">
      <c r="A101">
        <v>2023</v>
      </c>
      <c r="B101" t="s">
        <v>1705</v>
      </c>
      <c r="C101" t="s">
        <v>77</v>
      </c>
      <c r="D101" t="s">
        <v>57</v>
      </c>
      <c r="E101" t="s">
        <v>1706</v>
      </c>
      <c r="F101" t="s">
        <v>1707</v>
      </c>
      <c r="G101" t="s">
        <v>97</v>
      </c>
      <c r="H101" t="s">
        <v>250</v>
      </c>
      <c r="I101" t="s">
        <v>62</v>
      </c>
      <c r="L101" t="s">
        <v>1708</v>
      </c>
      <c r="M101">
        <v>8300520810</v>
      </c>
      <c r="N101" t="s">
        <v>113</v>
      </c>
      <c r="O101" t="s">
        <v>65</v>
      </c>
      <c r="P101">
        <v>0</v>
      </c>
      <c r="Q101">
        <v>0</v>
      </c>
      <c r="R101">
        <v>0</v>
      </c>
      <c r="S101">
        <v>0</v>
      </c>
      <c r="T101" t="s">
        <v>66</v>
      </c>
      <c r="W101" t="s">
        <v>77</v>
      </c>
      <c r="X101" t="s">
        <v>101</v>
      </c>
      <c r="Y101" t="s">
        <v>902</v>
      </c>
      <c r="AA101" t="s">
        <v>1668</v>
      </c>
      <c r="AB101" t="s">
        <v>1709</v>
      </c>
      <c r="AC101" t="s">
        <v>256</v>
      </c>
      <c r="AD101" s="96">
        <v>45041</v>
      </c>
      <c r="AE101" s="96">
        <v>45042</v>
      </c>
      <c r="AF101" s="96">
        <v>46503</v>
      </c>
      <c r="AG101" t="s">
        <v>994</v>
      </c>
      <c r="AH101" s="96">
        <v>46503</v>
      </c>
      <c r="AI101" t="s">
        <v>106</v>
      </c>
      <c r="AJ101" s="96">
        <v>46503</v>
      </c>
      <c r="AK101" t="s">
        <v>994</v>
      </c>
      <c r="AL101" t="s">
        <v>76</v>
      </c>
      <c r="AQ101" t="s">
        <v>1710</v>
      </c>
      <c r="AR101">
        <v>3043296655</v>
      </c>
      <c r="AS101" t="s">
        <v>1711</v>
      </c>
      <c r="AT101" t="s">
        <v>77</v>
      </c>
      <c r="AU101" t="s">
        <v>77</v>
      </c>
      <c r="AV101" t="s">
        <v>77</v>
      </c>
      <c r="AW101" t="s">
        <v>77</v>
      </c>
      <c r="AX101" t="s">
        <v>123</v>
      </c>
      <c r="AY101" t="s">
        <v>113</v>
      </c>
      <c r="AZ101" t="s">
        <v>124</v>
      </c>
      <c r="BA101" s="96">
        <v>41995</v>
      </c>
      <c r="BB101" t="s">
        <v>66</v>
      </c>
      <c r="BC101" t="s">
        <v>77</v>
      </c>
      <c r="BD101" t="s">
        <v>1712</v>
      </c>
    </row>
    <row r="102" spans="1:56" ht="22.5" hidden="1" customHeight="1">
      <c r="A102">
        <v>2023</v>
      </c>
      <c r="B102" t="s">
        <v>1713</v>
      </c>
      <c r="C102" t="s">
        <v>77</v>
      </c>
      <c r="D102" t="s">
        <v>57</v>
      </c>
      <c r="E102" t="s">
        <v>1714</v>
      </c>
      <c r="F102" t="s">
        <v>1715</v>
      </c>
      <c r="G102" t="s">
        <v>97</v>
      </c>
      <c r="H102" t="s">
        <v>250</v>
      </c>
      <c r="I102" t="s">
        <v>62</v>
      </c>
      <c r="L102" t="s">
        <v>1716</v>
      </c>
      <c r="M102">
        <v>830061928</v>
      </c>
      <c r="N102" t="s">
        <v>113</v>
      </c>
      <c r="O102" t="s">
        <v>65</v>
      </c>
      <c r="P102">
        <v>0</v>
      </c>
      <c r="Q102">
        <v>0</v>
      </c>
      <c r="R102">
        <v>0</v>
      </c>
      <c r="S102">
        <v>0</v>
      </c>
      <c r="T102" t="s">
        <v>66</v>
      </c>
      <c r="W102" t="s">
        <v>77</v>
      </c>
      <c r="X102" t="s">
        <v>101</v>
      </c>
      <c r="Y102" t="s">
        <v>902</v>
      </c>
      <c r="AA102" t="s">
        <v>1668</v>
      </c>
      <c r="AB102" t="s">
        <v>1717</v>
      </c>
      <c r="AC102" t="s">
        <v>256</v>
      </c>
      <c r="AD102" s="96">
        <v>45042</v>
      </c>
      <c r="AE102" s="96">
        <v>45042</v>
      </c>
      <c r="AF102" s="96">
        <v>46503</v>
      </c>
      <c r="AG102" t="s">
        <v>994</v>
      </c>
      <c r="AH102" s="96">
        <v>46503</v>
      </c>
      <c r="AI102" t="s">
        <v>106</v>
      </c>
      <c r="AJ102" s="96">
        <v>46503</v>
      </c>
      <c r="AK102" t="s">
        <v>994</v>
      </c>
      <c r="AL102" t="s">
        <v>76</v>
      </c>
      <c r="AQ102" t="s">
        <v>1718</v>
      </c>
      <c r="AR102">
        <v>3133990351</v>
      </c>
      <c r="AS102" t="s">
        <v>1719</v>
      </c>
      <c r="AT102" t="s">
        <v>77</v>
      </c>
      <c r="AU102" t="s">
        <v>77</v>
      </c>
      <c r="AV102" t="s">
        <v>77</v>
      </c>
      <c r="AW102" t="s">
        <v>77</v>
      </c>
      <c r="AX102" t="s">
        <v>123</v>
      </c>
      <c r="AY102" t="s">
        <v>113</v>
      </c>
      <c r="AZ102" t="s">
        <v>124</v>
      </c>
      <c r="BA102" s="96">
        <v>38636</v>
      </c>
      <c r="BB102" t="s">
        <v>66</v>
      </c>
      <c r="BC102" t="s">
        <v>77</v>
      </c>
      <c r="BD102" t="s">
        <v>1720</v>
      </c>
    </row>
    <row r="103" spans="1:56" ht="22.5" hidden="1" customHeight="1">
      <c r="A103">
        <v>2023</v>
      </c>
      <c r="B103" t="s">
        <v>1721</v>
      </c>
      <c r="C103" t="s">
        <v>77</v>
      </c>
      <c r="D103" t="s">
        <v>57</v>
      </c>
      <c r="E103" t="s">
        <v>1722</v>
      </c>
      <c r="F103" t="s">
        <v>1723</v>
      </c>
      <c r="G103" t="s">
        <v>97</v>
      </c>
      <c r="H103" t="s">
        <v>250</v>
      </c>
      <c r="I103" t="s">
        <v>62</v>
      </c>
      <c r="L103" t="s">
        <v>1724</v>
      </c>
      <c r="M103">
        <v>8300557384</v>
      </c>
      <c r="N103" t="s">
        <v>113</v>
      </c>
      <c r="O103" t="s">
        <v>65</v>
      </c>
      <c r="P103">
        <v>0</v>
      </c>
      <c r="Q103">
        <v>0</v>
      </c>
      <c r="R103">
        <v>0</v>
      </c>
      <c r="S103">
        <v>0</v>
      </c>
      <c r="T103" t="s">
        <v>66</v>
      </c>
      <c r="W103" t="s">
        <v>77</v>
      </c>
      <c r="X103" t="s">
        <v>101</v>
      </c>
      <c r="Y103" t="s">
        <v>902</v>
      </c>
      <c r="AA103" t="s">
        <v>1668</v>
      </c>
      <c r="AB103" t="s">
        <v>1725</v>
      </c>
      <c r="AC103" t="s">
        <v>256</v>
      </c>
      <c r="AD103" s="96">
        <v>45041</v>
      </c>
      <c r="AE103" s="96">
        <v>45042</v>
      </c>
      <c r="AF103" s="96">
        <v>46503</v>
      </c>
      <c r="AG103" t="s">
        <v>994</v>
      </c>
      <c r="AH103" s="96">
        <v>46503</v>
      </c>
      <c r="AI103" t="s">
        <v>106</v>
      </c>
      <c r="AJ103" s="96">
        <v>46503</v>
      </c>
      <c r="AK103" t="s">
        <v>994</v>
      </c>
      <c r="AL103" t="s">
        <v>76</v>
      </c>
      <c r="AQ103" t="s">
        <v>1726</v>
      </c>
      <c r="AR103">
        <v>3222190199</v>
      </c>
      <c r="AS103" t="s">
        <v>1727</v>
      </c>
      <c r="AT103" t="s">
        <v>77</v>
      </c>
      <c r="AU103" t="s">
        <v>77</v>
      </c>
      <c r="AV103" t="s">
        <v>77</v>
      </c>
      <c r="AW103" t="s">
        <v>77</v>
      </c>
      <c r="AX103" t="s">
        <v>123</v>
      </c>
      <c r="AY103" t="s">
        <v>113</v>
      </c>
      <c r="AZ103" t="s">
        <v>124</v>
      </c>
      <c r="BA103" s="96">
        <v>39561</v>
      </c>
      <c r="BB103" t="s">
        <v>66</v>
      </c>
      <c r="BC103" t="s">
        <v>77</v>
      </c>
      <c r="BD103" t="s">
        <v>1728</v>
      </c>
    </row>
    <row r="104" spans="1:56" ht="22.5" hidden="1" customHeight="1">
      <c r="A104">
        <v>2023</v>
      </c>
      <c r="B104" t="s">
        <v>1729</v>
      </c>
      <c r="C104" t="s">
        <v>77</v>
      </c>
      <c r="D104" t="s">
        <v>57</v>
      </c>
      <c r="E104" t="s">
        <v>1730</v>
      </c>
      <c r="F104" t="s">
        <v>1731</v>
      </c>
      <c r="G104" t="s">
        <v>97</v>
      </c>
      <c r="H104" t="s">
        <v>250</v>
      </c>
      <c r="I104" t="s">
        <v>62</v>
      </c>
      <c r="L104" t="s">
        <v>1732</v>
      </c>
      <c r="M104">
        <v>8001859721</v>
      </c>
      <c r="N104" t="s">
        <v>113</v>
      </c>
      <c r="O104" t="s">
        <v>65</v>
      </c>
      <c r="P104">
        <v>0</v>
      </c>
      <c r="Q104">
        <v>0</v>
      </c>
      <c r="R104">
        <v>0</v>
      </c>
      <c r="S104">
        <v>0</v>
      </c>
      <c r="T104" t="s">
        <v>66</v>
      </c>
      <c r="W104" t="s">
        <v>77</v>
      </c>
      <c r="X104" t="s">
        <v>101</v>
      </c>
      <c r="Y104" t="s">
        <v>902</v>
      </c>
      <c r="AA104" t="s">
        <v>1668</v>
      </c>
      <c r="AB104" t="s">
        <v>1733</v>
      </c>
      <c r="AC104" t="s">
        <v>256</v>
      </c>
      <c r="AD104" s="96">
        <v>45041</v>
      </c>
      <c r="AE104" s="96">
        <v>45042</v>
      </c>
      <c r="AF104" s="96">
        <v>46503</v>
      </c>
      <c r="AG104" t="s">
        <v>994</v>
      </c>
      <c r="AH104" s="96">
        <v>46503</v>
      </c>
      <c r="AI104" t="s">
        <v>106</v>
      </c>
      <c r="AJ104" s="96">
        <v>46503</v>
      </c>
      <c r="AK104" t="s">
        <v>994</v>
      </c>
      <c r="AL104" t="s">
        <v>76</v>
      </c>
      <c r="AQ104" t="s">
        <v>1734</v>
      </c>
      <c r="AR104">
        <v>6781459</v>
      </c>
      <c r="AS104" t="s">
        <v>1735</v>
      </c>
      <c r="AT104" t="s">
        <v>77</v>
      </c>
      <c r="AU104" t="s">
        <v>77</v>
      </c>
      <c r="AV104" t="s">
        <v>77</v>
      </c>
      <c r="AW104" t="s">
        <v>77</v>
      </c>
      <c r="AX104" t="s">
        <v>123</v>
      </c>
      <c r="AY104" t="s">
        <v>113</v>
      </c>
      <c r="AZ104" t="s">
        <v>124</v>
      </c>
      <c r="BA104" s="96">
        <v>38923</v>
      </c>
      <c r="BB104" t="s">
        <v>66</v>
      </c>
      <c r="BC104" t="s">
        <v>77</v>
      </c>
      <c r="BD104" t="s">
        <v>1736</v>
      </c>
    </row>
    <row r="105" spans="1:56" ht="22.5" hidden="1" customHeight="1">
      <c r="A105">
        <v>2023</v>
      </c>
      <c r="B105" t="s">
        <v>1737</v>
      </c>
      <c r="C105" t="s">
        <v>77</v>
      </c>
      <c r="D105" t="s">
        <v>57</v>
      </c>
      <c r="E105" t="s">
        <v>1738</v>
      </c>
      <c r="F105" t="s">
        <v>1739</v>
      </c>
      <c r="G105" t="s">
        <v>97</v>
      </c>
      <c r="H105" t="s">
        <v>250</v>
      </c>
      <c r="I105" t="s">
        <v>62</v>
      </c>
      <c r="L105" t="s">
        <v>1740</v>
      </c>
      <c r="M105">
        <v>8300638189</v>
      </c>
      <c r="N105" t="s">
        <v>113</v>
      </c>
      <c r="O105" t="s">
        <v>65</v>
      </c>
      <c r="P105">
        <v>0</v>
      </c>
      <c r="Q105">
        <v>0</v>
      </c>
      <c r="R105">
        <v>0</v>
      </c>
      <c r="S105">
        <v>0</v>
      </c>
      <c r="T105" t="s">
        <v>66</v>
      </c>
      <c r="W105" t="s">
        <v>77</v>
      </c>
      <c r="X105" t="s">
        <v>101</v>
      </c>
      <c r="Y105" t="s">
        <v>902</v>
      </c>
      <c r="AA105" t="s">
        <v>1668</v>
      </c>
      <c r="AB105" t="s">
        <v>1741</v>
      </c>
      <c r="AC105" t="s">
        <v>256</v>
      </c>
      <c r="AD105" s="96">
        <v>45042</v>
      </c>
      <c r="AE105" s="96">
        <v>45042</v>
      </c>
      <c r="AF105" s="96">
        <v>46503</v>
      </c>
      <c r="AG105" t="s">
        <v>994</v>
      </c>
      <c r="AH105" s="96">
        <v>46503</v>
      </c>
      <c r="AI105" t="s">
        <v>106</v>
      </c>
      <c r="AJ105" s="96">
        <v>46503</v>
      </c>
      <c r="AK105" t="s">
        <v>994</v>
      </c>
      <c r="AL105" t="s">
        <v>76</v>
      </c>
      <c r="AQ105" t="s">
        <v>1742</v>
      </c>
      <c r="AR105">
        <v>6036382</v>
      </c>
      <c r="AS105" t="s">
        <v>1743</v>
      </c>
      <c r="AT105" t="s">
        <v>77</v>
      </c>
      <c r="AU105" t="s">
        <v>77</v>
      </c>
      <c r="AV105" t="s">
        <v>77</v>
      </c>
      <c r="AW105" t="s">
        <v>77</v>
      </c>
      <c r="AX105" t="s">
        <v>123</v>
      </c>
      <c r="AY105" t="s">
        <v>113</v>
      </c>
      <c r="AZ105" t="s">
        <v>124</v>
      </c>
      <c r="BA105" s="96">
        <v>38546</v>
      </c>
      <c r="BB105" t="s">
        <v>66</v>
      </c>
      <c r="BC105" t="s">
        <v>77</v>
      </c>
      <c r="BD105" t="s">
        <v>1744</v>
      </c>
    </row>
    <row r="106" spans="1:56" ht="22.5" hidden="1" customHeight="1">
      <c r="A106">
        <v>2023</v>
      </c>
      <c r="B106" t="s">
        <v>1745</v>
      </c>
      <c r="C106" t="s">
        <v>77</v>
      </c>
      <c r="D106" t="s">
        <v>57</v>
      </c>
      <c r="E106" t="s">
        <v>1746</v>
      </c>
      <c r="F106" t="s">
        <v>1747</v>
      </c>
      <c r="G106" t="s">
        <v>97</v>
      </c>
      <c r="H106" t="s">
        <v>250</v>
      </c>
      <c r="I106" t="s">
        <v>62</v>
      </c>
      <c r="L106" t="s">
        <v>1748</v>
      </c>
      <c r="M106">
        <v>830062837</v>
      </c>
      <c r="N106" t="s">
        <v>113</v>
      </c>
      <c r="O106" t="s">
        <v>65</v>
      </c>
      <c r="P106">
        <v>0</v>
      </c>
      <c r="Q106">
        <v>0</v>
      </c>
      <c r="R106">
        <v>0</v>
      </c>
      <c r="S106">
        <v>0</v>
      </c>
      <c r="T106" t="s">
        <v>66</v>
      </c>
      <c r="W106" t="s">
        <v>77</v>
      </c>
      <c r="X106" t="s">
        <v>101</v>
      </c>
      <c r="Y106" t="s">
        <v>902</v>
      </c>
      <c r="AA106" t="s">
        <v>1668</v>
      </c>
      <c r="AB106" t="s">
        <v>1749</v>
      </c>
      <c r="AC106" t="s">
        <v>256</v>
      </c>
      <c r="AD106" s="96">
        <v>45041</v>
      </c>
      <c r="AE106" s="96">
        <v>45043</v>
      </c>
      <c r="AF106" s="96">
        <v>46504</v>
      </c>
      <c r="AG106" t="s">
        <v>994</v>
      </c>
      <c r="AH106" s="96">
        <v>46504</v>
      </c>
      <c r="AI106" t="s">
        <v>106</v>
      </c>
      <c r="AJ106" s="96">
        <v>46504</v>
      </c>
      <c r="AK106" t="s">
        <v>994</v>
      </c>
      <c r="AL106" t="s">
        <v>76</v>
      </c>
      <c r="AQ106" t="s">
        <v>1750</v>
      </c>
      <c r="AR106">
        <v>6817076</v>
      </c>
      <c r="AS106" t="s">
        <v>1751</v>
      </c>
      <c r="AT106" t="s">
        <v>77</v>
      </c>
      <c r="AU106" t="s">
        <v>77</v>
      </c>
      <c r="AV106" t="s">
        <v>77</v>
      </c>
      <c r="AW106" t="s">
        <v>77</v>
      </c>
      <c r="AX106" t="s">
        <v>123</v>
      </c>
      <c r="AY106" t="s">
        <v>113</v>
      </c>
      <c r="AZ106" t="s">
        <v>124</v>
      </c>
      <c r="BA106" s="96">
        <v>38565</v>
      </c>
      <c r="BB106" t="s">
        <v>66</v>
      </c>
      <c r="BC106" t="s">
        <v>77</v>
      </c>
      <c r="BD106" t="s">
        <v>1752</v>
      </c>
    </row>
    <row r="107" spans="1:56" ht="22.5" hidden="1" customHeight="1">
      <c r="A107">
        <v>2023</v>
      </c>
      <c r="B107" t="s">
        <v>1753</v>
      </c>
      <c r="C107" t="s">
        <v>77</v>
      </c>
      <c r="D107" t="s">
        <v>57</v>
      </c>
      <c r="E107" t="s">
        <v>1754</v>
      </c>
      <c r="F107" t="s">
        <v>1755</v>
      </c>
      <c r="G107" t="s">
        <v>97</v>
      </c>
      <c r="H107" t="s">
        <v>250</v>
      </c>
      <c r="I107" t="s">
        <v>62</v>
      </c>
      <c r="L107" t="s">
        <v>1756</v>
      </c>
      <c r="M107">
        <v>8301124986</v>
      </c>
      <c r="N107" t="s">
        <v>113</v>
      </c>
      <c r="O107" t="s">
        <v>65</v>
      </c>
      <c r="P107">
        <v>0</v>
      </c>
      <c r="Q107">
        <v>0</v>
      </c>
      <c r="R107">
        <v>0</v>
      </c>
      <c r="S107">
        <v>0</v>
      </c>
      <c r="T107" t="s">
        <v>66</v>
      </c>
      <c r="W107" t="s">
        <v>77</v>
      </c>
      <c r="X107" t="s">
        <v>101</v>
      </c>
      <c r="Y107" t="s">
        <v>902</v>
      </c>
      <c r="AA107" t="s">
        <v>1668</v>
      </c>
      <c r="AB107" t="s">
        <v>1757</v>
      </c>
      <c r="AC107" t="s">
        <v>256</v>
      </c>
      <c r="AD107" s="96">
        <v>45041</v>
      </c>
      <c r="AE107" s="96">
        <v>45043</v>
      </c>
      <c r="AF107" s="96">
        <v>46504</v>
      </c>
      <c r="AG107" t="s">
        <v>994</v>
      </c>
      <c r="AH107" s="96">
        <v>46504</v>
      </c>
      <c r="AI107" t="s">
        <v>106</v>
      </c>
      <c r="AJ107" s="96">
        <v>46504</v>
      </c>
      <c r="AK107" t="s">
        <v>994</v>
      </c>
      <c r="AL107" t="s">
        <v>76</v>
      </c>
      <c r="AQ107" t="s">
        <v>1758</v>
      </c>
      <c r="AR107">
        <v>3112355192</v>
      </c>
      <c r="AS107" t="s">
        <v>1759</v>
      </c>
      <c r="AT107" t="s">
        <v>77</v>
      </c>
      <c r="AU107" t="s">
        <v>77</v>
      </c>
      <c r="AV107" t="s">
        <v>77</v>
      </c>
      <c r="AW107" t="s">
        <v>77</v>
      </c>
      <c r="AX107" t="s">
        <v>123</v>
      </c>
      <c r="AY107" t="s">
        <v>113</v>
      </c>
      <c r="AZ107" t="s">
        <v>124</v>
      </c>
      <c r="BA107" s="96">
        <v>36861</v>
      </c>
      <c r="BB107" t="s">
        <v>66</v>
      </c>
      <c r="BC107" t="s">
        <v>77</v>
      </c>
      <c r="BD107" t="s">
        <v>1760</v>
      </c>
    </row>
    <row r="108" spans="1:56" ht="22.5" hidden="1" customHeight="1">
      <c r="A108">
        <v>2023</v>
      </c>
      <c r="B108" t="s">
        <v>1761</v>
      </c>
      <c r="C108" t="s">
        <v>77</v>
      </c>
      <c r="D108" t="s">
        <v>57</v>
      </c>
      <c r="E108" t="s">
        <v>1762</v>
      </c>
      <c r="F108" t="s">
        <v>1763</v>
      </c>
      <c r="G108" t="s">
        <v>97</v>
      </c>
      <c r="H108" t="s">
        <v>250</v>
      </c>
      <c r="I108" t="s">
        <v>62</v>
      </c>
      <c r="L108" t="s">
        <v>1764</v>
      </c>
      <c r="M108">
        <v>830061959</v>
      </c>
      <c r="N108" t="s">
        <v>113</v>
      </c>
      <c r="O108" t="s">
        <v>65</v>
      </c>
      <c r="P108">
        <v>0</v>
      </c>
      <c r="Q108">
        <v>0</v>
      </c>
      <c r="R108">
        <v>0</v>
      </c>
      <c r="S108" t="s">
        <v>543</v>
      </c>
      <c r="T108" t="s">
        <v>66</v>
      </c>
      <c r="W108" t="s">
        <v>77</v>
      </c>
      <c r="X108" t="s">
        <v>101</v>
      </c>
      <c r="Y108" t="s">
        <v>902</v>
      </c>
      <c r="AA108" t="s">
        <v>1668</v>
      </c>
      <c r="AB108" t="s">
        <v>1765</v>
      </c>
      <c r="AC108" t="s">
        <v>256</v>
      </c>
      <c r="AD108" s="96">
        <v>45041</v>
      </c>
      <c r="AE108" s="96">
        <v>45041</v>
      </c>
      <c r="AF108" s="96">
        <v>46502</v>
      </c>
      <c r="AG108" t="s">
        <v>994</v>
      </c>
      <c r="AH108" s="96">
        <v>46502</v>
      </c>
      <c r="AI108" t="s">
        <v>106</v>
      </c>
      <c r="AJ108" s="96">
        <v>46502</v>
      </c>
      <c r="AK108" t="s">
        <v>994</v>
      </c>
      <c r="AL108" t="s">
        <v>76</v>
      </c>
      <c r="AQ108" t="s">
        <v>1766</v>
      </c>
      <c r="AR108">
        <v>3114439168</v>
      </c>
      <c r="AS108" t="s">
        <v>1767</v>
      </c>
      <c r="AT108" t="s">
        <v>77</v>
      </c>
      <c r="AU108" t="s">
        <v>77</v>
      </c>
      <c r="AV108" t="s">
        <v>77</v>
      </c>
      <c r="AW108" t="s">
        <v>77</v>
      </c>
      <c r="AX108" t="s">
        <v>123</v>
      </c>
      <c r="AY108" t="s">
        <v>113</v>
      </c>
      <c r="AZ108" t="s">
        <v>124</v>
      </c>
      <c r="BA108" s="96">
        <v>33487</v>
      </c>
      <c r="BB108" t="s">
        <v>66</v>
      </c>
      <c r="BC108" t="s">
        <v>77</v>
      </c>
      <c r="BD108" t="s">
        <v>1768</v>
      </c>
    </row>
    <row r="109" spans="1:56" ht="22.5" hidden="1" customHeight="1">
      <c r="A109">
        <v>2023</v>
      </c>
      <c r="B109" t="s">
        <v>1769</v>
      </c>
      <c r="C109" t="s">
        <v>77</v>
      </c>
      <c r="D109" t="s">
        <v>57</v>
      </c>
      <c r="E109" t="s">
        <v>1770</v>
      </c>
      <c r="F109" t="s">
        <v>1771</v>
      </c>
      <c r="G109" t="s">
        <v>97</v>
      </c>
      <c r="H109" t="s">
        <v>250</v>
      </c>
      <c r="I109" t="s">
        <v>62</v>
      </c>
      <c r="L109" t="s">
        <v>1772</v>
      </c>
      <c r="M109">
        <v>830146722</v>
      </c>
      <c r="N109" t="s">
        <v>113</v>
      </c>
      <c r="O109" t="s">
        <v>65</v>
      </c>
      <c r="P109" t="s">
        <v>1773</v>
      </c>
      <c r="Q109">
        <v>0</v>
      </c>
      <c r="R109">
        <v>0</v>
      </c>
      <c r="S109" t="s">
        <v>1773</v>
      </c>
      <c r="T109" t="s">
        <v>66</v>
      </c>
      <c r="W109" t="s">
        <v>77</v>
      </c>
      <c r="X109" t="s">
        <v>101</v>
      </c>
      <c r="Y109" t="s">
        <v>902</v>
      </c>
      <c r="AA109" t="s">
        <v>1668</v>
      </c>
      <c r="AB109" t="s">
        <v>1774</v>
      </c>
      <c r="AC109" t="s">
        <v>256</v>
      </c>
      <c r="AD109" s="96">
        <v>45041</v>
      </c>
      <c r="AE109" s="96">
        <v>45042</v>
      </c>
      <c r="AF109" s="96">
        <v>46503</v>
      </c>
      <c r="AG109" t="s">
        <v>994</v>
      </c>
      <c r="AH109" s="96">
        <v>46503</v>
      </c>
      <c r="AI109" t="s">
        <v>106</v>
      </c>
      <c r="AJ109" s="96">
        <v>46503</v>
      </c>
      <c r="AK109" t="s">
        <v>994</v>
      </c>
      <c r="AL109" t="s">
        <v>76</v>
      </c>
      <c r="AQ109" t="s">
        <v>1775</v>
      </c>
      <c r="AR109">
        <v>3115215247</v>
      </c>
      <c r="AS109" t="s">
        <v>1776</v>
      </c>
      <c r="AT109" t="s">
        <v>77</v>
      </c>
      <c r="AU109" t="s">
        <v>77</v>
      </c>
      <c r="AV109" t="s">
        <v>77</v>
      </c>
      <c r="AW109" t="s">
        <v>77</v>
      </c>
      <c r="AX109" t="s">
        <v>123</v>
      </c>
      <c r="AY109" t="s">
        <v>113</v>
      </c>
      <c r="AZ109" t="s">
        <v>124</v>
      </c>
      <c r="BA109" t="s">
        <v>77</v>
      </c>
      <c r="BB109" t="s">
        <v>66</v>
      </c>
      <c r="BC109" t="s">
        <v>77</v>
      </c>
      <c r="BD109" t="s">
        <v>1777</v>
      </c>
    </row>
    <row r="110" spans="1:56" ht="22.5" hidden="1" customHeight="1">
      <c r="A110">
        <v>2023</v>
      </c>
      <c r="B110" t="s">
        <v>1778</v>
      </c>
      <c r="C110">
        <v>86314</v>
      </c>
      <c r="D110" t="s">
        <v>57</v>
      </c>
      <c r="E110" t="s">
        <v>1779</v>
      </c>
      <c r="F110" t="s">
        <v>1780</v>
      </c>
      <c r="G110" t="s">
        <v>397</v>
      </c>
      <c r="H110" t="s">
        <v>398</v>
      </c>
      <c r="I110" t="s">
        <v>62</v>
      </c>
      <c r="L110" t="s">
        <v>1781</v>
      </c>
      <c r="M110">
        <v>901706689</v>
      </c>
      <c r="N110" t="s">
        <v>113</v>
      </c>
      <c r="O110" t="s">
        <v>65</v>
      </c>
      <c r="P110">
        <v>17785031594</v>
      </c>
      <c r="Q110">
        <v>1459172063</v>
      </c>
      <c r="R110">
        <v>0</v>
      </c>
      <c r="S110">
        <v>19244203657</v>
      </c>
      <c r="T110" t="s">
        <v>66</v>
      </c>
      <c r="U110" t="s">
        <v>1782</v>
      </c>
      <c r="V110" t="s">
        <v>1783</v>
      </c>
      <c r="W110" t="s">
        <v>77</v>
      </c>
      <c r="X110" t="s">
        <v>68</v>
      </c>
      <c r="Y110" t="s">
        <v>902</v>
      </c>
      <c r="Z110" t="s">
        <v>1784</v>
      </c>
      <c r="AA110" t="s">
        <v>1785</v>
      </c>
      <c r="AB110" t="s">
        <v>1786</v>
      </c>
      <c r="AC110" t="s">
        <v>72</v>
      </c>
      <c r="AD110" s="96">
        <v>45042</v>
      </c>
      <c r="AE110" s="96">
        <v>45146</v>
      </c>
      <c r="AF110" s="96">
        <v>45511</v>
      </c>
      <c r="AG110" t="s">
        <v>531</v>
      </c>
      <c r="AH110" s="96">
        <v>45572</v>
      </c>
      <c r="AI110" t="s">
        <v>152</v>
      </c>
      <c r="AJ110" s="96">
        <v>45572</v>
      </c>
      <c r="AK110" t="s">
        <v>1460</v>
      </c>
      <c r="AL110" t="s">
        <v>76</v>
      </c>
      <c r="AQ110" t="s">
        <v>1787</v>
      </c>
      <c r="AR110">
        <v>4672735</v>
      </c>
      <c r="AS110" t="s">
        <v>1788</v>
      </c>
      <c r="AT110" t="s">
        <v>854</v>
      </c>
      <c r="AU110" t="s">
        <v>121</v>
      </c>
      <c r="AV110" t="s">
        <v>1789</v>
      </c>
      <c r="AW110" t="s">
        <v>77</v>
      </c>
      <c r="AX110" t="s">
        <v>123</v>
      </c>
      <c r="AY110" t="s">
        <v>113</v>
      </c>
      <c r="AZ110" t="s">
        <v>124</v>
      </c>
      <c r="BB110" t="s">
        <v>66</v>
      </c>
      <c r="BC110" t="s">
        <v>77</v>
      </c>
    </row>
    <row r="111" spans="1:56" ht="22.5" hidden="1" customHeight="1">
      <c r="A111">
        <v>2023</v>
      </c>
      <c r="B111" t="s">
        <v>1790</v>
      </c>
      <c r="C111">
        <v>89176</v>
      </c>
      <c r="D111" t="s">
        <v>1423</v>
      </c>
      <c r="E111" t="s">
        <v>1791</v>
      </c>
      <c r="F111" t="s">
        <v>77</v>
      </c>
      <c r="G111" t="s">
        <v>1425</v>
      </c>
      <c r="H111" t="s">
        <v>1425</v>
      </c>
      <c r="I111" t="s">
        <v>1425</v>
      </c>
      <c r="L111" t="s">
        <v>1792</v>
      </c>
      <c r="M111">
        <v>901677292</v>
      </c>
      <c r="N111" t="s">
        <v>113</v>
      </c>
      <c r="O111" t="s">
        <v>65</v>
      </c>
      <c r="P111">
        <v>498362129</v>
      </c>
      <c r="Q111">
        <v>186785105.30000001</v>
      </c>
      <c r="R111">
        <v>0</v>
      </c>
      <c r="S111">
        <v>685147234.29999995</v>
      </c>
      <c r="T111" t="s">
        <v>66</v>
      </c>
      <c r="U111" t="s">
        <v>1793</v>
      </c>
      <c r="W111" t="s">
        <v>77</v>
      </c>
      <c r="X111" t="s">
        <v>576</v>
      </c>
      <c r="Y111" t="s">
        <v>902</v>
      </c>
      <c r="Z111" s="95" t="s">
        <v>1794</v>
      </c>
      <c r="AA111" t="s">
        <v>1795</v>
      </c>
      <c r="AB111" t="s">
        <v>1796</v>
      </c>
      <c r="AC111" t="s">
        <v>116</v>
      </c>
      <c r="AD111" s="96">
        <v>45034</v>
      </c>
      <c r="AE111" s="96">
        <v>45040</v>
      </c>
      <c r="AF111" s="96">
        <v>45345</v>
      </c>
      <c r="AG111" t="s">
        <v>721</v>
      </c>
      <c r="AH111" s="96">
        <v>45496</v>
      </c>
      <c r="AI111" t="s">
        <v>525</v>
      </c>
      <c r="AJ111" s="96">
        <v>45496</v>
      </c>
      <c r="AK111" t="s">
        <v>483</v>
      </c>
      <c r="AL111" t="s">
        <v>76</v>
      </c>
      <c r="AQ111" t="s">
        <v>1797</v>
      </c>
      <c r="AR111">
        <v>3134008741</v>
      </c>
      <c r="AS111" t="s">
        <v>1798</v>
      </c>
      <c r="AT111" t="s">
        <v>582</v>
      </c>
      <c r="AU111" t="s">
        <v>583</v>
      </c>
      <c r="AV111" t="s">
        <v>583</v>
      </c>
      <c r="AW111" t="s">
        <v>77</v>
      </c>
      <c r="AX111" t="s">
        <v>123</v>
      </c>
      <c r="AY111" t="s">
        <v>113</v>
      </c>
      <c r="AZ111" t="s">
        <v>124</v>
      </c>
      <c r="BB111" t="s">
        <v>66</v>
      </c>
      <c r="BC111" t="s">
        <v>77</v>
      </c>
    </row>
    <row r="112" spans="1:56" ht="22.5" hidden="1" customHeight="1">
      <c r="A112">
        <v>2023</v>
      </c>
      <c r="B112" t="s">
        <v>1799</v>
      </c>
      <c r="C112">
        <v>89191</v>
      </c>
      <c r="D112" t="s">
        <v>1423</v>
      </c>
      <c r="E112" t="s">
        <v>1800</v>
      </c>
      <c r="F112" t="s">
        <v>77</v>
      </c>
      <c r="G112" t="s">
        <v>1425</v>
      </c>
      <c r="H112" t="s">
        <v>1425</v>
      </c>
      <c r="I112" t="s">
        <v>1425</v>
      </c>
      <c r="L112" t="s">
        <v>1801</v>
      </c>
      <c r="M112">
        <v>811009788</v>
      </c>
      <c r="N112" t="s">
        <v>1802</v>
      </c>
      <c r="O112" t="s">
        <v>65</v>
      </c>
      <c r="P112">
        <v>125000000</v>
      </c>
      <c r="Q112">
        <v>0</v>
      </c>
      <c r="R112">
        <v>0</v>
      </c>
      <c r="S112">
        <v>125000000</v>
      </c>
      <c r="T112" t="s">
        <v>66</v>
      </c>
      <c r="W112" t="s">
        <v>77</v>
      </c>
      <c r="X112" t="s">
        <v>85</v>
      </c>
      <c r="Y112" t="s">
        <v>902</v>
      </c>
      <c r="Z112" t="s">
        <v>1803</v>
      </c>
      <c r="AA112" t="s">
        <v>1804</v>
      </c>
      <c r="AB112" t="s">
        <v>1805</v>
      </c>
      <c r="AC112" t="s">
        <v>72</v>
      </c>
      <c r="AD112" s="96">
        <v>45029</v>
      </c>
      <c r="AE112" s="96">
        <v>45034</v>
      </c>
      <c r="AF112" s="96">
        <v>45369</v>
      </c>
      <c r="AG112" t="s">
        <v>431</v>
      </c>
      <c r="AH112" s="96">
        <v>45553</v>
      </c>
      <c r="AI112" t="s">
        <v>162</v>
      </c>
      <c r="AJ112" s="96">
        <v>45553</v>
      </c>
      <c r="AK112" t="s">
        <v>1806</v>
      </c>
      <c r="AL112" t="s">
        <v>76</v>
      </c>
      <c r="AQ112" t="s">
        <v>1807</v>
      </c>
      <c r="AR112">
        <v>7747777</v>
      </c>
      <c r="AS112" t="s">
        <v>1808</v>
      </c>
      <c r="AT112">
        <v>0</v>
      </c>
      <c r="AU112">
        <v>0</v>
      </c>
      <c r="AW112" t="s">
        <v>77</v>
      </c>
      <c r="AX112" t="s">
        <v>123</v>
      </c>
      <c r="AY112" t="s">
        <v>1802</v>
      </c>
      <c r="AZ112" t="s">
        <v>1809</v>
      </c>
      <c r="BA112" s="96">
        <v>35549</v>
      </c>
      <c r="BB112" t="s">
        <v>66</v>
      </c>
      <c r="BC112" t="s">
        <v>77</v>
      </c>
      <c r="BD112" t="s">
        <v>1810</v>
      </c>
    </row>
    <row r="113" spans="1:56" ht="22.5" hidden="1" customHeight="1">
      <c r="A113">
        <v>2023</v>
      </c>
      <c r="B113" t="s">
        <v>1811</v>
      </c>
      <c r="C113" t="s">
        <v>77</v>
      </c>
      <c r="D113" t="s">
        <v>57</v>
      </c>
      <c r="E113" t="s">
        <v>1812</v>
      </c>
      <c r="F113" t="s">
        <v>1813</v>
      </c>
      <c r="G113" t="s">
        <v>97</v>
      </c>
      <c r="H113" t="s">
        <v>250</v>
      </c>
      <c r="I113" t="s">
        <v>62</v>
      </c>
      <c r="L113" t="s">
        <v>1814</v>
      </c>
      <c r="M113">
        <v>8300220013</v>
      </c>
      <c r="N113" t="s">
        <v>113</v>
      </c>
      <c r="O113" t="s">
        <v>65</v>
      </c>
      <c r="P113">
        <v>0</v>
      </c>
      <c r="Q113">
        <v>0</v>
      </c>
      <c r="R113">
        <v>0</v>
      </c>
      <c r="S113">
        <v>0</v>
      </c>
      <c r="T113" t="s">
        <v>66</v>
      </c>
      <c r="W113" t="s">
        <v>77</v>
      </c>
      <c r="X113" t="s">
        <v>101</v>
      </c>
      <c r="Y113" t="s">
        <v>902</v>
      </c>
      <c r="AA113" t="s">
        <v>1815</v>
      </c>
      <c r="AB113" t="s">
        <v>1816</v>
      </c>
      <c r="AC113" t="s">
        <v>256</v>
      </c>
      <c r="AD113" s="96">
        <v>45016</v>
      </c>
      <c r="AE113" s="96">
        <v>45027</v>
      </c>
      <c r="AF113" s="96">
        <v>46488</v>
      </c>
      <c r="AG113" t="s">
        <v>994</v>
      </c>
      <c r="AH113" s="96">
        <v>46488</v>
      </c>
      <c r="AI113" t="s">
        <v>106</v>
      </c>
      <c r="AJ113" s="96">
        <v>46488</v>
      </c>
      <c r="AK113" t="s">
        <v>994</v>
      </c>
      <c r="AL113" t="s">
        <v>76</v>
      </c>
      <c r="AQ113" t="s">
        <v>1817</v>
      </c>
      <c r="AR113">
        <v>6015375837</v>
      </c>
      <c r="AS113" t="s">
        <v>1818</v>
      </c>
      <c r="AT113" t="s">
        <v>77</v>
      </c>
      <c r="AU113" t="s">
        <v>77</v>
      </c>
      <c r="AV113" t="s">
        <v>77</v>
      </c>
      <c r="AW113" t="s">
        <v>77</v>
      </c>
      <c r="AX113" t="s">
        <v>123</v>
      </c>
      <c r="AY113" t="s">
        <v>113</v>
      </c>
      <c r="AZ113" t="s">
        <v>124</v>
      </c>
      <c r="BA113" s="96">
        <v>35326</v>
      </c>
      <c r="BB113" t="s">
        <v>66</v>
      </c>
      <c r="BC113" t="s">
        <v>77</v>
      </c>
      <c r="BD113" t="s">
        <v>1819</v>
      </c>
    </row>
    <row r="114" spans="1:56" ht="22.5" hidden="1" customHeight="1">
      <c r="A114">
        <v>2023</v>
      </c>
      <c r="B114" t="s">
        <v>1820</v>
      </c>
      <c r="C114" t="s">
        <v>77</v>
      </c>
      <c r="D114" t="s">
        <v>57</v>
      </c>
      <c r="E114" t="s">
        <v>1821</v>
      </c>
      <c r="F114" t="s">
        <v>1822</v>
      </c>
      <c r="G114" t="s">
        <v>97</v>
      </c>
      <c r="H114" t="s">
        <v>250</v>
      </c>
      <c r="I114" t="s">
        <v>62</v>
      </c>
      <c r="L114" t="s">
        <v>1823</v>
      </c>
      <c r="M114">
        <v>900338035</v>
      </c>
      <c r="N114" t="s">
        <v>113</v>
      </c>
      <c r="O114" t="s">
        <v>65</v>
      </c>
      <c r="P114">
        <v>0</v>
      </c>
      <c r="Q114">
        <v>0</v>
      </c>
      <c r="R114">
        <v>0</v>
      </c>
      <c r="S114">
        <v>0</v>
      </c>
      <c r="T114" t="s">
        <v>66</v>
      </c>
      <c r="W114" t="s">
        <v>77</v>
      </c>
      <c r="X114" t="s">
        <v>101</v>
      </c>
      <c r="Y114" t="s">
        <v>902</v>
      </c>
      <c r="AA114" t="s">
        <v>1824</v>
      </c>
      <c r="AB114" t="s">
        <v>1825</v>
      </c>
      <c r="AC114" t="s">
        <v>256</v>
      </c>
      <c r="AD114" s="96">
        <v>45016</v>
      </c>
      <c r="AE114" s="96">
        <v>45044</v>
      </c>
      <c r="AF114" s="96">
        <v>46477</v>
      </c>
      <c r="AG114" t="s">
        <v>1826</v>
      </c>
      <c r="AH114" s="96">
        <v>46477</v>
      </c>
      <c r="AI114" t="s">
        <v>106</v>
      </c>
      <c r="AJ114" s="96">
        <v>46477</v>
      </c>
      <c r="AK114" t="s">
        <v>1826</v>
      </c>
      <c r="AL114" t="s">
        <v>76</v>
      </c>
      <c r="AQ114" t="s">
        <v>1827</v>
      </c>
      <c r="AR114">
        <v>6016880935</v>
      </c>
      <c r="AS114" t="s">
        <v>1828</v>
      </c>
      <c r="AT114" t="s">
        <v>77</v>
      </c>
      <c r="AU114" t="s">
        <v>77</v>
      </c>
      <c r="AV114" t="s">
        <v>77</v>
      </c>
      <c r="AW114" t="s">
        <v>77</v>
      </c>
      <c r="AX114" t="s">
        <v>123</v>
      </c>
      <c r="AY114" t="s">
        <v>113</v>
      </c>
      <c r="AZ114" t="s">
        <v>124</v>
      </c>
      <c r="BA114" s="96">
        <v>33206</v>
      </c>
      <c r="BB114" t="s">
        <v>66</v>
      </c>
      <c r="BC114" t="s">
        <v>77</v>
      </c>
      <c r="BD114" t="s">
        <v>1829</v>
      </c>
    </row>
    <row r="115" spans="1:56" ht="22.5" hidden="1" customHeight="1">
      <c r="A115">
        <v>2023</v>
      </c>
      <c r="B115" t="s">
        <v>1830</v>
      </c>
      <c r="C115" t="s">
        <v>77</v>
      </c>
      <c r="D115" t="s">
        <v>57</v>
      </c>
      <c r="E115" t="s">
        <v>1831</v>
      </c>
      <c r="F115" t="s">
        <v>1832</v>
      </c>
      <c r="G115" t="s">
        <v>97</v>
      </c>
      <c r="H115" t="s">
        <v>250</v>
      </c>
      <c r="I115" t="s">
        <v>62</v>
      </c>
      <c r="L115" t="s">
        <v>1833</v>
      </c>
      <c r="M115">
        <v>9007258138</v>
      </c>
      <c r="N115" t="s">
        <v>113</v>
      </c>
      <c r="O115" t="s">
        <v>65</v>
      </c>
      <c r="P115">
        <v>0</v>
      </c>
      <c r="Q115">
        <v>0</v>
      </c>
      <c r="R115">
        <v>0</v>
      </c>
      <c r="S115">
        <v>0</v>
      </c>
      <c r="T115" t="s">
        <v>66</v>
      </c>
      <c r="W115" t="s">
        <v>77</v>
      </c>
      <c r="X115" t="s">
        <v>101</v>
      </c>
      <c r="Y115" t="s">
        <v>902</v>
      </c>
      <c r="AA115" t="s">
        <v>1834</v>
      </c>
      <c r="AB115" t="s">
        <v>1835</v>
      </c>
      <c r="AC115" t="s">
        <v>256</v>
      </c>
      <c r="AD115" s="96">
        <v>45016</v>
      </c>
      <c r="AE115" s="96">
        <v>45026</v>
      </c>
      <c r="AF115" s="96">
        <v>46487</v>
      </c>
      <c r="AG115" t="s">
        <v>994</v>
      </c>
      <c r="AH115" s="96">
        <v>46487</v>
      </c>
      <c r="AI115" t="s">
        <v>106</v>
      </c>
      <c r="AJ115" s="96">
        <v>46487</v>
      </c>
      <c r="AK115" t="s">
        <v>994</v>
      </c>
      <c r="AL115" t="s">
        <v>76</v>
      </c>
      <c r="AQ115" t="s">
        <v>1836</v>
      </c>
      <c r="AR115">
        <v>6016934781</v>
      </c>
      <c r="AS115" t="s">
        <v>1837</v>
      </c>
      <c r="AT115" t="s">
        <v>77</v>
      </c>
      <c r="AU115" t="s">
        <v>77</v>
      </c>
      <c r="AV115" t="s">
        <v>77</v>
      </c>
      <c r="AW115" t="s">
        <v>77</v>
      </c>
      <c r="AX115" t="s">
        <v>123</v>
      </c>
      <c r="AY115" t="s">
        <v>113</v>
      </c>
      <c r="AZ115" t="s">
        <v>124</v>
      </c>
      <c r="BA115" s="96">
        <v>34570</v>
      </c>
      <c r="BB115" t="s">
        <v>66</v>
      </c>
      <c r="BC115" t="s">
        <v>77</v>
      </c>
      <c r="BD115" t="s">
        <v>1838</v>
      </c>
    </row>
    <row r="116" spans="1:56" ht="22.5" hidden="1" customHeight="1">
      <c r="A116">
        <v>2023</v>
      </c>
      <c r="B116" t="s">
        <v>1839</v>
      </c>
      <c r="C116" t="s">
        <v>77</v>
      </c>
      <c r="D116" t="s">
        <v>57</v>
      </c>
      <c r="E116" t="s">
        <v>1840</v>
      </c>
      <c r="F116" t="s">
        <v>1841</v>
      </c>
      <c r="G116" t="s">
        <v>97</v>
      </c>
      <c r="H116" t="s">
        <v>250</v>
      </c>
      <c r="I116" t="s">
        <v>62</v>
      </c>
      <c r="L116" t="s">
        <v>1842</v>
      </c>
      <c r="M116">
        <v>830045541</v>
      </c>
      <c r="N116" t="s">
        <v>113</v>
      </c>
      <c r="O116" t="s">
        <v>65</v>
      </c>
      <c r="P116">
        <v>0</v>
      </c>
      <c r="Q116">
        <v>0</v>
      </c>
      <c r="R116">
        <v>0</v>
      </c>
      <c r="S116">
        <v>0</v>
      </c>
      <c r="T116" t="s">
        <v>66</v>
      </c>
      <c r="W116" t="s">
        <v>77</v>
      </c>
      <c r="X116" t="s">
        <v>101</v>
      </c>
      <c r="Y116" t="s">
        <v>902</v>
      </c>
      <c r="AA116" t="s">
        <v>1843</v>
      </c>
      <c r="AB116" t="s">
        <v>1844</v>
      </c>
      <c r="AC116" t="s">
        <v>256</v>
      </c>
      <c r="AD116" s="96">
        <v>45016</v>
      </c>
      <c r="AE116" s="96">
        <v>45026</v>
      </c>
      <c r="AF116" s="96">
        <v>46486</v>
      </c>
      <c r="AG116" t="s">
        <v>1047</v>
      </c>
      <c r="AH116" s="96">
        <v>46486</v>
      </c>
      <c r="AI116" t="s">
        <v>106</v>
      </c>
      <c r="AJ116" s="96">
        <v>46486</v>
      </c>
      <c r="AK116" t="s">
        <v>1047</v>
      </c>
      <c r="AL116" t="s">
        <v>76</v>
      </c>
      <c r="AQ116" t="s">
        <v>1845</v>
      </c>
      <c r="AR116">
        <v>6016816359</v>
      </c>
      <c r="AS116" t="s">
        <v>1846</v>
      </c>
      <c r="AT116" t="s">
        <v>77</v>
      </c>
      <c r="AU116" t="s">
        <v>77</v>
      </c>
      <c r="AV116" t="s">
        <v>77</v>
      </c>
      <c r="AW116" t="s">
        <v>77</v>
      </c>
      <c r="AX116" t="s">
        <v>123</v>
      </c>
      <c r="AY116" t="s">
        <v>113</v>
      </c>
      <c r="AZ116" t="s">
        <v>124</v>
      </c>
      <c r="BA116" s="96">
        <v>27983</v>
      </c>
      <c r="BB116" t="s">
        <v>66</v>
      </c>
      <c r="BC116" t="s">
        <v>77</v>
      </c>
      <c r="BD116" t="s">
        <v>1847</v>
      </c>
    </row>
    <row r="117" spans="1:56" ht="22.5" hidden="1" customHeight="1">
      <c r="A117">
        <v>2023</v>
      </c>
      <c r="B117" t="s">
        <v>1848</v>
      </c>
      <c r="C117">
        <v>89065</v>
      </c>
      <c r="D117" t="s">
        <v>94</v>
      </c>
      <c r="E117" t="s">
        <v>1849</v>
      </c>
      <c r="F117" t="s">
        <v>1850</v>
      </c>
      <c r="G117" t="s">
        <v>97</v>
      </c>
      <c r="H117" t="s">
        <v>98</v>
      </c>
      <c r="I117" t="s">
        <v>62</v>
      </c>
      <c r="L117" t="s">
        <v>1851</v>
      </c>
      <c r="M117" t="s">
        <v>231</v>
      </c>
      <c r="O117" t="s">
        <v>65</v>
      </c>
      <c r="P117">
        <v>2124000000</v>
      </c>
      <c r="Q117">
        <v>0</v>
      </c>
      <c r="R117">
        <v>0</v>
      </c>
      <c r="S117">
        <v>2124000000</v>
      </c>
      <c r="T117" t="s">
        <v>66</v>
      </c>
      <c r="W117" t="s">
        <v>77</v>
      </c>
      <c r="X117" t="s">
        <v>215</v>
      </c>
      <c r="Y117" t="s">
        <v>902</v>
      </c>
      <c r="Z117" t="s">
        <v>544</v>
      </c>
      <c r="AA117" t="s">
        <v>1852</v>
      </c>
      <c r="AB117" t="s">
        <v>1853</v>
      </c>
      <c r="AC117" t="s">
        <v>633</v>
      </c>
      <c r="AD117" s="96">
        <v>45012</v>
      </c>
      <c r="AE117" s="96">
        <v>45015</v>
      </c>
      <c r="AF117" s="96">
        <v>45291</v>
      </c>
      <c r="AG117" t="s">
        <v>381</v>
      </c>
      <c r="AH117" s="96">
        <v>45473</v>
      </c>
      <c r="AI117" t="s">
        <v>1854</v>
      </c>
      <c r="AJ117" s="96">
        <v>45473</v>
      </c>
      <c r="AK117" t="s">
        <v>1855</v>
      </c>
      <c r="AL117" t="s">
        <v>76</v>
      </c>
      <c r="AQ117" t="s">
        <v>1856</v>
      </c>
      <c r="AR117">
        <v>6013279797</v>
      </c>
      <c r="AS117" t="s">
        <v>1857</v>
      </c>
      <c r="AT117" t="s">
        <v>582</v>
      </c>
      <c r="AU117" t="s">
        <v>583</v>
      </c>
      <c r="AV117" t="s">
        <v>583</v>
      </c>
      <c r="AW117" t="s">
        <v>77</v>
      </c>
      <c r="AX117" t="s">
        <v>123</v>
      </c>
      <c r="AY117" t="s">
        <v>113</v>
      </c>
      <c r="AZ117" t="s">
        <v>124</v>
      </c>
      <c r="BA117" t="s">
        <v>106</v>
      </c>
      <c r="BB117" t="s">
        <v>66</v>
      </c>
      <c r="BC117" t="s">
        <v>77</v>
      </c>
    </row>
    <row r="118" spans="1:56" ht="22.5" hidden="1" customHeight="1">
      <c r="A118">
        <v>2023</v>
      </c>
      <c r="B118" t="s">
        <v>1858</v>
      </c>
      <c r="C118">
        <v>88364</v>
      </c>
      <c r="D118" t="s">
        <v>57</v>
      </c>
      <c r="E118" t="s">
        <v>1859</v>
      </c>
      <c r="F118" t="s">
        <v>1860</v>
      </c>
      <c r="G118" t="s">
        <v>81</v>
      </c>
      <c r="H118" t="s">
        <v>82</v>
      </c>
      <c r="I118" t="s">
        <v>62</v>
      </c>
      <c r="L118" t="s">
        <v>1861</v>
      </c>
      <c r="M118">
        <v>830073899</v>
      </c>
      <c r="N118" t="s">
        <v>113</v>
      </c>
      <c r="O118" t="s">
        <v>65</v>
      </c>
      <c r="P118">
        <v>30000000</v>
      </c>
      <c r="Q118">
        <v>14999802</v>
      </c>
      <c r="R118">
        <v>0</v>
      </c>
      <c r="S118">
        <v>44999802</v>
      </c>
      <c r="T118" t="s">
        <v>66</v>
      </c>
      <c r="W118" t="s">
        <v>77</v>
      </c>
      <c r="X118" t="s">
        <v>85</v>
      </c>
      <c r="Y118" t="s">
        <v>902</v>
      </c>
      <c r="Z118" t="s">
        <v>1862</v>
      </c>
      <c r="AA118" t="s">
        <v>1863</v>
      </c>
      <c r="AB118" t="s">
        <v>1864</v>
      </c>
      <c r="AC118" t="s">
        <v>116</v>
      </c>
      <c r="AD118" s="96">
        <v>44994</v>
      </c>
      <c r="AE118" s="96">
        <v>45008</v>
      </c>
      <c r="AF118" s="96">
        <v>45344</v>
      </c>
      <c r="AG118" t="s">
        <v>172</v>
      </c>
      <c r="AH118" s="96">
        <v>45657</v>
      </c>
      <c r="AI118" t="s">
        <v>391</v>
      </c>
      <c r="AJ118" s="96">
        <v>45657</v>
      </c>
      <c r="AK118" t="s">
        <v>1865</v>
      </c>
      <c r="AL118" t="s">
        <v>76</v>
      </c>
      <c r="AQ118" t="s">
        <v>1866</v>
      </c>
      <c r="AR118">
        <v>6013687180</v>
      </c>
      <c r="AS118" t="s">
        <v>1867</v>
      </c>
      <c r="AT118" t="s">
        <v>1868</v>
      </c>
      <c r="AU118" t="s">
        <v>302</v>
      </c>
      <c r="AV118" t="s">
        <v>1869</v>
      </c>
      <c r="AW118" t="s">
        <v>77</v>
      </c>
      <c r="AX118" t="s">
        <v>123</v>
      </c>
      <c r="AY118" t="s">
        <v>113</v>
      </c>
      <c r="AZ118" t="s">
        <v>124</v>
      </c>
      <c r="BA118" s="96">
        <v>36635</v>
      </c>
      <c r="BB118" t="s">
        <v>66</v>
      </c>
      <c r="BC118" t="s">
        <v>77</v>
      </c>
    </row>
    <row r="119" spans="1:56" ht="22.5" hidden="1" customHeight="1">
      <c r="A119">
        <v>2023</v>
      </c>
      <c r="B119" t="s">
        <v>1870</v>
      </c>
      <c r="C119">
        <v>87243</v>
      </c>
      <c r="D119" t="s">
        <v>57</v>
      </c>
      <c r="E119" t="s">
        <v>1871</v>
      </c>
      <c r="F119" t="s">
        <v>1872</v>
      </c>
      <c r="G119" t="s">
        <v>97</v>
      </c>
      <c r="H119" t="s">
        <v>1168</v>
      </c>
      <c r="I119" t="s">
        <v>1169</v>
      </c>
      <c r="L119" t="s">
        <v>1873</v>
      </c>
      <c r="M119">
        <v>1068973984</v>
      </c>
      <c r="N119" t="s">
        <v>1874</v>
      </c>
      <c r="O119">
        <v>1967</v>
      </c>
      <c r="P119">
        <v>88000000</v>
      </c>
      <c r="Q119">
        <v>44000000</v>
      </c>
      <c r="R119">
        <v>0</v>
      </c>
      <c r="S119">
        <v>132000000</v>
      </c>
      <c r="T119">
        <v>8000000</v>
      </c>
      <c r="W119">
        <v>1</v>
      </c>
      <c r="X119" t="s">
        <v>1171</v>
      </c>
      <c r="Y119" t="s">
        <v>902</v>
      </c>
      <c r="Z119" s="95" t="s">
        <v>1875</v>
      </c>
      <c r="AA119" t="s">
        <v>1876</v>
      </c>
      <c r="AB119" t="s">
        <v>1877</v>
      </c>
      <c r="AC119" t="s">
        <v>445</v>
      </c>
      <c r="AD119" s="96">
        <v>44979</v>
      </c>
      <c r="AE119" s="96">
        <v>44984</v>
      </c>
      <c r="AF119" s="96">
        <v>45291</v>
      </c>
      <c r="AG119" t="s">
        <v>1878</v>
      </c>
      <c r="AH119" s="96">
        <v>45458</v>
      </c>
      <c r="AI119" t="s">
        <v>1164</v>
      </c>
      <c r="AJ119" s="96">
        <v>45458</v>
      </c>
      <c r="AK119" t="s">
        <v>1879</v>
      </c>
      <c r="AL119" t="s">
        <v>76</v>
      </c>
      <c r="AQ119" t="s">
        <v>1880</v>
      </c>
      <c r="AR119">
        <v>3002874681</v>
      </c>
      <c r="AS119" t="s">
        <v>1881</v>
      </c>
      <c r="AT119" t="s">
        <v>854</v>
      </c>
      <c r="AU119" t="s">
        <v>121</v>
      </c>
      <c r="AV119" t="s">
        <v>1882</v>
      </c>
      <c r="AW119" t="s">
        <v>1181</v>
      </c>
      <c r="AX119" t="s">
        <v>123</v>
      </c>
      <c r="AY119" t="s">
        <v>1883</v>
      </c>
      <c r="AZ119" t="s">
        <v>124</v>
      </c>
      <c r="BA119" s="96">
        <v>32878</v>
      </c>
      <c r="BB119">
        <v>34</v>
      </c>
      <c r="BC119" t="s">
        <v>1884</v>
      </c>
    </row>
    <row r="120" spans="1:56" ht="22.5" hidden="1" customHeight="1">
      <c r="A120">
        <v>2023</v>
      </c>
      <c r="B120" t="s">
        <v>1885</v>
      </c>
      <c r="C120">
        <v>87244</v>
      </c>
      <c r="D120" t="s">
        <v>57</v>
      </c>
      <c r="E120" t="s">
        <v>1886</v>
      </c>
      <c r="F120" t="s">
        <v>1887</v>
      </c>
      <c r="G120" t="s">
        <v>97</v>
      </c>
      <c r="H120" t="s">
        <v>1168</v>
      </c>
      <c r="I120" t="s">
        <v>1169</v>
      </c>
      <c r="L120" t="s">
        <v>1888</v>
      </c>
      <c r="M120">
        <v>1015437186</v>
      </c>
      <c r="N120" t="s">
        <v>113</v>
      </c>
      <c r="O120">
        <v>1978</v>
      </c>
      <c r="P120">
        <v>77583000</v>
      </c>
      <c r="Q120">
        <v>38791500</v>
      </c>
      <c r="R120">
        <v>0</v>
      </c>
      <c r="S120">
        <v>116374500</v>
      </c>
      <c r="T120">
        <v>7053000</v>
      </c>
      <c r="W120">
        <v>1</v>
      </c>
      <c r="X120" t="s">
        <v>1171</v>
      </c>
      <c r="Y120" t="s">
        <v>902</v>
      </c>
      <c r="Z120" s="95" t="s">
        <v>1889</v>
      </c>
      <c r="AA120" t="s">
        <v>1890</v>
      </c>
      <c r="AB120" t="s">
        <v>1891</v>
      </c>
      <c r="AC120" t="s">
        <v>445</v>
      </c>
      <c r="AD120" s="96">
        <v>44966</v>
      </c>
      <c r="AE120" s="96">
        <v>44966</v>
      </c>
      <c r="AF120" s="96">
        <v>45291</v>
      </c>
      <c r="AG120" t="s">
        <v>1892</v>
      </c>
      <c r="AH120" s="96">
        <v>45458</v>
      </c>
      <c r="AI120" t="s">
        <v>1164</v>
      </c>
      <c r="AJ120" s="96">
        <v>45458</v>
      </c>
      <c r="AK120" t="s">
        <v>1893</v>
      </c>
      <c r="AL120" t="s">
        <v>76</v>
      </c>
      <c r="AQ120" t="s">
        <v>1894</v>
      </c>
      <c r="AR120">
        <v>3007001168</v>
      </c>
      <c r="AS120" t="s">
        <v>1895</v>
      </c>
      <c r="AT120" t="s">
        <v>136</v>
      </c>
      <c r="AU120" t="s">
        <v>121</v>
      </c>
      <c r="AV120" t="s">
        <v>1896</v>
      </c>
      <c r="AW120" t="s">
        <v>1181</v>
      </c>
      <c r="AX120" t="s">
        <v>123</v>
      </c>
      <c r="AY120" t="s">
        <v>113</v>
      </c>
      <c r="AZ120" t="s">
        <v>124</v>
      </c>
      <c r="BA120" s="96">
        <v>34039</v>
      </c>
      <c r="BB120">
        <v>31</v>
      </c>
      <c r="BC120" t="s">
        <v>1897</v>
      </c>
    </row>
    <row r="121" spans="1:56" ht="22.5" hidden="1" customHeight="1">
      <c r="A121">
        <v>2023</v>
      </c>
      <c r="B121" t="s">
        <v>1898</v>
      </c>
      <c r="C121">
        <v>83918</v>
      </c>
      <c r="D121" t="s">
        <v>57</v>
      </c>
      <c r="E121" t="s">
        <v>1899</v>
      </c>
      <c r="F121" t="s">
        <v>1900</v>
      </c>
      <c r="G121" t="s">
        <v>97</v>
      </c>
      <c r="H121" t="s">
        <v>1168</v>
      </c>
      <c r="I121" t="s">
        <v>1169</v>
      </c>
      <c r="L121" t="s">
        <v>1901</v>
      </c>
      <c r="M121">
        <v>79694258</v>
      </c>
      <c r="N121" t="s">
        <v>113</v>
      </c>
      <c r="O121">
        <v>1978</v>
      </c>
      <c r="P121">
        <v>99000000</v>
      </c>
      <c r="Q121">
        <v>49500000</v>
      </c>
      <c r="R121">
        <v>0</v>
      </c>
      <c r="S121">
        <v>148500000</v>
      </c>
      <c r="T121">
        <v>9000000</v>
      </c>
      <c r="W121">
        <v>1</v>
      </c>
      <c r="X121" t="s">
        <v>1171</v>
      </c>
      <c r="Y121" t="s">
        <v>902</v>
      </c>
      <c r="Z121" s="95" t="s">
        <v>1902</v>
      </c>
      <c r="AA121" t="s">
        <v>1903</v>
      </c>
      <c r="AB121" t="s">
        <v>1904</v>
      </c>
      <c r="AC121" t="s">
        <v>104</v>
      </c>
      <c r="AD121" s="96">
        <v>44960</v>
      </c>
      <c r="AE121" s="96">
        <v>44965</v>
      </c>
      <c r="AF121" s="96">
        <v>45291</v>
      </c>
      <c r="AG121" t="s">
        <v>1905</v>
      </c>
      <c r="AH121" s="96">
        <v>45458</v>
      </c>
      <c r="AI121" t="s">
        <v>1164</v>
      </c>
      <c r="AJ121" s="96">
        <v>45458</v>
      </c>
      <c r="AK121" t="s">
        <v>105</v>
      </c>
      <c r="AL121" t="s">
        <v>76</v>
      </c>
      <c r="AQ121" t="s">
        <v>1906</v>
      </c>
      <c r="AR121">
        <v>3043861528</v>
      </c>
      <c r="AS121" t="s">
        <v>1907</v>
      </c>
      <c r="AT121" t="s">
        <v>136</v>
      </c>
      <c r="AU121" t="s">
        <v>121</v>
      </c>
      <c r="AV121" t="s">
        <v>1908</v>
      </c>
      <c r="AW121" t="s">
        <v>1195</v>
      </c>
      <c r="AX121" t="s">
        <v>123</v>
      </c>
      <c r="AY121" t="s">
        <v>113</v>
      </c>
      <c r="AZ121" t="s">
        <v>124</v>
      </c>
      <c r="BA121" s="96">
        <v>27574</v>
      </c>
      <c r="BB121">
        <v>48</v>
      </c>
      <c r="BC121" t="s">
        <v>1909</v>
      </c>
    </row>
    <row r="122" spans="1:56" ht="22.5" hidden="1" customHeight="1">
      <c r="A122">
        <v>2023</v>
      </c>
      <c r="B122" t="s">
        <v>1910</v>
      </c>
      <c r="C122">
        <v>83934</v>
      </c>
      <c r="D122" t="s">
        <v>57</v>
      </c>
      <c r="E122" t="s">
        <v>1911</v>
      </c>
      <c r="F122" t="s">
        <v>1912</v>
      </c>
      <c r="G122" t="s">
        <v>97</v>
      </c>
      <c r="H122" t="s">
        <v>1168</v>
      </c>
      <c r="I122" t="s">
        <v>1169</v>
      </c>
      <c r="L122" t="s">
        <v>1913</v>
      </c>
      <c r="M122">
        <v>1015425526</v>
      </c>
      <c r="N122" t="s">
        <v>113</v>
      </c>
      <c r="O122">
        <v>1978</v>
      </c>
      <c r="P122">
        <v>44000000</v>
      </c>
      <c r="Q122">
        <v>22000000</v>
      </c>
      <c r="R122">
        <v>0</v>
      </c>
      <c r="S122">
        <v>66000000</v>
      </c>
      <c r="T122">
        <v>4000000</v>
      </c>
      <c r="W122">
        <v>1</v>
      </c>
      <c r="X122" t="s">
        <v>1171</v>
      </c>
      <c r="Y122" t="s">
        <v>902</v>
      </c>
      <c r="Z122" s="95" t="s">
        <v>1914</v>
      </c>
      <c r="AA122" t="s">
        <v>1915</v>
      </c>
      <c r="AB122" t="s">
        <v>1916</v>
      </c>
      <c r="AC122" t="s">
        <v>104</v>
      </c>
      <c r="AD122" s="96">
        <v>44960</v>
      </c>
      <c r="AE122" s="96">
        <v>44967</v>
      </c>
      <c r="AF122" s="96">
        <v>45291</v>
      </c>
      <c r="AG122" t="s">
        <v>1917</v>
      </c>
      <c r="AH122" s="96">
        <v>45458</v>
      </c>
      <c r="AI122" t="s">
        <v>1164</v>
      </c>
      <c r="AJ122" s="96">
        <v>45458</v>
      </c>
      <c r="AK122" t="s">
        <v>1918</v>
      </c>
      <c r="AL122" t="s">
        <v>76</v>
      </c>
      <c r="AQ122" t="s">
        <v>1919</v>
      </c>
      <c r="AR122">
        <v>3134302212</v>
      </c>
      <c r="AS122" t="s">
        <v>1920</v>
      </c>
      <c r="AT122" t="s">
        <v>136</v>
      </c>
      <c r="AU122" t="s">
        <v>121</v>
      </c>
      <c r="AV122" t="s">
        <v>1921</v>
      </c>
      <c r="AW122" t="s">
        <v>1181</v>
      </c>
      <c r="AX122" t="s">
        <v>123</v>
      </c>
      <c r="AY122" t="s">
        <v>1922</v>
      </c>
      <c r="AZ122" t="s">
        <v>1923</v>
      </c>
      <c r="BA122" s="96">
        <v>33449</v>
      </c>
      <c r="BB122">
        <v>32</v>
      </c>
      <c r="BC122" t="s">
        <v>1924</v>
      </c>
    </row>
    <row r="123" spans="1:56" ht="22.5" hidden="1" customHeight="1">
      <c r="A123">
        <v>2023</v>
      </c>
      <c r="B123" t="s">
        <v>1925</v>
      </c>
      <c r="C123">
        <v>86875</v>
      </c>
      <c r="D123" t="s">
        <v>57</v>
      </c>
      <c r="E123" t="s">
        <v>1926</v>
      </c>
      <c r="F123" t="s">
        <v>1927</v>
      </c>
      <c r="G123" t="s">
        <v>97</v>
      </c>
      <c r="H123" t="s">
        <v>1168</v>
      </c>
      <c r="I123" t="s">
        <v>1169</v>
      </c>
      <c r="L123" t="s">
        <v>1928</v>
      </c>
      <c r="M123">
        <v>51972599</v>
      </c>
      <c r="N123" t="s">
        <v>113</v>
      </c>
      <c r="O123">
        <v>1978</v>
      </c>
      <c r="P123">
        <v>55550000</v>
      </c>
      <c r="Q123">
        <v>27775000</v>
      </c>
      <c r="R123">
        <v>0</v>
      </c>
      <c r="S123">
        <v>83325000</v>
      </c>
      <c r="T123">
        <v>5050000</v>
      </c>
      <c r="W123">
        <v>1</v>
      </c>
      <c r="X123" t="s">
        <v>1171</v>
      </c>
      <c r="Y123" t="s">
        <v>902</v>
      </c>
      <c r="Z123" s="95" t="s">
        <v>1929</v>
      </c>
      <c r="AA123" t="s">
        <v>1930</v>
      </c>
      <c r="AB123" t="s">
        <v>1931</v>
      </c>
      <c r="AC123" t="s">
        <v>1932</v>
      </c>
      <c r="AD123" s="96">
        <v>44963</v>
      </c>
      <c r="AE123" s="96">
        <v>44965</v>
      </c>
      <c r="AF123" s="96">
        <v>45291</v>
      </c>
      <c r="AG123" t="s">
        <v>1905</v>
      </c>
      <c r="AH123" s="96">
        <v>45458</v>
      </c>
      <c r="AI123" t="s">
        <v>1164</v>
      </c>
      <c r="AJ123" s="96">
        <v>45458</v>
      </c>
      <c r="AK123" t="s">
        <v>105</v>
      </c>
      <c r="AL123" t="s">
        <v>76</v>
      </c>
      <c r="AQ123" t="s">
        <v>1933</v>
      </c>
      <c r="AR123">
        <v>3162359697</v>
      </c>
      <c r="AS123" t="s">
        <v>1934</v>
      </c>
      <c r="AT123" t="s">
        <v>136</v>
      </c>
      <c r="AU123" t="s">
        <v>121</v>
      </c>
      <c r="AV123" t="s">
        <v>1935</v>
      </c>
      <c r="AW123" t="s">
        <v>1181</v>
      </c>
      <c r="AX123" t="s">
        <v>123</v>
      </c>
      <c r="AY123" t="s">
        <v>113</v>
      </c>
      <c r="AZ123" t="s">
        <v>124</v>
      </c>
      <c r="BA123" s="96">
        <v>25623</v>
      </c>
      <c r="BB123">
        <v>54</v>
      </c>
      <c r="BC123" t="s">
        <v>1936</v>
      </c>
    </row>
    <row r="124" spans="1:56" ht="22.5" hidden="1" customHeight="1">
      <c r="A124">
        <v>2023</v>
      </c>
      <c r="B124" t="s">
        <v>1937</v>
      </c>
      <c r="C124">
        <v>83965</v>
      </c>
      <c r="D124" t="s">
        <v>57</v>
      </c>
      <c r="E124" t="s">
        <v>1938</v>
      </c>
      <c r="F124" t="s">
        <v>1939</v>
      </c>
      <c r="G124" t="s">
        <v>97</v>
      </c>
      <c r="H124" t="s">
        <v>1168</v>
      </c>
      <c r="I124" t="s">
        <v>1169</v>
      </c>
      <c r="L124" t="s">
        <v>1940</v>
      </c>
      <c r="M124">
        <v>52444244</v>
      </c>
      <c r="N124" t="s">
        <v>113</v>
      </c>
      <c r="O124">
        <v>1953</v>
      </c>
      <c r="P124">
        <v>55550000</v>
      </c>
      <c r="Q124">
        <v>25586667</v>
      </c>
      <c r="R124">
        <v>0</v>
      </c>
      <c r="S124">
        <v>81136667</v>
      </c>
      <c r="T124">
        <v>5050000</v>
      </c>
      <c r="W124">
        <v>1</v>
      </c>
      <c r="X124" t="s">
        <v>1171</v>
      </c>
      <c r="Y124" t="s">
        <v>902</v>
      </c>
      <c r="Z124" s="95" t="s">
        <v>1941</v>
      </c>
      <c r="AA124" t="s">
        <v>1942</v>
      </c>
      <c r="AB124" t="s">
        <v>1943</v>
      </c>
      <c r="AC124" t="s">
        <v>633</v>
      </c>
      <c r="AD124" s="96">
        <v>44964</v>
      </c>
      <c r="AE124" s="96">
        <v>44970</v>
      </c>
      <c r="AF124" s="96">
        <v>45291</v>
      </c>
      <c r="AG124" t="s">
        <v>1944</v>
      </c>
      <c r="AH124" s="96">
        <v>45458</v>
      </c>
      <c r="AI124" t="s">
        <v>1164</v>
      </c>
      <c r="AJ124" s="96">
        <v>45458</v>
      </c>
      <c r="AK124" t="s">
        <v>1945</v>
      </c>
      <c r="AL124" t="s">
        <v>76</v>
      </c>
      <c r="AQ124" t="s">
        <v>1946</v>
      </c>
      <c r="AR124">
        <v>3196374017</v>
      </c>
      <c r="AS124" t="s">
        <v>1947</v>
      </c>
      <c r="AT124" t="s">
        <v>120</v>
      </c>
      <c r="AU124" t="s">
        <v>121</v>
      </c>
      <c r="AV124" t="s">
        <v>1948</v>
      </c>
      <c r="AW124" t="s">
        <v>1181</v>
      </c>
      <c r="AX124" t="s">
        <v>123</v>
      </c>
      <c r="AY124" t="s">
        <v>113</v>
      </c>
      <c r="AZ124" t="s">
        <v>124</v>
      </c>
      <c r="BA124" s="96">
        <v>29031</v>
      </c>
      <c r="BB124">
        <v>44</v>
      </c>
      <c r="BC124" t="s">
        <v>1949</v>
      </c>
    </row>
    <row r="125" spans="1:56" ht="22.5" hidden="1" customHeight="1">
      <c r="A125">
        <v>2023</v>
      </c>
      <c r="B125" t="s">
        <v>1950</v>
      </c>
      <c r="C125">
        <v>86134</v>
      </c>
      <c r="D125" t="s">
        <v>57</v>
      </c>
      <c r="E125" t="s">
        <v>1951</v>
      </c>
      <c r="F125" t="s">
        <v>1952</v>
      </c>
      <c r="G125" t="s">
        <v>97</v>
      </c>
      <c r="H125" t="s">
        <v>1168</v>
      </c>
      <c r="I125" t="s">
        <v>1169</v>
      </c>
      <c r="L125" t="s">
        <v>1953</v>
      </c>
      <c r="M125">
        <v>1018423710</v>
      </c>
      <c r="N125" t="s">
        <v>113</v>
      </c>
      <c r="O125">
        <v>2032</v>
      </c>
      <c r="P125">
        <v>77000000</v>
      </c>
      <c r="Q125">
        <v>38500000</v>
      </c>
      <c r="R125">
        <v>0</v>
      </c>
      <c r="S125">
        <v>115500000</v>
      </c>
      <c r="T125">
        <v>7000000</v>
      </c>
      <c r="W125">
        <v>1</v>
      </c>
      <c r="X125" t="s">
        <v>1171</v>
      </c>
      <c r="Y125" t="s">
        <v>902</v>
      </c>
      <c r="Z125" s="95" t="s">
        <v>1954</v>
      </c>
      <c r="AA125" t="s">
        <v>1955</v>
      </c>
      <c r="AB125" t="s">
        <v>1956</v>
      </c>
      <c r="AC125" t="s">
        <v>547</v>
      </c>
      <c r="AD125" s="96">
        <v>44964</v>
      </c>
      <c r="AE125" s="96">
        <v>44967</v>
      </c>
      <c r="AF125" s="96">
        <v>45291</v>
      </c>
      <c r="AG125" t="s">
        <v>1917</v>
      </c>
      <c r="AH125" s="96">
        <v>45458</v>
      </c>
      <c r="AI125" t="s">
        <v>1164</v>
      </c>
      <c r="AJ125" s="96">
        <v>45458</v>
      </c>
      <c r="AK125" t="s">
        <v>1918</v>
      </c>
      <c r="AL125" t="s">
        <v>76</v>
      </c>
      <c r="AQ125" t="s">
        <v>1957</v>
      </c>
      <c r="AR125">
        <v>3204765407</v>
      </c>
      <c r="AS125" t="s">
        <v>1958</v>
      </c>
      <c r="AT125" t="s">
        <v>136</v>
      </c>
      <c r="AU125" t="s">
        <v>121</v>
      </c>
      <c r="AV125" t="s">
        <v>1959</v>
      </c>
      <c r="AW125" t="s">
        <v>1195</v>
      </c>
      <c r="AX125" t="s">
        <v>123</v>
      </c>
      <c r="AY125" t="s">
        <v>113</v>
      </c>
      <c r="AZ125" t="s">
        <v>124</v>
      </c>
      <c r="BA125" s="96">
        <v>32586</v>
      </c>
      <c r="BB125">
        <v>35</v>
      </c>
      <c r="BC125" s="95" t="s">
        <v>1960</v>
      </c>
    </row>
    <row r="126" spans="1:56" ht="22.5" hidden="1" customHeight="1">
      <c r="A126">
        <v>2023</v>
      </c>
      <c r="B126" t="s">
        <v>1961</v>
      </c>
      <c r="C126">
        <v>85901</v>
      </c>
      <c r="D126" t="s">
        <v>57</v>
      </c>
      <c r="E126" t="s">
        <v>1962</v>
      </c>
      <c r="F126" t="s">
        <v>1963</v>
      </c>
      <c r="G126" t="s">
        <v>97</v>
      </c>
      <c r="H126" t="s">
        <v>1168</v>
      </c>
      <c r="I126" t="s">
        <v>1169</v>
      </c>
      <c r="L126" t="s">
        <v>1964</v>
      </c>
      <c r="M126">
        <v>1015447481</v>
      </c>
      <c r="N126" t="s">
        <v>113</v>
      </c>
      <c r="O126">
        <v>1971</v>
      </c>
      <c r="P126">
        <v>77000000</v>
      </c>
      <c r="Q126">
        <v>38500000</v>
      </c>
      <c r="R126">
        <v>0</v>
      </c>
      <c r="S126">
        <v>115500000</v>
      </c>
      <c r="T126">
        <v>7000000</v>
      </c>
      <c r="W126">
        <v>5</v>
      </c>
      <c r="X126" t="s">
        <v>1171</v>
      </c>
      <c r="Y126" t="s">
        <v>902</v>
      </c>
      <c r="Z126" s="95" t="s">
        <v>1965</v>
      </c>
      <c r="AA126" t="s">
        <v>1966</v>
      </c>
      <c r="AB126" t="s">
        <v>1967</v>
      </c>
      <c r="AC126" t="s">
        <v>404</v>
      </c>
      <c r="AD126" s="96">
        <v>44960</v>
      </c>
      <c r="AE126" s="96">
        <v>44971</v>
      </c>
      <c r="AF126" s="96">
        <v>45291</v>
      </c>
      <c r="AG126" t="s">
        <v>1968</v>
      </c>
      <c r="AH126" s="96">
        <v>45457</v>
      </c>
      <c r="AI126" t="s">
        <v>1969</v>
      </c>
      <c r="AJ126" s="96">
        <v>45457</v>
      </c>
      <c r="AK126" t="s">
        <v>1970</v>
      </c>
      <c r="AL126" t="s">
        <v>76</v>
      </c>
      <c r="AQ126" t="s">
        <v>1971</v>
      </c>
      <c r="AR126">
        <v>3057521079</v>
      </c>
      <c r="AS126" t="s">
        <v>1972</v>
      </c>
      <c r="AT126" t="s">
        <v>120</v>
      </c>
      <c r="AU126" t="s">
        <v>121</v>
      </c>
      <c r="AV126" t="s">
        <v>1973</v>
      </c>
      <c r="AW126" t="s">
        <v>1195</v>
      </c>
      <c r="AX126" t="s">
        <v>123</v>
      </c>
      <c r="AY126" t="s">
        <v>113</v>
      </c>
      <c r="AZ126" t="s">
        <v>124</v>
      </c>
      <c r="BA126" s="96">
        <v>34532</v>
      </c>
      <c r="BB126">
        <v>29</v>
      </c>
      <c r="BC126" t="s">
        <v>1974</v>
      </c>
    </row>
    <row r="127" spans="1:56" ht="22.5" hidden="1" customHeight="1">
      <c r="A127">
        <v>2023</v>
      </c>
      <c r="B127" t="s">
        <v>1975</v>
      </c>
      <c r="C127">
        <v>85954</v>
      </c>
      <c r="D127" t="s">
        <v>57</v>
      </c>
      <c r="E127" t="s">
        <v>1976</v>
      </c>
      <c r="F127" t="s">
        <v>1977</v>
      </c>
      <c r="G127" t="s">
        <v>97</v>
      </c>
      <c r="H127" t="s">
        <v>1168</v>
      </c>
      <c r="I127" t="s">
        <v>1169</v>
      </c>
      <c r="L127" t="s">
        <v>1978</v>
      </c>
      <c r="M127">
        <v>1104709000</v>
      </c>
      <c r="N127" t="s">
        <v>113</v>
      </c>
      <c r="O127">
        <v>1973</v>
      </c>
      <c r="P127">
        <v>55550000</v>
      </c>
      <c r="Q127">
        <v>27775000</v>
      </c>
      <c r="R127">
        <v>0</v>
      </c>
      <c r="S127">
        <v>83325000</v>
      </c>
      <c r="T127">
        <v>5050000</v>
      </c>
      <c r="W127">
        <v>1</v>
      </c>
      <c r="X127" t="s">
        <v>1171</v>
      </c>
      <c r="Y127" t="s">
        <v>902</v>
      </c>
      <c r="Z127" s="95" t="s">
        <v>1979</v>
      </c>
      <c r="AA127" t="s">
        <v>1980</v>
      </c>
      <c r="AB127" t="s">
        <v>1981</v>
      </c>
      <c r="AC127" t="s">
        <v>145</v>
      </c>
      <c r="AD127" s="96">
        <v>44960</v>
      </c>
      <c r="AE127" s="96">
        <v>44964</v>
      </c>
      <c r="AF127" s="96">
        <v>45291</v>
      </c>
      <c r="AG127" t="s">
        <v>1982</v>
      </c>
      <c r="AH127" s="96">
        <v>45458</v>
      </c>
      <c r="AI127" t="s">
        <v>1164</v>
      </c>
      <c r="AJ127" s="96">
        <v>45458</v>
      </c>
      <c r="AK127" t="s">
        <v>1983</v>
      </c>
      <c r="AL127" t="s">
        <v>76</v>
      </c>
      <c r="AQ127" t="s">
        <v>1984</v>
      </c>
      <c r="AR127">
        <v>3125348482</v>
      </c>
      <c r="AS127" t="s">
        <v>1985</v>
      </c>
      <c r="AT127" t="s">
        <v>854</v>
      </c>
      <c r="AU127" t="s">
        <v>121</v>
      </c>
      <c r="AV127" t="s">
        <v>1986</v>
      </c>
      <c r="AW127" t="s">
        <v>1195</v>
      </c>
      <c r="AX127" t="s">
        <v>123</v>
      </c>
      <c r="AY127" t="s">
        <v>113</v>
      </c>
      <c r="AZ127" t="s">
        <v>124</v>
      </c>
      <c r="BA127" s="96">
        <v>35066</v>
      </c>
      <c r="BB127">
        <v>28</v>
      </c>
      <c r="BC127" t="s">
        <v>1987</v>
      </c>
    </row>
    <row r="128" spans="1:56" ht="22.5" hidden="1" customHeight="1">
      <c r="A128">
        <v>2023</v>
      </c>
      <c r="B128" t="s">
        <v>1988</v>
      </c>
      <c r="C128">
        <v>86873</v>
      </c>
      <c r="D128" t="s">
        <v>57</v>
      </c>
      <c r="E128" t="s">
        <v>1989</v>
      </c>
      <c r="F128" t="s">
        <v>1990</v>
      </c>
      <c r="G128" t="s">
        <v>97</v>
      </c>
      <c r="H128" t="s">
        <v>1168</v>
      </c>
      <c r="I128" t="s">
        <v>1211</v>
      </c>
      <c r="L128" t="s">
        <v>1991</v>
      </c>
      <c r="M128">
        <v>1015435607</v>
      </c>
      <c r="N128" t="s">
        <v>113</v>
      </c>
      <c r="O128">
        <v>1978</v>
      </c>
      <c r="P128">
        <v>29997000</v>
      </c>
      <c r="Q128">
        <v>14998500</v>
      </c>
      <c r="R128">
        <v>0</v>
      </c>
      <c r="S128">
        <v>44995500</v>
      </c>
      <c r="T128">
        <v>2727000</v>
      </c>
      <c r="W128">
        <v>4</v>
      </c>
      <c r="X128" t="s">
        <v>1171</v>
      </c>
      <c r="Y128" t="s">
        <v>902</v>
      </c>
      <c r="Z128" s="95" t="s">
        <v>1992</v>
      </c>
      <c r="AA128" t="s">
        <v>1993</v>
      </c>
      <c r="AB128" t="s">
        <v>1994</v>
      </c>
      <c r="AC128" t="s">
        <v>116</v>
      </c>
      <c r="AD128" s="96">
        <v>44958</v>
      </c>
      <c r="AE128" s="96">
        <v>44959</v>
      </c>
      <c r="AF128" s="96">
        <v>45291</v>
      </c>
      <c r="AG128" t="s">
        <v>1995</v>
      </c>
      <c r="AH128" s="96">
        <v>45458</v>
      </c>
      <c r="AI128" t="s">
        <v>1164</v>
      </c>
      <c r="AJ128" s="96">
        <v>45458</v>
      </c>
      <c r="AK128" t="s">
        <v>1996</v>
      </c>
      <c r="AL128" t="s">
        <v>76</v>
      </c>
      <c r="AQ128" t="s">
        <v>1997</v>
      </c>
      <c r="AR128">
        <v>3223032086</v>
      </c>
      <c r="AS128" t="s">
        <v>1998</v>
      </c>
      <c r="AT128" t="s">
        <v>136</v>
      </c>
      <c r="AU128" t="s">
        <v>121</v>
      </c>
      <c r="AV128" t="s">
        <v>1999</v>
      </c>
      <c r="AW128" t="s">
        <v>1195</v>
      </c>
      <c r="AX128" t="s">
        <v>123</v>
      </c>
      <c r="AY128" t="s">
        <v>113</v>
      </c>
      <c r="AZ128" t="s">
        <v>124</v>
      </c>
      <c r="BA128" s="96">
        <v>33931</v>
      </c>
      <c r="BB128">
        <v>31</v>
      </c>
      <c r="BC128" t="s">
        <v>2000</v>
      </c>
    </row>
    <row r="129" spans="1:55" ht="22.5" hidden="1" customHeight="1">
      <c r="A129">
        <v>2023</v>
      </c>
      <c r="B129" t="s">
        <v>2001</v>
      </c>
      <c r="C129">
        <v>83708</v>
      </c>
      <c r="D129" t="s">
        <v>57</v>
      </c>
      <c r="E129" t="s">
        <v>2002</v>
      </c>
      <c r="F129" t="s">
        <v>2003</v>
      </c>
      <c r="G129" t="s">
        <v>97</v>
      </c>
      <c r="H129" t="s">
        <v>1168</v>
      </c>
      <c r="I129" t="s">
        <v>1169</v>
      </c>
      <c r="L129" t="s">
        <v>2004</v>
      </c>
      <c r="M129">
        <v>1053777240</v>
      </c>
      <c r="N129" t="s">
        <v>2005</v>
      </c>
      <c r="O129">
        <v>1978</v>
      </c>
      <c r="P129">
        <v>99000000</v>
      </c>
      <c r="Q129">
        <v>49500000</v>
      </c>
      <c r="R129">
        <v>0</v>
      </c>
      <c r="S129">
        <v>148500000</v>
      </c>
      <c r="T129">
        <v>9000000</v>
      </c>
      <c r="W129">
        <v>1</v>
      </c>
      <c r="X129" t="s">
        <v>1171</v>
      </c>
      <c r="Y129" t="s">
        <v>902</v>
      </c>
      <c r="Z129" s="95" t="s">
        <v>2006</v>
      </c>
      <c r="AA129" t="s">
        <v>2007</v>
      </c>
      <c r="AB129" t="s">
        <v>2008</v>
      </c>
      <c r="AC129" t="s">
        <v>1374</v>
      </c>
      <c r="AD129" s="96">
        <v>44956</v>
      </c>
      <c r="AE129" s="96">
        <v>44958</v>
      </c>
      <c r="AF129" s="96">
        <v>45291</v>
      </c>
      <c r="AG129" t="s">
        <v>172</v>
      </c>
      <c r="AH129" s="96">
        <v>45458</v>
      </c>
      <c r="AI129" t="s">
        <v>1164</v>
      </c>
      <c r="AJ129" s="96">
        <v>45458</v>
      </c>
      <c r="AK129" t="s">
        <v>2009</v>
      </c>
      <c r="AL129" t="s">
        <v>76</v>
      </c>
      <c r="AQ129" t="s">
        <v>2010</v>
      </c>
      <c r="AR129">
        <v>3128637283</v>
      </c>
      <c r="AS129" t="s">
        <v>2011</v>
      </c>
      <c r="AT129" t="s">
        <v>854</v>
      </c>
      <c r="AU129" t="s">
        <v>121</v>
      </c>
      <c r="AV129" t="s">
        <v>2012</v>
      </c>
      <c r="AW129" t="s">
        <v>1195</v>
      </c>
      <c r="AX129" t="s">
        <v>123</v>
      </c>
      <c r="AY129" t="s">
        <v>2013</v>
      </c>
      <c r="AZ129" t="s">
        <v>2014</v>
      </c>
      <c r="BA129" s="96">
        <v>31921</v>
      </c>
      <c r="BB129">
        <v>37</v>
      </c>
      <c r="BC129" t="s">
        <v>2015</v>
      </c>
    </row>
    <row r="130" spans="1:55" ht="22.5" hidden="1" customHeight="1">
      <c r="A130">
        <v>2023</v>
      </c>
      <c r="B130" t="s">
        <v>2016</v>
      </c>
      <c r="C130">
        <v>84182</v>
      </c>
      <c r="D130" t="s">
        <v>57</v>
      </c>
      <c r="E130" t="s">
        <v>2017</v>
      </c>
      <c r="F130" t="s">
        <v>2018</v>
      </c>
      <c r="G130" t="s">
        <v>97</v>
      </c>
      <c r="H130" t="s">
        <v>1168</v>
      </c>
      <c r="I130" t="s">
        <v>1169</v>
      </c>
      <c r="L130" t="s">
        <v>2019</v>
      </c>
      <c r="M130">
        <v>52198868</v>
      </c>
      <c r="N130" t="s">
        <v>113</v>
      </c>
      <c r="O130">
        <v>1978</v>
      </c>
      <c r="P130">
        <v>99000000</v>
      </c>
      <c r="Q130">
        <v>49500000</v>
      </c>
      <c r="R130">
        <v>0</v>
      </c>
      <c r="S130">
        <v>148500000</v>
      </c>
      <c r="T130">
        <v>9000000</v>
      </c>
      <c r="W130">
        <v>5</v>
      </c>
      <c r="X130" t="s">
        <v>1171</v>
      </c>
      <c r="Y130" t="s">
        <v>902</v>
      </c>
      <c r="Z130" s="95" t="s">
        <v>2020</v>
      </c>
      <c r="AA130" t="s">
        <v>2021</v>
      </c>
      <c r="AB130" t="s">
        <v>2022</v>
      </c>
      <c r="AC130" t="s">
        <v>547</v>
      </c>
      <c r="AD130" s="96">
        <v>44956</v>
      </c>
      <c r="AE130" s="96">
        <v>44959</v>
      </c>
      <c r="AF130" s="96">
        <v>45291</v>
      </c>
      <c r="AG130" t="s">
        <v>1995</v>
      </c>
      <c r="AH130" s="96">
        <v>45458</v>
      </c>
      <c r="AI130" t="s">
        <v>1164</v>
      </c>
      <c r="AJ130" s="96">
        <v>45458</v>
      </c>
      <c r="AK130" t="s">
        <v>1996</v>
      </c>
      <c r="AL130" t="s">
        <v>76</v>
      </c>
      <c r="AQ130" t="s">
        <v>2023</v>
      </c>
      <c r="AR130">
        <v>3015738531</v>
      </c>
      <c r="AS130" t="s">
        <v>2024</v>
      </c>
      <c r="AT130" t="s">
        <v>136</v>
      </c>
      <c r="AU130" t="s">
        <v>121</v>
      </c>
      <c r="AV130" t="s">
        <v>2025</v>
      </c>
      <c r="AW130" t="s">
        <v>1181</v>
      </c>
      <c r="AX130" t="s">
        <v>123</v>
      </c>
      <c r="AY130" t="s">
        <v>113</v>
      </c>
      <c r="AZ130" t="s">
        <v>124</v>
      </c>
      <c r="BA130" s="96">
        <v>28796</v>
      </c>
      <c r="BB130">
        <v>45</v>
      </c>
      <c r="BC130" t="s">
        <v>2026</v>
      </c>
    </row>
    <row r="131" spans="1:55" ht="22.5" hidden="1" customHeight="1">
      <c r="A131">
        <v>2023</v>
      </c>
      <c r="B131" t="s">
        <v>2027</v>
      </c>
      <c r="C131">
        <v>83859</v>
      </c>
      <c r="D131" t="s">
        <v>57</v>
      </c>
      <c r="E131" t="s">
        <v>2028</v>
      </c>
      <c r="F131" t="s">
        <v>2029</v>
      </c>
      <c r="G131" t="s">
        <v>97</v>
      </c>
      <c r="H131" t="s">
        <v>1168</v>
      </c>
      <c r="I131" t="s">
        <v>1169</v>
      </c>
      <c r="L131" t="s">
        <v>2030</v>
      </c>
      <c r="M131">
        <v>79913908</v>
      </c>
      <c r="N131" t="s">
        <v>113</v>
      </c>
      <c r="O131">
        <v>1978</v>
      </c>
      <c r="P131">
        <v>77000000</v>
      </c>
      <c r="Q131">
        <v>38500000</v>
      </c>
      <c r="R131">
        <v>0</v>
      </c>
      <c r="S131">
        <v>115500000</v>
      </c>
      <c r="T131">
        <v>7000000</v>
      </c>
      <c r="W131">
        <v>1</v>
      </c>
      <c r="X131" t="s">
        <v>1171</v>
      </c>
      <c r="Y131" t="s">
        <v>902</v>
      </c>
      <c r="Z131" s="95" t="s">
        <v>2031</v>
      </c>
      <c r="AA131" t="s">
        <v>2032</v>
      </c>
      <c r="AB131" t="s">
        <v>2033</v>
      </c>
      <c r="AC131" t="s">
        <v>89</v>
      </c>
      <c r="AD131" s="96">
        <v>44956</v>
      </c>
      <c r="AE131" s="96">
        <v>44960</v>
      </c>
      <c r="AF131" s="96">
        <v>45291</v>
      </c>
      <c r="AG131" t="s">
        <v>836</v>
      </c>
      <c r="AH131" s="96">
        <v>45458</v>
      </c>
      <c r="AI131" t="s">
        <v>1164</v>
      </c>
      <c r="AJ131" s="96">
        <v>45458</v>
      </c>
      <c r="AK131" t="s">
        <v>2034</v>
      </c>
      <c r="AL131" t="s">
        <v>76</v>
      </c>
      <c r="AQ131" t="s">
        <v>2035</v>
      </c>
      <c r="AR131">
        <v>3045643837</v>
      </c>
      <c r="AS131" t="s">
        <v>2036</v>
      </c>
      <c r="AT131" t="s">
        <v>136</v>
      </c>
      <c r="AU131" t="s">
        <v>121</v>
      </c>
      <c r="AV131" t="s">
        <v>2037</v>
      </c>
      <c r="AW131" t="s">
        <v>1195</v>
      </c>
      <c r="AX131" t="s">
        <v>123</v>
      </c>
      <c r="AY131" t="s">
        <v>113</v>
      </c>
      <c r="AZ131" t="s">
        <v>124</v>
      </c>
      <c r="BA131" s="96">
        <v>28982</v>
      </c>
      <c r="BB131">
        <v>45</v>
      </c>
      <c r="BC131" t="s">
        <v>2038</v>
      </c>
    </row>
    <row r="132" spans="1:55" ht="22.5" hidden="1" customHeight="1">
      <c r="A132">
        <v>2023</v>
      </c>
      <c r="B132" t="s">
        <v>2039</v>
      </c>
      <c r="C132">
        <v>83777</v>
      </c>
      <c r="D132" t="s">
        <v>57</v>
      </c>
      <c r="E132" t="s">
        <v>2040</v>
      </c>
      <c r="F132" t="s">
        <v>2041</v>
      </c>
      <c r="G132" t="s">
        <v>97</v>
      </c>
      <c r="H132" t="s">
        <v>1168</v>
      </c>
      <c r="I132" t="s">
        <v>1169</v>
      </c>
      <c r="L132" t="s">
        <v>2042</v>
      </c>
      <c r="M132">
        <v>1015447619</v>
      </c>
      <c r="N132" t="s">
        <v>113</v>
      </c>
      <c r="O132">
        <v>1978</v>
      </c>
      <c r="P132">
        <v>99000000</v>
      </c>
      <c r="Q132">
        <v>49500000</v>
      </c>
      <c r="R132">
        <v>0</v>
      </c>
      <c r="S132">
        <v>148500000</v>
      </c>
      <c r="T132">
        <v>9000000</v>
      </c>
      <c r="W132">
        <v>1</v>
      </c>
      <c r="X132" t="s">
        <v>1171</v>
      </c>
      <c r="Y132" t="s">
        <v>902</v>
      </c>
      <c r="Z132" s="95" t="s">
        <v>2043</v>
      </c>
      <c r="AA132" t="s">
        <v>2044</v>
      </c>
      <c r="AB132" t="s">
        <v>2045</v>
      </c>
      <c r="AC132" t="s">
        <v>234</v>
      </c>
      <c r="AD132" s="96">
        <v>44956</v>
      </c>
      <c r="AE132" s="96">
        <v>44959</v>
      </c>
      <c r="AF132" s="96">
        <v>45291</v>
      </c>
      <c r="AG132" t="s">
        <v>1995</v>
      </c>
      <c r="AH132" s="96">
        <v>45458</v>
      </c>
      <c r="AI132" t="s">
        <v>1164</v>
      </c>
      <c r="AJ132" s="96">
        <v>45458</v>
      </c>
      <c r="AK132" t="s">
        <v>1996</v>
      </c>
      <c r="AL132" t="s">
        <v>76</v>
      </c>
      <c r="AQ132" t="s">
        <v>2046</v>
      </c>
      <c r="AR132">
        <v>3123467495</v>
      </c>
      <c r="AS132" t="s">
        <v>2047</v>
      </c>
      <c r="AT132" t="s">
        <v>136</v>
      </c>
      <c r="AU132" t="s">
        <v>121</v>
      </c>
      <c r="AV132" t="s">
        <v>2048</v>
      </c>
      <c r="AW132" t="s">
        <v>1181</v>
      </c>
      <c r="AX132" t="s">
        <v>123</v>
      </c>
      <c r="AY132" t="s">
        <v>113</v>
      </c>
      <c r="AZ132" t="s">
        <v>124</v>
      </c>
      <c r="BA132" s="96">
        <v>34545</v>
      </c>
      <c r="BB132">
        <v>29</v>
      </c>
      <c r="BC132" t="s">
        <v>2049</v>
      </c>
    </row>
    <row r="133" spans="1:55" ht="22.5" hidden="1" customHeight="1">
      <c r="A133">
        <v>2023</v>
      </c>
      <c r="B133" t="s">
        <v>2050</v>
      </c>
      <c r="C133">
        <v>83803</v>
      </c>
      <c r="D133" t="s">
        <v>57</v>
      </c>
      <c r="E133" t="s">
        <v>2051</v>
      </c>
      <c r="F133" t="s">
        <v>2052</v>
      </c>
      <c r="G133" t="s">
        <v>97</v>
      </c>
      <c r="H133" t="s">
        <v>1168</v>
      </c>
      <c r="I133" t="s">
        <v>1169</v>
      </c>
      <c r="L133" t="s">
        <v>2053</v>
      </c>
      <c r="M133">
        <v>1014215482</v>
      </c>
      <c r="N133" t="s">
        <v>113</v>
      </c>
      <c r="O133">
        <v>1978</v>
      </c>
      <c r="P133">
        <v>77000000</v>
      </c>
      <c r="Q133">
        <v>38500000</v>
      </c>
      <c r="R133">
        <v>0</v>
      </c>
      <c r="S133">
        <v>115500000</v>
      </c>
      <c r="T133">
        <v>7000000</v>
      </c>
      <c r="W133">
        <v>1</v>
      </c>
      <c r="X133" t="s">
        <v>1171</v>
      </c>
      <c r="Y133" t="s">
        <v>902</v>
      </c>
      <c r="Z133" s="95" t="s">
        <v>2054</v>
      </c>
      <c r="AA133" t="s">
        <v>2055</v>
      </c>
      <c r="AB133" t="s">
        <v>2056</v>
      </c>
      <c r="AC133" t="s">
        <v>234</v>
      </c>
      <c r="AD133" s="96">
        <v>44957</v>
      </c>
      <c r="AE133" s="96">
        <v>44959</v>
      </c>
      <c r="AF133" s="96">
        <v>45291</v>
      </c>
      <c r="AG133" t="s">
        <v>1995</v>
      </c>
      <c r="AH133" s="96">
        <v>45457</v>
      </c>
      <c r="AI133" t="s">
        <v>1969</v>
      </c>
      <c r="AJ133" s="96">
        <v>45457</v>
      </c>
      <c r="AK133" t="s">
        <v>2034</v>
      </c>
      <c r="AL133" t="s">
        <v>76</v>
      </c>
      <c r="AQ133" t="s">
        <v>2057</v>
      </c>
      <c r="AR133">
        <v>3016021743</v>
      </c>
      <c r="AS133" t="s">
        <v>2058</v>
      </c>
      <c r="AT133" t="s">
        <v>301</v>
      </c>
      <c r="AU133" t="s">
        <v>121</v>
      </c>
      <c r="AV133" t="s">
        <v>2059</v>
      </c>
      <c r="AW133" t="s">
        <v>1195</v>
      </c>
      <c r="AX133" t="s">
        <v>123</v>
      </c>
      <c r="AY133" t="s">
        <v>113</v>
      </c>
      <c r="AZ133" t="s">
        <v>124</v>
      </c>
      <c r="BA133" s="96">
        <v>33168</v>
      </c>
      <c r="BB133">
        <v>33</v>
      </c>
      <c r="BC133" t="s">
        <v>2060</v>
      </c>
    </row>
    <row r="134" spans="1:55" ht="22.5" hidden="1" customHeight="1">
      <c r="A134">
        <v>2023</v>
      </c>
      <c r="B134" t="s">
        <v>2061</v>
      </c>
      <c r="C134">
        <v>83783</v>
      </c>
      <c r="D134" t="s">
        <v>57</v>
      </c>
      <c r="E134" t="s">
        <v>2062</v>
      </c>
      <c r="F134" t="s">
        <v>2063</v>
      </c>
      <c r="G134" t="s">
        <v>97</v>
      </c>
      <c r="H134" t="s">
        <v>1168</v>
      </c>
      <c r="I134" t="s">
        <v>1169</v>
      </c>
      <c r="L134" t="s">
        <v>2064</v>
      </c>
      <c r="M134">
        <v>80257080</v>
      </c>
      <c r="N134" t="s">
        <v>113</v>
      </c>
      <c r="O134">
        <v>1953</v>
      </c>
      <c r="P134">
        <v>99000000</v>
      </c>
      <c r="Q134">
        <v>49200000</v>
      </c>
      <c r="R134">
        <v>0</v>
      </c>
      <c r="S134">
        <v>148200000</v>
      </c>
      <c r="T134">
        <v>9000000</v>
      </c>
      <c r="W134">
        <v>1</v>
      </c>
      <c r="X134" t="s">
        <v>1171</v>
      </c>
      <c r="Y134" t="s">
        <v>902</v>
      </c>
      <c r="Z134" s="95" t="s">
        <v>2065</v>
      </c>
      <c r="AA134" t="s">
        <v>2066</v>
      </c>
      <c r="AB134" t="s">
        <v>2067</v>
      </c>
      <c r="AC134" t="s">
        <v>633</v>
      </c>
      <c r="AD134" s="96">
        <v>44956</v>
      </c>
      <c r="AE134" s="96">
        <v>44959</v>
      </c>
      <c r="AF134" s="96">
        <v>45291</v>
      </c>
      <c r="AG134" t="s">
        <v>1995</v>
      </c>
      <c r="AH134" s="96">
        <v>45458</v>
      </c>
      <c r="AI134" t="s">
        <v>1164</v>
      </c>
      <c r="AJ134" s="96">
        <v>45458</v>
      </c>
      <c r="AK134" t="s">
        <v>1996</v>
      </c>
      <c r="AL134" t="s">
        <v>76</v>
      </c>
      <c r="AQ134" t="s">
        <v>2068</v>
      </c>
      <c r="AR134">
        <v>3006595498</v>
      </c>
      <c r="AS134" t="s">
        <v>2069</v>
      </c>
      <c r="AT134" t="s">
        <v>854</v>
      </c>
      <c r="AU134" t="s">
        <v>121</v>
      </c>
      <c r="AV134" t="s">
        <v>2070</v>
      </c>
      <c r="AW134" t="s">
        <v>1195</v>
      </c>
      <c r="AX134" t="s">
        <v>123</v>
      </c>
      <c r="AY134" t="s">
        <v>113</v>
      </c>
      <c r="AZ134" t="s">
        <v>124</v>
      </c>
      <c r="BA134" s="96">
        <v>30329</v>
      </c>
      <c r="BB134">
        <v>41</v>
      </c>
      <c r="BC134" s="95" t="s">
        <v>2071</v>
      </c>
    </row>
    <row r="135" spans="1:55" ht="22.5" hidden="1" customHeight="1">
      <c r="A135">
        <v>2023</v>
      </c>
      <c r="B135" t="s">
        <v>2072</v>
      </c>
      <c r="C135">
        <v>86110</v>
      </c>
      <c r="D135" t="s">
        <v>57</v>
      </c>
      <c r="E135" t="s">
        <v>2073</v>
      </c>
      <c r="F135" t="s">
        <v>2074</v>
      </c>
      <c r="G135" t="s">
        <v>97</v>
      </c>
      <c r="H135" t="s">
        <v>1168</v>
      </c>
      <c r="I135" t="s">
        <v>1169</v>
      </c>
      <c r="L135" t="s">
        <v>2075</v>
      </c>
      <c r="M135">
        <v>1110530826</v>
      </c>
      <c r="N135" t="s">
        <v>1355</v>
      </c>
      <c r="O135">
        <v>1978</v>
      </c>
      <c r="P135">
        <v>99000000</v>
      </c>
      <c r="Q135">
        <v>49500000</v>
      </c>
      <c r="R135">
        <v>0</v>
      </c>
      <c r="S135">
        <v>148500000</v>
      </c>
      <c r="T135">
        <v>9000000</v>
      </c>
      <c r="W135">
        <v>1</v>
      </c>
      <c r="X135" t="s">
        <v>1171</v>
      </c>
      <c r="Y135" t="s">
        <v>902</v>
      </c>
      <c r="Z135" s="95" t="s">
        <v>2076</v>
      </c>
      <c r="AA135" t="s">
        <v>2077</v>
      </c>
      <c r="AB135" t="s">
        <v>2078</v>
      </c>
      <c r="AC135" t="s">
        <v>104</v>
      </c>
      <c r="AD135" s="96">
        <v>44951</v>
      </c>
      <c r="AE135" s="96">
        <v>44958</v>
      </c>
      <c r="AF135" s="96">
        <v>45291</v>
      </c>
      <c r="AG135" t="s">
        <v>172</v>
      </c>
      <c r="AH135" s="96">
        <v>45458</v>
      </c>
      <c r="AI135" t="s">
        <v>1164</v>
      </c>
      <c r="AJ135" s="96">
        <v>45458</v>
      </c>
      <c r="AK135" t="s">
        <v>2009</v>
      </c>
      <c r="AL135" t="s">
        <v>76</v>
      </c>
      <c r="AQ135" t="s">
        <v>2079</v>
      </c>
      <c r="AR135">
        <v>3017287956</v>
      </c>
      <c r="AS135" t="s">
        <v>2080</v>
      </c>
      <c r="AT135" t="s">
        <v>854</v>
      </c>
      <c r="AU135" t="s">
        <v>121</v>
      </c>
      <c r="AV135" t="s">
        <v>2081</v>
      </c>
      <c r="AW135" t="s">
        <v>1181</v>
      </c>
      <c r="AX135" t="s">
        <v>2082</v>
      </c>
      <c r="AY135" t="s">
        <v>2083</v>
      </c>
      <c r="AZ135" t="s">
        <v>2082</v>
      </c>
      <c r="BA135" s="96">
        <v>33867</v>
      </c>
      <c r="BB135">
        <v>31</v>
      </c>
      <c r="BC135" s="95" t="s">
        <v>2084</v>
      </c>
    </row>
    <row r="136" spans="1:55" ht="22.5" hidden="1" customHeight="1">
      <c r="A136">
        <v>2023</v>
      </c>
      <c r="B136" t="s">
        <v>2085</v>
      </c>
      <c r="C136">
        <v>83918</v>
      </c>
      <c r="D136" t="s">
        <v>57</v>
      </c>
      <c r="E136" t="s">
        <v>2086</v>
      </c>
      <c r="F136" t="s">
        <v>2087</v>
      </c>
      <c r="G136" t="s">
        <v>97</v>
      </c>
      <c r="H136" t="s">
        <v>1168</v>
      </c>
      <c r="I136" t="s">
        <v>1169</v>
      </c>
      <c r="L136" t="s">
        <v>2088</v>
      </c>
      <c r="M136">
        <v>83234831</v>
      </c>
      <c r="N136" t="s">
        <v>2089</v>
      </c>
      <c r="O136">
        <v>1978</v>
      </c>
      <c r="P136">
        <v>99000000</v>
      </c>
      <c r="Q136">
        <v>49500000</v>
      </c>
      <c r="R136">
        <v>0</v>
      </c>
      <c r="S136">
        <v>148500000</v>
      </c>
      <c r="T136">
        <v>9000000</v>
      </c>
      <c r="W136">
        <v>1</v>
      </c>
      <c r="X136" t="s">
        <v>1171</v>
      </c>
      <c r="Y136" t="s">
        <v>902</v>
      </c>
      <c r="Z136" s="95" t="s">
        <v>2090</v>
      </c>
      <c r="AA136" t="s">
        <v>2091</v>
      </c>
      <c r="AB136" t="s">
        <v>2092</v>
      </c>
      <c r="AC136" t="s">
        <v>104</v>
      </c>
      <c r="AD136" s="96">
        <v>44951</v>
      </c>
      <c r="AE136" s="96">
        <v>44956</v>
      </c>
      <c r="AF136" s="96">
        <v>45289</v>
      </c>
      <c r="AG136" t="s">
        <v>172</v>
      </c>
      <c r="AH136" s="96">
        <v>45456</v>
      </c>
      <c r="AI136" t="s">
        <v>1164</v>
      </c>
      <c r="AJ136" s="96">
        <v>45456</v>
      </c>
      <c r="AK136" t="s">
        <v>2009</v>
      </c>
      <c r="AL136" t="s">
        <v>76</v>
      </c>
      <c r="AQ136" t="s">
        <v>2093</v>
      </c>
      <c r="AR136">
        <v>3124355917</v>
      </c>
      <c r="AS136" t="s">
        <v>2094</v>
      </c>
      <c r="AT136" t="s">
        <v>120</v>
      </c>
      <c r="AU136" t="s">
        <v>121</v>
      </c>
      <c r="AV136">
        <v>24080772547</v>
      </c>
      <c r="AW136" t="s">
        <v>1195</v>
      </c>
      <c r="AX136" t="s">
        <v>123</v>
      </c>
      <c r="AY136" t="s">
        <v>2095</v>
      </c>
      <c r="AZ136" t="s">
        <v>2096</v>
      </c>
      <c r="BA136" s="96">
        <v>27019</v>
      </c>
      <c r="BB136">
        <v>50</v>
      </c>
      <c r="BC136" t="s">
        <v>2097</v>
      </c>
    </row>
    <row r="137" spans="1:55" ht="22.5" hidden="1" customHeight="1">
      <c r="A137">
        <v>2023</v>
      </c>
      <c r="B137" t="s">
        <v>2098</v>
      </c>
      <c r="C137">
        <v>83660</v>
      </c>
      <c r="D137" t="s">
        <v>57</v>
      </c>
      <c r="E137" t="s">
        <v>2099</v>
      </c>
      <c r="F137" t="s">
        <v>2100</v>
      </c>
      <c r="G137" t="s">
        <v>97</v>
      </c>
      <c r="H137" t="s">
        <v>1168</v>
      </c>
      <c r="I137" t="s">
        <v>1169</v>
      </c>
      <c r="L137" t="s">
        <v>2101</v>
      </c>
      <c r="M137">
        <v>79713488</v>
      </c>
      <c r="N137" t="s">
        <v>113</v>
      </c>
      <c r="O137">
        <v>1978</v>
      </c>
      <c r="P137">
        <v>77000000</v>
      </c>
      <c r="Q137">
        <v>38500000</v>
      </c>
      <c r="R137">
        <v>0</v>
      </c>
      <c r="S137">
        <v>115500000</v>
      </c>
      <c r="T137">
        <v>7000000</v>
      </c>
      <c r="W137">
        <v>1</v>
      </c>
      <c r="X137" t="s">
        <v>1171</v>
      </c>
      <c r="Y137" t="s">
        <v>902</v>
      </c>
      <c r="Z137" s="95" t="s">
        <v>2102</v>
      </c>
      <c r="AA137" t="s">
        <v>2103</v>
      </c>
      <c r="AB137" t="s">
        <v>2104</v>
      </c>
      <c r="AC137" t="s">
        <v>2105</v>
      </c>
      <c r="AD137" s="96">
        <v>44949</v>
      </c>
      <c r="AE137" s="96">
        <v>44951</v>
      </c>
      <c r="AF137" s="96">
        <v>45284</v>
      </c>
      <c r="AG137" t="s">
        <v>172</v>
      </c>
      <c r="AH137" s="96">
        <v>45452</v>
      </c>
      <c r="AI137" t="s">
        <v>2106</v>
      </c>
      <c r="AJ137" s="96">
        <v>45452</v>
      </c>
      <c r="AK137" t="s">
        <v>2107</v>
      </c>
      <c r="AL137" t="s">
        <v>76</v>
      </c>
      <c r="AQ137" t="s">
        <v>2108</v>
      </c>
      <c r="AR137">
        <v>3124912694</v>
      </c>
      <c r="AS137" t="s">
        <v>2109</v>
      </c>
      <c r="AT137" t="s">
        <v>2110</v>
      </c>
      <c r="AU137" t="s">
        <v>121</v>
      </c>
      <c r="AV137" t="s">
        <v>2111</v>
      </c>
      <c r="AW137" t="s">
        <v>1195</v>
      </c>
      <c r="AX137" t="s">
        <v>123</v>
      </c>
      <c r="AY137" t="s">
        <v>113</v>
      </c>
      <c r="AZ137" t="s">
        <v>124</v>
      </c>
      <c r="BA137" s="96">
        <v>27448</v>
      </c>
      <c r="BB137">
        <v>49</v>
      </c>
      <c r="BC137" t="s">
        <v>2112</v>
      </c>
    </row>
    <row r="138" spans="1:55" ht="22.5" hidden="1" customHeight="1">
      <c r="A138">
        <v>2023</v>
      </c>
      <c r="B138" t="s">
        <v>2113</v>
      </c>
      <c r="C138">
        <v>83853</v>
      </c>
      <c r="D138" t="s">
        <v>57</v>
      </c>
      <c r="E138" t="s">
        <v>2114</v>
      </c>
      <c r="F138" t="s">
        <v>2115</v>
      </c>
      <c r="G138" t="s">
        <v>97</v>
      </c>
      <c r="H138" t="s">
        <v>1168</v>
      </c>
      <c r="I138" t="s">
        <v>1169</v>
      </c>
      <c r="L138" t="s">
        <v>2116</v>
      </c>
      <c r="M138">
        <v>1015443211</v>
      </c>
      <c r="N138" t="s">
        <v>113</v>
      </c>
      <c r="O138">
        <v>1978</v>
      </c>
      <c r="P138">
        <v>77000000</v>
      </c>
      <c r="Q138">
        <v>38500000</v>
      </c>
      <c r="R138">
        <v>0</v>
      </c>
      <c r="S138">
        <v>115500000</v>
      </c>
      <c r="T138">
        <v>7000000</v>
      </c>
      <c r="W138">
        <v>1</v>
      </c>
      <c r="X138" t="s">
        <v>1171</v>
      </c>
      <c r="Y138" t="s">
        <v>902</v>
      </c>
      <c r="Z138" s="95" t="s">
        <v>2117</v>
      </c>
      <c r="AA138" s="95" t="s">
        <v>2118</v>
      </c>
      <c r="AB138" t="s">
        <v>2119</v>
      </c>
      <c r="AC138" t="s">
        <v>89</v>
      </c>
      <c r="AD138" s="96">
        <v>44951</v>
      </c>
      <c r="AE138" s="96">
        <v>44956</v>
      </c>
      <c r="AF138" s="96">
        <v>45289</v>
      </c>
      <c r="AG138" t="s">
        <v>172</v>
      </c>
      <c r="AH138" s="96">
        <v>45457</v>
      </c>
      <c r="AI138" t="s">
        <v>2106</v>
      </c>
      <c r="AJ138" s="96">
        <v>45457</v>
      </c>
      <c r="AK138" t="s">
        <v>2107</v>
      </c>
      <c r="AL138" t="s">
        <v>76</v>
      </c>
      <c r="AQ138" t="s">
        <v>2120</v>
      </c>
      <c r="AR138">
        <v>3192985856</v>
      </c>
      <c r="AS138" t="s">
        <v>2121</v>
      </c>
      <c r="AT138" t="s">
        <v>136</v>
      </c>
      <c r="AU138" t="s">
        <v>121</v>
      </c>
      <c r="AV138" t="s">
        <v>2122</v>
      </c>
      <c r="AW138" t="s">
        <v>1181</v>
      </c>
      <c r="AX138" t="s">
        <v>123</v>
      </c>
      <c r="AY138" t="s">
        <v>113</v>
      </c>
      <c r="AZ138" t="s">
        <v>124</v>
      </c>
      <c r="BA138" s="96">
        <v>34329</v>
      </c>
      <c r="BB138">
        <v>30</v>
      </c>
      <c r="BC138" t="s">
        <v>2123</v>
      </c>
    </row>
    <row r="139" spans="1:55" ht="22.5" hidden="1" customHeight="1">
      <c r="A139">
        <v>2023</v>
      </c>
      <c r="B139" t="s">
        <v>2124</v>
      </c>
      <c r="C139">
        <v>83853</v>
      </c>
      <c r="D139" t="s">
        <v>57</v>
      </c>
      <c r="E139" t="s">
        <v>2125</v>
      </c>
      <c r="F139" t="s">
        <v>2126</v>
      </c>
      <c r="G139" t="s">
        <v>97</v>
      </c>
      <c r="H139" t="s">
        <v>1168</v>
      </c>
      <c r="I139" t="s">
        <v>1169</v>
      </c>
      <c r="L139" t="s">
        <v>2127</v>
      </c>
      <c r="M139">
        <v>1018442355</v>
      </c>
      <c r="N139" t="s">
        <v>113</v>
      </c>
      <c r="O139">
        <v>1978</v>
      </c>
      <c r="P139">
        <v>77000000</v>
      </c>
      <c r="Q139">
        <v>38500000</v>
      </c>
      <c r="R139">
        <v>0</v>
      </c>
      <c r="S139">
        <v>115500000</v>
      </c>
      <c r="T139">
        <v>7000000</v>
      </c>
      <c r="W139">
        <v>1</v>
      </c>
      <c r="X139" t="s">
        <v>1171</v>
      </c>
      <c r="Y139" t="s">
        <v>902</v>
      </c>
      <c r="Z139" s="95" t="s">
        <v>2128</v>
      </c>
      <c r="AA139" t="s">
        <v>2129</v>
      </c>
      <c r="AB139" t="s">
        <v>2130</v>
      </c>
      <c r="AC139" t="s">
        <v>89</v>
      </c>
      <c r="AD139" s="96">
        <v>44949</v>
      </c>
      <c r="AE139" s="96">
        <v>44951</v>
      </c>
      <c r="AF139" s="96">
        <v>45284</v>
      </c>
      <c r="AG139" t="s">
        <v>172</v>
      </c>
      <c r="AH139" s="96">
        <v>45452</v>
      </c>
      <c r="AI139" t="s">
        <v>2106</v>
      </c>
      <c r="AJ139" s="96">
        <v>45452</v>
      </c>
      <c r="AK139" t="s">
        <v>2107</v>
      </c>
      <c r="AL139" t="s">
        <v>76</v>
      </c>
      <c r="AQ139" t="s">
        <v>2131</v>
      </c>
      <c r="AR139">
        <v>3204122748</v>
      </c>
      <c r="AS139" t="s">
        <v>2132</v>
      </c>
      <c r="AT139" t="s">
        <v>854</v>
      </c>
      <c r="AU139" t="s">
        <v>121</v>
      </c>
      <c r="AV139" t="s">
        <v>2133</v>
      </c>
      <c r="AW139" t="s">
        <v>1195</v>
      </c>
      <c r="AX139" t="s">
        <v>123</v>
      </c>
      <c r="AY139" t="s">
        <v>113</v>
      </c>
      <c r="AZ139" t="s">
        <v>124</v>
      </c>
      <c r="BA139" s="96">
        <v>33308</v>
      </c>
      <c r="BB139">
        <v>33</v>
      </c>
      <c r="BC139" t="s">
        <v>2134</v>
      </c>
    </row>
    <row r="140" spans="1:55" ht="22.5" hidden="1" customHeight="1">
      <c r="A140">
        <v>2023</v>
      </c>
      <c r="B140" t="s">
        <v>2135</v>
      </c>
      <c r="C140">
        <v>85388</v>
      </c>
      <c r="D140" t="s">
        <v>57</v>
      </c>
      <c r="E140" t="s">
        <v>2136</v>
      </c>
      <c r="F140" t="s">
        <v>2137</v>
      </c>
      <c r="G140" t="s">
        <v>97</v>
      </c>
      <c r="H140" t="s">
        <v>1168</v>
      </c>
      <c r="I140" t="s">
        <v>1169</v>
      </c>
      <c r="L140" t="s">
        <v>2138</v>
      </c>
      <c r="M140">
        <v>1022436937</v>
      </c>
      <c r="N140" t="s">
        <v>113</v>
      </c>
      <c r="O140">
        <v>2034</v>
      </c>
      <c r="P140">
        <v>55550000</v>
      </c>
      <c r="Q140">
        <v>27775000</v>
      </c>
      <c r="R140">
        <v>0</v>
      </c>
      <c r="S140">
        <v>83325000</v>
      </c>
      <c r="T140">
        <v>5050000</v>
      </c>
      <c r="W140">
        <v>1</v>
      </c>
      <c r="X140" t="s">
        <v>1171</v>
      </c>
      <c r="Y140" t="s">
        <v>902</v>
      </c>
      <c r="Z140" s="95" t="s">
        <v>2139</v>
      </c>
      <c r="AA140" t="s">
        <v>2140</v>
      </c>
      <c r="AB140" t="s">
        <v>2141</v>
      </c>
      <c r="AC140" t="s">
        <v>445</v>
      </c>
      <c r="AD140" s="96">
        <v>44950</v>
      </c>
      <c r="AE140" s="96">
        <v>44951</v>
      </c>
      <c r="AF140" s="96">
        <v>45284</v>
      </c>
      <c r="AG140" t="s">
        <v>172</v>
      </c>
      <c r="AH140" s="96">
        <v>45451</v>
      </c>
      <c r="AI140" t="s">
        <v>1164</v>
      </c>
      <c r="AJ140" s="96">
        <v>45451</v>
      </c>
      <c r="AK140" t="s">
        <v>2009</v>
      </c>
      <c r="AL140" t="s">
        <v>76</v>
      </c>
      <c r="AQ140" t="s">
        <v>2142</v>
      </c>
      <c r="AR140">
        <v>3222344725</v>
      </c>
      <c r="AS140" t="s">
        <v>2143</v>
      </c>
      <c r="AT140" t="s">
        <v>136</v>
      </c>
      <c r="AU140" t="s">
        <v>121</v>
      </c>
      <c r="AV140" t="s">
        <v>2144</v>
      </c>
      <c r="AW140" t="s">
        <v>1195</v>
      </c>
      <c r="AX140" t="s">
        <v>123</v>
      </c>
      <c r="AY140" t="s">
        <v>113</v>
      </c>
      <c r="AZ140" t="s">
        <v>124</v>
      </c>
      <c r="BA140" s="96">
        <v>35984</v>
      </c>
      <c r="BB140">
        <v>25</v>
      </c>
      <c r="BC140" t="s">
        <v>2145</v>
      </c>
    </row>
    <row r="141" spans="1:55" ht="22.5" hidden="1" customHeight="1">
      <c r="A141">
        <v>2023</v>
      </c>
      <c r="B141" t="s">
        <v>2146</v>
      </c>
      <c r="C141">
        <v>83828</v>
      </c>
      <c r="D141" t="s">
        <v>57</v>
      </c>
      <c r="E141" t="s">
        <v>2147</v>
      </c>
      <c r="F141" t="s">
        <v>2148</v>
      </c>
      <c r="G141" t="s">
        <v>97</v>
      </c>
      <c r="H141" t="s">
        <v>1168</v>
      </c>
      <c r="I141" t="s">
        <v>1169</v>
      </c>
      <c r="L141" t="s">
        <v>2149</v>
      </c>
      <c r="M141">
        <v>1016043902</v>
      </c>
      <c r="N141" t="s">
        <v>113</v>
      </c>
      <c r="O141">
        <v>1978</v>
      </c>
      <c r="P141">
        <v>99000000</v>
      </c>
      <c r="Q141">
        <v>49500000</v>
      </c>
      <c r="R141">
        <v>0</v>
      </c>
      <c r="S141">
        <v>148500000</v>
      </c>
      <c r="T141">
        <v>9000000</v>
      </c>
      <c r="W141">
        <v>1</v>
      </c>
      <c r="X141" t="s">
        <v>1171</v>
      </c>
      <c r="Y141" t="s">
        <v>902</v>
      </c>
      <c r="Z141" s="95" t="s">
        <v>2150</v>
      </c>
      <c r="AA141" s="95" t="s">
        <v>2151</v>
      </c>
      <c r="AB141" t="s">
        <v>2152</v>
      </c>
      <c r="AC141" t="s">
        <v>89</v>
      </c>
      <c r="AD141" s="96">
        <v>44949</v>
      </c>
      <c r="AE141" s="96">
        <v>44951</v>
      </c>
      <c r="AF141" s="96">
        <v>45284</v>
      </c>
      <c r="AG141" t="s">
        <v>172</v>
      </c>
      <c r="AH141" s="96">
        <v>45452</v>
      </c>
      <c r="AI141" t="s">
        <v>2106</v>
      </c>
      <c r="AJ141" s="96">
        <v>45452</v>
      </c>
      <c r="AK141" t="s">
        <v>2107</v>
      </c>
      <c r="AL141" t="s">
        <v>76</v>
      </c>
      <c r="AQ141" t="s">
        <v>2153</v>
      </c>
      <c r="AR141">
        <v>3015650279</v>
      </c>
      <c r="AS141" t="s">
        <v>2154</v>
      </c>
      <c r="AT141" t="s">
        <v>136</v>
      </c>
      <c r="AU141" t="s">
        <v>121</v>
      </c>
      <c r="AV141" t="s">
        <v>2155</v>
      </c>
      <c r="AW141" t="s">
        <v>1195</v>
      </c>
      <c r="AX141" t="s">
        <v>123</v>
      </c>
      <c r="AY141" t="s">
        <v>113</v>
      </c>
      <c r="AZ141" t="s">
        <v>124</v>
      </c>
      <c r="BA141" s="96">
        <v>33703</v>
      </c>
      <c r="BB141">
        <v>32</v>
      </c>
      <c r="BC141" t="s">
        <v>2156</v>
      </c>
    </row>
    <row r="142" spans="1:55" ht="22.5" hidden="1" customHeight="1">
      <c r="A142">
        <v>2023</v>
      </c>
      <c r="B142" t="s">
        <v>2157</v>
      </c>
      <c r="C142">
        <v>86068</v>
      </c>
      <c r="D142" t="s">
        <v>57</v>
      </c>
      <c r="E142" t="s">
        <v>2158</v>
      </c>
      <c r="F142" t="s">
        <v>2159</v>
      </c>
      <c r="G142" t="s">
        <v>97</v>
      </c>
      <c r="H142" t="s">
        <v>1168</v>
      </c>
      <c r="I142" t="s">
        <v>1169</v>
      </c>
      <c r="L142" t="s">
        <v>2160</v>
      </c>
      <c r="M142">
        <v>1032466423</v>
      </c>
      <c r="N142" t="s">
        <v>113</v>
      </c>
      <c r="O142">
        <v>1998</v>
      </c>
      <c r="P142">
        <v>77000000</v>
      </c>
      <c r="Q142">
        <v>38500000</v>
      </c>
      <c r="R142">
        <v>0</v>
      </c>
      <c r="S142">
        <v>115500000</v>
      </c>
      <c r="T142">
        <v>7000000</v>
      </c>
      <c r="W142">
        <v>5</v>
      </c>
      <c r="X142" t="s">
        <v>1171</v>
      </c>
      <c r="Y142" t="s">
        <v>902</v>
      </c>
      <c r="Z142" s="95" t="s">
        <v>2161</v>
      </c>
      <c r="AA142" t="s">
        <v>2162</v>
      </c>
      <c r="AB142" t="s">
        <v>2163</v>
      </c>
      <c r="AC142" t="s">
        <v>445</v>
      </c>
      <c r="AD142" s="96">
        <v>44950</v>
      </c>
      <c r="AE142" s="96">
        <v>44952</v>
      </c>
      <c r="AF142" s="96">
        <v>45285</v>
      </c>
      <c r="AG142" t="s">
        <v>172</v>
      </c>
      <c r="AH142" s="96">
        <v>45452</v>
      </c>
      <c r="AI142" t="s">
        <v>1164</v>
      </c>
      <c r="AJ142" s="96">
        <v>45452</v>
      </c>
      <c r="AK142" t="s">
        <v>2009</v>
      </c>
      <c r="AL142" t="s">
        <v>76</v>
      </c>
      <c r="AQ142" t="s">
        <v>2164</v>
      </c>
      <c r="AR142">
        <v>3118692323</v>
      </c>
      <c r="AS142" t="s">
        <v>2165</v>
      </c>
      <c r="AT142" t="s">
        <v>854</v>
      </c>
      <c r="AU142" t="s">
        <v>121</v>
      </c>
      <c r="AV142" t="s">
        <v>2166</v>
      </c>
      <c r="AW142" t="s">
        <v>1181</v>
      </c>
      <c r="AX142" t="s">
        <v>123</v>
      </c>
      <c r="AY142" t="s">
        <v>113</v>
      </c>
      <c r="AZ142" t="s">
        <v>124</v>
      </c>
      <c r="BA142" s="96">
        <v>34597</v>
      </c>
      <c r="BB142">
        <v>29</v>
      </c>
      <c r="BC142" t="s">
        <v>2167</v>
      </c>
    </row>
    <row r="143" spans="1:55" ht="22.5" hidden="1" customHeight="1">
      <c r="A143">
        <v>2023</v>
      </c>
      <c r="B143" t="s">
        <v>2168</v>
      </c>
      <c r="C143">
        <v>86113</v>
      </c>
      <c r="D143" t="s">
        <v>57</v>
      </c>
      <c r="E143" t="s">
        <v>2169</v>
      </c>
      <c r="F143" t="s">
        <v>2170</v>
      </c>
      <c r="G143" t="s">
        <v>97</v>
      </c>
      <c r="H143" t="s">
        <v>1168</v>
      </c>
      <c r="I143" t="s">
        <v>1169</v>
      </c>
      <c r="L143" t="s">
        <v>2171</v>
      </c>
      <c r="M143">
        <v>1014236662</v>
      </c>
      <c r="N143" t="s">
        <v>113</v>
      </c>
      <c r="O143">
        <v>1978</v>
      </c>
      <c r="P143">
        <v>77000000</v>
      </c>
      <c r="Q143">
        <v>38500000</v>
      </c>
      <c r="R143">
        <v>0</v>
      </c>
      <c r="S143">
        <v>115500000</v>
      </c>
      <c r="T143">
        <v>7000000</v>
      </c>
      <c r="W143">
        <v>1</v>
      </c>
      <c r="X143" t="s">
        <v>1171</v>
      </c>
      <c r="Y143" t="s">
        <v>902</v>
      </c>
      <c r="Z143" s="95" t="s">
        <v>2172</v>
      </c>
      <c r="AA143" t="s">
        <v>2173</v>
      </c>
      <c r="AB143" t="s">
        <v>2174</v>
      </c>
      <c r="AC143" t="s">
        <v>104</v>
      </c>
      <c r="AD143" s="96">
        <v>44949</v>
      </c>
      <c r="AE143" s="96">
        <v>44952</v>
      </c>
      <c r="AF143" s="96">
        <v>45285</v>
      </c>
      <c r="AG143" t="s">
        <v>172</v>
      </c>
      <c r="AH143" s="96">
        <v>45452</v>
      </c>
      <c r="AI143" t="s">
        <v>1164</v>
      </c>
      <c r="AJ143" s="96">
        <v>45452</v>
      </c>
      <c r="AK143" t="s">
        <v>2009</v>
      </c>
      <c r="AL143" t="s">
        <v>76</v>
      </c>
      <c r="AQ143" t="s">
        <v>2175</v>
      </c>
      <c r="AR143">
        <v>3013838110</v>
      </c>
      <c r="AS143" t="s">
        <v>2176</v>
      </c>
      <c r="AT143" t="s">
        <v>136</v>
      </c>
      <c r="AU143" t="s">
        <v>121</v>
      </c>
      <c r="AV143" t="s">
        <v>2177</v>
      </c>
      <c r="AW143" t="s">
        <v>1181</v>
      </c>
      <c r="AX143" t="s">
        <v>123</v>
      </c>
      <c r="AY143" t="s">
        <v>113</v>
      </c>
      <c r="AZ143" t="s">
        <v>124</v>
      </c>
      <c r="BA143" s="96">
        <v>33863</v>
      </c>
      <c r="BB143">
        <v>31</v>
      </c>
      <c r="BC143" t="s">
        <v>2178</v>
      </c>
    </row>
    <row r="144" spans="1:55" ht="22.5" hidden="1" customHeight="1">
      <c r="A144">
        <v>2023</v>
      </c>
      <c r="B144" t="s">
        <v>2179</v>
      </c>
      <c r="C144">
        <v>84186</v>
      </c>
      <c r="D144" t="s">
        <v>57</v>
      </c>
      <c r="E144" t="s">
        <v>2180</v>
      </c>
      <c r="F144" t="s">
        <v>2181</v>
      </c>
      <c r="G144" t="s">
        <v>97</v>
      </c>
      <c r="H144" t="s">
        <v>1168</v>
      </c>
      <c r="I144" t="s">
        <v>1169</v>
      </c>
      <c r="L144" t="s">
        <v>2182</v>
      </c>
      <c r="M144">
        <v>1032369948</v>
      </c>
      <c r="N144" t="s">
        <v>2183</v>
      </c>
      <c r="O144">
        <v>1978</v>
      </c>
      <c r="P144">
        <v>99000000</v>
      </c>
      <c r="Q144">
        <v>49500000</v>
      </c>
      <c r="R144">
        <v>0</v>
      </c>
      <c r="S144">
        <v>148500000</v>
      </c>
      <c r="T144">
        <v>9000000</v>
      </c>
      <c r="W144">
        <v>1</v>
      </c>
      <c r="X144" t="s">
        <v>1171</v>
      </c>
      <c r="Y144" t="s">
        <v>902</v>
      </c>
      <c r="Z144" s="95" t="s">
        <v>2184</v>
      </c>
      <c r="AA144" t="s">
        <v>2185</v>
      </c>
      <c r="AB144" t="s">
        <v>2186</v>
      </c>
      <c r="AC144" t="s">
        <v>161</v>
      </c>
      <c r="AD144" s="96">
        <v>44949</v>
      </c>
      <c r="AE144" s="96">
        <v>44951</v>
      </c>
      <c r="AF144" s="96">
        <v>45284</v>
      </c>
      <c r="AG144" t="s">
        <v>172</v>
      </c>
      <c r="AH144" s="96">
        <v>45452</v>
      </c>
      <c r="AI144" t="s">
        <v>2106</v>
      </c>
      <c r="AJ144" s="96">
        <v>45452</v>
      </c>
      <c r="AK144" t="s">
        <v>2107</v>
      </c>
      <c r="AL144" t="s">
        <v>76</v>
      </c>
      <c r="AQ144" t="s">
        <v>2187</v>
      </c>
      <c r="AR144">
        <v>3156667627</v>
      </c>
      <c r="AS144" t="s">
        <v>2188</v>
      </c>
      <c r="AT144" t="s">
        <v>1179</v>
      </c>
      <c r="AU144" t="s">
        <v>121</v>
      </c>
      <c r="AV144" t="s">
        <v>2189</v>
      </c>
      <c r="AW144" t="s">
        <v>1195</v>
      </c>
      <c r="AX144" t="s">
        <v>123</v>
      </c>
      <c r="AY144" t="s">
        <v>113</v>
      </c>
      <c r="AZ144" t="s">
        <v>124</v>
      </c>
      <c r="BA144" s="96">
        <v>31664</v>
      </c>
      <c r="BB144">
        <v>37</v>
      </c>
      <c r="BC144" t="s">
        <v>2190</v>
      </c>
    </row>
    <row r="145" spans="1:55" ht="22.5" hidden="1" customHeight="1">
      <c r="A145">
        <v>2023</v>
      </c>
      <c r="B145" t="s">
        <v>2191</v>
      </c>
      <c r="C145">
        <v>84000</v>
      </c>
      <c r="D145" t="s">
        <v>57</v>
      </c>
      <c r="E145" t="s">
        <v>2192</v>
      </c>
      <c r="F145" t="s">
        <v>2193</v>
      </c>
      <c r="G145" t="s">
        <v>97</v>
      </c>
      <c r="H145" t="s">
        <v>1168</v>
      </c>
      <c r="I145" t="s">
        <v>1169</v>
      </c>
      <c r="L145" t="s">
        <v>2194</v>
      </c>
      <c r="M145">
        <v>1019059866</v>
      </c>
      <c r="N145" t="s">
        <v>113</v>
      </c>
      <c r="O145">
        <v>1979</v>
      </c>
      <c r="P145">
        <v>99000000</v>
      </c>
      <c r="Q145">
        <v>49500000</v>
      </c>
      <c r="R145">
        <v>0</v>
      </c>
      <c r="S145">
        <v>148500000</v>
      </c>
      <c r="T145">
        <v>9000000</v>
      </c>
      <c r="W145">
        <v>5</v>
      </c>
      <c r="X145" t="s">
        <v>1171</v>
      </c>
      <c r="Y145" t="s">
        <v>902</v>
      </c>
      <c r="Z145" s="95" t="s">
        <v>2195</v>
      </c>
      <c r="AA145" t="s">
        <v>2196</v>
      </c>
      <c r="AB145" t="s">
        <v>2197</v>
      </c>
      <c r="AC145" t="s">
        <v>1451</v>
      </c>
      <c r="AD145" s="96">
        <v>44949</v>
      </c>
      <c r="AE145" s="96">
        <v>44951</v>
      </c>
      <c r="AF145" s="96">
        <v>45284</v>
      </c>
      <c r="AG145" t="s">
        <v>172</v>
      </c>
      <c r="AH145" s="96">
        <v>45452</v>
      </c>
      <c r="AI145" t="s">
        <v>2106</v>
      </c>
      <c r="AJ145" s="96">
        <v>45452</v>
      </c>
      <c r="AK145" t="s">
        <v>2107</v>
      </c>
      <c r="AL145" t="s">
        <v>76</v>
      </c>
      <c r="AQ145" t="s">
        <v>2198</v>
      </c>
      <c r="AR145">
        <v>3147599494</v>
      </c>
      <c r="AS145" t="s">
        <v>2199</v>
      </c>
      <c r="AT145" t="s">
        <v>854</v>
      </c>
      <c r="AU145" t="s">
        <v>121</v>
      </c>
      <c r="AV145" t="s">
        <v>2200</v>
      </c>
      <c r="AW145" t="s">
        <v>1195</v>
      </c>
      <c r="AX145" t="s">
        <v>123</v>
      </c>
      <c r="AY145" t="s">
        <v>113</v>
      </c>
      <c r="AZ145" t="s">
        <v>124</v>
      </c>
      <c r="BA145" s="96">
        <v>33362</v>
      </c>
      <c r="BB145">
        <v>33</v>
      </c>
      <c r="BC145" t="s">
        <v>2201</v>
      </c>
    </row>
    <row r="146" spans="1:55" ht="22.5" hidden="1" customHeight="1">
      <c r="A146">
        <v>2023</v>
      </c>
      <c r="B146" t="s">
        <v>2202</v>
      </c>
      <c r="C146">
        <v>83898</v>
      </c>
      <c r="D146" t="s">
        <v>57</v>
      </c>
      <c r="E146" t="s">
        <v>2203</v>
      </c>
      <c r="F146" t="s">
        <v>2204</v>
      </c>
      <c r="G146" t="s">
        <v>97</v>
      </c>
      <c r="H146" t="s">
        <v>1168</v>
      </c>
      <c r="I146" t="s">
        <v>1169</v>
      </c>
      <c r="L146" t="s">
        <v>2205</v>
      </c>
      <c r="M146">
        <v>1026555099</v>
      </c>
      <c r="N146" t="s">
        <v>113</v>
      </c>
      <c r="O146">
        <v>1978</v>
      </c>
      <c r="P146">
        <v>99000000</v>
      </c>
      <c r="Q146">
        <v>49500000</v>
      </c>
      <c r="R146">
        <v>0</v>
      </c>
      <c r="S146">
        <v>148500000</v>
      </c>
      <c r="T146">
        <v>9000000</v>
      </c>
      <c r="W146">
        <v>1</v>
      </c>
      <c r="X146" t="s">
        <v>1171</v>
      </c>
      <c r="Y146" t="s">
        <v>902</v>
      </c>
      <c r="Z146" s="95" t="s">
        <v>2206</v>
      </c>
      <c r="AA146" t="s">
        <v>2207</v>
      </c>
      <c r="AB146" t="s">
        <v>2208</v>
      </c>
      <c r="AC146" t="s">
        <v>2209</v>
      </c>
      <c r="AD146" s="96">
        <v>44949</v>
      </c>
      <c r="AE146" s="96">
        <v>44951</v>
      </c>
      <c r="AF146" s="96">
        <v>45284</v>
      </c>
      <c r="AG146" t="s">
        <v>172</v>
      </c>
      <c r="AH146" s="96">
        <v>45452</v>
      </c>
      <c r="AI146" t="s">
        <v>2106</v>
      </c>
      <c r="AJ146" s="96">
        <v>45452</v>
      </c>
      <c r="AK146" t="s">
        <v>2107</v>
      </c>
      <c r="AL146" t="s">
        <v>76</v>
      </c>
      <c r="AQ146" t="s">
        <v>2210</v>
      </c>
      <c r="AR146">
        <v>3016967467</v>
      </c>
      <c r="AS146" t="s">
        <v>2211</v>
      </c>
      <c r="AT146" t="s">
        <v>136</v>
      </c>
      <c r="AU146" t="s">
        <v>121</v>
      </c>
      <c r="AV146" t="s">
        <v>2212</v>
      </c>
      <c r="AW146" t="s">
        <v>1195</v>
      </c>
      <c r="AX146" t="s">
        <v>123</v>
      </c>
      <c r="AY146" t="s">
        <v>113</v>
      </c>
      <c r="AZ146" t="s">
        <v>124</v>
      </c>
      <c r="BA146" s="96">
        <v>32039</v>
      </c>
      <c r="BB146">
        <v>36</v>
      </c>
      <c r="BC146" t="s">
        <v>2213</v>
      </c>
    </row>
    <row r="147" spans="1:55" ht="22.5" customHeight="1">
      <c r="A147">
        <v>2024</v>
      </c>
      <c r="B147" t="s">
        <v>2214</v>
      </c>
      <c r="C147">
        <v>109563</v>
      </c>
      <c r="D147" t="s">
        <v>57</v>
      </c>
      <c r="E147" t="s">
        <v>2215</v>
      </c>
      <c r="F147" t="s">
        <v>2216</v>
      </c>
      <c r="G147" t="s">
        <v>97</v>
      </c>
      <c r="H147" t="s">
        <v>1168</v>
      </c>
      <c r="I147" t="s">
        <v>1169</v>
      </c>
      <c r="L147" t="s">
        <v>2217</v>
      </c>
      <c r="M147">
        <v>1088261476</v>
      </c>
      <c r="N147" t="s">
        <v>2218</v>
      </c>
      <c r="P147">
        <v>22344000</v>
      </c>
      <c r="Q147">
        <v>0</v>
      </c>
      <c r="R147">
        <v>0</v>
      </c>
      <c r="S147">
        <v>22344000</v>
      </c>
      <c r="T147">
        <v>7448000</v>
      </c>
      <c r="X147" t="s">
        <v>1171</v>
      </c>
      <c r="Y147" t="s">
        <v>902</v>
      </c>
      <c r="AA147" t="s">
        <v>2219</v>
      </c>
      <c r="AB147" t="s">
        <v>2220</v>
      </c>
      <c r="AC147" t="s">
        <v>104</v>
      </c>
      <c r="AD147" s="96">
        <v>45441</v>
      </c>
      <c r="AE147" s="96">
        <v>45443</v>
      </c>
      <c r="AF147" s="96">
        <v>45534</v>
      </c>
      <c r="AG147" t="s">
        <v>91</v>
      </c>
      <c r="AH147" s="96">
        <v>45534</v>
      </c>
      <c r="AI147" t="s">
        <v>106</v>
      </c>
      <c r="AJ147" s="96">
        <v>45534</v>
      </c>
      <c r="AL147" t="s">
        <v>76</v>
      </c>
      <c r="AQ147" t="s">
        <v>2221</v>
      </c>
      <c r="AR147" t="s">
        <v>2222</v>
      </c>
      <c r="AS147" t="s">
        <v>2223</v>
      </c>
      <c r="AT147" t="s">
        <v>854</v>
      </c>
      <c r="AU147" t="s">
        <v>121</v>
      </c>
      <c r="AV147" t="s">
        <v>2224</v>
      </c>
      <c r="AW147" t="s">
        <v>1181</v>
      </c>
      <c r="AX147" t="s">
        <v>123</v>
      </c>
      <c r="AY147" t="s">
        <v>2225</v>
      </c>
      <c r="AZ147" t="s">
        <v>2226</v>
      </c>
      <c r="BA147" s="96">
        <v>32427</v>
      </c>
      <c r="BB147">
        <v>35</v>
      </c>
      <c r="BC147" t="s">
        <v>2227</v>
      </c>
    </row>
    <row r="148" spans="1:55" ht="22.5" customHeight="1">
      <c r="A148">
        <v>2024</v>
      </c>
      <c r="B148" t="s">
        <v>2228</v>
      </c>
      <c r="C148">
        <v>107826</v>
      </c>
      <c r="D148" t="s">
        <v>57</v>
      </c>
      <c r="E148" t="s">
        <v>2229</v>
      </c>
      <c r="F148" t="s">
        <v>2230</v>
      </c>
      <c r="G148" t="s">
        <v>97</v>
      </c>
      <c r="H148" t="s">
        <v>1168</v>
      </c>
      <c r="I148" t="s">
        <v>1169</v>
      </c>
      <c r="L148" t="s">
        <v>2231</v>
      </c>
      <c r="M148">
        <v>33377780</v>
      </c>
      <c r="N148" t="s">
        <v>2232</v>
      </c>
      <c r="P148">
        <v>10100000</v>
      </c>
      <c r="S148">
        <v>10100000</v>
      </c>
      <c r="T148">
        <v>5050000</v>
      </c>
      <c r="X148" t="s">
        <v>1171</v>
      </c>
      <c r="Y148" t="s">
        <v>902</v>
      </c>
      <c r="AA148" t="s">
        <v>2233</v>
      </c>
      <c r="AB148" t="s">
        <v>2234</v>
      </c>
      <c r="AC148" t="s">
        <v>404</v>
      </c>
      <c r="AD148" s="96">
        <v>45439</v>
      </c>
      <c r="AE148" s="96">
        <v>45448</v>
      </c>
      <c r="AF148" s="96">
        <v>45508</v>
      </c>
      <c r="AG148" t="s">
        <v>152</v>
      </c>
      <c r="AH148" s="96">
        <v>45508</v>
      </c>
      <c r="AI148" t="s">
        <v>106</v>
      </c>
      <c r="AJ148" s="96">
        <v>45508</v>
      </c>
      <c r="AL148" t="s">
        <v>76</v>
      </c>
      <c r="AQ148" t="s">
        <v>2235</v>
      </c>
      <c r="AR148">
        <v>3156512629</v>
      </c>
      <c r="AS148" t="s">
        <v>2236</v>
      </c>
      <c r="AT148" t="s">
        <v>136</v>
      </c>
      <c r="AU148" t="s">
        <v>121</v>
      </c>
      <c r="AV148" t="s">
        <v>2237</v>
      </c>
      <c r="AW148" t="s">
        <v>1181</v>
      </c>
      <c r="AX148" t="s">
        <v>123</v>
      </c>
      <c r="AY148" t="s">
        <v>2238</v>
      </c>
      <c r="AZ148" t="s">
        <v>1261</v>
      </c>
      <c r="BA148" s="96">
        <v>31092</v>
      </c>
      <c r="BB148">
        <v>39</v>
      </c>
      <c r="BC148" t="s">
        <v>2239</v>
      </c>
    </row>
    <row r="149" spans="1:55" ht="22.5" customHeight="1">
      <c r="A149">
        <v>2024</v>
      </c>
      <c r="B149" t="s">
        <v>2240</v>
      </c>
      <c r="C149">
        <v>107807</v>
      </c>
      <c r="D149" t="s">
        <v>57</v>
      </c>
      <c r="E149" t="s">
        <v>2241</v>
      </c>
      <c r="F149" t="s">
        <v>2242</v>
      </c>
      <c r="G149" t="s">
        <v>97</v>
      </c>
      <c r="H149" t="s">
        <v>1168</v>
      </c>
      <c r="I149" t="s">
        <v>1169</v>
      </c>
      <c r="L149" t="s">
        <v>2243</v>
      </c>
      <c r="M149">
        <v>1010211974</v>
      </c>
      <c r="N149" t="s">
        <v>2183</v>
      </c>
      <c r="O149" t="s">
        <v>2244</v>
      </c>
      <c r="P149">
        <v>14000000</v>
      </c>
      <c r="Q149">
        <v>0</v>
      </c>
      <c r="R149">
        <v>0</v>
      </c>
      <c r="S149">
        <v>14000000</v>
      </c>
      <c r="T149">
        <v>7000000</v>
      </c>
      <c r="X149" t="s">
        <v>1171</v>
      </c>
      <c r="Y149" t="s">
        <v>902</v>
      </c>
      <c r="AA149" t="s">
        <v>2245</v>
      </c>
      <c r="AB149" t="s">
        <v>2246</v>
      </c>
      <c r="AC149" t="s">
        <v>234</v>
      </c>
      <c r="AD149" s="96">
        <v>45435</v>
      </c>
      <c r="AE149" s="96">
        <v>45440</v>
      </c>
      <c r="AF149" s="96">
        <v>45500</v>
      </c>
      <c r="AG149" t="s">
        <v>152</v>
      </c>
      <c r="AH149" s="96">
        <v>45500</v>
      </c>
      <c r="AI149" t="s">
        <v>106</v>
      </c>
      <c r="AJ149" s="96">
        <v>45500</v>
      </c>
      <c r="AL149" t="s">
        <v>76</v>
      </c>
      <c r="AQ149" t="s">
        <v>2247</v>
      </c>
      <c r="AR149">
        <v>3044354919</v>
      </c>
      <c r="AS149" t="s">
        <v>2248</v>
      </c>
      <c r="AT149" t="s">
        <v>120</v>
      </c>
      <c r="AU149" t="s">
        <v>121</v>
      </c>
      <c r="AV149" t="s">
        <v>2249</v>
      </c>
      <c r="AW149" t="s">
        <v>1181</v>
      </c>
      <c r="AX149" t="s">
        <v>2250</v>
      </c>
      <c r="AY149" t="s">
        <v>2251</v>
      </c>
      <c r="AZ149" t="s">
        <v>124</v>
      </c>
      <c r="BA149" s="96">
        <v>34284</v>
      </c>
      <c r="BB149">
        <v>30</v>
      </c>
      <c r="BC149" t="s">
        <v>2252</v>
      </c>
    </row>
    <row r="150" spans="1:55" ht="22.5" hidden="1" customHeight="1">
      <c r="A150">
        <v>2024</v>
      </c>
      <c r="B150" t="s">
        <v>2253</v>
      </c>
      <c r="C150">
        <v>107569</v>
      </c>
      <c r="D150" t="s">
        <v>57</v>
      </c>
      <c r="E150" t="s">
        <v>2254</v>
      </c>
      <c r="F150" t="s">
        <v>2255</v>
      </c>
      <c r="G150" t="s">
        <v>156</v>
      </c>
      <c r="H150" t="s">
        <v>82</v>
      </c>
      <c r="I150" t="s">
        <v>62</v>
      </c>
      <c r="L150" t="s">
        <v>2256</v>
      </c>
      <c r="M150">
        <v>900336588</v>
      </c>
      <c r="N150" t="s">
        <v>2183</v>
      </c>
      <c r="P150">
        <v>114127126</v>
      </c>
      <c r="S150">
        <v>114127126</v>
      </c>
      <c r="T150" t="s">
        <v>66</v>
      </c>
      <c r="X150" t="s">
        <v>85</v>
      </c>
      <c r="Y150" t="s">
        <v>902</v>
      </c>
      <c r="AA150" t="s">
        <v>2257</v>
      </c>
      <c r="AB150" t="s">
        <v>2258</v>
      </c>
      <c r="AC150" t="s">
        <v>116</v>
      </c>
      <c r="AD150" s="96">
        <v>45434</v>
      </c>
      <c r="AE150" s="96">
        <v>45449</v>
      </c>
      <c r="AF150" s="96">
        <v>45693</v>
      </c>
      <c r="AG150" t="s">
        <v>421</v>
      </c>
      <c r="AH150" s="96">
        <v>45693</v>
      </c>
      <c r="AI150" t="s">
        <v>106</v>
      </c>
      <c r="AJ150" s="96">
        <v>45693</v>
      </c>
      <c r="AL150" t="s">
        <v>76</v>
      </c>
      <c r="BB150" t="s">
        <v>66</v>
      </c>
    </row>
    <row r="151" spans="1:55" ht="22.5" hidden="1" customHeight="1">
      <c r="A151">
        <v>2024</v>
      </c>
      <c r="B151" t="s">
        <v>2259</v>
      </c>
      <c r="C151">
        <v>107569</v>
      </c>
      <c r="D151" t="s">
        <v>57</v>
      </c>
      <c r="E151" t="s">
        <v>2260</v>
      </c>
      <c r="F151" t="s">
        <v>2255</v>
      </c>
      <c r="G151" t="s">
        <v>156</v>
      </c>
      <c r="H151" t="s">
        <v>82</v>
      </c>
      <c r="I151" t="s">
        <v>62</v>
      </c>
      <c r="L151" t="s">
        <v>2261</v>
      </c>
      <c r="M151">
        <v>830113914</v>
      </c>
      <c r="N151" t="s">
        <v>2183</v>
      </c>
      <c r="P151">
        <v>108576338</v>
      </c>
      <c r="S151">
        <v>108576338</v>
      </c>
      <c r="T151" t="s">
        <v>66</v>
      </c>
      <c r="X151" t="s">
        <v>2262</v>
      </c>
      <c r="Y151" t="s">
        <v>902</v>
      </c>
      <c r="AA151" t="s">
        <v>2263</v>
      </c>
      <c r="AB151" t="s">
        <v>2258</v>
      </c>
      <c r="AC151" t="s">
        <v>116</v>
      </c>
      <c r="AD151" s="96">
        <v>45434</v>
      </c>
      <c r="AE151" s="96">
        <v>45449</v>
      </c>
      <c r="AF151" s="96">
        <v>45693</v>
      </c>
      <c r="AG151" t="s">
        <v>421</v>
      </c>
      <c r="AH151" s="96">
        <v>45693</v>
      </c>
      <c r="AI151" t="s">
        <v>106</v>
      </c>
      <c r="AJ151" s="96">
        <v>45693</v>
      </c>
      <c r="AL151" t="s">
        <v>76</v>
      </c>
      <c r="AQ151" t="s">
        <v>2264</v>
      </c>
      <c r="AR151">
        <v>7464600</v>
      </c>
      <c r="AS151" t="s">
        <v>2265</v>
      </c>
      <c r="BB151" t="s">
        <v>66</v>
      </c>
    </row>
    <row r="152" spans="1:55" ht="22.5" customHeight="1">
      <c r="A152">
        <v>2024</v>
      </c>
      <c r="B152" t="s">
        <v>2266</v>
      </c>
      <c r="C152">
        <v>107971</v>
      </c>
      <c r="D152" t="s">
        <v>57</v>
      </c>
      <c r="E152" t="s">
        <v>2267</v>
      </c>
      <c r="F152" t="s">
        <v>2268</v>
      </c>
      <c r="G152" t="s">
        <v>97</v>
      </c>
      <c r="H152" t="s">
        <v>1168</v>
      </c>
      <c r="I152" t="s">
        <v>1211</v>
      </c>
      <c r="L152" t="s">
        <v>2269</v>
      </c>
      <c r="M152">
        <v>1233897592</v>
      </c>
      <c r="N152" t="s">
        <v>2183</v>
      </c>
      <c r="O152" t="s">
        <v>2270</v>
      </c>
      <c r="P152">
        <v>6100000</v>
      </c>
      <c r="Q152">
        <v>0</v>
      </c>
      <c r="R152">
        <v>0</v>
      </c>
      <c r="S152">
        <v>6100000</v>
      </c>
      <c r="T152">
        <v>3050000</v>
      </c>
      <c r="X152" t="s">
        <v>1171</v>
      </c>
      <c r="Y152" t="s">
        <v>902</v>
      </c>
      <c r="AA152" t="s">
        <v>2271</v>
      </c>
      <c r="AB152" t="s">
        <v>2272</v>
      </c>
      <c r="AC152" t="s">
        <v>226</v>
      </c>
      <c r="AD152" s="96">
        <v>45436</v>
      </c>
      <c r="AE152" s="96">
        <v>45439</v>
      </c>
      <c r="AF152" s="96">
        <v>45499</v>
      </c>
      <c r="AG152" t="s">
        <v>152</v>
      </c>
      <c r="AH152" s="96">
        <v>45499</v>
      </c>
      <c r="AI152" t="s">
        <v>106</v>
      </c>
      <c r="AJ152" s="96">
        <v>45499</v>
      </c>
      <c r="AL152" t="s">
        <v>76</v>
      </c>
      <c r="AQ152" t="s">
        <v>2273</v>
      </c>
      <c r="AR152">
        <v>3507528846</v>
      </c>
      <c r="AS152" t="s">
        <v>2274</v>
      </c>
      <c r="AT152" t="s">
        <v>136</v>
      </c>
      <c r="AU152" t="s">
        <v>121</v>
      </c>
      <c r="AV152" t="s">
        <v>2275</v>
      </c>
      <c r="AW152" t="s">
        <v>1195</v>
      </c>
      <c r="AX152" t="s">
        <v>123</v>
      </c>
      <c r="AY152" t="s">
        <v>2251</v>
      </c>
      <c r="AZ152" t="s">
        <v>124</v>
      </c>
      <c r="BA152" s="96">
        <v>35871</v>
      </c>
      <c r="BB152">
        <v>26</v>
      </c>
      <c r="BC152" t="s">
        <v>2276</v>
      </c>
    </row>
    <row r="153" spans="1:55" ht="22.5" customHeight="1">
      <c r="A153">
        <v>2024</v>
      </c>
      <c r="B153" t="s">
        <v>2277</v>
      </c>
      <c r="C153">
        <v>107830</v>
      </c>
      <c r="D153" t="s">
        <v>57</v>
      </c>
      <c r="E153" t="s">
        <v>2278</v>
      </c>
      <c r="F153" t="s">
        <v>2279</v>
      </c>
      <c r="G153" t="s">
        <v>97</v>
      </c>
      <c r="H153" t="s">
        <v>1168</v>
      </c>
      <c r="I153" t="s">
        <v>1211</v>
      </c>
      <c r="L153" t="s">
        <v>2280</v>
      </c>
      <c r="M153">
        <v>1019106929</v>
      </c>
      <c r="N153" t="s">
        <v>2183</v>
      </c>
      <c r="O153" t="s">
        <v>2244</v>
      </c>
      <c r="P153">
        <v>8000000</v>
      </c>
      <c r="Q153">
        <v>0</v>
      </c>
      <c r="R153">
        <v>0</v>
      </c>
      <c r="S153">
        <v>8000000</v>
      </c>
      <c r="T153">
        <v>4000000</v>
      </c>
      <c r="X153" t="s">
        <v>2281</v>
      </c>
      <c r="Y153" t="s">
        <v>902</v>
      </c>
      <c r="AA153" t="s">
        <v>2282</v>
      </c>
      <c r="AB153" t="s">
        <v>2283</v>
      </c>
      <c r="AC153" t="s">
        <v>404</v>
      </c>
      <c r="AD153" s="96">
        <v>45435</v>
      </c>
      <c r="AE153" s="96">
        <v>45439</v>
      </c>
      <c r="AF153" s="96">
        <v>45499</v>
      </c>
      <c r="AG153" t="s">
        <v>152</v>
      </c>
      <c r="AH153" s="96">
        <v>45499</v>
      </c>
      <c r="AI153" t="s">
        <v>106</v>
      </c>
      <c r="AJ153" s="96">
        <v>45499</v>
      </c>
      <c r="AL153" t="s">
        <v>76</v>
      </c>
      <c r="AQ153" t="s">
        <v>2284</v>
      </c>
      <c r="AR153">
        <v>3125187549</v>
      </c>
      <c r="AS153" t="s">
        <v>2285</v>
      </c>
      <c r="AT153" t="s">
        <v>301</v>
      </c>
      <c r="AU153" t="s">
        <v>2286</v>
      </c>
      <c r="AV153" t="s">
        <v>2287</v>
      </c>
      <c r="AW153" t="s">
        <v>1195</v>
      </c>
      <c r="AX153" t="s">
        <v>123</v>
      </c>
      <c r="AY153" t="s">
        <v>2251</v>
      </c>
      <c r="AZ153" t="s">
        <v>124</v>
      </c>
      <c r="BA153" s="96">
        <v>34806</v>
      </c>
      <c r="BB153">
        <v>29</v>
      </c>
      <c r="BC153" t="s">
        <v>2288</v>
      </c>
    </row>
    <row r="154" spans="1:55" ht="22.5" customHeight="1">
      <c r="A154">
        <v>2024</v>
      </c>
      <c r="B154" t="s">
        <v>2289</v>
      </c>
      <c r="C154">
        <v>109071</v>
      </c>
      <c r="D154" t="s">
        <v>57</v>
      </c>
      <c r="E154" t="s">
        <v>2290</v>
      </c>
      <c r="F154" t="s">
        <v>2291</v>
      </c>
      <c r="G154" t="s">
        <v>97</v>
      </c>
      <c r="H154" t="s">
        <v>1168</v>
      </c>
      <c r="I154" t="s">
        <v>1169</v>
      </c>
      <c r="L154" t="s">
        <v>2292</v>
      </c>
      <c r="M154">
        <v>1010133985</v>
      </c>
      <c r="N154" t="s">
        <v>2183</v>
      </c>
      <c r="O154" t="s">
        <v>2293</v>
      </c>
      <c r="P154">
        <v>15150000</v>
      </c>
      <c r="S154">
        <v>15150000</v>
      </c>
      <c r="T154">
        <v>5050000</v>
      </c>
      <c r="X154" t="s">
        <v>1171</v>
      </c>
      <c r="Y154" t="s">
        <v>902</v>
      </c>
      <c r="AA154" t="s">
        <v>2294</v>
      </c>
      <c r="AB154" t="s">
        <v>2295</v>
      </c>
      <c r="AC154" t="s">
        <v>145</v>
      </c>
      <c r="AD154" s="96">
        <v>45433</v>
      </c>
      <c r="AE154" s="96">
        <v>45440</v>
      </c>
      <c r="AF154" s="96">
        <v>45500</v>
      </c>
      <c r="AG154" t="s">
        <v>152</v>
      </c>
      <c r="AH154" s="96">
        <v>45500</v>
      </c>
      <c r="AI154" t="s">
        <v>106</v>
      </c>
      <c r="AJ154" s="96">
        <v>45500</v>
      </c>
      <c r="AL154" t="s">
        <v>76</v>
      </c>
      <c r="AQ154" t="s">
        <v>2296</v>
      </c>
      <c r="AR154">
        <v>3197255657</v>
      </c>
      <c r="AS154" t="s">
        <v>2297</v>
      </c>
      <c r="AT154" t="s">
        <v>136</v>
      </c>
      <c r="AU154" t="s">
        <v>121</v>
      </c>
      <c r="AV154" t="s">
        <v>2298</v>
      </c>
      <c r="AW154" t="s">
        <v>1195</v>
      </c>
      <c r="AX154" t="s">
        <v>123</v>
      </c>
      <c r="AY154" t="s">
        <v>2299</v>
      </c>
      <c r="AZ154" t="s">
        <v>124</v>
      </c>
      <c r="BA154" s="96">
        <v>36373</v>
      </c>
      <c r="BB154">
        <v>24</v>
      </c>
      <c r="BC154" t="s">
        <v>2300</v>
      </c>
    </row>
    <row r="155" spans="1:55" ht="22.5" customHeight="1">
      <c r="A155">
        <v>2024</v>
      </c>
      <c r="B155" t="s">
        <v>2301</v>
      </c>
      <c r="C155">
        <v>107800</v>
      </c>
      <c r="D155" t="s">
        <v>57</v>
      </c>
      <c r="E155" t="s">
        <v>2302</v>
      </c>
      <c r="F155" t="s">
        <v>2303</v>
      </c>
      <c r="G155" t="s">
        <v>97</v>
      </c>
      <c r="H155" t="s">
        <v>1168</v>
      </c>
      <c r="I155" t="s">
        <v>1169</v>
      </c>
      <c r="L155" t="s">
        <v>2304</v>
      </c>
      <c r="M155">
        <v>1077035352</v>
      </c>
      <c r="N155" t="s">
        <v>2305</v>
      </c>
      <c r="O155" t="s">
        <v>2244</v>
      </c>
      <c r="P155">
        <v>14000000</v>
      </c>
      <c r="S155">
        <v>14000000</v>
      </c>
      <c r="T155">
        <v>7000000</v>
      </c>
      <c r="X155" t="s">
        <v>1171</v>
      </c>
      <c r="Y155" t="s">
        <v>902</v>
      </c>
      <c r="AA155" t="s">
        <v>2306</v>
      </c>
      <c r="AB155" t="s">
        <v>2307</v>
      </c>
      <c r="AC155" t="s">
        <v>89</v>
      </c>
      <c r="AD155" s="96">
        <v>45433</v>
      </c>
      <c r="AE155" s="96">
        <v>45440</v>
      </c>
      <c r="AF155" s="96">
        <v>45500</v>
      </c>
      <c r="AG155" t="s">
        <v>152</v>
      </c>
      <c r="AH155" s="96">
        <v>45500</v>
      </c>
      <c r="AI155" t="s">
        <v>106</v>
      </c>
      <c r="AJ155" s="96">
        <v>45500</v>
      </c>
      <c r="AL155" t="s">
        <v>76</v>
      </c>
      <c r="AQ155" t="s">
        <v>2308</v>
      </c>
      <c r="AR155">
        <v>3043696488</v>
      </c>
      <c r="AS155" t="s">
        <v>2309</v>
      </c>
      <c r="AT155" t="s">
        <v>854</v>
      </c>
      <c r="AU155" t="s">
        <v>121</v>
      </c>
      <c r="AV155" t="s">
        <v>2310</v>
      </c>
      <c r="AW155" t="s">
        <v>1181</v>
      </c>
      <c r="AX155" t="s">
        <v>123</v>
      </c>
      <c r="AY155" t="s">
        <v>2183</v>
      </c>
      <c r="AZ155" t="s">
        <v>124</v>
      </c>
      <c r="BA155" s="96">
        <v>35265</v>
      </c>
      <c r="BB155">
        <v>27</v>
      </c>
      <c r="BC155" t="s">
        <v>2311</v>
      </c>
    </row>
    <row r="156" spans="1:55" ht="22.5" customHeight="1">
      <c r="A156">
        <v>2024</v>
      </c>
      <c r="B156" t="s">
        <v>2312</v>
      </c>
      <c r="C156">
        <v>108296</v>
      </c>
      <c r="D156" t="s">
        <v>57</v>
      </c>
      <c r="E156" t="s">
        <v>2313</v>
      </c>
      <c r="F156" t="s">
        <v>2314</v>
      </c>
      <c r="G156" t="s">
        <v>97</v>
      </c>
      <c r="H156" t="s">
        <v>1168</v>
      </c>
      <c r="I156" t="s">
        <v>1169</v>
      </c>
      <c r="L156" t="s">
        <v>2315</v>
      </c>
      <c r="M156">
        <v>52826338</v>
      </c>
      <c r="N156" t="s">
        <v>2183</v>
      </c>
      <c r="O156" t="s">
        <v>2316</v>
      </c>
      <c r="P156">
        <v>24000000</v>
      </c>
      <c r="Q156">
        <v>0</v>
      </c>
      <c r="R156">
        <v>0</v>
      </c>
      <c r="S156">
        <v>24000000</v>
      </c>
      <c r="T156">
        <v>8000000</v>
      </c>
      <c r="X156" t="s">
        <v>1171</v>
      </c>
      <c r="Y156" t="s">
        <v>902</v>
      </c>
      <c r="AA156" t="s">
        <v>2317</v>
      </c>
      <c r="AB156" t="s">
        <v>2318</v>
      </c>
      <c r="AC156" t="s">
        <v>1451</v>
      </c>
      <c r="AD156" s="96">
        <v>45422</v>
      </c>
      <c r="AE156" s="96">
        <v>45427</v>
      </c>
      <c r="AF156" s="96">
        <v>45518</v>
      </c>
      <c r="AG156" t="s">
        <v>91</v>
      </c>
      <c r="AH156" s="96">
        <v>45518</v>
      </c>
      <c r="AI156" t="s">
        <v>106</v>
      </c>
      <c r="AJ156" s="96">
        <v>45518</v>
      </c>
      <c r="AL156" t="s">
        <v>76</v>
      </c>
      <c r="AQ156" t="s">
        <v>2319</v>
      </c>
      <c r="AR156">
        <v>3142773774</v>
      </c>
      <c r="AS156" t="s">
        <v>2320</v>
      </c>
      <c r="AT156" t="s">
        <v>2321</v>
      </c>
      <c r="AU156" t="s">
        <v>121</v>
      </c>
      <c r="AV156" t="s">
        <v>2322</v>
      </c>
      <c r="AW156" t="s">
        <v>1181</v>
      </c>
      <c r="AX156" t="s">
        <v>123</v>
      </c>
      <c r="AY156" t="s">
        <v>2183</v>
      </c>
      <c r="AZ156" t="s">
        <v>124</v>
      </c>
      <c r="BA156" s="96">
        <v>29303</v>
      </c>
      <c r="BB156">
        <v>44</v>
      </c>
      <c r="BC156" t="s">
        <v>2323</v>
      </c>
    </row>
    <row r="157" spans="1:55" ht="22.5" customHeight="1">
      <c r="A157">
        <v>2024</v>
      </c>
      <c r="B157" t="s">
        <v>2324</v>
      </c>
      <c r="C157">
        <v>108296</v>
      </c>
      <c r="D157" t="s">
        <v>57</v>
      </c>
      <c r="E157" t="s">
        <v>2325</v>
      </c>
      <c r="F157" t="s">
        <v>2326</v>
      </c>
      <c r="G157" t="s">
        <v>97</v>
      </c>
      <c r="H157" t="s">
        <v>1168</v>
      </c>
      <c r="I157" t="s">
        <v>1169</v>
      </c>
      <c r="L157" t="s">
        <v>2327</v>
      </c>
      <c r="M157">
        <v>1082984487</v>
      </c>
      <c r="N157" t="s">
        <v>2328</v>
      </c>
      <c r="O157" t="s">
        <v>2316</v>
      </c>
      <c r="P157">
        <v>24000000</v>
      </c>
      <c r="Q157">
        <v>0</v>
      </c>
      <c r="R157">
        <v>0</v>
      </c>
      <c r="S157">
        <v>24000000</v>
      </c>
      <c r="T157">
        <v>8000000</v>
      </c>
      <c r="X157" t="s">
        <v>1171</v>
      </c>
      <c r="Y157" t="s">
        <v>902</v>
      </c>
      <c r="AA157" t="s">
        <v>2329</v>
      </c>
      <c r="AB157" t="s">
        <v>2330</v>
      </c>
      <c r="AC157" t="s">
        <v>1451</v>
      </c>
      <c r="AD157" s="96">
        <v>45422</v>
      </c>
      <c r="AE157" s="96">
        <v>45428</v>
      </c>
      <c r="AF157" s="96">
        <v>45519</v>
      </c>
      <c r="AG157" t="s">
        <v>91</v>
      </c>
      <c r="AH157" s="96">
        <v>45519</v>
      </c>
      <c r="AI157" t="s">
        <v>106</v>
      </c>
      <c r="AJ157" s="96">
        <v>45519</v>
      </c>
      <c r="AL157" t="s">
        <v>76</v>
      </c>
      <c r="AQ157" t="s">
        <v>2331</v>
      </c>
      <c r="AR157">
        <v>3228955298</v>
      </c>
      <c r="AS157" t="s">
        <v>2332</v>
      </c>
      <c r="AT157" t="s">
        <v>136</v>
      </c>
      <c r="AU157" t="s">
        <v>121</v>
      </c>
      <c r="AV157" t="s">
        <v>2333</v>
      </c>
      <c r="AW157" t="s">
        <v>1181</v>
      </c>
      <c r="AX157" t="s">
        <v>123</v>
      </c>
      <c r="AY157" t="s">
        <v>2334</v>
      </c>
      <c r="AZ157" t="s">
        <v>2335</v>
      </c>
      <c r="BA157" s="96">
        <v>34484</v>
      </c>
      <c r="BB157">
        <v>30</v>
      </c>
      <c r="BC157" t="s">
        <v>2323</v>
      </c>
    </row>
    <row r="158" spans="1:55" ht="22.5" customHeight="1">
      <c r="A158">
        <v>2024</v>
      </c>
      <c r="B158" t="s">
        <v>2336</v>
      </c>
      <c r="C158">
        <v>107809</v>
      </c>
      <c r="D158" t="s">
        <v>57</v>
      </c>
      <c r="E158" t="s">
        <v>2337</v>
      </c>
      <c r="F158" t="s">
        <v>2338</v>
      </c>
      <c r="G158" t="s">
        <v>97</v>
      </c>
      <c r="H158" t="s">
        <v>1168</v>
      </c>
      <c r="I158" t="s">
        <v>1169</v>
      </c>
      <c r="L158" t="s">
        <v>2339</v>
      </c>
      <c r="M158">
        <v>79041737</v>
      </c>
      <c r="N158" t="s">
        <v>2183</v>
      </c>
      <c r="O158" t="s">
        <v>2316</v>
      </c>
      <c r="P158">
        <v>10100000</v>
      </c>
      <c r="Q158">
        <v>0</v>
      </c>
      <c r="R158">
        <v>0</v>
      </c>
      <c r="S158">
        <v>10100000</v>
      </c>
      <c r="T158">
        <v>5050000</v>
      </c>
      <c r="X158" t="s">
        <v>1171</v>
      </c>
      <c r="Y158" t="s">
        <v>902</v>
      </c>
      <c r="AA158" t="s">
        <v>2340</v>
      </c>
      <c r="AB158" t="s">
        <v>2341</v>
      </c>
      <c r="AC158" t="s">
        <v>1451</v>
      </c>
      <c r="AD158" s="96">
        <v>45427</v>
      </c>
      <c r="AE158" s="96">
        <v>45434</v>
      </c>
      <c r="AF158" s="96">
        <v>45494</v>
      </c>
      <c r="AG158" t="s">
        <v>152</v>
      </c>
      <c r="AH158" s="96">
        <v>45494</v>
      </c>
      <c r="AI158" t="s">
        <v>106</v>
      </c>
      <c r="AJ158" s="96">
        <v>45494</v>
      </c>
      <c r="AL158" t="s">
        <v>76</v>
      </c>
      <c r="AQ158" t="s">
        <v>2342</v>
      </c>
      <c r="AR158">
        <v>3046802761</v>
      </c>
      <c r="AS158" t="s">
        <v>2343</v>
      </c>
      <c r="AT158" t="s">
        <v>120</v>
      </c>
      <c r="AU158" t="s">
        <v>2286</v>
      </c>
      <c r="AV158" t="s">
        <v>2344</v>
      </c>
      <c r="AW158" t="s">
        <v>1195</v>
      </c>
      <c r="AX158" t="s">
        <v>123</v>
      </c>
      <c r="AY158" t="s">
        <v>2299</v>
      </c>
      <c r="AZ158" t="s">
        <v>124</v>
      </c>
      <c r="BA158" s="96">
        <v>23276</v>
      </c>
      <c r="BB158">
        <v>60</v>
      </c>
      <c r="BC158" t="s">
        <v>2345</v>
      </c>
    </row>
    <row r="159" spans="1:55" ht="22.5" customHeight="1">
      <c r="A159">
        <v>2024</v>
      </c>
      <c r="B159" t="s">
        <v>2346</v>
      </c>
      <c r="C159">
        <v>107819</v>
      </c>
      <c r="D159" t="s">
        <v>57</v>
      </c>
      <c r="E159" t="s">
        <v>2347</v>
      </c>
      <c r="F159" t="s">
        <v>2348</v>
      </c>
      <c r="G159" t="s">
        <v>97</v>
      </c>
      <c r="H159" t="s">
        <v>1168</v>
      </c>
      <c r="I159" t="s">
        <v>1211</v>
      </c>
      <c r="L159" t="s">
        <v>2349</v>
      </c>
      <c r="M159">
        <v>11188726</v>
      </c>
      <c r="N159" t="s">
        <v>2183</v>
      </c>
      <c r="O159" t="s">
        <v>2244</v>
      </c>
      <c r="P159">
        <v>5100000</v>
      </c>
      <c r="Q159">
        <v>0</v>
      </c>
      <c r="R159">
        <v>0</v>
      </c>
      <c r="S159">
        <v>5100000</v>
      </c>
      <c r="T159">
        <v>2550000</v>
      </c>
      <c r="X159" t="s">
        <v>1171</v>
      </c>
      <c r="Y159" t="s">
        <v>902</v>
      </c>
      <c r="AA159" t="s">
        <v>2350</v>
      </c>
      <c r="AB159" t="s">
        <v>2351</v>
      </c>
      <c r="AC159" t="s">
        <v>116</v>
      </c>
      <c r="AD159" s="96">
        <v>45428</v>
      </c>
      <c r="AE159" s="96">
        <v>45433</v>
      </c>
      <c r="AF159" s="96">
        <v>45493</v>
      </c>
      <c r="AG159" t="s">
        <v>152</v>
      </c>
      <c r="AH159" s="96">
        <v>45493</v>
      </c>
      <c r="AI159" t="s">
        <v>106</v>
      </c>
      <c r="AJ159" s="96">
        <v>45493</v>
      </c>
      <c r="AL159" t="s">
        <v>76</v>
      </c>
      <c r="AQ159" t="s">
        <v>2352</v>
      </c>
      <c r="AR159">
        <v>3002965133</v>
      </c>
      <c r="AS159" t="s">
        <v>2353</v>
      </c>
      <c r="AT159" t="s">
        <v>136</v>
      </c>
      <c r="AU159" t="s">
        <v>121</v>
      </c>
      <c r="AV159" t="s">
        <v>2354</v>
      </c>
      <c r="AW159" t="s">
        <v>1195</v>
      </c>
      <c r="AX159" t="s">
        <v>123</v>
      </c>
      <c r="AY159" t="s">
        <v>2355</v>
      </c>
      <c r="AZ159" t="s">
        <v>1261</v>
      </c>
      <c r="BA159" s="96">
        <v>26693</v>
      </c>
      <c r="BB159">
        <v>51</v>
      </c>
      <c r="BC159" t="s">
        <v>2000</v>
      </c>
    </row>
    <row r="160" spans="1:55" ht="22.5" customHeight="1">
      <c r="A160">
        <v>2024</v>
      </c>
      <c r="B160" t="s">
        <v>2356</v>
      </c>
      <c r="C160">
        <v>107805</v>
      </c>
      <c r="D160" t="s">
        <v>57</v>
      </c>
      <c r="E160" t="s">
        <v>2357</v>
      </c>
      <c r="F160" t="s">
        <v>2358</v>
      </c>
      <c r="G160" t="s">
        <v>97</v>
      </c>
      <c r="H160" t="s">
        <v>1168</v>
      </c>
      <c r="I160" t="s">
        <v>1211</v>
      </c>
      <c r="L160" t="s">
        <v>2359</v>
      </c>
      <c r="M160">
        <v>1074960508</v>
      </c>
      <c r="N160" t="s">
        <v>2360</v>
      </c>
      <c r="O160" t="s">
        <v>2361</v>
      </c>
      <c r="P160">
        <v>5100000</v>
      </c>
      <c r="S160">
        <v>5100000</v>
      </c>
      <c r="T160">
        <v>2550000</v>
      </c>
      <c r="X160" t="s">
        <v>1171</v>
      </c>
      <c r="Y160" t="s">
        <v>902</v>
      </c>
      <c r="AA160" t="s">
        <v>2362</v>
      </c>
      <c r="AB160" t="s">
        <v>2363</v>
      </c>
      <c r="AC160" t="s">
        <v>547</v>
      </c>
      <c r="AD160" s="96">
        <v>45421</v>
      </c>
      <c r="AE160" s="96">
        <v>45433</v>
      </c>
      <c r="AF160" s="96">
        <v>45493</v>
      </c>
      <c r="AG160" t="s">
        <v>152</v>
      </c>
      <c r="AH160" s="96">
        <v>45493</v>
      </c>
      <c r="AI160" t="s">
        <v>106</v>
      </c>
      <c r="AJ160" s="96">
        <v>45493</v>
      </c>
      <c r="AL160" t="s">
        <v>76</v>
      </c>
      <c r="AQ160" t="s">
        <v>2364</v>
      </c>
      <c r="AR160">
        <v>3216666314</v>
      </c>
      <c r="AS160" t="s">
        <v>2365</v>
      </c>
      <c r="AT160" t="s">
        <v>1868</v>
      </c>
      <c r="AU160" t="s">
        <v>121</v>
      </c>
      <c r="AV160">
        <v>175008583</v>
      </c>
      <c r="AW160" t="s">
        <v>1181</v>
      </c>
      <c r="AX160" t="s">
        <v>123</v>
      </c>
      <c r="AY160" t="s">
        <v>2366</v>
      </c>
      <c r="AZ160" t="s">
        <v>124</v>
      </c>
      <c r="BA160" s="96">
        <v>34432</v>
      </c>
      <c r="BB160">
        <v>30</v>
      </c>
      <c r="BC160" t="s">
        <v>2000</v>
      </c>
    </row>
    <row r="161" spans="1:55" ht="22.5" customHeight="1">
      <c r="A161">
        <v>2024</v>
      </c>
      <c r="B161" t="s">
        <v>2367</v>
      </c>
      <c r="C161">
        <v>107802</v>
      </c>
      <c r="D161" t="s">
        <v>57</v>
      </c>
      <c r="E161" t="s">
        <v>2368</v>
      </c>
      <c r="F161" t="s">
        <v>2369</v>
      </c>
      <c r="G161" t="s">
        <v>97</v>
      </c>
      <c r="H161" t="s">
        <v>1168</v>
      </c>
      <c r="I161" t="s">
        <v>1211</v>
      </c>
      <c r="L161" t="s">
        <v>2370</v>
      </c>
      <c r="M161">
        <v>1019071525</v>
      </c>
      <c r="N161" t="s">
        <v>2183</v>
      </c>
      <c r="O161" t="s">
        <v>2316</v>
      </c>
      <c r="P161">
        <v>5100000</v>
      </c>
      <c r="Q161">
        <v>0</v>
      </c>
      <c r="R161">
        <v>0</v>
      </c>
      <c r="S161">
        <v>5100000</v>
      </c>
      <c r="T161">
        <v>2550000</v>
      </c>
      <c r="X161" t="s">
        <v>1171</v>
      </c>
      <c r="Y161" t="s">
        <v>902</v>
      </c>
      <c r="AA161" s="95" t="s">
        <v>2371</v>
      </c>
      <c r="AB161" t="s">
        <v>2372</v>
      </c>
      <c r="AC161" t="s">
        <v>2373</v>
      </c>
      <c r="AD161" s="96">
        <v>45420</v>
      </c>
      <c r="AE161" s="96">
        <v>45426</v>
      </c>
      <c r="AF161" s="96">
        <v>45486</v>
      </c>
      <c r="AG161" t="s">
        <v>152</v>
      </c>
      <c r="AH161" s="96">
        <v>45486</v>
      </c>
      <c r="AI161" t="s">
        <v>106</v>
      </c>
      <c r="AJ161" s="96">
        <v>45486</v>
      </c>
      <c r="AL161" t="s">
        <v>76</v>
      </c>
      <c r="AQ161" t="s">
        <v>2374</v>
      </c>
      <c r="AR161" t="s">
        <v>2375</v>
      </c>
      <c r="AS161" t="s">
        <v>2376</v>
      </c>
      <c r="AT161" t="s">
        <v>1179</v>
      </c>
      <c r="AU161" t="s">
        <v>121</v>
      </c>
      <c r="AV161" t="s">
        <v>2377</v>
      </c>
      <c r="AW161" t="s">
        <v>1195</v>
      </c>
      <c r="AX161" t="s">
        <v>123</v>
      </c>
      <c r="AY161" t="s">
        <v>2299</v>
      </c>
      <c r="AZ161" t="s">
        <v>124</v>
      </c>
      <c r="BA161" s="96">
        <v>33746</v>
      </c>
      <c r="BB161">
        <v>32</v>
      </c>
      <c r="BC161" t="s">
        <v>1222</v>
      </c>
    </row>
    <row r="162" spans="1:55" ht="22.5" customHeight="1">
      <c r="A162">
        <v>2024</v>
      </c>
      <c r="B162" t="s">
        <v>2378</v>
      </c>
      <c r="C162">
        <v>107803</v>
      </c>
      <c r="D162" t="s">
        <v>57</v>
      </c>
      <c r="E162" t="s">
        <v>2379</v>
      </c>
      <c r="F162" t="s">
        <v>2380</v>
      </c>
      <c r="G162" t="s">
        <v>97</v>
      </c>
      <c r="H162" t="s">
        <v>1168</v>
      </c>
      <c r="I162" t="s">
        <v>1169</v>
      </c>
      <c r="L162" t="s">
        <v>2381</v>
      </c>
      <c r="M162">
        <v>79569595</v>
      </c>
      <c r="N162" t="s">
        <v>2183</v>
      </c>
      <c r="O162" t="s">
        <v>2316</v>
      </c>
      <c r="P162">
        <v>14000000</v>
      </c>
      <c r="Q162">
        <v>0</v>
      </c>
      <c r="R162">
        <v>0</v>
      </c>
      <c r="S162">
        <v>14000000</v>
      </c>
      <c r="T162">
        <v>7000000</v>
      </c>
      <c r="X162" t="s">
        <v>1171</v>
      </c>
      <c r="Y162" t="s">
        <v>902</v>
      </c>
      <c r="AA162" t="s">
        <v>2382</v>
      </c>
      <c r="AB162" t="s">
        <v>2383</v>
      </c>
      <c r="AC162" t="s">
        <v>1451</v>
      </c>
      <c r="AD162" s="96">
        <v>45420</v>
      </c>
      <c r="AE162" s="96">
        <v>45427</v>
      </c>
      <c r="AF162" s="96">
        <v>45458</v>
      </c>
      <c r="AG162" t="s">
        <v>2384</v>
      </c>
      <c r="AH162" s="96">
        <v>45458</v>
      </c>
      <c r="AI162" t="s">
        <v>106</v>
      </c>
      <c r="AJ162" s="96">
        <v>45458</v>
      </c>
      <c r="AL162" t="s">
        <v>76</v>
      </c>
      <c r="AQ162" t="s">
        <v>2385</v>
      </c>
      <c r="AR162">
        <v>3167514959</v>
      </c>
      <c r="AS162" t="s">
        <v>2386</v>
      </c>
      <c r="AT162" t="s">
        <v>854</v>
      </c>
      <c r="AU162" t="s">
        <v>121</v>
      </c>
      <c r="AV162" t="s">
        <v>2387</v>
      </c>
      <c r="AW162" t="s">
        <v>1195</v>
      </c>
      <c r="AX162" t="s">
        <v>123</v>
      </c>
      <c r="AY162" t="s">
        <v>2299</v>
      </c>
      <c r="AZ162" t="s">
        <v>124</v>
      </c>
      <c r="BA162" s="96">
        <v>26189</v>
      </c>
      <c r="BB162">
        <v>52</v>
      </c>
      <c r="BC162" t="s">
        <v>2388</v>
      </c>
    </row>
    <row r="163" spans="1:55" ht="22.5" customHeight="1">
      <c r="A163">
        <v>2024</v>
      </c>
      <c r="B163" t="s">
        <v>2389</v>
      </c>
      <c r="C163">
        <v>107831</v>
      </c>
      <c r="D163" t="s">
        <v>57</v>
      </c>
      <c r="E163" t="s">
        <v>2390</v>
      </c>
      <c r="F163" t="s">
        <v>2391</v>
      </c>
      <c r="G163" t="s">
        <v>97</v>
      </c>
      <c r="H163" t="s">
        <v>1168</v>
      </c>
      <c r="I163" t="s">
        <v>1169</v>
      </c>
      <c r="L163" t="s">
        <v>2392</v>
      </c>
      <c r="M163">
        <v>1010190578</v>
      </c>
      <c r="N163" t="s">
        <v>2183</v>
      </c>
      <c r="O163" t="s">
        <v>2393</v>
      </c>
      <c r="P163">
        <v>14000000</v>
      </c>
      <c r="Q163">
        <v>0</v>
      </c>
      <c r="R163">
        <v>0</v>
      </c>
      <c r="S163">
        <v>14000000</v>
      </c>
      <c r="T163">
        <v>7000000</v>
      </c>
      <c r="X163" t="s">
        <v>1171</v>
      </c>
      <c r="Y163" t="s">
        <v>902</v>
      </c>
      <c r="AA163" s="95" t="s">
        <v>2394</v>
      </c>
      <c r="AB163" t="s">
        <v>2395</v>
      </c>
      <c r="AC163" t="s">
        <v>404</v>
      </c>
      <c r="AD163" s="96">
        <v>45420</v>
      </c>
      <c r="AE163" s="96">
        <v>45427</v>
      </c>
      <c r="AF163" s="96">
        <v>45487</v>
      </c>
      <c r="AG163" t="s">
        <v>152</v>
      </c>
      <c r="AH163" s="96">
        <v>45487</v>
      </c>
      <c r="AI163" t="s">
        <v>106</v>
      </c>
      <c r="AJ163" s="96">
        <v>45487</v>
      </c>
      <c r="AL163" t="s">
        <v>76</v>
      </c>
      <c r="AQ163" t="s">
        <v>2396</v>
      </c>
      <c r="AR163">
        <v>3209892367</v>
      </c>
      <c r="AS163" t="s">
        <v>2397</v>
      </c>
      <c r="AT163" t="s">
        <v>136</v>
      </c>
      <c r="AU163" t="s">
        <v>121</v>
      </c>
      <c r="AV163" t="s">
        <v>2398</v>
      </c>
      <c r="AW163" t="s">
        <v>1181</v>
      </c>
      <c r="AX163" t="s">
        <v>123</v>
      </c>
      <c r="AY163" t="s">
        <v>2299</v>
      </c>
      <c r="AZ163" t="s">
        <v>124</v>
      </c>
      <c r="BA163" s="96">
        <v>32958</v>
      </c>
      <c r="BB163">
        <v>34</v>
      </c>
      <c r="BC163" t="s">
        <v>2399</v>
      </c>
    </row>
    <row r="164" spans="1:55" ht="22.5" customHeight="1">
      <c r="A164">
        <v>2024</v>
      </c>
      <c r="B164" t="s">
        <v>2400</v>
      </c>
      <c r="C164">
        <v>107805</v>
      </c>
      <c r="D164" t="s">
        <v>57</v>
      </c>
      <c r="E164" t="s">
        <v>2401</v>
      </c>
      <c r="F164" t="s">
        <v>2402</v>
      </c>
      <c r="G164" t="s">
        <v>97</v>
      </c>
      <c r="H164" t="s">
        <v>1168</v>
      </c>
      <c r="I164" t="s">
        <v>1211</v>
      </c>
      <c r="L164" t="s">
        <v>2403</v>
      </c>
      <c r="M164">
        <v>1233903612</v>
      </c>
      <c r="N164" t="s">
        <v>2183</v>
      </c>
      <c r="O164" t="s">
        <v>2361</v>
      </c>
      <c r="P164">
        <v>5100000</v>
      </c>
      <c r="Q164">
        <v>0</v>
      </c>
      <c r="R164">
        <v>0</v>
      </c>
      <c r="S164">
        <v>5100000</v>
      </c>
      <c r="T164">
        <v>2550000</v>
      </c>
      <c r="X164" t="s">
        <v>1171</v>
      </c>
      <c r="Y164" t="s">
        <v>902</v>
      </c>
      <c r="AA164" t="s">
        <v>2404</v>
      </c>
      <c r="AB164" t="s">
        <v>2405</v>
      </c>
      <c r="AC164" t="s">
        <v>547</v>
      </c>
      <c r="AD164" s="96">
        <v>45420</v>
      </c>
      <c r="AE164" s="96">
        <v>45426</v>
      </c>
      <c r="AF164" s="96">
        <v>45481</v>
      </c>
      <c r="AG164" t="s">
        <v>2406</v>
      </c>
      <c r="AH164" s="96">
        <v>45481</v>
      </c>
      <c r="AI164" t="s">
        <v>106</v>
      </c>
      <c r="AJ164" s="96">
        <v>45481</v>
      </c>
      <c r="AL164" t="s">
        <v>76</v>
      </c>
      <c r="AQ164" t="s">
        <v>2407</v>
      </c>
      <c r="AR164">
        <v>3174958698</v>
      </c>
      <c r="AS164" t="s">
        <v>2408</v>
      </c>
      <c r="AT164" t="s">
        <v>854</v>
      </c>
      <c r="AU164" t="s">
        <v>302</v>
      </c>
      <c r="AV164" t="s">
        <v>2409</v>
      </c>
      <c r="AW164" t="s">
        <v>1195</v>
      </c>
      <c r="AX164" t="s">
        <v>123</v>
      </c>
      <c r="AY164" t="s">
        <v>2251</v>
      </c>
      <c r="AZ164" t="s">
        <v>124</v>
      </c>
      <c r="BA164" s="96">
        <v>36147</v>
      </c>
      <c r="BB164">
        <v>25</v>
      </c>
      <c r="BC164" t="s">
        <v>2410</v>
      </c>
    </row>
    <row r="165" spans="1:55" ht="22.5" customHeight="1">
      <c r="A165">
        <v>2024</v>
      </c>
      <c r="B165" t="s">
        <v>2411</v>
      </c>
      <c r="C165">
        <v>107174</v>
      </c>
      <c r="D165" t="s">
        <v>57</v>
      </c>
      <c r="E165" t="s">
        <v>2412</v>
      </c>
      <c r="F165" t="s">
        <v>2413</v>
      </c>
      <c r="G165" t="s">
        <v>97</v>
      </c>
      <c r="H165" t="s">
        <v>1168</v>
      </c>
      <c r="I165" t="s">
        <v>1211</v>
      </c>
      <c r="L165" t="s">
        <v>2414</v>
      </c>
      <c r="M165">
        <v>1022923163</v>
      </c>
      <c r="N165" t="s">
        <v>2183</v>
      </c>
      <c r="O165" t="s">
        <v>2415</v>
      </c>
      <c r="P165">
        <v>8000000</v>
      </c>
      <c r="Q165">
        <v>0</v>
      </c>
      <c r="R165">
        <v>0</v>
      </c>
      <c r="S165">
        <v>8000000</v>
      </c>
      <c r="T165">
        <v>4000000</v>
      </c>
      <c r="W165">
        <v>1</v>
      </c>
      <c r="X165" t="s">
        <v>1171</v>
      </c>
      <c r="Y165" t="s">
        <v>902</v>
      </c>
      <c r="AA165" t="s">
        <v>2416</v>
      </c>
      <c r="AB165" t="s">
        <v>2417</v>
      </c>
      <c r="AC165" t="s">
        <v>145</v>
      </c>
      <c r="AD165" s="96">
        <v>45412</v>
      </c>
      <c r="AE165" s="96">
        <v>45419</v>
      </c>
      <c r="AF165" s="96">
        <v>45458</v>
      </c>
      <c r="AG165" t="s">
        <v>2418</v>
      </c>
      <c r="AH165" s="96">
        <v>45458</v>
      </c>
      <c r="AI165" t="s">
        <v>106</v>
      </c>
      <c r="AJ165" s="96">
        <v>45458</v>
      </c>
      <c r="AK165" t="s">
        <v>2418</v>
      </c>
      <c r="AL165" t="s">
        <v>76</v>
      </c>
      <c r="AQ165" t="s">
        <v>2419</v>
      </c>
      <c r="AR165">
        <v>3134037701</v>
      </c>
      <c r="AS165" t="s">
        <v>2420</v>
      </c>
      <c r="AT165" t="s">
        <v>120</v>
      </c>
      <c r="AU165" t="s">
        <v>121</v>
      </c>
      <c r="AV165" t="s">
        <v>2421</v>
      </c>
      <c r="AW165" t="s">
        <v>1195</v>
      </c>
      <c r="AX165" t="s">
        <v>123</v>
      </c>
      <c r="AY165" t="s">
        <v>2251</v>
      </c>
      <c r="AZ165" t="s">
        <v>124</v>
      </c>
      <c r="BA165" s="96">
        <v>31321</v>
      </c>
      <c r="BB165">
        <v>38</v>
      </c>
      <c r="BC165" s="95" t="s">
        <v>2422</v>
      </c>
    </row>
    <row r="166" spans="1:55" ht="22.5" customHeight="1">
      <c r="A166">
        <v>2024</v>
      </c>
      <c r="B166" t="s">
        <v>2423</v>
      </c>
      <c r="C166">
        <v>107603</v>
      </c>
      <c r="D166" t="s">
        <v>57</v>
      </c>
      <c r="E166" t="s">
        <v>2424</v>
      </c>
      <c r="F166" t="s">
        <v>2425</v>
      </c>
      <c r="G166" t="s">
        <v>97</v>
      </c>
      <c r="H166" t="s">
        <v>1168</v>
      </c>
      <c r="I166" t="s">
        <v>1169</v>
      </c>
      <c r="L166" t="s">
        <v>2426</v>
      </c>
      <c r="M166">
        <v>1010247767</v>
      </c>
      <c r="N166" t="s">
        <v>2299</v>
      </c>
      <c r="O166" t="s">
        <v>2244</v>
      </c>
      <c r="P166">
        <v>10100000</v>
      </c>
      <c r="Q166">
        <v>0</v>
      </c>
      <c r="R166">
        <v>0</v>
      </c>
      <c r="S166">
        <v>10100000</v>
      </c>
      <c r="T166">
        <v>5050000</v>
      </c>
      <c r="W166">
        <v>3</v>
      </c>
      <c r="X166" t="s">
        <v>1171</v>
      </c>
      <c r="Y166" t="s">
        <v>902</v>
      </c>
      <c r="AA166" t="s">
        <v>2427</v>
      </c>
      <c r="AB166" t="s">
        <v>2428</v>
      </c>
      <c r="AC166" t="s">
        <v>72</v>
      </c>
      <c r="AD166" s="96">
        <v>45411</v>
      </c>
      <c r="AE166" s="96">
        <v>45418</v>
      </c>
      <c r="AF166" s="96">
        <v>45478</v>
      </c>
      <c r="AG166" t="s">
        <v>152</v>
      </c>
      <c r="AH166" s="96">
        <v>45478</v>
      </c>
      <c r="AI166" t="s">
        <v>106</v>
      </c>
      <c r="AJ166" s="96">
        <v>45478</v>
      </c>
      <c r="AK166" t="s">
        <v>152</v>
      </c>
      <c r="AL166" t="s">
        <v>76</v>
      </c>
      <c r="AQ166" t="s">
        <v>2429</v>
      </c>
      <c r="AR166">
        <v>3232318453</v>
      </c>
      <c r="AS166" t="s">
        <v>2430</v>
      </c>
      <c r="AT166" t="s">
        <v>136</v>
      </c>
      <c r="AU166" t="s">
        <v>121</v>
      </c>
      <c r="AV166" t="s">
        <v>2431</v>
      </c>
      <c r="AW166" t="s">
        <v>1195</v>
      </c>
      <c r="AX166" t="s">
        <v>123</v>
      </c>
      <c r="AY166" t="s">
        <v>2299</v>
      </c>
      <c r="AZ166" t="s">
        <v>124</v>
      </c>
      <c r="BA166" s="96">
        <v>36442</v>
      </c>
      <c r="BB166">
        <v>24</v>
      </c>
      <c r="BC166" t="s">
        <v>2432</v>
      </c>
    </row>
    <row r="167" spans="1:55" ht="22.5" customHeight="1">
      <c r="A167">
        <v>2024</v>
      </c>
      <c r="B167" t="s">
        <v>2433</v>
      </c>
      <c r="C167">
        <v>106186</v>
      </c>
      <c r="D167" t="s">
        <v>57</v>
      </c>
      <c r="E167" t="s">
        <v>2434</v>
      </c>
      <c r="F167" t="s">
        <v>2435</v>
      </c>
      <c r="G167" t="s">
        <v>97</v>
      </c>
      <c r="H167" t="s">
        <v>1168</v>
      </c>
      <c r="I167" t="s">
        <v>1211</v>
      </c>
      <c r="L167" t="s">
        <v>2436</v>
      </c>
      <c r="M167">
        <v>5882595</v>
      </c>
      <c r="N167" t="s">
        <v>2437</v>
      </c>
      <c r="O167" t="s">
        <v>2361</v>
      </c>
      <c r="P167">
        <v>7650000</v>
      </c>
      <c r="Q167">
        <v>0</v>
      </c>
      <c r="R167">
        <v>0</v>
      </c>
      <c r="S167">
        <v>7650000</v>
      </c>
      <c r="T167">
        <v>2550000</v>
      </c>
      <c r="W167">
        <v>5</v>
      </c>
      <c r="X167" t="s">
        <v>1171</v>
      </c>
      <c r="Y167" t="s">
        <v>902</v>
      </c>
      <c r="AA167" t="s">
        <v>2438</v>
      </c>
      <c r="AB167" t="s">
        <v>2439</v>
      </c>
      <c r="AC167" t="s">
        <v>547</v>
      </c>
      <c r="AD167" s="96">
        <v>45407</v>
      </c>
      <c r="AE167" s="96">
        <v>45414</v>
      </c>
      <c r="AF167" s="96">
        <v>45458</v>
      </c>
      <c r="AG167" t="s">
        <v>146</v>
      </c>
      <c r="AH167" s="96">
        <v>45458</v>
      </c>
      <c r="AI167" t="s">
        <v>106</v>
      </c>
      <c r="AJ167" s="96">
        <v>45458</v>
      </c>
      <c r="AK167" t="s">
        <v>146</v>
      </c>
      <c r="AL167" t="s">
        <v>76</v>
      </c>
      <c r="AQ167" t="s">
        <v>2440</v>
      </c>
      <c r="AR167">
        <v>3118892002</v>
      </c>
      <c r="AS167" t="s">
        <v>2441</v>
      </c>
      <c r="AT167" t="s">
        <v>120</v>
      </c>
      <c r="AU167" t="s">
        <v>121</v>
      </c>
      <c r="AV167">
        <v>24049733091</v>
      </c>
      <c r="AW167" t="s">
        <v>1195</v>
      </c>
      <c r="AX167" t="s">
        <v>123</v>
      </c>
      <c r="AY167" t="s">
        <v>2442</v>
      </c>
      <c r="AZ167" t="s">
        <v>2443</v>
      </c>
      <c r="BA167" s="96">
        <v>21721</v>
      </c>
      <c r="BB167">
        <v>64</v>
      </c>
      <c r="BC167" t="s">
        <v>2000</v>
      </c>
    </row>
    <row r="168" spans="1:55" ht="22.5" customHeight="1">
      <c r="A168">
        <v>2024</v>
      </c>
      <c r="B168" t="s">
        <v>2444</v>
      </c>
      <c r="C168">
        <v>107288</v>
      </c>
      <c r="D168" t="s">
        <v>57</v>
      </c>
      <c r="E168" t="s">
        <v>2445</v>
      </c>
      <c r="F168" t="s">
        <v>2446</v>
      </c>
      <c r="G168" t="s">
        <v>97</v>
      </c>
      <c r="H168" t="s">
        <v>1168</v>
      </c>
      <c r="I168" t="s">
        <v>1169</v>
      </c>
      <c r="L168" t="s">
        <v>2447</v>
      </c>
      <c r="M168">
        <v>1019094992</v>
      </c>
      <c r="N168" t="s">
        <v>2183</v>
      </c>
      <c r="O168" t="s">
        <v>2244</v>
      </c>
      <c r="P168">
        <v>18000000</v>
      </c>
      <c r="Q168">
        <v>0</v>
      </c>
      <c r="R168">
        <v>0</v>
      </c>
      <c r="S168">
        <v>18000000</v>
      </c>
      <c r="T168">
        <v>9000000</v>
      </c>
      <c r="W168">
        <v>1</v>
      </c>
      <c r="X168" t="s">
        <v>1171</v>
      </c>
      <c r="Y168" t="s">
        <v>902</v>
      </c>
      <c r="AA168" t="s">
        <v>2448</v>
      </c>
      <c r="AB168" t="s">
        <v>2449</v>
      </c>
      <c r="AC168" t="s">
        <v>404</v>
      </c>
      <c r="AD168" s="96">
        <v>45404</v>
      </c>
      <c r="AE168" s="96">
        <v>45406</v>
      </c>
      <c r="AF168" s="96">
        <v>45458</v>
      </c>
      <c r="AG168" t="s">
        <v>2450</v>
      </c>
      <c r="AH168" s="96">
        <v>45458</v>
      </c>
      <c r="AI168" t="s">
        <v>106</v>
      </c>
      <c r="AJ168" s="96">
        <v>45458</v>
      </c>
      <c r="AK168" t="s">
        <v>2450</v>
      </c>
      <c r="AL168" t="s">
        <v>76</v>
      </c>
      <c r="AQ168" t="s">
        <v>2451</v>
      </c>
      <c r="AR168">
        <v>3155527286</v>
      </c>
      <c r="AS168" t="s">
        <v>2452</v>
      </c>
      <c r="AT168" t="s">
        <v>120</v>
      </c>
      <c r="AU168" t="s">
        <v>121</v>
      </c>
      <c r="AV168">
        <v>24112309048</v>
      </c>
      <c r="AW168" t="s">
        <v>1181</v>
      </c>
      <c r="AX168" t="s">
        <v>123</v>
      </c>
      <c r="AY168" t="s">
        <v>2453</v>
      </c>
      <c r="AZ168" t="s">
        <v>1261</v>
      </c>
      <c r="BA168" s="96">
        <v>34458</v>
      </c>
      <c r="BB168">
        <v>29</v>
      </c>
      <c r="BC168" t="s">
        <v>2454</v>
      </c>
    </row>
    <row r="169" spans="1:55" ht="22.5" customHeight="1">
      <c r="A169">
        <v>2024</v>
      </c>
      <c r="B169" t="s">
        <v>2455</v>
      </c>
      <c r="C169">
        <v>107171</v>
      </c>
      <c r="D169" t="s">
        <v>57</v>
      </c>
      <c r="E169" t="s">
        <v>2456</v>
      </c>
      <c r="F169" t="s">
        <v>2457</v>
      </c>
      <c r="G169" t="s">
        <v>97</v>
      </c>
      <c r="H169" t="s">
        <v>1168</v>
      </c>
      <c r="I169" t="s">
        <v>1211</v>
      </c>
      <c r="L169" t="s">
        <v>2458</v>
      </c>
      <c r="M169">
        <v>1012343491</v>
      </c>
      <c r="N169" t="s">
        <v>2183</v>
      </c>
      <c r="O169" t="s">
        <v>2415</v>
      </c>
      <c r="P169">
        <v>5100000</v>
      </c>
      <c r="Q169">
        <v>0</v>
      </c>
      <c r="R169">
        <v>0</v>
      </c>
      <c r="S169">
        <v>5100000</v>
      </c>
      <c r="T169">
        <v>2550000</v>
      </c>
      <c r="X169" t="s">
        <v>1171</v>
      </c>
      <c r="Y169" t="s">
        <v>902</v>
      </c>
      <c r="AA169" t="s">
        <v>2459</v>
      </c>
      <c r="AB169" t="s">
        <v>2460</v>
      </c>
      <c r="AC169" t="s">
        <v>145</v>
      </c>
      <c r="AD169" s="96">
        <v>45407</v>
      </c>
      <c r="AE169" s="96">
        <v>45418</v>
      </c>
      <c r="AF169" s="96">
        <v>45458</v>
      </c>
      <c r="AG169" t="s">
        <v>298</v>
      </c>
      <c r="AH169" s="96">
        <v>45458</v>
      </c>
      <c r="AI169" t="s">
        <v>106</v>
      </c>
      <c r="AJ169" s="96">
        <v>45458</v>
      </c>
      <c r="AK169" t="s">
        <v>298</v>
      </c>
      <c r="AL169" t="s">
        <v>76</v>
      </c>
      <c r="AQ169" t="s">
        <v>2461</v>
      </c>
      <c r="AR169">
        <v>3102795420</v>
      </c>
      <c r="AS169" t="s">
        <v>2462</v>
      </c>
      <c r="AT169" t="s">
        <v>854</v>
      </c>
      <c r="AU169" t="s">
        <v>121</v>
      </c>
      <c r="AV169" t="s">
        <v>2463</v>
      </c>
      <c r="AW169" t="s">
        <v>1195</v>
      </c>
      <c r="AX169" t="s">
        <v>123</v>
      </c>
      <c r="AY169" t="s">
        <v>2464</v>
      </c>
      <c r="AZ169" t="s">
        <v>124</v>
      </c>
      <c r="BA169" s="96">
        <v>32328</v>
      </c>
      <c r="BB169">
        <v>35</v>
      </c>
      <c r="BC169" t="s">
        <v>2000</v>
      </c>
    </row>
    <row r="170" spans="1:55" ht="22.5" customHeight="1">
      <c r="A170">
        <v>2024</v>
      </c>
      <c r="B170" t="s">
        <v>2465</v>
      </c>
      <c r="C170">
        <v>107171</v>
      </c>
      <c r="D170" t="s">
        <v>57</v>
      </c>
      <c r="E170" t="s">
        <v>2466</v>
      </c>
      <c r="F170" t="s">
        <v>2467</v>
      </c>
      <c r="G170" t="s">
        <v>97</v>
      </c>
      <c r="H170" t="s">
        <v>1168</v>
      </c>
      <c r="I170" t="s">
        <v>1211</v>
      </c>
      <c r="L170" t="s">
        <v>2468</v>
      </c>
      <c r="M170">
        <v>79241629</v>
      </c>
      <c r="N170" t="s">
        <v>2469</v>
      </c>
      <c r="O170" t="s">
        <v>2415</v>
      </c>
      <c r="P170">
        <v>5100000</v>
      </c>
      <c r="Q170">
        <v>0</v>
      </c>
      <c r="R170">
        <v>0</v>
      </c>
      <c r="S170">
        <v>5100000</v>
      </c>
      <c r="T170">
        <v>2550000</v>
      </c>
      <c r="X170" t="s">
        <v>1171</v>
      </c>
      <c r="Y170" t="s">
        <v>902</v>
      </c>
      <c r="AA170" t="s">
        <v>2459</v>
      </c>
      <c r="AB170" t="s">
        <v>2470</v>
      </c>
      <c r="AC170" t="s">
        <v>145</v>
      </c>
      <c r="AD170" s="96">
        <v>45405</v>
      </c>
      <c r="AE170" s="96">
        <v>45411</v>
      </c>
      <c r="AF170" s="96">
        <v>45458</v>
      </c>
      <c r="AG170" t="s">
        <v>2471</v>
      </c>
      <c r="AH170" s="96">
        <v>45458</v>
      </c>
      <c r="AI170" t="s">
        <v>106</v>
      </c>
      <c r="AJ170" s="96">
        <v>45458</v>
      </c>
      <c r="AK170" t="s">
        <v>2471</v>
      </c>
      <c r="AL170" t="s">
        <v>76</v>
      </c>
      <c r="AQ170" t="s">
        <v>2472</v>
      </c>
      <c r="AR170">
        <v>3138500587</v>
      </c>
      <c r="AS170" t="s">
        <v>2473</v>
      </c>
      <c r="AT170" t="s">
        <v>854</v>
      </c>
      <c r="AU170" t="s">
        <v>121</v>
      </c>
      <c r="AV170" t="s">
        <v>2474</v>
      </c>
      <c r="AW170" t="s">
        <v>1195</v>
      </c>
      <c r="AX170" t="s">
        <v>123</v>
      </c>
      <c r="AY170" t="s">
        <v>2183</v>
      </c>
      <c r="AZ170" t="s">
        <v>124</v>
      </c>
      <c r="BA170" s="96">
        <v>24497</v>
      </c>
      <c r="BB170">
        <v>57</v>
      </c>
      <c r="BC170" t="s">
        <v>1222</v>
      </c>
    </row>
    <row r="171" spans="1:55" ht="22.5" customHeight="1">
      <c r="A171">
        <v>2024</v>
      </c>
      <c r="B171" t="s">
        <v>2475</v>
      </c>
      <c r="C171">
        <v>102676</v>
      </c>
      <c r="D171" t="s">
        <v>57</v>
      </c>
      <c r="E171" t="s">
        <v>2476</v>
      </c>
      <c r="F171" t="s">
        <v>2477</v>
      </c>
      <c r="G171" t="s">
        <v>97</v>
      </c>
      <c r="H171" t="s">
        <v>1168</v>
      </c>
      <c r="I171" t="s">
        <v>1169</v>
      </c>
      <c r="L171" t="s">
        <v>2478</v>
      </c>
      <c r="M171">
        <v>52351352</v>
      </c>
      <c r="N171" t="s">
        <v>2183</v>
      </c>
      <c r="O171" t="s">
        <v>2479</v>
      </c>
      <c r="P171">
        <v>19863334</v>
      </c>
      <c r="Q171">
        <v>0</v>
      </c>
      <c r="R171">
        <v>0</v>
      </c>
      <c r="S171">
        <v>19863334</v>
      </c>
      <c r="T171">
        <v>5050000</v>
      </c>
      <c r="X171" t="s">
        <v>1171</v>
      </c>
      <c r="Y171" t="s">
        <v>902</v>
      </c>
      <c r="AA171" t="s">
        <v>2480</v>
      </c>
      <c r="AB171" t="s">
        <v>2481</v>
      </c>
      <c r="AC171" t="s">
        <v>633</v>
      </c>
      <c r="AD171" s="96">
        <v>45401</v>
      </c>
      <c r="AE171" s="96">
        <v>45407</v>
      </c>
      <c r="AF171" s="96">
        <v>45458</v>
      </c>
      <c r="AG171" t="s">
        <v>2482</v>
      </c>
      <c r="AH171" s="96">
        <v>45458</v>
      </c>
      <c r="AI171" t="s">
        <v>106</v>
      </c>
      <c r="AJ171" s="96">
        <v>45458</v>
      </c>
      <c r="AK171" t="s">
        <v>2482</v>
      </c>
      <c r="AL171" t="s">
        <v>76</v>
      </c>
      <c r="AQ171" t="s">
        <v>2483</v>
      </c>
      <c r="AR171">
        <v>3163937646</v>
      </c>
      <c r="AS171" t="s">
        <v>2484</v>
      </c>
      <c r="AT171" t="s">
        <v>854</v>
      </c>
      <c r="AU171" t="s">
        <v>121</v>
      </c>
      <c r="AV171" t="s">
        <v>2485</v>
      </c>
      <c r="AW171" t="s">
        <v>1181</v>
      </c>
      <c r="AX171" t="s">
        <v>123</v>
      </c>
      <c r="AY171" t="s">
        <v>2486</v>
      </c>
      <c r="AZ171" t="s">
        <v>124</v>
      </c>
      <c r="BA171" s="96">
        <v>28628</v>
      </c>
      <c r="BB171">
        <v>45</v>
      </c>
      <c r="BC171" t="s">
        <v>2487</v>
      </c>
    </row>
    <row r="172" spans="1:55" ht="22.5" customHeight="1">
      <c r="A172">
        <v>2024</v>
      </c>
      <c r="B172" t="s">
        <v>2488</v>
      </c>
      <c r="C172">
        <v>107172</v>
      </c>
      <c r="D172" t="s">
        <v>57</v>
      </c>
      <c r="E172" t="s">
        <v>2489</v>
      </c>
      <c r="F172" t="s">
        <v>2490</v>
      </c>
      <c r="G172" t="s">
        <v>97</v>
      </c>
      <c r="H172" t="s">
        <v>1168</v>
      </c>
      <c r="I172" t="s">
        <v>1169</v>
      </c>
      <c r="L172" t="s">
        <v>2491</v>
      </c>
      <c r="M172">
        <v>53121137</v>
      </c>
      <c r="N172" t="s">
        <v>2183</v>
      </c>
      <c r="O172" t="s">
        <v>2244</v>
      </c>
      <c r="P172">
        <v>14000000</v>
      </c>
      <c r="Q172">
        <v>0</v>
      </c>
      <c r="R172">
        <v>0</v>
      </c>
      <c r="S172">
        <v>14000000</v>
      </c>
      <c r="T172">
        <v>7000000</v>
      </c>
      <c r="X172" t="s">
        <v>1171</v>
      </c>
      <c r="Y172" t="s">
        <v>902</v>
      </c>
      <c r="AA172" t="s">
        <v>2492</v>
      </c>
      <c r="AB172" t="s">
        <v>2493</v>
      </c>
      <c r="AC172" t="s">
        <v>2494</v>
      </c>
      <c r="AD172" s="96">
        <v>45404</v>
      </c>
      <c r="AE172" s="96">
        <v>45406</v>
      </c>
      <c r="AF172" s="96">
        <v>45458</v>
      </c>
      <c r="AG172" t="s">
        <v>2450</v>
      </c>
      <c r="AH172" s="96">
        <v>45458</v>
      </c>
      <c r="AI172" t="s">
        <v>106</v>
      </c>
      <c r="AJ172" s="96">
        <v>45458</v>
      </c>
      <c r="AK172" t="s">
        <v>2450</v>
      </c>
      <c r="AL172" t="s">
        <v>76</v>
      </c>
      <c r="AQ172" t="s">
        <v>2495</v>
      </c>
      <c r="AR172">
        <v>3158443177</v>
      </c>
      <c r="AS172" t="s">
        <v>2496</v>
      </c>
      <c r="AT172" t="s">
        <v>854</v>
      </c>
      <c r="AU172" t="s">
        <v>121</v>
      </c>
      <c r="AV172" t="s">
        <v>2497</v>
      </c>
      <c r="AW172" t="s">
        <v>1181</v>
      </c>
      <c r="AX172" t="s">
        <v>123</v>
      </c>
      <c r="AY172" t="s">
        <v>2183</v>
      </c>
      <c r="AZ172" t="s">
        <v>124</v>
      </c>
      <c r="BA172" s="96">
        <v>31003</v>
      </c>
      <c r="BB172">
        <v>39</v>
      </c>
      <c r="BC172" t="s">
        <v>2498</v>
      </c>
    </row>
    <row r="173" spans="1:55" ht="22.5" customHeight="1">
      <c r="A173">
        <v>2024</v>
      </c>
      <c r="B173" t="s">
        <v>2499</v>
      </c>
      <c r="C173">
        <v>106191</v>
      </c>
      <c r="D173" t="s">
        <v>57</v>
      </c>
      <c r="E173" t="s">
        <v>2500</v>
      </c>
      <c r="F173" t="s">
        <v>2501</v>
      </c>
      <c r="G173" t="s">
        <v>97</v>
      </c>
      <c r="H173" t="s">
        <v>1168</v>
      </c>
      <c r="I173" t="s">
        <v>1169</v>
      </c>
      <c r="L173" t="s">
        <v>2502</v>
      </c>
      <c r="M173">
        <v>1121901659</v>
      </c>
      <c r="N173" t="s">
        <v>2503</v>
      </c>
      <c r="O173" t="s">
        <v>2479</v>
      </c>
      <c r="P173">
        <v>15150000</v>
      </c>
      <c r="Q173">
        <v>0</v>
      </c>
      <c r="R173">
        <v>0</v>
      </c>
      <c r="S173">
        <v>15150000</v>
      </c>
      <c r="T173">
        <v>5050000</v>
      </c>
      <c r="W173">
        <v>3</v>
      </c>
      <c r="X173" t="s">
        <v>1171</v>
      </c>
      <c r="Y173" t="s">
        <v>902</v>
      </c>
      <c r="AA173" t="s">
        <v>1942</v>
      </c>
      <c r="AB173" t="s">
        <v>2504</v>
      </c>
      <c r="AC173" t="s">
        <v>633</v>
      </c>
      <c r="AD173" s="96">
        <v>45401</v>
      </c>
      <c r="AE173" s="96">
        <v>45405</v>
      </c>
      <c r="AF173" s="96">
        <v>45458</v>
      </c>
      <c r="AG173" t="s">
        <v>210</v>
      </c>
      <c r="AH173" s="96">
        <v>45458</v>
      </c>
      <c r="AI173" t="s">
        <v>106</v>
      </c>
      <c r="AJ173" s="96">
        <v>45458</v>
      </c>
      <c r="AK173" t="s">
        <v>210</v>
      </c>
      <c r="AL173" t="s">
        <v>76</v>
      </c>
      <c r="AQ173" t="s">
        <v>2505</v>
      </c>
      <c r="AR173">
        <v>3204296153</v>
      </c>
      <c r="AS173" t="s">
        <v>2506</v>
      </c>
      <c r="AT173" t="s">
        <v>854</v>
      </c>
      <c r="AU173" t="s">
        <v>121</v>
      </c>
      <c r="AV173" t="s">
        <v>2507</v>
      </c>
      <c r="AW173" t="s">
        <v>1195</v>
      </c>
      <c r="AX173" t="s">
        <v>123</v>
      </c>
      <c r="AY173" t="s">
        <v>2508</v>
      </c>
      <c r="AZ173" t="s">
        <v>2509</v>
      </c>
      <c r="BA173" s="96">
        <v>34158</v>
      </c>
      <c r="BB173">
        <v>30</v>
      </c>
      <c r="BC173" t="s">
        <v>2510</v>
      </c>
    </row>
    <row r="174" spans="1:55" ht="22.5" customHeight="1">
      <c r="A174">
        <v>2024</v>
      </c>
      <c r="B174" t="s">
        <v>2511</v>
      </c>
      <c r="C174">
        <v>102343</v>
      </c>
      <c r="D174" t="s">
        <v>57</v>
      </c>
      <c r="E174" t="s">
        <v>2512</v>
      </c>
      <c r="F174" t="s">
        <v>2513</v>
      </c>
      <c r="G174" t="s">
        <v>97</v>
      </c>
      <c r="H174" t="s">
        <v>1168</v>
      </c>
      <c r="I174" t="s">
        <v>1169</v>
      </c>
      <c r="L174" t="s">
        <v>2514</v>
      </c>
      <c r="M174">
        <v>1071631482</v>
      </c>
      <c r="N174" t="s">
        <v>2515</v>
      </c>
      <c r="O174" t="s">
        <v>2479</v>
      </c>
      <c r="P174">
        <v>15150000</v>
      </c>
      <c r="Q174">
        <v>0</v>
      </c>
      <c r="R174">
        <v>0</v>
      </c>
      <c r="S174">
        <v>15150000</v>
      </c>
      <c r="T174">
        <v>5050000</v>
      </c>
      <c r="W174">
        <v>3</v>
      </c>
      <c r="X174" t="s">
        <v>1171</v>
      </c>
      <c r="Y174" t="s">
        <v>902</v>
      </c>
      <c r="AA174" t="s">
        <v>2516</v>
      </c>
      <c r="AB174" t="s">
        <v>2517</v>
      </c>
      <c r="AC174" t="s">
        <v>633</v>
      </c>
      <c r="AD174" s="96">
        <v>45402</v>
      </c>
      <c r="AE174" s="96">
        <v>45406</v>
      </c>
      <c r="AF174" s="96">
        <v>45458</v>
      </c>
      <c r="AG174" t="s">
        <v>2450</v>
      </c>
      <c r="AH174" s="96">
        <v>45458</v>
      </c>
      <c r="AI174" t="s">
        <v>106</v>
      </c>
      <c r="AJ174" s="96">
        <v>45458</v>
      </c>
      <c r="AK174" t="s">
        <v>2450</v>
      </c>
      <c r="AL174" t="s">
        <v>76</v>
      </c>
      <c r="AQ174" t="s">
        <v>2518</v>
      </c>
      <c r="AR174">
        <v>3124578368</v>
      </c>
      <c r="AS174" t="s">
        <v>2519</v>
      </c>
      <c r="AT174" t="s">
        <v>120</v>
      </c>
      <c r="AU174" t="s">
        <v>121</v>
      </c>
      <c r="AV174" t="s">
        <v>2520</v>
      </c>
      <c r="AW174" t="s">
        <v>1181</v>
      </c>
      <c r="AX174" t="s">
        <v>123</v>
      </c>
      <c r="AY174" t="s">
        <v>2521</v>
      </c>
      <c r="AZ174" t="s">
        <v>124</v>
      </c>
      <c r="BA174" s="96">
        <v>35435</v>
      </c>
      <c r="BB174">
        <v>27</v>
      </c>
      <c r="BC174" t="s">
        <v>2522</v>
      </c>
    </row>
    <row r="175" spans="1:55" ht="22.5" customHeight="1">
      <c r="A175">
        <v>2024</v>
      </c>
      <c r="B175" t="s">
        <v>2523</v>
      </c>
      <c r="C175">
        <v>107206</v>
      </c>
      <c r="D175" t="s">
        <v>57</v>
      </c>
      <c r="E175" t="s">
        <v>2524</v>
      </c>
      <c r="F175" t="s">
        <v>2525</v>
      </c>
      <c r="G175" t="s">
        <v>97</v>
      </c>
      <c r="H175" t="s">
        <v>1168</v>
      </c>
      <c r="I175" t="s">
        <v>1169</v>
      </c>
      <c r="L175" t="s">
        <v>2526</v>
      </c>
      <c r="M175">
        <v>37897509</v>
      </c>
      <c r="N175" t="s">
        <v>2527</v>
      </c>
      <c r="O175" t="s">
        <v>2244</v>
      </c>
      <c r="P175">
        <v>10100000</v>
      </c>
      <c r="Q175">
        <v>0</v>
      </c>
      <c r="R175">
        <v>0</v>
      </c>
      <c r="S175">
        <v>10100000</v>
      </c>
      <c r="T175">
        <v>5050000</v>
      </c>
      <c r="W175">
        <v>1</v>
      </c>
      <c r="X175" t="s">
        <v>1171</v>
      </c>
      <c r="Y175" t="s">
        <v>902</v>
      </c>
      <c r="AA175" s="95" t="s">
        <v>2528</v>
      </c>
      <c r="AB175" t="s">
        <v>2529</v>
      </c>
      <c r="AC175" t="s">
        <v>633</v>
      </c>
      <c r="AD175" s="96">
        <v>45400</v>
      </c>
      <c r="AE175" s="96">
        <v>45405</v>
      </c>
      <c r="AF175" s="96">
        <v>45458</v>
      </c>
      <c r="AG175" t="s">
        <v>210</v>
      </c>
      <c r="AH175" s="96">
        <v>45458</v>
      </c>
      <c r="AI175" t="s">
        <v>106</v>
      </c>
      <c r="AJ175" s="96">
        <v>45458</v>
      </c>
      <c r="AK175" t="s">
        <v>210</v>
      </c>
      <c r="AL175" t="s">
        <v>76</v>
      </c>
      <c r="AQ175" t="s">
        <v>2530</v>
      </c>
      <c r="AR175">
        <v>3108685018</v>
      </c>
      <c r="AS175" t="s">
        <v>2531</v>
      </c>
      <c r="AT175" t="s">
        <v>2110</v>
      </c>
      <c r="AU175" t="s">
        <v>121</v>
      </c>
      <c r="AV175" t="s">
        <v>2532</v>
      </c>
      <c r="AW175" t="s">
        <v>1181</v>
      </c>
      <c r="AX175" t="s">
        <v>123</v>
      </c>
      <c r="AY175" t="s">
        <v>2533</v>
      </c>
      <c r="AZ175" t="s">
        <v>2534</v>
      </c>
      <c r="BA175" s="96">
        <v>28616</v>
      </c>
      <c r="BB175">
        <v>45</v>
      </c>
      <c r="BC175" t="s">
        <v>1196</v>
      </c>
    </row>
    <row r="176" spans="1:55" ht="22.5" customHeight="1">
      <c r="A176">
        <v>2024</v>
      </c>
      <c r="B176" t="s">
        <v>2535</v>
      </c>
      <c r="C176">
        <v>106191</v>
      </c>
      <c r="D176" t="s">
        <v>57</v>
      </c>
      <c r="E176" t="s">
        <v>2536</v>
      </c>
      <c r="F176" t="s">
        <v>2537</v>
      </c>
      <c r="G176" t="s">
        <v>97</v>
      </c>
      <c r="H176" t="s">
        <v>1168</v>
      </c>
      <c r="I176" t="s">
        <v>1169</v>
      </c>
      <c r="L176" t="s">
        <v>2538</v>
      </c>
      <c r="M176">
        <v>51741160</v>
      </c>
      <c r="N176" t="s">
        <v>2183</v>
      </c>
      <c r="O176" t="s">
        <v>2479</v>
      </c>
      <c r="P176">
        <v>15150000</v>
      </c>
      <c r="Q176">
        <v>0</v>
      </c>
      <c r="R176">
        <v>0</v>
      </c>
      <c r="S176">
        <v>15150000</v>
      </c>
      <c r="T176">
        <v>5050000</v>
      </c>
      <c r="W176">
        <v>3</v>
      </c>
      <c r="X176" t="s">
        <v>1171</v>
      </c>
      <c r="Y176" t="s">
        <v>902</v>
      </c>
      <c r="AA176" t="s">
        <v>1942</v>
      </c>
      <c r="AB176" t="s">
        <v>2539</v>
      </c>
      <c r="AC176" t="s">
        <v>633</v>
      </c>
      <c r="AD176" s="96">
        <v>45400</v>
      </c>
      <c r="AE176" s="96">
        <v>45404</v>
      </c>
      <c r="AF176" s="96">
        <v>45458</v>
      </c>
      <c r="AG176" t="s">
        <v>2406</v>
      </c>
      <c r="AH176" s="96">
        <v>45458</v>
      </c>
      <c r="AI176" t="s">
        <v>106</v>
      </c>
      <c r="AJ176" s="96">
        <v>45458</v>
      </c>
      <c r="AK176" t="s">
        <v>2406</v>
      </c>
      <c r="AL176" t="s">
        <v>76</v>
      </c>
      <c r="AQ176" t="s">
        <v>2540</v>
      </c>
      <c r="AR176">
        <v>3112854212</v>
      </c>
      <c r="AS176" t="s">
        <v>2541</v>
      </c>
      <c r="AT176" t="s">
        <v>136</v>
      </c>
      <c r="AU176" t="s">
        <v>121</v>
      </c>
      <c r="AV176" t="s">
        <v>2542</v>
      </c>
      <c r="AW176" t="s">
        <v>1181</v>
      </c>
      <c r="AX176" t="s">
        <v>123</v>
      </c>
      <c r="AY176" t="s">
        <v>2183</v>
      </c>
      <c r="AZ176" t="s">
        <v>124</v>
      </c>
      <c r="BA176" s="96">
        <v>23453</v>
      </c>
      <c r="BB176">
        <v>60</v>
      </c>
      <c r="BC176" t="s">
        <v>2543</v>
      </c>
    </row>
    <row r="177" spans="1:56" ht="22.5" customHeight="1">
      <c r="A177">
        <v>2024</v>
      </c>
      <c r="B177" t="s">
        <v>2544</v>
      </c>
      <c r="C177">
        <v>107173</v>
      </c>
      <c r="D177" t="s">
        <v>57</v>
      </c>
      <c r="E177" t="s">
        <v>2545</v>
      </c>
      <c r="F177" t="s">
        <v>2546</v>
      </c>
      <c r="G177" t="s">
        <v>97</v>
      </c>
      <c r="H177" t="s">
        <v>1168</v>
      </c>
      <c r="I177" t="s">
        <v>1169</v>
      </c>
      <c r="L177" t="s">
        <v>2547</v>
      </c>
      <c r="M177">
        <v>53064832</v>
      </c>
      <c r="N177" t="s">
        <v>2183</v>
      </c>
      <c r="O177" t="s">
        <v>2293</v>
      </c>
      <c r="P177">
        <v>10100000</v>
      </c>
      <c r="Q177">
        <v>0</v>
      </c>
      <c r="R177">
        <v>0</v>
      </c>
      <c r="S177">
        <v>10100000</v>
      </c>
      <c r="T177">
        <v>5050000</v>
      </c>
      <c r="W177">
        <v>1</v>
      </c>
      <c r="X177" t="s">
        <v>1171</v>
      </c>
      <c r="Y177" t="s">
        <v>902</v>
      </c>
      <c r="AA177" t="s">
        <v>2548</v>
      </c>
      <c r="AB177" t="s">
        <v>2549</v>
      </c>
      <c r="AC177" t="s">
        <v>633</v>
      </c>
      <c r="AD177" s="96">
        <v>45400</v>
      </c>
      <c r="AE177" s="96">
        <v>45404</v>
      </c>
      <c r="AF177" s="96">
        <v>45458</v>
      </c>
      <c r="AG177" t="s">
        <v>2406</v>
      </c>
      <c r="AH177" s="96">
        <v>45458</v>
      </c>
      <c r="AI177" t="s">
        <v>106</v>
      </c>
      <c r="AJ177" s="96">
        <v>45458</v>
      </c>
      <c r="AK177" t="s">
        <v>2406</v>
      </c>
      <c r="AL177" t="s">
        <v>76</v>
      </c>
      <c r="AQ177" t="s">
        <v>2550</v>
      </c>
      <c r="AR177">
        <v>3105582291</v>
      </c>
      <c r="AS177" t="s">
        <v>2551</v>
      </c>
      <c r="AT177" t="s">
        <v>120</v>
      </c>
      <c r="AU177" t="s">
        <v>121</v>
      </c>
      <c r="AV177" t="s">
        <v>2552</v>
      </c>
      <c r="AW177" t="s">
        <v>1181</v>
      </c>
      <c r="AX177" t="s">
        <v>123</v>
      </c>
      <c r="AY177" t="s">
        <v>2183</v>
      </c>
      <c r="AZ177" t="s">
        <v>124</v>
      </c>
      <c r="BA177" s="96">
        <v>30902</v>
      </c>
      <c r="BB177">
        <v>39</v>
      </c>
      <c r="BC177" t="s">
        <v>2553</v>
      </c>
    </row>
    <row r="178" spans="1:56" ht="22.5" customHeight="1">
      <c r="A178">
        <v>2024</v>
      </c>
      <c r="B178" t="s">
        <v>2554</v>
      </c>
      <c r="C178">
        <v>102513</v>
      </c>
      <c r="D178" t="s">
        <v>57</v>
      </c>
      <c r="E178" t="s">
        <v>2555</v>
      </c>
      <c r="F178" t="s">
        <v>2556</v>
      </c>
      <c r="G178" t="s">
        <v>97</v>
      </c>
      <c r="H178" t="s">
        <v>1168</v>
      </c>
      <c r="I178" t="s">
        <v>1169</v>
      </c>
      <c r="L178" t="s">
        <v>2557</v>
      </c>
      <c r="M178">
        <v>40395737</v>
      </c>
      <c r="N178" t="s">
        <v>2508</v>
      </c>
      <c r="O178" t="s">
        <v>2316</v>
      </c>
      <c r="P178">
        <v>28000000</v>
      </c>
      <c r="Q178">
        <v>0</v>
      </c>
      <c r="R178">
        <v>0</v>
      </c>
      <c r="S178">
        <v>28000000</v>
      </c>
      <c r="T178">
        <v>7000000</v>
      </c>
      <c r="X178" t="s">
        <v>1171</v>
      </c>
      <c r="Y178" t="s">
        <v>902</v>
      </c>
      <c r="AA178" s="95" t="s">
        <v>2558</v>
      </c>
      <c r="AB178" t="s">
        <v>2559</v>
      </c>
      <c r="AC178" t="s">
        <v>2373</v>
      </c>
      <c r="AD178" s="96">
        <v>45401</v>
      </c>
      <c r="AE178" s="96">
        <v>45407</v>
      </c>
      <c r="AF178" s="96">
        <v>45458</v>
      </c>
      <c r="AG178" t="s">
        <v>2482</v>
      </c>
      <c r="AH178" s="96">
        <v>45458</v>
      </c>
      <c r="AI178" t="s">
        <v>106</v>
      </c>
      <c r="AJ178" s="96">
        <v>45458</v>
      </c>
      <c r="AK178" t="s">
        <v>2482</v>
      </c>
      <c r="AL178" t="s">
        <v>76</v>
      </c>
      <c r="AQ178" t="s">
        <v>2560</v>
      </c>
      <c r="AR178" t="s">
        <v>2561</v>
      </c>
      <c r="AS178" t="s">
        <v>2562</v>
      </c>
      <c r="AT178" t="s">
        <v>301</v>
      </c>
      <c r="AU178" t="s">
        <v>121</v>
      </c>
      <c r="AV178">
        <v>85164820</v>
      </c>
      <c r="AW178" t="s">
        <v>1181</v>
      </c>
      <c r="AX178" t="s">
        <v>123</v>
      </c>
      <c r="AY178" t="s">
        <v>2563</v>
      </c>
      <c r="AZ178" t="s">
        <v>2509</v>
      </c>
      <c r="BA178" s="96">
        <v>26514</v>
      </c>
      <c r="BB178">
        <v>51</v>
      </c>
      <c r="BC178" t="s">
        <v>2564</v>
      </c>
    </row>
    <row r="179" spans="1:56" ht="22.5" customHeight="1">
      <c r="A179">
        <v>2024</v>
      </c>
      <c r="B179" t="s">
        <v>2565</v>
      </c>
      <c r="C179">
        <v>106191</v>
      </c>
      <c r="D179" t="s">
        <v>57</v>
      </c>
      <c r="E179" t="s">
        <v>2566</v>
      </c>
      <c r="F179" t="s">
        <v>2567</v>
      </c>
      <c r="G179" t="s">
        <v>97</v>
      </c>
      <c r="H179" t="s">
        <v>1168</v>
      </c>
      <c r="I179" t="s">
        <v>1169</v>
      </c>
      <c r="L179" t="s">
        <v>2568</v>
      </c>
      <c r="M179">
        <v>19111762</v>
      </c>
      <c r="N179" t="s">
        <v>2183</v>
      </c>
      <c r="O179" t="s">
        <v>2479</v>
      </c>
      <c r="P179">
        <v>15150000</v>
      </c>
      <c r="Q179">
        <v>0</v>
      </c>
      <c r="R179">
        <v>0</v>
      </c>
      <c r="S179">
        <v>15150000</v>
      </c>
      <c r="T179">
        <v>5050000</v>
      </c>
      <c r="W179">
        <v>5</v>
      </c>
      <c r="X179" t="s">
        <v>1171</v>
      </c>
      <c r="Y179" t="s">
        <v>902</v>
      </c>
      <c r="AA179" t="s">
        <v>1942</v>
      </c>
      <c r="AB179" t="s">
        <v>2569</v>
      </c>
      <c r="AC179" t="s">
        <v>633</v>
      </c>
      <c r="AD179" s="96">
        <v>45400</v>
      </c>
      <c r="AE179" s="96">
        <v>45405</v>
      </c>
      <c r="AF179" s="96">
        <v>45458</v>
      </c>
      <c r="AG179" t="s">
        <v>210</v>
      </c>
      <c r="AH179" s="96">
        <v>45458</v>
      </c>
      <c r="AI179" t="s">
        <v>106</v>
      </c>
      <c r="AJ179" s="96">
        <v>45458</v>
      </c>
      <c r="AK179" t="s">
        <v>210</v>
      </c>
      <c r="AL179" t="s">
        <v>76</v>
      </c>
      <c r="AQ179" t="s">
        <v>2570</v>
      </c>
      <c r="AR179">
        <v>3125534032</v>
      </c>
      <c r="AS179" t="s">
        <v>2571</v>
      </c>
      <c r="AT179" t="s">
        <v>2110</v>
      </c>
      <c r="AU179" t="s">
        <v>121</v>
      </c>
      <c r="AV179" t="s">
        <v>2572</v>
      </c>
      <c r="AW179" t="s">
        <v>1195</v>
      </c>
      <c r="AX179" t="s">
        <v>123</v>
      </c>
      <c r="AY179" t="s">
        <v>2183</v>
      </c>
      <c r="AZ179" t="s">
        <v>124</v>
      </c>
      <c r="BA179" s="96">
        <v>18324</v>
      </c>
      <c r="BB179">
        <v>74</v>
      </c>
      <c r="BC179" t="s">
        <v>2573</v>
      </c>
    </row>
    <row r="180" spans="1:56" ht="22.5" customHeight="1">
      <c r="A180">
        <v>2024</v>
      </c>
      <c r="B180" t="s">
        <v>2574</v>
      </c>
      <c r="C180">
        <v>107209</v>
      </c>
      <c r="D180" t="s">
        <v>57</v>
      </c>
      <c r="E180" t="s">
        <v>2575</v>
      </c>
      <c r="F180" t="s">
        <v>2576</v>
      </c>
      <c r="G180" t="s">
        <v>97</v>
      </c>
      <c r="H180" t="s">
        <v>1168</v>
      </c>
      <c r="I180" t="s">
        <v>1169</v>
      </c>
      <c r="L180" t="s">
        <v>2577</v>
      </c>
      <c r="M180">
        <v>37328580</v>
      </c>
      <c r="N180" t="s">
        <v>2578</v>
      </c>
      <c r="O180" t="s">
        <v>2293</v>
      </c>
      <c r="P180">
        <v>10100000</v>
      </c>
      <c r="Q180">
        <v>0</v>
      </c>
      <c r="R180">
        <v>0</v>
      </c>
      <c r="S180">
        <v>10100000</v>
      </c>
      <c r="T180">
        <v>5050000</v>
      </c>
      <c r="W180">
        <v>4</v>
      </c>
      <c r="X180" t="s">
        <v>1171</v>
      </c>
      <c r="Y180" t="s">
        <v>902</v>
      </c>
      <c r="AA180" t="s">
        <v>2579</v>
      </c>
      <c r="AB180" t="s">
        <v>2580</v>
      </c>
      <c r="AC180" t="s">
        <v>145</v>
      </c>
      <c r="AD180" s="96">
        <v>45401</v>
      </c>
      <c r="AE180" s="96">
        <v>45405</v>
      </c>
      <c r="AF180" s="96">
        <v>45458</v>
      </c>
      <c r="AG180" t="s">
        <v>210</v>
      </c>
      <c r="AH180" s="96">
        <v>45458</v>
      </c>
      <c r="AI180" t="s">
        <v>106</v>
      </c>
      <c r="AJ180" s="96">
        <v>45458</v>
      </c>
      <c r="AK180" t="s">
        <v>210</v>
      </c>
      <c r="AL180" t="s">
        <v>76</v>
      </c>
      <c r="AQ180" t="s">
        <v>2581</v>
      </c>
      <c r="AR180">
        <v>3107467383</v>
      </c>
      <c r="AS180" t="s">
        <v>2582</v>
      </c>
      <c r="AT180" t="s">
        <v>301</v>
      </c>
      <c r="AU180" t="s">
        <v>121</v>
      </c>
      <c r="AV180" t="s">
        <v>2583</v>
      </c>
      <c r="AW180" t="s">
        <v>1181</v>
      </c>
      <c r="AX180" t="s">
        <v>123</v>
      </c>
      <c r="AY180" t="s">
        <v>1922</v>
      </c>
      <c r="AZ180" t="s">
        <v>1923</v>
      </c>
      <c r="BA180" s="96">
        <v>27407</v>
      </c>
      <c r="BB180">
        <v>49</v>
      </c>
      <c r="BC180" t="s">
        <v>2584</v>
      </c>
    </row>
    <row r="181" spans="1:56" ht="22.5" customHeight="1">
      <c r="A181">
        <v>2024</v>
      </c>
      <c r="B181" t="s">
        <v>2585</v>
      </c>
      <c r="C181">
        <v>102643</v>
      </c>
      <c r="D181" t="s">
        <v>57</v>
      </c>
      <c r="E181" t="s">
        <v>2586</v>
      </c>
      <c r="F181" t="s">
        <v>2587</v>
      </c>
      <c r="G181" t="s">
        <v>97</v>
      </c>
      <c r="H181" t="s">
        <v>1168</v>
      </c>
      <c r="I181" t="s">
        <v>1211</v>
      </c>
      <c r="L181" t="s">
        <v>2588</v>
      </c>
      <c r="M181">
        <v>52904641</v>
      </c>
      <c r="N181" t="s">
        <v>2183</v>
      </c>
      <c r="O181" t="s">
        <v>2270</v>
      </c>
      <c r="P181">
        <v>12200000</v>
      </c>
      <c r="Q181">
        <v>0</v>
      </c>
      <c r="R181">
        <v>0</v>
      </c>
      <c r="S181">
        <v>12200000</v>
      </c>
      <c r="T181">
        <v>3050000</v>
      </c>
      <c r="X181" t="s">
        <v>1171</v>
      </c>
      <c r="Y181" t="s">
        <v>902</v>
      </c>
      <c r="AA181" t="s">
        <v>2589</v>
      </c>
      <c r="AB181" t="s">
        <v>2590</v>
      </c>
      <c r="AC181" t="s">
        <v>226</v>
      </c>
      <c r="AD181" s="96">
        <v>45401</v>
      </c>
      <c r="AE181" s="96">
        <v>45407</v>
      </c>
      <c r="AF181" s="96">
        <v>45458</v>
      </c>
      <c r="AG181" t="s">
        <v>2482</v>
      </c>
      <c r="AH181" s="96">
        <v>45458</v>
      </c>
      <c r="AI181" t="s">
        <v>106</v>
      </c>
      <c r="AJ181" s="96">
        <v>45458</v>
      </c>
      <c r="AK181" t="s">
        <v>2482</v>
      </c>
      <c r="AL181" t="s">
        <v>76</v>
      </c>
      <c r="AQ181" t="s">
        <v>2591</v>
      </c>
      <c r="AR181">
        <v>3203209658</v>
      </c>
      <c r="AS181" t="s">
        <v>2592</v>
      </c>
      <c r="AT181" t="s">
        <v>854</v>
      </c>
      <c r="AU181" t="s">
        <v>121</v>
      </c>
      <c r="AV181">
        <v>68900050910</v>
      </c>
      <c r="AW181" t="s">
        <v>1181</v>
      </c>
      <c r="AX181" t="s">
        <v>123</v>
      </c>
      <c r="AY181" t="s">
        <v>2183</v>
      </c>
      <c r="AZ181" t="s">
        <v>124</v>
      </c>
      <c r="BA181" s="96">
        <v>30141</v>
      </c>
      <c r="BB181">
        <v>41</v>
      </c>
      <c r="BC181" t="s">
        <v>2593</v>
      </c>
    </row>
    <row r="182" spans="1:56" ht="22.5" customHeight="1">
      <c r="A182">
        <v>2024</v>
      </c>
      <c r="B182" t="s">
        <v>2594</v>
      </c>
      <c r="C182">
        <v>106186</v>
      </c>
      <c r="D182" t="s">
        <v>57</v>
      </c>
      <c r="E182" t="s">
        <v>2595</v>
      </c>
      <c r="F182" t="s">
        <v>2596</v>
      </c>
      <c r="G182" t="s">
        <v>97</v>
      </c>
      <c r="H182" t="s">
        <v>1168</v>
      </c>
      <c r="I182" t="s">
        <v>1211</v>
      </c>
      <c r="L182" t="s">
        <v>2597</v>
      </c>
      <c r="M182">
        <v>1233902504</v>
      </c>
      <c r="N182" t="s">
        <v>2183</v>
      </c>
      <c r="O182" t="s">
        <v>2361</v>
      </c>
      <c r="P182">
        <v>7650000</v>
      </c>
      <c r="Q182">
        <v>0</v>
      </c>
      <c r="R182">
        <v>0</v>
      </c>
      <c r="S182">
        <v>7650000</v>
      </c>
      <c r="T182">
        <v>2550000</v>
      </c>
      <c r="X182" t="s">
        <v>1171</v>
      </c>
      <c r="Y182" t="s">
        <v>902</v>
      </c>
      <c r="AA182" s="95" t="s">
        <v>2598</v>
      </c>
      <c r="AB182" t="s">
        <v>2599</v>
      </c>
      <c r="AC182" t="s">
        <v>547</v>
      </c>
      <c r="AD182" s="96">
        <v>45399</v>
      </c>
      <c r="AE182" s="96">
        <v>45404</v>
      </c>
      <c r="AF182" s="96">
        <v>45458</v>
      </c>
      <c r="AG182" t="s">
        <v>2406</v>
      </c>
      <c r="AH182" s="96">
        <v>45458</v>
      </c>
      <c r="AI182" t="s">
        <v>106</v>
      </c>
      <c r="AJ182" s="96">
        <v>45458</v>
      </c>
      <c r="AK182" t="s">
        <v>2406</v>
      </c>
      <c r="AL182" t="s">
        <v>76</v>
      </c>
      <c r="AQ182" t="s">
        <v>2600</v>
      </c>
      <c r="AR182">
        <v>3204589086</v>
      </c>
      <c r="AS182" t="s">
        <v>2601</v>
      </c>
      <c r="AT182" t="s">
        <v>120</v>
      </c>
      <c r="AU182" t="s">
        <v>121</v>
      </c>
      <c r="AV182" t="s">
        <v>2602</v>
      </c>
      <c r="AW182" t="s">
        <v>1195</v>
      </c>
      <c r="AX182" t="s">
        <v>123</v>
      </c>
      <c r="AY182" t="s">
        <v>2183</v>
      </c>
      <c r="AZ182" t="s">
        <v>124</v>
      </c>
      <c r="BA182" s="96">
        <v>36106</v>
      </c>
      <c r="BB182">
        <v>25</v>
      </c>
      <c r="BC182" t="s">
        <v>2603</v>
      </c>
    </row>
    <row r="183" spans="1:56" ht="22.5" customHeight="1">
      <c r="A183">
        <v>2024</v>
      </c>
      <c r="B183" t="s">
        <v>2604</v>
      </c>
      <c r="C183">
        <v>106186</v>
      </c>
      <c r="D183" t="s">
        <v>57</v>
      </c>
      <c r="E183" t="s">
        <v>2605</v>
      </c>
      <c r="F183" t="s">
        <v>2606</v>
      </c>
      <c r="G183" t="s">
        <v>97</v>
      </c>
      <c r="H183" t="s">
        <v>1168</v>
      </c>
      <c r="I183" t="s">
        <v>1211</v>
      </c>
      <c r="L183" t="s">
        <v>2607</v>
      </c>
      <c r="M183">
        <v>1023000632</v>
      </c>
      <c r="N183" t="s">
        <v>2183</v>
      </c>
      <c r="O183">
        <v>2032</v>
      </c>
      <c r="P183">
        <v>7650000</v>
      </c>
      <c r="Q183">
        <v>0</v>
      </c>
      <c r="R183">
        <v>0</v>
      </c>
      <c r="S183">
        <v>7650000</v>
      </c>
      <c r="T183">
        <v>2550000</v>
      </c>
      <c r="X183" t="s">
        <v>1171</v>
      </c>
      <c r="Y183" t="s">
        <v>902</v>
      </c>
      <c r="AA183" t="s">
        <v>2404</v>
      </c>
      <c r="AB183" t="s">
        <v>2608</v>
      </c>
      <c r="AC183" t="s">
        <v>547</v>
      </c>
      <c r="AD183" s="96">
        <v>45398</v>
      </c>
      <c r="AE183" s="96">
        <v>45405</v>
      </c>
      <c r="AF183" s="96">
        <v>45458</v>
      </c>
      <c r="AG183" t="s">
        <v>210</v>
      </c>
      <c r="AH183" s="96">
        <v>45458</v>
      </c>
      <c r="AI183" t="s">
        <v>106</v>
      </c>
      <c r="AJ183" s="96">
        <v>45458</v>
      </c>
      <c r="AK183" t="s">
        <v>210</v>
      </c>
      <c r="AL183" t="s">
        <v>76</v>
      </c>
      <c r="AQ183" t="s">
        <v>2609</v>
      </c>
      <c r="AR183">
        <v>3022228626</v>
      </c>
      <c r="AS183" t="s">
        <v>2610</v>
      </c>
      <c r="AT183" t="s">
        <v>120</v>
      </c>
      <c r="AU183" t="s">
        <v>121</v>
      </c>
      <c r="AV183" t="s">
        <v>2611</v>
      </c>
      <c r="AW183" t="s">
        <v>1181</v>
      </c>
      <c r="AX183" t="s">
        <v>123</v>
      </c>
      <c r="AY183" t="s">
        <v>2183</v>
      </c>
      <c r="AZ183" t="s">
        <v>124</v>
      </c>
      <c r="BA183" s="96">
        <v>34672</v>
      </c>
      <c r="BB183">
        <v>29</v>
      </c>
      <c r="BC183" t="s">
        <v>1222</v>
      </c>
    </row>
    <row r="184" spans="1:56" ht="22.5" customHeight="1">
      <c r="A184">
        <v>2024</v>
      </c>
      <c r="B184" t="s">
        <v>2612</v>
      </c>
      <c r="C184">
        <v>106186</v>
      </c>
      <c r="D184" t="s">
        <v>57</v>
      </c>
      <c r="E184" t="s">
        <v>2613</v>
      </c>
      <c r="F184" t="s">
        <v>2614</v>
      </c>
      <c r="G184" t="s">
        <v>97</v>
      </c>
      <c r="H184" t="s">
        <v>1168</v>
      </c>
      <c r="I184" t="s">
        <v>1211</v>
      </c>
      <c r="L184" t="s">
        <v>2615</v>
      </c>
      <c r="M184">
        <v>79101646</v>
      </c>
      <c r="N184" t="s">
        <v>2183</v>
      </c>
      <c r="O184">
        <v>2032</v>
      </c>
      <c r="P184">
        <v>7650000</v>
      </c>
      <c r="Q184">
        <v>0</v>
      </c>
      <c r="R184">
        <v>0</v>
      </c>
      <c r="S184">
        <v>7650000</v>
      </c>
      <c r="T184">
        <v>2550000</v>
      </c>
      <c r="X184" t="s">
        <v>1171</v>
      </c>
      <c r="Y184" t="s">
        <v>902</v>
      </c>
      <c r="AA184" t="s">
        <v>2404</v>
      </c>
      <c r="AB184" t="s">
        <v>2616</v>
      </c>
      <c r="AC184" t="s">
        <v>547</v>
      </c>
      <c r="AD184" s="96">
        <v>45397</v>
      </c>
      <c r="AE184" s="96">
        <v>45405</v>
      </c>
      <c r="AF184" s="96">
        <v>45458</v>
      </c>
      <c r="AG184" t="s">
        <v>210</v>
      </c>
      <c r="AH184" s="96">
        <v>45458</v>
      </c>
      <c r="AI184" t="s">
        <v>106</v>
      </c>
      <c r="AJ184" s="96">
        <v>45458</v>
      </c>
      <c r="AK184" t="s">
        <v>210</v>
      </c>
      <c r="AL184" t="s">
        <v>76</v>
      </c>
      <c r="AQ184" t="s">
        <v>2617</v>
      </c>
      <c r="AR184">
        <v>3107724138</v>
      </c>
      <c r="AS184" t="s">
        <v>2618</v>
      </c>
      <c r="AT184" t="s">
        <v>854</v>
      </c>
      <c r="AU184" t="s">
        <v>121</v>
      </c>
      <c r="AV184" t="s">
        <v>2619</v>
      </c>
      <c r="AW184" t="s">
        <v>1195</v>
      </c>
      <c r="AX184" t="s">
        <v>123</v>
      </c>
      <c r="AY184" t="s">
        <v>2183</v>
      </c>
      <c r="AZ184" t="s">
        <v>124</v>
      </c>
      <c r="BA184" s="96">
        <v>21428</v>
      </c>
      <c r="BB184">
        <v>65</v>
      </c>
      <c r="BC184" t="s">
        <v>1222</v>
      </c>
    </row>
    <row r="185" spans="1:56" ht="22.5" customHeight="1">
      <c r="A185">
        <v>2024</v>
      </c>
      <c r="B185" t="s">
        <v>2620</v>
      </c>
      <c r="C185">
        <v>102523</v>
      </c>
      <c r="D185" t="s">
        <v>57</v>
      </c>
      <c r="E185" t="s">
        <v>2621</v>
      </c>
      <c r="F185" t="s">
        <v>2622</v>
      </c>
      <c r="G185" t="s">
        <v>97</v>
      </c>
      <c r="H185" t="s">
        <v>1168</v>
      </c>
      <c r="I185" t="s">
        <v>1169</v>
      </c>
      <c r="L185" t="s">
        <v>2623</v>
      </c>
      <c r="M185">
        <v>1020794388</v>
      </c>
      <c r="N185" t="s">
        <v>2183</v>
      </c>
      <c r="O185">
        <v>1979</v>
      </c>
      <c r="P185">
        <v>28000000</v>
      </c>
      <c r="Q185">
        <v>0</v>
      </c>
      <c r="R185">
        <v>0</v>
      </c>
      <c r="S185">
        <v>28000000</v>
      </c>
      <c r="T185">
        <v>7000000</v>
      </c>
      <c r="X185" t="s">
        <v>1171</v>
      </c>
      <c r="Y185" t="s">
        <v>902</v>
      </c>
      <c r="AA185" t="s">
        <v>2624</v>
      </c>
      <c r="AB185" t="s">
        <v>2625</v>
      </c>
      <c r="AC185" t="s">
        <v>1451</v>
      </c>
      <c r="AD185" s="96">
        <v>45397</v>
      </c>
      <c r="AE185" s="96">
        <v>45400</v>
      </c>
      <c r="AF185" s="96">
        <v>45458</v>
      </c>
      <c r="AG185" t="s">
        <v>2626</v>
      </c>
      <c r="AH185" s="96">
        <v>45458</v>
      </c>
      <c r="AI185" t="s">
        <v>106</v>
      </c>
      <c r="AJ185" s="96">
        <v>45458</v>
      </c>
      <c r="AK185" t="s">
        <v>2626</v>
      </c>
      <c r="AL185" t="s">
        <v>76</v>
      </c>
      <c r="AQ185" t="s">
        <v>2627</v>
      </c>
      <c r="AR185">
        <v>3176650972</v>
      </c>
      <c r="AS185" t="s">
        <v>2628</v>
      </c>
      <c r="AT185" t="s">
        <v>854</v>
      </c>
      <c r="AU185" t="s">
        <v>121</v>
      </c>
      <c r="AV185" t="s">
        <v>2629</v>
      </c>
      <c r="AW185" t="s">
        <v>1181</v>
      </c>
      <c r="AX185" t="s">
        <v>123</v>
      </c>
      <c r="AY185" t="s">
        <v>2630</v>
      </c>
      <c r="AZ185" t="s">
        <v>2631</v>
      </c>
      <c r="BA185" s="96">
        <v>34515</v>
      </c>
      <c r="BB185">
        <v>29</v>
      </c>
      <c r="BC185" t="s">
        <v>2632</v>
      </c>
    </row>
    <row r="186" spans="1:56" ht="22.5" customHeight="1">
      <c r="A186">
        <v>2024</v>
      </c>
      <c r="B186" t="s">
        <v>2633</v>
      </c>
      <c r="C186">
        <v>106186</v>
      </c>
      <c r="D186" t="s">
        <v>57</v>
      </c>
      <c r="E186" t="s">
        <v>2634</v>
      </c>
      <c r="F186" t="s">
        <v>2635</v>
      </c>
      <c r="G186" t="s">
        <v>97</v>
      </c>
      <c r="H186" t="s">
        <v>1168</v>
      </c>
      <c r="I186" t="s">
        <v>1211</v>
      </c>
      <c r="L186" t="s">
        <v>2636</v>
      </c>
      <c r="M186">
        <v>86039504</v>
      </c>
      <c r="N186" t="s">
        <v>2637</v>
      </c>
      <c r="O186">
        <v>2032</v>
      </c>
      <c r="P186">
        <v>7650000</v>
      </c>
      <c r="Q186">
        <v>0</v>
      </c>
      <c r="R186">
        <v>0</v>
      </c>
      <c r="S186">
        <v>7650000</v>
      </c>
      <c r="T186">
        <v>2550000</v>
      </c>
      <c r="X186" t="s">
        <v>1171</v>
      </c>
      <c r="Y186" t="s">
        <v>902</v>
      </c>
      <c r="AA186" t="s">
        <v>2362</v>
      </c>
      <c r="AB186" t="s">
        <v>2638</v>
      </c>
      <c r="AC186" t="s">
        <v>547</v>
      </c>
      <c r="AD186" s="96">
        <v>45397</v>
      </c>
      <c r="AE186" s="96">
        <v>45404</v>
      </c>
      <c r="AF186" s="96">
        <v>45458</v>
      </c>
      <c r="AG186" t="s">
        <v>2406</v>
      </c>
      <c r="AH186" s="96">
        <v>45458</v>
      </c>
      <c r="AI186" t="s">
        <v>106</v>
      </c>
      <c r="AJ186" s="96">
        <v>45458</v>
      </c>
      <c r="AK186" t="s">
        <v>2406</v>
      </c>
      <c r="AL186" t="s">
        <v>76</v>
      </c>
      <c r="AQ186" t="s">
        <v>2639</v>
      </c>
      <c r="AR186">
        <v>3143073381</v>
      </c>
      <c r="AS186" t="s">
        <v>2640</v>
      </c>
      <c r="AT186" t="s">
        <v>120</v>
      </c>
      <c r="AU186" t="s">
        <v>121</v>
      </c>
      <c r="AV186" s="95" t="s">
        <v>2641</v>
      </c>
      <c r="AW186" t="s">
        <v>1195</v>
      </c>
      <c r="AX186" t="s">
        <v>123</v>
      </c>
      <c r="AY186" t="s">
        <v>2183</v>
      </c>
      <c r="AZ186" t="s">
        <v>2642</v>
      </c>
      <c r="BA186" s="96">
        <v>28864</v>
      </c>
      <c r="BB186">
        <v>45</v>
      </c>
      <c r="BC186" t="s">
        <v>1222</v>
      </c>
    </row>
    <row r="187" spans="1:56" ht="22.5" hidden="1" customHeight="1">
      <c r="A187">
        <v>2024</v>
      </c>
      <c r="B187" t="s">
        <v>2643</v>
      </c>
      <c r="C187">
        <v>106893</v>
      </c>
      <c r="D187" t="s">
        <v>57</v>
      </c>
      <c r="E187" t="s">
        <v>2644</v>
      </c>
      <c r="F187" t="s">
        <v>2645</v>
      </c>
      <c r="G187" t="s">
        <v>1425</v>
      </c>
      <c r="H187" t="s">
        <v>1425</v>
      </c>
      <c r="I187" t="s">
        <v>62</v>
      </c>
      <c r="L187" t="s">
        <v>2646</v>
      </c>
      <c r="M187">
        <v>901312112</v>
      </c>
      <c r="N187" t="s">
        <v>2183</v>
      </c>
      <c r="O187" t="s">
        <v>65</v>
      </c>
      <c r="P187">
        <v>214200</v>
      </c>
      <c r="Q187">
        <v>0</v>
      </c>
      <c r="R187">
        <v>0</v>
      </c>
      <c r="S187">
        <v>214200</v>
      </c>
      <c r="T187" t="s">
        <v>66</v>
      </c>
      <c r="W187" t="s">
        <v>77</v>
      </c>
      <c r="X187" t="s">
        <v>85</v>
      </c>
      <c r="Y187" t="s">
        <v>902</v>
      </c>
      <c r="AA187" t="s">
        <v>2647</v>
      </c>
      <c r="AB187" t="s">
        <v>2648</v>
      </c>
      <c r="AC187" t="s">
        <v>161</v>
      </c>
      <c r="AD187" s="96">
        <v>45394</v>
      </c>
      <c r="AE187" s="96">
        <v>45398</v>
      </c>
      <c r="AF187" s="96">
        <v>45672</v>
      </c>
      <c r="AG187" t="s">
        <v>202</v>
      </c>
      <c r="AH187" s="96">
        <v>45672</v>
      </c>
      <c r="AI187" t="s">
        <v>106</v>
      </c>
      <c r="AJ187" s="96">
        <v>45672</v>
      </c>
      <c r="AK187" t="s">
        <v>202</v>
      </c>
      <c r="AL187" t="s">
        <v>76</v>
      </c>
      <c r="AQ187" t="s">
        <v>2649</v>
      </c>
      <c r="AR187">
        <v>3102346144</v>
      </c>
      <c r="AS187" t="s">
        <v>2650</v>
      </c>
      <c r="AU187" t="s">
        <v>121</v>
      </c>
      <c r="AW187" t="s">
        <v>77</v>
      </c>
      <c r="AX187" t="s">
        <v>123</v>
      </c>
      <c r="AY187" t="s">
        <v>2183</v>
      </c>
      <c r="AZ187" t="s">
        <v>124</v>
      </c>
      <c r="BB187" t="s">
        <v>66</v>
      </c>
      <c r="BC187" t="s">
        <v>77</v>
      </c>
    </row>
    <row r="188" spans="1:56" ht="22.5" customHeight="1">
      <c r="A188">
        <v>2024</v>
      </c>
      <c r="B188" t="s">
        <v>2651</v>
      </c>
      <c r="C188">
        <v>106186</v>
      </c>
      <c r="D188" t="s">
        <v>57</v>
      </c>
      <c r="E188" t="s">
        <v>2652</v>
      </c>
      <c r="F188" t="s">
        <v>2653</v>
      </c>
      <c r="G188" t="s">
        <v>97</v>
      </c>
      <c r="H188" t="s">
        <v>1168</v>
      </c>
      <c r="I188" t="s">
        <v>1211</v>
      </c>
      <c r="L188" t="s">
        <v>2654</v>
      </c>
      <c r="M188">
        <v>1020805780</v>
      </c>
      <c r="N188" t="s">
        <v>2183</v>
      </c>
      <c r="O188">
        <v>2032</v>
      </c>
      <c r="P188">
        <v>7650000</v>
      </c>
      <c r="Q188">
        <v>0</v>
      </c>
      <c r="R188">
        <v>0</v>
      </c>
      <c r="S188">
        <v>7650000</v>
      </c>
      <c r="T188">
        <v>2550000</v>
      </c>
      <c r="W188">
        <v>5</v>
      </c>
      <c r="X188" t="s">
        <v>1171</v>
      </c>
      <c r="Y188" t="s">
        <v>902</v>
      </c>
      <c r="AA188" t="s">
        <v>2362</v>
      </c>
      <c r="AB188" t="s">
        <v>2655</v>
      </c>
      <c r="AC188" t="s">
        <v>547</v>
      </c>
      <c r="AD188" s="96">
        <v>45394</v>
      </c>
      <c r="AE188" s="96">
        <v>45399</v>
      </c>
      <c r="AF188" s="96">
        <v>45458</v>
      </c>
      <c r="AG188" t="s">
        <v>809</v>
      </c>
      <c r="AH188" s="96">
        <v>45458</v>
      </c>
      <c r="AI188" t="s">
        <v>106</v>
      </c>
      <c r="AJ188" s="96">
        <v>45458</v>
      </c>
      <c r="AK188" t="s">
        <v>809</v>
      </c>
      <c r="AL188" t="s">
        <v>76</v>
      </c>
      <c r="AQ188" t="s">
        <v>2656</v>
      </c>
      <c r="AR188">
        <v>3046514016</v>
      </c>
      <c r="AS188" t="s">
        <v>2657</v>
      </c>
      <c r="AT188" t="s">
        <v>854</v>
      </c>
      <c r="AU188" t="s">
        <v>121</v>
      </c>
      <c r="AV188" t="s">
        <v>2658</v>
      </c>
      <c r="AW188" t="s">
        <v>1195</v>
      </c>
      <c r="AX188" t="s">
        <v>123</v>
      </c>
      <c r="AY188" t="s">
        <v>2183</v>
      </c>
      <c r="AZ188" t="s">
        <v>124</v>
      </c>
      <c r="BA188" s="96">
        <v>34853</v>
      </c>
      <c r="BB188">
        <v>29</v>
      </c>
      <c r="BC188" t="s">
        <v>2659</v>
      </c>
    </row>
    <row r="189" spans="1:56" ht="22.5" customHeight="1">
      <c r="A189">
        <v>2024</v>
      </c>
      <c r="B189" t="s">
        <v>2660</v>
      </c>
      <c r="C189">
        <v>102694</v>
      </c>
      <c r="D189" t="s">
        <v>57</v>
      </c>
      <c r="E189" t="s">
        <v>2661</v>
      </c>
      <c r="F189" t="s">
        <v>2662</v>
      </c>
      <c r="G189" t="s">
        <v>97</v>
      </c>
      <c r="H189" t="s">
        <v>1168</v>
      </c>
      <c r="I189" t="s">
        <v>1211</v>
      </c>
      <c r="L189" t="s">
        <v>2663</v>
      </c>
      <c r="M189">
        <v>52583418</v>
      </c>
      <c r="N189" t="s">
        <v>2183</v>
      </c>
      <c r="O189">
        <v>1953</v>
      </c>
      <c r="P189">
        <v>12000000</v>
      </c>
      <c r="Q189">
        <v>0</v>
      </c>
      <c r="R189">
        <v>0</v>
      </c>
      <c r="S189">
        <v>12000000</v>
      </c>
      <c r="T189">
        <v>4000000</v>
      </c>
      <c r="W189">
        <v>1</v>
      </c>
      <c r="X189" t="s">
        <v>1171</v>
      </c>
      <c r="Y189" t="s">
        <v>902</v>
      </c>
      <c r="AA189" t="s">
        <v>2664</v>
      </c>
      <c r="AB189" t="s">
        <v>2665</v>
      </c>
      <c r="AC189" t="s">
        <v>633</v>
      </c>
      <c r="AD189" s="96">
        <v>45393</v>
      </c>
      <c r="AE189" s="96">
        <v>45399</v>
      </c>
      <c r="AF189" s="96">
        <v>45458</v>
      </c>
      <c r="AG189" t="s">
        <v>809</v>
      </c>
      <c r="AH189" s="96">
        <v>45458</v>
      </c>
      <c r="AI189" t="s">
        <v>106</v>
      </c>
      <c r="AJ189" s="96">
        <v>45458</v>
      </c>
      <c r="AK189" t="s">
        <v>809</v>
      </c>
      <c r="AL189" t="s">
        <v>76</v>
      </c>
      <c r="AQ189" t="s">
        <v>2666</v>
      </c>
      <c r="AR189">
        <v>3114903219</v>
      </c>
      <c r="AS189" t="s">
        <v>2667</v>
      </c>
      <c r="AT189" t="s">
        <v>136</v>
      </c>
      <c r="AU189" t="s">
        <v>121</v>
      </c>
      <c r="AV189" t="s">
        <v>2668</v>
      </c>
      <c r="AW189" t="s">
        <v>1181</v>
      </c>
      <c r="AX189" t="s">
        <v>123</v>
      </c>
      <c r="AY189" t="s">
        <v>2183</v>
      </c>
      <c r="AZ189" t="s">
        <v>124</v>
      </c>
      <c r="BA189" s="96">
        <v>26074</v>
      </c>
      <c r="BB189">
        <v>53</v>
      </c>
      <c r="BC189" t="s">
        <v>2669</v>
      </c>
    </row>
    <row r="190" spans="1:56" ht="22.5" customHeight="1">
      <c r="A190">
        <v>2024</v>
      </c>
      <c r="B190" t="s">
        <v>2670</v>
      </c>
      <c r="C190">
        <v>106186</v>
      </c>
      <c r="D190" t="s">
        <v>57</v>
      </c>
      <c r="E190" t="s">
        <v>2671</v>
      </c>
      <c r="F190" t="s">
        <v>2672</v>
      </c>
      <c r="G190" t="s">
        <v>97</v>
      </c>
      <c r="H190" t="s">
        <v>1168</v>
      </c>
      <c r="I190" t="s">
        <v>1211</v>
      </c>
      <c r="L190" t="s">
        <v>2673</v>
      </c>
      <c r="M190">
        <v>1233889670</v>
      </c>
      <c r="N190" t="s">
        <v>2183</v>
      </c>
      <c r="O190">
        <v>2032</v>
      </c>
      <c r="P190">
        <v>7650000</v>
      </c>
      <c r="Q190">
        <v>0</v>
      </c>
      <c r="R190">
        <v>0</v>
      </c>
      <c r="S190">
        <v>7650000</v>
      </c>
      <c r="T190">
        <v>2550000</v>
      </c>
      <c r="W190">
        <v>5</v>
      </c>
      <c r="X190" t="s">
        <v>1171</v>
      </c>
      <c r="Y190" t="s">
        <v>902</v>
      </c>
      <c r="AA190" t="s">
        <v>2362</v>
      </c>
      <c r="AB190" t="s">
        <v>2674</v>
      </c>
      <c r="AC190" t="s">
        <v>547</v>
      </c>
      <c r="AD190" s="96">
        <v>45392</v>
      </c>
      <c r="AE190" s="96">
        <v>45399</v>
      </c>
      <c r="AF190" s="96">
        <v>45458</v>
      </c>
      <c r="AG190" t="s">
        <v>809</v>
      </c>
      <c r="AH190" s="96">
        <v>45458</v>
      </c>
      <c r="AI190" t="s">
        <v>106</v>
      </c>
      <c r="AJ190" s="96">
        <v>45458</v>
      </c>
      <c r="AK190" t="s">
        <v>809</v>
      </c>
      <c r="AL190" t="s">
        <v>76</v>
      </c>
      <c r="AQ190" t="s">
        <v>2675</v>
      </c>
      <c r="AR190">
        <v>3058096419</v>
      </c>
      <c r="AS190" t="s">
        <v>2676</v>
      </c>
      <c r="AT190" t="s">
        <v>1179</v>
      </c>
      <c r="AU190" t="s">
        <v>121</v>
      </c>
      <c r="AV190" t="s">
        <v>2677</v>
      </c>
      <c r="AW190" t="s">
        <v>1195</v>
      </c>
      <c r="AX190" t="s">
        <v>123</v>
      </c>
      <c r="AY190" t="s">
        <v>2183</v>
      </c>
      <c r="AZ190" t="s">
        <v>124</v>
      </c>
      <c r="BA190" s="96">
        <v>35508</v>
      </c>
      <c r="BB190">
        <v>27</v>
      </c>
      <c r="BC190" t="s">
        <v>1222</v>
      </c>
      <c r="BD190" t="s">
        <v>2678</v>
      </c>
    </row>
    <row r="191" spans="1:56" ht="22.5" customHeight="1">
      <c r="A191">
        <v>2024</v>
      </c>
      <c r="B191" t="s">
        <v>2679</v>
      </c>
      <c r="C191">
        <v>102217</v>
      </c>
      <c r="D191" t="s">
        <v>57</v>
      </c>
      <c r="E191" t="s">
        <v>2680</v>
      </c>
      <c r="F191" t="s">
        <v>2681</v>
      </c>
      <c r="G191" t="s">
        <v>97</v>
      </c>
      <c r="H191" t="s">
        <v>1168</v>
      </c>
      <c r="I191" t="s">
        <v>1211</v>
      </c>
      <c r="L191" t="s">
        <v>2682</v>
      </c>
      <c r="M191">
        <v>79879807</v>
      </c>
      <c r="N191" t="s">
        <v>2183</v>
      </c>
      <c r="O191">
        <v>1979</v>
      </c>
      <c r="P191">
        <v>10200000</v>
      </c>
      <c r="Q191">
        <v>0</v>
      </c>
      <c r="R191">
        <v>0</v>
      </c>
      <c r="S191">
        <v>10200000</v>
      </c>
      <c r="T191">
        <v>2550000</v>
      </c>
      <c r="X191" t="s">
        <v>1171</v>
      </c>
      <c r="Y191" t="s">
        <v>902</v>
      </c>
      <c r="AA191" t="s">
        <v>2683</v>
      </c>
      <c r="AB191" t="s">
        <v>2684</v>
      </c>
      <c r="AC191" t="s">
        <v>2685</v>
      </c>
      <c r="AD191" s="96">
        <v>45393</v>
      </c>
      <c r="AE191" s="96">
        <v>45400</v>
      </c>
      <c r="AF191" s="96">
        <v>45458</v>
      </c>
      <c r="AG191" t="s">
        <v>2626</v>
      </c>
      <c r="AH191" s="96">
        <v>45458</v>
      </c>
      <c r="AI191" t="s">
        <v>106</v>
      </c>
      <c r="AJ191" s="96">
        <v>45458</v>
      </c>
      <c r="AK191" t="s">
        <v>2626</v>
      </c>
      <c r="AL191" t="s">
        <v>76</v>
      </c>
      <c r="AQ191" t="s">
        <v>2686</v>
      </c>
      <c r="AR191">
        <v>3125572428</v>
      </c>
      <c r="AS191" t="s">
        <v>2687</v>
      </c>
      <c r="AT191" t="s">
        <v>120</v>
      </c>
      <c r="AU191" t="s">
        <v>121</v>
      </c>
      <c r="AV191" t="s">
        <v>2688</v>
      </c>
      <c r="AW191" t="s">
        <v>1195</v>
      </c>
      <c r="AX191" t="s">
        <v>123</v>
      </c>
      <c r="AY191" t="s">
        <v>2183</v>
      </c>
      <c r="AZ191" t="s">
        <v>124</v>
      </c>
      <c r="BA191" s="96">
        <v>28928</v>
      </c>
      <c r="BB191">
        <v>45</v>
      </c>
      <c r="BC191" t="s">
        <v>1222</v>
      </c>
    </row>
    <row r="192" spans="1:56" ht="22.5" customHeight="1">
      <c r="A192">
        <v>2024</v>
      </c>
      <c r="B192" t="s">
        <v>2689</v>
      </c>
      <c r="C192">
        <v>102490</v>
      </c>
      <c r="D192" t="s">
        <v>57</v>
      </c>
      <c r="E192" t="s">
        <v>2690</v>
      </c>
      <c r="F192" t="s">
        <v>2691</v>
      </c>
      <c r="G192" t="s">
        <v>97</v>
      </c>
      <c r="H192" t="s">
        <v>1168</v>
      </c>
      <c r="I192" t="s">
        <v>1169</v>
      </c>
      <c r="L192" t="s">
        <v>2692</v>
      </c>
      <c r="M192">
        <v>1020759426</v>
      </c>
      <c r="N192" t="s">
        <v>2183</v>
      </c>
      <c r="O192">
        <v>1979</v>
      </c>
      <c r="P192">
        <v>20200000</v>
      </c>
      <c r="Q192">
        <v>0</v>
      </c>
      <c r="R192">
        <v>0</v>
      </c>
      <c r="S192">
        <v>20200000</v>
      </c>
      <c r="T192">
        <v>5050000</v>
      </c>
      <c r="W192">
        <v>5</v>
      </c>
      <c r="X192" t="s">
        <v>1171</v>
      </c>
      <c r="Y192" t="s">
        <v>902</v>
      </c>
      <c r="AA192" t="s">
        <v>2340</v>
      </c>
      <c r="AB192" t="s">
        <v>2693</v>
      </c>
      <c r="AC192" t="s">
        <v>2373</v>
      </c>
      <c r="AD192" s="96">
        <v>45391</v>
      </c>
      <c r="AE192" s="96">
        <v>45399</v>
      </c>
      <c r="AF192" s="96">
        <v>45458</v>
      </c>
      <c r="AG192" t="s">
        <v>809</v>
      </c>
      <c r="AH192" s="96">
        <v>45458</v>
      </c>
      <c r="AI192" t="s">
        <v>106</v>
      </c>
      <c r="AJ192" s="96">
        <v>45458</v>
      </c>
      <c r="AK192" t="s">
        <v>809</v>
      </c>
      <c r="AL192" t="s">
        <v>76</v>
      </c>
      <c r="AQ192" t="s">
        <v>2694</v>
      </c>
      <c r="AR192">
        <v>3229703952</v>
      </c>
      <c r="AS192" t="s">
        <v>2695</v>
      </c>
      <c r="AT192" t="s">
        <v>854</v>
      </c>
      <c r="AU192" t="s">
        <v>121</v>
      </c>
      <c r="AV192" t="s">
        <v>2696</v>
      </c>
      <c r="AW192" t="s">
        <v>1181</v>
      </c>
      <c r="AX192" t="s">
        <v>123</v>
      </c>
      <c r="AY192" t="s">
        <v>2183</v>
      </c>
      <c r="AZ192" t="s">
        <v>124</v>
      </c>
      <c r="BA192" s="96">
        <v>33094</v>
      </c>
      <c r="BB192">
        <v>33</v>
      </c>
      <c r="BC192" t="s">
        <v>2697</v>
      </c>
    </row>
    <row r="193" spans="1:56" ht="22.5" customHeight="1">
      <c r="A193">
        <v>2024</v>
      </c>
      <c r="B193" t="s">
        <v>2698</v>
      </c>
      <c r="C193">
        <v>102398</v>
      </c>
      <c r="D193" t="s">
        <v>57</v>
      </c>
      <c r="E193" t="s">
        <v>2699</v>
      </c>
      <c r="F193" t="s">
        <v>2700</v>
      </c>
      <c r="G193" t="s">
        <v>97</v>
      </c>
      <c r="H193" t="s">
        <v>1168</v>
      </c>
      <c r="I193" t="s">
        <v>1211</v>
      </c>
      <c r="L193" t="s">
        <v>2701</v>
      </c>
      <c r="M193">
        <v>52337641</v>
      </c>
      <c r="N193" t="s">
        <v>2183</v>
      </c>
      <c r="O193">
        <v>1953</v>
      </c>
      <c r="P193">
        <v>16000000</v>
      </c>
      <c r="Q193">
        <v>0</v>
      </c>
      <c r="R193">
        <v>0</v>
      </c>
      <c r="S193">
        <v>16000000</v>
      </c>
      <c r="T193">
        <v>4000000</v>
      </c>
      <c r="W193">
        <v>1</v>
      </c>
      <c r="X193" t="s">
        <v>1171</v>
      </c>
      <c r="Y193" t="s">
        <v>902</v>
      </c>
      <c r="AA193" s="95" t="s">
        <v>2702</v>
      </c>
      <c r="AB193" t="s">
        <v>2703</v>
      </c>
      <c r="AC193" t="s">
        <v>633</v>
      </c>
      <c r="AD193" s="96">
        <v>45392</v>
      </c>
      <c r="AE193" s="96">
        <v>45397</v>
      </c>
      <c r="AF193" s="96">
        <v>45458</v>
      </c>
      <c r="AG193" t="s">
        <v>2704</v>
      </c>
      <c r="AH193" s="96">
        <v>45458</v>
      </c>
      <c r="AI193" t="s">
        <v>106</v>
      </c>
      <c r="AJ193" s="96">
        <v>45458</v>
      </c>
      <c r="AK193" t="s">
        <v>2704</v>
      </c>
      <c r="AL193" t="s">
        <v>76</v>
      </c>
      <c r="AQ193" t="s">
        <v>2705</v>
      </c>
      <c r="AR193">
        <v>3103148900</v>
      </c>
      <c r="AS193" t="s">
        <v>2706</v>
      </c>
      <c r="AT193" t="s">
        <v>120</v>
      </c>
      <c r="AU193" t="s">
        <v>2286</v>
      </c>
      <c r="AV193" t="s">
        <v>2707</v>
      </c>
      <c r="AW193" t="s">
        <v>1181</v>
      </c>
      <c r="AX193" t="s">
        <v>2250</v>
      </c>
      <c r="AY193" t="s">
        <v>2508</v>
      </c>
      <c r="AZ193" t="s">
        <v>2708</v>
      </c>
      <c r="BA193" s="96">
        <v>26606</v>
      </c>
      <c r="BB193">
        <v>51</v>
      </c>
      <c r="BC193" t="s">
        <v>2709</v>
      </c>
    </row>
    <row r="194" spans="1:56" ht="22.5" customHeight="1">
      <c r="A194">
        <v>2024</v>
      </c>
      <c r="B194" t="s">
        <v>2710</v>
      </c>
      <c r="C194">
        <v>102516</v>
      </c>
      <c r="D194" t="s">
        <v>57</v>
      </c>
      <c r="E194" t="s">
        <v>2711</v>
      </c>
      <c r="F194" t="s">
        <v>2712</v>
      </c>
      <c r="G194" t="s">
        <v>97</v>
      </c>
      <c r="H194" t="s">
        <v>1168</v>
      </c>
      <c r="I194" t="s">
        <v>1169</v>
      </c>
      <c r="L194" t="s">
        <v>2713</v>
      </c>
      <c r="M194">
        <v>79290366</v>
      </c>
      <c r="N194" t="s">
        <v>2183</v>
      </c>
      <c r="O194">
        <v>1979</v>
      </c>
      <c r="P194">
        <v>20200000</v>
      </c>
      <c r="Q194">
        <v>0</v>
      </c>
      <c r="R194">
        <v>0</v>
      </c>
      <c r="S194">
        <v>20200000</v>
      </c>
      <c r="T194">
        <v>5050000</v>
      </c>
      <c r="X194" t="s">
        <v>1171</v>
      </c>
      <c r="Y194" t="s">
        <v>902</v>
      </c>
      <c r="AA194" t="s">
        <v>2714</v>
      </c>
      <c r="AB194" t="s">
        <v>2715</v>
      </c>
      <c r="AC194" t="s">
        <v>1451</v>
      </c>
      <c r="AD194" s="96">
        <v>45391</v>
      </c>
      <c r="AE194" s="96">
        <v>45397</v>
      </c>
      <c r="AF194" s="96">
        <v>45458</v>
      </c>
      <c r="AG194" t="s">
        <v>2704</v>
      </c>
      <c r="AH194" s="96">
        <v>45458</v>
      </c>
      <c r="AI194" t="s">
        <v>106</v>
      </c>
      <c r="AJ194" s="96">
        <v>45458</v>
      </c>
      <c r="AK194" t="s">
        <v>2704</v>
      </c>
      <c r="AL194" t="s">
        <v>76</v>
      </c>
      <c r="AQ194" t="s">
        <v>2716</v>
      </c>
      <c r="AR194">
        <v>3214728890</v>
      </c>
      <c r="AS194" t="s">
        <v>2717</v>
      </c>
      <c r="AT194" t="s">
        <v>854</v>
      </c>
      <c r="AU194" t="s">
        <v>121</v>
      </c>
      <c r="AV194" t="s">
        <v>2718</v>
      </c>
      <c r="AW194" t="s">
        <v>1181</v>
      </c>
      <c r="AX194" t="s">
        <v>123</v>
      </c>
      <c r="AY194" t="s">
        <v>2719</v>
      </c>
      <c r="AZ194" t="s">
        <v>2642</v>
      </c>
      <c r="BA194" s="96">
        <v>23156</v>
      </c>
      <c r="BB194">
        <v>61</v>
      </c>
      <c r="BC194" t="s">
        <v>2720</v>
      </c>
      <c r="BD194" t="s">
        <v>2721</v>
      </c>
    </row>
    <row r="195" spans="1:56" ht="22.5" customHeight="1">
      <c r="A195">
        <v>2024</v>
      </c>
      <c r="B195" t="s">
        <v>2722</v>
      </c>
      <c r="C195">
        <v>102509</v>
      </c>
      <c r="D195" t="s">
        <v>57</v>
      </c>
      <c r="E195" t="s">
        <v>2723</v>
      </c>
      <c r="F195" t="s">
        <v>2724</v>
      </c>
      <c r="G195" t="s">
        <v>97</v>
      </c>
      <c r="H195" t="s">
        <v>1168</v>
      </c>
      <c r="I195" t="s">
        <v>1169</v>
      </c>
      <c r="L195" t="s">
        <v>2725</v>
      </c>
      <c r="M195">
        <v>1018461014</v>
      </c>
      <c r="N195" t="s">
        <v>2251</v>
      </c>
      <c r="O195">
        <v>1979</v>
      </c>
      <c r="P195">
        <v>20200000</v>
      </c>
      <c r="Q195">
        <v>0</v>
      </c>
      <c r="R195">
        <v>0</v>
      </c>
      <c r="S195">
        <v>20200000</v>
      </c>
      <c r="T195">
        <v>5050000</v>
      </c>
      <c r="W195">
        <v>5</v>
      </c>
      <c r="X195" t="s">
        <v>1171</v>
      </c>
      <c r="Y195" t="s">
        <v>902</v>
      </c>
      <c r="AA195" t="s">
        <v>2726</v>
      </c>
      <c r="AB195" t="s">
        <v>2727</v>
      </c>
      <c r="AC195" t="s">
        <v>1451</v>
      </c>
      <c r="AD195" s="96">
        <v>45387</v>
      </c>
      <c r="AE195" s="96">
        <v>45393</v>
      </c>
      <c r="AF195" s="96">
        <v>45458</v>
      </c>
      <c r="AG195" t="s">
        <v>1257</v>
      </c>
      <c r="AH195" s="96">
        <v>45458</v>
      </c>
      <c r="AI195" t="s">
        <v>106</v>
      </c>
      <c r="AJ195" s="96">
        <v>45458</v>
      </c>
      <c r="AK195" t="s">
        <v>1257</v>
      </c>
      <c r="AL195" t="s">
        <v>76</v>
      </c>
      <c r="AQ195" t="s">
        <v>2728</v>
      </c>
      <c r="AR195">
        <v>3226818736</v>
      </c>
      <c r="AS195" t="s">
        <v>2729</v>
      </c>
      <c r="AT195" t="s">
        <v>2730</v>
      </c>
      <c r="AU195" t="s">
        <v>121</v>
      </c>
      <c r="AV195" t="s">
        <v>2731</v>
      </c>
      <c r="AW195" t="s">
        <v>1181</v>
      </c>
      <c r="AX195" t="s">
        <v>2250</v>
      </c>
      <c r="AY195" t="s">
        <v>2732</v>
      </c>
      <c r="AZ195" t="s">
        <v>2443</v>
      </c>
      <c r="BA195" s="96">
        <v>34157</v>
      </c>
      <c r="BB195">
        <v>30</v>
      </c>
      <c r="BC195" t="s">
        <v>2720</v>
      </c>
    </row>
    <row r="196" spans="1:56" ht="22.5" customHeight="1">
      <c r="A196">
        <v>2024</v>
      </c>
      <c r="B196" t="s">
        <v>2733</v>
      </c>
      <c r="C196">
        <v>102467</v>
      </c>
      <c r="D196" t="s">
        <v>57</v>
      </c>
      <c r="E196" t="s">
        <v>2734</v>
      </c>
      <c r="F196" t="s">
        <v>2735</v>
      </c>
      <c r="G196" t="s">
        <v>97</v>
      </c>
      <c r="H196" t="s">
        <v>1168</v>
      </c>
      <c r="I196" t="s">
        <v>1211</v>
      </c>
      <c r="L196" t="s">
        <v>2736</v>
      </c>
      <c r="M196">
        <v>9527861</v>
      </c>
      <c r="N196" t="s">
        <v>2737</v>
      </c>
      <c r="O196">
        <v>1979</v>
      </c>
      <c r="P196">
        <v>10200000</v>
      </c>
      <c r="Q196">
        <v>0</v>
      </c>
      <c r="R196">
        <v>0</v>
      </c>
      <c r="S196">
        <v>10200000</v>
      </c>
      <c r="T196">
        <v>2550000</v>
      </c>
      <c r="W196">
        <v>1</v>
      </c>
      <c r="X196" t="s">
        <v>1171</v>
      </c>
      <c r="Y196" t="s">
        <v>902</v>
      </c>
      <c r="AA196" t="s">
        <v>2738</v>
      </c>
      <c r="AB196" t="s">
        <v>2739</v>
      </c>
      <c r="AC196" t="s">
        <v>2740</v>
      </c>
      <c r="AD196" s="96">
        <v>45387</v>
      </c>
      <c r="AE196" s="96">
        <v>45393</v>
      </c>
      <c r="AF196" s="96">
        <v>45458</v>
      </c>
      <c r="AG196" t="s">
        <v>1257</v>
      </c>
      <c r="AH196" s="96">
        <v>45458</v>
      </c>
      <c r="AI196" t="s">
        <v>106</v>
      </c>
      <c r="AJ196" s="96">
        <v>45458</v>
      </c>
      <c r="AK196" t="s">
        <v>1257</v>
      </c>
      <c r="AL196" t="s">
        <v>76</v>
      </c>
      <c r="AQ196" t="s">
        <v>2741</v>
      </c>
      <c r="AR196">
        <v>3219017933</v>
      </c>
      <c r="AS196" t="s">
        <v>2742</v>
      </c>
      <c r="AT196" t="s">
        <v>1179</v>
      </c>
      <c r="AU196" t="s">
        <v>2286</v>
      </c>
      <c r="AV196" t="s">
        <v>2743</v>
      </c>
      <c r="AW196" t="s">
        <v>1195</v>
      </c>
      <c r="AX196" t="s">
        <v>123</v>
      </c>
      <c r="AY196" t="s">
        <v>2334</v>
      </c>
      <c r="AZ196" t="s">
        <v>2744</v>
      </c>
      <c r="BA196" s="96">
        <v>23358</v>
      </c>
      <c r="BB196">
        <v>60</v>
      </c>
      <c r="BC196" t="s">
        <v>1222</v>
      </c>
    </row>
    <row r="197" spans="1:56" ht="22.5" customHeight="1">
      <c r="A197">
        <v>2024</v>
      </c>
      <c r="B197" t="s">
        <v>2745</v>
      </c>
      <c r="C197">
        <v>102507</v>
      </c>
      <c r="D197" t="s">
        <v>57</v>
      </c>
      <c r="E197" t="s">
        <v>2746</v>
      </c>
      <c r="F197" t="s">
        <v>2747</v>
      </c>
      <c r="G197" t="s">
        <v>97</v>
      </c>
      <c r="H197" t="s">
        <v>1168</v>
      </c>
      <c r="I197" t="s">
        <v>1169</v>
      </c>
      <c r="L197" t="s">
        <v>2748</v>
      </c>
      <c r="M197">
        <v>1085101057</v>
      </c>
      <c r="N197" t="s">
        <v>2749</v>
      </c>
      <c r="O197">
        <v>1979</v>
      </c>
      <c r="P197">
        <v>20200000</v>
      </c>
      <c r="Q197">
        <v>0</v>
      </c>
      <c r="R197">
        <v>0</v>
      </c>
      <c r="S197">
        <v>20200000</v>
      </c>
      <c r="T197">
        <v>5050000</v>
      </c>
      <c r="W197">
        <v>5</v>
      </c>
      <c r="X197" t="s">
        <v>1171</v>
      </c>
      <c r="Y197" t="s">
        <v>902</v>
      </c>
      <c r="AA197" t="s">
        <v>2750</v>
      </c>
      <c r="AB197" t="s">
        <v>2751</v>
      </c>
      <c r="AC197" t="s">
        <v>2752</v>
      </c>
      <c r="AD197" s="96">
        <v>45387</v>
      </c>
      <c r="AE197" s="96">
        <v>45391</v>
      </c>
      <c r="AF197" s="96">
        <v>45458</v>
      </c>
      <c r="AG197" t="s">
        <v>2753</v>
      </c>
      <c r="AH197" s="96">
        <v>45458</v>
      </c>
      <c r="AI197" t="s">
        <v>106</v>
      </c>
      <c r="AJ197" s="96">
        <v>45458</v>
      </c>
      <c r="AK197" t="s">
        <v>2753</v>
      </c>
      <c r="AL197" t="s">
        <v>76</v>
      </c>
      <c r="AQ197" t="s">
        <v>2754</v>
      </c>
      <c r="AR197">
        <v>3218472286</v>
      </c>
      <c r="AS197" t="s">
        <v>2755</v>
      </c>
      <c r="AT197" t="s">
        <v>854</v>
      </c>
      <c r="AU197" t="s">
        <v>121</v>
      </c>
      <c r="AV197" t="s">
        <v>2756</v>
      </c>
      <c r="AW197" t="s">
        <v>1181</v>
      </c>
      <c r="AX197" t="s">
        <v>123</v>
      </c>
      <c r="AY197" t="s">
        <v>2757</v>
      </c>
      <c r="AZ197" t="s">
        <v>2744</v>
      </c>
      <c r="BA197" s="96">
        <v>33796</v>
      </c>
      <c r="BB197">
        <v>31</v>
      </c>
      <c r="BC197" t="s">
        <v>2720</v>
      </c>
    </row>
    <row r="198" spans="1:56" ht="22.5" customHeight="1">
      <c r="A198">
        <v>2024</v>
      </c>
      <c r="B198" t="s">
        <v>2758</v>
      </c>
      <c r="C198">
        <v>102875</v>
      </c>
      <c r="D198" t="s">
        <v>57</v>
      </c>
      <c r="E198" t="s">
        <v>2759</v>
      </c>
      <c r="F198" t="s">
        <v>2760</v>
      </c>
      <c r="G198" t="s">
        <v>97</v>
      </c>
      <c r="H198" t="s">
        <v>1168</v>
      </c>
      <c r="I198" t="s">
        <v>1211</v>
      </c>
      <c r="L198" t="s">
        <v>2761</v>
      </c>
      <c r="M198">
        <v>1015438810</v>
      </c>
      <c r="N198" t="s">
        <v>2183</v>
      </c>
      <c r="O198">
        <v>1978</v>
      </c>
      <c r="P198">
        <v>16000000</v>
      </c>
      <c r="Q198">
        <v>0</v>
      </c>
      <c r="R198">
        <v>0</v>
      </c>
      <c r="S198">
        <v>16000000</v>
      </c>
      <c r="T198">
        <v>4000000</v>
      </c>
      <c r="W198">
        <v>1</v>
      </c>
      <c r="X198" t="s">
        <v>1171</v>
      </c>
      <c r="Y198" t="s">
        <v>902</v>
      </c>
      <c r="AA198" t="s">
        <v>2762</v>
      </c>
      <c r="AB198" t="s">
        <v>2763</v>
      </c>
      <c r="AC198" t="s">
        <v>161</v>
      </c>
      <c r="AD198" s="96">
        <v>45387</v>
      </c>
      <c r="AE198" s="96">
        <v>45391</v>
      </c>
      <c r="AF198" s="96">
        <v>45458</v>
      </c>
      <c r="AG198" t="s">
        <v>2753</v>
      </c>
      <c r="AH198" s="96">
        <v>45458</v>
      </c>
      <c r="AI198" t="s">
        <v>106</v>
      </c>
      <c r="AJ198" s="96">
        <v>45458</v>
      </c>
      <c r="AK198" t="s">
        <v>2753</v>
      </c>
      <c r="AL198" t="s">
        <v>76</v>
      </c>
      <c r="AQ198" t="s">
        <v>2764</v>
      </c>
      <c r="AR198">
        <v>3186946007</v>
      </c>
      <c r="AS198" t="s">
        <v>2765</v>
      </c>
      <c r="AT198" t="s">
        <v>1868</v>
      </c>
      <c r="AU198" t="s">
        <v>121</v>
      </c>
      <c r="AV198" t="s">
        <v>2766</v>
      </c>
      <c r="AW198" t="s">
        <v>1195</v>
      </c>
      <c r="AX198" t="s">
        <v>123</v>
      </c>
      <c r="AY198" t="s">
        <v>2251</v>
      </c>
      <c r="AZ198" t="s">
        <v>124</v>
      </c>
      <c r="BA198" s="96">
        <v>34118</v>
      </c>
      <c r="BB198">
        <v>31</v>
      </c>
      <c r="BC198" t="s">
        <v>2767</v>
      </c>
    </row>
    <row r="199" spans="1:56" ht="22.5" customHeight="1">
      <c r="A199">
        <v>2024</v>
      </c>
      <c r="B199" t="s">
        <v>2768</v>
      </c>
      <c r="C199">
        <v>103358</v>
      </c>
      <c r="D199" t="s">
        <v>57</v>
      </c>
      <c r="E199" t="s">
        <v>2769</v>
      </c>
      <c r="F199" t="s">
        <v>2770</v>
      </c>
      <c r="G199" t="s">
        <v>97</v>
      </c>
      <c r="H199" t="s">
        <v>1168</v>
      </c>
      <c r="I199" t="s">
        <v>1169</v>
      </c>
      <c r="L199" t="s">
        <v>2771</v>
      </c>
      <c r="M199">
        <v>53121197</v>
      </c>
      <c r="N199" t="s">
        <v>2183</v>
      </c>
      <c r="O199">
        <v>1979</v>
      </c>
      <c r="P199">
        <v>20200000</v>
      </c>
      <c r="Q199">
        <v>0</v>
      </c>
      <c r="R199">
        <v>0</v>
      </c>
      <c r="S199">
        <v>20200000</v>
      </c>
      <c r="T199">
        <v>5050000</v>
      </c>
      <c r="W199">
        <v>5</v>
      </c>
      <c r="X199" t="s">
        <v>1171</v>
      </c>
      <c r="Y199" t="s">
        <v>902</v>
      </c>
      <c r="AA199" s="95" t="s">
        <v>2772</v>
      </c>
      <c r="AB199" t="s">
        <v>2773</v>
      </c>
      <c r="AC199" t="s">
        <v>1451</v>
      </c>
      <c r="AD199" s="96">
        <v>45387</v>
      </c>
      <c r="AE199" s="96">
        <v>45391</v>
      </c>
      <c r="AF199" s="96">
        <v>45458</v>
      </c>
      <c r="AG199" t="s">
        <v>2753</v>
      </c>
      <c r="AH199" s="96">
        <v>45458</v>
      </c>
      <c r="AI199" t="s">
        <v>106</v>
      </c>
      <c r="AJ199" s="96">
        <v>45458</v>
      </c>
      <c r="AK199" t="s">
        <v>2753</v>
      </c>
      <c r="AL199" t="s">
        <v>76</v>
      </c>
      <c r="AQ199" t="s">
        <v>2774</v>
      </c>
      <c r="AR199">
        <v>3105776362</v>
      </c>
      <c r="AS199" t="s">
        <v>2775</v>
      </c>
      <c r="AT199" t="s">
        <v>136</v>
      </c>
      <c r="AU199" t="s">
        <v>121</v>
      </c>
      <c r="AV199" t="s">
        <v>2776</v>
      </c>
      <c r="AW199" t="s">
        <v>1181</v>
      </c>
      <c r="AX199" t="s">
        <v>123</v>
      </c>
      <c r="AY199" t="s">
        <v>2251</v>
      </c>
      <c r="AZ199" t="s">
        <v>124</v>
      </c>
      <c r="BA199" s="96">
        <v>30975</v>
      </c>
      <c r="BB199">
        <v>39</v>
      </c>
      <c r="BC199" t="s">
        <v>2777</v>
      </c>
    </row>
    <row r="200" spans="1:56" ht="22.5" customHeight="1">
      <c r="A200">
        <v>2024</v>
      </c>
      <c r="B200" t="s">
        <v>2778</v>
      </c>
      <c r="C200">
        <v>106191</v>
      </c>
      <c r="D200" t="s">
        <v>57</v>
      </c>
      <c r="E200" t="s">
        <v>2779</v>
      </c>
      <c r="F200" t="s">
        <v>2780</v>
      </c>
      <c r="G200" t="s">
        <v>97</v>
      </c>
      <c r="H200" t="s">
        <v>1168</v>
      </c>
      <c r="I200" t="s">
        <v>1169</v>
      </c>
      <c r="L200" t="s">
        <v>2781</v>
      </c>
      <c r="M200">
        <v>1019024182</v>
      </c>
      <c r="N200" t="s">
        <v>2183</v>
      </c>
      <c r="O200">
        <v>1953</v>
      </c>
      <c r="P200">
        <v>15150000</v>
      </c>
      <c r="Q200">
        <v>0</v>
      </c>
      <c r="R200">
        <v>0</v>
      </c>
      <c r="S200">
        <v>15150000</v>
      </c>
      <c r="T200">
        <v>5050000</v>
      </c>
      <c r="W200">
        <v>3</v>
      </c>
      <c r="X200" t="s">
        <v>1171</v>
      </c>
      <c r="Y200" t="s">
        <v>902</v>
      </c>
      <c r="AA200" s="95" t="s">
        <v>2782</v>
      </c>
      <c r="AB200" t="s">
        <v>2783</v>
      </c>
      <c r="AC200" t="s">
        <v>633</v>
      </c>
      <c r="AD200" s="96">
        <v>45387</v>
      </c>
      <c r="AE200" s="96">
        <v>45397</v>
      </c>
      <c r="AF200" s="96">
        <v>45458</v>
      </c>
      <c r="AG200" t="s">
        <v>2704</v>
      </c>
      <c r="AH200" s="96">
        <v>45458</v>
      </c>
      <c r="AI200" t="s">
        <v>106</v>
      </c>
      <c r="AJ200" s="96">
        <v>45458</v>
      </c>
      <c r="AK200" t="s">
        <v>2704</v>
      </c>
      <c r="AL200" t="s">
        <v>76</v>
      </c>
      <c r="AQ200" t="s">
        <v>2784</v>
      </c>
      <c r="AR200">
        <v>3212826974</v>
      </c>
      <c r="AS200" t="s">
        <v>2785</v>
      </c>
      <c r="AT200" t="s">
        <v>120</v>
      </c>
      <c r="AU200" t="s">
        <v>121</v>
      </c>
      <c r="AV200" t="s">
        <v>2786</v>
      </c>
      <c r="AW200" t="s">
        <v>1195</v>
      </c>
      <c r="AX200" t="s">
        <v>123</v>
      </c>
      <c r="AY200" t="s">
        <v>2299</v>
      </c>
      <c r="AZ200" t="s">
        <v>124</v>
      </c>
      <c r="BA200" s="96">
        <v>32242</v>
      </c>
      <c r="BB200">
        <v>36</v>
      </c>
      <c r="BC200" t="s">
        <v>1196</v>
      </c>
    </row>
    <row r="201" spans="1:56" ht="22.5" customHeight="1">
      <c r="A201">
        <v>2024</v>
      </c>
      <c r="B201" t="s">
        <v>2787</v>
      </c>
      <c r="C201">
        <v>102471</v>
      </c>
      <c r="D201" t="s">
        <v>57</v>
      </c>
      <c r="E201" t="s">
        <v>2788</v>
      </c>
      <c r="F201" t="s">
        <v>2789</v>
      </c>
      <c r="G201" t="s">
        <v>97</v>
      </c>
      <c r="H201" t="s">
        <v>1168</v>
      </c>
      <c r="I201" t="s">
        <v>1211</v>
      </c>
      <c r="L201" t="s">
        <v>2790</v>
      </c>
      <c r="M201">
        <v>1052380722</v>
      </c>
      <c r="N201" t="s">
        <v>2183</v>
      </c>
      <c r="O201">
        <v>1979</v>
      </c>
      <c r="P201">
        <v>10200000</v>
      </c>
      <c r="Q201">
        <v>0</v>
      </c>
      <c r="R201">
        <v>0</v>
      </c>
      <c r="S201">
        <v>10200000</v>
      </c>
      <c r="T201">
        <v>2550000</v>
      </c>
      <c r="W201">
        <v>1</v>
      </c>
      <c r="X201" t="s">
        <v>1171</v>
      </c>
      <c r="Y201" t="s">
        <v>902</v>
      </c>
      <c r="AA201" t="s">
        <v>2791</v>
      </c>
      <c r="AB201" t="s">
        <v>2792</v>
      </c>
      <c r="AC201" t="s">
        <v>2793</v>
      </c>
      <c r="AD201" s="96">
        <v>45387</v>
      </c>
      <c r="AE201" s="96">
        <v>45392</v>
      </c>
      <c r="AF201" s="96">
        <v>45458</v>
      </c>
      <c r="AG201" t="s">
        <v>1190</v>
      </c>
      <c r="AH201" s="96">
        <v>45458</v>
      </c>
      <c r="AI201" t="s">
        <v>106</v>
      </c>
      <c r="AJ201" s="96">
        <v>45458</v>
      </c>
      <c r="AK201" t="s">
        <v>1190</v>
      </c>
      <c r="AL201" t="s">
        <v>76</v>
      </c>
      <c r="AQ201" t="s">
        <v>2794</v>
      </c>
      <c r="AR201">
        <v>3144005139</v>
      </c>
      <c r="AS201" t="s">
        <v>2795</v>
      </c>
      <c r="AT201" t="s">
        <v>120</v>
      </c>
      <c r="AU201" t="s">
        <v>121</v>
      </c>
      <c r="AV201" t="s">
        <v>2796</v>
      </c>
      <c r="AW201" t="s">
        <v>1195</v>
      </c>
      <c r="AX201" t="s">
        <v>123</v>
      </c>
      <c r="AY201" t="s">
        <v>2251</v>
      </c>
      <c r="AZ201" t="s">
        <v>124</v>
      </c>
      <c r="BA201" s="96">
        <v>31247</v>
      </c>
      <c r="BB201">
        <v>38</v>
      </c>
      <c r="BC201" t="s">
        <v>1222</v>
      </c>
    </row>
    <row r="202" spans="1:56" ht="22.5" customHeight="1">
      <c r="A202">
        <v>2024</v>
      </c>
      <c r="B202" t="s">
        <v>2797</v>
      </c>
      <c r="C202">
        <v>102368</v>
      </c>
      <c r="D202" t="s">
        <v>57</v>
      </c>
      <c r="E202" t="s">
        <v>2798</v>
      </c>
      <c r="F202" t="s">
        <v>2799</v>
      </c>
      <c r="G202" t="s">
        <v>97</v>
      </c>
      <c r="H202" t="s">
        <v>1168</v>
      </c>
      <c r="I202" t="s">
        <v>1211</v>
      </c>
      <c r="L202" t="s">
        <v>2800</v>
      </c>
      <c r="M202">
        <v>51996511</v>
      </c>
      <c r="N202" t="s">
        <v>2183</v>
      </c>
      <c r="O202">
        <v>1979</v>
      </c>
      <c r="P202">
        <v>10200000</v>
      </c>
      <c r="Q202">
        <v>0</v>
      </c>
      <c r="R202">
        <v>0</v>
      </c>
      <c r="S202">
        <v>10200000</v>
      </c>
      <c r="T202">
        <v>2550000</v>
      </c>
      <c r="X202" t="s">
        <v>1171</v>
      </c>
      <c r="Y202" t="s">
        <v>902</v>
      </c>
      <c r="AA202" t="s">
        <v>2683</v>
      </c>
      <c r="AB202" t="s">
        <v>2801</v>
      </c>
      <c r="AC202" t="s">
        <v>2740</v>
      </c>
      <c r="AD202" s="96">
        <v>45390</v>
      </c>
      <c r="AE202" s="96">
        <v>45399</v>
      </c>
      <c r="AF202" s="96">
        <v>45458</v>
      </c>
      <c r="AG202" t="s">
        <v>809</v>
      </c>
      <c r="AH202" s="96">
        <v>45458</v>
      </c>
      <c r="AI202" t="s">
        <v>106</v>
      </c>
      <c r="AJ202" s="96">
        <v>45458</v>
      </c>
      <c r="AK202" t="s">
        <v>809</v>
      </c>
      <c r="AL202" t="s">
        <v>76</v>
      </c>
      <c r="AQ202" t="s">
        <v>2802</v>
      </c>
      <c r="AR202">
        <v>3125917336</v>
      </c>
      <c r="AS202" t="s">
        <v>2803</v>
      </c>
      <c r="AT202" t="s">
        <v>854</v>
      </c>
      <c r="AU202" t="s">
        <v>121</v>
      </c>
      <c r="AV202" t="s">
        <v>2804</v>
      </c>
      <c r="AW202" t="s">
        <v>1181</v>
      </c>
      <c r="AX202" t="s">
        <v>2250</v>
      </c>
      <c r="AY202" t="s">
        <v>2805</v>
      </c>
      <c r="AZ202" t="s">
        <v>2806</v>
      </c>
      <c r="BA202" s="96">
        <v>25578</v>
      </c>
      <c r="BB202">
        <v>54</v>
      </c>
      <c r="BC202" t="s">
        <v>1222</v>
      </c>
    </row>
    <row r="203" spans="1:56" ht="22.5" customHeight="1">
      <c r="A203">
        <v>2024</v>
      </c>
      <c r="B203" t="s">
        <v>2807</v>
      </c>
      <c r="C203">
        <v>102225</v>
      </c>
      <c r="D203" t="s">
        <v>57</v>
      </c>
      <c r="E203" t="s">
        <v>2808</v>
      </c>
      <c r="F203" t="s">
        <v>2809</v>
      </c>
      <c r="G203" t="s">
        <v>97</v>
      </c>
      <c r="H203" t="s">
        <v>1168</v>
      </c>
      <c r="I203" t="s">
        <v>1169</v>
      </c>
      <c r="L203" t="s">
        <v>2810</v>
      </c>
      <c r="M203">
        <v>1022380509</v>
      </c>
      <c r="N203" t="s">
        <v>2811</v>
      </c>
      <c r="O203">
        <v>1970</v>
      </c>
      <c r="P203">
        <v>28000000</v>
      </c>
      <c r="Q203">
        <v>0</v>
      </c>
      <c r="R203">
        <v>0</v>
      </c>
      <c r="S203">
        <v>28000000</v>
      </c>
      <c r="T203">
        <v>7000000</v>
      </c>
      <c r="W203">
        <v>3</v>
      </c>
      <c r="X203" t="s">
        <v>1171</v>
      </c>
      <c r="Y203" t="s">
        <v>902</v>
      </c>
      <c r="AA203" t="s">
        <v>2812</v>
      </c>
      <c r="AB203" t="s">
        <v>2813</v>
      </c>
      <c r="AC203" t="s">
        <v>72</v>
      </c>
      <c r="AD203" s="96">
        <v>45387</v>
      </c>
      <c r="AE203" s="96">
        <v>45390</v>
      </c>
      <c r="AF203" s="96">
        <v>45458</v>
      </c>
      <c r="AG203" t="s">
        <v>2814</v>
      </c>
      <c r="AH203" s="96">
        <v>45458</v>
      </c>
      <c r="AI203" t="s">
        <v>106</v>
      </c>
      <c r="AJ203" s="96">
        <v>45458</v>
      </c>
      <c r="AK203" t="s">
        <v>2814</v>
      </c>
      <c r="AL203" t="s">
        <v>76</v>
      </c>
      <c r="AQ203" t="s">
        <v>2815</v>
      </c>
      <c r="AR203">
        <v>3133644555</v>
      </c>
      <c r="AS203" t="s">
        <v>2816</v>
      </c>
      <c r="AT203" t="s">
        <v>301</v>
      </c>
      <c r="AU203" t="s">
        <v>121</v>
      </c>
      <c r="AV203" t="s">
        <v>2817</v>
      </c>
      <c r="AW203" t="s">
        <v>1181</v>
      </c>
      <c r="AX203" t="s">
        <v>123</v>
      </c>
      <c r="AY203" t="s">
        <v>2183</v>
      </c>
      <c r="AZ203" t="s">
        <v>124</v>
      </c>
      <c r="BA203" s="96">
        <v>33976</v>
      </c>
      <c r="BB203">
        <v>31</v>
      </c>
      <c r="BC203" t="s">
        <v>2818</v>
      </c>
    </row>
    <row r="204" spans="1:56" ht="22.5" customHeight="1">
      <c r="A204">
        <v>2024</v>
      </c>
      <c r="B204" t="s">
        <v>2819</v>
      </c>
      <c r="C204">
        <v>106186</v>
      </c>
      <c r="D204" t="s">
        <v>57</v>
      </c>
      <c r="E204" t="s">
        <v>2820</v>
      </c>
      <c r="F204" t="s">
        <v>2821</v>
      </c>
      <c r="G204" t="s">
        <v>97</v>
      </c>
      <c r="H204" t="s">
        <v>1168</v>
      </c>
      <c r="I204" t="s">
        <v>1211</v>
      </c>
      <c r="L204" t="s">
        <v>2822</v>
      </c>
      <c r="M204">
        <v>1019048855</v>
      </c>
      <c r="N204" t="s">
        <v>2183</v>
      </c>
      <c r="O204">
        <v>2032</v>
      </c>
      <c r="P204">
        <v>7650000</v>
      </c>
      <c r="Q204">
        <v>0</v>
      </c>
      <c r="R204">
        <v>0</v>
      </c>
      <c r="S204">
        <v>7650000</v>
      </c>
      <c r="T204">
        <v>2550000</v>
      </c>
      <c r="W204">
        <v>5</v>
      </c>
      <c r="X204" t="s">
        <v>1171</v>
      </c>
      <c r="Y204" t="s">
        <v>902</v>
      </c>
      <c r="AA204" t="s">
        <v>2823</v>
      </c>
      <c r="AB204" t="s">
        <v>2824</v>
      </c>
      <c r="AC204" t="s">
        <v>547</v>
      </c>
      <c r="AD204" s="96">
        <v>45386</v>
      </c>
      <c r="AE204" s="96">
        <v>45392</v>
      </c>
      <c r="AF204" s="96">
        <v>45458</v>
      </c>
      <c r="AG204" t="s">
        <v>1190</v>
      </c>
      <c r="AH204" s="96">
        <v>45458</v>
      </c>
      <c r="AI204" t="s">
        <v>106</v>
      </c>
      <c r="AJ204" s="96">
        <v>45458</v>
      </c>
      <c r="AK204" t="s">
        <v>1190</v>
      </c>
      <c r="AL204" t="s">
        <v>76</v>
      </c>
      <c r="AQ204" t="s">
        <v>2825</v>
      </c>
      <c r="AR204">
        <v>3002052034</v>
      </c>
      <c r="AS204" t="s">
        <v>2826</v>
      </c>
      <c r="AT204" t="s">
        <v>120</v>
      </c>
      <c r="AU204" t="s">
        <v>2286</v>
      </c>
      <c r="AV204" t="s">
        <v>2827</v>
      </c>
      <c r="AW204" t="s">
        <v>1195</v>
      </c>
      <c r="AX204" t="s">
        <v>123</v>
      </c>
      <c r="AY204" t="s">
        <v>2183</v>
      </c>
      <c r="AZ204" t="s">
        <v>124</v>
      </c>
      <c r="BA204" s="96">
        <v>33059</v>
      </c>
      <c r="BB204">
        <v>33</v>
      </c>
      <c r="BC204" t="s">
        <v>1222</v>
      </c>
    </row>
    <row r="205" spans="1:56" ht="22.5" customHeight="1">
      <c r="A205">
        <v>2024</v>
      </c>
      <c r="B205" t="s">
        <v>2828</v>
      </c>
      <c r="C205">
        <v>102936</v>
      </c>
      <c r="D205" t="s">
        <v>57</v>
      </c>
      <c r="E205" t="s">
        <v>2829</v>
      </c>
      <c r="F205" t="s">
        <v>2830</v>
      </c>
      <c r="G205" t="s">
        <v>97</v>
      </c>
      <c r="H205" t="s">
        <v>1168</v>
      </c>
      <c r="I205" t="s">
        <v>1169</v>
      </c>
      <c r="L205" t="s">
        <v>2831</v>
      </c>
      <c r="M205">
        <v>1020764014</v>
      </c>
      <c r="N205" t="s">
        <v>2183</v>
      </c>
      <c r="O205">
        <v>1978</v>
      </c>
      <c r="P205">
        <v>17500000</v>
      </c>
      <c r="Q205">
        <v>0</v>
      </c>
      <c r="R205">
        <v>0</v>
      </c>
      <c r="S205">
        <v>17500000</v>
      </c>
      <c r="T205">
        <v>7000000</v>
      </c>
      <c r="W205">
        <v>5</v>
      </c>
      <c r="X205" t="s">
        <v>1171</v>
      </c>
      <c r="Y205" t="s">
        <v>902</v>
      </c>
      <c r="AA205" t="s">
        <v>2832</v>
      </c>
      <c r="AB205" t="s">
        <v>2833</v>
      </c>
      <c r="AC205" t="s">
        <v>547</v>
      </c>
      <c r="AD205" s="96">
        <v>45386</v>
      </c>
      <c r="AE205" s="96">
        <v>45390</v>
      </c>
      <c r="AF205" s="96">
        <v>45458</v>
      </c>
      <c r="AG205" t="s">
        <v>2814</v>
      </c>
      <c r="AH205" s="96">
        <v>45458</v>
      </c>
      <c r="AI205" t="s">
        <v>106</v>
      </c>
      <c r="AJ205" s="96">
        <v>45458</v>
      </c>
      <c r="AK205" t="s">
        <v>2814</v>
      </c>
      <c r="AL205" t="s">
        <v>76</v>
      </c>
      <c r="AQ205" t="s">
        <v>2834</v>
      </c>
      <c r="AR205">
        <v>3124626515</v>
      </c>
      <c r="AS205" t="s">
        <v>2835</v>
      </c>
      <c r="AT205" t="s">
        <v>120</v>
      </c>
      <c r="AU205" t="s">
        <v>121</v>
      </c>
      <c r="AV205" t="s">
        <v>2836</v>
      </c>
      <c r="AW205" t="s">
        <v>1195</v>
      </c>
      <c r="AX205" t="s">
        <v>2250</v>
      </c>
      <c r="AY205" t="s">
        <v>2183</v>
      </c>
      <c r="AZ205" t="s">
        <v>2642</v>
      </c>
      <c r="BA205" s="96">
        <v>33448</v>
      </c>
      <c r="BB205">
        <v>32</v>
      </c>
      <c r="BC205" t="s">
        <v>2837</v>
      </c>
    </row>
    <row r="206" spans="1:56" ht="22.5" customHeight="1">
      <c r="A206">
        <v>2024</v>
      </c>
      <c r="B206" t="s">
        <v>2838</v>
      </c>
      <c r="C206">
        <v>102293</v>
      </c>
      <c r="D206" t="s">
        <v>57</v>
      </c>
      <c r="E206" t="s">
        <v>2839</v>
      </c>
      <c r="F206" t="s">
        <v>2840</v>
      </c>
      <c r="G206" t="s">
        <v>97</v>
      </c>
      <c r="H206" t="s">
        <v>1168</v>
      </c>
      <c r="I206" t="s">
        <v>1211</v>
      </c>
      <c r="L206" t="s">
        <v>2841</v>
      </c>
      <c r="M206">
        <v>1019052561</v>
      </c>
      <c r="N206" t="s">
        <v>2183</v>
      </c>
      <c r="O206">
        <v>1979</v>
      </c>
      <c r="P206">
        <v>10200000</v>
      </c>
      <c r="Q206">
        <v>0</v>
      </c>
      <c r="R206">
        <v>0</v>
      </c>
      <c r="S206">
        <v>10200000</v>
      </c>
      <c r="T206">
        <v>2550000</v>
      </c>
      <c r="W206">
        <v>1</v>
      </c>
      <c r="X206" t="s">
        <v>1171</v>
      </c>
      <c r="Y206" t="s">
        <v>902</v>
      </c>
      <c r="AA206" t="s">
        <v>2842</v>
      </c>
      <c r="AB206" t="s">
        <v>2843</v>
      </c>
      <c r="AC206" t="s">
        <v>1451</v>
      </c>
      <c r="AD206" s="96">
        <v>45386</v>
      </c>
      <c r="AE206" s="96">
        <v>45393</v>
      </c>
      <c r="AF206" s="96">
        <v>45458</v>
      </c>
      <c r="AG206" t="s">
        <v>1257</v>
      </c>
      <c r="AH206" s="96">
        <v>45458</v>
      </c>
      <c r="AI206" t="s">
        <v>106</v>
      </c>
      <c r="AJ206" s="96">
        <v>45458</v>
      </c>
      <c r="AK206" t="s">
        <v>1257</v>
      </c>
      <c r="AL206" t="s">
        <v>76</v>
      </c>
      <c r="AQ206" t="s">
        <v>2844</v>
      </c>
      <c r="AR206">
        <v>3043892824</v>
      </c>
      <c r="AS206" t="s">
        <v>2845</v>
      </c>
      <c r="AT206" t="s">
        <v>2110</v>
      </c>
      <c r="AU206" t="s">
        <v>121</v>
      </c>
      <c r="AV206" t="s">
        <v>2846</v>
      </c>
      <c r="AW206" t="s">
        <v>1195</v>
      </c>
      <c r="AX206" t="s">
        <v>123</v>
      </c>
      <c r="AY206" t="s">
        <v>2183</v>
      </c>
      <c r="AZ206" t="s">
        <v>2642</v>
      </c>
      <c r="BA206" s="96">
        <v>33163</v>
      </c>
      <c r="BB206">
        <v>33</v>
      </c>
      <c r="BC206" t="s">
        <v>2847</v>
      </c>
    </row>
    <row r="207" spans="1:56" ht="22.5" customHeight="1">
      <c r="A207">
        <v>2024</v>
      </c>
      <c r="B207" t="s">
        <v>2848</v>
      </c>
      <c r="C207">
        <v>106186</v>
      </c>
      <c r="D207" t="s">
        <v>57</v>
      </c>
      <c r="E207" t="s">
        <v>2849</v>
      </c>
      <c r="F207" t="s">
        <v>2850</v>
      </c>
      <c r="G207" t="s">
        <v>97</v>
      </c>
      <c r="H207" t="s">
        <v>1168</v>
      </c>
      <c r="I207" t="s">
        <v>1211</v>
      </c>
      <c r="L207" t="s">
        <v>2851</v>
      </c>
      <c r="M207">
        <v>1019028360</v>
      </c>
      <c r="N207" t="s">
        <v>2183</v>
      </c>
      <c r="O207">
        <v>2032</v>
      </c>
      <c r="P207">
        <v>7650000</v>
      </c>
      <c r="Q207">
        <v>0</v>
      </c>
      <c r="R207">
        <v>0</v>
      </c>
      <c r="S207">
        <v>7650000</v>
      </c>
      <c r="T207">
        <v>2550000</v>
      </c>
      <c r="W207">
        <v>5</v>
      </c>
      <c r="X207" t="s">
        <v>1171</v>
      </c>
      <c r="Y207" t="s">
        <v>902</v>
      </c>
      <c r="AA207" t="s">
        <v>2852</v>
      </c>
      <c r="AB207" t="s">
        <v>2853</v>
      </c>
      <c r="AC207" t="s">
        <v>547</v>
      </c>
      <c r="AD207" s="96">
        <v>45385</v>
      </c>
      <c r="AE207" s="96">
        <v>45390</v>
      </c>
      <c r="AF207" s="96">
        <v>45458</v>
      </c>
      <c r="AG207" t="s">
        <v>2814</v>
      </c>
      <c r="AH207" s="96">
        <v>45458</v>
      </c>
      <c r="AI207" t="s">
        <v>106</v>
      </c>
      <c r="AJ207" s="96">
        <v>45458</v>
      </c>
      <c r="AK207" t="s">
        <v>2814</v>
      </c>
      <c r="AL207" t="s">
        <v>76</v>
      </c>
      <c r="AQ207" t="s">
        <v>2854</v>
      </c>
      <c r="AR207">
        <v>3125726067</v>
      </c>
      <c r="AS207" t="s">
        <v>2855</v>
      </c>
      <c r="AT207" t="s">
        <v>1179</v>
      </c>
      <c r="AU207" t="s">
        <v>121</v>
      </c>
      <c r="AV207" t="s">
        <v>2856</v>
      </c>
      <c r="AW207" t="s">
        <v>1195</v>
      </c>
      <c r="AX207" t="s">
        <v>123</v>
      </c>
      <c r="AY207" t="s">
        <v>2183</v>
      </c>
      <c r="AZ207" t="s">
        <v>124</v>
      </c>
      <c r="BA207" s="96">
        <v>32441</v>
      </c>
      <c r="BB207">
        <v>35</v>
      </c>
      <c r="BC207" t="s">
        <v>1222</v>
      </c>
    </row>
    <row r="208" spans="1:56" ht="22.5" customHeight="1">
      <c r="A208">
        <v>2024</v>
      </c>
      <c r="B208" t="s">
        <v>2857</v>
      </c>
      <c r="C208">
        <v>102517</v>
      </c>
      <c r="D208" t="s">
        <v>57</v>
      </c>
      <c r="E208" t="s">
        <v>2858</v>
      </c>
      <c r="F208" t="s">
        <v>2859</v>
      </c>
      <c r="G208" t="s">
        <v>97</v>
      </c>
      <c r="H208" t="s">
        <v>1168</v>
      </c>
      <c r="I208" t="s">
        <v>1211</v>
      </c>
      <c r="L208" t="s">
        <v>2860</v>
      </c>
      <c r="M208">
        <v>23756146</v>
      </c>
      <c r="N208" t="s">
        <v>2861</v>
      </c>
      <c r="O208">
        <v>1979</v>
      </c>
      <c r="P208">
        <v>10200000</v>
      </c>
      <c r="Q208">
        <v>0</v>
      </c>
      <c r="R208">
        <v>0</v>
      </c>
      <c r="S208">
        <v>10200000</v>
      </c>
      <c r="T208">
        <v>2550000</v>
      </c>
      <c r="W208">
        <v>1</v>
      </c>
      <c r="X208" t="s">
        <v>1171</v>
      </c>
      <c r="Y208" t="s">
        <v>902</v>
      </c>
      <c r="AA208" t="s">
        <v>2862</v>
      </c>
      <c r="AB208" t="s">
        <v>2863</v>
      </c>
      <c r="AC208" t="s">
        <v>1451</v>
      </c>
      <c r="AD208" s="96">
        <v>45385</v>
      </c>
      <c r="AE208" s="96">
        <v>45390</v>
      </c>
      <c r="AF208" s="96">
        <v>45458</v>
      </c>
      <c r="AG208" t="s">
        <v>2814</v>
      </c>
      <c r="AH208" s="96">
        <v>45458</v>
      </c>
      <c r="AI208" t="s">
        <v>106</v>
      </c>
      <c r="AJ208" s="96">
        <v>45458</v>
      </c>
      <c r="AK208" t="s">
        <v>2814</v>
      </c>
      <c r="AL208" t="s">
        <v>76</v>
      </c>
      <c r="AQ208" t="s">
        <v>2864</v>
      </c>
      <c r="AR208">
        <v>3108546165</v>
      </c>
      <c r="AS208" t="s">
        <v>2865</v>
      </c>
      <c r="AT208" t="s">
        <v>136</v>
      </c>
      <c r="AU208" t="s">
        <v>121</v>
      </c>
      <c r="AV208" t="s">
        <v>2866</v>
      </c>
      <c r="AW208" t="s">
        <v>1181</v>
      </c>
      <c r="AX208" t="s">
        <v>123</v>
      </c>
      <c r="AY208" t="s">
        <v>2867</v>
      </c>
      <c r="AZ208" t="s">
        <v>1261</v>
      </c>
      <c r="BA208" s="96">
        <v>30788</v>
      </c>
      <c r="BB208">
        <v>40</v>
      </c>
      <c r="BC208" t="s">
        <v>2868</v>
      </c>
    </row>
    <row r="209" spans="1:56" ht="22.5" customHeight="1">
      <c r="A209">
        <v>2024</v>
      </c>
      <c r="B209" t="s">
        <v>2869</v>
      </c>
      <c r="C209" t="s">
        <v>543</v>
      </c>
      <c r="D209" t="s">
        <v>57</v>
      </c>
      <c r="E209" t="s">
        <v>2870</v>
      </c>
      <c r="F209" t="s">
        <v>2871</v>
      </c>
      <c r="G209" t="s">
        <v>97</v>
      </c>
      <c r="H209" t="s">
        <v>1168</v>
      </c>
      <c r="I209" t="s">
        <v>1211</v>
      </c>
      <c r="L209" t="s">
        <v>2872</v>
      </c>
      <c r="M209">
        <v>1015415438</v>
      </c>
      <c r="N209" t="s">
        <v>2183</v>
      </c>
      <c r="O209">
        <v>1979</v>
      </c>
      <c r="P209">
        <v>28000000</v>
      </c>
      <c r="Q209">
        <v>0</v>
      </c>
      <c r="R209">
        <v>0</v>
      </c>
      <c r="S209">
        <v>28000000</v>
      </c>
      <c r="T209">
        <v>7000000</v>
      </c>
      <c r="W209">
        <v>5</v>
      </c>
      <c r="X209" t="s">
        <v>1171</v>
      </c>
      <c r="Y209" t="s">
        <v>902</v>
      </c>
      <c r="AA209" t="s">
        <v>2873</v>
      </c>
      <c r="AB209" t="s">
        <v>2874</v>
      </c>
      <c r="AC209" t="s">
        <v>2752</v>
      </c>
      <c r="AD209" s="96">
        <v>45384</v>
      </c>
      <c r="AE209" s="96">
        <v>45390</v>
      </c>
      <c r="AF209" s="96">
        <v>45458</v>
      </c>
      <c r="AG209" t="s">
        <v>2814</v>
      </c>
      <c r="AH209" s="96">
        <v>45458</v>
      </c>
      <c r="AI209" t="s">
        <v>106</v>
      </c>
      <c r="AJ209" s="96">
        <v>45458</v>
      </c>
      <c r="AK209" t="s">
        <v>2814</v>
      </c>
      <c r="AL209" t="s">
        <v>76</v>
      </c>
      <c r="AQ209" t="s">
        <v>2875</v>
      </c>
      <c r="AR209">
        <v>3125462192</v>
      </c>
      <c r="AS209" t="s">
        <v>2876</v>
      </c>
      <c r="AT209" t="s">
        <v>854</v>
      </c>
      <c r="AU209" t="s">
        <v>121</v>
      </c>
      <c r="AV209" t="s">
        <v>2877</v>
      </c>
      <c r="AW209" t="s">
        <v>1195</v>
      </c>
      <c r="AX209" t="s">
        <v>123</v>
      </c>
      <c r="AY209" t="s">
        <v>2183</v>
      </c>
      <c r="AZ209" t="s">
        <v>124</v>
      </c>
      <c r="BA209" s="96">
        <v>32871</v>
      </c>
      <c r="BB209">
        <v>34</v>
      </c>
      <c r="BC209" t="s">
        <v>2878</v>
      </c>
    </row>
    <row r="210" spans="1:56" ht="22.5" customHeight="1">
      <c r="A210">
        <v>2024</v>
      </c>
      <c r="B210" t="s">
        <v>2879</v>
      </c>
      <c r="C210">
        <v>102525</v>
      </c>
      <c r="D210" t="s">
        <v>57</v>
      </c>
      <c r="E210" t="s">
        <v>2880</v>
      </c>
      <c r="F210" t="s">
        <v>2881</v>
      </c>
      <c r="G210" t="s">
        <v>97</v>
      </c>
      <c r="H210" t="s">
        <v>1168</v>
      </c>
      <c r="I210" t="s">
        <v>1169</v>
      </c>
      <c r="L210" t="s">
        <v>2882</v>
      </c>
      <c r="M210">
        <v>1049637907</v>
      </c>
      <c r="N210" t="s">
        <v>2232</v>
      </c>
      <c r="O210">
        <v>1979</v>
      </c>
      <c r="P210">
        <v>20200000</v>
      </c>
      <c r="Q210">
        <v>0</v>
      </c>
      <c r="R210">
        <v>0</v>
      </c>
      <c r="S210">
        <v>20200000</v>
      </c>
      <c r="T210">
        <v>5050000</v>
      </c>
      <c r="W210">
        <v>3</v>
      </c>
      <c r="X210" t="s">
        <v>1171</v>
      </c>
      <c r="Y210" t="s">
        <v>902</v>
      </c>
      <c r="AA210" t="s">
        <v>2883</v>
      </c>
      <c r="AB210" t="s">
        <v>2884</v>
      </c>
      <c r="AC210" t="s">
        <v>1451</v>
      </c>
      <c r="AD210" s="96">
        <v>45385</v>
      </c>
      <c r="AE210" s="96">
        <v>45391</v>
      </c>
      <c r="AF210" s="96">
        <v>45458</v>
      </c>
      <c r="AG210" t="s">
        <v>2753</v>
      </c>
      <c r="AH210" s="96">
        <v>45458</v>
      </c>
      <c r="AI210" t="s">
        <v>106</v>
      </c>
      <c r="AJ210" s="96">
        <v>45458</v>
      </c>
      <c r="AK210" t="s">
        <v>2753</v>
      </c>
      <c r="AL210" t="s">
        <v>76</v>
      </c>
      <c r="AQ210" t="s">
        <v>2885</v>
      </c>
      <c r="AR210">
        <v>3134247804</v>
      </c>
      <c r="AS210" t="s">
        <v>2886</v>
      </c>
      <c r="AT210" t="s">
        <v>854</v>
      </c>
      <c r="AU210" t="s">
        <v>121</v>
      </c>
      <c r="AV210" t="s">
        <v>2887</v>
      </c>
      <c r="AW210" t="s">
        <v>1181</v>
      </c>
      <c r="AX210" t="s">
        <v>123</v>
      </c>
      <c r="AY210" t="s">
        <v>2888</v>
      </c>
      <c r="AZ210" t="s">
        <v>1261</v>
      </c>
      <c r="BA210" s="96">
        <v>34122</v>
      </c>
      <c r="BB210">
        <v>31</v>
      </c>
      <c r="BC210" t="s">
        <v>2889</v>
      </c>
    </row>
    <row r="211" spans="1:56" ht="22.5" customHeight="1">
      <c r="A211">
        <v>2024</v>
      </c>
      <c r="B211" t="s">
        <v>2890</v>
      </c>
      <c r="C211">
        <v>102464</v>
      </c>
      <c r="D211" t="s">
        <v>57</v>
      </c>
      <c r="E211" t="s">
        <v>2891</v>
      </c>
      <c r="F211" t="s">
        <v>2892</v>
      </c>
      <c r="G211" t="s">
        <v>97</v>
      </c>
      <c r="H211" t="s">
        <v>1168</v>
      </c>
      <c r="I211" t="s">
        <v>1169</v>
      </c>
      <c r="L211" t="s">
        <v>2893</v>
      </c>
      <c r="M211">
        <v>1015441584</v>
      </c>
      <c r="N211" t="s">
        <v>2183</v>
      </c>
      <c r="O211">
        <v>1979</v>
      </c>
      <c r="P211">
        <v>6290000</v>
      </c>
      <c r="Q211">
        <v>0</v>
      </c>
      <c r="R211">
        <v>0</v>
      </c>
      <c r="S211">
        <v>6290000</v>
      </c>
      <c r="T211">
        <v>2550000</v>
      </c>
      <c r="W211">
        <v>1</v>
      </c>
      <c r="X211" t="s">
        <v>1171</v>
      </c>
      <c r="Y211" t="s">
        <v>902</v>
      </c>
      <c r="AA211" t="s">
        <v>2894</v>
      </c>
      <c r="AB211" t="s">
        <v>2895</v>
      </c>
      <c r="AC211" t="s">
        <v>1451</v>
      </c>
      <c r="AD211" s="96">
        <v>45384</v>
      </c>
      <c r="AE211" s="96">
        <v>45386</v>
      </c>
      <c r="AF211" s="96">
        <v>45458</v>
      </c>
      <c r="AG211" t="s">
        <v>2896</v>
      </c>
      <c r="AH211" s="96">
        <v>45458</v>
      </c>
      <c r="AI211" t="s">
        <v>106</v>
      </c>
      <c r="AJ211" s="96">
        <v>45458</v>
      </c>
      <c r="AK211" t="s">
        <v>2896</v>
      </c>
      <c r="AL211" t="s">
        <v>76</v>
      </c>
      <c r="AQ211" t="s">
        <v>2897</v>
      </c>
      <c r="AR211">
        <v>3227949691</v>
      </c>
      <c r="AS211" t="s">
        <v>2898</v>
      </c>
      <c r="AT211" t="s">
        <v>854</v>
      </c>
      <c r="AU211" t="s">
        <v>121</v>
      </c>
      <c r="AV211" t="s">
        <v>2899</v>
      </c>
      <c r="AW211" t="s">
        <v>1181</v>
      </c>
      <c r="AX211" t="s">
        <v>123</v>
      </c>
      <c r="AY211" t="s">
        <v>2183</v>
      </c>
      <c r="AZ211" t="s">
        <v>124</v>
      </c>
      <c r="BA211" s="96">
        <v>34258</v>
      </c>
      <c r="BB211">
        <v>30</v>
      </c>
      <c r="BC211" t="s">
        <v>1222</v>
      </c>
    </row>
    <row r="212" spans="1:56" ht="22.5" customHeight="1">
      <c r="A212">
        <v>2024</v>
      </c>
      <c r="B212" t="s">
        <v>2900</v>
      </c>
      <c r="C212">
        <v>102468</v>
      </c>
      <c r="D212" t="s">
        <v>57</v>
      </c>
      <c r="E212" t="s">
        <v>2901</v>
      </c>
      <c r="F212" t="s">
        <v>2902</v>
      </c>
      <c r="G212" t="s">
        <v>97</v>
      </c>
      <c r="H212" t="s">
        <v>1168</v>
      </c>
      <c r="I212" t="s">
        <v>1169</v>
      </c>
      <c r="L212" t="s">
        <v>2903</v>
      </c>
      <c r="M212">
        <v>1033706465</v>
      </c>
      <c r="N212" t="s">
        <v>2183</v>
      </c>
      <c r="O212">
        <v>1978</v>
      </c>
      <c r="P212">
        <v>16000000</v>
      </c>
      <c r="Q212">
        <v>0</v>
      </c>
      <c r="R212">
        <v>0</v>
      </c>
      <c r="S212">
        <v>16000000</v>
      </c>
      <c r="T212">
        <v>4000000</v>
      </c>
      <c r="W212">
        <v>1</v>
      </c>
      <c r="X212" t="s">
        <v>1171</v>
      </c>
      <c r="Y212" t="s">
        <v>902</v>
      </c>
      <c r="AA212" t="s">
        <v>2904</v>
      </c>
      <c r="AB212" t="s">
        <v>2905</v>
      </c>
      <c r="AC212" t="s">
        <v>2906</v>
      </c>
      <c r="AD212" s="96">
        <v>45384</v>
      </c>
      <c r="AE212" s="96">
        <v>45386</v>
      </c>
      <c r="AF212" s="96">
        <v>45458</v>
      </c>
      <c r="AG212" t="s">
        <v>2896</v>
      </c>
      <c r="AH212" s="96">
        <v>45458</v>
      </c>
      <c r="AI212" t="s">
        <v>106</v>
      </c>
      <c r="AJ212" s="96">
        <v>45458</v>
      </c>
      <c r="AK212" t="s">
        <v>2896</v>
      </c>
      <c r="AL212" t="s">
        <v>76</v>
      </c>
      <c r="AQ212" t="s">
        <v>2907</v>
      </c>
      <c r="AR212">
        <v>3054042026</v>
      </c>
      <c r="AS212" t="s">
        <v>2908</v>
      </c>
      <c r="AT212" t="s">
        <v>120</v>
      </c>
      <c r="AU212" t="s">
        <v>121</v>
      </c>
      <c r="AV212" t="s">
        <v>2909</v>
      </c>
      <c r="AW212" t="s">
        <v>1195</v>
      </c>
      <c r="AX212" t="s">
        <v>2910</v>
      </c>
      <c r="AY212" t="s">
        <v>2183</v>
      </c>
      <c r="AZ212" t="s">
        <v>124</v>
      </c>
      <c r="BA212" s="96">
        <v>32438</v>
      </c>
      <c r="BB212">
        <v>35</v>
      </c>
      <c r="BC212" t="s">
        <v>2911</v>
      </c>
    </row>
    <row r="213" spans="1:56" ht="22.5" customHeight="1">
      <c r="A213">
        <v>2024</v>
      </c>
      <c r="B213" t="s">
        <v>2912</v>
      </c>
      <c r="C213">
        <v>102291</v>
      </c>
      <c r="D213" t="s">
        <v>57</v>
      </c>
      <c r="E213" t="s">
        <v>2913</v>
      </c>
      <c r="F213" t="s">
        <v>2914</v>
      </c>
      <c r="G213" t="s">
        <v>97</v>
      </c>
      <c r="H213" t="s">
        <v>1168</v>
      </c>
      <c r="I213" t="s">
        <v>1169</v>
      </c>
      <c r="L213" t="s">
        <v>2915</v>
      </c>
      <c r="M213">
        <v>19298983</v>
      </c>
      <c r="N213" t="s">
        <v>2183</v>
      </c>
      <c r="O213">
        <v>1978</v>
      </c>
      <c r="P213">
        <v>21000000</v>
      </c>
      <c r="Q213">
        <v>0</v>
      </c>
      <c r="R213">
        <v>0</v>
      </c>
      <c r="S213">
        <v>21000000</v>
      </c>
      <c r="T213">
        <v>7000000</v>
      </c>
      <c r="W213">
        <v>1</v>
      </c>
      <c r="X213" t="s">
        <v>1171</v>
      </c>
      <c r="Y213" t="s">
        <v>902</v>
      </c>
      <c r="AA213" t="s">
        <v>2916</v>
      </c>
      <c r="AB213" t="s">
        <v>2917</v>
      </c>
      <c r="AC213" t="s">
        <v>404</v>
      </c>
      <c r="AD213" s="96">
        <v>45384</v>
      </c>
      <c r="AE213" s="96">
        <v>45391</v>
      </c>
      <c r="AF213" s="96">
        <v>45458</v>
      </c>
      <c r="AG213" t="s">
        <v>2753</v>
      </c>
      <c r="AH213" s="96">
        <v>45458</v>
      </c>
      <c r="AI213" t="s">
        <v>106</v>
      </c>
      <c r="AJ213" s="96">
        <v>45458</v>
      </c>
      <c r="AK213" t="s">
        <v>2753</v>
      </c>
      <c r="AL213" t="s">
        <v>76</v>
      </c>
      <c r="AQ213" t="s">
        <v>2918</v>
      </c>
      <c r="AR213">
        <v>3214600856</v>
      </c>
      <c r="AS213" t="s">
        <v>2919</v>
      </c>
      <c r="AT213" t="s">
        <v>120</v>
      </c>
      <c r="AU213" t="s">
        <v>121</v>
      </c>
      <c r="AV213" t="s">
        <v>2920</v>
      </c>
      <c r="AW213" t="s">
        <v>1195</v>
      </c>
      <c r="AX213" t="s">
        <v>123</v>
      </c>
      <c r="AY213" t="s">
        <v>2921</v>
      </c>
      <c r="AZ213" t="s">
        <v>124</v>
      </c>
      <c r="BA213" s="96">
        <v>20041</v>
      </c>
      <c r="BB213">
        <v>69</v>
      </c>
      <c r="BC213" t="s">
        <v>2922</v>
      </c>
    </row>
    <row r="214" spans="1:56" ht="22.5" customHeight="1">
      <c r="A214">
        <v>2024</v>
      </c>
      <c r="B214" t="s">
        <v>2923</v>
      </c>
      <c r="C214">
        <v>106191</v>
      </c>
      <c r="D214" t="s">
        <v>57</v>
      </c>
      <c r="E214" t="s">
        <v>2924</v>
      </c>
      <c r="F214" t="s">
        <v>2925</v>
      </c>
      <c r="G214" t="s">
        <v>97</v>
      </c>
      <c r="H214" t="s">
        <v>1168</v>
      </c>
      <c r="I214" t="s">
        <v>1169</v>
      </c>
      <c r="L214" t="s">
        <v>2926</v>
      </c>
      <c r="M214">
        <v>52483250</v>
      </c>
      <c r="N214" t="s">
        <v>2183</v>
      </c>
      <c r="O214">
        <v>1953</v>
      </c>
      <c r="P214">
        <v>15150000</v>
      </c>
      <c r="Q214">
        <v>0</v>
      </c>
      <c r="R214">
        <v>0</v>
      </c>
      <c r="S214">
        <v>15150000</v>
      </c>
      <c r="T214">
        <v>5050000</v>
      </c>
      <c r="W214">
        <v>3</v>
      </c>
      <c r="X214" t="s">
        <v>1171</v>
      </c>
      <c r="Y214" t="s">
        <v>902</v>
      </c>
      <c r="AA214" t="s">
        <v>2927</v>
      </c>
      <c r="AB214" t="s">
        <v>2928</v>
      </c>
      <c r="AC214" t="s">
        <v>633</v>
      </c>
      <c r="AD214" s="96">
        <v>45384</v>
      </c>
      <c r="AE214" s="96">
        <v>45390</v>
      </c>
      <c r="AF214" s="96">
        <v>45458</v>
      </c>
      <c r="AG214" t="s">
        <v>2814</v>
      </c>
      <c r="AH214" s="96">
        <v>45458</v>
      </c>
      <c r="AI214" t="s">
        <v>106</v>
      </c>
      <c r="AJ214" s="96">
        <v>45458</v>
      </c>
      <c r="AK214" t="s">
        <v>2814</v>
      </c>
      <c r="AL214" t="s">
        <v>76</v>
      </c>
      <c r="AQ214" t="s">
        <v>2929</v>
      </c>
      <c r="AR214">
        <v>3125157867</v>
      </c>
      <c r="AS214" t="s">
        <v>2930</v>
      </c>
      <c r="AT214" t="s">
        <v>854</v>
      </c>
      <c r="AU214" t="s">
        <v>121</v>
      </c>
      <c r="AV214" t="s">
        <v>2931</v>
      </c>
      <c r="AW214" t="s">
        <v>1181</v>
      </c>
      <c r="AX214" t="s">
        <v>123</v>
      </c>
      <c r="AY214" t="s">
        <v>2932</v>
      </c>
      <c r="AZ214" t="s">
        <v>124</v>
      </c>
      <c r="BA214" s="96">
        <v>28998</v>
      </c>
      <c r="BB214">
        <v>45</v>
      </c>
      <c r="BC214" t="s">
        <v>2933</v>
      </c>
    </row>
    <row r="215" spans="1:56" ht="22.5" customHeight="1">
      <c r="A215">
        <v>2024</v>
      </c>
      <c r="B215" t="s">
        <v>2934</v>
      </c>
      <c r="C215">
        <v>102471</v>
      </c>
      <c r="D215" t="s">
        <v>57</v>
      </c>
      <c r="E215" t="s">
        <v>2935</v>
      </c>
      <c r="F215" t="s">
        <v>2936</v>
      </c>
      <c r="G215" t="s">
        <v>97</v>
      </c>
      <c r="H215" t="s">
        <v>1168</v>
      </c>
      <c r="I215" t="s">
        <v>1211</v>
      </c>
      <c r="L215" t="s">
        <v>2937</v>
      </c>
      <c r="M215">
        <v>41483556</v>
      </c>
      <c r="N215" t="s">
        <v>2183</v>
      </c>
      <c r="O215">
        <v>1979</v>
      </c>
      <c r="P215">
        <v>10200000</v>
      </c>
      <c r="Q215">
        <v>0</v>
      </c>
      <c r="R215">
        <v>0</v>
      </c>
      <c r="S215">
        <v>10200000</v>
      </c>
      <c r="T215">
        <v>2550000</v>
      </c>
      <c r="W215">
        <v>1</v>
      </c>
      <c r="X215" t="s">
        <v>1171</v>
      </c>
      <c r="Y215" t="s">
        <v>902</v>
      </c>
      <c r="AA215" t="s">
        <v>2938</v>
      </c>
      <c r="AB215" t="s">
        <v>2939</v>
      </c>
      <c r="AC215" t="s">
        <v>2685</v>
      </c>
      <c r="AD215" s="96">
        <v>45383</v>
      </c>
      <c r="AE215" s="96">
        <v>45386</v>
      </c>
      <c r="AF215" s="96">
        <v>45458</v>
      </c>
      <c r="AG215" t="s">
        <v>2896</v>
      </c>
      <c r="AH215" s="96">
        <v>45458</v>
      </c>
      <c r="AI215" t="s">
        <v>106</v>
      </c>
      <c r="AJ215" s="96">
        <v>45458</v>
      </c>
      <c r="AK215" t="s">
        <v>2896</v>
      </c>
      <c r="AL215" t="s">
        <v>76</v>
      </c>
      <c r="AQ215" t="s">
        <v>2940</v>
      </c>
      <c r="AR215">
        <v>3183897957</v>
      </c>
      <c r="AS215" t="s">
        <v>2941</v>
      </c>
      <c r="AT215" t="s">
        <v>854</v>
      </c>
      <c r="AU215" t="s">
        <v>121</v>
      </c>
      <c r="AV215" t="s">
        <v>2942</v>
      </c>
      <c r="AW215" t="s">
        <v>1181</v>
      </c>
      <c r="AX215" t="s">
        <v>123</v>
      </c>
      <c r="AY215" t="s">
        <v>2508</v>
      </c>
      <c r="AZ215" t="s">
        <v>2509</v>
      </c>
      <c r="BA215" s="96">
        <v>18495</v>
      </c>
      <c r="BB215">
        <v>73</v>
      </c>
      <c r="BC215" t="s">
        <v>1222</v>
      </c>
    </row>
    <row r="216" spans="1:56" ht="22.5" customHeight="1">
      <c r="A216">
        <v>2024</v>
      </c>
      <c r="B216" t="s">
        <v>2943</v>
      </c>
      <c r="C216">
        <v>106191</v>
      </c>
      <c r="D216" t="s">
        <v>57</v>
      </c>
      <c r="E216" t="s">
        <v>2944</v>
      </c>
      <c r="F216" t="s">
        <v>2945</v>
      </c>
      <c r="G216" t="s">
        <v>97</v>
      </c>
      <c r="H216" t="s">
        <v>1168</v>
      </c>
      <c r="I216" t="s">
        <v>1169</v>
      </c>
      <c r="L216" t="s">
        <v>2946</v>
      </c>
      <c r="M216">
        <v>1019084310</v>
      </c>
      <c r="N216" t="s">
        <v>2183</v>
      </c>
      <c r="O216">
        <v>1953</v>
      </c>
      <c r="P216">
        <v>15150000</v>
      </c>
      <c r="Q216">
        <v>0</v>
      </c>
      <c r="R216">
        <v>0</v>
      </c>
      <c r="S216">
        <v>15150000</v>
      </c>
      <c r="T216">
        <v>5050000</v>
      </c>
      <c r="W216">
        <v>3</v>
      </c>
      <c r="X216" t="s">
        <v>1171</v>
      </c>
      <c r="Y216" t="s">
        <v>902</v>
      </c>
      <c r="AA216" t="s">
        <v>2927</v>
      </c>
      <c r="AB216" t="s">
        <v>2947</v>
      </c>
      <c r="AC216" t="s">
        <v>633</v>
      </c>
      <c r="AD216" s="96">
        <v>45383</v>
      </c>
      <c r="AE216" s="96">
        <v>45385</v>
      </c>
      <c r="AF216" s="96">
        <v>45458</v>
      </c>
      <c r="AG216" t="s">
        <v>2948</v>
      </c>
      <c r="AH216" s="96">
        <v>45458</v>
      </c>
      <c r="AI216" t="s">
        <v>106</v>
      </c>
      <c r="AJ216" s="96">
        <v>45458</v>
      </c>
      <c r="AK216" t="s">
        <v>2948</v>
      </c>
      <c r="AL216" t="s">
        <v>76</v>
      </c>
      <c r="AQ216" t="s">
        <v>2949</v>
      </c>
      <c r="AR216">
        <v>3125689313</v>
      </c>
      <c r="AS216" t="s">
        <v>2950</v>
      </c>
      <c r="AT216" t="s">
        <v>1179</v>
      </c>
      <c r="AU216" t="s">
        <v>121</v>
      </c>
      <c r="AV216" t="s">
        <v>2951</v>
      </c>
      <c r="AW216" t="s">
        <v>1181</v>
      </c>
      <c r="AX216" t="s">
        <v>123</v>
      </c>
      <c r="AY216" t="s">
        <v>2183</v>
      </c>
      <c r="AZ216" t="s">
        <v>124</v>
      </c>
      <c r="BA216" s="96">
        <v>34122</v>
      </c>
      <c r="BB216">
        <v>31</v>
      </c>
      <c r="BC216" t="s">
        <v>2952</v>
      </c>
    </row>
    <row r="217" spans="1:56" ht="22.5" customHeight="1">
      <c r="A217">
        <v>2024</v>
      </c>
      <c r="B217" t="s">
        <v>2953</v>
      </c>
      <c r="C217">
        <v>102365</v>
      </c>
      <c r="D217" t="s">
        <v>57</v>
      </c>
      <c r="E217" t="s">
        <v>2954</v>
      </c>
      <c r="F217" t="s">
        <v>2955</v>
      </c>
      <c r="G217" t="s">
        <v>97</v>
      </c>
      <c r="H217" t="s">
        <v>1168</v>
      </c>
      <c r="I217" t="s">
        <v>1211</v>
      </c>
      <c r="L217" t="s">
        <v>2956</v>
      </c>
      <c r="M217">
        <v>1014191541</v>
      </c>
      <c r="N217" t="s">
        <v>2183</v>
      </c>
      <c r="O217">
        <v>1978</v>
      </c>
      <c r="P217">
        <v>16000000</v>
      </c>
      <c r="Q217">
        <v>0</v>
      </c>
      <c r="R217">
        <v>0</v>
      </c>
      <c r="S217">
        <v>16000000</v>
      </c>
      <c r="T217">
        <v>4000000</v>
      </c>
      <c r="W217">
        <v>1</v>
      </c>
      <c r="X217" t="s">
        <v>1171</v>
      </c>
      <c r="Y217" t="s">
        <v>902</v>
      </c>
      <c r="AA217" t="s">
        <v>2957</v>
      </c>
      <c r="AB217" t="s">
        <v>2958</v>
      </c>
      <c r="AC217" t="s">
        <v>445</v>
      </c>
      <c r="AD217" s="96">
        <v>45383</v>
      </c>
      <c r="AE217" s="96">
        <v>45385</v>
      </c>
      <c r="AF217" s="96">
        <v>45458</v>
      </c>
      <c r="AG217" t="s">
        <v>2948</v>
      </c>
      <c r="AH217" s="96">
        <v>45458</v>
      </c>
      <c r="AI217" t="s">
        <v>106</v>
      </c>
      <c r="AJ217" s="96">
        <v>45458</v>
      </c>
      <c r="AK217" t="s">
        <v>2948</v>
      </c>
      <c r="AL217" t="s">
        <v>76</v>
      </c>
      <c r="AQ217" t="s">
        <v>2959</v>
      </c>
      <c r="AR217">
        <v>3202694998</v>
      </c>
      <c r="AS217" t="s">
        <v>2960</v>
      </c>
      <c r="AT217" t="s">
        <v>854</v>
      </c>
      <c r="AU217" t="s">
        <v>121</v>
      </c>
      <c r="AV217" t="s">
        <v>2961</v>
      </c>
      <c r="AW217" t="s">
        <v>1181</v>
      </c>
      <c r="AX217" t="s">
        <v>123</v>
      </c>
      <c r="AY217" t="s">
        <v>2183</v>
      </c>
      <c r="AZ217" t="s">
        <v>124</v>
      </c>
      <c r="BA217" s="96">
        <v>32242</v>
      </c>
      <c r="BB217">
        <v>36</v>
      </c>
      <c r="BC217" s="95" t="s">
        <v>2962</v>
      </c>
    </row>
    <row r="218" spans="1:56" ht="22.5" customHeight="1">
      <c r="A218">
        <v>2024</v>
      </c>
      <c r="B218" t="s">
        <v>2963</v>
      </c>
      <c r="C218">
        <v>102395</v>
      </c>
      <c r="D218" t="s">
        <v>57</v>
      </c>
      <c r="E218" t="s">
        <v>2964</v>
      </c>
      <c r="F218" t="s">
        <v>2965</v>
      </c>
      <c r="G218" t="s">
        <v>97</v>
      </c>
      <c r="H218" t="s">
        <v>1168</v>
      </c>
      <c r="I218" t="s">
        <v>1169</v>
      </c>
      <c r="L218" t="s">
        <v>2966</v>
      </c>
      <c r="M218">
        <v>1015426758</v>
      </c>
      <c r="N218" t="s">
        <v>2183</v>
      </c>
      <c r="O218">
        <v>1978</v>
      </c>
      <c r="P218">
        <v>28000000</v>
      </c>
      <c r="Q218">
        <v>0</v>
      </c>
      <c r="R218">
        <v>0</v>
      </c>
      <c r="S218">
        <v>28000000</v>
      </c>
      <c r="T218">
        <v>7000000</v>
      </c>
      <c r="W218">
        <v>1</v>
      </c>
      <c r="X218" t="s">
        <v>1171</v>
      </c>
      <c r="Y218" t="s">
        <v>902</v>
      </c>
      <c r="AA218" t="s">
        <v>2967</v>
      </c>
      <c r="AB218" t="s">
        <v>2968</v>
      </c>
      <c r="AC218" t="s">
        <v>116</v>
      </c>
      <c r="AD218" s="96">
        <v>45383</v>
      </c>
      <c r="AE218" s="96">
        <v>45386</v>
      </c>
      <c r="AF218" s="96">
        <v>45458</v>
      </c>
      <c r="AG218" t="s">
        <v>2896</v>
      </c>
      <c r="AH218" s="96">
        <v>45458</v>
      </c>
      <c r="AI218" t="s">
        <v>106</v>
      </c>
      <c r="AJ218" s="96">
        <v>45458</v>
      </c>
      <c r="AK218" t="s">
        <v>2896</v>
      </c>
      <c r="AL218" t="s">
        <v>76</v>
      </c>
      <c r="AQ218" t="s">
        <v>2969</v>
      </c>
      <c r="AR218">
        <v>3118946142</v>
      </c>
      <c r="AS218" t="s">
        <v>2970</v>
      </c>
      <c r="AT218" t="s">
        <v>120</v>
      </c>
      <c r="AU218" t="s">
        <v>121</v>
      </c>
      <c r="AV218" t="s">
        <v>2971</v>
      </c>
      <c r="AW218" t="s">
        <v>1195</v>
      </c>
      <c r="AX218" t="s">
        <v>123</v>
      </c>
      <c r="AY218" t="s">
        <v>2183</v>
      </c>
      <c r="AZ218" t="s">
        <v>124</v>
      </c>
      <c r="BA218" s="96">
        <v>33504</v>
      </c>
      <c r="BB218">
        <v>32</v>
      </c>
      <c r="BC218" t="s">
        <v>2399</v>
      </c>
    </row>
    <row r="219" spans="1:56" ht="22.5" customHeight="1">
      <c r="A219">
        <v>2024</v>
      </c>
      <c r="B219" t="s">
        <v>2972</v>
      </c>
      <c r="C219">
        <v>105774</v>
      </c>
      <c r="D219" t="s">
        <v>57</v>
      </c>
      <c r="E219" t="s">
        <v>2973</v>
      </c>
      <c r="F219" t="s">
        <v>2974</v>
      </c>
      <c r="G219" t="s">
        <v>97</v>
      </c>
      <c r="H219" t="s">
        <v>1168</v>
      </c>
      <c r="I219" t="s">
        <v>1211</v>
      </c>
      <c r="L219" t="s">
        <v>2975</v>
      </c>
      <c r="M219">
        <v>1010164826</v>
      </c>
      <c r="N219" t="s">
        <v>113</v>
      </c>
      <c r="O219">
        <v>1978</v>
      </c>
      <c r="P219">
        <v>14289000</v>
      </c>
      <c r="Q219">
        <v>0</v>
      </c>
      <c r="R219">
        <v>0</v>
      </c>
      <c r="S219">
        <v>14289000</v>
      </c>
      <c r="T219">
        <v>4763000</v>
      </c>
      <c r="W219">
        <v>1</v>
      </c>
      <c r="X219" t="s">
        <v>1171</v>
      </c>
      <c r="Y219" t="s">
        <v>902</v>
      </c>
      <c r="AA219" t="s">
        <v>2976</v>
      </c>
      <c r="AB219" t="s">
        <v>2977</v>
      </c>
      <c r="AC219" t="s">
        <v>1374</v>
      </c>
      <c r="AD219" s="96">
        <v>45377</v>
      </c>
      <c r="AE219" s="96">
        <v>45383</v>
      </c>
      <c r="AF219" s="96">
        <v>45473</v>
      </c>
      <c r="AG219" t="s">
        <v>91</v>
      </c>
      <c r="AH219" s="96">
        <v>45473</v>
      </c>
      <c r="AI219" t="s">
        <v>106</v>
      </c>
      <c r="AJ219" s="96">
        <v>45473</v>
      </c>
      <c r="AK219" t="s">
        <v>91</v>
      </c>
      <c r="AL219" t="s">
        <v>76</v>
      </c>
      <c r="AQ219" t="s">
        <v>2978</v>
      </c>
      <c r="AR219">
        <v>3132288290</v>
      </c>
      <c r="AS219" t="s">
        <v>2979</v>
      </c>
      <c r="AT219" t="s">
        <v>136</v>
      </c>
      <c r="AU219" t="s">
        <v>121</v>
      </c>
      <c r="AV219" t="s">
        <v>2980</v>
      </c>
      <c r="AW219" t="s">
        <v>1181</v>
      </c>
      <c r="AX219" t="s">
        <v>123</v>
      </c>
      <c r="AY219" t="s">
        <v>2183</v>
      </c>
      <c r="AZ219" t="s">
        <v>124</v>
      </c>
      <c r="BA219" s="96">
        <v>31537</v>
      </c>
      <c r="BB219">
        <v>38</v>
      </c>
      <c r="BC219" t="s">
        <v>2981</v>
      </c>
    </row>
    <row r="220" spans="1:56" ht="22.5" customHeight="1">
      <c r="A220">
        <v>2024</v>
      </c>
      <c r="B220" t="s">
        <v>2982</v>
      </c>
      <c r="C220">
        <v>102216</v>
      </c>
      <c r="D220" t="s">
        <v>57</v>
      </c>
      <c r="E220" t="s">
        <v>2983</v>
      </c>
      <c r="F220" t="s">
        <v>2984</v>
      </c>
      <c r="G220" t="s">
        <v>97</v>
      </c>
      <c r="H220" t="s">
        <v>1168</v>
      </c>
      <c r="I220" t="s">
        <v>1169</v>
      </c>
      <c r="L220" t="s">
        <v>2985</v>
      </c>
      <c r="M220">
        <v>1072719986</v>
      </c>
      <c r="N220" t="s">
        <v>2986</v>
      </c>
      <c r="O220">
        <v>1979</v>
      </c>
      <c r="P220">
        <v>20200000</v>
      </c>
      <c r="Q220">
        <v>0</v>
      </c>
      <c r="R220">
        <v>0</v>
      </c>
      <c r="S220">
        <v>20200000</v>
      </c>
      <c r="T220">
        <v>5050000</v>
      </c>
      <c r="W220">
        <v>5</v>
      </c>
      <c r="X220" t="s">
        <v>1171</v>
      </c>
      <c r="Y220" t="s">
        <v>902</v>
      </c>
      <c r="AA220" s="95" t="s">
        <v>2987</v>
      </c>
      <c r="AB220" t="s">
        <v>2988</v>
      </c>
      <c r="AC220" t="s">
        <v>1451</v>
      </c>
      <c r="AD220" s="96">
        <v>45377</v>
      </c>
      <c r="AE220" s="96">
        <v>45385</v>
      </c>
      <c r="AF220" s="96">
        <v>45458</v>
      </c>
      <c r="AG220" t="s">
        <v>2948</v>
      </c>
      <c r="AH220" s="96">
        <v>45458</v>
      </c>
      <c r="AI220" t="s">
        <v>106</v>
      </c>
      <c r="AJ220" s="96">
        <v>45458</v>
      </c>
      <c r="AK220" t="s">
        <v>2948</v>
      </c>
      <c r="AL220" t="s">
        <v>76</v>
      </c>
      <c r="AQ220" t="s">
        <v>2989</v>
      </c>
      <c r="AR220">
        <v>3213125137</v>
      </c>
      <c r="AS220" t="s">
        <v>2990</v>
      </c>
      <c r="AT220" t="s">
        <v>136</v>
      </c>
      <c r="AU220" t="s">
        <v>121</v>
      </c>
      <c r="AV220" t="s">
        <v>2991</v>
      </c>
      <c r="AW220" t="s">
        <v>1195</v>
      </c>
      <c r="AX220" t="s">
        <v>123</v>
      </c>
      <c r="AY220" t="s">
        <v>2992</v>
      </c>
      <c r="AZ220" t="s">
        <v>124</v>
      </c>
      <c r="BA220" s="96">
        <v>35044</v>
      </c>
      <c r="BB220">
        <v>28</v>
      </c>
      <c r="BC220" t="s">
        <v>2097</v>
      </c>
    </row>
    <row r="221" spans="1:56" ht="22.5" hidden="1" customHeight="1">
      <c r="A221">
        <v>2024</v>
      </c>
      <c r="B221" t="s">
        <v>2993</v>
      </c>
      <c r="C221">
        <v>104861</v>
      </c>
      <c r="D221" t="s">
        <v>57</v>
      </c>
      <c r="E221" t="s">
        <v>2994</v>
      </c>
      <c r="F221" t="s">
        <v>2995</v>
      </c>
      <c r="G221" t="s">
        <v>397</v>
      </c>
      <c r="H221" t="s">
        <v>127</v>
      </c>
      <c r="I221" t="s">
        <v>62</v>
      </c>
      <c r="L221" t="s">
        <v>2996</v>
      </c>
      <c r="M221" t="s">
        <v>2997</v>
      </c>
      <c r="N221" t="s">
        <v>113</v>
      </c>
      <c r="O221" t="s">
        <v>65</v>
      </c>
      <c r="P221">
        <v>1978319611</v>
      </c>
      <c r="Q221">
        <v>0</v>
      </c>
      <c r="R221">
        <v>0</v>
      </c>
      <c r="S221">
        <v>1978319611</v>
      </c>
      <c r="T221" t="s">
        <v>66</v>
      </c>
      <c r="U221" t="s">
        <v>2998</v>
      </c>
      <c r="W221" t="s">
        <v>77</v>
      </c>
      <c r="X221" t="s">
        <v>576</v>
      </c>
      <c r="Y221" t="s">
        <v>902</v>
      </c>
      <c r="AA221" t="s">
        <v>2999</v>
      </c>
      <c r="AB221" t="s">
        <v>3000</v>
      </c>
      <c r="AC221" t="s">
        <v>116</v>
      </c>
      <c r="AD221" s="96">
        <v>45377</v>
      </c>
      <c r="AE221" s="96">
        <v>45383</v>
      </c>
      <c r="AF221" s="96">
        <v>45780</v>
      </c>
      <c r="AG221" t="s">
        <v>3001</v>
      </c>
      <c r="AH221" s="96">
        <v>45780</v>
      </c>
      <c r="AI221" t="s">
        <v>106</v>
      </c>
      <c r="AJ221" s="96">
        <v>45780</v>
      </c>
      <c r="AK221" t="s">
        <v>3001</v>
      </c>
      <c r="AL221" t="s">
        <v>76</v>
      </c>
      <c r="AQ221" t="s">
        <v>3002</v>
      </c>
      <c r="AR221">
        <v>3217104427</v>
      </c>
      <c r="AS221" t="s">
        <v>3003</v>
      </c>
      <c r="AW221" t="s">
        <v>77</v>
      </c>
      <c r="AX221" t="s">
        <v>123</v>
      </c>
      <c r="AY221" t="s">
        <v>113</v>
      </c>
      <c r="AZ221" t="s">
        <v>124</v>
      </c>
      <c r="BB221" t="s">
        <v>66</v>
      </c>
      <c r="BC221" t="s">
        <v>77</v>
      </c>
    </row>
    <row r="222" spans="1:56" ht="22.5" hidden="1" customHeight="1">
      <c r="A222">
        <v>2024</v>
      </c>
      <c r="B222" t="s">
        <v>3004</v>
      </c>
      <c r="C222" t="s">
        <v>77</v>
      </c>
      <c r="D222" t="s">
        <v>57</v>
      </c>
      <c r="E222" t="s">
        <v>3005</v>
      </c>
      <c r="F222" t="s">
        <v>3006</v>
      </c>
      <c r="G222" t="s">
        <v>197</v>
      </c>
      <c r="H222" t="s">
        <v>294</v>
      </c>
      <c r="I222" t="s">
        <v>62</v>
      </c>
      <c r="L222" t="s">
        <v>295</v>
      </c>
      <c r="M222">
        <v>860002400</v>
      </c>
      <c r="N222" t="s">
        <v>113</v>
      </c>
      <c r="O222" t="s">
        <v>65</v>
      </c>
      <c r="P222">
        <v>313331927</v>
      </c>
      <c r="Q222">
        <v>0</v>
      </c>
      <c r="R222">
        <v>0</v>
      </c>
      <c r="S222">
        <v>313331927</v>
      </c>
      <c r="T222" t="s">
        <v>66</v>
      </c>
      <c r="W222" t="s">
        <v>77</v>
      </c>
      <c r="X222" t="s">
        <v>85</v>
      </c>
      <c r="Y222" t="s">
        <v>902</v>
      </c>
      <c r="AA222" t="s">
        <v>3007</v>
      </c>
      <c r="AB222" t="s">
        <v>3008</v>
      </c>
      <c r="AC222" t="s">
        <v>116</v>
      </c>
      <c r="AD222" s="96">
        <v>45377</v>
      </c>
      <c r="AE222" s="96">
        <v>45392</v>
      </c>
      <c r="AF222" s="96">
        <v>45757</v>
      </c>
      <c r="AG222" t="s">
        <v>3009</v>
      </c>
      <c r="AH222" s="96">
        <v>45757</v>
      </c>
      <c r="AI222" t="s">
        <v>106</v>
      </c>
      <c r="AJ222" s="96">
        <v>45757</v>
      </c>
      <c r="AK222" t="s">
        <v>3009</v>
      </c>
      <c r="AL222" t="s">
        <v>76</v>
      </c>
      <c r="AQ222" t="s">
        <v>299</v>
      </c>
      <c r="AR222">
        <v>6013485757</v>
      </c>
      <c r="AS222" t="s">
        <v>300</v>
      </c>
      <c r="AT222" t="s">
        <v>301</v>
      </c>
      <c r="AU222" t="s">
        <v>302</v>
      </c>
      <c r="AV222" t="s">
        <v>303</v>
      </c>
      <c r="AW222" t="s">
        <v>77</v>
      </c>
      <c r="AX222" t="s">
        <v>123</v>
      </c>
      <c r="AY222" t="s">
        <v>113</v>
      </c>
      <c r="AZ222" t="s">
        <v>124</v>
      </c>
      <c r="BA222" s="96">
        <v>26400</v>
      </c>
      <c r="BB222" t="s">
        <v>66</v>
      </c>
      <c r="BC222" t="s">
        <v>77</v>
      </c>
    </row>
    <row r="223" spans="1:56" ht="22.5" customHeight="1">
      <c r="A223">
        <v>2024</v>
      </c>
      <c r="B223" t="s">
        <v>3010</v>
      </c>
      <c r="C223">
        <v>102520</v>
      </c>
      <c r="D223" t="s">
        <v>57</v>
      </c>
      <c r="E223" t="s">
        <v>3011</v>
      </c>
      <c r="F223" t="s">
        <v>3012</v>
      </c>
      <c r="G223" t="s">
        <v>97</v>
      </c>
      <c r="H223" t="s">
        <v>1168</v>
      </c>
      <c r="I223" t="s">
        <v>1169</v>
      </c>
      <c r="L223" t="s">
        <v>3013</v>
      </c>
      <c r="M223">
        <v>91161674</v>
      </c>
      <c r="N223" t="s">
        <v>3014</v>
      </c>
      <c r="O223">
        <v>1979</v>
      </c>
      <c r="P223">
        <v>20200000</v>
      </c>
      <c r="Q223">
        <v>0</v>
      </c>
      <c r="R223">
        <v>0</v>
      </c>
      <c r="S223">
        <v>20200000</v>
      </c>
      <c r="T223">
        <v>5050000</v>
      </c>
      <c r="W223">
        <v>5</v>
      </c>
      <c r="X223" t="s">
        <v>1171</v>
      </c>
      <c r="Y223" t="s">
        <v>902</v>
      </c>
      <c r="AA223" t="s">
        <v>3015</v>
      </c>
      <c r="AB223" t="s">
        <v>3016</v>
      </c>
      <c r="AC223" t="s">
        <v>1451</v>
      </c>
      <c r="AD223" s="96">
        <v>45373</v>
      </c>
      <c r="AE223" s="96">
        <v>45384</v>
      </c>
      <c r="AF223" s="96">
        <v>45458</v>
      </c>
      <c r="AG223" t="s">
        <v>3017</v>
      </c>
      <c r="AH223" s="96">
        <v>45458</v>
      </c>
      <c r="AI223" t="s">
        <v>106</v>
      </c>
      <c r="AJ223" s="96">
        <v>45458</v>
      </c>
      <c r="AK223" t="s">
        <v>3017</v>
      </c>
      <c r="AL223" t="s">
        <v>76</v>
      </c>
      <c r="AQ223" t="s">
        <v>3018</v>
      </c>
      <c r="AR223">
        <v>3183866311</v>
      </c>
      <c r="AS223" t="s">
        <v>3019</v>
      </c>
      <c r="AT223" t="s">
        <v>854</v>
      </c>
      <c r="AU223" t="s">
        <v>121</v>
      </c>
      <c r="AV223" t="s">
        <v>3020</v>
      </c>
      <c r="AW223" t="s">
        <v>1195</v>
      </c>
      <c r="AX223" t="s">
        <v>123</v>
      </c>
      <c r="AY223" t="s">
        <v>3021</v>
      </c>
      <c r="AZ223" t="s">
        <v>2534</v>
      </c>
      <c r="BA223" s="96">
        <v>31121</v>
      </c>
      <c r="BB223">
        <v>39</v>
      </c>
      <c r="BC223" t="s">
        <v>3022</v>
      </c>
    </row>
    <row r="224" spans="1:56" ht="22.5" customHeight="1">
      <c r="A224">
        <v>2024</v>
      </c>
      <c r="B224" t="s">
        <v>3023</v>
      </c>
      <c r="C224">
        <v>102484</v>
      </c>
      <c r="D224" t="s">
        <v>57</v>
      </c>
      <c r="E224" t="s">
        <v>3024</v>
      </c>
      <c r="F224" t="s">
        <v>3025</v>
      </c>
      <c r="G224" t="s">
        <v>97</v>
      </c>
      <c r="H224" t="s">
        <v>1168</v>
      </c>
      <c r="I224" t="s">
        <v>1211</v>
      </c>
      <c r="L224" t="s">
        <v>3026</v>
      </c>
      <c r="M224">
        <v>1019099829</v>
      </c>
      <c r="N224" t="s">
        <v>3027</v>
      </c>
      <c r="O224">
        <v>1979</v>
      </c>
      <c r="P224">
        <v>10200000</v>
      </c>
      <c r="Q224">
        <v>0</v>
      </c>
      <c r="R224">
        <v>0</v>
      </c>
      <c r="S224">
        <v>10200000</v>
      </c>
      <c r="T224">
        <v>2550000</v>
      </c>
      <c r="W224">
        <v>1</v>
      </c>
      <c r="X224" t="s">
        <v>1171</v>
      </c>
      <c r="Y224" t="s">
        <v>902</v>
      </c>
      <c r="AA224" t="s">
        <v>2683</v>
      </c>
      <c r="AB224" t="s">
        <v>3028</v>
      </c>
      <c r="AC224" t="s">
        <v>2793</v>
      </c>
      <c r="AD224" s="96">
        <v>45373</v>
      </c>
      <c r="AE224" s="96">
        <v>45383</v>
      </c>
      <c r="AF224" s="96">
        <v>45458</v>
      </c>
      <c r="AG224" t="s">
        <v>173</v>
      </c>
      <c r="AH224" s="96">
        <v>45458</v>
      </c>
      <c r="AI224" t="s">
        <v>106</v>
      </c>
      <c r="AJ224" s="96">
        <v>45458</v>
      </c>
      <c r="AK224" t="s">
        <v>173</v>
      </c>
      <c r="AL224" t="s">
        <v>76</v>
      </c>
      <c r="AW224" t="s">
        <v>1181</v>
      </c>
      <c r="AX224" t="s">
        <v>123</v>
      </c>
      <c r="AY224" t="s">
        <v>113</v>
      </c>
      <c r="AZ224" t="s">
        <v>124</v>
      </c>
      <c r="BA224" s="96">
        <v>34559</v>
      </c>
      <c r="BB224">
        <v>29</v>
      </c>
      <c r="BD224" t="s">
        <v>3029</v>
      </c>
    </row>
    <row r="225" spans="1:56" ht="22.5" customHeight="1">
      <c r="A225">
        <v>2024</v>
      </c>
      <c r="B225" t="s">
        <v>3030</v>
      </c>
      <c r="C225">
        <v>102501</v>
      </c>
      <c r="D225" t="s">
        <v>57</v>
      </c>
      <c r="E225" t="s">
        <v>3031</v>
      </c>
      <c r="F225" t="s">
        <v>3032</v>
      </c>
      <c r="G225" t="s">
        <v>97</v>
      </c>
      <c r="H225" t="s">
        <v>1168</v>
      </c>
      <c r="I225" t="s">
        <v>1169</v>
      </c>
      <c r="L225" t="s">
        <v>3033</v>
      </c>
      <c r="M225">
        <v>79938600</v>
      </c>
      <c r="N225" t="s">
        <v>3027</v>
      </c>
      <c r="O225">
        <v>1979</v>
      </c>
      <c r="P225">
        <v>28000000</v>
      </c>
      <c r="Q225">
        <v>0</v>
      </c>
      <c r="R225">
        <v>0</v>
      </c>
      <c r="S225">
        <v>28000000</v>
      </c>
      <c r="T225">
        <v>7000000</v>
      </c>
      <c r="W225">
        <v>5</v>
      </c>
      <c r="X225" t="s">
        <v>1171</v>
      </c>
      <c r="Y225" t="s">
        <v>902</v>
      </c>
      <c r="AA225" t="s">
        <v>2624</v>
      </c>
      <c r="AB225" t="s">
        <v>3034</v>
      </c>
      <c r="AC225" t="s">
        <v>2685</v>
      </c>
      <c r="AD225" s="96">
        <v>45373</v>
      </c>
      <c r="AE225" s="96">
        <v>45383</v>
      </c>
      <c r="AF225" s="96">
        <v>45458</v>
      </c>
      <c r="AG225" t="s">
        <v>173</v>
      </c>
      <c r="AH225" s="96">
        <v>45458</v>
      </c>
      <c r="AI225" t="s">
        <v>106</v>
      </c>
      <c r="AJ225" s="96">
        <v>45458</v>
      </c>
      <c r="AK225" t="s">
        <v>173</v>
      </c>
      <c r="AL225" t="s">
        <v>76</v>
      </c>
      <c r="AQ225" t="s">
        <v>3035</v>
      </c>
      <c r="AR225">
        <v>3118433446</v>
      </c>
      <c r="AS225" t="s">
        <v>3036</v>
      </c>
      <c r="AT225" t="s">
        <v>854</v>
      </c>
      <c r="AU225" t="s">
        <v>121</v>
      </c>
      <c r="AV225" t="s">
        <v>3037</v>
      </c>
      <c r="AW225" t="s">
        <v>1195</v>
      </c>
      <c r="AX225" t="s">
        <v>123</v>
      </c>
      <c r="AY225" t="s">
        <v>113</v>
      </c>
      <c r="AZ225" t="s">
        <v>124</v>
      </c>
      <c r="BA225" s="96">
        <v>29315</v>
      </c>
      <c r="BB225">
        <v>44</v>
      </c>
      <c r="BC225" t="s">
        <v>3038</v>
      </c>
    </row>
    <row r="226" spans="1:56" ht="22.5" customHeight="1">
      <c r="A226">
        <v>2024</v>
      </c>
      <c r="B226" t="s">
        <v>3039</v>
      </c>
      <c r="C226">
        <v>103599</v>
      </c>
      <c r="D226" t="s">
        <v>57</v>
      </c>
      <c r="E226" t="s">
        <v>3040</v>
      </c>
      <c r="F226" t="s">
        <v>3041</v>
      </c>
      <c r="G226" t="s">
        <v>97</v>
      </c>
      <c r="H226" t="s">
        <v>1168</v>
      </c>
      <c r="I226" t="s">
        <v>1169</v>
      </c>
      <c r="L226" t="s">
        <v>3042</v>
      </c>
      <c r="M226">
        <v>26872947</v>
      </c>
      <c r="N226" t="s">
        <v>3043</v>
      </c>
      <c r="O226">
        <v>1977</v>
      </c>
      <c r="P226">
        <v>15150000</v>
      </c>
      <c r="Q226">
        <v>0</v>
      </c>
      <c r="R226">
        <v>0</v>
      </c>
      <c r="S226">
        <v>15150000</v>
      </c>
      <c r="T226">
        <v>5050000</v>
      </c>
      <c r="W226">
        <v>1</v>
      </c>
      <c r="X226" t="s">
        <v>1171</v>
      </c>
      <c r="Y226" t="s">
        <v>902</v>
      </c>
      <c r="AA226" t="s">
        <v>3044</v>
      </c>
      <c r="AB226" t="s">
        <v>3045</v>
      </c>
      <c r="AC226" t="s">
        <v>145</v>
      </c>
      <c r="AD226" s="96">
        <v>45373</v>
      </c>
      <c r="AE226" s="96">
        <v>45383</v>
      </c>
      <c r="AF226" s="96">
        <v>45458</v>
      </c>
      <c r="AG226" t="s">
        <v>173</v>
      </c>
      <c r="AH226" s="96">
        <v>45458</v>
      </c>
      <c r="AI226" t="s">
        <v>106</v>
      </c>
      <c r="AJ226" s="96">
        <v>45458</v>
      </c>
      <c r="AK226" t="s">
        <v>173</v>
      </c>
      <c r="AL226" t="s">
        <v>76</v>
      </c>
      <c r="AQ226" t="s">
        <v>3046</v>
      </c>
      <c r="AR226">
        <v>3158654272</v>
      </c>
      <c r="AS226" t="s">
        <v>3047</v>
      </c>
      <c r="AT226" t="s">
        <v>1179</v>
      </c>
      <c r="AU226" t="s">
        <v>121</v>
      </c>
      <c r="AV226" t="s">
        <v>3048</v>
      </c>
      <c r="AW226" t="s">
        <v>1181</v>
      </c>
      <c r="AX226" t="s">
        <v>123</v>
      </c>
      <c r="AY226" t="s">
        <v>3049</v>
      </c>
      <c r="AZ226" t="s">
        <v>868</v>
      </c>
      <c r="BA226" s="96">
        <v>21981</v>
      </c>
      <c r="BB226">
        <v>64</v>
      </c>
      <c r="BC226" t="s">
        <v>3050</v>
      </c>
    </row>
    <row r="227" spans="1:56" ht="22.5" customHeight="1">
      <c r="A227">
        <v>2024</v>
      </c>
      <c r="B227" t="s">
        <v>3051</v>
      </c>
      <c r="C227">
        <v>102646</v>
      </c>
      <c r="D227" t="s">
        <v>57</v>
      </c>
      <c r="E227" t="s">
        <v>3052</v>
      </c>
      <c r="F227" t="s">
        <v>3053</v>
      </c>
      <c r="G227" t="s">
        <v>97</v>
      </c>
      <c r="H227" t="s">
        <v>1168</v>
      </c>
      <c r="I227" t="s">
        <v>1169</v>
      </c>
      <c r="L227" t="s">
        <v>3054</v>
      </c>
      <c r="M227">
        <v>1233894628</v>
      </c>
      <c r="N227" t="s">
        <v>3027</v>
      </c>
      <c r="O227">
        <v>1978</v>
      </c>
      <c r="P227">
        <v>20200000</v>
      </c>
      <c r="Q227">
        <v>0</v>
      </c>
      <c r="R227">
        <v>0</v>
      </c>
      <c r="S227">
        <v>20200000</v>
      </c>
      <c r="T227">
        <v>5050000</v>
      </c>
      <c r="W227">
        <v>1</v>
      </c>
      <c r="X227" t="s">
        <v>1171</v>
      </c>
      <c r="Y227" t="s">
        <v>902</v>
      </c>
      <c r="AA227" t="s">
        <v>3055</v>
      </c>
      <c r="AB227" t="s">
        <v>3056</v>
      </c>
      <c r="AC227" t="s">
        <v>234</v>
      </c>
      <c r="AD227" s="96">
        <v>45373</v>
      </c>
      <c r="AE227" s="96">
        <v>45384</v>
      </c>
      <c r="AF227" s="96">
        <v>45458</v>
      </c>
      <c r="AG227" t="s">
        <v>3017</v>
      </c>
      <c r="AH227" s="96">
        <v>45458</v>
      </c>
      <c r="AI227" t="s">
        <v>106</v>
      </c>
      <c r="AJ227" s="96">
        <v>45458</v>
      </c>
      <c r="AK227" t="s">
        <v>3017</v>
      </c>
      <c r="AL227" t="s">
        <v>76</v>
      </c>
      <c r="AQ227" t="s">
        <v>3057</v>
      </c>
      <c r="AR227">
        <v>3057924469</v>
      </c>
      <c r="AS227" t="s">
        <v>3058</v>
      </c>
      <c r="AT227" t="s">
        <v>136</v>
      </c>
      <c r="AU227" t="s">
        <v>121</v>
      </c>
      <c r="AV227" t="s">
        <v>3059</v>
      </c>
      <c r="AW227" t="s">
        <v>1195</v>
      </c>
      <c r="AX227" t="s">
        <v>123</v>
      </c>
      <c r="AY227" t="s">
        <v>113</v>
      </c>
      <c r="AZ227" t="s">
        <v>124</v>
      </c>
      <c r="BA227" s="96">
        <v>35758</v>
      </c>
      <c r="BB227">
        <v>26</v>
      </c>
      <c r="BC227" t="s">
        <v>3060</v>
      </c>
    </row>
    <row r="228" spans="1:56" ht="22.5" customHeight="1">
      <c r="A228">
        <v>2024</v>
      </c>
      <c r="B228" t="s">
        <v>3061</v>
      </c>
      <c r="C228">
        <v>102396</v>
      </c>
      <c r="D228" t="s">
        <v>57</v>
      </c>
      <c r="E228" t="s">
        <v>3062</v>
      </c>
      <c r="F228" t="s">
        <v>3063</v>
      </c>
      <c r="G228" t="s">
        <v>97</v>
      </c>
      <c r="H228" t="s">
        <v>1168</v>
      </c>
      <c r="I228" t="s">
        <v>1169</v>
      </c>
      <c r="L228" t="s">
        <v>3064</v>
      </c>
      <c r="M228">
        <v>1019081121</v>
      </c>
      <c r="N228" t="s">
        <v>3027</v>
      </c>
      <c r="O228">
        <v>1953</v>
      </c>
      <c r="P228">
        <v>20200000</v>
      </c>
      <c r="Q228">
        <v>0</v>
      </c>
      <c r="R228">
        <v>0</v>
      </c>
      <c r="S228">
        <v>20200000</v>
      </c>
      <c r="T228">
        <v>5050000</v>
      </c>
      <c r="W228">
        <v>1</v>
      </c>
      <c r="X228" t="s">
        <v>1171</v>
      </c>
      <c r="Y228" t="s">
        <v>902</v>
      </c>
      <c r="AA228" t="s">
        <v>3065</v>
      </c>
      <c r="AB228" t="s">
        <v>3066</v>
      </c>
      <c r="AC228" t="s">
        <v>633</v>
      </c>
      <c r="AD228" s="96">
        <v>45373</v>
      </c>
      <c r="AE228" s="96">
        <v>45383</v>
      </c>
      <c r="AF228" s="96">
        <v>45458</v>
      </c>
      <c r="AG228" t="s">
        <v>173</v>
      </c>
      <c r="AH228" s="96">
        <v>45458</v>
      </c>
      <c r="AI228" t="s">
        <v>106</v>
      </c>
      <c r="AJ228" s="96">
        <v>45458</v>
      </c>
      <c r="AK228" t="s">
        <v>173</v>
      </c>
      <c r="AL228" t="s">
        <v>76</v>
      </c>
      <c r="AQ228" t="s">
        <v>3067</v>
      </c>
      <c r="AR228" t="s">
        <v>3068</v>
      </c>
      <c r="AS228" t="s">
        <v>3069</v>
      </c>
      <c r="AT228" t="s">
        <v>854</v>
      </c>
      <c r="AU228" t="s">
        <v>121</v>
      </c>
      <c r="AV228" t="s">
        <v>3070</v>
      </c>
      <c r="AW228" t="s">
        <v>1181</v>
      </c>
      <c r="AX228" t="s">
        <v>123</v>
      </c>
      <c r="AY228" t="s">
        <v>113</v>
      </c>
      <c r="AZ228" t="s">
        <v>124</v>
      </c>
      <c r="BA228" s="96">
        <v>34049</v>
      </c>
      <c r="BB228">
        <v>31</v>
      </c>
      <c r="BC228" t="s">
        <v>1196</v>
      </c>
    </row>
    <row r="229" spans="1:56" ht="22.5" customHeight="1">
      <c r="A229">
        <v>2024</v>
      </c>
      <c r="B229" t="s">
        <v>3071</v>
      </c>
      <c r="C229">
        <v>102506</v>
      </c>
      <c r="D229" t="s">
        <v>57</v>
      </c>
      <c r="E229" t="s">
        <v>3072</v>
      </c>
      <c r="F229" t="s">
        <v>3073</v>
      </c>
      <c r="G229" t="s">
        <v>97</v>
      </c>
      <c r="H229" t="s">
        <v>1168</v>
      </c>
      <c r="I229" t="s">
        <v>1169</v>
      </c>
      <c r="L229" t="s">
        <v>3074</v>
      </c>
      <c r="M229">
        <v>79865830</v>
      </c>
      <c r="N229" t="s">
        <v>3027</v>
      </c>
      <c r="O229">
        <v>1979</v>
      </c>
      <c r="P229">
        <v>20200000</v>
      </c>
      <c r="Q229">
        <v>0</v>
      </c>
      <c r="R229">
        <v>0</v>
      </c>
      <c r="S229">
        <v>20200000</v>
      </c>
      <c r="T229">
        <v>5050000</v>
      </c>
      <c r="W229">
        <v>5</v>
      </c>
      <c r="X229" t="s">
        <v>1171</v>
      </c>
      <c r="Y229" t="s">
        <v>902</v>
      </c>
      <c r="AA229" t="s">
        <v>3075</v>
      </c>
      <c r="AB229" t="s">
        <v>3076</v>
      </c>
      <c r="AC229" t="s">
        <v>1451</v>
      </c>
      <c r="AD229" s="96">
        <v>45373</v>
      </c>
      <c r="AE229" s="96">
        <v>45388</v>
      </c>
      <c r="AF229" s="96">
        <v>45458</v>
      </c>
      <c r="AG229" t="s">
        <v>3077</v>
      </c>
      <c r="AH229" s="96">
        <v>45458</v>
      </c>
      <c r="AI229" t="s">
        <v>106</v>
      </c>
      <c r="AJ229" s="96">
        <v>45458</v>
      </c>
      <c r="AK229" t="s">
        <v>3077</v>
      </c>
      <c r="AL229" t="s">
        <v>76</v>
      </c>
      <c r="AQ229" t="s">
        <v>3078</v>
      </c>
      <c r="AR229">
        <v>3213262557</v>
      </c>
      <c r="AS229" t="s">
        <v>3079</v>
      </c>
      <c r="AT229" t="s">
        <v>1868</v>
      </c>
      <c r="AU229" t="s">
        <v>121</v>
      </c>
      <c r="AV229" t="s">
        <v>3080</v>
      </c>
      <c r="AW229" t="s">
        <v>1195</v>
      </c>
      <c r="AX229" t="s">
        <v>123</v>
      </c>
      <c r="AY229" t="s">
        <v>113</v>
      </c>
      <c r="AZ229" t="s">
        <v>124</v>
      </c>
      <c r="BA229" s="96">
        <v>28001</v>
      </c>
      <c r="BB229">
        <v>47</v>
      </c>
      <c r="BC229" t="s">
        <v>2720</v>
      </c>
    </row>
    <row r="230" spans="1:56" ht="22.5" customHeight="1">
      <c r="A230">
        <v>2024</v>
      </c>
      <c r="B230" t="s">
        <v>3081</v>
      </c>
      <c r="C230">
        <v>106926</v>
      </c>
      <c r="D230" t="s">
        <v>57</v>
      </c>
      <c r="E230" t="s">
        <v>3082</v>
      </c>
      <c r="F230" t="s">
        <v>3083</v>
      </c>
      <c r="G230" t="s">
        <v>97</v>
      </c>
      <c r="H230" t="s">
        <v>476</v>
      </c>
      <c r="I230" t="s">
        <v>62</v>
      </c>
      <c r="L230" t="s">
        <v>3084</v>
      </c>
      <c r="M230">
        <v>860353174</v>
      </c>
      <c r="N230" t="s">
        <v>113</v>
      </c>
      <c r="O230" t="s">
        <v>65</v>
      </c>
      <c r="P230">
        <v>360000000</v>
      </c>
      <c r="Q230">
        <v>0</v>
      </c>
      <c r="R230">
        <v>0</v>
      </c>
      <c r="S230">
        <v>360000000</v>
      </c>
      <c r="T230">
        <v>30000000</v>
      </c>
      <c r="W230" t="s">
        <v>77</v>
      </c>
      <c r="X230" t="s">
        <v>85</v>
      </c>
      <c r="Y230" t="s">
        <v>902</v>
      </c>
      <c r="AA230" t="s">
        <v>3085</v>
      </c>
      <c r="AB230" t="s">
        <v>3086</v>
      </c>
      <c r="AC230" t="s">
        <v>116</v>
      </c>
      <c r="AD230" s="96">
        <v>45373</v>
      </c>
      <c r="AE230" s="96">
        <v>45383</v>
      </c>
      <c r="AF230" s="96">
        <v>45747</v>
      </c>
      <c r="AG230" t="s">
        <v>531</v>
      </c>
      <c r="AH230" s="96">
        <v>45747</v>
      </c>
      <c r="AI230" t="s">
        <v>106</v>
      </c>
      <c r="AJ230" s="96">
        <v>45747</v>
      </c>
      <c r="AK230" t="s">
        <v>531</v>
      </c>
      <c r="AL230" t="s">
        <v>76</v>
      </c>
      <c r="AQ230" t="s">
        <v>3087</v>
      </c>
      <c r="AR230">
        <v>8012684</v>
      </c>
      <c r="AS230" t="s">
        <v>3088</v>
      </c>
      <c r="AT230" t="s">
        <v>301</v>
      </c>
      <c r="AU230" t="s">
        <v>302</v>
      </c>
      <c r="AV230" t="s">
        <v>3089</v>
      </c>
      <c r="AW230" t="s">
        <v>77</v>
      </c>
      <c r="AX230" t="s">
        <v>123</v>
      </c>
      <c r="AY230" t="s">
        <v>2183</v>
      </c>
      <c r="AZ230" t="s">
        <v>124</v>
      </c>
      <c r="BA230" s="96">
        <v>41354</v>
      </c>
      <c r="BB230" t="s">
        <v>66</v>
      </c>
      <c r="BD230" t="s">
        <v>3090</v>
      </c>
    </row>
    <row r="231" spans="1:56" ht="22.5" customHeight="1">
      <c r="A231">
        <v>2024</v>
      </c>
      <c r="B231" t="s">
        <v>3091</v>
      </c>
      <c r="C231">
        <v>102523</v>
      </c>
      <c r="D231" t="s">
        <v>57</v>
      </c>
      <c r="E231" t="s">
        <v>3092</v>
      </c>
      <c r="F231" t="s">
        <v>3093</v>
      </c>
      <c r="G231" t="s">
        <v>97</v>
      </c>
      <c r="H231" t="s">
        <v>1168</v>
      </c>
      <c r="I231" t="s">
        <v>1169</v>
      </c>
      <c r="L231" t="s">
        <v>3094</v>
      </c>
      <c r="M231">
        <v>1013637730</v>
      </c>
      <c r="N231" t="s">
        <v>2183</v>
      </c>
      <c r="O231">
        <v>1979</v>
      </c>
      <c r="P231">
        <v>28000000</v>
      </c>
      <c r="Q231">
        <v>0</v>
      </c>
      <c r="R231">
        <v>0</v>
      </c>
      <c r="S231">
        <v>28000000</v>
      </c>
      <c r="T231">
        <v>7000000</v>
      </c>
      <c r="W231">
        <v>5</v>
      </c>
      <c r="X231" t="s">
        <v>1171</v>
      </c>
      <c r="Y231" t="s">
        <v>902</v>
      </c>
      <c r="AA231" t="s">
        <v>3095</v>
      </c>
      <c r="AB231" t="s">
        <v>3096</v>
      </c>
      <c r="AC231" t="s">
        <v>1451</v>
      </c>
      <c r="AD231" s="96">
        <v>45373</v>
      </c>
      <c r="AE231" s="96">
        <v>45384</v>
      </c>
      <c r="AF231" s="96">
        <v>45458</v>
      </c>
      <c r="AG231" t="s">
        <v>3017</v>
      </c>
      <c r="AH231" s="96">
        <v>45458</v>
      </c>
      <c r="AI231" t="s">
        <v>106</v>
      </c>
      <c r="AJ231" s="96">
        <v>45458</v>
      </c>
      <c r="AK231" t="s">
        <v>3017</v>
      </c>
      <c r="AL231" t="s">
        <v>76</v>
      </c>
      <c r="AQ231" t="s">
        <v>3097</v>
      </c>
      <c r="AR231">
        <v>3102294706</v>
      </c>
      <c r="AS231" t="s">
        <v>3098</v>
      </c>
      <c r="AT231" t="s">
        <v>120</v>
      </c>
      <c r="AU231" t="s">
        <v>2286</v>
      </c>
      <c r="AV231" t="s">
        <v>3099</v>
      </c>
      <c r="AW231" t="s">
        <v>1195</v>
      </c>
      <c r="AX231" t="s">
        <v>2250</v>
      </c>
      <c r="AY231" t="s">
        <v>2183</v>
      </c>
      <c r="AZ231" t="s">
        <v>2642</v>
      </c>
      <c r="BA231" s="96">
        <v>33976</v>
      </c>
      <c r="BB231">
        <v>31</v>
      </c>
      <c r="BC231" t="s">
        <v>2632</v>
      </c>
    </row>
    <row r="232" spans="1:56" ht="22.5" customHeight="1">
      <c r="A232">
        <v>2024</v>
      </c>
      <c r="B232" t="s">
        <v>3100</v>
      </c>
      <c r="C232">
        <v>102511</v>
      </c>
      <c r="D232" t="s">
        <v>57</v>
      </c>
      <c r="E232" t="s">
        <v>3101</v>
      </c>
      <c r="F232" t="s">
        <v>3102</v>
      </c>
      <c r="G232" t="s">
        <v>97</v>
      </c>
      <c r="H232" t="s">
        <v>1168</v>
      </c>
      <c r="I232" t="s">
        <v>1169</v>
      </c>
      <c r="L232" t="s">
        <v>3103</v>
      </c>
      <c r="M232">
        <v>23494132</v>
      </c>
      <c r="N232" t="s">
        <v>3104</v>
      </c>
      <c r="O232">
        <v>1979</v>
      </c>
      <c r="P232">
        <v>20200000</v>
      </c>
      <c r="Q232">
        <v>0</v>
      </c>
      <c r="R232">
        <v>0</v>
      </c>
      <c r="S232">
        <v>20200000</v>
      </c>
      <c r="T232">
        <v>5050000</v>
      </c>
      <c r="W232">
        <v>5</v>
      </c>
      <c r="X232" t="s">
        <v>1171</v>
      </c>
      <c r="Y232" t="s">
        <v>902</v>
      </c>
      <c r="AA232" s="95" t="s">
        <v>3105</v>
      </c>
      <c r="AB232" t="s">
        <v>3106</v>
      </c>
      <c r="AC232" t="s">
        <v>1451</v>
      </c>
      <c r="AD232" s="96">
        <v>45373</v>
      </c>
      <c r="AE232" s="96">
        <v>45383</v>
      </c>
      <c r="AF232" s="96">
        <v>45458</v>
      </c>
      <c r="AG232" t="s">
        <v>173</v>
      </c>
      <c r="AH232" s="96">
        <v>45458</v>
      </c>
      <c r="AI232" t="s">
        <v>106</v>
      </c>
      <c r="AJ232" s="96">
        <v>45458</v>
      </c>
      <c r="AK232" t="s">
        <v>173</v>
      </c>
      <c r="AL232" t="s">
        <v>76</v>
      </c>
      <c r="AQ232" t="s">
        <v>3107</v>
      </c>
      <c r="AR232">
        <v>3133767705</v>
      </c>
      <c r="AS232" t="s">
        <v>3108</v>
      </c>
      <c r="AT232" t="s">
        <v>136</v>
      </c>
      <c r="AU232" t="s">
        <v>121</v>
      </c>
      <c r="AV232" t="s">
        <v>3109</v>
      </c>
      <c r="AW232" t="s">
        <v>1181</v>
      </c>
      <c r="AX232" t="s">
        <v>123</v>
      </c>
      <c r="AY232" t="s">
        <v>3110</v>
      </c>
      <c r="AZ232" t="s">
        <v>1261</v>
      </c>
      <c r="BA232" s="96">
        <v>24047</v>
      </c>
      <c r="BB232">
        <v>58</v>
      </c>
      <c r="BC232" t="s">
        <v>3111</v>
      </c>
    </row>
    <row r="233" spans="1:56" ht="22.5" customHeight="1">
      <c r="A233">
        <v>2024</v>
      </c>
      <c r="B233" t="s">
        <v>3112</v>
      </c>
      <c r="C233">
        <v>102375</v>
      </c>
      <c r="D233" t="s">
        <v>57</v>
      </c>
      <c r="E233" t="s">
        <v>3113</v>
      </c>
      <c r="F233" t="s">
        <v>3114</v>
      </c>
      <c r="G233" t="s">
        <v>97</v>
      </c>
      <c r="H233" t="s">
        <v>1168</v>
      </c>
      <c r="I233" t="s">
        <v>1211</v>
      </c>
      <c r="L233" t="s">
        <v>3115</v>
      </c>
      <c r="M233">
        <v>52992405</v>
      </c>
      <c r="N233" t="s">
        <v>3027</v>
      </c>
      <c r="O233">
        <v>1979</v>
      </c>
      <c r="P233">
        <v>10200000</v>
      </c>
      <c r="Q233">
        <v>0</v>
      </c>
      <c r="R233">
        <v>0</v>
      </c>
      <c r="S233">
        <v>10200000</v>
      </c>
      <c r="T233">
        <v>2550000</v>
      </c>
      <c r="W233">
        <v>1</v>
      </c>
      <c r="X233" t="s">
        <v>1171</v>
      </c>
      <c r="Y233" t="s">
        <v>902</v>
      </c>
      <c r="AA233" t="s">
        <v>2938</v>
      </c>
      <c r="AB233" t="s">
        <v>3116</v>
      </c>
      <c r="AC233" t="s">
        <v>2740</v>
      </c>
      <c r="AD233" s="96">
        <v>45373</v>
      </c>
      <c r="AE233" s="96">
        <v>45384</v>
      </c>
      <c r="AF233" s="96">
        <v>45458</v>
      </c>
      <c r="AG233" t="s">
        <v>3017</v>
      </c>
      <c r="AH233" s="96">
        <v>45458</v>
      </c>
      <c r="AI233" t="s">
        <v>106</v>
      </c>
      <c r="AJ233" s="96">
        <v>45458</v>
      </c>
      <c r="AK233" t="s">
        <v>3017</v>
      </c>
      <c r="AL233" t="s">
        <v>76</v>
      </c>
      <c r="AQ233" t="s">
        <v>3117</v>
      </c>
      <c r="AR233">
        <v>3005604409</v>
      </c>
      <c r="AS233" t="s">
        <v>3118</v>
      </c>
      <c r="AT233" t="s">
        <v>136</v>
      </c>
      <c r="AU233" t="s">
        <v>121</v>
      </c>
      <c r="AV233" t="s">
        <v>3119</v>
      </c>
      <c r="AW233" t="s">
        <v>1181</v>
      </c>
      <c r="AX233" t="s">
        <v>123</v>
      </c>
      <c r="AY233" t="s">
        <v>113</v>
      </c>
      <c r="AZ233" t="s">
        <v>124</v>
      </c>
      <c r="BA233" s="96">
        <v>23525</v>
      </c>
      <c r="BB233">
        <v>60</v>
      </c>
      <c r="BC233" t="s">
        <v>3120</v>
      </c>
      <c r="BD233" t="s">
        <v>3121</v>
      </c>
    </row>
    <row r="234" spans="1:56" ht="22.5" customHeight="1">
      <c r="A234">
        <v>2024</v>
      </c>
      <c r="B234" t="s">
        <v>3122</v>
      </c>
      <c r="C234">
        <v>102301</v>
      </c>
      <c r="D234" t="s">
        <v>57</v>
      </c>
      <c r="E234" t="s">
        <v>3123</v>
      </c>
      <c r="F234" t="s">
        <v>3124</v>
      </c>
      <c r="G234" t="s">
        <v>97</v>
      </c>
      <c r="H234" t="s">
        <v>1168</v>
      </c>
      <c r="I234" t="s">
        <v>1169</v>
      </c>
      <c r="L234" t="s">
        <v>3125</v>
      </c>
      <c r="M234">
        <v>51755187</v>
      </c>
      <c r="N234" t="s">
        <v>3027</v>
      </c>
      <c r="O234">
        <v>1978</v>
      </c>
      <c r="P234">
        <v>27066667</v>
      </c>
      <c r="Q234">
        <v>0</v>
      </c>
      <c r="R234">
        <v>0</v>
      </c>
      <c r="S234">
        <v>27066667</v>
      </c>
      <c r="T234">
        <v>7000000</v>
      </c>
      <c r="W234">
        <v>3</v>
      </c>
      <c r="X234" t="s">
        <v>1171</v>
      </c>
      <c r="Y234" t="s">
        <v>902</v>
      </c>
      <c r="AA234" t="s">
        <v>3126</v>
      </c>
      <c r="AB234" t="s">
        <v>3127</v>
      </c>
      <c r="AC234" t="s">
        <v>72</v>
      </c>
      <c r="AD234" s="96">
        <v>45373</v>
      </c>
      <c r="AE234" s="96">
        <v>45383</v>
      </c>
      <c r="AF234" s="96">
        <v>45458</v>
      </c>
      <c r="AG234" t="s">
        <v>173</v>
      </c>
      <c r="AH234" s="96">
        <v>45458</v>
      </c>
      <c r="AI234" t="s">
        <v>106</v>
      </c>
      <c r="AJ234" s="96">
        <v>45458</v>
      </c>
      <c r="AK234" t="s">
        <v>173</v>
      </c>
      <c r="AL234" t="s">
        <v>76</v>
      </c>
      <c r="AQ234" t="s">
        <v>3128</v>
      </c>
      <c r="AR234">
        <v>3005604409</v>
      </c>
      <c r="AS234" t="s">
        <v>3118</v>
      </c>
      <c r="AT234" t="s">
        <v>136</v>
      </c>
      <c r="AU234" t="s">
        <v>121</v>
      </c>
      <c r="AV234" t="s">
        <v>3119</v>
      </c>
      <c r="AW234" t="s">
        <v>1181</v>
      </c>
      <c r="AX234" t="s">
        <v>123</v>
      </c>
      <c r="AY234" t="s">
        <v>113</v>
      </c>
      <c r="AZ234" t="s">
        <v>124</v>
      </c>
      <c r="BA234" s="96">
        <v>23525</v>
      </c>
      <c r="BB234">
        <v>60</v>
      </c>
      <c r="BC234" t="s">
        <v>3120</v>
      </c>
      <c r="BD234" t="s">
        <v>3121</v>
      </c>
    </row>
    <row r="235" spans="1:56" ht="22.5" customHeight="1">
      <c r="A235">
        <v>2024</v>
      </c>
      <c r="B235" t="s">
        <v>3129</v>
      </c>
      <c r="C235">
        <v>102394</v>
      </c>
      <c r="D235" t="s">
        <v>57</v>
      </c>
      <c r="E235" t="s">
        <v>3130</v>
      </c>
      <c r="F235" t="s">
        <v>3131</v>
      </c>
      <c r="G235" t="s">
        <v>97</v>
      </c>
      <c r="H235" t="s">
        <v>1168</v>
      </c>
      <c r="I235" t="s">
        <v>1169</v>
      </c>
      <c r="L235" t="s">
        <v>3132</v>
      </c>
      <c r="M235">
        <v>52842671</v>
      </c>
      <c r="N235" t="s">
        <v>3027</v>
      </c>
      <c r="O235">
        <v>1979</v>
      </c>
      <c r="P235">
        <v>28000000</v>
      </c>
      <c r="Q235">
        <v>0</v>
      </c>
      <c r="R235">
        <v>0</v>
      </c>
      <c r="S235">
        <v>28000000</v>
      </c>
      <c r="T235">
        <v>7000000</v>
      </c>
      <c r="W235">
        <v>5</v>
      </c>
      <c r="X235" t="s">
        <v>1171</v>
      </c>
      <c r="Y235" t="s">
        <v>902</v>
      </c>
      <c r="AA235" t="s">
        <v>3133</v>
      </c>
      <c r="AB235" t="s">
        <v>3134</v>
      </c>
      <c r="AC235" t="s">
        <v>3135</v>
      </c>
      <c r="AD235" s="96">
        <v>45373</v>
      </c>
      <c r="AE235" s="96">
        <v>45384</v>
      </c>
      <c r="AF235" s="96">
        <v>45458</v>
      </c>
      <c r="AG235" t="s">
        <v>3017</v>
      </c>
      <c r="AH235" s="96">
        <v>45458</v>
      </c>
      <c r="AI235" t="s">
        <v>106</v>
      </c>
      <c r="AJ235" s="96">
        <v>45458</v>
      </c>
      <c r="AK235" t="s">
        <v>3017</v>
      </c>
      <c r="AL235" t="s">
        <v>76</v>
      </c>
      <c r="AQ235" t="s">
        <v>3136</v>
      </c>
      <c r="AR235">
        <v>3205619237</v>
      </c>
      <c r="AS235" t="s">
        <v>3137</v>
      </c>
      <c r="AT235" t="s">
        <v>120</v>
      </c>
      <c r="AU235" t="s">
        <v>121</v>
      </c>
      <c r="AV235" t="s">
        <v>3138</v>
      </c>
      <c r="AW235" t="s">
        <v>1181</v>
      </c>
      <c r="AX235" t="s">
        <v>123</v>
      </c>
      <c r="AY235" t="s">
        <v>113</v>
      </c>
      <c r="AZ235" t="s">
        <v>124</v>
      </c>
      <c r="BA235" s="96">
        <v>29886</v>
      </c>
      <c r="BB235">
        <v>42</v>
      </c>
      <c r="BC235" t="s">
        <v>2632</v>
      </c>
    </row>
    <row r="236" spans="1:56" ht="22.5" customHeight="1">
      <c r="A236">
        <v>2024</v>
      </c>
      <c r="B236" t="s">
        <v>3139</v>
      </c>
      <c r="C236">
        <v>102221</v>
      </c>
      <c r="D236" t="s">
        <v>57</v>
      </c>
      <c r="E236" t="s">
        <v>3140</v>
      </c>
      <c r="F236" t="s">
        <v>3141</v>
      </c>
      <c r="G236" t="s">
        <v>97</v>
      </c>
      <c r="H236" t="s">
        <v>1168</v>
      </c>
      <c r="I236" t="s">
        <v>1169</v>
      </c>
      <c r="L236" t="s">
        <v>3142</v>
      </c>
      <c r="M236">
        <v>80818086</v>
      </c>
      <c r="N236" t="s">
        <v>3027</v>
      </c>
      <c r="O236">
        <v>1978</v>
      </c>
      <c r="P236">
        <v>20200000</v>
      </c>
      <c r="Q236">
        <v>0</v>
      </c>
      <c r="R236">
        <v>0</v>
      </c>
      <c r="S236">
        <v>20200000</v>
      </c>
      <c r="T236">
        <v>5050000</v>
      </c>
      <c r="W236">
        <v>1</v>
      </c>
      <c r="X236" t="s">
        <v>1171</v>
      </c>
      <c r="Y236" t="s">
        <v>902</v>
      </c>
      <c r="AA236" s="95" t="s">
        <v>3143</v>
      </c>
      <c r="AB236" t="s">
        <v>3144</v>
      </c>
      <c r="AC236" t="s">
        <v>161</v>
      </c>
      <c r="AD236" s="96">
        <v>45373</v>
      </c>
      <c r="AE236" s="96">
        <v>45383</v>
      </c>
      <c r="AF236" s="96">
        <v>45458</v>
      </c>
      <c r="AG236" t="s">
        <v>173</v>
      </c>
      <c r="AH236" s="96">
        <v>45458</v>
      </c>
      <c r="AI236" t="s">
        <v>106</v>
      </c>
      <c r="AJ236" s="96">
        <v>45458</v>
      </c>
      <c r="AK236" t="s">
        <v>173</v>
      </c>
      <c r="AL236" t="s">
        <v>76</v>
      </c>
      <c r="AQ236" t="s">
        <v>3145</v>
      </c>
      <c r="AR236">
        <v>3143219845</v>
      </c>
      <c r="AS236" t="s">
        <v>3146</v>
      </c>
      <c r="AT236" t="s">
        <v>136</v>
      </c>
      <c r="AU236" t="s">
        <v>121</v>
      </c>
      <c r="AV236" t="s">
        <v>3147</v>
      </c>
      <c r="AW236" t="s">
        <v>1195</v>
      </c>
      <c r="AX236" t="s">
        <v>123</v>
      </c>
      <c r="AY236" t="s">
        <v>3148</v>
      </c>
      <c r="AZ236" t="s">
        <v>1261</v>
      </c>
      <c r="BA236" s="96">
        <v>31008</v>
      </c>
      <c r="BB236">
        <v>39</v>
      </c>
      <c r="BC236" t="s">
        <v>3149</v>
      </c>
    </row>
    <row r="237" spans="1:56" ht="22.5" customHeight="1">
      <c r="A237">
        <v>2024</v>
      </c>
      <c r="B237" t="s">
        <v>3150</v>
      </c>
      <c r="C237">
        <v>102417</v>
      </c>
      <c r="D237" t="s">
        <v>57</v>
      </c>
      <c r="E237" t="s">
        <v>3151</v>
      </c>
      <c r="F237" t="s">
        <v>3152</v>
      </c>
      <c r="G237" t="s">
        <v>97</v>
      </c>
      <c r="H237" t="s">
        <v>1168</v>
      </c>
      <c r="I237" t="s">
        <v>1211</v>
      </c>
      <c r="L237" t="s">
        <v>3153</v>
      </c>
      <c r="M237">
        <v>79244658</v>
      </c>
      <c r="N237" t="s">
        <v>3027</v>
      </c>
      <c r="O237">
        <v>1978</v>
      </c>
      <c r="P237">
        <v>15200000</v>
      </c>
      <c r="Q237">
        <v>0</v>
      </c>
      <c r="R237">
        <v>0</v>
      </c>
      <c r="S237">
        <v>15200000</v>
      </c>
      <c r="T237">
        <v>4000000</v>
      </c>
      <c r="W237">
        <v>1</v>
      </c>
      <c r="X237" t="s">
        <v>1171</v>
      </c>
      <c r="Y237" t="s">
        <v>902</v>
      </c>
      <c r="AA237" t="s">
        <v>3154</v>
      </c>
      <c r="AB237" t="s">
        <v>3155</v>
      </c>
      <c r="AC237" t="s">
        <v>256</v>
      </c>
      <c r="AD237" s="96">
        <v>45373</v>
      </c>
      <c r="AE237" s="96">
        <v>45383</v>
      </c>
      <c r="AF237" s="96">
        <v>45458</v>
      </c>
      <c r="AG237" t="s">
        <v>173</v>
      </c>
      <c r="AH237" s="96">
        <v>45458</v>
      </c>
      <c r="AI237" t="s">
        <v>106</v>
      </c>
      <c r="AJ237" s="96">
        <v>45458</v>
      </c>
      <c r="AK237" t="s">
        <v>173</v>
      </c>
      <c r="AL237" t="s">
        <v>76</v>
      </c>
      <c r="AQ237" t="s">
        <v>3156</v>
      </c>
      <c r="AR237">
        <v>3115654175</v>
      </c>
      <c r="AS237" t="s">
        <v>3157</v>
      </c>
      <c r="AT237" t="s">
        <v>854</v>
      </c>
      <c r="AU237" t="s">
        <v>121</v>
      </c>
      <c r="AV237" t="s">
        <v>3158</v>
      </c>
      <c r="AW237" t="s">
        <v>1195</v>
      </c>
      <c r="AX237" t="s">
        <v>123</v>
      </c>
      <c r="AY237" t="s">
        <v>3159</v>
      </c>
      <c r="AZ237" t="s">
        <v>1261</v>
      </c>
      <c r="BA237" s="96">
        <v>25204</v>
      </c>
      <c r="BB237">
        <v>55</v>
      </c>
      <c r="BC237" t="s">
        <v>3160</v>
      </c>
    </row>
    <row r="238" spans="1:56" ht="22.5" customHeight="1">
      <c r="A238">
        <v>2024</v>
      </c>
      <c r="B238" t="s">
        <v>3161</v>
      </c>
      <c r="C238">
        <v>102405</v>
      </c>
      <c r="D238" t="s">
        <v>57</v>
      </c>
      <c r="E238" t="s">
        <v>3162</v>
      </c>
      <c r="F238" t="s">
        <v>3163</v>
      </c>
      <c r="G238" t="s">
        <v>97</v>
      </c>
      <c r="H238" t="s">
        <v>1168</v>
      </c>
      <c r="I238" t="s">
        <v>1211</v>
      </c>
      <c r="L238" t="s">
        <v>3164</v>
      </c>
      <c r="M238">
        <v>1019099174</v>
      </c>
      <c r="N238" t="s">
        <v>3027</v>
      </c>
      <c r="O238">
        <v>1978</v>
      </c>
      <c r="P238">
        <v>16000000</v>
      </c>
      <c r="Q238">
        <v>0</v>
      </c>
      <c r="R238">
        <v>0</v>
      </c>
      <c r="S238">
        <v>16000000</v>
      </c>
      <c r="T238">
        <v>4000000</v>
      </c>
      <c r="W238">
        <v>3</v>
      </c>
      <c r="X238" t="s">
        <v>1171</v>
      </c>
      <c r="Y238" t="s">
        <v>902</v>
      </c>
      <c r="AA238" s="95" t="s">
        <v>3165</v>
      </c>
      <c r="AB238" t="s">
        <v>3166</v>
      </c>
      <c r="AC238" t="s">
        <v>89</v>
      </c>
      <c r="AD238" s="96">
        <v>45373</v>
      </c>
      <c r="AE238" s="96">
        <v>45384</v>
      </c>
      <c r="AF238" s="96">
        <v>45458</v>
      </c>
      <c r="AG238" t="s">
        <v>3017</v>
      </c>
      <c r="AH238" s="96">
        <v>45458</v>
      </c>
      <c r="AI238" t="s">
        <v>106</v>
      </c>
      <c r="AJ238" s="96">
        <v>45458</v>
      </c>
      <c r="AK238" t="s">
        <v>3017</v>
      </c>
      <c r="AL238" t="s">
        <v>76</v>
      </c>
      <c r="AQ238" t="s">
        <v>3167</v>
      </c>
      <c r="AR238">
        <v>3196158763</v>
      </c>
      <c r="AS238" t="s">
        <v>3168</v>
      </c>
      <c r="AT238" t="s">
        <v>854</v>
      </c>
      <c r="AU238" t="s">
        <v>121</v>
      </c>
      <c r="AV238" t="s">
        <v>3169</v>
      </c>
      <c r="AW238" t="s">
        <v>1195</v>
      </c>
      <c r="AX238" t="s">
        <v>123</v>
      </c>
      <c r="AY238" t="s">
        <v>113</v>
      </c>
      <c r="AZ238" t="s">
        <v>124</v>
      </c>
      <c r="BA238" s="96">
        <v>34575</v>
      </c>
      <c r="BB238">
        <v>29</v>
      </c>
      <c r="BC238" t="s">
        <v>3170</v>
      </c>
    </row>
    <row r="239" spans="1:56" ht="22.5" customHeight="1">
      <c r="A239">
        <v>2024</v>
      </c>
      <c r="B239" t="s">
        <v>3171</v>
      </c>
      <c r="C239">
        <v>102477</v>
      </c>
      <c r="D239" t="s">
        <v>57</v>
      </c>
      <c r="E239" t="s">
        <v>3172</v>
      </c>
      <c r="F239" t="s">
        <v>3173</v>
      </c>
      <c r="G239" t="s">
        <v>97</v>
      </c>
      <c r="H239" t="s">
        <v>1168</v>
      </c>
      <c r="I239" t="s">
        <v>1211</v>
      </c>
      <c r="L239" t="s">
        <v>3174</v>
      </c>
      <c r="M239">
        <v>1032453094</v>
      </c>
      <c r="N239" t="s">
        <v>3027</v>
      </c>
      <c r="O239">
        <v>1979</v>
      </c>
      <c r="P239">
        <v>10200000</v>
      </c>
      <c r="Q239">
        <v>0</v>
      </c>
      <c r="R239">
        <v>0</v>
      </c>
      <c r="S239">
        <v>10200000</v>
      </c>
      <c r="T239">
        <v>2550000</v>
      </c>
      <c r="W239">
        <v>1</v>
      </c>
      <c r="X239" t="s">
        <v>1171</v>
      </c>
      <c r="Y239" t="s">
        <v>902</v>
      </c>
      <c r="AA239" t="s">
        <v>2938</v>
      </c>
      <c r="AB239" t="s">
        <v>3175</v>
      </c>
      <c r="AC239" t="s">
        <v>3135</v>
      </c>
      <c r="AD239" s="96">
        <v>45373</v>
      </c>
      <c r="AE239" s="96">
        <v>45386</v>
      </c>
      <c r="AF239" s="96">
        <v>45458</v>
      </c>
      <c r="AG239" t="s">
        <v>2896</v>
      </c>
      <c r="AH239" s="96">
        <v>45458</v>
      </c>
      <c r="AI239" t="s">
        <v>106</v>
      </c>
      <c r="AJ239" s="96">
        <v>45458</v>
      </c>
      <c r="AK239" t="s">
        <v>2896</v>
      </c>
      <c r="AL239" t="s">
        <v>76</v>
      </c>
      <c r="AQ239" t="s">
        <v>3176</v>
      </c>
      <c r="AR239">
        <v>3242806098</v>
      </c>
      <c r="AS239" t="s">
        <v>3177</v>
      </c>
      <c r="AT239" t="s">
        <v>1179</v>
      </c>
      <c r="AU239" t="s">
        <v>121</v>
      </c>
      <c r="AV239" t="s">
        <v>3178</v>
      </c>
      <c r="AW239" t="s">
        <v>1195</v>
      </c>
      <c r="AX239" t="s">
        <v>123</v>
      </c>
      <c r="AY239" t="s">
        <v>2183</v>
      </c>
      <c r="AZ239" t="s">
        <v>124</v>
      </c>
      <c r="BA239" s="96">
        <v>33877</v>
      </c>
      <c r="BB239">
        <v>31</v>
      </c>
      <c r="BC239" t="s">
        <v>3179</v>
      </c>
    </row>
    <row r="240" spans="1:56" ht="22.5" customHeight="1">
      <c r="A240">
        <v>2024</v>
      </c>
      <c r="B240" t="s">
        <v>3180</v>
      </c>
      <c r="C240">
        <v>102304</v>
      </c>
      <c r="D240" t="s">
        <v>57</v>
      </c>
      <c r="E240" t="s">
        <v>3181</v>
      </c>
      <c r="F240" t="s">
        <v>3182</v>
      </c>
      <c r="G240" t="s">
        <v>97</v>
      </c>
      <c r="H240" t="s">
        <v>1168</v>
      </c>
      <c r="I240" t="s">
        <v>1211</v>
      </c>
      <c r="L240" t="s">
        <v>3183</v>
      </c>
      <c r="M240">
        <v>1233900018</v>
      </c>
      <c r="O240">
        <v>1979</v>
      </c>
      <c r="P240">
        <v>10200000</v>
      </c>
      <c r="Q240">
        <v>0</v>
      </c>
      <c r="R240">
        <v>0</v>
      </c>
      <c r="S240">
        <v>10200000</v>
      </c>
      <c r="T240">
        <v>2550000</v>
      </c>
      <c r="W240">
        <v>5</v>
      </c>
      <c r="X240" t="s">
        <v>1171</v>
      </c>
      <c r="Y240" t="s">
        <v>902</v>
      </c>
      <c r="AA240" s="95" t="s">
        <v>3184</v>
      </c>
      <c r="AB240" t="s">
        <v>3185</v>
      </c>
      <c r="AC240" t="s">
        <v>3186</v>
      </c>
      <c r="AD240" s="96">
        <v>45374</v>
      </c>
      <c r="AE240" s="96">
        <v>45383</v>
      </c>
      <c r="AF240" s="96">
        <v>45458</v>
      </c>
      <c r="AG240" t="s">
        <v>173</v>
      </c>
      <c r="AH240" s="96">
        <v>45458</v>
      </c>
      <c r="AI240" t="s">
        <v>106</v>
      </c>
      <c r="AJ240" s="96">
        <v>45458</v>
      </c>
      <c r="AK240" t="s">
        <v>173</v>
      </c>
      <c r="AL240" t="s">
        <v>76</v>
      </c>
      <c r="AQ240" t="s">
        <v>3187</v>
      </c>
      <c r="AR240">
        <v>3058029820</v>
      </c>
      <c r="AS240" t="s">
        <v>3188</v>
      </c>
      <c r="AT240" t="s">
        <v>854</v>
      </c>
      <c r="AU240" t="s">
        <v>121</v>
      </c>
      <c r="AV240" t="s">
        <v>3189</v>
      </c>
      <c r="AW240" t="s">
        <v>1195</v>
      </c>
      <c r="AX240" t="s">
        <v>123</v>
      </c>
      <c r="AY240" t="s">
        <v>2183</v>
      </c>
      <c r="AZ240" t="s">
        <v>124</v>
      </c>
      <c r="BA240" s="96">
        <v>32342</v>
      </c>
      <c r="BB240">
        <v>35</v>
      </c>
      <c r="BC240" t="s">
        <v>3190</v>
      </c>
    </row>
    <row r="241" spans="1:55" ht="22.5" customHeight="1">
      <c r="A241">
        <v>2024</v>
      </c>
      <c r="B241" t="s">
        <v>3191</v>
      </c>
      <c r="C241">
        <v>102394</v>
      </c>
      <c r="D241" t="s">
        <v>57</v>
      </c>
      <c r="E241" t="s">
        <v>3192</v>
      </c>
      <c r="F241" t="s">
        <v>3193</v>
      </c>
      <c r="G241" t="s">
        <v>97</v>
      </c>
      <c r="H241" t="s">
        <v>1168</v>
      </c>
      <c r="I241" t="s">
        <v>1169</v>
      </c>
      <c r="L241" t="s">
        <v>3194</v>
      </c>
      <c r="M241">
        <v>7304906</v>
      </c>
      <c r="O241">
        <v>1979</v>
      </c>
      <c r="P241">
        <v>28000000</v>
      </c>
      <c r="Q241">
        <v>0</v>
      </c>
      <c r="R241">
        <v>0</v>
      </c>
      <c r="S241">
        <v>28000000</v>
      </c>
      <c r="T241">
        <v>7000000</v>
      </c>
      <c r="W241">
        <v>5</v>
      </c>
      <c r="X241" t="s">
        <v>1171</v>
      </c>
      <c r="Y241" t="s">
        <v>902</v>
      </c>
      <c r="AA241" t="s">
        <v>3195</v>
      </c>
      <c r="AB241" t="s">
        <v>3196</v>
      </c>
      <c r="AC241" t="s">
        <v>2740</v>
      </c>
      <c r="AD241" s="96">
        <v>45378</v>
      </c>
      <c r="AE241" s="96">
        <v>45384</v>
      </c>
      <c r="AF241" s="96">
        <v>45458</v>
      </c>
      <c r="AG241" t="s">
        <v>3017</v>
      </c>
      <c r="AH241" s="96">
        <v>45458</v>
      </c>
      <c r="AI241" t="s">
        <v>106</v>
      </c>
      <c r="AJ241" s="96">
        <v>45458</v>
      </c>
      <c r="AK241" t="s">
        <v>3017</v>
      </c>
      <c r="AL241" t="s">
        <v>76</v>
      </c>
      <c r="AQ241" t="s">
        <v>3197</v>
      </c>
      <c r="AR241">
        <v>3115381013</v>
      </c>
      <c r="AS241" t="s">
        <v>3198</v>
      </c>
      <c r="AT241" t="s">
        <v>1179</v>
      </c>
      <c r="AU241" t="s">
        <v>121</v>
      </c>
      <c r="AV241" t="s">
        <v>3199</v>
      </c>
      <c r="AW241" t="s">
        <v>1195</v>
      </c>
      <c r="AX241" t="s">
        <v>123</v>
      </c>
      <c r="AY241" t="s">
        <v>2921</v>
      </c>
      <c r="AZ241" t="s">
        <v>1261</v>
      </c>
      <c r="BA241" s="96">
        <v>23277</v>
      </c>
      <c r="BB241">
        <v>60</v>
      </c>
      <c r="BC241" t="s">
        <v>2632</v>
      </c>
    </row>
    <row r="242" spans="1:55" ht="22.5" customHeight="1">
      <c r="A242">
        <v>2024</v>
      </c>
      <c r="B242" t="s">
        <v>3200</v>
      </c>
      <c r="C242">
        <v>102469</v>
      </c>
      <c r="D242" t="s">
        <v>57</v>
      </c>
      <c r="E242" t="s">
        <v>3201</v>
      </c>
      <c r="F242" t="s">
        <v>3202</v>
      </c>
      <c r="G242" t="s">
        <v>97</v>
      </c>
      <c r="H242" t="s">
        <v>1168</v>
      </c>
      <c r="I242" t="s">
        <v>1211</v>
      </c>
      <c r="L242" t="s">
        <v>3203</v>
      </c>
      <c r="M242">
        <v>1020810417</v>
      </c>
      <c r="O242">
        <v>1979</v>
      </c>
      <c r="P242">
        <v>10200000</v>
      </c>
      <c r="Q242">
        <v>0</v>
      </c>
      <c r="R242">
        <v>0</v>
      </c>
      <c r="S242">
        <v>10200000</v>
      </c>
      <c r="T242">
        <v>2550000</v>
      </c>
      <c r="W242">
        <v>1</v>
      </c>
      <c r="X242" t="s">
        <v>1171</v>
      </c>
      <c r="Y242" t="s">
        <v>902</v>
      </c>
      <c r="AA242" t="s">
        <v>3204</v>
      </c>
      <c r="AB242" t="s">
        <v>3205</v>
      </c>
      <c r="AC242" t="s">
        <v>3206</v>
      </c>
      <c r="AD242" s="96">
        <v>45378</v>
      </c>
      <c r="AE242" s="96">
        <v>45384</v>
      </c>
      <c r="AF242" s="96">
        <v>45458</v>
      </c>
      <c r="AG242" t="s">
        <v>3017</v>
      </c>
      <c r="AH242" s="96">
        <v>45458</v>
      </c>
      <c r="AI242" t="s">
        <v>106</v>
      </c>
      <c r="AJ242" s="96">
        <v>45458</v>
      </c>
      <c r="AK242" t="s">
        <v>3017</v>
      </c>
      <c r="AL242" t="s">
        <v>76</v>
      </c>
      <c r="AQ242" t="s">
        <v>3207</v>
      </c>
      <c r="AR242">
        <v>3193654657</v>
      </c>
      <c r="AS242" t="s">
        <v>3208</v>
      </c>
      <c r="AT242" t="s">
        <v>136</v>
      </c>
      <c r="AU242" t="s">
        <v>121</v>
      </c>
      <c r="AV242" t="s">
        <v>3209</v>
      </c>
      <c r="AW242" t="s">
        <v>1195</v>
      </c>
      <c r="AX242" t="s">
        <v>123</v>
      </c>
      <c r="AY242" t="s">
        <v>2183</v>
      </c>
      <c r="AZ242" t="s">
        <v>124</v>
      </c>
      <c r="BA242" s="96">
        <v>34927</v>
      </c>
      <c r="BB242">
        <v>28</v>
      </c>
      <c r="BC242" t="s">
        <v>1222</v>
      </c>
    </row>
    <row r="243" spans="1:55" ht="22.5" customHeight="1">
      <c r="A243">
        <v>2024</v>
      </c>
      <c r="B243" t="s">
        <v>3210</v>
      </c>
      <c r="C243">
        <v>102362</v>
      </c>
      <c r="D243" t="s">
        <v>57</v>
      </c>
      <c r="E243" t="s">
        <v>3211</v>
      </c>
      <c r="F243" t="s">
        <v>3212</v>
      </c>
      <c r="G243" t="s">
        <v>97</v>
      </c>
      <c r="H243" t="s">
        <v>1168</v>
      </c>
      <c r="I243" t="s">
        <v>1211</v>
      </c>
      <c r="L243" t="s">
        <v>3213</v>
      </c>
      <c r="M243">
        <v>1118566890</v>
      </c>
      <c r="O243">
        <v>1978</v>
      </c>
      <c r="P243">
        <v>16000000</v>
      </c>
      <c r="Q243">
        <v>0</v>
      </c>
      <c r="R243">
        <v>0</v>
      </c>
      <c r="S243">
        <v>16000000</v>
      </c>
      <c r="T243">
        <v>4000000</v>
      </c>
      <c r="W243">
        <v>1</v>
      </c>
      <c r="X243" t="s">
        <v>1171</v>
      </c>
      <c r="Y243" t="s">
        <v>902</v>
      </c>
      <c r="AA243" t="s">
        <v>3214</v>
      </c>
      <c r="AB243" t="s">
        <v>3215</v>
      </c>
      <c r="AC243" t="s">
        <v>72</v>
      </c>
      <c r="AD243" s="96">
        <v>45377</v>
      </c>
      <c r="AE243" s="96">
        <v>45384</v>
      </c>
      <c r="AF243" s="96">
        <v>45458</v>
      </c>
      <c r="AG243" t="s">
        <v>3017</v>
      </c>
      <c r="AH243" s="96">
        <v>45458</v>
      </c>
      <c r="AI243" t="s">
        <v>106</v>
      </c>
      <c r="AJ243" s="96">
        <v>45458</v>
      </c>
      <c r="AK243" t="s">
        <v>3017</v>
      </c>
      <c r="AL243" t="s">
        <v>76</v>
      </c>
      <c r="AQ243" t="s">
        <v>3216</v>
      </c>
      <c r="AR243">
        <v>3212517913</v>
      </c>
      <c r="AS243" t="s">
        <v>3217</v>
      </c>
      <c r="AT243" t="s">
        <v>854</v>
      </c>
      <c r="AU243" t="s">
        <v>121</v>
      </c>
      <c r="AV243" t="s">
        <v>3218</v>
      </c>
      <c r="AW243" t="s">
        <v>1195</v>
      </c>
      <c r="AX243" t="s">
        <v>123</v>
      </c>
      <c r="AY243" t="s">
        <v>2183</v>
      </c>
      <c r="AZ243" t="s">
        <v>124</v>
      </c>
      <c r="BA243" s="96">
        <v>35422</v>
      </c>
      <c r="BB243">
        <v>27</v>
      </c>
      <c r="BC243" t="s">
        <v>3219</v>
      </c>
    </row>
    <row r="244" spans="1:55" ht="22.5" customHeight="1">
      <c r="A244">
        <v>2024</v>
      </c>
      <c r="B244" t="s">
        <v>3220</v>
      </c>
      <c r="C244">
        <v>102286</v>
      </c>
      <c r="D244" t="s">
        <v>57</v>
      </c>
      <c r="E244" t="s">
        <v>3221</v>
      </c>
      <c r="F244" t="s">
        <v>3222</v>
      </c>
      <c r="G244" t="s">
        <v>97</v>
      </c>
      <c r="H244" t="s">
        <v>1168</v>
      </c>
      <c r="I244" t="s">
        <v>1211</v>
      </c>
      <c r="L244" t="s">
        <v>3223</v>
      </c>
      <c r="M244">
        <v>1038436509</v>
      </c>
      <c r="O244">
        <v>1978</v>
      </c>
      <c r="P244">
        <v>16000000</v>
      </c>
      <c r="Q244">
        <v>0</v>
      </c>
      <c r="R244">
        <v>0</v>
      </c>
      <c r="S244">
        <v>16000000</v>
      </c>
      <c r="T244">
        <v>4000000</v>
      </c>
      <c r="W244">
        <v>5</v>
      </c>
      <c r="X244" t="s">
        <v>1171</v>
      </c>
      <c r="Y244" t="s">
        <v>902</v>
      </c>
      <c r="AA244" t="s">
        <v>3224</v>
      </c>
      <c r="AB244" t="s">
        <v>3225</v>
      </c>
      <c r="AC244" t="s">
        <v>404</v>
      </c>
      <c r="AD244" s="96">
        <v>45373</v>
      </c>
      <c r="AE244" s="96">
        <v>45383</v>
      </c>
      <c r="AF244" s="96">
        <v>45458</v>
      </c>
      <c r="AG244" t="s">
        <v>173</v>
      </c>
      <c r="AH244" s="96">
        <v>45458</v>
      </c>
      <c r="AI244" t="s">
        <v>106</v>
      </c>
      <c r="AJ244" s="96">
        <v>45458</v>
      </c>
      <c r="AK244" t="s">
        <v>173</v>
      </c>
      <c r="AL244" t="s">
        <v>76</v>
      </c>
      <c r="AQ244" t="s">
        <v>3226</v>
      </c>
      <c r="AR244">
        <v>3137176675</v>
      </c>
      <c r="AS244" t="s">
        <v>3227</v>
      </c>
      <c r="AT244" t="s">
        <v>854</v>
      </c>
      <c r="AU244" t="s">
        <v>121</v>
      </c>
      <c r="AV244" t="s">
        <v>3228</v>
      </c>
      <c r="AW244" t="s">
        <v>1195</v>
      </c>
      <c r="AX244" t="s">
        <v>123</v>
      </c>
      <c r="AY244" t="s">
        <v>3229</v>
      </c>
      <c r="AZ244" t="s">
        <v>1809</v>
      </c>
      <c r="BA244" s="96">
        <v>32202</v>
      </c>
      <c r="BB244">
        <v>36</v>
      </c>
      <c r="BC244" t="s">
        <v>3230</v>
      </c>
    </row>
    <row r="245" spans="1:55" ht="22.5" customHeight="1">
      <c r="A245">
        <v>2024</v>
      </c>
      <c r="B245" t="s">
        <v>3231</v>
      </c>
      <c r="C245">
        <v>106514</v>
      </c>
      <c r="D245" t="s">
        <v>57</v>
      </c>
      <c r="E245" t="s">
        <v>3232</v>
      </c>
      <c r="F245" t="s">
        <v>3233</v>
      </c>
      <c r="G245" t="s">
        <v>97</v>
      </c>
      <c r="H245" t="s">
        <v>1168</v>
      </c>
      <c r="I245" t="s">
        <v>1169</v>
      </c>
      <c r="L245" t="s">
        <v>3234</v>
      </c>
      <c r="M245">
        <v>1032435578</v>
      </c>
      <c r="N245" t="s">
        <v>3027</v>
      </c>
      <c r="O245">
        <v>1978</v>
      </c>
      <c r="P245">
        <v>21000000</v>
      </c>
      <c r="Q245">
        <v>0</v>
      </c>
      <c r="R245">
        <v>0</v>
      </c>
      <c r="S245">
        <v>21000000</v>
      </c>
      <c r="T245">
        <v>7000000</v>
      </c>
      <c r="W245">
        <v>1</v>
      </c>
      <c r="X245" t="s">
        <v>1171</v>
      </c>
      <c r="Y245" t="s">
        <v>902</v>
      </c>
      <c r="AA245" t="s">
        <v>3235</v>
      </c>
      <c r="AB245" t="s">
        <v>3236</v>
      </c>
      <c r="AC245" t="s">
        <v>161</v>
      </c>
      <c r="AD245" s="96">
        <v>45373</v>
      </c>
      <c r="AE245" s="96">
        <v>45384</v>
      </c>
      <c r="AF245" s="96">
        <v>45458</v>
      </c>
      <c r="AG245" t="s">
        <v>3017</v>
      </c>
      <c r="AH245" s="96">
        <v>45458</v>
      </c>
      <c r="AI245" t="s">
        <v>106</v>
      </c>
      <c r="AJ245" s="96">
        <v>45458</v>
      </c>
      <c r="AK245" t="s">
        <v>3017</v>
      </c>
      <c r="AL245" t="s">
        <v>76</v>
      </c>
      <c r="AQ245" t="s">
        <v>3237</v>
      </c>
      <c r="AR245">
        <v>3132560646</v>
      </c>
      <c r="AS245" t="s">
        <v>3238</v>
      </c>
      <c r="AT245" t="s">
        <v>854</v>
      </c>
      <c r="AU245" t="s">
        <v>121</v>
      </c>
      <c r="AV245" t="s">
        <v>3239</v>
      </c>
      <c r="AW245" t="s">
        <v>1181</v>
      </c>
      <c r="AX245" t="s">
        <v>123</v>
      </c>
      <c r="AY245" t="s">
        <v>113</v>
      </c>
      <c r="AZ245" t="s">
        <v>124</v>
      </c>
      <c r="BA245" s="96">
        <v>32935</v>
      </c>
      <c r="BB245">
        <v>34</v>
      </c>
      <c r="BC245" t="s">
        <v>3240</v>
      </c>
    </row>
    <row r="246" spans="1:55" ht="22.5" customHeight="1">
      <c r="A246">
        <v>2024</v>
      </c>
      <c r="B246" t="s">
        <v>3241</v>
      </c>
      <c r="C246">
        <v>102305</v>
      </c>
      <c r="D246" t="s">
        <v>57</v>
      </c>
      <c r="E246" t="s">
        <v>3242</v>
      </c>
      <c r="F246" t="s">
        <v>3243</v>
      </c>
      <c r="G246" t="s">
        <v>97</v>
      </c>
      <c r="H246" t="s">
        <v>1168</v>
      </c>
      <c r="I246" t="s">
        <v>1211</v>
      </c>
      <c r="L246" t="s">
        <v>3244</v>
      </c>
      <c r="M246">
        <v>52157561</v>
      </c>
      <c r="N246" t="s">
        <v>3027</v>
      </c>
      <c r="O246">
        <v>1978</v>
      </c>
      <c r="P246">
        <v>16000000</v>
      </c>
      <c r="Q246">
        <v>0</v>
      </c>
      <c r="R246">
        <v>0</v>
      </c>
      <c r="S246">
        <v>16000000</v>
      </c>
      <c r="T246">
        <v>4000000</v>
      </c>
      <c r="W246">
        <v>1</v>
      </c>
      <c r="X246" t="s">
        <v>1171</v>
      </c>
      <c r="Y246" t="s">
        <v>902</v>
      </c>
      <c r="AA246" t="s">
        <v>3245</v>
      </c>
      <c r="AB246" t="s">
        <v>3246</v>
      </c>
      <c r="AC246" t="s">
        <v>72</v>
      </c>
      <c r="AD246" s="96">
        <v>45383</v>
      </c>
      <c r="AE246" s="96">
        <v>45384</v>
      </c>
      <c r="AF246" s="96">
        <v>45458</v>
      </c>
      <c r="AG246" t="s">
        <v>3017</v>
      </c>
      <c r="AH246" s="96">
        <v>45458</v>
      </c>
      <c r="AI246" t="s">
        <v>106</v>
      </c>
      <c r="AJ246" s="96">
        <v>45458</v>
      </c>
      <c r="AK246" t="s">
        <v>3017</v>
      </c>
      <c r="AL246" t="s">
        <v>76</v>
      </c>
      <c r="AQ246" t="s">
        <v>3247</v>
      </c>
      <c r="AR246">
        <v>3182804081</v>
      </c>
      <c r="AS246" t="s">
        <v>3248</v>
      </c>
      <c r="AT246" t="s">
        <v>136</v>
      </c>
      <c r="AU246" t="s">
        <v>121</v>
      </c>
      <c r="AV246" t="s">
        <v>3249</v>
      </c>
      <c r="AW246" t="s">
        <v>1181</v>
      </c>
      <c r="AX246" t="s">
        <v>123</v>
      </c>
      <c r="AY246" t="s">
        <v>3250</v>
      </c>
      <c r="AZ246" t="s">
        <v>2014</v>
      </c>
      <c r="BA246" s="96">
        <v>27365</v>
      </c>
      <c r="BB246">
        <v>49</v>
      </c>
      <c r="BC246" t="s">
        <v>3251</v>
      </c>
    </row>
    <row r="247" spans="1:55" ht="22.5" customHeight="1">
      <c r="A247">
        <v>2024</v>
      </c>
      <c r="B247" t="s">
        <v>3252</v>
      </c>
      <c r="C247">
        <v>102861</v>
      </c>
      <c r="D247" t="s">
        <v>57</v>
      </c>
      <c r="E247" t="s">
        <v>3253</v>
      </c>
      <c r="F247" t="s">
        <v>3254</v>
      </c>
      <c r="G247" t="s">
        <v>97</v>
      </c>
      <c r="H247" t="s">
        <v>1168</v>
      </c>
      <c r="I247" t="s">
        <v>1169</v>
      </c>
      <c r="L247" t="s">
        <v>3255</v>
      </c>
      <c r="M247">
        <v>88141104</v>
      </c>
      <c r="N247" t="s">
        <v>2578</v>
      </c>
      <c r="O247">
        <v>1957</v>
      </c>
      <c r="P247">
        <v>20200000</v>
      </c>
      <c r="Q247">
        <v>0</v>
      </c>
      <c r="R247">
        <v>0</v>
      </c>
      <c r="S247">
        <v>20200000</v>
      </c>
      <c r="T247">
        <v>5050000</v>
      </c>
      <c r="W247">
        <v>1</v>
      </c>
      <c r="X247" t="s">
        <v>1171</v>
      </c>
      <c r="Y247" t="s">
        <v>902</v>
      </c>
      <c r="AA247" t="s">
        <v>3256</v>
      </c>
      <c r="AB247" t="s">
        <v>3257</v>
      </c>
      <c r="AC247" t="s">
        <v>445</v>
      </c>
      <c r="AD247" s="96">
        <v>45373</v>
      </c>
      <c r="AE247" s="96">
        <v>45384</v>
      </c>
      <c r="AF247" s="96">
        <v>45458</v>
      </c>
      <c r="AG247" t="s">
        <v>3017</v>
      </c>
      <c r="AH247" s="96">
        <v>45458</v>
      </c>
      <c r="AI247" t="s">
        <v>106</v>
      </c>
      <c r="AJ247" s="96">
        <v>45458</v>
      </c>
      <c r="AK247" t="s">
        <v>3017</v>
      </c>
      <c r="AL247" t="s">
        <v>76</v>
      </c>
      <c r="AQ247" t="s">
        <v>3258</v>
      </c>
      <c r="AR247">
        <v>3143308073</v>
      </c>
      <c r="AS247" t="s">
        <v>3259</v>
      </c>
      <c r="AT247" t="s">
        <v>136</v>
      </c>
      <c r="AU247" t="s">
        <v>121</v>
      </c>
      <c r="AV247" t="s">
        <v>3260</v>
      </c>
      <c r="AW247" t="s">
        <v>1195</v>
      </c>
      <c r="AX247" t="s">
        <v>123</v>
      </c>
      <c r="AY247" t="s">
        <v>3261</v>
      </c>
      <c r="AZ247" t="s">
        <v>1923</v>
      </c>
      <c r="BA247" s="96">
        <v>24755</v>
      </c>
      <c r="BB247">
        <v>56</v>
      </c>
      <c r="BC247" t="s">
        <v>3262</v>
      </c>
    </row>
    <row r="248" spans="1:55" ht="22.5" customHeight="1">
      <c r="A248">
        <v>2024</v>
      </c>
      <c r="B248" t="s">
        <v>3263</v>
      </c>
      <c r="C248">
        <v>102370</v>
      </c>
      <c r="D248" t="s">
        <v>57</v>
      </c>
      <c r="E248" t="s">
        <v>3264</v>
      </c>
      <c r="F248" t="s">
        <v>3265</v>
      </c>
      <c r="G248" t="s">
        <v>97</v>
      </c>
      <c r="H248" t="s">
        <v>1168</v>
      </c>
      <c r="I248" t="s">
        <v>1169</v>
      </c>
      <c r="L248" t="s">
        <v>3266</v>
      </c>
      <c r="M248">
        <v>1019009033</v>
      </c>
      <c r="N248" t="s">
        <v>3027</v>
      </c>
      <c r="O248">
        <v>1953</v>
      </c>
      <c r="P248">
        <v>20200000</v>
      </c>
      <c r="Q248">
        <v>0</v>
      </c>
      <c r="R248">
        <v>0</v>
      </c>
      <c r="S248">
        <v>20200000</v>
      </c>
      <c r="T248">
        <v>5050000</v>
      </c>
      <c r="W248">
        <v>3</v>
      </c>
      <c r="X248" t="s">
        <v>1171</v>
      </c>
      <c r="Y248" t="s">
        <v>902</v>
      </c>
      <c r="AA248" t="s">
        <v>2927</v>
      </c>
      <c r="AB248" t="s">
        <v>3267</v>
      </c>
      <c r="AC248" t="s">
        <v>633</v>
      </c>
      <c r="AD248" s="96">
        <v>45372</v>
      </c>
      <c r="AE248" s="96">
        <v>45383</v>
      </c>
      <c r="AF248" s="96">
        <v>45458</v>
      </c>
      <c r="AG248" t="s">
        <v>173</v>
      </c>
      <c r="AH248" s="96">
        <v>45458</v>
      </c>
      <c r="AI248" t="s">
        <v>106</v>
      </c>
      <c r="AJ248" s="96">
        <v>45458</v>
      </c>
      <c r="AK248" t="s">
        <v>173</v>
      </c>
      <c r="AL248" t="s">
        <v>76</v>
      </c>
      <c r="AQ248" t="s">
        <v>3268</v>
      </c>
      <c r="AR248">
        <v>3222553741</v>
      </c>
      <c r="AS248" t="s">
        <v>3269</v>
      </c>
      <c r="AT248" t="s">
        <v>854</v>
      </c>
      <c r="AU248" t="s">
        <v>121</v>
      </c>
      <c r="AV248" t="s">
        <v>3270</v>
      </c>
      <c r="AW248" t="s">
        <v>1195</v>
      </c>
      <c r="AX248" t="s">
        <v>123</v>
      </c>
      <c r="AY248" t="s">
        <v>113</v>
      </c>
      <c r="AZ248" t="s">
        <v>124</v>
      </c>
      <c r="BA248" s="96">
        <v>31657</v>
      </c>
      <c r="BB248">
        <v>37</v>
      </c>
      <c r="BC248" t="s">
        <v>3271</v>
      </c>
    </row>
    <row r="249" spans="1:55" ht="22.5" customHeight="1">
      <c r="A249">
        <v>2024</v>
      </c>
      <c r="B249" t="s">
        <v>3272</v>
      </c>
      <c r="C249">
        <v>102481</v>
      </c>
      <c r="D249" t="s">
        <v>57</v>
      </c>
      <c r="E249" t="s">
        <v>3273</v>
      </c>
      <c r="F249" t="s">
        <v>3274</v>
      </c>
      <c r="G249" t="s">
        <v>97</v>
      </c>
      <c r="H249" t="s">
        <v>1168</v>
      </c>
      <c r="I249" t="s">
        <v>1211</v>
      </c>
      <c r="L249" t="s">
        <v>3275</v>
      </c>
      <c r="M249">
        <v>52428295</v>
      </c>
      <c r="N249" t="s">
        <v>3027</v>
      </c>
      <c r="O249">
        <v>1979</v>
      </c>
      <c r="P249">
        <v>16000000</v>
      </c>
      <c r="Q249">
        <v>0</v>
      </c>
      <c r="R249">
        <v>0</v>
      </c>
      <c r="S249">
        <v>16000000</v>
      </c>
      <c r="T249">
        <v>4000000</v>
      </c>
      <c r="W249">
        <v>1</v>
      </c>
      <c r="X249" t="s">
        <v>1171</v>
      </c>
      <c r="Y249" t="s">
        <v>902</v>
      </c>
      <c r="AA249" t="s">
        <v>3276</v>
      </c>
      <c r="AB249" t="s">
        <v>3277</v>
      </c>
      <c r="AC249" t="s">
        <v>89</v>
      </c>
      <c r="AD249" s="96">
        <v>45373</v>
      </c>
      <c r="AE249" s="96">
        <v>45384</v>
      </c>
      <c r="AF249" s="96">
        <v>45458</v>
      </c>
      <c r="AG249" t="s">
        <v>3017</v>
      </c>
      <c r="AH249" s="96">
        <v>45458</v>
      </c>
      <c r="AI249" t="s">
        <v>106</v>
      </c>
      <c r="AJ249" s="96">
        <v>45458</v>
      </c>
      <c r="AK249" t="s">
        <v>3017</v>
      </c>
      <c r="AL249" t="s">
        <v>76</v>
      </c>
      <c r="AQ249" t="s">
        <v>3278</v>
      </c>
      <c r="AR249">
        <v>3022147899</v>
      </c>
      <c r="AS249" t="s">
        <v>3279</v>
      </c>
      <c r="AT249" t="s">
        <v>854</v>
      </c>
      <c r="AU249" t="s">
        <v>121</v>
      </c>
      <c r="AV249" t="s">
        <v>3280</v>
      </c>
      <c r="AW249" t="s">
        <v>1181</v>
      </c>
      <c r="AX249" t="s">
        <v>123</v>
      </c>
      <c r="AY249" t="s">
        <v>3281</v>
      </c>
      <c r="AZ249" t="s">
        <v>3282</v>
      </c>
      <c r="BA249" s="96">
        <v>28738</v>
      </c>
      <c r="BB249">
        <v>45</v>
      </c>
      <c r="BC249" t="s">
        <v>3283</v>
      </c>
    </row>
    <row r="250" spans="1:55" ht="22.5" customHeight="1">
      <c r="A250">
        <v>2024</v>
      </c>
      <c r="B250" t="s">
        <v>3284</v>
      </c>
      <c r="C250">
        <v>102404</v>
      </c>
      <c r="D250" t="s">
        <v>57</v>
      </c>
      <c r="E250" t="s">
        <v>3285</v>
      </c>
      <c r="F250" t="s">
        <v>3286</v>
      </c>
      <c r="G250" t="s">
        <v>97</v>
      </c>
      <c r="H250" t="s">
        <v>1168</v>
      </c>
      <c r="I250" t="s">
        <v>1211</v>
      </c>
      <c r="L250" t="s">
        <v>3287</v>
      </c>
      <c r="M250">
        <v>1010244911</v>
      </c>
      <c r="N250" t="s">
        <v>3027</v>
      </c>
      <c r="O250">
        <v>1978</v>
      </c>
      <c r="P250">
        <v>10200000</v>
      </c>
      <c r="Q250">
        <v>0</v>
      </c>
      <c r="R250">
        <v>0</v>
      </c>
      <c r="S250">
        <v>10200000</v>
      </c>
      <c r="T250">
        <v>2550000</v>
      </c>
      <c r="W250">
        <v>3</v>
      </c>
      <c r="X250" t="s">
        <v>1171</v>
      </c>
      <c r="Y250" t="s">
        <v>902</v>
      </c>
      <c r="AA250" t="s">
        <v>3288</v>
      </c>
      <c r="AB250" t="s">
        <v>3289</v>
      </c>
      <c r="AC250" t="s">
        <v>89</v>
      </c>
      <c r="AD250" s="96">
        <v>45372</v>
      </c>
      <c r="AE250" s="96">
        <v>45384</v>
      </c>
      <c r="AF250" s="96">
        <v>45458</v>
      </c>
      <c r="AG250" t="s">
        <v>3017</v>
      </c>
      <c r="AH250" s="96">
        <v>45458</v>
      </c>
      <c r="AI250" t="s">
        <v>106</v>
      </c>
      <c r="AJ250" s="96">
        <v>45458</v>
      </c>
      <c r="AK250" t="s">
        <v>3017</v>
      </c>
      <c r="AL250" t="s">
        <v>76</v>
      </c>
      <c r="AQ250" t="s">
        <v>3290</v>
      </c>
      <c r="AR250">
        <v>3022820975</v>
      </c>
      <c r="AS250" t="s">
        <v>3291</v>
      </c>
      <c r="AT250" t="s">
        <v>136</v>
      </c>
      <c r="AU250" t="s">
        <v>121</v>
      </c>
      <c r="AV250" t="s">
        <v>3292</v>
      </c>
      <c r="AW250" t="s">
        <v>1195</v>
      </c>
      <c r="AX250" t="s">
        <v>123</v>
      </c>
      <c r="AY250" t="s">
        <v>113</v>
      </c>
      <c r="AZ250" t="s">
        <v>124</v>
      </c>
      <c r="BA250" s="96">
        <v>36241</v>
      </c>
      <c r="BB250">
        <v>25</v>
      </c>
      <c r="BC250" t="s">
        <v>3293</v>
      </c>
    </row>
    <row r="251" spans="1:55" ht="22.5" customHeight="1">
      <c r="A251">
        <v>2024</v>
      </c>
      <c r="B251" t="s">
        <v>3294</v>
      </c>
      <c r="C251">
        <v>102507</v>
      </c>
      <c r="D251" t="s">
        <v>57</v>
      </c>
      <c r="E251" t="s">
        <v>3295</v>
      </c>
      <c r="F251" t="s">
        <v>3296</v>
      </c>
      <c r="G251" t="s">
        <v>97</v>
      </c>
      <c r="H251" t="s">
        <v>1168</v>
      </c>
      <c r="I251" t="s">
        <v>1169</v>
      </c>
      <c r="L251" t="s">
        <v>3297</v>
      </c>
      <c r="M251">
        <v>53006948</v>
      </c>
      <c r="N251" t="s">
        <v>3027</v>
      </c>
      <c r="O251">
        <v>1979</v>
      </c>
      <c r="P251">
        <v>20200000</v>
      </c>
      <c r="Q251">
        <v>0</v>
      </c>
      <c r="R251">
        <v>0</v>
      </c>
      <c r="S251">
        <v>20200000</v>
      </c>
      <c r="T251">
        <v>5050000</v>
      </c>
      <c r="W251">
        <v>1</v>
      </c>
      <c r="X251" t="s">
        <v>1171</v>
      </c>
      <c r="Y251" t="s">
        <v>902</v>
      </c>
      <c r="AA251" t="s">
        <v>2750</v>
      </c>
      <c r="AB251" t="s">
        <v>3298</v>
      </c>
      <c r="AC251" t="s">
        <v>1451</v>
      </c>
      <c r="AD251" s="96">
        <v>45372</v>
      </c>
      <c r="AE251" s="96">
        <v>45384</v>
      </c>
      <c r="AF251" s="96">
        <v>45458</v>
      </c>
      <c r="AG251" t="s">
        <v>3017</v>
      </c>
      <c r="AH251" s="96">
        <v>45458</v>
      </c>
      <c r="AI251" t="s">
        <v>106</v>
      </c>
      <c r="AJ251" s="96">
        <v>45458</v>
      </c>
      <c r="AK251" t="s">
        <v>3017</v>
      </c>
      <c r="AL251" t="s">
        <v>76</v>
      </c>
      <c r="AQ251" t="s">
        <v>3299</v>
      </c>
      <c r="AR251">
        <v>3204493877</v>
      </c>
      <c r="AS251" t="s">
        <v>3300</v>
      </c>
      <c r="AT251" t="s">
        <v>854</v>
      </c>
      <c r="AU251" t="s">
        <v>121</v>
      </c>
      <c r="AV251" t="s">
        <v>3301</v>
      </c>
      <c r="AW251" t="s">
        <v>1181</v>
      </c>
      <c r="AX251" t="s">
        <v>123</v>
      </c>
      <c r="AY251" t="s">
        <v>113</v>
      </c>
      <c r="AZ251" t="s">
        <v>124</v>
      </c>
      <c r="BA251" s="96">
        <v>30515</v>
      </c>
      <c r="BB251">
        <v>40</v>
      </c>
      <c r="BC251" t="s">
        <v>3302</v>
      </c>
    </row>
    <row r="252" spans="1:55" ht="22.5" customHeight="1">
      <c r="A252">
        <v>2024</v>
      </c>
      <c r="B252" t="s">
        <v>3303</v>
      </c>
      <c r="C252">
        <v>102509</v>
      </c>
      <c r="D252" t="s">
        <v>57</v>
      </c>
      <c r="E252" t="s">
        <v>3304</v>
      </c>
      <c r="F252" t="s">
        <v>3305</v>
      </c>
      <c r="G252" t="s">
        <v>97</v>
      </c>
      <c r="H252" t="s">
        <v>1168</v>
      </c>
      <c r="I252" t="s">
        <v>1169</v>
      </c>
      <c r="L252" t="s">
        <v>3306</v>
      </c>
      <c r="M252">
        <v>1053322355</v>
      </c>
      <c r="N252" t="s">
        <v>3104</v>
      </c>
      <c r="O252">
        <v>1979</v>
      </c>
      <c r="P252">
        <v>20200000</v>
      </c>
      <c r="Q252">
        <v>0</v>
      </c>
      <c r="R252">
        <v>0</v>
      </c>
      <c r="S252">
        <v>20200000</v>
      </c>
      <c r="T252">
        <v>5050000</v>
      </c>
      <c r="W252">
        <v>5</v>
      </c>
      <c r="X252" t="s">
        <v>1171</v>
      </c>
      <c r="Y252" t="s">
        <v>902</v>
      </c>
      <c r="AA252" t="s">
        <v>3307</v>
      </c>
      <c r="AB252" t="s">
        <v>3308</v>
      </c>
      <c r="AC252" t="s">
        <v>1451</v>
      </c>
      <c r="AD252" s="96">
        <v>45373</v>
      </c>
      <c r="AE252" s="96">
        <v>45383</v>
      </c>
      <c r="AF252" s="96">
        <v>45458</v>
      </c>
      <c r="AG252" t="s">
        <v>173</v>
      </c>
      <c r="AH252" s="96">
        <v>45458</v>
      </c>
      <c r="AI252" t="s">
        <v>106</v>
      </c>
      <c r="AJ252" s="96">
        <v>45458</v>
      </c>
      <c r="AK252" t="s">
        <v>173</v>
      </c>
      <c r="AL252" t="s">
        <v>76</v>
      </c>
      <c r="AQ252" t="s">
        <v>3309</v>
      </c>
      <c r="AR252">
        <v>3115514978</v>
      </c>
      <c r="AS252" t="s">
        <v>3310</v>
      </c>
      <c r="AT252" t="s">
        <v>120</v>
      </c>
      <c r="AU252" t="s">
        <v>121</v>
      </c>
      <c r="AV252">
        <v>24081166727</v>
      </c>
      <c r="AW252" t="s">
        <v>1181</v>
      </c>
      <c r="AX252" t="s">
        <v>123</v>
      </c>
      <c r="AY252" t="s">
        <v>3110</v>
      </c>
      <c r="AZ252" t="s">
        <v>1261</v>
      </c>
      <c r="BA252" s="96">
        <v>31444</v>
      </c>
      <c r="BB252">
        <v>38</v>
      </c>
      <c r="BC252" t="s">
        <v>2720</v>
      </c>
    </row>
    <row r="253" spans="1:55" ht="22.5" customHeight="1">
      <c r="A253">
        <v>2024</v>
      </c>
      <c r="B253" t="s">
        <v>3311</v>
      </c>
      <c r="C253">
        <v>102349</v>
      </c>
      <c r="D253" t="s">
        <v>57</v>
      </c>
      <c r="E253" t="s">
        <v>3312</v>
      </c>
      <c r="F253" t="s">
        <v>3313</v>
      </c>
      <c r="G253" t="s">
        <v>97</v>
      </c>
      <c r="H253" t="s">
        <v>1168</v>
      </c>
      <c r="I253" t="s">
        <v>1169</v>
      </c>
      <c r="L253" t="s">
        <v>3314</v>
      </c>
      <c r="M253">
        <v>52780751</v>
      </c>
      <c r="N253" t="s">
        <v>3027</v>
      </c>
      <c r="O253">
        <v>1953</v>
      </c>
      <c r="P253">
        <v>19695000</v>
      </c>
      <c r="Q253">
        <v>0</v>
      </c>
      <c r="R253">
        <v>0</v>
      </c>
      <c r="S253">
        <v>19695000</v>
      </c>
      <c r="T253">
        <v>5050000</v>
      </c>
      <c r="W253">
        <v>1</v>
      </c>
      <c r="X253" t="s">
        <v>1171</v>
      </c>
      <c r="Y253" t="s">
        <v>902</v>
      </c>
      <c r="AA253" t="s">
        <v>1173</v>
      </c>
      <c r="AB253" t="s">
        <v>3315</v>
      </c>
      <c r="AC253" t="s">
        <v>633</v>
      </c>
      <c r="AD253" s="96">
        <v>45372</v>
      </c>
      <c r="AE253" s="96">
        <v>45385</v>
      </c>
      <c r="AF253" s="96">
        <v>45458</v>
      </c>
      <c r="AG253" t="s">
        <v>2948</v>
      </c>
      <c r="AH253" s="96">
        <v>45458</v>
      </c>
      <c r="AI253" t="s">
        <v>106</v>
      </c>
      <c r="AJ253" s="96">
        <v>45458</v>
      </c>
      <c r="AK253" t="s">
        <v>2948</v>
      </c>
      <c r="AL253" t="s">
        <v>76</v>
      </c>
      <c r="AQ253" t="s">
        <v>3316</v>
      </c>
      <c r="AR253">
        <v>3196379143</v>
      </c>
      <c r="AS253" t="s">
        <v>3317</v>
      </c>
      <c r="AT253" t="s">
        <v>120</v>
      </c>
      <c r="AU253" t="s">
        <v>121</v>
      </c>
      <c r="AV253">
        <v>24081105359</v>
      </c>
      <c r="AW253" t="s">
        <v>1181</v>
      </c>
      <c r="AX253" t="s">
        <v>123</v>
      </c>
      <c r="AY253" t="s">
        <v>113</v>
      </c>
      <c r="AZ253" t="s">
        <v>124</v>
      </c>
      <c r="BA253" s="96">
        <v>30945</v>
      </c>
      <c r="BB253">
        <v>39</v>
      </c>
      <c r="BC253" t="s">
        <v>3318</v>
      </c>
    </row>
    <row r="254" spans="1:55" ht="22.5" customHeight="1">
      <c r="A254">
        <v>2024</v>
      </c>
      <c r="B254" t="s">
        <v>3319</v>
      </c>
      <c r="C254">
        <v>102510</v>
      </c>
      <c r="D254" t="s">
        <v>57</v>
      </c>
      <c r="E254" t="s">
        <v>3320</v>
      </c>
      <c r="F254" t="s">
        <v>3321</v>
      </c>
      <c r="G254" t="s">
        <v>97</v>
      </c>
      <c r="H254" t="s">
        <v>1168</v>
      </c>
      <c r="I254" t="s">
        <v>1169</v>
      </c>
      <c r="L254" t="s">
        <v>3322</v>
      </c>
      <c r="M254">
        <v>52990899</v>
      </c>
      <c r="N254" t="s">
        <v>3027</v>
      </c>
      <c r="O254">
        <v>1979</v>
      </c>
      <c r="P254">
        <v>23333334</v>
      </c>
      <c r="Q254">
        <v>0</v>
      </c>
      <c r="R254">
        <v>0</v>
      </c>
      <c r="S254">
        <v>23333334</v>
      </c>
      <c r="T254">
        <v>7000000</v>
      </c>
      <c r="W254">
        <v>5</v>
      </c>
      <c r="X254" t="s">
        <v>1171</v>
      </c>
      <c r="Y254" t="s">
        <v>902</v>
      </c>
      <c r="AA254" t="s">
        <v>3323</v>
      </c>
      <c r="AB254" t="s">
        <v>3324</v>
      </c>
      <c r="AC254" t="s">
        <v>1451</v>
      </c>
      <c r="AD254" s="96">
        <v>45372</v>
      </c>
      <c r="AE254" s="96">
        <v>45383</v>
      </c>
      <c r="AF254" s="96">
        <v>45458</v>
      </c>
      <c r="AG254" t="s">
        <v>173</v>
      </c>
      <c r="AH254" s="96">
        <v>45458</v>
      </c>
      <c r="AI254" t="s">
        <v>106</v>
      </c>
      <c r="AJ254" s="96">
        <v>45458</v>
      </c>
      <c r="AK254" t="s">
        <v>173</v>
      </c>
      <c r="AL254" t="s">
        <v>76</v>
      </c>
      <c r="AQ254" t="s">
        <v>3325</v>
      </c>
      <c r="AR254">
        <v>3013627540</v>
      </c>
      <c r="AS254" t="s">
        <v>3326</v>
      </c>
      <c r="AT254" t="s">
        <v>136</v>
      </c>
      <c r="AU254" t="s">
        <v>121</v>
      </c>
      <c r="AV254" t="s">
        <v>3327</v>
      </c>
      <c r="AW254" t="s">
        <v>1181</v>
      </c>
      <c r="AX254" t="s">
        <v>123</v>
      </c>
      <c r="AY254" t="s">
        <v>113</v>
      </c>
      <c r="AZ254" t="s">
        <v>124</v>
      </c>
      <c r="BA254" s="96">
        <v>30282</v>
      </c>
      <c r="BB254">
        <v>41</v>
      </c>
      <c r="BC254" t="s">
        <v>2720</v>
      </c>
    </row>
    <row r="255" spans="1:55" ht="22.5" customHeight="1">
      <c r="A255">
        <v>2024</v>
      </c>
      <c r="B255" t="s">
        <v>3328</v>
      </c>
      <c r="C255">
        <v>106190</v>
      </c>
      <c r="D255" t="s">
        <v>57</v>
      </c>
      <c r="E255" t="s">
        <v>3329</v>
      </c>
      <c r="F255" t="s">
        <v>3330</v>
      </c>
      <c r="G255" t="s">
        <v>97</v>
      </c>
      <c r="H255" t="s">
        <v>1168</v>
      </c>
      <c r="I255" t="s">
        <v>1169</v>
      </c>
      <c r="L255" t="s">
        <v>3331</v>
      </c>
      <c r="M255">
        <v>52785500</v>
      </c>
      <c r="N255" t="s">
        <v>3027</v>
      </c>
      <c r="O255">
        <v>1953</v>
      </c>
      <c r="P255">
        <v>15150000</v>
      </c>
      <c r="Q255">
        <v>0</v>
      </c>
      <c r="R255">
        <v>0</v>
      </c>
      <c r="S255">
        <v>15150000</v>
      </c>
      <c r="T255">
        <v>5050000</v>
      </c>
      <c r="W255">
        <v>3</v>
      </c>
      <c r="X255" t="s">
        <v>1171</v>
      </c>
      <c r="Y255" t="s">
        <v>902</v>
      </c>
      <c r="AA255" s="95" t="s">
        <v>3332</v>
      </c>
      <c r="AB255" t="s">
        <v>3333</v>
      </c>
      <c r="AC255" t="s">
        <v>633</v>
      </c>
      <c r="AD255" s="96">
        <v>45372</v>
      </c>
      <c r="AE255" s="96">
        <v>45383</v>
      </c>
      <c r="AF255" s="96">
        <v>45458</v>
      </c>
      <c r="AG255" t="s">
        <v>173</v>
      </c>
      <c r="AH255" s="96">
        <v>45458</v>
      </c>
      <c r="AI255" t="s">
        <v>106</v>
      </c>
      <c r="AJ255" s="96">
        <v>45458</v>
      </c>
      <c r="AK255" t="s">
        <v>173</v>
      </c>
      <c r="AL255" t="s">
        <v>76</v>
      </c>
      <c r="AQ255" t="s">
        <v>3334</v>
      </c>
      <c r="AR255">
        <v>3006784893</v>
      </c>
      <c r="AS255" t="s">
        <v>3335</v>
      </c>
      <c r="AT255" t="s">
        <v>136</v>
      </c>
      <c r="AU255" t="s">
        <v>121</v>
      </c>
      <c r="AV255" t="s">
        <v>3336</v>
      </c>
      <c r="AW255" t="s">
        <v>1181</v>
      </c>
      <c r="AX255" t="s">
        <v>123</v>
      </c>
      <c r="AY255" t="s">
        <v>113</v>
      </c>
      <c r="AZ255" t="s">
        <v>124</v>
      </c>
      <c r="BA255" s="96">
        <v>30191</v>
      </c>
      <c r="BB255">
        <v>41</v>
      </c>
      <c r="BC255" t="s">
        <v>1196</v>
      </c>
    </row>
    <row r="256" spans="1:55" ht="22.5" customHeight="1">
      <c r="A256">
        <v>2024</v>
      </c>
      <c r="B256" t="s">
        <v>3337</v>
      </c>
      <c r="C256">
        <v>102375</v>
      </c>
      <c r="D256" t="s">
        <v>57</v>
      </c>
      <c r="E256" t="s">
        <v>3338</v>
      </c>
      <c r="F256" t="s">
        <v>3339</v>
      </c>
      <c r="G256" t="s">
        <v>97</v>
      </c>
      <c r="H256" t="s">
        <v>1168</v>
      </c>
      <c r="I256" t="s">
        <v>1211</v>
      </c>
      <c r="L256" t="s">
        <v>3340</v>
      </c>
      <c r="M256">
        <v>17990466</v>
      </c>
      <c r="N256" t="s">
        <v>3341</v>
      </c>
      <c r="O256">
        <v>1979</v>
      </c>
      <c r="P256">
        <v>10200000</v>
      </c>
      <c r="Q256">
        <v>0</v>
      </c>
      <c r="R256">
        <v>0</v>
      </c>
      <c r="S256">
        <v>10200000</v>
      </c>
      <c r="T256">
        <v>2550000</v>
      </c>
      <c r="W256">
        <v>1</v>
      </c>
      <c r="X256" t="s">
        <v>1171</v>
      </c>
      <c r="Y256" t="s">
        <v>902</v>
      </c>
      <c r="AA256" t="s">
        <v>2683</v>
      </c>
      <c r="AB256" t="s">
        <v>3342</v>
      </c>
      <c r="AC256" t="s">
        <v>2685</v>
      </c>
      <c r="AD256" s="96">
        <v>45372</v>
      </c>
      <c r="AE256" s="96">
        <v>45383</v>
      </c>
      <c r="AF256" s="96">
        <v>45458</v>
      </c>
      <c r="AG256" t="s">
        <v>173</v>
      </c>
      <c r="AH256" s="96">
        <v>45458</v>
      </c>
      <c r="AI256" t="s">
        <v>106</v>
      </c>
      <c r="AJ256" s="96">
        <v>45458</v>
      </c>
      <c r="AL256" t="s">
        <v>76</v>
      </c>
      <c r="AQ256" t="s">
        <v>3343</v>
      </c>
      <c r="AR256">
        <v>3233925853</v>
      </c>
      <c r="AS256" t="s">
        <v>3344</v>
      </c>
      <c r="AT256" t="s">
        <v>136</v>
      </c>
      <c r="AU256" t="s">
        <v>121</v>
      </c>
      <c r="AV256" t="s">
        <v>3345</v>
      </c>
      <c r="AW256" t="s">
        <v>1195</v>
      </c>
      <c r="AX256" t="s">
        <v>123</v>
      </c>
      <c r="AY256" t="s">
        <v>3346</v>
      </c>
      <c r="AZ256" t="s">
        <v>3347</v>
      </c>
      <c r="BA256" s="96">
        <v>31135</v>
      </c>
      <c r="BB256">
        <v>39</v>
      </c>
      <c r="BC256" t="s">
        <v>1222</v>
      </c>
    </row>
    <row r="257" spans="1:55" ht="22.5" customHeight="1">
      <c r="A257">
        <v>2024</v>
      </c>
      <c r="B257" t="s">
        <v>3348</v>
      </c>
      <c r="C257">
        <v>103353</v>
      </c>
      <c r="D257" t="s">
        <v>57</v>
      </c>
      <c r="E257" t="s">
        <v>3349</v>
      </c>
      <c r="F257" t="s">
        <v>3350</v>
      </c>
      <c r="G257" t="s">
        <v>97</v>
      </c>
      <c r="H257" t="s">
        <v>1168</v>
      </c>
      <c r="I257" t="s">
        <v>1169</v>
      </c>
      <c r="L257" t="s">
        <v>3351</v>
      </c>
      <c r="M257">
        <v>1015455916</v>
      </c>
      <c r="N257" t="s">
        <v>3027</v>
      </c>
      <c r="O257">
        <v>1978</v>
      </c>
      <c r="P257">
        <v>20200000</v>
      </c>
      <c r="Q257">
        <v>0</v>
      </c>
      <c r="R257">
        <v>0</v>
      </c>
      <c r="S257">
        <v>20200000</v>
      </c>
      <c r="T257">
        <v>5050000</v>
      </c>
      <c r="W257">
        <v>1</v>
      </c>
      <c r="X257" t="s">
        <v>1171</v>
      </c>
      <c r="Y257" t="s">
        <v>902</v>
      </c>
      <c r="AA257" t="s">
        <v>3352</v>
      </c>
      <c r="AB257" t="s">
        <v>3353</v>
      </c>
      <c r="AC257" t="s">
        <v>234</v>
      </c>
      <c r="AD257" s="96">
        <v>45372</v>
      </c>
      <c r="AE257" s="96">
        <v>45383</v>
      </c>
      <c r="AF257" s="96">
        <v>45458</v>
      </c>
      <c r="AG257" t="s">
        <v>173</v>
      </c>
      <c r="AH257" s="96">
        <v>45458</v>
      </c>
      <c r="AI257" t="s">
        <v>106</v>
      </c>
      <c r="AJ257" s="96">
        <v>45458</v>
      </c>
      <c r="AK257" t="s">
        <v>173</v>
      </c>
      <c r="AL257" t="s">
        <v>76</v>
      </c>
      <c r="AQ257" t="s">
        <v>3354</v>
      </c>
      <c r="AR257">
        <v>3143174752</v>
      </c>
      <c r="AS257" t="s">
        <v>3355</v>
      </c>
      <c r="AT257" t="s">
        <v>854</v>
      </c>
      <c r="AU257" t="s">
        <v>121</v>
      </c>
      <c r="AV257" t="s">
        <v>3356</v>
      </c>
      <c r="AW257" t="s">
        <v>1195</v>
      </c>
      <c r="AX257" t="s">
        <v>123</v>
      </c>
      <c r="AY257" t="s">
        <v>113</v>
      </c>
      <c r="AZ257" t="s">
        <v>124</v>
      </c>
      <c r="BA257" s="96">
        <v>34921</v>
      </c>
      <c r="BB257">
        <v>28</v>
      </c>
      <c r="BC257" t="s">
        <v>1987</v>
      </c>
    </row>
    <row r="258" spans="1:55" ht="22.5" customHeight="1">
      <c r="A258">
        <v>2024</v>
      </c>
      <c r="B258" t="s">
        <v>3357</v>
      </c>
      <c r="C258">
        <v>102961</v>
      </c>
      <c r="D258" t="s">
        <v>57</v>
      </c>
      <c r="E258" t="s">
        <v>3358</v>
      </c>
      <c r="F258" t="s">
        <v>3359</v>
      </c>
      <c r="G258" t="s">
        <v>97</v>
      </c>
      <c r="H258" t="s">
        <v>1168</v>
      </c>
      <c r="I258" t="s">
        <v>1169</v>
      </c>
      <c r="L258" t="s">
        <v>3360</v>
      </c>
      <c r="M258">
        <v>1110457705</v>
      </c>
      <c r="N258" t="s">
        <v>1355</v>
      </c>
      <c r="O258">
        <v>1998</v>
      </c>
      <c r="P258">
        <v>20200000</v>
      </c>
      <c r="Q258">
        <v>0</v>
      </c>
      <c r="R258">
        <v>0</v>
      </c>
      <c r="S258">
        <v>20200000</v>
      </c>
      <c r="T258">
        <v>5050000</v>
      </c>
      <c r="W258">
        <v>1</v>
      </c>
      <c r="X258" t="s">
        <v>1171</v>
      </c>
      <c r="Y258" t="s">
        <v>902</v>
      </c>
      <c r="AA258" t="s">
        <v>3361</v>
      </c>
      <c r="AB258" t="s">
        <v>3362</v>
      </c>
      <c r="AC258" t="s">
        <v>226</v>
      </c>
      <c r="AD258" s="96">
        <v>45372</v>
      </c>
      <c r="AE258" s="96">
        <v>45384</v>
      </c>
      <c r="AF258" s="96">
        <v>45458</v>
      </c>
      <c r="AG258" t="s">
        <v>3017</v>
      </c>
      <c r="AH258" s="96">
        <v>45458</v>
      </c>
      <c r="AI258" t="s">
        <v>106</v>
      </c>
      <c r="AJ258" s="96">
        <v>45458</v>
      </c>
      <c r="AK258" t="s">
        <v>3017</v>
      </c>
      <c r="AL258" t="s">
        <v>76</v>
      </c>
      <c r="AQ258" t="s">
        <v>3363</v>
      </c>
      <c r="AR258">
        <v>3006563865</v>
      </c>
      <c r="AS258" t="s">
        <v>3364</v>
      </c>
      <c r="AT258" t="s">
        <v>854</v>
      </c>
      <c r="AU258" t="s">
        <v>121</v>
      </c>
      <c r="AV258" t="s">
        <v>3365</v>
      </c>
      <c r="AW258" t="s">
        <v>1195</v>
      </c>
      <c r="AX258" t="s">
        <v>123</v>
      </c>
      <c r="AY258" t="s">
        <v>3366</v>
      </c>
      <c r="AZ258" t="s">
        <v>2443</v>
      </c>
      <c r="BA258" s="96">
        <v>31861</v>
      </c>
      <c r="BB258">
        <v>37</v>
      </c>
      <c r="BC258" t="s">
        <v>3367</v>
      </c>
    </row>
    <row r="259" spans="1:55" ht="22.5" customHeight="1">
      <c r="A259">
        <v>2024</v>
      </c>
      <c r="B259" t="s">
        <v>3368</v>
      </c>
      <c r="C259">
        <v>102298</v>
      </c>
      <c r="D259" t="s">
        <v>57</v>
      </c>
      <c r="E259" t="s">
        <v>3369</v>
      </c>
      <c r="F259" t="s">
        <v>3370</v>
      </c>
      <c r="G259" t="s">
        <v>97</v>
      </c>
      <c r="H259" t="s">
        <v>1168</v>
      </c>
      <c r="I259" t="s">
        <v>1169</v>
      </c>
      <c r="L259" t="s">
        <v>3371</v>
      </c>
      <c r="M259">
        <v>52351485</v>
      </c>
      <c r="N259" t="s">
        <v>3027</v>
      </c>
      <c r="O259">
        <v>1978</v>
      </c>
      <c r="P259">
        <v>28000000</v>
      </c>
      <c r="Q259">
        <v>0</v>
      </c>
      <c r="R259">
        <v>0</v>
      </c>
      <c r="S259">
        <v>28000000</v>
      </c>
      <c r="T259">
        <v>7000000</v>
      </c>
      <c r="W259">
        <v>1</v>
      </c>
      <c r="X259" t="s">
        <v>1171</v>
      </c>
      <c r="Y259" t="s">
        <v>902</v>
      </c>
      <c r="AA259" s="95" t="s">
        <v>3372</v>
      </c>
      <c r="AB259" t="s">
        <v>3373</v>
      </c>
      <c r="AC259" t="s">
        <v>72</v>
      </c>
      <c r="AD259" s="96">
        <v>45372</v>
      </c>
      <c r="AE259" s="96">
        <v>45373</v>
      </c>
      <c r="AF259" s="96">
        <v>45458</v>
      </c>
      <c r="AG259" t="s">
        <v>3374</v>
      </c>
      <c r="AH259" s="96">
        <v>45458</v>
      </c>
      <c r="AI259" t="s">
        <v>106</v>
      </c>
      <c r="AJ259" s="96">
        <v>45458</v>
      </c>
      <c r="AK259" t="s">
        <v>3374</v>
      </c>
      <c r="AL259" t="s">
        <v>76</v>
      </c>
      <c r="AQ259" t="s">
        <v>3375</v>
      </c>
      <c r="AR259">
        <v>3108673251</v>
      </c>
      <c r="AS259" t="s">
        <v>3376</v>
      </c>
      <c r="AT259" t="s">
        <v>854</v>
      </c>
      <c r="AU259" t="s">
        <v>121</v>
      </c>
      <c r="AV259" t="s">
        <v>3377</v>
      </c>
      <c r="AW259" t="s">
        <v>1181</v>
      </c>
      <c r="AX259" t="s">
        <v>123</v>
      </c>
      <c r="AY259" t="s">
        <v>113</v>
      </c>
      <c r="AZ259" t="s">
        <v>124</v>
      </c>
      <c r="BA259" s="96">
        <v>28711</v>
      </c>
      <c r="BB259">
        <v>45</v>
      </c>
      <c r="BC259" t="s">
        <v>3378</v>
      </c>
    </row>
    <row r="260" spans="1:55" ht="22.5" customHeight="1">
      <c r="A260">
        <v>2024</v>
      </c>
      <c r="B260" t="s">
        <v>3379</v>
      </c>
      <c r="C260">
        <v>102372</v>
      </c>
      <c r="D260" t="s">
        <v>57</v>
      </c>
      <c r="E260" t="s">
        <v>3380</v>
      </c>
      <c r="F260" t="s">
        <v>3381</v>
      </c>
      <c r="G260" t="s">
        <v>97</v>
      </c>
      <c r="H260" t="s">
        <v>1168</v>
      </c>
      <c r="I260" t="s">
        <v>1169</v>
      </c>
      <c r="L260" t="s">
        <v>3382</v>
      </c>
      <c r="M260">
        <v>1053347811</v>
      </c>
      <c r="N260" t="s">
        <v>3104</v>
      </c>
      <c r="O260">
        <v>1997</v>
      </c>
      <c r="P260">
        <v>28000000</v>
      </c>
      <c r="Q260">
        <v>0</v>
      </c>
      <c r="R260">
        <v>0</v>
      </c>
      <c r="S260">
        <v>28000000</v>
      </c>
      <c r="T260">
        <v>7000000</v>
      </c>
      <c r="W260">
        <v>1</v>
      </c>
      <c r="X260" t="s">
        <v>1171</v>
      </c>
      <c r="Y260" t="s">
        <v>902</v>
      </c>
      <c r="Z260" t="s">
        <v>3383</v>
      </c>
      <c r="AA260" t="s">
        <v>3384</v>
      </c>
      <c r="AB260" t="s">
        <v>3385</v>
      </c>
      <c r="AC260" t="s">
        <v>404</v>
      </c>
      <c r="AD260" s="96">
        <v>45372</v>
      </c>
      <c r="AE260" s="96">
        <v>45383</v>
      </c>
      <c r="AF260" s="96">
        <v>45458</v>
      </c>
      <c r="AG260" t="s">
        <v>173</v>
      </c>
      <c r="AH260" s="96">
        <v>45458</v>
      </c>
      <c r="AI260" t="s">
        <v>106</v>
      </c>
      <c r="AJ260" s="96">
        <v>45458</v>
      </c>
      <c r="AL260" t="s">
        <v>76</v>
      </c>
      <c r="AQ260" t="s">
        <v>3386</v>
      </c>
      <c r="AR260">
        <v>3215654041</v>
      </c>
      <c r="AS260" t="s">
        <v>3387</v>
      </c>
      <c r="AT260" t="s">
        <v>854</v>
      </c>
      <c r="AU260" t="s">
        <v>121</v>
      </c>
      <c r="AV260" t="s">
        <v>3388</v>
      </c>
      <c r="AW260" t="s">
        <v>1195</v>
      </c>
      <c r="AX260" t="s">
        <v>123</v>
      </c>
      <c r="AY260" t="s">
        <v>3110</v>
      </c>
      <c r="AZ260" t="s">
        <v>1261</v>
      </c>
      <c r="BA260" s="96">
        <v>35640</v>
      </c>
      <c r="BB260">
        <v>26</v>
      </c>
      <c r="BC260" t="s">
        <v>3389</v>
      </c>
    </row>
    <row r="261" spans="1:55" ht="22.5" customHeight="1">
      <c r="A261">
        <v>2024</v>
      </c>
      <c r="B261" t="s">
        <v>3390</v>
      </c>
      <c r="C261">
        <v>102347</v>
      </c>
      <c r="D261" t="s">
        <v>57</v>
      </c>
      <c r="E261" t="s">
        <v>3391</v>
      </c>
      <c r="F261" t="s">
        <v>3392</v>
      </c>
      <c r="G261" t="s">
        <v>97</v>
      </c>
      <c r="H261" t="s">
        <v>1168</v>
      </c>
      <c r="I261" t="s">
        <v>1169</v>
      </c>
      <c r="L261" t="s">
        <v>3393</v>
      </c>
      <c r="M261">
        <v>1019072918</v>
      </c>
      <c r="N261" t="s">
        <v>3027</v>
      </c>
      <c r="O261">
        <v>1953</v>
      </c>
      <c r="P261">
        <v>15150000</v>
      </c>
      <c r="Q261">
        <v>0</v>
      </c>
      <c r="R261">
        <v>0</v>
      </c>
      <c r="S261">
        <v>15150000</v>
      </c>
      <c r="T261">
        <v>5050000</v>
      </c>
      <c r="W261">
        <v>3</v>
      </c>
      <c r="X261" t="s">
        <v>1171</v>
      </c>
      <c r="Y261" t="s">
        <v>902</v>
      </c>
      <c r="AA261" s="95" t="s">
        <v>3394</v>
      </c>
      <c r="AB261" t="s">
        <v>3395</v>
      </c>
      <c r="AC261" t="s">
        <v>633</v>
      </c>
      <c r="AD261" s="96">
        <v>45372</v>
      </c>
      <c r="AE261" s="96">
        <v>45385</v>
      </c>
      <c r="AF261" s="96">
        <v>45458</v>
      </c>
      <c r="AG261" t="s">
        <v>2948</v>
      </c>
      <c r="AH261" s="96">
        <v>45458</v>
      </c>
      <c r="AI261" t="s">
        <v>106</v>
      </c>
      <c r="AJ261" s="96">
        <v>45458</v>
      </c>
      <c r="AK261" t="s">
        <v>2948</v>
      </c>
      <c r="AL261" t="s">
        <v>76</v>
      </c>
      <c r="AQ261" t="s">
        <v>3396</v>
      </c>
      <c r="AR261">
        <v>3112792816</v>
      </c>
      <c r="AS261" t="s">
        <v>3397</v>
      </c>
      <c r="AT261" t="s">
        <v>3398</v>
      </c>
      <c r="AU261" t="s">
        <v>121</v>
      </c>
      <c r="AV261" t="s">
        <v>3399</v>
      </c>
      <c r="AW261" t="s">
        <v>1181</v>
      </c>
      <c r="AX261" t="s">
        <v>123</v>
      </c>
      <c r="AY261" t="s">
        <v>113</v>
      </c>
      <c r="AZ261" t="s">
        <v>124</v>
      </c>
      <c r="BA261" s="96">
        <v>33812</v>
      </c>
      <c r="BB261">
        <v>31</v>
      </c>
      <c r="BC261" t="s">
        <v>3400</v>
      </c>
    </row>
    <row r="262" spans="1:55" ht="22.5" customHeight="1">
      <c r="A262">
        <v>2024</v>
      </c>
      <c r="B262" t="s">
        <v>3401</v>
      </c>
      <c r="C262">
        <v>102404</v>
      </c>
      <c r="D262" t="s">
        <v>57</v>
      </c>
      <c r="E262" t="s">
        <v>3402</v>
      </c>
      <c r="F262" t="s">
        <v>3403</v>
      </c>
      <c r="G262" t="s">
        <v>97</v>
      </c>
      <c r="H262" t="s">
        <v>1168</v>
      </c>
      <c r="I262" t="s">
        <v>1211</v>
      </c>
      <c r="L262" t="s">
        <v>3404</v>
      </c>
      <c r="M262">
        <v>80818424</v>
      </c>
      <c r="N262" t="s">
        <v>3027</v>
      </c>
      <c r="O262">
        <v>1978</v>
      </c>
      <c r="P262">
        <v>10200000</v>
      </c>
      <c r="Q262">
        <v>0</v>
      </c>
      <c r="R262">
        <v>0</v>
      </c>
      <c r="S262">
        <v>10200000</v>
      </c>
      <c r="T262">
        <v>2550000</v>
      </c>
      <c r="W262">
        <v>3</v>
      </c>
      <c r="X262" t="s">
        <v>1171</v>
      </c>
      <c r="Y262" t="s">
        <v>902</v>
      </c>
      <c r="AA262" s="95" t="s">
        <v>3405</v>
      </c>
      <c r="AB262" t="s">
        <v>3406</v>
      </c>
      <c r="AC262" t="s">
        <v>89</v>
      </c>
      <c r="AD262" s="96">
        <v>45373</v>
      </c>
      <c r="AE262" s="96">
        <v>45384</v>
      </c>
      <c r="AF262" s="96">
        <v>45458</v>
      </c>
      <c r="AG262" t="s">
        <v>3017</v>
      </c>
      <c r="AH262" s="96">
        <v>45458</v>
      </c>
      <c r="AI262" t="s">
        <v>106</v>
      </c>
      <c r="AJ262" s="96">
        <v>45458</v>
      </c>
      <c r="AL262" t="s">
        <v>76</v>
      </c>
      <c r="AQ262" t="s">
        <v>3407</v>
      </c>
      <c r="AR262">
        <v>3137475353</v>
      </c>
      <c r="AS262" t="s">
        <v>3408</v>
      </c>
      <c r="AT262" t="s">
        <v>1179</v>
      </c>
      <c r="AU262" t="s">
        <v>121</v>
      </c>
      <c r="AV262" t="s">
        <v>3409</v>
      </c>
      <c r="AW262" t="s">
        <v>1195</v>
      </c>
      <c r="AX262" t="s">
        <v>123</v>
      </c>
      <c r="AY262" t="s">
        <v>113</v>
      </c>
      <c r="AZ262" t="s">
        <v>124</v>
      </c>
      <c r="BA262" s="96">
        <v>30920</v>
      </c>
      <c r="BB262">
        <v>39</v>
      </c>
      <c r="BC262" t="s">
        <v>1222</v>
      </c>
    </row>
    <row r="263" spans="1:55" ht="22.5" customHeight="1">
      <c r="A263">
        <v>2024</v>
      </c>
      <c r="B263" t="s">
        <v>3410</v>
      </c>
      <c r="C263">
        <v>102378</v>
      </c>
      <c r="D263" t="s">
        <v>57</v>
      </c>
      <c r="E263" t="s">
        <v>3411</v>
      </c>
      <c r="F263" t="s">
        <v>3411</v>
      </c>
      <c r="G263" t="s">
        <v>97</v>
      </c>
      <c r="H263" t="s">
        <v>1168</v>
      </c>
      <c r="I263" t="s">
        <v>1169</v>
      </c>
      <c r="L263" t="s">
        <v>3412</v>
      </c>
      <c r="M263">
        <v>80055597</v>
      </c>
      <c r="N263" t="s">
        <v>3027</v>
      </c>
      <c r="O263">
        <v>2014</v>
      </c>
      <c r="P263">
        <v>21000000</v>
      </c>
      <c r="Q263">
        <v>0</v>
      </c>
      <c r="R263">
        <v>0</v>
      </c>
      <c r="S263">
        <v>21000000</v>
      </c>
      <c r="T263">
        <v>7000000</v>
      </c>
      <c r="W263">
        <v>5</v>
      </c>
      <c r="X263" t="s">
        <v>1171</v>
      </c>
      <c r="Y263" t="s">
        <v>902</v>
      </c>
      <c r="AA263" s="95" t="s">
        <v>3413</v>
      </c>
      <c r="AB263" t="s">
        <v>3414</v>
      </c>
      <c r="AC263" t="s">
        <v>404</v>
      </c>
      <c r="AD263" s="96">
        <v>45372</v>
      </c>
      <c r="AE263" s="96">
        <v>45384</v>
      </c>
      <c r="AF263" s="96">
        <v>45458</v>
      </c>
      <c r="AG263" t="s">
        <v>3017</v>
      </c>
      <c r="AH263" s="96">
        <v>45458</v>
      </c>
      <c r="AI263" t="s">
        <v>106</v>
      </c>
      <c r="AJ263" s="96">
        <v>45458</v>
      </c>
      <c r="AK263" t="s">
        <v>3017</v>
      </c>
      <c r="AL263" t="s">
        <v>76</v>
      </c>
      <c r="AQ263" t="s">
        <v>3415</v>
      </c>
      <c r="AR263">
        <v>3133337406</v>
      </c>
      <c r="AS263" t="s">
        <v>3416</v>
      </c>
      <c r="AT263" t="s">
        <v>854</v>
      </c>
      <c r="AU263" t="s">
        <v>121</v>
      </c>
      <c r="AV263" t="s">
        <v>3417</v>
      </c>
      <c r="AW263" t="s">
        <v>1195</v>
      </c>
      <c r="AX263" t="s">
        <v>123</v>
      </c>
      <c r="AY263" t="s">
        <v>113</v>
      </c>
      <c r="AZ263" t="s">
        <v>124</v>
      </c>
      <c r="BA263" s="96">
        <v>29184</v>
      </c>
      <c r="BB263">
        <v>44</v>
      </c>
      <c r="BC263" t="s">
        <v>3418</v>
      </c>
    </row>
    <row r="264" spans="1:55" ht="22.5" customHeight="1">
      <c r="A264">
        <v>2024</v>
      </c>
      <c r="B264" t="s">
        <v>3419</v>
      </c>
      <c r="C264">
        <v>102218</v>
      </c>
      <c r="D264" t="s">
        <v>57</v>
      </c>
      <c r="E264" t="s">
        <v>3420</v>
      </c>
      <c r="F264" t="s">
        <v>3421</v>
      </c>
      <c r="G264" t="s">
        <v>97</v>
      </c>
      <c r="H264" t="s">
        <v>1168</v>
      </c>
      <c r="I264" t="s">
        <v>1169</v>
      </c>
      <c r="L264" t="s">
        <v>3422</v>
      </c>
      <c r="M264">
        <v>1140831990</v>
      </c>
      <c r="N264" t="s">
        <v>665</v>
      </c>
      <c r="O264">
        <v>1999</v>
      </c>
      <c r="P264">
        <v>28000000</v>
      </c>
      <c r="Q264">
        <v>0</v>
      </c>
      <c r="R264">
        <v>0</v>
      </c>
      <c r="S264">
        <v>28000000</v>
      </c>
      <c r="T264">
        <v>7000000</v>
      </c>
      <c r="W264">
        <v>5</v>
      </c>
      <c r="X264" t="s">
        <v>1171</v>
      </c>
      <c r="Y264" t="s">
        <v>902</v>
      </c>
      <c r="AA264" s="95" t="s">
        <v>3423</v>
      </c>
      <c r="AB264" t="s">
        <v>3424</v>
      </c>
      <c r="AC264" t="s">
        <v>72</v>
      </c>
      <c r="AD264" s="96">
        <v>45372</v>
      </c>
      <c r="AE264" s="96">
        <v>45383</v>
      </c>
      <c r="AF264" s="96">
        <v>45458</v>
      </c>
      <c r="AG264" t="s">
        <v>173</v>
      </c>
      <c r="AH264" s="96">
        <v>45458</v>
      </c>
      <c r="AI264" t="s">
        <v>106</v>
      </c>
      <c r="AJ264" s="96">
        <v>45458</v>
      </c>
      <c r="AK264" t="s">
        <v>173</v>
      </c>
      <c r="AL264" t="s">
        <v>76</v>
      </c>
      <c r="AQ264" t="s">
        <v>3425</v>
      </c>
      <c r="AR264">
        <v>3002313566</v>
      </c>
      <c r="AS264" t="s">
        <v>3426</v>
      </c>
      <c r="AT264" t="s">
        <v>301</v>
      </c>
      <c r="AU264" t="s">
        <v>121</v>
      </c>
      <c r="AV264" t="s">
        <v>3427</v>
      </c>
      <c r="AW264" t="s">
        <v>1195</v>
      </c>
      <c r="AX264" t="s">
        <v>123</v>
      </c>
      <c r="AY264" t="s">
        <v>3428</v>
      </c>
      <c r="AZ264" t="s">
        <v>3429</v>
      </c>
      <c r="BA264" s="96">
        <v>33073</v>
      </c>
      <c r="BB264">
        <v>33</v>
      </c>
      <c r="BC264" t="s">
        <v>3430</v>
      </c>
    </row>
    <row r="265" spans="1:55" ht="22.5" customHeight="1">
      <c r="A265">
        <v>2024</v>
      </c>
      <c r="B265" t="s">
        <v>3431</v>
      </c>
      <c r="C265">
        <v>102379</v>
      </c>
      <c r="D265" t="s">
        <v>57</v>
      </c>
      <c r="E265" t="s">
        <v>3432</v>
      </c>
      <c r="F265" t="s">
        <v>3433</v>
      </c>
      <c r="G265" t="s">
        <v>97</v>
      </c>
      <c r="H265" t="s">
        <v>1168</v>
      </c>
      <c r="I265" t="s">
        <v>1169</v>
      </c>
      <c r="L265" t="s">
        <v>3434</v>
      </c>
      <c r="M265">
        <v>53125026</v>
      </c>
      <c r="N265" t="s">
        <v>3027</v>
      </c>
      <c r="O265">
        <v>2014</v>
      </c>
      <c r="P265">
        <v>28000000</v>
      </c>
      <c r="Q265">
        <v>0</v>
      </c>
      <c r="R265">
        <v>0</v>
      </c>
      <c r="S265">
        <v>28000000</v>
      </c>
      <c r="T265">
        <v>7000000</v>
      </c>
      <c r="W265">
        <v>5</v>
      </c>
      <c r="X265" t="s">
        <v>1171</v>
      </c>
      <c r="Y265" t="s">
        <v>902</v>
      </c>
      <c r="AA265" t="s">
        <v>3435</v>
      </c>
      <c r="AB265" t="s">
        <v>3436</v>
      </c>
      <c r="AC265" t="s">
        <v>404</v>
      </c>
      <c r="AD265" s="96">
        <v>45371</v>
      </c>
      <c r="AE265" s="96">
        <v>45383</v>
      </c>
      <c r="AF265" s="96">
        <v>45458</v>
      </c>
      <c r="AG265" t="s">
        <v>173</v>
      </c>
      <c r="AH265" s="96">
        <v>45458</v>
      </c>
      <c r="AI265" t="s">
        <v>106</v>
      </c>
      <c r="AJ265" s="96">
        <v>45458</v>
      </c>
      <c r="AK265" t="s">
        <v>173</v>
      </c>
      <c r="AL265" t="s">
        <v>76</v>
      </c>
      <c r="AQ265" t="s">
        <v>3437</v>
      </c>
      <c r="AR265">
        <v>3138936728</v>
      </c>
      <c r="AS265" t="s">
        <v>3438</v>
      </c>
      <c r="AT265" t="s">
        <v>2110</v>
      </c>
      <c r="AU265" t="s">
        <v>121</v>
      </c>
      <c r="AV265" t="s">
        <v>3439</v>
      </c>
      <c r="AW265" t="s">
        <v>1181</v>
      </c>
      <c r="AX265" t="s">
        <v>123</v>
      </c>
      <c r="AY265" t="s">
        <v>2533</v>
      </c>
      <c r="AZ265" t="s">
        <v>2534</v>
      </c>
      <c r="BA265" s="96">
        <v>31341</v>
      </c>
      <c r="BB265">
        <v>38</v>
      </c>
      <c r="BC265" t="s">
        <v>3440</v>
      </c>
    </row>
    <row r="266" spans="1:55" ht="22.5" customHeight="1">
      <c r="A266">
        <v>2024</v>
      </c>
      <c r="B266" t="s">
        <v>3441</v>
      </c>
      <c r="C266">
        <v>102373</v>
      </c>
      <c r="D266" t="s">
        <v>57</v>
      </c>
      <c r="E266" t="s">
        <v>3442</v>
      </c>
      <c r="F266" t="s">
        <v>3443</v>
      </c>
      <c r="G266" t="s">
        <v>97</v>
      </c>
      <c r="H266" t="s">
        <v>1168</v>
      </c>
      <c r="I266" t="s">
        <v>1169</v>
      </c>
      <c r="L266" t="s">
        <v>3444</v>
      </c>
      <c r="M266">
        <v>1019003873</v>
      </c>
      <c r="N266" t="s">
        <v>3027</v>
      </c>
      <c r="O266">
        <v>1953</v>
      </c>
      <c r="P266">
        <v>20200000</v>
      </c>
      <c r="Q266">
        <v>0</v>
      </c>
      <c r="R266">
        <v>0</v>
      </c>
      <c r="S266">
        <v>20200000</v>
      </c>
      <c r="T266">
        <v>5050000</v>
      </c>
      <c r="W266">
        <v>3</v>
      </c>
      <c r="X266" t="s">
        <v>1171</v>
      </c>
      <c r="Y266" t="s">
        <v>902</v>
      </c>
      <c r="AA266" t="s">
        <v>3445</v>
      </c>
      <c r="AB266" t="s">
        <v>3446</v>
      </c>
      <c r="AC266" t="s">
        <v>633</v>
      </c>
      <c r="AD266" s="96">
        <v>45371</v>
      </c>
      <c r="AE266" s="96">
        <v>45383</v>
      </c>
      <c r="AF266" s="96">
        <v>45458</v>
      </c>
      <c r="AG266" t="s">
        <v>173</v>
      </c>
      <c r="AH266" s="96">
        <v>45458</v>
      </c>
      <c r="AI266" t="s">
        <v>106</v>
      </c>
      <c r="AJ266" s="96">
        <v>45458</v>
      </c>
      <c r="AL266" t="s">
        <v>76</v>
      </c>
      <c r="AQ266" t="s">
        <v>3447</v>
      </c>
      <c r="AR266">
        <v>3186238409</v>
      </c>
      <c r="AS266" t="s">
        <v>3448</v>
      </c>
      <c r="AT266" t="s">
        <v>136</v>
      </c>
      <c r="AU266" t="s">
        <v>121</v>
      </c>
      <c r="AV266" t="s">
        <v>3449</v>
      </c>
      <c r="AW266" t="s">
        <v>1181</v>
      </c>
      <c r="AX266" t="s">
        <v>123</v>
      </c>
      <c r="AY266" t="s">
        <v>113</v>
      </c>
      <c r="AZ266" t="s">
        <v>124</v>
      </c>
      <c r="BA266" s="96">
        <v>31505</v>
      </c>
      <c r="BB266">
        <v>38</v>
      </c>
      <c r="BC266" t="s">
        <v>3450</v>
      </c>
    </row>
    <row r="267" spans="1:55" ht="22.5" customHeight="1">
      <c r="A267">
        <v>2024</v>
      </c>
      <c r="B267" t="s">
        <v>3451</v>
      </c>
      <c r="C267">
        <v>102394</v>
      </c>
      <c r="D267" t="s">
        <v>57</v>
      </c>
      <c r="E267" t="s">
        <v>3452</v>
      </c>
      <c r="F267" t="s">
        <v>3453</v>
      </c>
      <c r="G267" t="s">
        <v>97</v>
      </c>
      <c r="H267" t="s">
        <v>1168</v>
      </c>
      <c r="I267" t="s">
        <v>1169</v>
      </c>
      <c r="L267" t="s">
        <v>3454</v>
      </c>
      <c r="M267">
        <v>1018422753</v>
      </c>
      <c r="N267" t="s">
        <v>3027</v>
      </c>
      <c r="O267">
        <v>1979</v>
      </c>
      <c r="P267">
        <v>28000000</v>
      </c>
      <c r="Q267">
        <v>0</v>
      </c>
      <c r="R267">
        <v>0</v>
      </c>
      <c r="S267">
        <v>28000000</v>
      </c>
      <c r="T267">
        <v>7000000</v>
      </c>
      <c r="W267">
        <v>5</v>
      </c>
      <c r="X267" t="s">
        <v>1171</v>
      </c>
      <c r="Y267" t="s">
        <v>902</v>
      </c>
      <c r="AA267" t="s">
        <v>3455</v>
      </c>
      <c r="AB267" t="s">
        <v>3456</v>
      </c>
      <c r="AC267" t="s">
        <v>2793</v>
      </c>
      <c r="AD267" s="96">
        <v>45371</v>
      </c>
      <c r="AE267" s="96">
        <v>45383</v>
      </c>
      <c r="AF267" s="96">
        <v>45458</v>
      </c>
      <c r="AG267" t="s">
        <v>173</v>
      </c>
      <c r="AH267" s="96">
        <v>45458</v>
      </c>
      <c r="AI267" t="s">
        <v>106</v>
      </c>
      <c r="AJ267" s="96">
        <v>45458</v>
      </c>
      <c r="AK267" t="s">
        <v>173</v>
      </c>
      <c r="AL267" t="s">
        <v>76</v>
      </c>
      <c r="AQ267" t="s">
        <v>3457</v>
      </c>
      <c r="AR267">
        <v>3135661938</v>
      </c>
      <c r="AS267" t="s">
        <v>3458</v>
      </c>
      <c r="AT267" t="s">
        <v>854</v>
      </c>
      <c r="AU267" t="s">
        <v>121</v>
      </c>
      <c r="AV267" t="s">
        <v>3459</v>
      </c>
      <c r="AW267" t="s">
        <v>1181</v>
      </c>
      <c r="AX267" t="s">
        <v>123</v>
      </c>
      <c r="AY267" t="s">
        <v>3460</v>
      </c>
      <c r="AZ267" t="s">
        <v>3461</v>
      </c>
      <c r="BA267" s="96">
        <v>32507</v>
      </c>
      <c r="BB267">
        <v>35</v>
      </c>
      <c r="BC267" t="s">
        <v>3462</v>
      </c>
    </row>
    <row r="268" spans="1:55" ht="22.5" customHeight="1">
      <c r="A268">
        <v>2024</v>
      </c>
      <c r="B268" t="s">
        <v>3463</v>
      </c>
      <c r="C268">
        <v>102467</v>
      </c>
      <c r="D268" t="s">
        <v>57</v>
      </c>
      <c r="E268" t="s">
        <v>3464</v>
      </c>
      <c r="F268" t="s">
        <v>3465</v>
      </c>
      <c r="G268" t="s">
        <v>97</v>
      </c>
      <c r="H268" t="s">
        <v>1168</v>
      </c>
      <c r="I268" t="s">
        <v>1211</v>
      </c>
      <c r="L268" t="s">
        <v>3466</v>
      </c>
      <c r="M268">
        <v>1019109828</v>
      </c>
      <c r="N268" t="s">
        <v>3027</v>
      </c>
      <c r="O268">
        <v>1979</v>
      </c>
      <c r="P268">
        <v>10200000</v>
      </c>
      <c r="Q268">
        <v>0</v>
      </c>
      <c r="R268">
        <v>0</v>
      </c>
      <c r="S268">
        <v>10200000</v>
      </c>
      <c r="T268">
        <v>2550000</v>
      </c>
      <c r="W268">
        <v>1</v>
      </c>
      <c r="X268" t="s">
        <v>1171</v>
      </c>
      <c r="Y268" t="s">
        <v>902</v>
      </c>
      <c r="AA268" t="s">
        <v>2683</v>
      </c>
      <c r="AB268" t="s">
        <v>3467</v>
      </c>
      <c r="AC268" t="s">
        <v>3135</v>
      </c>
      <c r="AD268" s="96">
        <v>45372</v>
      </c>
      <c r="AE268" s="96">
        <v>45383</v>
      </c>
      <c r="AF268" s="96">
        <v>45458</v>
      </c>
      <c r="AG268" t="s">
        <v>173</v>
      </c>
      <c r="AH268" s="96">
        <v>45458</v>
      </c>
      <c r="AI268" t="s">
        <v>106</v>
      </c>
      <c r="AJ268" s="96">
        <v>45458</v>
      </c>
      <c r="AL268" t="s">
        <v>76</v>
      </c>
      <c r="AQ268" t="s">
        <v>3468</v>
      </c>
      <c r="AR268">
        <v>3102601327</v>
      </c>
      <c r="AS268" t="s">
        <v>3469</v>
      </c>
      <c r="AT268" t="s">
        <v>136</v>
      </c>
      <c r="AU268" t="s">
        <v>121</v>
      </c>
      <c r="AV268" t="s">
        <v>3470</v>
      </c>
      <c r="AW268" t="s">
        <v>1181</v>
      </c>
      <c r="AX268" t="s">
        <v>123</v>
      </c>
      <c r="AY268" t="s">
        <v>3471</v>
      </c>
      <c r="AZ268" t="s">
        <v>124</v>
      </c>
      <c r="BA268" s="96">
        <v>34878</v>
      </c>
      <c r="BB268">
        <v>28</v>
      </c>
      <c r="BC268" t="s">
        <v>3472</v>
      </c>
    </row>
    <row r="269" spans="1:55" ht="22.5" customHeight="1">
      <c r="A269">
        <v>2024</v>
      </c>
      <c r="B269" t="s">
        <v>3473</v>
      </c>
      <c r="C269">
        <v>102366</v>
      </c>
      <c r="D269" t="s">
        <v>57</v>
      </c>
      <c r="E269" t="s">
        <v>3474</v>
      </c>
      <c r="F269" t="s">
        <v>3475</v>
      </c>
      <c r="G269" t="s">
        <v>97</v>
      </c>
      <c r="H269" t="s">
        <v>1168</v>
      </c>
      <c r="I269" t="s">
        <v>1169</v>
      </c>
      <c r="L269" t="s">
        <v>3476</v>
      </c>
      <c r="M269">
        <v>1012338137</v>
      </c>
      <c r="O269">
        <v>1953</v>
      </c>
      <c r="P269">
        <v>20200000</v>
      </c>
      <c r="Q269">
        <v>0</v>
      </c>
      <c r="R269">
        <v>0</v>
      </c>
      <c r="S269">
        <v>20200000</v>
      </c>
      <c r="T269">
        <v>5050000</v>
      </c>
      <c r="W269">
        <v>3</v>
      </c>
      <c r="X269" t="s">
        <v>1171</v>
      </c>
      <c r="Y269" t="s">
        <v>902</v>
      </c>
      <c r="AA269" t="s">
        <v>2927</v>
      </c>
      <c r="AB269" t="s">
        <v>3477</v>
      </c>
      <c r="AC269" t="s">
        <v>633</v>
      </c>
      <c r="AD269" s="96">
        <v>45374</v>
      </c>
      <c r="AE269" s="96">
        <v>45383</v>
      </c>
      <c r="AF269" s="96">
        <v>45458</v>
      </c>
      <c r="AG269" t="s">
        <v>173</v>
      </c>
      <c r="AH269" s="96">
        <v>45458</v>
      </c>
      <c r="AI269" t="s">
        <v>106</v>
      </c>
      <c r="AJ269" s="96">
        <v>45458</v>
      </c>
      <c r="AK269" t="s">
        <v>173</v>
      </c>
      <c r="AL269" t="s">
        <v>76</v>
      </c>
      <c r="AQ269" t="s">
        <v>3478</v>
      </c>
      <c r="AR269">
        <v>3143479185</v>
      </c>
      <c r="AS269" t="s">
        <v>3479</v>
      </c>
      <c r="AT269" t="s">
        <v>854</v>
      </c>
      <c r="AU269" t="s">
        <v>121</v>
      </c>
      <c r="AV269" t="s">
        <v>3480</v>
      </c>
      <c r="AW269" t="s">
        <v>1181</v>
      </c>
      <c r="AX269" t="s">
        <v>123</v>
      </c>
      <c r="AY269" t="s">
        <v>113</v>
      </c>
      <c r="AZ269" t="s">
        <v>124</v>
      </c>
      <c r="BA269" s="96">
        <v>32120</v>
      </c>
      <c r="BB269">
        <v>36</v>
      </c>
      <c r="BC269" t="s">
        <v>1196</v>
      </c>
    </row>
    <row r="270" spans="1:55" ht="22.5" customHeight="1">
      <c r="A270">
        <v>2024</v>
      </c>
      <c r="B270" t="s">
        <v>3481</v>
      </c>
      <c r="C270">
        <v>102477</v>
      </c>
      <c r="D270" t="s">
        <v>57</v>
      </c>
      <c r="E270" t="s">
        <v>3482</v>
      </c>
      <c r="F270" t="s">
        <v>3483</v>
      </c>
      <c r="G270" t="s">
        <v>97</v>
      </c>
      <c r="H270" t="s">
        <v>1168</v>
      </c>
      <c r="I270" t="s">
        <v>1211</v>
      </c>
      <c r="L270" t="s">
        <v>3484</v>
      </c>
      <c r="M270">
        <v>1075671088</v>
      </c>
      <c r="N270" t="s">
        <v>3485</v>
      </c>
      <c r="O270">
        <v>1979</v>
      </c>
      <c r="P270">
        <v>10200000</v>
      </c>
      <c r="Q270">
        <v>0</v>
      </c>
      <c r="R270">
        <v>0</v>
      </c>
      <c r="S270">
        <v>10200000</v>
      </c>
      <c r="T270">
        <v>2550000</v>
      </c>
      <c r="W270">
        <v>1</v>
      </c>
      <c r="X270" t="s">
        <v>1171</v>
      </c>
      <c r="Y270" t="s">
        <v>902</v>
      </c>
      <c r="AA270" t="s">
        <v>3486</v>
      </c>
      <c r="AB270" t="s">
        <v>3487</v>
      </c>
      <c r="AC270" t="s">
        <v>2752</v>
      </c>
      <c r="AD270" s="96">
        <v>45372</v>
      </c>
      <c r="AE270" s="96">
        <v>45383</v>
      </c>
      <c r="AF270" s="96">
        <v>45458</v>
      </c>
      <c r="AG270" t="s">
        <v>173</v>
      </c>
      <c r="AH270" s="96">
        <v>45458</v>
      </c>
      <c r="AI270" t="s">
        <v>106</v>
      </c>
      <c r="AJ270" s="96">
        <v>45458</v>
      </c>
      <c r="AK270" t="s">
        <v>173</v>
      </c>
      <c r="AL270" t="s">
        <v>76</v>
      </c>
      <c r="AQ270" t="s">
        <v>3488</v>
      </c>
      <c r="AR270">
        <v>3224746760</v>
      </c>
      <c r="AS270" t="s">
        <v>3489</v>
      </c>
      <c r="AT270" t="s">
        <v>1868</v>
      </c>
      <c r="AU270" t="s">
        <v>121</v>
      </c>
      <c r="AV270" t="s">
        <v>3490</v>
      </c>
      <c r="AW270" t="s">
        <v>1195</v>
      </c>
      <c r="AX270" t="s">
        <v>123</v>
      </c>
      <c r="AY270" t="s">
        <v>113</v>
      </c>
      <c r="AZ270" t="s">
        <v>124</v>
      </c>
      <c r="BA270" s="96">
        <v>34263</v>
      </c>
      <c r="BB270">
        <v>30</v>
      </c>
      <c r="BC270" t="s">
        <v>1222</v>
      </c>
    </row>
    <row r="271" spans="1:55" ht="22.5" customHeight="1">
      <c r="A271">
        <v>2024</v>
      </c>
      <c r="B271" t="s">
        <v>3491</v>
      </c>
      <c r="C271">
        <v>102361</v>
      </c>
      <c r="D271" t="s">
        <v>57</v>
      </c>
      <c r="E271" t="s">
        <v>3492</v>
      </c>
      <c r="F271" t="s">
        <v>3493</v>
      </c>
      <c r="G271" t="s">
        <v>97</v>
      </c>
      <c r="H271" t="s">
        <v>1168</v>
      </c>
      <c r="I271" t="s">
        <v>1211</v>
      </c>
      <c r="L271" t="s">
        <v>3494</v>
      </c>
      <c r="M271">
        <v>52440208</v>
      </c>
      <c r="N271" t="s">
        <v>3027</v>
      </c>
      <c r="O271">
        <v>1978</v>
      </c>
      <c r="P271">
        <v>10200000</v>
      </c>
      <c r="Q271">
        <v>0</v>
      </c>
      <c r="R271">
        <v>0</v>
      </c>
      <c r="S271">
        <v>10200000</v>
      </c>
      <c r="T271">
        <v>2550000</v>
      </c>
      <c r="W271">
        <v>1</v>
      </c>
      <c r="X271" t="s">
        <v>1171</v>
      </c>
      <c r="Y271" t="s">
        <v>902</v>
      </c>
      <c r="AA271" s="95" t="s">
        <v>3495</v>
      </c>
      <c r="AB271" t="s">
        <v>3496</v>
      </c>
      <c r="AC271" t="s">
        <v>72</v>
      </c>
      <c r="AD271" s="96">
        <v>45371</v>
      </c>
      <c r="AE271" s="96">
        <v>45373</v>
      </c>
      <c r="AF271" s="96">
        <v>45458</v>
      </c>
      <c r="AG271" t="s">
        <v>3374</v>
      </c>
      <c r="AH271" s="96">
        <v>45458</v>
      </c>
      <c r="AI271" t="s">
        <v>106</v>
      </c>
      <c r="AJ271" s="96">
        <v>45458</v>
      </c>
      <c r="AL271" t="s">
        <v>76</v>
      </c>
      <c r="AQ271" t="s">
        <v>3497</v>
      </c>
      <c r="AR271">
        <v>3115780311</v>
      </c>
      <c r="AS271" t="s">
        <v>3498</v>
      </c>
      <c r="AT271" t="s">
        <v>854</v>
      </c>
      <c r="AU271" t="s">
        <v>121</v>
      </c>
      <c r="AV271" t="s">
        <v>3499</v>
      </c>
      <c r="AW271" t="s">
        <v>1181</v>
      </c>
      <c r="AX271" t="s">
        <v>123</v>
      </c>
      <c r="AY271" t="s">
        <v>113</v>
      </c>
      <c r="AZ271" t="s">
        <v>124</v>
      </c>
      <c r="BA271" s="96">
        <v>28694</v>
      </c>
      <c r="BB271">
        <v>45</v>
      </c>
      <c r="BC271" t="s">
        <v>3500</v>
      </c>
    </row>
    <row r="272" spans="1:55" ht="22.5" customHeight="1">
      <c r="A272">
        <v>2024</v>
      </c>
      <c r="B272" t="s">
        <v>3501</v>
      </c>
      <c r="C272">
        <v>106187</v>
      </c>
      <c r="D272" t="s">
        <v>57</v>
      </c>
      <c r="E272" t="s">
        <v>3502</v>
      </c>
      <c r="F272" t="s">
        <v>3503</v>
      </c>
      <c r="G272" t="s">
        <v>97</v>
      </c>
      <c r="H272" t="s">
        <v>1168</v>
      </c>
      <c r="I272" t="s">
        <v>1211</v>
      </c>
      <c r="L272" t="s">
        <v>3504</v>
      </c>
      <c r="M272">
        <v>79053216</v>
      </c>
      <c r="N272" t="s">
        <v>3505</v>
      </c>
      <c r="O272">
        <v>1978</v>
      </c>
      <c r="P272">
        <v>12000000</v>
      </c>
      <c r="Q272">
        <v>0</v>
      </c>
      <c r="R272">
        <v>0</v>
      </c>
      <c r="S272">
        <v>12000000</v>
      </c>
      <c r="T272">
        <v>4000000</v>
      </c>
      <c r="W272">
        <v>1</v>
      </c>
      <c r="X272" t="s">
        <v>1171</v>
      </c>
      <c r="Y272" t="s">
        <v>902</v>
      </c>
      <c r="AA272" t="s">
        <v>3506</v>
      </c>
      <c r="AB272" t="s">
        <v>3507</v>
      </c>
      <c r="AC272" t="s">
        <v>256</v>
      </c>
      <c r="AD272" s="96">
        <v>45371</v>
      </c>
      <c r="AE272" s="96">
        <v>45384</v>
      </c>
      <c r="AF272" s="96">
        <v>45458</v>
      </c>
      <c r="AG272" t="s">
        <v>3017</v>
      </c>
      <c r="AH272" s="96">
        <v>45458</v>
      </c>
      <c r="AI272" t="s">
        <v>106</v>
      </c>
      <c r="AJ272" s="96">
        <v>45458</v>
      </c>
      <c r="AK272" t="s">
        <v>3017</v>
      </c>
      <c r="AL272" t="s">
        <v>76</v>
      </c>
      <c r="AQ272" t="s">
        <v>3508</v>
      </c>
      <c r="AR272">
        <v>3125902463</v>
      </c>
      <c r="AS272" t="s">
        <v>3509</v>
      </c>
      <c r="AT272" t="s">
        <v>136</v>
      </c>
      <c r="AU272" t="s">
        <v>121</v>
      </c>
      <c r="AV272" t="s">
        <v>3510</v>
      </c>
      <c r="AW272" t="s">
        <v>1195</v>
      </c>
      <c r="AX272" t="s">
        <v>123</v>
      </c>
      <c r="AY272" t="s">
        <v>3511</v>
      </c>
      <c r="AZ272" t="s">
        <v>2443</v>
      </c>
      <c r="BA272" s="96">
        <v>25204</v>
      </c>
      <c r="BB272">
        <v>55</v>
      </c>
      <c r="BC272" t="s">
        <v>3512</v>
      </c>
    </row>
    <row r="273" spans="1:55" ht="22.5" customHeight="1">
      <c r="A273">
        <v>2024</v>
      </c>
      <c r="B273" t="s">
        <v>3513</v>
      </c>
      <c r="C273">
        <v>102619</v>
      </c>
      <c r="D273" t="s">
        <v>57</v>
      </c>
      <c r="E273" t="s">
        <v>3514</v>
      </c>
      <c r="F273" t="s">
        <v>3515</v>
      </c>
      <c r="G273" t="s">
        <v>97</v>
      </c>
      <c r="H273" t="s">
        <v>1168</v>
      </c>
      <c r="I273" t="s">
        <v>1169</v>
      </c>
      <c r="L273" t="s">
        <v>3516</v>
      </c>
      <c r="M273">
        <v>1018449224</v>
      </c>
      <c r="N273" t="s">
        <v>3027</v>
      </c>
      <c r="O273">
        <v>1999</v>
      </c>
      <c r="P273">
        <v>28000000</v>
      </c>
      <c r="Q273">
        <v>0</v>
      </c>
      <c r="R273">
        <v>0</v>
      </c>
      <c r="S273">
        <v>28000000</v>
      </c>
      <c r="T273">
        <v>7000000</v>
      </c>
      <c r="W273">
        <v>3</v>
      </c>
      <c r="X273" t="s">
        <v>1171</v>
      </c>
      <c r="Y273" t="s">
        <v>902</v>
      </c>
      <c r="AA273" t="s">
        <v>3517</v>
      </c>
      <c r="AB273" t="s">
        <v>3518</v>
      </c>
      <c r="AC273" t="s">
        <v>72</v>
      </c>
      <c r="AD273" s="96">
        <v>45371</v>
      </c>
      <c r="AE273" s="96">
        <v>45373</v>
      </c>
      <c r="AF273" s="96">
        <v>45458</v>
      </c>
      <c r="AG273" t="s">
        <v>3374</v>
      </c>
      <c r="AH273" s="96">
        <v>45458</v>
      </c>
      <c r="AI273" t="s">
        <v>106</v>
      </c>
      <c r="AJ273" s="96">
        <v>45458</v>
      </c>
      <c r="AL273" t="s">
        <v>76</v>
      </c>
      <c r="AQ273" t="s">
        <v>3519</v>
      </c>
      <c r="AR273">
        <v>3002049473</v>
      </c>
      <c r="AS273" t="s">
        <v>3520</v>
      </c>
      <c r="AT273" t="s">
        <v>136</v>
      </c>
      <c r="AU273" t="s">
        <v>121</v>
      </c>
      <c r="AV273" t="s">
        <v>3521</v>
      </c>
      <c r="AW273" t="s">
        <v>1195</v>
      </c>
      <c r="AX273" t="s">
        <v>123</v>
      </c>
      <c r="AY273" t="s">
        <v>113</v>
      </c>
      <c r="AZ273" t="s">
        <v>124</v>
      </c>
      <c r="BA273" s="96">
        <v>33596</v>
      </c>
      <c r="BB273">
        <v>32</v>
      </c>
      <c r="BC273" t="s">
        <v>3522</v>
      </c>
    </row>
    <row r="274" spans="1:55" ht="22.5" customHeight="1">
      <c r="A274">
        <v>2024</v>
      </c>
      <c r="B274" t="s">
        <v>3523</v>
      </c>
      <c r="C274">
        <v>102650</v>
      </c>
      <c r="D274" t="s">
        <v>57</v>
      </c>
      <c r="E274" t="s">
        <v>3524</v>
      </c>
      <c r="F274" t="s">
        <v>3525</v>
      </c>
      <c r="G274" t="s">
        <v>97</v>
      </c>
      <c r="H274" t="s">
        <v>1168</v>
      </c>
      <c r="I274" t="s">
        <v>1169</v>
      </c>
      <c r="L274" t="s">
        <v>3526</v>
      </c>
      <c r="M274">
        <v>1016021359</v>
      </c>
      <c r="N274" t="s">
        <v>3027</v>
      </c>
      <c r="O274">
        <v>1966</v>
      </c>
      <c r="P274">
        <v>19133333</v>
      </c>
      <c r="Q274">
        <v>0</v>
      </c>
      <c r="R274">
        <v>0</v>
      </c>
      <c r="S274">
        <v>19133333</v>
      </c>
      <c r="T274">
        <v>7000000</v>
      </c>
      <c r="W274">
        <v>1</v>
      </c>
      <c r="X274" t="s">
        <v>1171</v>
      </c>
      <c r="Y274" t="s">
        <v>902</v>
      </c>
      <c r="AA274" t="s">
        <v>3527</v>
      </c>
      <c r="AB274" t="s">
        <v>3528</v>
      </c>
      <c r="AC274" t="s">
        <v>226</v>
      </c>
      <c r="AD274" s="96">
        <v>45373</v>
      </c>
      <c r="AE274" s="96">
        <v>45397</v>
      </c>
      <c r="AF274" s="96">
        <v>45458</v>
      </c>
      <c r="AG274" t="s">
        <v>2704</v>
      </c>
      <c r="AH274" s="96">
        <v>45458</v>
      </c>
      <c r="AI274" t="s">
        <v>106</v>
      </c>
      <c r="AJ274" s="96">
        <v>45458</v>
      </c>
      <c r="AL274" t="s">
        <v>76</v>
      </c>
      <c r="AQ274" t="s">
        <v>3529</v>
      </c>
      <c r="AR274">
        <v>3123340324</v>
      </c>
      <c r="AS274" t="s">
        <v>3530</v>
      </c>
      <c r="AT274" t="s">
        <v>854</v>
      </c>
      <c r="AU274" t="s">
        <v>121</v>
      </c>
      <c r="AV274" t="s">
        <v>3531</v>
      </c>
      <c r="AW274" t="s">
        <v>1195</v>
      </c>
      <c r="AX274" t="s">
        <v>123</v>
      </c>
      <c r="AY274" t="s">
        <v>113</v>
      </c>
      <c r="AZ274" t="s">
        <v>124</v>
      </c>
      <c r="BA274" s="96">
        <v>32779</v>
      </c>
      <c r="BB274">
        <v>34</v>
      </c>
      <c r="BC274" t="s">
        <v>3160</v>
      </c>
    </row>
    <row r="275" spans="1:55" ht="22.5" customHeight="1">
      <c r="A275">
        <v>2024</v>
      </c>
      <c r="B275" t="s">
        <v>3532</v>
      </c>
      <c r="C275">
        <v>102359</v>
      </c>
      <c r="D275" t="s">
        <v>57</v>
      </c>
      <c r="E275" t="s">
        <v>3533</v>
      </c>
      <c r="F275" t="s">
        <v>3534</v>
      </c>
      <c r="G275" t="s">
        <v>97</v>
      </c>
      <c r="H275" t="s">
        <v>1168</v>
      </c>
      <c r="I275" t="s">
        <v>1169</v>
      </c>
      <c r="L275" t="s">
        <v>3535</v>
      </c>
      <c r="M275">
        <v>80136968</v>
      </c>
      <c r="N275" t="s">
        <v>3027</v>
      </c>
      <c r="O275">
        <v>1978</v>
      </c>
      <c r="P275">
        <v>23333334</v>
      </c>
      <c r="Q275">
        <v>0</v>
      </c>
      <c r="R275">
        <v>0</v>
      </c>
      <c r="S275">
        <v>23333334</v>
      </c>
      <c r="T275">
        <v>7000000</v>
      </c>
      <c r="W275">
        <v>3</v>
      </c>
      <c r="X275" t="s">
        <v>1171</v>
      </c>
      <c r="Y275" t="s">
        <v>902</v>
      </c>
      <c r="AA275" s="95" t="s">
        <v>3536</v>
      </c>
      <c r="AB275" t="s">
        <v>3537</v>
      </c>
      <c r="AC275" t="s">
        <v>1451</v>
      </c>
      <c r="AD275" s="96">
        <v>45371</v>
      </c>
      <c r="AE275" s="96">
        <v>45383</v>
      </c>
      <c r="AF275" s="96">
        <v>45458</v>
      </c>
      <c r="AG275" t="s">
        <v>173</v>
      </c>
      <c r="AH275" s="96">
        <v>45458</v>
      </c>
      <c r="AI275" t="s">
        <v>106</v>
      </c>
      <c r="AJ275" s="96">
        <v>45458</v>
      </c>
      <c r="AL275" t="s">
        <v>76</v>
      </c>
      <c r="AQ275" t="s">
        <v>3538</v>
      </c>
      <c r="AR275">
        <v>3203616874</v>
      </c>
      <c r="AS275" t="s">
        <v>3539</v>
      </c>
      <c r="AT275" t="s">
        <v>136</v>
      </c>
      <c r="AU275" t="s">
        <v>121</v>
      </c>
      <c r="AV275" t="s">
        <v>3540</v>
      </c>
      <c r="AW275" t="s">
        <v>1195</v>
      </c>
      <c r="AX275" t="s">
        <v>123</v>
      </c>
      <c r="AY275" t="s">
        <v>113</v>
      </c>
      <c r="AZ275" t="s">
        <v>124</v>
      </c>
      <c r="BA275" s="96">
        <v>30312</v>
      </c>
      <c r="BB275">
        <v>41</v>
      </c>
      <c r="BC275" t="s">
        <v>3541</v>
      </c>
    </row>
    <row r="276" spans="1:55" ht="22.5" customHeight="1">
      <c r="A276">
        <v>2024</v>
      </c>
      <c r="B276" t="s">
        <v>3542</v>
      </c>
      <c r="C276">
        <v>102487</v>
      </c>
      <c r="D276" t="s">
        <v>57</v>
      </c>
      <c r="E276" t="s">
        <v>3543</v>
      </c>
      <c r="F276" t="s">
        <v>3544</v>
      </c>
      <c r="G276" t="s">
        <v>97</v>
      </c>
      <c r="H276" t="s">
        <v>1168</v>
      </c>
      <c r="I276" t="s">
        <v>1211</v>
      </c>
      <c r="L276" t="s">
        <v>3545</v>
      </c>
      <c r="M276">
        <v>1121300512</v>
      </c>
      <c r="N276" t="s">
        <v>3341</v>
      </c>
      <c r="O276">
        <v>1979</v>
      </c>
      <c r="P276">
        <v>10200000</v>
      </c>
      <c r="Q276">
        <v>0</v>
      </c>
      <c r="R276">
        <v>0</v>
      </c>
      <c r="S276">
        <v>10200000</v>
      </c>
      <c r="T276">
        <v>2550000</v>
      </c>
      <c r="W276">
        <v>1</v>
      </c>
      <c r="X276" t="s">
        <v>1171</v>
      </c>
      <c r="Y276" t="s">
        <v>902</v>
      </c>
      <c r="AA276" t="s">
        <v>3546</v>
      </c>
      <c r="AB276" t="s">
        <v>3547</v>
      </c>
      <c r="AC276" t="s">
        <v>2752</v>
      </c>
      <c r="AD276" s="96">
        <v>45371</v>
      </c>
      <c r="AE276" s="96">
        <v>45383</v>
      </c>
      <c r="AF276" s="96">
        <v>45458</v>
      </c>
      <c r="AG276" t="s">
        <v>173</v>
      </c>
      <c r="AH276" s="96">
        <v>45458</v>
      </c>
      <c r="AI276" t="s">
        <v>106</v>
      </c>
      <c r="AJ276" s="96">
        <v>45458</v>
      </c>
      <c r="AK276" t="s">
        <v>173</v>
      </c>
      <c r="AL276" t="s">
        <v>76</v>
      </c>
      <c r="AQ276" t="s">
        <v>3548</v>
      </c>
      <c r="AR276">
        <v>3107759559</v>
      </c>
      <c r="AS276" t="s">
        <v>3549</v>
      </c>
      <c r="AT276" t="s">
        <v>1179</v>
      </c>
      <c r="AU276" t="s">
        <v>121</v>
      </c>
      <c r="AV276" t="s">
        <v>3550</v>
      </c>
      <c r="AW276" t="s">
        <v>1195</v>
      </c>
      <c r="AX276" t="s">
        <v>123</v>
      </c>
      <c r="AY276" t="s">
        <v>3551</v>
      </c>
      <c r="AZ276" t="s">
        <v>3347</v>
      </c>
      <c r="BA276" s="96">
        <v>33486</v>
      </c>
      <c r="BB276">
        <v>32</v>
      </c>
      <c r="BC276" t="s">
        <v>2720</v>
      </c>
    </row>
    <row r="277" spans="1:55" ht="22.5" customHeight="1">
      <c r="A277">
        <v>2024</v>
      </c>
      <c r="B277" t="s">
        <v>3552</v>
      </c>
      <c r="C277">
        <v>102614</v>
      </c>
      <c r="D277" t="s">
        <v>57</v>
      </c>
      <c r="E277" t="s">
        <v>3553</v>
      </c>
      <c r="F277" t="s">
        <v>3554</v>
      </c>
      <c r="G277" t="s">
        <v>97</v>
      </c>
      <c r="H277" t="s">
        <v>1168</v>
      </c>
      <c r="I277" t="s">
        <v>1169</v>
      </c>
      <c r="L277" t="s">
        <v>3555</v>
      </c>
      <c r="M277">
        <v>1068975560</v>
      </c>
      <c r="N277" t="s">
        <v>1874</v>
      </c>
      <c r="O277">
        <v>1999</v>
      </c>
      <c r="P277">
        <v>20200000</v>
      </c>
      <c r="Q277">
        <v>0</v>
      </c>
      <c r="R277">
        <v>0</v>
      </c>
      <c r="S277">
        <v>20200000</v>
      </c>
      <c r="T277">
        <v>5050000</v>
      </c>
      <c r="W277">
        <v>5</v>
      </c>
      <c r="X277" t="s">
        <v>1171</v>
      </c>
      <c r="Y277" t="s">
        <v>902</v>
      </c>
      <c r="AA277" t="s">
        <v>3556</v>
      </c>
      <c r="AB277" t="s">
        <v>3557</v>
      </c>
      <c r="AC277" t="s">
        <v>72</v>
      </c>
      <c r="AD277" s="96">
        <v>45371</v>
      </c>
      <c r="AE277" s="96">
        <v>45383</v>
      </c>
      <c r="AF277" s="96">
        <v>45458</v>
      </c>
      <c r="AG277" t="s">
        <v>173</v>
      </c>
      <c r="AH277" s="96">
        <v>45458</v>
      </c>
      <c r="AI277" t="s">
        <v>106</v>
      </c>
      <c r="AJ277" s="96">
        <v>45458</v>
      </c>
      <c r="AK277" t="s">
        <v>173</v>
      </c>
      <c r="AL277" t="s">
        <v>76</v>
      </c>
      <c r="AQ277" t="s">
        <v>3558</v>
      </c>
      <c r="AR277">
        <v>3057538166</v>
      </c>
      <c r="AS277" t="s">
        <v>3559</v>
      </c>
      <c r="AT277" t="s">
        <v>854</v>
      </c>
      <c r="AU277" t="s">
        <v>121</v>
      </c>
      <c r="AV277" t="s">
        <v>3560</v>
      </c>
      <c r="AW277" t="s">
        <v>1195</v>
      </c>
      <c r="AX277" t="s">
        <v>123</v>
      </c>
      <c r="AY277" t="s">
        <v>1883</v>
      </c>
      <c r="AZ277" t="s">
        <v>124</v>
      </c>
      <c r="BA277" s="96">
        <v>34398</v>
      </c>
      <c r="BB277">
        <v>30</v>
      </c>
      <c r="BC277" t="s">
        <v>3561</v>
      </c>
    </row>
    <row r="278" spans="1:55" ht="22.5" customHeight="1">
      <c r="A278">
        <v>2024</v>
      </c>
      <c r="B278" t="s">
        <v>3562</v>
      </c>
      <c r="C278">
        <v>102353</v>
      </c>
      <c r="D278" t="s">
        <v>57</v>
      </c>
      <c r="E278" t="s">
        <v>3563</v>
      </c>
      <c r="F278" t="s">
        <v>3564</v>
      </c>
      <c r="G278" t="s">
        <v>97</v>
      </c>
      <c r="H278" t="s">
        <v>1168</v>
      </c>
      <c r="I278" t="s">
        <v>1211</v>
      </c>
      <c r="L278" t="s">
        <v>3565</v>
      </c>
      <c r="M278">
        <v>1014280236</v>
      </c>
      <c r="N278" t="s">
        <v>3027</v>
      </c>
      <c r="O278">
        <v>1978</v>
      </c>
      <c r="P278">
        <v>16000000</v>
      </c>
      <c r="Q278">
        <v>0</v>
      </c>
      <c r="R278">
        <v>0</v>
      </c>
      <c r="S278">
        <v>16000000</v>
      </c>
      <c r="T278">
        <v>4000000</v>
      </c>
      <c r="W278">
        <v>1</v>
      </c>
      <c r="X278" t="s">
        <v>1171</v>
      </c>
      <c r="Y278" t="s">
        <v>902</v>
      </c>
      <c r="Z278" t="s">
        <v>3566</v>
      </c>
      <c r="AA278" t="s">
        <v>3567</v>
      </c>
      <c r="AB278" t="s">
        <v>3568</v>
      </c>
      <c r="AC278" t="s">
        <v>3569</v>
      </c>
      <c r="AD278" s="96">
        <v>45371</v>
      </c>
      <c r="AE278" s="96">
        <v>45383</v>
      </c>
      <c r="AF278" s="96">
        <v>45458</v>
      </c>
      <c r="AG278" t="s">
        <v>173</v>
      </c>
      <c r="AH278" s="96">
        <v>45458</v>
      </c>
      <c r="AI278" t="s">
        <v>106</v>
      </c>
      <c r="AJ278" s="96">
        <v>45458</v>
      </c>
      <c r="AL278" t="s">
        <v>76</v>
      </c>
      <c r="AQ278" t="s">
        <v>3570</v>
      </c>
      <c r="AR278">
        <v>3505184730</v>
      </c>
      <c r="AS278" t="s">
        <v>3571</v>
      </c>
      <c r="AT278" t="s">
        <v>120</v>
      </c>
      <c r="AU278" t="s">
        <v>121</v>
      </c>
      <c r="AV278" t="s">
        <v>3572</v>
      </c>
      <c r="AW278" t="s">
        <v>1195</v>
      </c>
      <c r="AX278" t="s">
        <v>123</v>
      </c>
      <c r="AY278" t="s">
        <v>113</v>
      </c>
      <c r="AZ278" t="s">
        <v>124</v>
      </c>
      <c r="BA278" s="96">
        <v>35282</v>
      </c>
      <c r="BB278">
        <v>27</v>
      </c>
      <c r="BC278" t="s">
        <v>3573</v>
      </c>
    </row>
    <row r="279" spans="1:55" ht="22.5" customHeight="1">
      <c r="A279">
        <v>2024</v>
      </c>
      <c r="B279" t="s">
        <v>3574</v>
      </c>
      <c r="C279">
        <v>103604</v>
      </c>
      <c r="D279" t="s">
        <v>57</v>
      </c>
      <c r="E279" t="s">
        <v>3575</v>
      </c>
      <c r="F279" t="s">
        <v>3576</v>
      </c>
      <c r="G279" t="s">
        <v>97</v>
      </c>
      <c r="H279" t="s">
        <v>1168</v>
      </c>
      <c r="I279" t="s">
        <v>1169</v>
      </c>
      <c r="L279" t="s">
        <v>3577</v>
      </c>
      <c r="M279">
        <v>1019136929</v>
      </c>
      <c r="N279" t="s">
        <v>3027</v>
      </c>
      <c r="O279">
        <v>1978</v>
      </c>
      <c r="P279">
        <v>15150000</v>
      </c>
      <c r="Q279">
        <v>0</v>
      </c>
      <c r="R279">
        <v>0</v>
      </c>
      <c r="S279">
        <v>15150000</v>
      </c>
      <c r="T279">
        <v>5050000</v>
      </c>
      <c r="W279">
        <v>1</v>
      </c>
      <c r="X279" t="s">
        <v>1171</v>
      </c>
      <c r="Y279" t="s">
        <v>902</v>
      </c>
      <c r="AA279" t="s">
        <v>3578</v>
      </c>
      <c r="AB279" t="s">
        <v>3579</v>
      </c>
      <c r="AC279" t="s">
        <v>145</v>
      </c>
      <c r="AD279" s="96">
        <v>45371</v>
      </c>
      <c r="AE279" s="96">
        <v>45386</v>
      </c>
      <c r="AF279" s="96">
        <v>45458</v>
      </c>
      <c r="AG279" t="s">
        <v>2896</v>
      </c>
      <c r="AH279" s="96">
        <v>45458</v>
      </c>
      <c r="AI279" t="s">
        <v>106</v>
      </c>
      <c r="AJ279" s="96">
        <v>45458</v>
      </c>
      <c r="AL279" t="s">
        <v>76</v>
      </c>
      <c r="AQ279" t="s">
        <v>3580</v>
      </c>
      <c r="AR279">
        <v>3012473679</v>
      </c>
      <c r="AS279" t="s">
        <v>3581</v>
      </c>
      <c r="AT279" t="s">
        <v>1868</v>
      </c>
      <c r="AU279" t="s">
        <v>121</v>
      </c>
      <c r="AV279" t="s">
        <v>3582</v>
      </c>
      <c r="AW279" t="s">
        <v>1195</v>
      </c>
      <c r="AX279" t="s">
        <v>123</v>
      </c>
      <c r="AY279" t="s">
        <v>113</v>
      </c>
      <c r="AZ279" t="s">
        <v>124</v>
      </c>
      <c r="BA279" s="96">
        <v>35408</v>
      </c>
      <c r="BB279">
        <v>27</v>
      </c>
      <c r="BC279" t="s">
        <v>3583</v>
      </c>
    </row>
    <row r="280" spans="1:55" ht="22.5" customHeight="1">
      <c r="A280">
        <v>2024</v>
      </c>
      <c r="B280" t="s">
        <v>3584</v>
      </c>
      <c r="C280">
        <v>102527</v>
      </c>
      <c r="D280" t="s">
        <v>57</v>
      </c>
      <c r="E280" t="s">
        <v>3585</v>
      </c>
      <c r="F280" t="s">
        <v>3586</v>
      </c>
      <c r="G280" t="s">
        <v>97</v>
      </c>
      <c r="H280" t="s">
        <v>1168</v>
      </c>
      <c r="I280" t="s">
        <v>1169</v>
      </c>
      <c r="L280" t="s">
        <v>3587</v>
      </c>
      <c r="M280">
        <v>80470339</v>
      </c>
      <c r="N280" t="s">
        <v>3027</v>
      </c>
      <c r="O280">
        <v>1979</v>
      </c>
      <c r="P280">
        <v>25900000</v>
      </c>
      <c r="Q280">
        <v>0</v>
      </c>
      <c r="R280">
        <v>0</v>
      </c>
      <c r="S280">
        <v>25900000</v>
      </c>
      <c r="T280">
        <v>7000000</v>
      </c>
      <c r="W280">
        <v>5</v>
      </c>
      <c r="X280" t="s">
        <v>1171</v>
      </c>
      <c r="Y280" t="s">
        <v>902</v>
      </c>
      <c r="AA280" s="95" t="s">
        <v>3588</v>
      </c>
      <c r="AB280" t="s">
        <v>3589</v>
      </c>
      <c r="AC280" t="s">
        <v>2752</v>
      </c>
      <c r="AD280" s="96">
        <v>45370</v>
      </c>
      <c r="AE280" s="96">
        <v>45383</v>
      </c>
      <c r="AF280" s="96">
        <v>45458</v>
      </c>
      <c r="AG280" t="s">
        <v>173</v>
      </c>
      <c r="AH280" s="96">
        <v>45458</v>
      </c>
      <c r="AI280" t="s">
        <v>106</v>
      </c>
      <c r="AJ280" s="96">
        <v>45458</v>
      </c>
      <c r="AK280" t="s">
        <v>173</v>
      </c>
      <c r="AL280" t="s">
        <v>76</v>
      </c>
      <c r="AQ280" t="s">
        <v>3590</v>
      </c>
      <c r="AR280">
        <v>3123869494</v>
      </c>
      <c r="AS280" t="s">
        <v>3591</v>
      </c>
      <c r="AT280" t="s">
        <v>854</v>
      </c>
      <c r="AU280" t="s">
        <v>121</v>
      </c>
      <c r="AV280" t="s">
        <v>3592</v>
      </c>
      <c r="AW280" t="s">
        <v>1195</v>
      </c>
      <c r="AX280" t="s">
        <v>123</v>
      </c>
      <c r="AY280" t="s">
        <v>113</v>
      </c>
      <c r="AZ280" t="s">
        <v>124</v>
      </c>
      <c r="BA280" s="96">
        <v>26620</v>
      </c>
      <c r="BB280">
        <v>51</v>
      </c>
      <c r="BC280" t="s">
        <v>3593</v>
      </c>
    </row>
    <row r="281" spans="1:55" ht="22.5" customHeight="1">
      <c r="A281">
        <v>2024</v>
      </c>
      <c r="B281" t="s">
        <v>3594</v>
      </c>
      <c r="C281">
        <v>102865</v>
      </c>
      <c r="D281" t="s">
        <v>57</v>
      </c>
      <c r="E281" t="s">
        <v>3595</v>
      </c>
      <c r="F281" t="s">
        <v>3596</v>
      </c>
      <c r="G281" t="s">
        <v>97</v>
      </c>
      <c r="H281" t="s">
        <v>1168</v>
      </c>
      <c r="I281" t="s">
        <v>1169</v>
      </c>
      <c r="L281" t="s">
        <v>3597</v>
      </c>
      <c r="M281">
        <v>1136888268</v>
      </c>
      <c r="N281" t="s">
        <v>3027</v>
      </c>
      <c r="O281">
        <v>1967</v>
      </c>
      <c r="P281">
        <v>17500000</v>
      </c>
      <c r="Q281">
        <v>0</v>
      </c>
      <c r="R281">
        <v>0</v>
      </c>
      <c r="S281">
        <v>17500000</v>
      </c>
      <c r="T281">
        <v>7000000</v>
      </c>
      <c r="W281">
        <v>1</v>
      </c>
      <c r="X281" t="s">
        <v>1171</v>
      </c>
      <c r="Y281" t="s">
        <v>902</v>
      </c>
      <c r="AA281" t="s">
        <v>3598</v>
      </c>
      <c r="AB281" t="s">
        <v>3599</v>
      </c>
      <c r="AC281" t="s">
        <v>445</v>
      </c>
      <c r="AD281" s="96">
        <v>45370</v>
      </c>
      <c r="AE281" s="96">
        <v>45384</v>
      </c>
      <c r="AF281" s="96">
        <v>45458</v>
      </c>
      <c r="AG281" t="s">
        <v>3017</v>
      </c>
      <c r="AH281" s="96">
        <v>45458</v>
      </c>
      <c r="AI281" t="s">
        <v>106</v>
      </c>
      <c r="AJ281" s="96">
        <v>45458</v>
      </c>
      <c r="AK281" t="s">
        <v>3017</v>
      </c>
      <c r="AL281" t="s">
        <v>76</v>
      </c>
      <c r="AQ281" t="s">
        <v>3600</v>
      </c>
      <c r="AR281">
        <v>3212891088</v>
      </c>
      <c r="AS281" t="s">
        <v>3601</v>
      </c>
      <c r="AT281" t="s">
        <v>136</v>
      </c>
      <c r="AU281" t="s">
        <v>121</v>
      </c>
      <c r="AV281" t="s">
        <v>3602</v>
      </c>
      <c r="AW281" t="s">
        <v>1181</v>
      </c>
      <c r="AX281" t="s">
        <v>123</v>
      </c>
      <c r="AY281" t="s">
        <v>113</v>
      </c>
      <c r="AZ281" t="s">
        <v>124</v>
      </c>
      <c r="BA281" s="96">
        <v>35509</v>
      </c>
      <c r="BB281">
        <v>27</v>
      </c>
      <c r="BC281" t="s">
        <v>3603</v>
      </c>
    </row>
    <row r="282" spans="1:55" ht="22.5" customHeight="1">
      <c r="A282">
        <v>2024</v>
      </c>
      <c r="B282" t="s">
        <v>3604</v>
      </c>
      <c r="C282">
        <v>102605</v>
      </c>
      <c r="D282" t="s">
        <v>57</v>
      </c>
      <c r="E282" t="s">
        <v>3605</v>
      </c>
      <c r="F282" t="s">
        <v>3606</v>
      </c>
      <c r="G282" t="s">
        <v>97</v>
      </c>
      <c r="H282" t="s">
        <v>1168</v>
      </c>
      <c r="I282" t="s">
        <v>1169</v>
      </c>
      <c r="L282" t="s">
        <v>3607</v>
      </c>
      <c r="M282">
        <v>80854180</v>
      </c>
      <c r="N282" t="s">
        <v>113</v>
      </c>
      <c r="O282">
        <v>1971</v>
      </c>
      <c r="P282">
        <v>28000000</v>
      </c>
      <c r="Q282">
        <v>0</v>
      </c>
      <c r="R282">
        <v>0</v>
      </c>
      <c r="S282">
        <v>28000000</v>
      </c>
      <c r="T282">
        <v>7000000</v>
      </c>
      <c r="W282">
        <v>5</v>
      </c>
      <c r="X282" t="s">
        <v>1171</v>
      </c>
      <c r="Y282" t="s">
        <v>902</v>
      </c>
      <c r="AA282" t="s">
        <v>3608</v>
      </c>
      <c r="AB282" t="s">
        <v>3609</v>
      </c>
      <c r="AC282" t="s">
        <v>404</v>
      </c>
      <c r="AD282" s="96">
        <v>45370</v>
      </c>
      <c r="AE282" s="96">
        <v>45371</v>
      </c>
      <c r="AF282" s="96">
        <v>45458</v>
      </c>
      <c r="AG282" t="s">
        <v>3610</v>
      </c>
      <c r="AH282" s="96">
        <v>45459</v>
      </c>
      <c r="AJ282" s="96">
        <v>45459</v>
      </c>
      <c r="AK282" t="s">
        <v>3611</v>
      </c>
      <c r="AL282" t="s">
        <v>76</v>
      </c>
      <c r="AQ282" t="s">
        <v>3612</v>
      </c>
      <c r="AR282">
        <v>3203081631</v>
      </c>
      <c r="AS282" t="s">
        <v>3613</v>
      </c>
      <c r="AT282" t="s">
        <v>136</v>
      </c>
      <c r="AU282" t="s">
        <v>121</v>
      </c>
      <c r="AV282" t="s">
        <v>3614</v>
      </c>
      <c r="AW282" t="s">
        <v>1195</v>
      </c>
      <c r="AX282" t="s">
        <v>123</v>
      </c>
      <c r="AY282" t="s">
        <v>3471</v>
      </c>
      <c r="AZ282" t="s">
        <v>124</v>
      </c>
      <c r="BA282" s="96">
        <v>31268</v>
      </c>
      <c r="BB282">
        <v>38</v>
      </c>
      <c r="BC282" t="s">
        <v>3615</v>
      </c>
    </row>
    <row r="283" spans="1:55" ht="22.5" customHeight="1">
      <c r="A283">
        <v>2024</v>
      </c>
      <c r="B283" t="s">
        <v>3616</v>
      </c>
      <c r="C283">
        <v>102863</v>
      </c>
      <c r="D283" t="s">
        <v>57</v>
      </c>
      <c r="E283" t="s">
        <v>3617</v>
      </c>
      <c r="F283" t="s">
        <v>3618</v>
      </c>
      <c r="G283" t="s">
        <v>97</v>
      </c>
      <c r="H283" t="s">
        <v>1168</v>
      </c>
      <c r="I283" t="s">
        <v>1169</v>
      </c>
      <c r="L283" t="s">
        <v>3619</v>
      </c>
      <c r="M283">
        <v>52184488</v>
      </c>
      <c r="N283" t="s">
        <v>113</v>
      </c>
      <c r="O283">
        <v>1967</v>
      </c>
      <c r="P283">
        <v>21000000</v>
      </c>
      <c r="Q283">
        <v>0</v>
      </c>
      <c r="R283">
        <v>0</v>
      </c>
      <c r="S283">
        <v>21000000</v>
      </c>
      <c r="T283">
        <v>7000000</v>
      </c>
      <c r="W283">
        <v>1</v>
      </c>
      <c r="X283" t="s">
        <v>1171</v>
      </c>
      <c r="Y283" t="s">
        <v>902</v>
      </c>
      <c r="Z283" t="s">
        <v>3620</v>
      </c>
      <c r="AA283" t="s">
        <v>3621</v>
      </c>
      <c r="AB283" t="s">
        <v>3622</v>
      </c>
      <c r="AC283" t="s">
        <v>445</v>
      </c>
      <c r="AD283" s="96">
        <v>45370</v>
      </c>
      <c r="AE283" s="96">
        <v>45372</v>
      </c>
      <c r="AF283" s="96">
        <v>45458</v>
      </c>
      <c r="AG283" t="s">
        <v>3623</v>
      </c>
      <c r="AH283" s="96">
        <v>45458</v>
      </c>
      <c r="AI283" t="s">
        <v>106</v>
      </c>
      <c r="AJ283" s="96">
        <v>45458</v>
      </c>
      <c r="AK283" t="s">
        <v>3623</v>
      </c>
      <c r="AL283" t="s">
        <v>76</v>
      </c>
      <c r="AQ283" t="s">
        <v>3624</v>
      </c>
      <c r="AR283">
        <v>3186295300</v>
      </c>
      <c r="AS283" t="s">
        <v>3625</v>
      </c>
      <c r="AT283" t="s">
        <v>1179</v>
      </c>
      <c r="AU283" t="s">
        <v>121</v>
      </c>
      <c r="AV283" t="s">
        <v>3626</v>
      </c>
      <c r="AW283" t="s">
        <v>1181</v>
      </c>
      <c r="AX283" t="s">
        <v>123</v>
      </c>
      <c r="AY283" t="s">
        <v>113</v>
      </c>
      <c r="AZ283" t="s">
        <v>124</v>
      </c>
      <c r="BA283" s="96">
        <v>27657</v>
      </c>
      <c r="BB283">
        <v>48</v>
      </c>
      <c r="BC283" t="s">
        <v>1196</v>
      </c>
    </row>
    <row r="284" spans="1:55" ht="22.5" customHeight="1">
      <c r="A284">
        <v>2024</v>
      </c>
      <c r="B284" t="s">
        <v>3627</v>
      </c>
      <c r="C284">
        <v>102344</v>
      </c>
      <c r="D284" t="s">
        <v>57</v>
      </c>
      <c r="E284" t="s">
        <v>3628</v>
      </c>
      <c r="F284" t="s">
        <v>3629</v>
      </c>
      <c r="G284" t="s">
        <v>97</v>
      </c>
      <c r="H284" t="s">
        <v>1168</v>
      </c>
      <c r="I284" t="s">
        <v>1169</v>
      </c>
      <c r="L284" t="s">
        <v>3630</v>
      </c>
      <c r="M284">
        <v>1015464163</v>
      </c>
      <c r="N284" t="s">
        <v>3027</v>
      </c>
      <c r="O284">
        <v>1953</v>
      </c>
      <c r="P284">
        <v>16000000</v>
      </c>
      <c r="Q284">
        <v>0</v>
      </c>
      <c r="R284">
        <v>0</v>
      </c>
      <c r="S284">
        <v>16000000</v>
      </c>
      <c r="T284">
        <v>4000000</v>
      </c>
      <c r="W284">
        <v>1</v>
      </c>
      <c r="X284" t="s">
        <v>1171</v>
      </c>
      <c r="Y284" t="s">
        <v>902</v>
      </c>
      <c r="AA284" t="s">
        <v>3631</v>
      </c>
      <c r="AB284" t="s">
        <v>3632</v>
      </c>
      <c r="AC284" t="s">
        <v>633</v>
      </c>
      <c r="AD284" s="96">
        <v>45370</v>
      </c>
      <c r="AE284" s="96">
        <v>45383</v>
      </c>
      <c r="AF284" s="96">
        <v>45457</v>
      </c>
      <c r="AG284" t="s">
        <v>3017</v>
      </c>
      <c r="AH284" s="96">
        <v>45457</v>
      </c>
      <c r="AI284" t="s">
        <v>106</v>
      </c>
      <c r="AJ284" s="96">
        <v>45457</v>
      </c>
      <c r="AK284" t="s">
        <v>3017</v>
      </c>
      <c r="AL284" t="s">
        <v>76</v>
      </c>
      <c r="AQ284" t="s">
        <v>3633</v>
      </c>
      <c r="AR284">
        <v>3146671345</v>
      </c>
      <c r="AS284" t="s">
        <v>3634</v>
      </c>
      <c r="AT284" t="s">
        <v>854</v>
      </c>
      <c r="AU284" t="s">
        <v>121</v>
      </c>
      <c r="AV284">
        <v>21772407553</v>
      </c>
      <c r="AW284" t="s">
        <v>1195</v>
      </c>
      <c r="AX284" t="s">
        <v>123</v>
      </c>
      <c r="AY284" t="s">
        <v>113</v>
      </c>
      <c r="AZ284" t="s">
        <v>124</v>
      </c>
      <c r="BA284" s="96">
        <v>35292</v>
      </c>
      <c r="BB284">
        <v>27</v>
      </c>
      <c r="BC284" t="s">
        <v>3635</v>
      </c>
    </row>
    <row r="285" spans="1:55" ht="22.5" customHeight="1">
      <c r="A285">
        <v>2024</v>
      </c>
      <c r="B285" t="s">
        <v>3636</v>
      </c>
      <c r="C285">
        <v>102401</v>
      </c>
      <c r="D285" t="s">
        <v>57</v>
      </c>
      <c r="E285" t="s">
        <v>3637</v>
      </c>
      <c r="F285" t="s">
        <v>3638</v>
      </c>
      <c r="G285" t="s">
        <v>97</v>
      </c>
      <c r="H285" t="s">
        <v>1168</v>
      </c>
      <c r="I285" t="s">
        <v>1169</v>
      </c>
      <c r="L285" t="s">
        <v>3639</v>
      </c>
      <c r="M285">
        <v>79871143</v>
      </c>
      <c r="N285" t="s">
        <v>3027</v>
      </c>
      <c r="O285">
        <v>1978</v>
      </c>
      <c r="P285">
        <v>20200000</v>
      </c>
      <c r="Q285">
        <v>0</v>
      </c>
      <c r="R285">
        <v>0</v>
      </c>
      <c r="S285">
        <v>20200000</v>
      </c>
      <c r="T285">
        <v>5050000</v>
      </c>
      <c r="W285">
        <v>1</v>
      </c>
      <c r="X285" t="s">
        <v>1171</v>
      </c>
      <c r="Y285" t="s">
        <v>902</v>
      </c>
      <c r="AA285" t="s">
        <v>3640</v>
      </c>
      <c r="AB285" t="s">
        <v>3641</v>
      </c>
      <c r="AC285" t="s">
        <v>89</v>
      </c>
      <c r="AD285" s="96">
        <v>45370</v>
      </c>
      <c r="AE285" s="96">
        <v>45370</v>
      </c>
      <c r="AF285" s="96">
        <v>45458</v>
      </c>
      <c r="AG285" t="s">
        <v>3611</v>
      </c>
      <c r="AH285" s="96">
        <v>45458</v>
      </c>
      <c r="AI285" t="s">
        <v>106</v>
      </c>
      <c r="AJ285" s="96">
        <v>45458</v>
      </c>
      <c r="AK285" t="s">
        <v>3611</v>
      </c>
      <c r="AL285" t="s">
        <v>76</v>
      </c>
      <c r="AQ285" t="s">
        <v>3642</v>
      </c>
      <c r="AR285">
        <v>3006097738</v>
      </c>
      <c r="AS285" t="s">
        <v>3643</v>
      </c>
      <c r="AT285" t="s">
        <v>854</v>
      </c>
      <c r="AU285" t="s">
        <v>121</v>
      </c>
      <c r="AV285">
        <v>19822516788</v>
      </c>
      <c r="AW285" t="s">
        <v>1195</v>
      </c>
      <c r="AX285" t="s">
        <v>123</v>
      </c>
      <c r="AY285" t="s">
        <v>113</v>
      </c>
      <c r="AZ285" t="s">
        <v>124</v>
      </c>
      <c r="BA285" s="96">
        <v>27893</v>
      </c>
      <c r="BB285">
        <v>48</v>
      </c>
      <c r="BC285" t="s">
        <v>3644</v>
      </c>
    </row>
    <row r="286" spans="1:55" ht="22.5" customHeight="1">
      <c r="A286">
        <v>2024</v>
      </c>
      <c r="B286" t="s">
        <v>3645</v>
      </c>
      <c r="C286">
        <v>102718</v>
      </c>
      <c r="D286" t="s">
        <v>57</v>
      </c>
      <c r="E286" t="s">
        <v>3646</v>
      </c>
      <c r="F286" t="s">
        <v>3647</v>
      </c>
      <c r="G286" t="s">
        <v>97</v>
      </c>
      <c r="H286" t="s">
        <v>1168</v>
      </c>
      <c r="I286" t="s">
        <v>1211</v>
      </c>
      <c r="L286" t="s">
        <v>3648</v>
      </c>
      <c r="M286">
        <v>80040806</v>
      </c>
      <c r="N286" t="s">
        <v>113</v>
      </c>
      <c r="O286">
        <v>1978</v>
      </c>
      <c r="P286">
        <v>8840000</v>
      </c>
      <c r="Q286">
        <v>0</v>
      </c>
      <c r="R286">
        <v>0</v>
      </c>
      <c r="S286">
        <v>8840000</v>
      </c>
      <c r="T286">
        <v>2550000</v>
      </c>
      <c r="W286">
        <v>1</v>
      </c>
      <c r="X286" t="s">
        <v>1171</v>
      </c>
      <c r="Y286" t="s">
        <v>902</v>
      </c>
      <c r="AA286" t="s">
        <v>3649</v>
      </c>
      <c r="AB286" t="s">
        <v>3650</v>
      </c>
      <c r="AC286" t="s">
        <v>1374</v>
      </c>
      <c r="AD286" s="96">
        <v>45367</v>
      </c>
      <c r="AE286" s="96">
        <v>45370</v>
      </c>
      <c r="AF286" s="96">
        <v>45458</v>
      </c>
      <c r="AG286" t="s">
        <v>3611</v>
      </c>
      <c r="AH286" s="96">
        <v>45459</v>
      </c>
      <c r="AJ286" s="96">
        <v>45459</v>
      </c>
      <c r="AK286" t="s">
        <v>3651</v>
      </c>
      <c r="AL286" t="s">
        <v>76</v>
      </c>
      <c r="AQ286" t="s">
        <v>3652</v>
      </c>
      <c r="AR286">
        <v>3103347165</v>
      </c>
      <c r="AS286" t="s">
        <v>3653</v>
      </c>
      <c r="AT286" t="s">
        <v>2110</v>
      </c>
      <c r="AU286" t="s">
        <v>121</v>
      </c>
      <c r="AV286" t="s">
        <v>3654</v>
      </c>
      <c r="AW286" t="s">
        <v>1195</v>
      </c>
      <c r="AX286" t="s">
        <v>123</v>
      </c>
      <c r="AY286" t="s">
        <v>113</v>
      </c>
      <c r="AZ286" t="s">
        <v>124</v>
      </c>
      <c r="BA286" s="96">
        <v>30497</v>
      </c>
      <c r="BB286">
        <v>40</v>
      </c>
      <c r="BC286" t="s">
        <v>3655</v>
      </c>
    </row>
    <row r="287" spans="1:55" ht="22.5" customHeight="1">
      <c r="A287">
        <v>2024</v>
      </c>
      <c r="B287" t="s">
        <v>3656</v>
      </c>
      <c r="C287">
        <v>103566</v>
      </c>
      <c r="D287" t="s">
        <v>57</v>
      </c>
      <c r="E287" t="s">
        <v>3657</v>
      </c>
      <c r="F287" t="s">
        <v>3658</v>
      </c>
      <c r="G287" t="s">
        <v>97</v>
      </c>
      <c r="H287" t="s">
        <v>1168</v>
      </c>
      <c r="I287" t="s">
        <v>1169</v>
      </c>
      <c r="L287" t="s">
        <v>3659</v>
      </c>
      <c r="M287">
        <v>1053328324</v>
      </c>
      <c r="N287" t="s">
        <v>3104</v>
      </c>
      <c r="O287">
        <v>1979</v>
      </c>
      <c r="P287">
        <v>20200000</v>
      </c>
      <c r="Q287">
        <v>0</v>
      </c>
      <c r="R287">
        <v>0</v>
      </c>
      <c r="S287">
        <v>20200000</v>
      </c>
      <c r="T287">
        <v>5050000</v>
      </c>
      <c r="W287">
        <v>5</v>
      </c>
      <c r="X287" t="s">
        <v>1171</v>
      </c>
      <c r="Y287" t="s">
        <v>902</v>
      </c>
      <c r="AA287" t="s">
        <v>3660</v>
      </c>
      <c r="AB287" t="s">
        <v>3661</v>
      </c>
      <c r="AC287" t="s">
        <v>1451</v>
      </c>
      <c r="AD287" s="96">
        <v>45373</v>
      </c>
      <c r="AE287" s="96">
        <v>45384</v>
      </c>
      <c r="AF287" s="96">
        <v>45458</v>
      </c>
      <c r="AG287" t="s">
        <v>3017</v>
      </c>
      <c r="AH287" s="96">
        <v>45458</v>
      </c>
      <c r="AI287" t="s">
        <v>106</v>
      </c>
      <c r="AJ287" s="96">
        <v>45458</v>
      </c>
      <c r="AK287" t="s">
        <v>3017</v>
      </c>
      <c r="AL287" t="s">
        <v>76</v>
      </c>
      <c r="AQ287" t="s">
        <v>3662</v>
      </c>
      <c r="AR287">
        <v>3017133309</v>
      </c>
      <c r="AS287" t="s">
        <v>3663</v>
      </c>
      <c r="AT287" t="s">
        <v>1179</v>
      </c>
      <c r="AU287" t="s">
        <v>121</v>
      </c>
      <c r="AV287" t="s">
        <v>3664</v>
      </c>
      <c r="AW287" t="s">
        <v>1195</v>
      </c>
      <c r="AX287" t="s">
        <v>123</v>
      </c>
      <c r="AY287" t="s">
        <v>3110</v>
      </c>
      <c r="AZ287" t="s">
        <v>1261</v>
      </c>
      <c r="BA287" s="96">
        <v>32150</v>
      </c>
      <c r="BB287">
        <v>36</v>
      </c>
      <c r="BC287" t="s">
        <v>3665</v>
      </c>
    </row>
    <row r="288" spans="1:55" ht="22.5" customHeight="1">
      <c r="A288">
        <v>2024</v>
      </c>
      <c r="B288" t="s">
        <v>3666</v>
      </c>
      <c r="C288">
        <v>102454</v>
      </c>
      <c r="D288" t="s">
        <v>57</v>
      </c>
      <c r="E288" t="s">
        <v>3667</v>
      </c>
      <c r="F288" t="s">
        <v>3668</v>
      </c>
      <c r="G288" t="s">
        <v>97</v>
      </c>
      <c r="H288" t="s">
        <v>1168</v>
      </c>
      <c r="I288" t="s">
        <v>1211</v>
      </c>
      <c r="L288" t="s">
        <v>3669</v>
      </c>
      <c r="M288">
        <v>1233898090</v>
      </c>
      <c r="N288" t="s">
        <v>113</v>
      </c>
      <c r="O288">
        <v>1978</v>
      </c>
      <c r="P288">
        <v>9945000</v>
      </c>
      <c r="Q288">
        <v>0</v>
      </c>
      <c r="R288">
        <v>0</v>
      </c>
      <c r="S288">
        <v>9945000</v>
      </c>
      <c r="T288">
        <v>2550000</v>
      </c>
      <c r="W288">
        <v>1</v>
      </c>
      <c r="X288" t="s">
        <v>1171</v>
      </c>
      <c r="Y288" t="s">
        <v>902</v>
      </c>
      <c r="AA288" t="s">
        <v>3670</v>
      </c>
      <c r="AB288" t="s">
        <v>3671</v>
      </c>
      <c r="AC288" t="s">
        <v>2105</v>
      </c>
      <c r="AD288" s="96">
        <v>45367</v>
      </c>
      <c r="AE288" s="96">
        <v>45383</v>
      </c>
      <c r="AF288" s="96">
        <v>45458</v>
      </c>
      <c r="AG288" t="s">
        <v>173</v>
      </c>
      <c r="AH288" s="96">
        <v>45458</v>
      </c>
      <c r="AI288" t="s">
        <v>106</v>
      </c>
      <c r="AJ288" s="96">
        <v>45458</v>
      </c>
      <c r="AL288" t="s">
        <v>76</v>
      </c>
      <c r="AQ288" t="s">
        <v>3672</v>
      </c>
      <c r="AR288">
        <v>3042702971</v>
      </c>
      <c r="AS288" t="s">
        <v>3673</v>
      </c>
      <c r="AT288" t="s">
        <v>301</v>
      </c>
      <c r="AU288" t="s">
        <v>121</v>
      </c>
      <c r="AV288" t="s">
        <v>3674</v>
      </c>
      <c r="AW288" t="s">
        <v>1195</v>
      </c>
      <c r="AX288" t="s">
        <v>123</v>
      </c>
      <c r="AY288" t="s">
        <v>113</v>
      </c>
      <c r="AZ288" t="s">
        <v>124</v>
      </c>
      <c r="BA288" s="96">
        <v>35913</v>
      </c>
      <c r="BB288">
        <v>26</v>
      </c>
      <c r="BC288" t="s">
        <v>1222</v>
      </c>
    </row>
    <row r="289" spans="1:55" ht="22.5" customHeight="1">
      <c r="A289">
        <v>2024</v>
      </c>
      <c r="B289" t="s">
        <v>3675</v>
      </c>
      <c r="C289">
        <v>102753</v>
      </c>
      <c r="D289" t="s">
        <v>57</v>
      </c>
      <c r="E289" t="s">
        <v>3676</v>
      </c>
      <c r="F289" t="s">
        <v>3677</v>
      </c>
      <c r="G289" t="s">
        <v>97</v>
      </c>
      <c r="H289" t="s">
        <v>1168</v>
      </c>
      <c r="I289" t="s">
        <v>1211</v>
      </c>
      <c r="L289" t="s">
        <v>3678</v>
      </c>
      <c r="M289">
        <v>53065497</v>
      </c>
      <c r="N289" t="s">
        <v>113</v>
      </c>
      <c r="O289">
        <v>1978</v>
      </c>
      <c r="P289">
        <v>12000000</v>
      </c>
      <c r="Q289">
        <v>0</v>
      </c>
      <c r="R289">
        <v>0</v>
      </c>
      <c r="S289">
        <v>12000000</v>
      </c>
      <c r="T289">
        <v>4000000</v>
      </c>
      <c r="W289">
        <v>1</v>
      </c>
      <c r="X289" t="s">
        <v>1171</v>
      </c>
      <c r="Y289" t="s">
        <v>902</v>
      </c>
      <c r="AA289" s="95" t="s">
        <v>3679</v>
      </c>
      <c r="AB289" t="s">
        <v>3680</v>
      </c>
      <c r="AC289" t="s">
        <v>161</v>
      </c>
      <c r="AD289" s="96">
        <v>45369</v>
      </c>
      <c r="AE289" s="96">
        <v>45383</v>
      </c>
      <c r="AF289" s="96">
        <v>45458</v>
      </c>
      <c r="AG289" t="s">
        <v>173</v>
      </c>
      <c r="AH289" s="96">
        <v>45458</v>
      </c>
      <c r="AI289" t="s">
        <v>106</v>
      </c>
      <c r="AJ289" s="96">
        <v>45458</v>
      </c>
      <c r="AL289" t="s">
        <v>76</v>
      </c>
      <c r="AQ289" t="s">
        <v>3681</v>
      </c>
      <c r="AR289">
        <v>3123719159</v>
      </c>
      <c r="AS289" t="s">
        <v>3682</v>
      </c>
      <c r="AT289" t="s">
        <v>854</v>
      </c>
      <c r="AU289" t="s">
        <v>121</v>
      </c>
      <c r="AV289" t="s">
        <v>3683</v>
      </c>
      <c r="AW289" t="s">
        <v>1181</v>
      </c>
      <c r="AX289" t="s">
        <v>123</v>
      </c>
      <c r="AY289" t="s">
        <v>113</v>
      </c>
      <c r="AZ289" t="s">
        <v>124</v>
      </c>
      <c r="BA289" s="96">
        <v>30975</v>
      </c>
      <c r="BB289">
        <v>39</v>
      </c>
      <c r="BC289" t="s">
        <v>1222</v>
      </c>
    </row>
    <row r="290" spans="1:55" ht="22.5" customHeight="1">
      <c r="A290">
        <v>2024</v>
      </c>
      <c r="B290" t="s">
        <v>3684</v>
      </c>
      <c r="C290">
        <v>102647</v>
      </c>
      <c r="D290" t="s">
        <v>57</v>
      </c>
      <c r="E290" t="s">
        <v>3685</v>
      </c>
      <c r="F290" t="s">
        <v>3686</v>
      </c>
      <c r="G290" t="s">
        <v>97</v>
      </c>
      <c r="H290" t="s">
        <v>1168</v>
      </c>
      <c r="I290" t="s">
        <v>1169</v>
      </c>
      <c r="L290" t="s">
        <v>3687</v>
      </c>
      <c r="M290">
        <v>80491356</v>
      </c>
      <c r="N290" t="s">
        <v>113</v>
      </c>
      <c r="O290">
        <v>1970</v>
      </c>
      <c r="P290">
        <v>32000000</v>
      </c>
      <c r="Q290">
        <v>0</v>
      </c>
      <c r="R290">
        <v>0</v>
      </c>
      <c r="S290">
        <v>32000000</v>
      </c>
      <c r="T290">
        <v>8000000</v>
      </c>
      <c r="W290">
        <v>1</v>
      </c>
      <c r="X290" t="s">
        <v>1171</v>
      </c>
      <c r="Y290" t="s">
        <v>902</v>
      </c>
      <c r="AA290" t="s">
        <v>3688</v>
      </c>
      <c r="AB290" t="s">
        <v>3689</v>
      </c>
      <c r="AC290" t="s">
        <v>72</v>
      </c>
      <c r="AD290" s="96">
        <v>45366</v>
      </c>
      <c r="AE290" s="96">
        <v>45371</v>
      </c>
      <c r="AF290" s="96">
        <v>45458</v>
      </c>
      <c r="AG290" t="s">
        <v>3610</v>
      </c>
      <c r="AH290" s="96">
        <v>45458</v>
      </c>
      <c r="AI290" t="s">
        <v>106</v>
      </c>
      <c r="AJ290" s="96">
        <v>45458</v>
      </c>
      <c r="AK290" t="s">
        <v>3610</v>
      </c>
      <c r="AL290" t="s">
        <v>76</v>
      </c>
      <c r="AQ290" t="s">
        <v>3690</v>
      </c>
      <c r="AR290">
        <v>3106668492</v>
      </c>
      <c r="AS290" t="s">
        <v>3691</v>
      </c>
      <c r="AT290" t="s">
        <v>301</v>
      </c>
      <c r="AU290" t="s">
        <v>121</v>
      </c>
      <c r="AV290" t="s">
        <v>3692</v>
      </c>
      <c r="AW290" t="s">
        <v>1195</v>
      </c>
      <c r="AX290" t="s">
        <v>123</v>
      </c>
      <c r="AY290" t="s">
        <v>113</v>
      </c>
      <c r="AZ290" t="s">
        <v>124</v>
      </c>
      <c r="BA290" s="96">
        <v>26678</v>
      </c>
      <c r="BB290">
        <v>51</v>
      </c>
      <c r="BC290" t="s">
        <v>3693</v>
      </c>
    </row>
    <row r="291" spans="1:55" ht="22.5" customHeight="1">
      <c r="A291">
        <v>2024</v>
      </c>
      <c r="B291" t="s">
        <v>3694</v>
      </c>
      <c r="C291">
        <v>102497</v>
      </c>
      <c r="D291" t="s">
        <v>57</v>
      </c>
      <c r="E291" t="s">
        <v>3695</v>
      </c>
      <c r="F291" t="s">
        <v>3696</v>
      </c>
      <c r="G291" t="s">
        <v>97</v>
      </c>
      <c r="H291" t="s">
        <v>1168</v>
      </c>
      <c r="I291" t="s">
        <v>1169</v>
      </c>
      <c r="L291" t="s">
        <v>3697</v>
      </c>
      <c r="M291">
        <v>1070921121</v>
      </c>
      <c r="N291" t="s">
        <v>3698</v>
      </c>
      <c r="O291">
        <v>1979</v>
      </c>
      <c r="P291">
        <v>20200000</v>
      </c>
      <c r="Q291">
        <v>0</v>
      </c>
      <c r="R291">
        <v>0</v>
      </c>
      <c r="S291">
        <v>20200000</v>
      </c>
      <c r="T291">
        <v>5050000</v>
      </c>
      <c r="W291">
        <v>1</v>
      </c>
      <c r="X291" t="s">
        <v>1171</v>
      </c>
      <c r="Y291" t="s">
        <v>902</v>
      </c>
      <c r="AA291" t="s">
        <v>3699</v>
      </c>
      <c r="AB291" t="s">
        <v>3700</v>
      </c>
      <c r="AC291" t="s">
        <v>1216</v>
      </c>
      <c r="AD291" s="96">
        <v>45366</v>
      </c>
      <c r="AE291" s="96">
        <v>45371</v>
      </c>
      <c r="AF291" s="96">
        <v>45458</v>
      </c>
      <c r="AG291" t="s">
        <v>3610</v>
      </c>
      <c r="AH291" s="96">
        <v>45458</v>
      </c>
      <c r="AI291" t="s">
        <v>106</v>
      </c>
      <c r="AJ291" s="96">
        <v>45458</v>
      </c>
      <c r="AK291" t="s">
        <v>3610</v>
      </c>
      <c r="AL291" t="s">
        <v>76</v>
      </c>
      <c r="AQ291" t="s">
        <v>3701</v>
      </c>
      <c r="AR291">
        <v>3133250223</v>
      </c>
      <c r="AS291" t="s">
        <v>3702</v>
      </c>
      <c r="AT291" t="s">
        <v>854</v>
      </c>
      <c r="AU291" t="s">
        <v>121</v>
      </c>
      <c r="AV291" t="s">
        <v>3703</v>
      </c>
      <c r="AW291" t="s">
        <v>1195</v>
      </c>
      <c r="AX291" t="s">
        <v>123</v>
      </c>
      <c r="AY291" t="s">
        <v>113</v>
      </c>
      <c r="AZ291" t="s">
        <v>124</v>
      </c>
      <c r="BA291" s="96">
        <v>33832</v>
      </c>
      <c r="BB291">
        <v>31</v>
      </c>
      <c r="BC291" t="s">
        <v>3704</v>
      </c>
    </row>
    <row r="292" spans="1:55" ht="22.5" customHeight="1">
      <c r="A292">
        <v>2024</v>
      </c>
      <c r="B292" t="s">
        <v>3705</v>
      </c>
      <c r="C292">
        <v>102399</v>
      </c>
      <c r="D292" t="s">
        <v>57</v>
      </c>
      <c r="E292" t="s">
        <v>3706</v>
      </c>
      <c r="F292" t="s">
        <v>3707</v>
      </c>
      <c r="G292" t="s">
        <v>97</v>
      </c>
      <c r="H292" t="s">
        <v>1168</v>
      </c>
      <c r="I292" t="s">
        <v>1169</v>
      </c>
      <c r="L292" t="s">
        <v>3708</v>
      </c>
      <c r="M292">
        <v>52889696</v>
      </c>
      <c r="N292" t="s">
        <v>113</v>
      </c>
      <c r="O292">
        <v>1979</v>
      </c>
      <c r="P292">
        <v>28000000</v>
      </c>
      <c r="Q292">
        <v>0</v>
      </c>
      <c r="R292">
        <v>0</v>
      </c>
      <c r="S292">
        <v>28000000</v>
      </c>
      <c r="T292">
        <v>7000000</v>
      </c>
      <c r="W292">
        <v>5</v>
      </c>
      <c r="X292" t="s">
        <v>1171</v>
      </c>
      <c r="Y292" t="s">
        <v>902</v>
      </c>
      <c r="AA292" t="s">
        <v>3455</v>
      </c>
      <c r="AB292" t="s">
        <v>3709</v>
      </c>
      <c r="AC292" t="s">
        <v>3186</v>
      </c>
      <c r="AD292" s="96">
        <v>45370</v>
      </c>
      <c r="AE292" s="96">
        <v>45371</v>
      </c>
      <c r="AF292" s="96">
        <v>45458</v>
      </c>
      <c r="AG292" t="s">
        <v>3610</v>
      </c>
      <c r="AH292" s="96">
        <v>45458</v>
      </c>
      <c r="AI292" t="s">
        <v>106</v>
      </c>
      <c r="AJ292" s="96">
        <v>45458</v>
      </c>
      <c r="AK292" t="s">
        <v>3610</v>
      </c>
      <c r="AL292" t="s">
        <v>76</v>
      </c>
      <c r="AQ292" t="s">
        <v>3710</v>
      </c>
      <c r="AR292">
        <v>3124974556</v>
      </c>
      <c r="AS292" t="s">
        <v>3711</v>
      </c>
      <c r="AT292" t="s">
        <v>854</v>
      </c>
      <c r="AU292" t="s">
        <v>121</v>
      </c>
      <c r="AV292" t="s">
        <v>3712</v>
      </c>
      <c r="AW292" t="s">
        <v>1181</v>
      </c>
      <c r="AX292" t="s">
        <v>123</v>
      </c>
      <c r="AY292" t="s">
        <v>113</v>
      </c>
      <c r="AZ292" t="s">
        <v>124</v>
      </c>
      <c r="BA292" s="96">
        <v>29494</v>
      </c>
      <c r="BB292">
        <v>43</v>
      </c>
      <c r="BC292" t="s">
        <v>2632</v>
      </c>
    </row>
    <row r="293" spans="1:55" ht="22.5" customHeight="1">
      <c r="A293">
        <v>2024</v>
      </c>
      <c r="B293" t="s">
        <v>3713</v>
      </c>
      <c r="C293">
        <v>102662</v>
      </c>
      <c r="D293" t="s">
        <v>57</v>
      </c>
      <c r="E293" t="s">
        <v>3714</v>
      </c>
      <c r="F293" t="s">
        <v>3715</v>
      </c>
      <c r="G293" t="s">
        <v>97</v>
      </c>
      <c r="H293" t="s">
        <v>1168</v>
      </c>
      <c r="I293" t="s">
        <v>1169</v>
      </c>
      <c r="L293" t="s">
        <v>3716</v>
      </c>
      <c r="M293">
        <v>1032503152</v>
      </c>
      <c r="N293" t="s">
        <v>113</v>
      </c>
      <c r="O293">
        <v>1978</v>
      </c>
      <c r="P293">
        <v>28000000</v>
      </c>
      <c r="Q293">
        <v>0</v>
      </c>
      <c r="R293">
        <v>0</v>
      </c>
      <c r="S293">
        <v>28000000</v>
      </c>
      <c r="T293">
        <v>7000000</v>
      </c>
      <c r="W293">
        <v>1</v>
      </c>
      <c r="X293" t="s">
        <v>1171</v>
      </c>
      <c r="Y293" t="s">
        <v>902</v>
      </c>
      <c r="AA293" t="s">
        <v>3717</v>
      </c>
      <c r="AB293" t="s">
        <v>3718</v>
      </c>
      <c r="AC293" t="s">
        <v>145</v>
      </c>
      <c r="AD293" s="96">
        <v>45366</v>
      </c>
      <c r="AE293" s="96">
        <v>45371</v>
      </c>
      <c r="AF293" s="96">
        <v>45458</v>
      </c>
      <c r="AG293" t="s">
        <v>3610</v>
      </c>
      <c r="AH293" s="96">
        <v>45458</v>
      </c>
      <c r="AI293" t="s">
        <v>106</v>
      </c>
      <c r="AJ293" s="96">
        <v>45458</v>
      </c>
      <c r="AK293" t="s">
        <v>3610</v>
      </c>
      <c r="AL293" t="s">
        <v>76</v>
      </c>
      <c r="AQ293" t="s">
        <v>3719</v>
      </c>
      <c r="AR293">
        <v>3216525836</v>
      </c>
      <c r="AS293" t="s">
        <v>3720</v>
      </c>
      <c r="AT293" t="s">
        <v>120</v>
      </c>
      <c r="AU293" t="s">
        <v>121</v>
      </c>
      <c r="AV293" t="s">
        <v>3721</v>
      </c>
      <c r="AW293" t="s">
        <v>1181</v>
      </c>
      <c r="AX293" t="s">
        <v>123</v>
      </c>
      <c r="AY293" t="s">
        <v>113</v>
      </c>
      <c r="AZ293" t="s">
        <v>124</v>
      </c>
      <c r="BA293" s="96">
        <v>36216</v>
      </c>
      <c r="BB293">
        <v>25</v>
      </c>
      <c r="BC293" t="s">
        <v>3722</v>
      </c>
    </row>
    <row r="294" spans="1:55" ht="22.5" customHeight="1">
      <c r="A294">
        <v>2024</v>
      </c>
      <c r="B294" t="s">
        <v>3723</v>
      </c>
      <c r="C294">
        <v>103572</v>
      </c>
      <c r="D294" t="s">
        <v>57</v>
      </c>
      <c r="E294" t="s">
        <v>3724</v>
      </c>
      <c r="F294" t="s">
        <v>3725</v>
      </c>
      <c r="G294" t="s">
        <v>97</v>
      </c>
      <c r="H294" t="s">
        <v>1168</v>
      </c>
      <c r="I294" t="s">
        <v>1169</v>
      </c>
      <c r="L294" t="s">
        <v>3726</v>
      </c>
      <c r="M294">
        <v>9098134</v>
      </c>
      <c r="N294" t="s">
        <v>3727</v>
      </c>
      <c r="O294">
        <v>1977</v>
      </c>
      <c r="P294">
        <v>20200000</v>
      </c>
      <c r="Q294">
        <v>0</v>
      </c>
      <c r="R294">
        <v>0</v>
      </c>
      <c r="S294">
        <v>20200000</v>
      </c>
      <c r="T294">
        <v>5050000</v>
      </c>
      <c r="W294">
        <v>1</v>
      </c>
      <c r="X294" t="s">
        <v>1171</v>
      </c>
      <c r="Y294" t="s">
        <v>902</v>
      </c>
      <c r="AA294" t="s">
        <v>3728</v>
      </c>
      <c r="AB294" t="s">
        <v>3729</v>
      </c>
      <c r="AC294" t="s">
        <v>145</v>
      </c>
      <c r="AD294" s="96">
        <v>45365</v>
      </c>
      <c r="AE294" s="96">
        <v>45371</v>
      </c>
      <c r="AF294" s="96">
        <v>45458</v>
      </c>
      <c r="AG294" t="s">
        <v>3610</v>
      </c>
      <c r="AH294" s="96">
        <v>45458</v>
      </c>
      <c r="AI294" t="s">
        <v>106</v>
      </c>
      <c r="AJ294" s="96">
        <v>45458</v>
      </c>
      <c r="AK294" t="s">
        <v>3610</v>
      </c>
      <c r="AL294" t="s">
        <v>76</v>
      </c>
      <c r="AQ294" t="s">
        <v>3730</v>
      </c>
      <c r="AR294">
        <v>3005259794</v>
      </c>
      <c r="AS294" t="s">
        <v>3731</v>
      </c>
      <c r="AT294" t="s">
        <v>854</v>
      </c>
      <c r="AU294" t="s">
        <v>121</v>
      </c>
      <c r="AV294" t="s">
        <v>3732</v>
      </c>
      <c r="AW294" t="s">
        <v>1195</v>
      </c>
      <c r="AX294" t="s">
        <v>123</v>
      </c>
      <c r="AY294" t="s">
        <v>3733</v>
      </c>
      <c r="AZ294" t="s">
        <v>3734</v>
      </c>
      <c r="BA294" s="96">
        <v>28444</v>
      </c>
      <c r="BB294">
        <v>46</v>
      </c>
      <c r="BC294" t="s">
        <v>2145</v>
      </c>
    </row>
    <row r="295" spans="1:55" ht="22.5" customHeight="1">
      <c r="A295">
        <v>2024</v>
      </c>
      <c r="B295" t="s">
        <v>3735</v>
      </c>
      <c r="C295">
        <v>102480</v>
      </c>
      <c r="D295" t="s">
        <v>57</v>
      </c>
      <c r="E295" t="s">
        <v>3736</v>
      </c>
      <c r="F295" t="s">
        <v>3737</v>
      </c>
      <c r="G295" t="s">
        <v>97</v>
      </c>
      <c r="H295" t="s">
        <v>1168</v>
      </c>
      <c r="I295" t="s">
        <v>1169</v>
      </c>
      <c r="L295" t="s">
        <v>3738</v>
      </c>
      <c r="M295">
        <v>1136887598</v>
      </c>
      <c r="N295" t="s">
        <v>113</v>
      </c>
      <c r="O295">
        <v>1978</v>
      </c>
      <c r="P295">
        <v>21000000</v>
      </c>
      <c r="Q295">
        <v>0</v>
      </c>
      <c r="R295">
        <v>0</v>
      </c>
      <c r="S295">
        <v>21000000</v>
      </c>
      <c r="T295">
        <v>7000000</v>
      </c>
      <c r="W295">
        <v>1</v>
      </c>
      <c r="X295" t="s">
        <v>1171</v>
      </c>
      <c r="Y295" t="s">
        <v>902</v>
      </c>
      <c r="Z295" t="s">
        <v>3739</v>
      </c>
      <c r="AA295" t="s">
        <v>3740</v>
      </c>
      <c r="AB295" t="s">
        <v>3741</v>
      </c>
      <c r="AC295" t="s">
        <v>89</v>
      </c>
      <c r="AD295" s="96">
        <v>45366</v>
      </c>
      <c r="AE295" s="96">
        <v>45369</v>
      </c>
      <c r="AF295" s="96">
        <v>45458</v>
      </c>
      <c r="AG295" t="s">
        <v>3651</v>
      </c>
      <c r="AH295" s="96">
        <v>45458</v>
      </c>
      <c r="AI295" t="s">
        <v>106</v>
      </c>
      <c r="AJ295" s="96">
        <v>45458</v>
      </c>
      <c r="AK295" t="s">
        <v>3651</v>
      </c>
      <c r="AL295" t="s">
        <v>76</v>
      </c>
      <c r="AQ295" t="s">
        <v>3742</v>
      </c>
      <c r="AR295">
        <v>3015611606</v>
      </c>
      <c r="AS295" t="s">
        <v>3743</v>
      </c>
      <c r="AT295" t="s">
        <v>854</v>
      </c>
      <c r="AU295" t="s">
        <v>121</v>
      </c>
      <c r="AV295" t="s">
        <v>3744</v>
      </c>
      <c r="AW295" t="s">
        <v>1181</v>
      </c>
      <c r="AX295" t="s">
        <v>123</v>
      </c>
      <c r="AY295" t="s">
        <v>113</v>
      </c>
      <c r="AZ295" t="s">
        <v>124</v>
      </c>
      <c r="BA295" s="96">
        <v>35101</v>
      </c>
      <c r="BB295">
        <v>28</v>
      </c>
      <c r="BC295" t="s">
        <v>3745</v>
      </c>
    </row>
    <row r="296" spans="1:55" ht="22.5" customHeight="1">
      <c r="A296">
        <v>2024</v>
      </c>
      <c r="B296" t="s">
        <v>3746</v>
      </c>
      <c r="C296">
        <v>102375</v>
      </c>
      <c r="D296" t="s">
        <v>57</v>
      </c>
      <c r="E296" t="s">
        <v>3747</v>
      </c>
      <c r="F296" t="s">
        <v>3748</v>
      </c>
      <c r="G296" t="s">
        <v>97</v>
      </c>
      <c r="H296" t="s">
        <v>1168</v>
      </c>
      <c r="I296" t="s">
        <v>1211</v>
      </c>
      <c r="L296" t="s">
        <v>3749</v>
      </c>
      <c r="M296">
        <v>79624441</v>
      </c>
      <c r="N296" t="s">
        <v>113</v>
      </c>
      <c r="O296">
        <v>1979</v>
      </c>
      <c r="P296">
        <v>10200000</v>
      </c>
      <c r="Q296">
        <v>0</v>
      </c>
      <c r="R296">
        <v>0</v>
      </c>
      <c r="S296">
        <v>10200000</v>
      </c>
      <c r="T296">
        <v>2550000</v>
      </c>
      <c r="W296">
        <v>1</v>
      </c>
      <c r="X296" t="s">
        <v>1171</v>
      </c>
      <c r="Y296" t="s">
        <v>902</v>
      </c>
      <c r="AA296" t="s">
        <v>3486</v>
      </c>
      <c r="AB296" t="s">
        <v>3750</v>
      </c>
      <c r="AC296" t="s">
        <v>2793</v>
      </c>
      <c r="AD296" s="96">
        <v>45365</v>
      </c>
      <c r="AE296" s="96">
        <v>45369</v>
      </c>
      <c r="AF296" s="96">
        <v>45458</v>
      </c>
      <c r="AG296" t="s">
        <v>3651</v>
      </c>
      <c r="AH296" s="96">
        <v>45458</v>
      </c>
      <c r="AI296" t="s">
        <v>106</v>
      </c>
      <c r="AJ296" s="96">
        <v>45458</v>
      </c>
      <c r="AK296" t="s">
        <v>3651</v>
      </c>
      <c r="AL296" t="s">
        <v>76</v>
      </c>
      <c r="AQ296" t="s">
        <v>3751</v>
      </c>
      <c r="AR296">
        <v>3105652051</v>
      </c>
      <c r="AS296" t="s">
        <v>3752</v>
      </c>
      <c r="AT296" t="s">
        <v>301</v>
      </c>
      <c r="AU296" t="s">
        <v>121</v>
      </c>
      <c r="AV296" t="s">
        <v>3753</v>
      </c>
      <c r="AW296" t="s">
        <v>1195</v>
      </c>
      <c r="AX296" t="s">
        <v>123</v>
      </c>
      <c r="AY296" t="s">
        <v>113</v>
      </c>
      <c r="AZ296" t="s">
        <v>124</v>
      </c>
      <c r="BA296" s="96">
        <v>26831</v>
      </c>
      <c r="BB296">
        <v>50</v>
      </c>
      <c r="BC296" t="s">
        <v>1222</v>
      </c>
    </row>
    <row r="297" spans="1:55" ht="22.5" customHeight="1">
      <c r="A297">
        <v>2024</v>
      </c>
      <c r="B297" t="s">
        <v>3754</v>
      </c>
      <c r="C297">
        <v>102403</v>
      </c>
      <c r="D297" t="s">
        <v>57</v>
      </c>
      <c r="E297" t="s">
        <v>3755</v>
      </c>
      <c r="F297" t="s">
        <v>3756</v>
      </c>
      <c r="G297" t="s">
        <v>97</v>
      </c>
      <c r="H297" t="s">
        <v>1168</v>
      </c>
      <c r="I297" t="s">
        <v>1169</v>
      </c>
      <c r="L297" t="s">
        <v>3757</v>
      </c>
      <c r="M297">
        <v>11794982</v>
      </c>
      <c r="N297" t="s">
        <v>3758</v>
      </c>
      <c r="O297">
        <v>1978</v>
      </c>
      <c r="P297">
        <v>23333334</v>
      </c>
      <c r="Q297">
        <v>0</v>
      </c>
      <c r="R297">
        <v>0</v>
      </c>
      <c r="S297">
        <v>23333334</v>
      </c>
      <c r="T297">
        <v>7000000</v>
      </c>
      <c r="W297">
        <v>1</v>
      </c>
      <c r="X297" t="s">
        <v>1171</v>
      </c>
      <c r="Y297" t="s">
        <v>902</v>
      </c>
      <c r="AA297" t="s">
        <v>3759</v>
      </c>
      <c r="AB297" t="s">
        <v>3760</v>
      </c>
      <c r="AC297" t="s">
        <v>116</v>
      </c>
      <c r="AD297" s="96">
        <v>45371</v>
      </c>
      <c r="AE297" s="96">
        <v>45385</v>
      </c>
      <c r="AF297" s="96">
        <v>45458</v>
      </c>
      <c r="AG297" t="s">
        <v>2948</v>
      </c>
      <c r="AH297" s="96">
        <v>45458</v>
      </c>
      <c r="AI297" t="s">
        <v>106</v>
      </c>
      <c r="AJ297" s="96">
        <v>45458</v>
      </c>
      <c r="AL297" t="s">
        <v>76</v>
      </c>
      <c r="AQ297" t="s">
        <v>3761</v>
      </c>
      <c r="AR297">
        <v>3118185651</v>
      </c>
      <c r="AS297" t="s">
        <v>3762</v>
      </c>
      <c r="AT297" t="s">
        <v>1868</v>
      </c>
      <c r="AU297" t="s">
        <v>121</v>
      </c>
      <c r="AV297" t="s">
        <v>3763</v>
      </c>
      <c r="AW297" t="s">
        <v>1195</v>
      </c>
      <c r="AX297" t="s">
        <v>123</v>
      </c>
      <c r="AY297" t="s">
        <v>3764</v>
      </c>
      <c r="AZ297" t="s">
        <v>3765</v>
      </c>
      <c r="BA297" s="96">
        <v>23754</v>
      </c>
      <c r="BB297">
        <v>59</v>
      </c>
      <c r="BC297" t="s">
        <v>3766</v>
      </c>
    </row>
    <row r="298" spans="1:55" ht="22.5" customHeight="1">
      <c r="A298">
        <v>2024</v>
      </c>
      <c r="B298" t="s">
        <v>3767</v>
      </c>
      <c r="C298">
        <v>102930</v>
      </c>
      <c r="D298" t="s">
        <v>57</v>
      </c>
      <c r="E298" t="s">
        <v>3768</v>
      </c>
      <c r="F298" t="s">
        <v>3769</v>
      </c>
      <c r="G298" t="s">
        <v>97</v>
      </c>
      <c r="H298" t="s">
        <v>1168</v>
      </c>
      <c r="I298" t="s">
        <v>1211</v>
      </c>
      <c r="L298" t="s">
        <v>3770</v>
      </c>
      <c r="M298">
        <v>24100979</v>
      </c>
      <c r="N298" t="s">
        <v>3771</v>
      </c>
      <c r="O298">
        <v>1978</v>
      </c>
      <c r="P298">
        <v>16000000</v>
      </c>
      <c r="Q298">
        <v>0</v>
      </c>
      <c r="R298">
        <v>0</v>
      </c>
      <c r="S298">
        <v>16000000</v>
      </c>
      <c r="T298">
        <v>4000000</v>
      </c>
      <c r="W298">
        <v>1</v>
      </c>
      <c r="X298" t="s">
        <v>1171</v>
      </c>
      <c r="Y298" t="s">
        <v>902</v>
      </c>
      <c r="AA298" t="s">
        <v>3772</v>
      </c>
      <c r="AB298" t="s">
        <v>3773</v>
      </c>
      <c r="AC298" t="s">
        <v>547</v>
      </c>
      <c r="AD298" s="96">
        <v>45365</v>
      </c>
      <c r="AE298" s="96">
        <v>45369</v>
      </c>
      <c r="AF298" s="96">
        <v>45458</v>
      </c>
      <c r="AG298" t="s">
        <v>3651</v>
      </c>
      <c r="AH298" s="96">
        <v>45458</v>
      </c>
      <c r="AI298" t="s">
        <v>106</v>
      </c>
      <c r="AJ298" s="96">
        <v>45458</v>
      </c>
      <c r="AK298" t="s">
        <v>3651</v>
      </c>
      <c r="AL298" t="s">
        <v>76</v>
      </c>
      <c r="AQ298" t="s">
        <v>3774</v>
      </c>
      <c r="AR298">
        <v>3133336420</v>
      </c>
      <c r="AS298" t="s">
        <v>3775</v>
      </c>
      <c r="AT298" t="s">
        <v>1179</v>
      </c>
      <c r="AU298" t="s">
        <v>121</v>
      </c>
      <c r="AV298" t="s">
        <v>3776</v>
      </c>
      <c r="AW298" t="s">
        <v>1181</v>
      </c>
      <c r="AX298" t="s">
        <v>123</v>
      </c>
      <c r="AY298" t="s">
        <v>3777</v>
      </c>
      <c r="AZ298" t="s">
        <v>1261</v>
      </c>
      <c r="BA298" s="96">
        <v>31056</v>
      </c>
      <c r="BB298">
        <v>39</v>
      </c>
      <c r="BC298" t="s">
        <v>3778</v>
      </c>
    </row>
    <row r="299" spans="1:55" ht="22.5" customHeight="1">
      <c r="A299">
        <v>2024</v>
      </c>
      <c r="B299" t="s">
        <v>3779</v>
      </c>
      <c r="C299">
        <v>102299</v>
      </c>
      <c r="D299" t="s">
        <v>57</v>
      </c>
      <c r="E299" t="s">
        <v>3780</v>
      </c>
      <c r="F299" t="s">
        <v>3781</v>
      </c>
      <c r="G299" t="s">
        <v>97</v>
      </c>
      <c r="H299" t="s">
        <v>1168</v>
      </c>
      <c r="I299" t="s">
        <v>1169</v>
      </c>
      <c r="L299" t="s">
        <v>3782</v>
      </c>
      <c r="M299">
        <v>1026570525</v>
      </c>
      <c r="N299" t="s">
        <v>113</v>
      </c>
      <c r="O299">
        <v>1978</v>
      </c>
      <c r="P299">
        <v>28000000</v>
      </c>
      <c r="Q299">
        <v>0</v>
      </c>
      <c r="R299">
        <v>0</v>
      </c>
      <c r="S299">
        <v>28000000</v>
      </c>
      <c r="T299">
        <v>7000000</v>
      </c>
      <c r="W299">
        <v>1</v>
      </c>
      <c r="X299" t="s">
        <v>1171</v>
      </c>
      <c r="Y299" t="s">
        <v>902</v>
      </c>
      <c r="AA299" s="95" t="s">
        <v>3783</v>
      </c>
      <c r="AB299" t="s">
        <v>3784</v>
      </c>
      <c r="AC299" t="s">
        <v>72</v>
      </c>
      <c r="AD299" s="96">
        <v>45365</v>
      </c>
      <c r="AE299" s="96">
        <v>45369</v>
      </c>
      <c r="AF299" s="96">
        <v>45458</v>
      </c>
      <c r="AG299" t="s">
        <v>3651</v>
      </c>
      <c r="AH299" s="96">
        <v>45458</v>
      </c>
      <c r="AI299" t="s">
        <v>106</v>
      </c>
      <c r="AJ299" s="96">
        <v>45458</v>
      </c>
      <c r="AK299" t="s">
        <v>3651</v>
      </c>
      <c r="AL299" t="s">
        <v>76</v>
      </c>
      <c r="AQ299" t="s">
        <v>3785</v>
      </c>
      <c r="AR299">
        <v>3043329020</v>
      </c>
      <c r="AS299" t="s">
        <v>3786</v>
      </c>
      <c r="AT299" t="s">
        <v>3787</v>
      </c>
      <c r="AU299" t="s">
        <v>121</v>
      </c>
      <c r="AV299" t="s">
        <v>3788</v>
      </c>
      <c r="AW299" t="s">
        <v>1195</v>
      </c>
      <c r="AX299" t="s">
        <v>123</v>
      </c>
      <c r="AY299" t="s">
        <v>3789</v>
      </c>
      <c r="AZ299" t="s">
        <v>2014</v>
      </c>
      <c r="BA299" s="96">
        <v>33484</v>
      </c>
      <c r="BB299">
        <v>32</v>
      </c>
      <c r="BC299" t="s">
        <v>2632</v>
      </c>
    </row>
    <row r="300" spans="1:55" ht="22.5" customHeight="1">
      <c r="A300">
        <v>2024</v>
      </c>
      <c r="B300" t="s">
        <v>3790</v>
      </c>
      <c r="C300">
        <v>102497</v>
      </c>
      <c r="D300" t="s">
        <v>57</v>
      </c>
      <c r="E300" t="s">
        <v>3791</v>
      </c>
      <c r="F300" t="s">
        <v>3792</v>
      </c>
      <c r="G300" t="s">
        <v>97</v>
      </c>
      <c r="H300" t="s">
        <v>1168</v>
      </c>
      <c r="I300" t="s">
        <v>1169</v>
      </c>
      <c r="L300" t="s">
        <v>3793</v>
      </c>
      <c r="M300">
        <v>79396373</v>
      </c>
      <c r="N300" t="s">
        <v>113</v>
      </c>
      <c r="O300">
        <v>1979</v>
      </c>
      <c r="P300">
        <v>20200000</v>
      </c>
      <c r="Q300">
        <v>0</v>
      </c>
      <c r="R300">
        <v>0</v>
      </c>
      <c r="S300">
        <v>20200000</v>
      </c>
      <c r="T300">
        <v>5050000</v>
      </c>
      <c r="W300">
        <v>1</v>
      </c>
      <c r="X300" t="s">
        <v>1171</v>
      </c>
      <c r="Y300" t="s">
        <v>902</v>
      </c>
      <c r="AA300" t="s">
        <v>3699</v>
      </c>
      <c r="AB300" t="s">
        <v>3794</v>
      </c>
      <c r="AC300" t="s">
        <v>1451</v>
      </c>
      <c r="AD300" s="96">
        <v>45366</v>
      </c>
      <c r="AE300" s="96">
        <v>45371</v>
      </c>
      <c r="AF300" s="96">
        <v>45458</v>
      </c>
      <c r="AG300" t="s">
        <v>3610</v>
      </c>
      <c r="AH300" s="96">
        <v>45458</v>
      </c>
      <c r="AI300" t="s">
        <v>106</v>
      </c>
      <c r="AJ300" s="96">
        <v>45458</v>
      </c>
      <c r="AL300" t="s">
        <v>76</v>
      </c>
      <c r="AQ300" t="s">
        <v>3795</v>
      </c>
      <c r="AR300">
        <v>3112193180</v>
      </c>
      <c r="AS300" t="s">
        <v>3796</v>
      </c>
      <c r="AT300" t="s">
        <v>301</v>
      </c>
      <c r="AU300" t="s">
        <v>121</v>
      </c>
      <c r="AV300" t="s">
        <v>3797</v>
      </c>
      <c r="AW300" t="s">
        <v>1195</v>
      </c>
      <c r="AX300" t="s">
        <v>123</v>
      </c>
      <c r="AY300" t="s">
        <v>113</v>
      </c>
      <c r="AZ300" t="s">
        <v>124</v>
      </c>
      <c r="BA300" s="96">
        <v>24204</v>
      </c>
      <c r="BB300">
        <v>58</v>
      </c>
      <c r="BC300" t="s">
        <v>3798</v>
      </c>
    </row>
    <row r="301" spans="1:55" ht="22.5" customHeight="1">
      <c r="A301">
        <v>2024</v>
      </c>
      <c r="B301" t="s">
        <v>3799</v>
      </c>
      <c r="C301">
        <v>102399</v>
      </c>
      <c r="D301" t="s">
        <v>57</v>
      </c>
      <c r="E301" t="s">
        <v>3800</v>
      </c>
      <c r="F301" t="s">
        <v>3801</v>
      </c>
      <c r="G301" t="s">
        <v>97</v>
      </c>
      <c r="H301" t="s">
        <v>1168</v>
      </c>
      <c r="I301" t="s">
        <v>1169</v>
      </c>
      <c r="L301" t="s">
        <v>3802</v>
      </c>
      <c r="M301">
        <v>24332666</v>
      </c>
      <c r="N301" t="s">
        <v>3803</v>
      </c>
      <c r="O301">
        <v>1979</v>
      </c>
      <c r="P301">
        <v>28000000</v>
      </c>
      <c r="Q301">
        <v>0</v>
      </c>
      <c r="R301">
        <v>0</v>
      </c>
      <c r="S301">
        <v>28000000</v>
      </c>
      <c r="T301">
        <v>7000000</v>
      </c>
      <c r="W301">
        <v>5</v>
      </c>
      <c r="X301" t="s">
        <v>1171</v>
      </c>
      <c r="Y301" t="s">
        <v>902</v>
      </c>
      <c r="AA301" t="s">
        <v>3804</v>
      </c>
      <c r="AB301" t="s">
        <v>3805</v>
      </c>
      <c r="AC301" t="s">
        <v>3206</v>
      </c>
      <c r="AD301" s="96">
        <v>45365</v>
      </c>
      <c r="AE301" s="96">
        <v>45371</v>
      </c>
      <c r="AF301" s="96">
        <v>45458</v>
      </c>
      <c r="AG301" t="s">
        <v>3610</v>
      </c>
      <c r="AH301" s="96">
        <v>45458</v>
      </c>
      <c r="AI301" t="s">
        <v>106</v>
      </c>
      <c r="AJ301" s="96">
        <v>45458</v>
      </c>
      <c r="AK301" t="s">
        <v>3610</v>
      </c>
      <c r="AL301" t="s">
        <v>76</v>
      </c>
      <c r="AQ301" t="s">
        <v>3806</v>
      </c>
      <c r="AR301">
        <v>3117227118</v>
      </c>
      <c r="AS301" t="s">
        <v>3807</v>
      </c>
      <c r="AT301" t="s">
        <v>3808</v>
      </c>
      <c r="AU301" t="s">
        <v>121</v>
      </c>
      <c r="AV301" t="s">
        <v>3809</v>
      </c>
      <c r="AW301" t="s">
        <v>1181</v>
      </c>
      <c r="AX301" t="s">
        <v>123</v>
      </c>
      <c r="AY301" t="s">
        <v>3789</v>
      </c>
      <c r="AZ301" t="s">
        <v>2014</v>
      </c>
      <c r="BA301" s="96">
        <v>30005</v>
      </c>
      <c r="BB301">
        <v>42</v>
      </c>
      <c r="BC301" t="s">
        <v>3810</v>
      </c>
    </row>
    <row r="302" spans="1:55" ht="22.5" customHeight="1">
      <c r="A302">
        <v>2024</v>
      </c>
      <c r="B302" t="s">
        <v>3811</v>
      </c>
      <c r="C302">
        <v>102632</v>
      </c>
      <c r="D302" t="s">
        <v>57</v>
      </c>
      <c r="E302" t="s">
        <v>3812</v>
      </c>
      <c r="F302" t="s">
        <v>3813</v>
      </c>
      <c r="G302" t="s">
        <v>97</v>
      </c>
      <c r="H302" t="s">
        <v>1168</v>
      </c>
      <c r="I302" t="s">
        <v>1169</v>
      </c>
      <c r="L302" t="s">
        <v>3814</v>
      </c>
      <c r="M302">
        <v>1014200533</v>
      </c>
      <c r="N302" t="s">
        <v>3027</v>
      </c>
      <c r="O302">
        <v>1979</v>
      </c>
      <c r="P302">
        <v>19021667</v>
      </c>
      <c r="Q302">
        <v>0</v>
      </c>
      <c r="R302">
        <v>0</v>
      </c>
      <c r="S302">
        <v>19021667</v>
      </c>
      <c r="T302">
        <v>5050000.0884955749</v>
      </c>
      <c r="W302">
        <v>5</v>
      </c>
      <c r="X302" t="s">
        <v>1171</v>
      </c>
      <c r="Y302" t="s">
        <v>902</v>
      </c>
      <c r="AA302" t="s">
        <v>3815</v>
      </c>
      <c r="AB302" t="s">
        <v>3816</v>
      </c>
      <c r="AC302" t="s">
        <v>1451</v>
      </c>
      <c r="AD302" s="96">
        <v>45370</v>
      </c>
      <c r="AE302" s="96">
        <v>45371</v>
      </c>
      <c r="AF302" s="96">
        <v>45458</v>
      </c>
      <c r="AG302" t="s">
        <v>3610</v>
      </c>
      <c r="AH302" s="96">
        <v>45458</v>
      </c>
      <c r="AI302" t="s">
        <v>106</v>
      </c>
      <c r="AJ302" s="96">
        <v>45458</v>
      </c>
      <c r="AK302" t="s">
        <v>3610</v>
      </c>
      <c r="AL302" t="s">
        <v>76</v>
      </c>
      <c r="AQ302" t="s">
        <v>3817</v>
      </c>
      <c r="AR302">
        <v>3133482779</v>
      </c>
      <c r="AS302" t="s">
        <v>3818</v>
      </c>
      <c r="AT302" t="s">
        <v>136</v>
      </c>
      <c r="AU302" t="s">
        <v>121</v>
      </c>
      <c r="AV302" t="s">
        <v>3819</v>
      </c>
      <c r="AW302" t="s">
        <v>1195</v>
      </c>
      <c r="AX302" t="s">
        <v>123</v>
      </c>
      <c r="AY302" t="s">
        <v>113</v>
      </c>
      <c r="AZ302" t="s">
        <v>124</v>
      </c>
      <c r="BA302" s="96">
        <v>32643</v>
      </c>
      <c r="BB302">
        <v>35</v>
      </c>
      <c r="BC302" t="s">
        <v>3820</v>
      </c>
    </row>
    <row r="303" spans="1:55" ht="22.5" customHeight="1">
      <c r="A303">
        <v>2024</v>
      </c>
      <c r="B303" t="s">
        <v>3821</v>
      </c>
      <c r="C303">
        <v>103561</v>
      </c>
      <c r="D303" t="s">
        <v>57</v>
      </c>
      <c r="E303" t="s">
        <v>3822</v>
      </c>
      <c r="F303" t="s">
        <v>3823</v>
      </c>
      <c r="G303" t="s">
        <v>97</v>
      </c>
      <c r="H303" t="s">
        <v>1168</v>
      </c>
      <c r="I303" t="s">
        <v>1211</v>
      </c>
      <c r="L303" t="s">
        <v>3824</v>
      </c>
      <c r="M303">
        <v>52336841</v>
      </c>
      <c r="N303" t="s">
        <v>113</v>
      </c>
      <c r="O303">
        <v>1963</v>
      </c>
      <c r="P303">
        <v>12000000</v>
      </c>
      <c r="Q303">
        <v>0</v>
      </c>
      <c r="R303">
        <v>0</v>
      </c>
      <c r="S303">
        <v>12000000</v>
      </c>
      <c r="T303">
        <v>4000000</v>
      </c>
      <c r="W303">
        <v>1</v>
      </c>
      <c r="X303" t="s">
        <v>1171</v>
      </c>
      <c r="Y303" t="s">
        <v>902</v>
      </c>
      <c r="AA303" t="s">
        <v>3825</v>
      </c>
      <c r="AB303" t="s">
        <v>3826</v>
      </c>
      <c r="AC303" t="s">
        <v>145</v>
      </c>
      <c r="AD303" s="96">
        <v>45365</v>
      </c>
      <c r="AE303" s="96">
        <v>45369</v>
      </c>
      <c r="AF303" s="96">
        <v>45458</v>
      </c>
      <c r="AG303" t="s">
        <v>3651</v>
      </c>
      <c r="AH303" s="96">
        <v>45458</v>
      </c>
      <c r="AJ303" s="96">
        <v>45458</v>
      </c>
      <c r="AK303" t="s">
        <v>3651</v>
      </c>
      <c r="AL303" t="s">
        <v>76</v>
      </c>
      <c r="AQ303" t="s">
        <v>3827</v>
      </c>
      <c r="AR303">
        <v>3003550902</v>
      </c>
      <c r="AS303" t="s">
        <v>3828</v>
      </c>
      <c r="AT303" t="s">
        <v>301</v>
      </c>
      <c r="AU303" t="s">
        <v>121</v>
      </c>
      <c r="AV303" t="s">
        <v>3829</v>
      </c>
      <c r="AW303" t="s">
        <v>1181</v>
      </c>
      <c r="AX303" t="s">
        <v>123</v>
      </c>
      <c r="AY303" t="s">
        <v>3830</v>
      </c>
      <c r="AZ303" t="s">
        <v>1261</v>
      </c>
      <c r="BA303" s="96">
        <v>27929</v>
      </c>
      <c r="BB303">
        <v>47</v>
      </c>
      <c r="BC303" t="s">
        <v>3831</v>
      </c>
    </row>
    <row r="304" spans="1:55" ht="22.5" customHeight="1">
      <c r="A304">
        <v>2024</v>
      </c>
      <c r="B304" t="s">
        <v>3832</v>
      </c>
      <c r="C304">
        <v>102497</v>
      </c>
      <c r="D304" t="s">
        <v>57</v>
      </c>
      <c r="E304" t="s">
        <v>3833</v>
      </c>
      <c r="F304" t="s">
        <v>3834</v>
      </c>
      <c r="G304" t="s">
        <v>97</v>
      </c>
      <c r="H304" t="s">
        <v>1168</v>
      </c>
      <c r="I304" t="s">
        <v>1169</v>
      </c>
      <c r="L304" t="s">
        <v>3835</v>
      </c>
      <c r="M304">
        <v>52790989</v>
      </c>
      <c r="N304" t="s">
        <v>113</v>
      </c>
      <c r="O304">
        <v>1979</v>
      </c>
      <c r="P304">
        <v>20200000</v>
      </c>
      <c r="Q304">
        <v>0</v>
      </c>
      <c r="R304">
        <v>0</v>
      </c>
      <c r="S304">
        <v>20200000</v>
      </c>
      <c r="T304">
        <v>5050000</v>
      </c>
      <c r="W304">
        <v>1</v>
      </c>
      <c r="X304" t="s">
        <v>1171</v>
      </c>
      <c r="Y304" t="s">
        <v>902</v>
      </c>
      <c r="AA304" t="s">
        <v>3836</v>
      </c>
      <c r="AB304" t="s">
        <v>3837</v>
      </c>
      <c r="AC304" t="s">
        <v>1451</v>
      </c>
      <c r="AD304" s="96">
        <v>45365</v>
      </c>
      <c r="AE304" s="96">
        <v>45369</v>
      </c>
      <c r="AF304" s="96">
        <v>45458</v>
      </c>
      <c r="AG304" t="s">
        <v>3651</v>
      </c>
      <c r="AH304" s="96">
        <v>45458</v>
      </c>
      <c r="AI304" t="s">
        <v>106</v>
      </c>
      <c r="AJ304" s="96">
        <v>45458</v>
      </c>
      <c r="AK304" t="s">
        <v>3651</v>
      </c>
      <c r="AL304" t="s">
        <v>76</v>
      </c>
      <c r="AQ304" t="s">
        <v>3838</v>
      </c>
      <c r="AR304">
        <v>3204856877</v>
      </c>
      <c r="AS304" t="s">
        <v>3839</v>
      </c>
      <c r="AT304" t="s">
        <v>120</v>
      </c>
      <c r="AU304" t="s">
        <v>121</v>
      </c>
      <c r="AV304" t="s">
        <v>3840</v>
      </c>
      <c r="AW304" t="s">
        <v>1181</v>
      </c>
      <c r="AX304" t="s">
        <v>123</v>
      </c>
      <c r="AY304" t="s">
        <v>113</v>
      </c>
      <c r="AZ304" t="s">
        <v>124</v>
      </c>
      <c r="BA304" s="96">
        <v>29546</v>
      </c>
      <c r="BB304">
        <v>43</v>
      </c>
      <c r="BC304" t="s">
        <v>3841</v>
      </c>
    </row>
    <row r="305" spans="1:55" ht="22.5" customHeight="1">
      <c r="A305">
        <v>2024</v>
      </c>
      <c r="B305" t="s">
        <v>3842</v>
      </c>
      <c r="C305">
        <v>102522</v>
      </c>
      <c r="D305" t="s">
        <v>57</v>
      </c>
      <c r="E305" t="s">
        <v>3843</v>
      </c>
      <c r="F305" t="s">
        <v>3844</v>
      </c>
      <c r="G305" t="s">
        <v>97</v>
      </c>
      <c r="H305" t="s">
        <v>1168</v>
      </c>
      <c r="I305" t="s">
        <v>1211</v>
      </c>
      <c r="L305" t="s">
        <v>3845</v>
      </c>
      <c r="M305">
        <v>1019119765</v>
      </c>
      <c r="N305" t="s">
        <v>113</v>
      </c>
      <c r="O305">
        <v>1979</v>
      </c>
      <c r="P305">
        <v>10200000</v>
      </c>
      <c r="Q305">
        <v>0</v>
      </c>
      <c r="R305">
        <v>0</v>
      </c>
      <c r="S305">
        <v>10200000</v>
      </c>
      <c r="T305">
        <v>2550000</v>
      </c>
      <c r="W305">
        <v>1</v>
      </c>
      <c r="X305" t="s">
        <v>1171</v>
      </c>
      <c r="Y305" t="s">
        <v>902</v>
      </c>
      <c r="AA305" t="s">
        <v>3846</v>
      </c>
      <c r="AB305" t="s">
        <v>3847</v>
      </c>
      <c r="AC305" t="s">
        <v>1451</v>
      </c>
      <c r="AD305" s="96">
        <v>45365</v>
      </c>
      <c r="AE305" s="96">
        <v>45369</v>
      </c>
      <c r="AF305" s="96">
        <v>45458</v>
      </c>
      <c r="AG305" t="s">
        <v>3651</v>
      </c>
      <c r="AH305" s="96">
        <v>45458</v>
      </c>
      <c r="AI305" t="s">
        <v>106</v>
      </c>
      <c r="AJ305" s="96">
        <v>45458</v>
      </c>
      <c r="AK305" t="s">
        <v>3651</v>
      </c>
      <c r="AL305" t="s">
        <v>76</v>
      </c>
      <c r="AQ305" t="s">
        <v>3848</v>
      </c>
      <c r="AR305">
        <v>3112925188</v>
      </c>
      <c r="AS305" t="s">
        <v>3849</v>
      </c>
      <c r="AT305" t="s">
        <v>136</v>
      </c>
      <c r="AU305" t="s">
        <v>121</v>
      </c>
      <c r="AV305" t="s">
        <v>3850</v>
      </c>
      <c r="AW305" t="s">
        <v>1195</v>
      </c>
      <c r="AX305" t="s">
        <v>123</v>
      </c>
      <c r="AY305" t="s">
        <v>113</v>
      </c>
      <c r="AZ305" t="s">
        <v>124</v>
      </c>
      <c r="BA305" s="96">
        <v>35223</v>
      </c>
      <c r="BB305">
        <v>28</v>
      </c>
      <c r="BC305" t="s">
        <v>3851</v>
      </c>
    </row>
    <row r="306" spans="1:55" ht="22.5" customHeight="1">
      <c r="A306">
        <v>2024</v>
      </c>
      <c r="B306" t="s">
        <v>3852</v>
      </c>
      <c r="C306">
        <v>106024</v>
      </c>
      <c r="D306" t="s">
        <v>57</v>
      </c>
      <c r="E306" t="s">
        <v>3853</v>
      </c>
      <c r="F306" t="s">
        <v>3854</v>
      </c>
      <c r="G306" t="s">
        <v>97</v>
      </c>
      <c r="H306" t="s">
        <v>1168</v>
      </c>
      <c r="I306" t="s">
        <v>1211</v>
      </c>
      <c r="L306" t="s">
        <v>3855</v>
      </c>
      <c r="M306">
        <v>1233895755</v>
      </c>
      <c r="N306" t="s">
        <v>113</v>
      </c>
      <c r="O306">
        <v>1978</v>
      </c>
      <c r="P306">
        <v>12000000</v>
      </c>
      <c r="Q306">
        <v>0</v>
      </c>
      <c r="R306">
        <v>0</v>
      </c>
      <c r="S306">
        <v>12000000</v>
      </c>
      <c r="T306">
        <v>4000000</v>
      </c>
      <c r="W306">
        <v>1</v>
      </c>
      <c r="X306" t="s">
        <v>1171</v>
      </c>
      <c r="Y306" t="s">
        <v>902</v>
      </c>
      <c r="AA306" t="s">
        <v>3856</v>
      </c>
      <c r="AB306" t="s">
        <v>3857</v>
      </c>
      <c r="AC306" t="s">
        <v>256</v>
      </c>
      <c r="AD306" s="96">
        <v>45365</v>
      </c>
      <c r="AE306" s="96">
        <v>45372</v>
      </c>
      <c r="AF306" s="96">
        <v>45458</v>
      </c>
      <c r="AG306" t="s">
        <v>3623</v>
      </c>
      <c r="AH306" s="96">
        <v>45458</v>
      </c>
      <c r="AJ306" s="96">
        <v>45458</v>
      </c>
      <c r="AK306" t="s">
        <v>3623</v>
      </c>
      <c r="AL306" t="s">
        <v>76</v>
      </c>
      <c r="AQ306" t="s">
        <v>3858</v>
      </c>
      <c r="AR306">
        <v>3143891349</v>
      </c>
      <c r="AS306" t="s">
        <v>3859</v>
      </c>
      <c r="AT306" t="s">
        <v>136</v>
      </c>
      <c r="AU306" t="s">
        <v>121</v>
      </c>
      <c r="AV306" t="s">
        <v>3860</v>
      </c>
      <c r="AW306" t="s">
        <v>1195</v>
      </c>
      <c r="AX306" t="s">
        <v>123</v>
      </c>
      <c r="AY306" t="s">
        <v>113</v>
      </c>
      <c r="AZ306" t="s">
        <v>124</v>
      </c>
      <c r="BA306" s="96">
        <v>35823</v>
      </c>
      <c r="BB306">
        <v>26</v>
      </c>
      <c r="BC306" t="s">
        <v>1222</v>
      </c>
    </row>
    <row r="307" spans="1:55" ht="22.5" customHeight="1">
      <c r="A307">
        <v>2024</v>
      </c>
      <c r="B307" t="s">
        <v>3861</v>
      </c>
      <c r="C307">
        <v>102941</v>
      </c>
      <c r="D307" t="s">
        <v>57</v>
      </c>
      <c r="E307" t="s">
        <v>3862</v>
      </c>
      <c r="F307" t="s">
        <v>3863</v>
      </c>
      <c r="G307" t="s">
        <v>97</v>
      </c>
      <c r="H307" t="s">
        <v>1168</v>
      </c>
      <c r="I307" t="s">
        <v>1211</v>
      </c>
      <c r="L307" t="s">
        <v>3864</v>
      </c>
      <c r="M307">
        <v>79576515</v>
      </c>
      <c r="N307" t="s">
        <v>2183</v>
      </c>
      <c r="O307">
        <v>2032</v>
      </c>
      <c r="P307">
        <v>8925000</v>
      </c>
      <c r="Q307">
        <v>0</v>
      </c>
      <c r="R307">
        <v>0</v>
      </c>
      <c r="S307">
        <v>8925000</v>
      </c>
      <c r="T307">
        <v>2550000</v>
      </c>
      <c r="W307">
        <v>5</v>
      </c>
      <c r="X307" t="s">
        <v>1171</v>
      </c>
      <c r="Y307" t="s">
        <v>902</v>
      </c>
      <c r="Z307" t="s">
        <v>3865</v>
      </c>
      <c r="AA307" s="95" t="s">
        <v>3866</v>
      </c>
      <c r="AB307" t="s">
        <v>3867</v>
      </c>
      <c r="AC307" t="s">
        <v>547</v>
      </c>
      <c r="AD307" s="96">
        <v>45364</v>
      </c>
      <c r="AE307" s="96">
        <v>45369</v>
      </c>
      <c r="AF307" s="96">
        <v>45458</v>
      </c>
      <c r="AG307" t="s">
        <v>3651</v>
      </c>
      <c r="AH307" s="96">
        <v>45458</v>
      </c>
      <c r="AI307" t="s">
        <v>106</v>
      </c>
      <c r="AJ307" s="96">
        <v>45458</v>
      </c>
      <c r="AL307" t="s">
        <v>76</v>
      </c>
      <c r="AQ307" t="s">
        <v>3868</v>
      </c>
      <c r="AR307">
        <v>3104054531</v>
      </c>
      <c r="AS307" t="s">
        <v>3869</v>
      </c>
      <c r="AT307" t="s">
        <v>1179</v>
      </c>
      <c r="AU307" t="s">
        <v>121</v>
      </c>
      <c r="AV307" t="s">
        <v>3870</v>
      </c>
      <c r="AW307" t="s">
        <v>1195</v>
      </c>
      <c r="AX307" t="s">
        <v>123</v>
      </c>
      <c r="AY307" t="s">
        <v>113</v>
      </c>
      <c r="AZ307" t="s">
        <v>124</v>
      </c>
      <c r="BA307" s="96">
        <v>25876</v>
      </c>
      <c r="BB307">
        <v>53</v>
      </c>
      <c r="BC307" t="s">
        <v>3871</v>
      </c>
    </row>
    <row r="308" spans="1:55" ht="22.5" customHeight="1">
      <c r="A308">
        <v>2024</v>
      </c>
      <c r="B308" t="s">
        <v>3872</v>
      </c>
      <c r="C308">
        <v>102497</v>
      </c>
      <c r="D308" t="s">
        <v>57</v>
      </c>
      <c r="E308" t="s">
        <v>3873</v>
      </c>
      <c r="F308" t="s">
        <v>3874</v>
      </c>
      <c r="G308" t="s">
        <v>97</v>
      </c>
      <c r="H308" t="s">
        <v>1168</v>
      </c>
      <c r="I308" t="s">
        <v>1169</v>
      </c>
      <c r="L308" t="s">
        <v>3875</v>
      </c>
      <c r="M308">
        <v>45501344</v>
      </c>
      <c r="N308" t="s">
        <v>3727</v>
      </c>
      <c r="O308">
        <v>1979</v>
      </c>
      <c r="P308">
        <v>20200000</v>
      </c>
      <c r="Q308">
        <v>0</v>
      </c>
      <c r="R308">
        <v>0</v>
      </c>
      <c r="S308">
        <v>20200000</v>
      </c>
      <c r="T308">
        <v>5050000</v>
      </c>
      <c r="W308">
        <v>1</v>
      </c>
      <c r="X308" t="s">
        <v>1171</v>
      </c>
      <c r="Y308" t="s">
        <v>902</v>
      </c>
      <c r="Z308" t="s">
        <v>3876</v>
      </c>
      <c r="AA308" s="95" t="s">
        <v>3877</v>
      </c>
      <c r="AB308" t="s">
        <v>3878</v>
      </c>
      <c r="AC308" t="s">
        <v>1451</v>
      </c>
      <c r="AD308" s="96">
        <v>45364</v>
      </c>
      <c r="AE308" s="96">
        <v>45369</v>
      </c>
      <c r="AF308" s="96">
        <v>45458</v>
      </c>
      <c r="AG308" t="s">
        <v>3651</v>
      </c>
      <c r="AH308" s="96">
        <v>45458</v>
      </c>
      <c r="AI308" t="s">
        <v>106</v>
      </c>
      <c r="AJ308" s="96">
        <v>45458</v>
      </c>
      <c r="AL308" t="s">
        <v>76</v>
      </c>
      <c r="AQ308" t="s">
        <v>3879</v>
      </c>
      <c r="AR308">
        <v>3135628075</v>
      </c>
      <c r="AS308" t="s">
        <v>3880</v>
      </c>
      <c r="AT308" t="s">
        <v>1868</v>
      </c>
      <c r="AU308" t="s">
        <v>121</v>
      </c>
      <c r="AV308" t="s">
        <v>3881</v>
      </c>
      <c r="AW308" t="s">
        <v>1181</v>
      </c>
      <c r="AX308" t="s">
        <v>123</v>
      </c>
      <c r="AY308" t="s">
        <v>3021</v>
      </c>
      <c r="AZ308" t="s">
        <v>2534</v>
      </c>
      <c r="BA308" s="96">
        <v>26471</v>
      </c>
      <c r="BB308">
        <v>51</v>
      </c>
      <c r="BC308" t="s">
        <v>3882</v>
      </c>
    </row>
    <row r="309" spans="1:55" ht="22.5" customHeight="1">
      <c r="A309">
        <v>2024</v>
      </c>
      <c r="B309" t="s">
        <v>3883</v>
      </c>
      <c r="C309">
        <v>102344</v>
      </c>
      <c r="D309" t="s">
        <v>57</v>
      </c>
      <c r="E309" t="s">
        <v>3884</v>
      </c>
      <c r="F309" t="s">
        <v>3885</v>
      </c>
      <c r="G309" t="s">
        <v>97</v>
      </c>
      <c r="H309" t="s">
        <v>1168</v>
      </c>
      <c r="I309" t="s">
        <v>1211</v>
      </c>
      <c r="L309" t="s">
        <v>3886</v>
      </c>
      <c r="M309">
        <v>1016037910</v>
      </c>
      <c r="N309" t="s">
        <v>113</v>
      </c>
      <c r="O309">
        <v>1953</v>
      </c>
      <c r="P309">
        <v>16000000</v>
      </c>
      <c r="Q309">
        <v>0</v>
      </c>
      <c r="R309">
        <v>0</v>
      </c>
      <c r="S309">
        <v>16000000</v>
      </c>
      <c r="T309">
        <v>4000000</v>
      </c>
      <c r="W309">
        <v>1</v>
      </c>
      <c r="X309" t="s">
        <v>1171</v>
      </c>
      <c r="Y309" t="s">
        <v>902</v>
      </c>
      <c r="AA309" t="s">
        <v>3887</v>
      </c>
      <c r="AB309" t="s">
        <v>3888</v>
      </c>
      <c r="AC309" t="s">
        <v>633</v>
      </c>
      <c r="AD309" s="96">
        <v>45365</v>
      </c>
      <c r="AE309" s="96">
        <v>45371</v>
      </c>
      <c r="AF309" s="96">
        <v>45458</v>
      </c>
      <c r="AG309" t="s">
        <v>3610</v>
      </c>
      <c r="AH309" s="96">
        <v>45458</v>
      </c>
      <c r="AJ309" s="96">
        <v>45458</v>
      </c>
      <c r="AK309" t="s">
        <v>3610</v>
      </c>
      <c r="AL309" t="s">
        <v>76</v>
      </c>
      <c r="AQ309" t="s">
        <v>3889</v>
      </c>
      <c r="AR309">
        <v>3114989033</v>
      </c>
      <c r="AS309" t="s">
        <v>3890</v>
      </c>
      <c r="AT309" t="s">
        <v>1377</v>
      </c>
      <c r="AU309" t="s">
        <v>121</v>
      </c>
      <c r="AV309" t="s">
        <v>3891</v>
      </c>
      <c r="AW309" t="s">
        <v>1181</v>
      </c>
      <c r="AX309" t="s">
        <v>123</v>
      </c>
      <c r="AY309" t="s">
        <v>113</v>
      </c>
      <c r="AZ309" t="s">
        <v>124</v>
      </c>
      <c r="BA309" s="96">
        <v>33483</v>
      </c>
      <c r="BB309">
        <v>32</v>
      </c>
      <c r="BC309" t="s">
        <v>3892</v>
      </c>
    </row>
    <row r="310" spans="1:55" ht="22.5" customHeight="1">
      <c r="A310">
        <v>2024</v>
      </c>
      <c r="B310" t="s">
        <v>3893</v>
      </c>
      <c r="C310">
        <v>102497</v>
      </c>
      <c r="D310" t="s">
        <v>57</v>
      </c>
      <c r="E310" t="s">
        <v>3894</v>
      </c>
      <c r="F310" t="s">
        <v>3895</v>
      </c>
      <c r="G310" t="s">
        <v>97</v>
      </c>
      <c r="H310" t="s">
        <v>1168</v>
      </c>
      <c r="I310" t="s">
        <v>1169</v>
      </c>
      <c r="L310" t="s">
        <v>3896</v>
      </c>
      <c r="M310">
        <v>5222272</v>
      </c>
      <c r="N310" t="s">
        <v>3897</v>
      </c>
      <c r="O310">
        <v>1979</v>
      </c>
      <c r="P310">
        <v>20200000</v>
      </c>
      <c r="Q310">
        <v>0</v>
      </c>
      <c r="R310">
        <v>0</v>
      </c>
      <c r="S310">
        <v>20200000</v>
      </c>
      <c r="T310">
        <v>5050000</v>
      </c>
      <c r="W310">
        <v>1</v>
      </c>
      <c r="X310" t="s">
        <v>1171</v>
      </c>
      <c r="Y310" t="s">
        <v>902</v>
      </c>
      <c r="AA310" t="s">
        <v>3836</v>
      </c>
      <c r="AB310" t="s">
        <v>3898</v>
      </c>
      <c r="AC310" t="s">
        <v>1451</v>
      </c>
      <c r="AD310" s="96">
        <v>45364</v>
      </c>
      <c r="AE310" s="96">
        <v>45365</v>
      </c>
      <c r="AF310" s="96">
        <v>45458</v>
      </c>
      <c r="AG310" t="s">
        <v>3899</v>
      </c>
      <c r="AH310" s="96">
        <v>45458</v>
      </c>
      <c r="AJ310" s="96">
        <v>45458</v>
      </c>
      <c r="AK310" t="s">
        <v>3899</v>
      </c>
      <c r="AL310" t="s">
        <v>76</v>
      </c>
      <c r="AQ310" t="s">
        <v>3900</v>
      </c>
      <c r="AR310">
        <v>3147993386</v>
      </c>
      <c r="AS310" t="s">
        <v>3901</v>
      </c>
      <c r="AT310" t="s">
        <v>1179</v>
      </c>
      <c r="AU310" t="s">
        <v>121</v>
      </c>
      <c r="AV310" t="s">
        <v>3902</v>
      </c>
      <c r="AW310" t="s">
        <v>1195</v>
      </c>
      <c r="AX310" t="s">
        <v>123</v>
      </c>
      <c r="AY310" t="s">
        <v>3903</v>
      </c>
      <c r="AZ310" t="s">
        <v>3904</v>
      </c>
      <c r="BA310" s="96">
        <v>30604</v>
      </c>
      <c r="BB310">
        <v>40</v>
      </c>
      <c r="BC310" t="s">
        <v>3905</v>
      </c>
    </row>
    <row r="311" spans="1:55" ht="22.5" customHeight="1">
      <c r="A311">
        <v>2024</v>
      </c>
      <c r="B311" t="s">
        <v>3906</v>
      </c>
      <c r="C311">
        <v>102497</v>
      </c>
      <c r="D311" t="s">
        <v>57</v>
      </c>
      <c r="E311" t="s">
        <v>3907</v>
      </c>
      <c r="F311" t="s">
        <v>3908</v>
      </c>
      <c r="G311" t="s">
        <v>97</v>
      </c>
      <c r="H311" t="s">
        <v>1168</v>
      </c>
      <c r="I311" t="s">
        <v>1169</v>
      </c>
      <c r="L311" t="s">
        <v>3909</v>
      </c>
      <c r="M311">
        <v>1019122768</v>
      </c>
      <c r="N311" t="s">
        <v>113</v>
      </c>
      <c r="O311">
        <v>1979</v>
      </c>
      <c r="P311">
        <v>20200000</v>
      </c>
      <c r="Q311">
        <v>0</v>
      </c>
      <c r="R311">
        <v>0</v>
      </c>
      <c r="S311">
        <v>20200000</v>
      </c>
      <c r="T311">
        <v>5050000</v>
      </c>
      <c r="W311">
        <v>1</v>
      </c>
      <c r="X311" t="s">
        <v>1171</v>
      </c>
      <c r="Y311" t="s">
        <v>902</v>
      </c>
      <c r="AA311" t="s">
        <v>3836</v>
      </c>
      <c r="AB311" t="s">
        <v>3910</v>
      </c>
      <c r="AC311" t="s">
        <v>1451</v>
      </c>
      <c r="AD311" s="96">
        <v>45363</v>
      </c>
      <c r="AE311" s="96">
        <v>45365</v>
      </c>
      <c r="AF311" s="96">
        <v>45458</v>
      </c>
      <c r="AG311" t="s">
        <v>3899</v>
      </c>
      <c r="AH311" s="96">
        <v>45458</v>
      </c>
      <c r="AJ311" s="96">
        <v>45458</v>
      </c>
      <c r="AK311" t="s">
        <v>3899</v>
      </c>
      <c r="AL311" t="s">
        <v>76</v>
      </c>
      <c r="AQ311" t="s">
        <v>3911</v>
      </c>
      <c r="AR311">
        <v>3132922144</v>
      </c>
      <c r="AS311" t="s">
        <v>3912</v>
      </c>
      <c r="AT311" t="s">
        <v>120</v>
      </c>
      <c r="AU311" t="s">
        <v>121</v>
      </c>
      <c r="AV311" t="s">
        <v>3913</v>
      </c>
      <c r="AW311" t="s">
        <v>1181</v>
      </c>
      <c r="AX311" t="s">
        <v>123</v>
      </c>
      <c r="AY311" t="s">
        <v>113</v>
      </c>
      <c r="AZ311" t="s">
        <v>124</v>
      </c>
      <c r="BA311" s="96">
        <v>35306</v>
      </c>
      <c r="BB311">
        <v>27</v>
      </c>
      <c r="BC311" t="s">
        <v>3914</v>
      </c>
    </row>
    <row r="312" spans="1:55" ht="22.5" customHeight="1">
      <c r="A312">
        <v>2024</v>
      </c>
      <c r="B312" t="s">
        <v>3915</v>
      </c>
      <c r="C312">
        <v>102497</v>
      </c>
      <c r="D312" t="s">
        <v>57</v>
      </c>
      <c r="E312" t="s">
        <v>3916</v>
      </c>
      <c r="F312" t="s">
        <v>3917</v>
      </c>
      <c r="G312" t="s">
        <v>97</v>
      </c>
      <c r="H312" t="s">
        <v>1168</v>
      </c>
      <c r="I312" t="s">
        <v>1169</v>
      </c>
      <c r="L312" t="s">
        <v>3918</v>
      </c>
      <c r="M312">
        <v>1113640981</v>
      </c>
      <c r="N312" t="s">
        <v>3919</v>
      </c>
      <c r="O312">
        <v>1979</v>
      </c>
      <c r="P312">
        <v>20200000</v>
      </c>
      <c r="Q312">
        <v>0</v>
      </c>
      <c r="R312">
        <v>0</v>
      </c>
      <c r="S312">
        <v>20200000</v>
      </c>
      <c r="T312">
        <v>5050000</v>
      </c>
      <c r="W312">
        <v>1</v>
      </c>
      <c r="X312" t="s">
        <v>1171</v>
      </c>
      <c r="Y312" t="s">
        <v>902</v>
      </c>
      <c r="AA312" s="95" t="s">
        <v>2772</v>
      </c>
      <c r="AB312" t="s">
        <v>3920</v>
      </c>
      <c r="AC312" t="s">
        <v>1451</v>
      </c>
      <c r="AD312" s="96">
        <v>45364</v>
      </c>
      <c r="AE312" s="96">
        <v>45370</v>
      </c>
      <c r="AF312" s="96">
        <v>45458</v>
      </c>
      <c r="AG312" t="s">
        <v>3611</v>
      </c>
      <c r="AH312" s="96">
        <v>45458</v>
      </c>
      <c r="AI312" t="s">
        <v>106</v>
      </c>
      <c r="AJ312" s="96">
        <v>45458</v>
      </c>
      <c r="AL312" t="s">
        <v>76</v>
      </c>
      <c r="AQ312" t="s">
        <v>3921</v>
      </c>
      <c r="AR312">
        <v>3156380648</v>
      </c>
      <c r="AS312" t="s">
        <v>3922</v>
      </c>
      <c r="AT312" t="s">
        <v>136</v>
      </c>
      <c r="AU312" t="s">
        <v>121</v>
      </c>
      <c r="AV312" t="s">
        <v>3923</v>
      </c>
      <c r="AW312" t="s">
        <v>1181</v>
      </c>
      <c r="AX312" t="s">
        <v>123</v>
      </c>
      <c r="AY312" t="s">
        <v>3924</v>
      </c>
      <c r="AZ312" t="s">
        <v>3282</v>
      </c>
      <c r="BA312" s="96">
        <v>32735</v>
      </c>
      <c r="BB312">
        <v>34</v>
      </c>
      <c r="BC312" t="s">
        <v>2097</v>
      </c>
    </row>
    <row r="313" spans="1:55" ht="22.5" customHeight="1">
      <c r="A313">
        <v>2024</v>
      </c>
      <c r="B313" t="s">
        <v>3925</v>
      </c>
      <c r="C313">
        <v>102497</v>
      </c>
      <c r="D313" t="s">
        <v>57</v>
      </c>
      <c r="E313" t="s">
        <v>3926</v>
      </c>
      <c r="F313" t="s">
        <v>3927</v>
      </c>
      <c r="G313" t="s">
        <v>97</v>
      </c>
      <c r="H313" t="s">
        <v>1168</v>
      </c>
      <c r="I313" t="s">
        <v>1169</v>
      </c>
      <c r="L313" t="s">
        <v>3928</v>
      </c>
      <c r="M313">
        <v>91242443</v>
      </c>
      <c r="N313" t="s">
        <v>3929</v>
      </c>
      <c r="O313">
        <v>1979</v>
      </c>
      <c r="P313">
        <v>20200000</v>
      </c>
      <c r="Q313">
        <v>0</v>
      </c>
      <c r="R313">
        <v>0</v>
      </c>
      <c r="S313">
        <v>20200000</v>
      </c>
      <c r="T313">
        <v>5050000</v>
      </c>
      <c r="W313">
        <v>1</v>
      </c>
      <c r="X313" t="s">
        <v>1171</v>
      </c>
      <c r="Y313" t="s">
        <v>902</v>
      </c>
      <c r="AA313" t="s">
        <v>3930</v>
      </c>
      <c r="AB313" t="s">
        <v>3931</v>
      </c>
      <c r="AC313" t="s">
        <v>1451</v>
      </c>
      <c r="AD313" s="96">
        <v>45365</v>
      </c>
      <c r="AE313" s="96">
        <v>45370</v>
      </c>
      <c r="AF313" s="96">
        <v>45458</v>
      </c>
      <c r="AG313" t="s">
        <v>3611</v>
      </c>
      <c r="AH313" s="96">
        <v>45458</v>
      </c>
      <c r="AJ313" s="96">
        <v>45458</v>
      </c>
      <c r="AK313" t="s">
        <v>3611</v>
      </c>
      <c r="AL313" t="s">
        <v>76</v>
      </c>
      <c r="AQ313" t="s">
        <v>3932</v>
      </c>
      <c r="AR313">
        <v>3102639242</v>
      </c>
      <c r="AS313" t="s">
        <v>3933</v>
      </c>
      <c r="AT313" t="s">
        <v>854</v>
      </c>
      <c r="AU313" t="s">
        <v>121</v>
      </c>
      <c r="AV313" t="s">
        <v>3934</v>
      </c>
      <c r="AW313" t="s">
        <v>1195</v>
      </c>
      <c r="AX313" t="s">
        <v>123</v>
      </c>
      <c r="AY313" t="s">
        <v>3021</v>
      </c>
      <c r="AZ313" t="s">
        <v>2534</v>
      </c>
      <c r="BA313" s="96">
        <v>23681</v>
      </c>
      <c r="BB313">
        <v>59</v>
      </c>
      <c r="BC313" t="s">
        <v>3935</v>
      </c>
    </row>
    <row r="314" spans="1:55" ht="22.5" customHeight="1">
      <c r="A314">
        <v>2024</v>
      </c>
      <c r="B314" t="s">
        <v>3936</v>
      </c>
      <c r="C314">
        <v>102356</v>
      </c>
      <c r="D314" t="s">
        <v>57</v>
      </c>
      <c r="E314" t="s">
        <v>3937</v>
      </c>
      <c r="F314" t="s">
        <v>3938</v>
      </c>
      <c r="G314" t="s">
        <v>97</v>
      </c>
      <c r="H314" t="s">
        <v>1168</v>
      </c>
      <c r="I314" t="s">
        <v>1169</v>
      </c>
      <c r="L314" t="s">
        <v>3939</v>
      </c>
      <c r="M314">
        <v>1016098685</v>
      </c>
      <c r="N314" t="s">
        <v>113</v>
      </c>
      <c r="O314">
        <v>1979</v>
      </c>
      <c r="P314">
        <v>20200000</v>
      </c>
      <c r="Q314">
        <v>0</v>
      </c>
      <c r="R314">
        <v>0</v>
      </c>
      <c r="S314">
        <v>20200000</v>
      </c>
      <c r="T314">
        <v>5050000</v>
      </c>
      <c r="W314">
        <v>5</v>
      </c>
      <c r="X314" t="s">
        <v>1171</v>
      </c>
      <c r="Y314" t="s">
        <v>902</v>
      </c>
      <c r="AA314" t="s">
        <v>3940</v>
      </c>
      <c r="AB314" t="s">
        <v>3941</v>
      </c>
      <c r="AC314" t="s">
        <v>2752</v>
      </c>
      <c r="AD314" s="96">
        <v>45364</v>
      </c>
      <c r="AE314" s="96">
        <v>45370</v>
      </c>
      <c r="AF314" s="96">
        <v>45458</v>
      </c>
      <c r="AG314" t="s">
        <v>3611</v>
      </c>
      <c r="AH314" s="96">
        <v>45458</v>
      </c>
      <c r="AJ314" s="96">
        <v>45458</v>
      </c>
      <c r="AK314" t="s">
        <v>3611</v>
      </c>
      <c r="AL314" t="s">
        <v>76</v>
      </c>
      <c r="AQ314" t="s">
        <v>3942</v>
      </c>
      <c r="AR314">
        <v>3057080194</v>
      </c>
      <c r="AS314" t="s">
        <v>3943</v>
      </c>
      <c r="AT314" t="s">
        <v>120</v>
      </c>
      <c r="AU314" t="s">
        <v>121</v>
      </c>
      <c r="AV314" t="s">
        <v>3944</v>
      </c>
      <c r="AW314" t="s">
        <v>1181</v>
      </c>
      <c r="AX314" t="s">
        <v>123</v>
      </c>
      <c r="AY314" t="s">
        <v>113</v>
      </c>
      <c r="AZ314" t="s">
        <v>124</v>
      </c>
      <c r="BA314" s="96">
        <v>35769</v>
      </c>
      <c r="BB314">
        <v>26</v>
      </c>
      <c r="BC314" t="s">
        <v>3945</v>
      </c>
    </row>
    <row r="315" spans="1:55" ht="22.5" customHeight="1">
      <c r="A315">
        <v>2024</v>
      </c>
      <c r="B315" t="s">
        <v>3946</v>
      </c>
      <c r="C315">
        <v>102311</v>
      </c>
      <c r="D315" t="s">
        <v>57</v>
      </c>
      <c r="E315" t="s">
        <v>3947</v>
      </c>
      <c r="F315" t="s">
        <v>3948</v>
      </c>
      <c r="G315" t="s">
        <v>97</v>
      </c>
      <c r="H315" t="s">
        <v>1168</v>
      </c>
      <c r="I315" t="s">
        <v>1169</v>
      </c>
      <c r="L315" t="s">
        <v>3949</v>
      </c>
      <c r="M315">
        <v>1110504354</v>
      </c>
      <c r="N315" t="s">
        <v>1355</v>
      </c>
      <c r="O315">
        <v>1979</v>
      </c>
      <c r="P315">
        <v>20200000</v>
      </c>
      <c r="Q315">
        <v>0</v>
      </c>
      <c r="R315">
        <v>0</v>
      </c>
      <c r="S315">
        <v>20200000</v>
      </c>
      <c r="T315">
        <v>5050000</v>
      </c>
      <c r="W315">
        <v>5</v>
      </c>
      <c r="X315" t="s">
        <v>1171</v>
      </c>
      <c r="Y315" t="s">
        <v>902</v>
      </c>
      <c r="AA315" t="s">
        <v>3836</v>
      </c>
      <c r="AB315" t="s">
        <v>3950</v>
      </c>
      <c r="AC315" t="s">
        <v>3135</v>
      </c>
      <c r="AD315" s="96">
        <v>45363</v>
      </c>
      <c r="AE315" s="96">
        <v>45365</v>
      </c>
      <c r="AF315" s="96">
        <v>45458</v>
      </c>
      <c r="AG315" t="s">
        <v>3899</v>
      </c>
      <c r="AH315" s="96">
        <v>45458</v>
      </c>
      <c r="AJ315" s="96">
        <v>45458</v>
      </c>
      <c r="AK315" t="s">
        <v>3899</v>
      </c>
      <c r="AL315" t="s">
        <v>76</v>
      </c>
      <c r="AQ315" t="s">
        <v>3951</v>
      </c>
      <c r="AR315">
        <v>3212179934</v>
      </c>
      <c r="AS315" t="s">
        <v>3952</v>
      </c>
      <c r="AT315" t="s">
        <v>3787</v>
      </c>
      <c r="AU315" t="s">
        <v>121</v>
      </c>
      <c r="AV315" t="s">
        <v>3953</v>
      </c>
      <c r="AW315" t="s">
        <v>1181</v>
      </c>
      <c r="AX315" t="s">
        <v>123</v>
      </c>
      <c r="AY315" t="s">
        <v>3954</v>
      </c>
      <c r="AZ315" t="s">
        <v>3954</v>
      </c>
      <c r="BA315" s="96">
        <v>33053</v>
      </c>
      <c r="BB315">
        <v>33</v>
      </c>
      <c r="BC315" t="s">
        <v>2720</v>
      </c>
    </row>
    <row r="316" spans="1:55" ht="22.5" customHeight="1">
      <c r="A316">
        <v>2024</v>
      </c>
      <c r="B316" t="s">
        <v>3955</v>
      </c>
      <c r="C316">
        <v>102363</v>
      </c>
      <c r="D316" t="s">
        <v>57</v>
      </c>
      <c r="E316" t="s">
        <v>3956</v>
      </c>
      <c r="F316" t="s">
        <v>3957</v>
      </c>
      <c r="G316" t="s">
        <v>97</v>
      </c>
      <c r="H316" t="s">
        <v>1168</v>
      </c>
      <c r="I316" t="s">
        <v>1211</v>
      </c>
      <c r="L316" t="s">
        <v>3958</v>
      </c>
      <c r="M316">
        <v>52345761</v>
      </c>
      <c r="N316" t="s">
        <v>113</v>
      </c>
      <c r="O316">
        <v>1978</v>
      </c>
      <c r="P316">
        <v>10200000</v>
      </c>
      <c r="Q316">
        <v>0</v>
      </c>
      <c r="R316">
        <v>0</v>
      </c>
      <c r="S316">
        <v>10200000</v>
      </c>
      <c r="T316">
        <v>2550000</v>
      </c>
      <c r="W316">
        <v>1</v>
      </c>
      <c r="X316" t="s">
        <v>1171</v>
      </c>
      <c r="Y316" t="s">
        <v>902</v>
      </c>
      <c r="AA316" t="s">
        <v>3959</v>
      </c>
      <c r="AB316" t="s">
        <v>3960</v>
      </c>
      <c r="AC316" t="s">
        <v>1932</v>
      </c>
      <c r="AD316" s="96">
        <v>45363</v>
      </c>
      <c r="AE316" s="96">
        <v>45369</v>
      </c>
      <c r="AF316" s="96">
        <v>45458</v>
      </c>
      <c r="AG316" t="s">
        <v>3651</v>
      </c>
      <c r="AH316" s="96">
        <v>45458</v>
      </c>
      <c r="AI316" t="s">
        <v>106</v>
      </c>
      <c r="AJ316" s="96">
        <v>45458</v>
      </c>
      <c r="AK316" t="s">
        <v>3651</v>
      </c>
      <c r="AL316" t="s">
        <v>76</v>
      </c>
      <c r="AQ316" t="s">
        <v>3961</v>
      </c>
      <c r="AR316">
        <v>3008136426</v>
      </c>
      <c r="AS316" t="s">
        <v>3962</v>
      </c>
      <c r="AT316" t="s">
        <v>120</v>
      </c>
      <c r="AU316" t="s">
        <v>121</v>
      </c>
      <c r="AV316" t="s">
        <v>3963</v>
      </c>
      <c r="AW316" t="s">
        <v>1181</v>
      </c>
      <c r="AX316" t="s">
        <v>123</v>
      </c>
      <c r="AY316" t="s">
        <v>113</v>
      </c>
      <c r="AZ316" t="s">
        <v>124</v>
      </c>
      <c r="BA316" s="96">
        <v>28135</v>
      </c>
      <c r="BB316">
        <v>47</v>
      </c>
      <c r="BC316" t="s">
        <v>1222</v>
      </c>
    </row>
    <row r="317" spans="1:55" ht="22.5" customHeight="1">
      <c r="A317">
        <v>2024</v>
      </c>
      <c r="B317" t="s">
        <v>3964</v>
      </c>
      <c r="C317">
        <v>103639</v>
      </c>
      <c r="D317" t="s">
        <v>57</v>
      </c>
      <c r="E317" t="s">
        <v>3965</v>
      </c>
      <c r="F317" t="s">
        <v>3966</v>
      </c>
      <c r="G317" t="s">
        <v>97</v>
      </c>
      <c r="H317" t="s">
        <v>1168</v>
      </c>
      <c r="I317" t="s">
        <v>1169</v>
      </c>
      <c r="L317" t="s">
        <v>3967</v>
      </c>
      <c r="M317">
        <v>1014270393</v>
      </c>
      <c r="N317" t="s">
        <v>113</v>
      </c>
      <c r="O317">
        <v>1978</v>
      </c>
      <c r="P317">
        <v>20200000</v>
      </c>
      <c r="Q317">
        <v>0</v>
      </c>
      <c r="R317">
        <v>0</v>
      </c>
      <c r="S317">
        <v>20200000</v>
      </c>
      <c r="T317">
        <v>5050000</v>
      </c>
      <c r="W317">
        <v>1</v>
      </c>
      <c r="X317" t="s">
        <v>1171</v>
      </c>
      <c r="Y317" t="s">
        <v>902</v>
      </c>
      <c r="AA317" t="s">
        <v>3968</v>
      </c>
      <c r="AB317" t="s">
        <v>3969</v>
      </c>
      <c r="AC317" t="s">
        <v>404</v>
      </c>
      <c r="AD317" s="96">
        <v>45363</v>
      </c>
      <c r="AE317" s="96">
        <v>45365</v>
      </c>
      <c r="AF317" s="96">
        <v>45458</v>
      </c>
      <c r="AG317" t="s">
        <v>3899</v>
      </c>
      <c r="AH317" s="96">
        <v>45458</v>
      </c>
      <c r="AI317" t="s">
        <v>106</v>
      </c>
      <c r="AJ317" s="96">
        <v>45458</v>
      </c>
      <c r="AK317" t="s">
        <v>3899</v>
      </c>
      <c r="AL317" t="s">
        <v>76</v>
      </c>
      <c r="AQ317" t="s">
        <v>3970</v>
      </c>
      <c r="AR317">
        <v>3208391582</v>
      </c>
      <c r="AS317" t="s">
        <v>3971</v>
      </c>
      <c r="AT317" t="s">
        <v>1377</v>
      </c>
      <c r="AU317" t="s">
        <v>121</v>
      </c>
      <c r="AV317" t="s">
        <v>3972</v>
      </c>
      <c r="AW317" t="s">
        <v>1181</v>
      </c>
      <c r="AX317" t="s">
        <v>123</v>
      </c>
      <c r="AY317" t="s">
        <v>113</v>
      </c>
      <c r="AZ317" t="s">
        <v>124</v>
      </c>
      <c r="BA317" s="96">
        <v>34966</v>
      </c>
      <c r="BB317">
        <v>28</v>
      </c>
      <c r="BC317" t="s">
        <v>3973</v>
      </c>
    </row>
    <row r="318" spans="1:55" ht="22.5" customHeight="1">
      <c r="A318">
        <v>2024</v>
      </c>
      <c r="B318" t="s">
        <v>3974</v>
      </c>
      <c r="C318">
        <v>102497</v>
      </c>
      <c r="D318" t="s">
        <v>57</v>
      </c>
      <c r="E318" t="s">
        <v>3975</v>
      </c>
      <c r="F318" t="s">
        <v>3976</v>
      </c>
      <c r="G318" t="s">
        <v>97</v>
      </c>
      <c r="H318" t="s">
        <v>1168</v>
      </c>
      <c r="I318" t="s">
        <v>1169</v>
      </c>
      <c r="L318" t="s">
        <v>3977</v>
      </c>
      <c r="M318">
        <v>3959072</v>
      </c>
      <c r="N318" t="s">
        <v>3978</v>
      </c>
      <c r="O318">
        <v>1979</v>
      </c>
      <c r="P318">
        <v>20200000</v>
      </c>
      <c r="Q318">
        <v>0</v>
      </c>
      <c r="R318">
        <v>0</v>
      </c>
      <c r="S318">
        <v>20200000</v>
      </c>
      <c r="T318">
        <v>5050000</v>
      </c>
      <c r="W318">
        <v>1</v>
      </c>
      <c r="X318" t="s">
        <v>1171</v>
      </c>
      <c r="Y318" t="s">
        <v>902</v>
      </c>
      <c r="AA318" t="s">
        <v>2750</v>
      </c>
      <c r="AB318" t="s">
        <v>3979</v>
      </c>
      <c r="AC318" t="s">
        <v>1451</v>
      </c>
      <c r="AD318" s="96">
        <v>45363</v>
      </c>
      <c r="AE318" s="96">
        <v>45369</v>
      </c>
      <c r="AF318" s="96">
        <v>45458</v>
      </c>
      <c r="AG318" t="s">
        <v>3651</v>
      </c>
      <c r="AH318" s="96">
        <v>45458</v>
      </c>
      <c r="AI318" t="s">
        <v>106</v>
      </c>
      <c r="AJ318" s="96">
        <v>45458</v>
      </c>
      <c r="AK318" t="s">
        <v>3651</v>
      </c>
      <c r="AL318" t="s">
        <v>76</v>
      </c>
      <c r="AQ318" t="s">
        <v>3980</v>
      </c>
      <c r="AR318">
        <v>3148064301</v>
      </c>
      <c r="AS318" t="s">
        <v>3981</v>
      </c>
      <c r="AT318" t="s">
        <v>3982</v>
      </c>
      <c r="AU318" t="s">
        <v>121</v>
      </c>
      <c r="AV318" t="s">
        <v>3983</v>
      </c>
      <c r="AW318" t="s">
        <v>1195</v>
      </c>
      <c r="AX318" t="s">
        <v>123</v>
      </c>
      <c r="AY318" t="s">
        <v>3984</v>
      </c>
      <c r="AZ318" t="s">
        <v>3461</v>
      </c>
      <c r="BA318" s="96">
        <v>19808</v>
      </c>
      <c r="BB318">
        <v>70</v>
      </c>
      <c r="BC318" t="s">
        <v>3985</v>
      </c>
    </row>
    <row r="319" spans="1:55" ht="22.5" customHeight="1">
      <c r="A319">
        <v>2024</v>
      </c>
      <c r="B319" t="s">
        <v>3986</v>
      </c>
      <c r="C319">
        <v>102356</v>
      </c>
      <c r="D319" t="s">
        <v>57</v>
      </c>
      <c r="E319" t="s">
        <v>3987</v>
      </c>
      <c r="F319" t="s">
        <v>3988</v>
      </c>
      <c r="G319" t="s">
        <v>97</v>
      </c>
      <c r="H319" t="s">
        <v>1168</v>
      </c>
      <c r="I319" t="s">
        <v>1169</v>
      </c>
      <c r="L319" t="s">
        <v>3989</v>
      </c>
      <c r="M319">
        <v>1074132196</v>
      </c>
      <c r="N319" t="s">
        <v>3990</v>
      </c>
      <c r="O319">
        <v>1979</v>
      </c>
      <c r="P319">
        <v>20200000</v>
      </c>
      <c r="Q319">
        <v>0</v>
      </c>
      <c r="R319">
        <v>0</v>
      </c>
      <c r="S319">
        <v>20200000</v>
      </c>
      <c r="T319">
        <v>5050000</v>
      </c>
      <c r="W319">
        <v>5</v>
      </c>
      <c r="X319" t="s">
        <v>1171</v>
      </c>
      <c r="Y319" t="s">
        <v>902</v>
      </c>
      <c r="AA319" t="s">
        <v>3815</v>
      </c>
      <c r="AB319" t="s">
        <v>3991</v>
      </c>
      <c r="AC319" t="s">
        <v>3206</v>
      </c>
      <c r="AD319" s="96">
        <v>45364</v>
      </c>
      <c r="AE319" s="96">
        <v>45369</v>
      </c>
      <c r="AF319" s="96">
        <v>45458</v>
      </c>
      <c r="AG319" t="s">
        <v>3651</v>
      </c>
      <c r="AH319" s="96">
        <v>45458</v>
      </c>
      <c r="AI319" t="s">
        <v>106</v>
      </c>
      <c r="AJ319" s="96">
        <v>45458</v>
      </c>
      <c r="AK319" t="s">
        <v>3651</v>
      </c>
      <c r="AL319" t="s">
        <v>76</v>
      </c>
      <c r="AQ319" t="s">
        <v>3992</v>
      </c>
      <c r="AR319">
        <v>3025197407</v>
      </c>
      <c r="AS319" t="s">
        <v>3993</v>
      </c>
      <c r="AT319" t="s">
        <v>854</v>
      </c>
      <c r="AU319" t="s">
        <v>121</v>
      </c>
      <c r="AV319" t="s">
        <v>3994</v>
      </c>
      <c r="AW319" t="s">
        <v>1195</v>
      </c>
      <c r="AX319" t="s">
        <v>123</v>
      </c>
      <c r="AY319" t="s">
        <v>2508</v>
      </c>
      <c r="AZ319" t="s">
        <v>2509</v>
      </c>
      <c r="BA319" s="96">
        <v>33245</v>
      </c>
      <c r="BB319">
        <v>33</v>
      </c>
      <c r="BC319" t="s">
        <v>2720</v>
      </c>
    </row>
    <row r="320" spans="1:55" ht="22.5" customHeight="1">
      <c r="A320">
        <v>2024</v>
      </c>
      <c r="B320" t="s">
        <v>3995</v>
      </c>
      <c r="C320">
        <v>102659</v>
      </c>
      <c r="D320" t="s">
        <v>57</v>
      </c>
      <c r="E320" t="s">
        <v>3996</v>
      </c>
      <c r="F320" t="s">
        <v>3997</v>
      </c>
      <c r="G320" t="s">
        <v>97</v>
      </c>
      <c r="H320" t="s">
        <v>1168</v>
      </c>
      <c r="I320" t="s">
        <v>1169</v>
      </c>
      <c r="L320" t="s">
        <v>3998</v>
      </c>
      <c r="M320">
        <v>33702741</v>
      </c>
      <c r="N320" t="s">
        <v>3999</v>
      </c>
      <c r="O320">
        <v>1978</v>
      </c>
      <c r="P320">
        <v>28000000</v>
      </c>
      <c r="Q320">
        <v>0</v>
      </c>
      <c r="R320">
        <v>0</v>
      </c>
      <c r="S320">
        <v>28000000</v>
      </c>
      <c r="T320">
        <v>7000000</v>
      </c>
      <c r="W320">
        <v>1</v>
      </c>
      <c r="X320" t="s">
        <v>1171</v>
      </c>
      <c r="Y320" t="s">
        <v>902</v>
      </c>
      <c r="AA320" t="s">
        <v>3055</v>
      </c>
      <c r="AB320" t="s">
        <v>4000</v>
      </c>
      <c r="AC320" t="s">
        <v>234</v>
      </c>
      <c r="AD320" s="96">
        <v>45363</v>
      </c>
      <c r="AE320" s="96">
        <v>45365</v>
      </c>
      <c r="AF320" s="96">
        <v>45458</v>
      </c>
      <c r="AG320" t="s">
        <v>3899</v>
      </c>
      <c r="AH320" s="96">
        <v>45458</v>
      </c>
      <c r="AI320" t="s">
        <v>106</v>
      </c>
      <c r="AJ320" s="96">
        <v>45458</v>
      </c>
      <c r="AK320" t="s">
        <v>3899</v>
      </c>
      <c r="AL320" t="s">
        <v>76</v>
      </c>
      <c r="AQ320" t="s">
        <v>4001</v>
      </c>
      <c r="AR320">
        <v>3104836597</v>
      </c>
      <c r="AS320" t="s">
        <v>4002</v>
      </c>
      <c r="AT320" t="s">
        <v>136</v>
      </c>
      <c r="AU320" t="s">
        <v>121</v>
      </c>
      <c r="AV320" t="s">
        <v>4003</v>
      </c>
      <c r="AW320" t="s">
        <v>1181</v>
      </c>
      <c r="AX320" t="s">
        <v>123</v>
      </c>
      <c r="AY320" t="s">
        <v>2921</v>
      </c>
      <c r="AZ320" t="s">
        <v>1261</v>
      </c>
      <c r="BA320" s="96">
        <v>30619</v>
      </c>
      <c r="BB320">
        <v>40</v>
      </c>
      <c r="BC320" t="s">
        <v>2911</v>
      </c>
    </row>
    <row r="321" spans="1:55" ht="22.5" customHeight="1">
      <c r="A321">
        <v>2024</v>
      </c>
      <c r="B321" t="s">
        <v>4004</v>
      </c>
      <c r="C321">
        <v>103597</v>
      </c>
      <c r="D321" t="s">
        <v>57</v>
      </c>
      <c r="E321" t="s">
        <v>4005</v>
      </c>
      <c r="F321" t="s">
        <v>4006</v>
      </c>
      <c r="G321" t="s">
        <v>97</v>
      </c>
      <c r="H321" t="s">
        <v>1168</v>
      </c>
      <c r="I321" t="s">
        <v>1169</v>
      </c>
      <c r="L321" t="s">
        <v>4007</v>
      </c>
      <c r="M321">
        <v>52340553</v>
      </c>
      <c r="N321" t="s">
        <v>3999</v>
      </c>
      <c r="O321">
        <v>1977</v>
      </c>
      <c r="P321">
        <v>20200000</v>
      </c>
      <c r="Q321">
        <v>0</v>
      </c>
      <c r="R321">
        <v>0</v>
      </c>
      <c r="S321">
        <v>20200000</v>
      </c>
      <c r="T321">
        <v>5050000</v>
      </c>
      <c r="W321">
        <v>1</v>
      </c>
      <c r="X321" t="s">
        <v>1171</v>
      </c>
      <c r="Y321" t="s">
        <v>902</v>
      </c>
      <c r="AA321" t="s">
        <v>4008</v>
      </c>
      <c r="AB321" t="s">
        <v>4009</v>
      </c>
      <c r="AC321" t="s">
        <v>145</v>
      </c>
      <c r="AD321" s="96">
        <v>45363</v>
      </c>
      <c r="AE321" s="96">
        <v>45369</v>
      </c>
      <c r="AF321" s="96">
        <v>45458</v>
      </c>
      <c r="AG321" t="s">
        <v>3651</v>
      </c>
      <c r="AH321" s="96">
        <v>45458</v>
      </c>
      <c r="AI321" t="s">
        <v>106</v>
      </c>
      <c r="AJ321" s="96">
        <v>45458</v>
      </c>
      <c r="AK321" t="s">
        <v>3651</v>
      </c>
      <c r="AL321" t="s">
        <v>76</v>
      </c>
      <c r="AQ321" t="s">
        <v>4010</v>
      </c>
      <c r="AR321">
        <v>3115204598</v>
      </c>
      <c r="AS321" t="s">
        <v>4011</v>
      </c>
      <c r="AT321" t="s">
        <v>120</v>
      </c>
      <c r="AU321" t="s">
        <v>121</v>
      </c>
      <c r="AV321" t="s">
        <v>4012</v>
      </c>
      <c r="AW321" t="s">
        <v>1181</v>
      </c>
      <c r="AX321" t="s">
        <v>123</v>
      </c>
      <c r="AY321" t="s">
        <v>113</v>
      </c>
      <c r="AZ321" t="s">
        <v>124</v>
      </c>
      <c r="BA321" s="96">
        <v>27529</v>
      </c>
      <c r="BB321">
        <v>49</v>
      </c>
      <c r="BC321" t="s">
        <v>4013</v>
      </c>
    </row>
    <row r="322" spans="1:55" ht="22.5" customHeight="1">
      <c r="A322">
        <v>2024</v>
      </c>
      <c r="B322" t="s">
        <v>4014</v>
      </c>
      <c r="C322">
        <v>102296</v>
      </c>
      <c r="D322" t="s">
        <v>57</v>
      </c>
      <c r="E322" t="s">
        <v>4015</v>
      </c>
      <c r="F322" t="s">
        <v>4016</v>
      </c>
      <c r="G322" t="s">
        <v>97</v>
      </c>
      <c r="H322" t="s">
        <v>1168</v>
      </c>
      <c r="I322" t="s">
        <v>1211</v>
      </c>
      <c r="L322" t="s">
        <v>4017</v>
      </c>
      <c r="M322">
        <v>1019145454</v>
      </c>
      <c r="N322" t="s">
        <v>3999</v>
      </c>
      <c r="O322">
        <v>1978</v>
      </c>
      <c r="P322">
        <v>10200000</v>
      </c>
      <c r="Q322">
        <v>0</v>
      </c>
      <c r="R322">
        <v>0</v>
      </c>
      <c r="S322">
        <v>10200000</v>
      </c>
      <c r="T322">
        <v>2550000</v>
      </c>
      <c r="W322">
        <v>5</v>
      </c>
      <c r="X322" t="s">
        <v>1171</v>
      </c>
      <c r="Y322" t="s">
        <v>902</v>
      </c>
      <c r="AA322" t="s">
        <v>4018</v>
      </c>
      <c r="AB322" t="s">
        <v>4019</v>
      </c>
      <c r="AC322" t="s">
        <v>1932</v>
      </c>
      <c r="AD322" s="96">
        <v>45363</v>
      </c>
      <c r="AE322" s="96">
        <v>45369</v>
      </c>
      <c r="AF322" s="96">
        <v>45458</v>
      </c>
      <c r="AG322" t="s">
        <v>3651</v>
      </c>
      <c r="AH322" s="96">
        <v>45458</v>
      </c>
      <c r="AI322" t="s">
        <v>106</v>
      </c>
      <c r="AJ322" s="96">
        <v>45458</v>
      </c>
      <c r="AK322" t="s">
        <v>3651</v>
      </c>
      <c r="AL322" t="s">
        <v>76</v>
      </c>
      <c r="AQ322" t="s">
        <v>4020</v>
      </c>
      <c r="AR322">
        <v>3059314878</v>
      </c>
      <c r="AS322" t="s">
        <v>4021</v>
      </c>
      <c r="AT322" t="s">
        <v>120</v>
      </c>
      <c r="AU322" t="s">
        <v>121</v>
      </c>
      <c r="AV322" t="s">
        <v>4022</v>
      </c>
      <c r="AW322" t="s">
        <v>1195</v>
      </c>
      <c r="AX322" t="s">
        <v>123</v>
      </c>
      <c r="AY322" t="s">
        <v>113</v>
      </c>
      <c r="AZ322" t="s">
        <v>124</v>
      </c>
      <c r="BA322" s="96">
        <v>36152</v>
      </c>
      <c r="BB322">
        <v>25</v>
      </c>
      <c r="BC322" t="s">
        <v>4023</v>
      </c>
    </row>
    <row r="323" spans="1:55" ht="22.5" customHeight="1">
      <c r="A323">
        <v>2024</v>
      </c>
      <c r="B323" t="s">
        <v>4024</v>
      </c>
      <c r="C323">
        <v>102518</v>
      </c>
      <c r="D323" t="s">
        <v>57</v>
      </c>
      <c r="E323" t="s">
        <v>4025</v>
      </c>
      <c r="F323" t="s">
        <v>4026</v>
      </c>
      <c r="G323" t="s">
        <v>97</v>
      </c>
      <c r="H323" t="s">
        <v>1168</v>
      </c>
      <c r="I323" t="s">
        <v>1169</v>
      </c>
      <c r="L323" t="s">
        <v>4027</v>
      </c>
      <c r="M323">
        <v>51602632</v>
      </c>
      <c r="N323" t="s">
        <v>3999</v>
      </c>
      <c r="O323">
        <v>1979</v>
      </c>
      <c r="P323">
        <v>28000000</v>
      </c>
      <c r="Q323">
        <v>0</v>
      </c>
      <c r="R323">
        <v>0</v>
      </c>
      <c r="S323">
        <v>28000000</v>
      </c>
      <c r="T323">
        <v>7000000</v>
      </c>
      <c r="W323">
        <v>5</v>
      </c>
      <c r="X323" t="s">
        <v>1171</v>
      </c>
      <c r="Y323" t="s">
        <v>902</v>
      </c>
      <c r="AA323" t="s">
        <v>2340</v>
      </c>
      <c r="AB323" t="s">
        <v>4028</v>
      </c>
      <c r="AC323" t="s">
        <v>1451</v>
      </c>
      <c r="AD323" s="96">
        <v>45363</v>
      </c>
      <c r="AE323" s="96">
        <v>45365</v>
      </c>
      <c r="AF323" s="96">
        <v>45458</v>
      </c>
      <c r="AG323" t="s">
        <v>3899</v>
      </c>
      <c r="AH323" s="96">
        <v>45458</v>
      </c>
      <c r="AI323" t="s">
        <v>106</v>
      </c>
      <c r="AJ323" s="96">
        <v>45458</v>
      </c>
      <c r="AK323" t="s">
        <v>3899</v>
      </c>
      <c r="AL323" t="s">
        <v>76</v>
      </c>
      <c r="AQ323" t="s">
        <v>4029</v>
      </c>
      <c r="AR323">
        <v>3153382800</v>
      </c>
      <c r="AS323" t="s">
        <v>4030</v>
      </c>
      <c r="AT323" t="s">
        <v>136</v>
      </c>
      <c r="AU323" t="s">
        <v>121</v>
      </c>
      <c r="AV323" t="s">
        <v>4031</v>
      </c>
      <c r="AW323" t="s">
        <v>1181</v>
      </c>
      <c r="AX323" t="s">
        <v>123</v>
      </c>
      <c r="AY323" t="s">
        <v>1802</v>
      </c>
      <c r="AZ323" t="s">
        <v>1809</v>
      </c>
      <c r="BA323" s="96">
        <v>22369</v>
      </c>
      <c r="BB323">
        <v>63</v>
      </c>
      <c r="BC323" t="s">
        <v>2632</v>
      </c>
    </row>
    <row r="324" spans="1:55" ht="22.5" customHeight="1">
      <c r="A324">
        <v>2024</v>
      </c>
      <c r="B324" t="s">
        <v>4032</v>
      </c>
      <c r="C324">
        <v>105715</v>
      </c>
      <c r="D324" t="s">
        <v>57</v>
      </c>
      <c r="E324" t="s">
        <v>4033</v>
      </c>
      <c r="F324" t="s">
        <v>4034</v>
      </c>
      <c r="G324" t="s">
        <v>97</v>
      </c>
      <c r="H324" t="s">
        <v>1168</v>
      </c>
      <c r="I324" t="s">
        <v>1169</v>
      </c>
      <c r="L324" t="s">
        <v>4035</v>
      </c>
      <c r="M324">
        <v>5819766</v>
      </c>
      <c r="N324" t="s">
        <v>4036</v>
      </c>
      <c r="O324">
        <v>1978</v>
      </c>
      <c r="P324">
        <v>21000000</v>
      </c>
      <c r="Q324">
        <v>0</v>
      </c>
      <c r="R324">
        <v>0</v>
      </c>
      <c r="S324">
        <v>21000000</v>
      </c>
      <c r="T324">
        <v>7000000</v>
      </c>
      <c r="W324">
        <v>1</v>
      </c>
      <c r="X324" t="s">
        <v>1171</v>
      </c>
      <c r="Y324" t="s">
        <v>902</v>
      </c>
      <c r="AA324" t="s">
        <v>4037</v>
      </c>
      <c r="AB324" t="s">
        <v>4038</v>
      </c>
      <c r="AC324" t="s">
        <v>404</v>
      </c>
      <c r="AD324" s="96">
        <v>45362</v>
      </c>
      <c r="AE324" s="96">
        <v>45364</v>
      </c>
      <c r="AF324" s="96">
        <v>45455</v>
      </c>
      <c r="AG324" t="s">
        <v>91</v>
      </c>
      <c r="AH324" s="96">
        <v>45455</v>
      </c>
      <c r="AI324" t="s">
        <v>106</v>
      </c>
      <c r="AJ324" s="96">
        <v>45455</v>
      </c>
      <c r="AK324" t="s">
        <v>91</v>
      </c>
      <c r="AL324" t="s">
        <v>76</v>
      </c>
      <c r="AQ324" t="s">
        <v>4039</v>
      </c>
      <c r="AR324">
        <v>3108466279</v>
      </c>
      <c r="AS324" t="s">
        <v>4040</v>
      </c>
      <c r="AT324" t="s">
        <v>854</v>
      </c>
      <c r="AU324" t="s">
        <v>121</v>
      </c>
      <c r="AV324" t="s">
        <v>4041</v>
      </c>
      <c r="AW324" t="s">
        <v>1195</v>
      </c>
      <c r="AX324" t="s">
        <v>123</v>
      </c>
      <c r="AY324" t="s">
        <v>4042</v>
      </c>
      <c r="AZ324" t="s">
        <v>2443</v>
      </c>
      <c r="BA324" s="96">
        <v>29277</v>
      </c>
      <c r="BB324">
        <v>44</v>
      </c>
      <c r="BC324" t="s">
        <v>4043</v>
      </c>
    </row>
    <row r="325" spans="1:55" ht="22.5" customHeight="1">
      <c r="A325">
        <v>2024</v>
      </c>
      <c r="B325" t="s">
        <v>4044</v>
      </c>
      <c r="C325">
        <v>102356</v>
      </c>
      <c r="D325" t="s">
        <v>57</v>
      </c>
      <c r="E325" t="s">
        <v>4045</v>
      </c>
      <c r="F325" t="s">
        <v>4046</v>
      </c>
      <c r="G325" t="s">
        <v>97</v>
      </c>
      <c r="H325" t="s">
        <v>1168</v>
      </c>
      <c r="I325" t="s">
        <v>1169</v>
      </c>
      <c r="L325" t="s">
        <v>4047</v>
      </c>
      <c r="M325">
        <v>1020754961</v>
      </c>
      <c r="N325" t="s">
        <v>3999</v>
      </c>
      <c r="O325">
        <v>1979</v>
      </c>
      <c r="P325">
        <v>20200000</v>
      </c>
      <c r="Q325">
        <v>0</v>
      </c>
      <c r="R325">
        <v>0</v>
      </c>
      <c r="S325">
        <v>20200000</v>
      </c>
      <c r="T325">
        <v>5050000</v>
      </c>
      <c r="W325">
        <v>5</v>
      </c>
      <c r="X325" t="s">
        <v>1171</v>
      </c>
      <c r="Y325" t="s">
        <v>902</v>
      </c>
      <c r="AA325" t="s">
        <v>3815</v>
      </c>
      <c r="AB325" t="s">
        <v>4048</v>
      </c>
      <c r="AC325" t="s">
        <v>2740</v>
      </c>
      <c r="AD325" s="96">
        <v>45364</v>
      </c>
      <c r="AE325" s="96">
        <v>45369</v>
      </c>
      <c r="AF325" s="96">
        <v>45458</v>
      </c>
      <c r="AG325" t="s">
        <v>3651</v>
      </c>
      <c r="AH325" s="96">
        <v>45458</v>
      </c>
      <c r="AI325" t="s">
        <v>106</v>
      </c>
      <c r="AJ325" s="96">
        <v>45458</v>
      </c>
      <c r="AK325" t="s">
        <v>3651</v>
      </c>
      <c r="AL325" t="s">
        <v>76</v>
      </c>
      <c r="AQ325" t="s">
        <v>4049</v>
      </c>
      <c r="AR325">
        <v>3133881083</v>
      </c>
      <c r="AS325" t="s">
        <v>4050</v>
      </c>
      <c r="AT325" t="s">
        <v>136</v>
      </c>
      <c r="AU325" t="s">
        <v>121</v>
      </c>
      <c r="AV325" t="s">
        <v>4051</v>
      </c>
      <c r="AW325" t="s">
        <v>1195</v>
      </c>
      <c r="AX325" t="s">
        <v>123</v>
      </c>
      <c r="AY325" t="s">
        <v>113</v>
      </c>
      <c r="AZ325" t="s">
        <v>124</v>
      </c>
      <c r="BA325" s="96">
        <v>33092</v>
      </c>
      <c r="BB325">
        <v>33</v>
      </c>
      <c r="BC325" t="s">
        <v>4052</v>
      </c>
    </row>
    <row r="326" spans="1:55" ht="22.5" customHeight="1">
      <c r="A326">
        <v>2024</v>
      </c>
      <c r="B326" t="s">
        <v>4053</v>
      </c>
      <c r="C326">
        <v>102364</v>
      </c>
      <c r="D326" t="s">
        <v>57</v>
      </c>
      <c r="E326" t="s">
        <v>4054</v>
      </c>
      <c r="F326" t="s">
        <v>4055</v>
      </c>
      <c r="G326" t="s">
        <v>97</v>
      </c>
      <c r="H326" t="s">
        <v>1168</v>
      </c>
      <c r="I326" t="s">
        <v>1169</v>
      </c>
      <c r="L326" t="s">
        <v>4056</v>
      </c>
      <c r="M326">
        <v>52413751</v>
      </c>
      <c r="N326" t="s">
        <v>3999</v>
      </c>
      <c r="O326">
        <v>1953</v>
      </c>
      <c r="P326">
        <v>20200000</v>
      </c>
      <c r="Q326">
        <v>0</v>
      </c>
      <c r="R326">
        <v>0</v>
      </c>
      <c r="S326">
        <v>20200000</v>
      </c>
      <c r="T326">
        <v>5050000</v>
      </c>
      <c r="W326">
        <v>3</v>
      </c>
      <c r="X326" t="s">
        <v>1171</v>
      </c>
      <c r="Y326" t="s">
        <v>902</v>
      </c>
      <c r="AA326" t="s">
        <v>1173</v>
      </c>
      <c r="AB326" t="s">
        <v>4057</v>
      </c>
      <c r="AC326" t="s">
        <v>633</v>
      </c>
      <c r="AD326" s="96">
        <v>45362</v>
      </c>
      <c r="AE326" s="96">
        <v>45364</v>
      </c>
      <c r="AF326" s="96">
        <v>45458</v>
      </c>
      <c r="AG326" t="s">
        <v>4058</v>
      </c>
      <c r="AH326" s="96">
        <v>45458</v>
      </c>
      <c r="AI326" t="s">
        <v>106</v>
      </c>
      <c r="AJ326" s="96">
        <v>45458</v>
      </c>
      <c r="AK326" t="s">
        <v>4058</v>
      </c>
      <c r="AL326" t="s">
        <v>76</v>
      </c>
      <c r="AQ326" t="s">
        <v>4059</v>
      </c>
      <c r="AR326">
        <v>3108713154</v>
      </c>
      <c r="AS326" t="s">
        <v>4060</v>
      </c>
      <c r="AT326" t="s">
        <v>854</v>
      </c>
      <c r="AU326" t="s">
        <v>121</v>
      </c>
      <c r="AV326" t="s">
        <v>4061</v>
      </c>
      <c r="AW326" t="s">
        <v>1181</v>
      </c>
      <c r="AX326" t="s">
        <v>123</v>
      </c>
      <c r="AY326" t="s">
        <v>2921</v>
      </c>
      <c r="AZ326" t="s">
        <v>1261</v>
      </c>
      <c r="BA326" s="96">
        <v>27920</v>
      </c>
      <c r="BB326">
        <v>47</v>
      </c>
      <c r="BC326" t="s">
        <v>2060</v>
      </c>
    </row>
    <row r="327" spans="1:55" ht="22.5" customHeight="1">
      <c r="A327">
        <v>2024</v>
      </c>
      <c r="B327" t="s">
        <v>4062</v>
      </c>
      <c r="C327">
        <v>102466</v>
      </c>
      <c r="D327" t="s">
        <v>57</v>
      </c>
      <c r="E327" t="s">
        <v>4063</v>
      </c>
      <c r="F327" t="s">
        <v>4064</v>
      </c>
      <c r="G327" t="s">
        <v>97</v>
      </c>
      <c r="H327" t="s">
        <v>1168</v>
      </c>
      <c r="I327" t="s">
        <v>1169</v>
      </c>
      <c r="L327" t="s">
        <v>4065</v>
      </c>
      <c r="M327">
        <v>79844551</v>
      </c>
      <c r="N327" t="s">
        <v>3999</v>
      </c>
      <c r="O327">
        <v>1979</v>
      </c>
      <c r="P327">
        <v>20200000</v>
      </c>
      <c r="Q327">
        <v>0</v>
      </c>
      <c r="R327">
        <v>0</v>
      </c>
      <c r="S327">
        <v>20200000</v>
      </c>
      <c r="T327">
        <v>5050000</v>
      </c>
      <c r="W327">
        <v>1</v>
      </c>
      <c r="X327" t="s">
        <v>1171</v>
      </c>
      <c r="Y327" t="s">
        <v>902</v>
      </c>
      <c r="AA327" t="s">
        <v>3815</v>
      </c>
      <c r="AB327" t="s">
        <v>4066</v>
      </c>
      <c r="AC327" t="s">
        <v>2685</v>
      </c>
      <c r="AD327" s="96">
        <v>45362</v>
      </c>
      <c r="AE327" s="96">
        <v>45365</v>
      </c>
      <c r="AF327" s="96">
        <v>45458</v>
      </c>
      <c r="AG327" t="s">
        <v>3899</v>
      </c>
      <c r="AH327" s="96">
        <v>45458</v>
      </c>
      <c r="AI327" t="s">
        <v>106</v>
      </c>
      <c r="AJ327" s="96">
        <v>45458</v>
      </c>
      <c r="AK327" t="s">
        <v>3899</v>
      </c>
      <c r="AL327" t="s">
        <v>76</v>
      </c>
      <c r="AQ327" t="s">
        <v>4067</v>
      </c>
      <c r="AR327">
        <v>3105178466</v>
      </c>
      <c r="AS327" t="s">
        <v>4068</v>
      </c>
      <c r="AT327" t="s">
        <v>1377</v>
      </c>
      <c r="AU327" t="s">
        <v>121</v>
      </c>
      <c r="AV327" t="s">
        <v>4069</v>
      </c>
      <c r="AW327" t="s">
        <v>1195</v>
      </c>
      <c r="AX327" t="s">
        <v>123</v>
      </c>
      <c r="AY327" t="s">
        <v>113</v>
      </c>
      <c r="AZ327" t="s">
        <v>124</v>
      </c>
      <c r="BA327" s="96">
        <v>28251</v>
      </c>
      <c r="BB327">
        <v>47</v>
      </c>
      <c r="BC327" t="s">
        <v>4070</v>
      </c>
    </row>
    <row r="328" spans="1:55" ht="22.5" customHeight="1">
      <c r="A328">
        <v>2024</v>
      </c>
      <c r="B328" t="s">
        <v>4071</v>
      </c>
      <c r="C328">
        <v>102348</v>
      </c>
      <c r="D328" t="s">
        <v>57</v>
      </c>
      <c r="E328" t="s">
        <v>4072</v>
      </c>
      <c r="F328" t="s">
        <v>4073</v>
      </c>
      <c r="G328" t="s">
        <v>97</v>
      </c>
      <c r="H328" t="s">
        <v>1168</v>
      </c>
      <c r="I328" t="s">
        <v>1211</v>
      </c>
      <c r="L328" t="s">
        <v>4074</v>
      </c>
      <c r="M328">
        <v>1015404037</v>
      </c>
      <c r="N328" t="s">
        <v>4075</v>
      </c>
      <c r="O328">
        <v>1978</v>
      </c>
      <c r="P328">
        <v>16000000</v>
      </c>
      <c r="Q328">
        <v>0</v>
      </c>
      <c r="R328">
        <v>0</v>
      </c>
      <c r="S328">
        <v>16000000</v>
      </c>
      <c r="T328">
        <v>4000000</v>
      </c>
      <c r="W328">
        <v>3</v>
      </c>
      <c r="X328" t="s">
        <v>1171</v>
      </c>
      <c r="Y328" t="s">
        <v>902</v>
      </c>
      <c r="AA328" t="s">
        <v>4076</v>
      </c>
      <c r="AB328" t="s">
        <v>4077</v>
      </c>
      <c r="AC328" t="s">
        <v>2494</v>
      </c>
      <c r="AD328" s="96">
        <v>45362</v>
      </c>
      <c r="AE328" s="96">
        <v>45364</v>
      </c>
      <c r="AF328" s="96">
        <v>45458</v>
      </c>
      <c r="AG328" t="s">
        <v>4058</v>
      </c>
      <c r="AH328" s="96">
        <v>45458</v>
      </c>
      <c r="AI328" t="s">
        <v>106</v>
      </c>
      <c r="AJ328" s="96">
        <v>45458</v>
      </c>
      <c r="AK328" t="s">
        <v>4058</v>
      </c>
      <c r="AL328" t="s">
        <v>76</v>
      </c>
      <c r="AQ328" t="s">
        <v>4078</v>
      </c>
      <c r="AR328">
        <v>3134436116</v>
      </c>
      <c r="AS328" t="s">
        <v>4079</v>
      </c>
      <c r="AT328" t="s">
        <v>136</v>
      </c>
      <c r="AU328" t="s">
        <v>121</v>
      </c>
      <c r="AV328" t="s">
        <v>4080</v>
      </c>
      <c r="AW328" t="s">
        <v>1195</v>
      </c>
      <c r="AX328" t="s">
        <v>123</v>
      </c>
      <c r="AY328" t="s">
        <v>113</v>
      </c>
      <c r="AZ328" t="s">
        <v>124</v>
      </c>
      <c r="BA328" s="96">
        <v>32195</v>
      </c>
      <c r="BB328">
        <v>36</v>
      </c>
      <c r="BC328" t="s">
        <v>4081</v>
      </c>
    </row>
    <row r="329" spans="1:55" ht="22.5" customHeight="1">
      <c r="A329">
        <v>2024</v>
      </c>
      <c r="B329" t="s">
        <v>4082</v>
      </c>
      <c r="C329">
        <v>105716</v>
      </c>
      <c r="D329" t="s">
        <v>57</v>
      </c>
      <c r="E329" t="s">
        <v>4083</v>
      </c>
      <c r="F329" t="s">
        <v>4084</v>
      </c>
      <c r="G329" t="s">
        <v>97</v>
      </c>
      <c r="H329" t="s">
        <v>1168</v>
      </c>
      <c r="I329" t="s">
        <v>1211</v>
      </c>
      <c r="L329" t="s">
        <v>4085</v>
      </c>
      <c r="M329">
        <v>1014197222</v>
      </c>
      <c r="N329" t="s">
        <v>4075</v>
      </c>
      <c r="O329">
        <v>1978</v>
      </c>
      <c r="P329">
        <v>12000000</v>
      </c>
      <c r="Q329">
        <v>0</v>
      </c>
      <c r="R329">
        <v>0</v>
      </c>
      <c r="S329">
        <v>12000000</v>
      </c>
      <c r="T329">
        <v>4000000</v>
      </c>
      <c r="W329">
        <v>1</v>
      </c>
      <c r="X329" t="s">
        <v>1171</v>
      </c>
      <c r="Y329" t="s">
        <v>902</v>
      </c>
      <c r="Z329" t="s">
        <v>4086</v>
      </c>
      <c r="AA329" t="s">
        <v>4087</v>
      </c>
      <c r="AB329" t="s">
        <v>4088</v>
      </c>
      <c r="AC329" t="s">
        <v>404</v>
      </c>
      <c r="AD329" s="96">
        <v>45359</v>
      </c>
      <c r="AE329" s="96">
        <v>45363</v>
      </c>
      <c r="AF329" s="96">
        <v>45454</v>
      </c>
      <c r="AG329" t="s">
        <v>91</v>
      </c>
      <c r="AH329" s="96">
        <v>45454</v>
      </c>
      <c r="AI329" t="s">
        <v>106</v>
      </c>
      <c r="AJ329" s="96">
        <v>45454</v>
      </c>
      <c r="AK329" t="s">
        <v>91</v>
      </c>
      <c r="AL329" t="s">
        <v>76</v>
      </c>
      <c r="AQ329" t="s">
        <v>4089</v>
      </c>
      <c r="AR329">
        <v>3042040753</v>
      </c>
      <c r="AS329" t="s">
        <v>4090</v>
      </c>
      <c r="AT329" t="s">
        <v>1179</v>
      </c>
      <c r="AU329" t="s">
        <v>121</v>
      </c>
      <c r="AV329" t="s">
        <v>4091</v>
      </c>
      <c r="AW329" t="s">
        <v>1181</v>
      </c>
      <c r="AX329" t="s">
        <v>123</v>
      </c>
      <c r="AY329" t="s">
        <v>113</v>
      </c>
      <c r="AZ329" t="s">
        <v>124</v>
      </c>
      <c r="BA329" s="96">
        <v>32362</v>
      </c>
      <c r="BB329">
        <v>35</v>
      </c>
      <c r="BC329" t="s">
        <v>4092</v>
      </c>
    </row>
    <row r="330" spans="1:55" ht="22.5" customHeight="1">
      <c r="A330">
        <v>2024</v>
      </c>
      <c r="B330" t="s">
        <v>4093</v>
      </c>
      <c r="C330">
        <v>102862</v>
      </c>
      <c r="D330" t="s">
        <v>57</v>
      </c>
      <c r="E330" t="s">
        <v>4094</v>
      </c>
      <c r="F330" t="s">
        <v>4095</v>
      </c>
      <c r="G330" t="s">
        <v>97</v>
      </c>
      <c r="H330" t="s">
        <v>1168</v>
      </c>
      <c r="I330" t="s">
        <v>1169</v>
      </c>
      <c r="L330" t="s">
        <v>4096</v>
      </c>
      <c r="M330">
        <v>79894957</v>
      </c>
      <c r="N330" t="s">
        <v>4075</v>
      </c>
      <c r="O330">
        <v>1978</v>
      </c>
      <c r="P330">
        <v>20200000</v>
      </c>
      <c r="Q330">
        <v>0</v>
      </c>
      <c r="R330">
        <v>0</v>
      </c>
      <c r="S330">
        <v>20200000</v>
      </c>
      <c r="T330">
        <v>5050000</v>
      </c>
      <c r="W330">
        <v>1</v>
      </c>
      <c r="X330" t="s">
        <v>1171</v>
      </c>
      <c r="Y330" t="s">
        <v>902</v>
      </c>
      <c r="AA330" t="s">
        <v>4097</v>
      </c>
      <c r="AB330" t="s">
        <v>4098</v>
      </c>
      <c r="AC330" t="s">
        <v>161</v>
      </c>
      <c r="AD330" s="96">
        <v>45362</v>
      </c>
      <c r="AE330" s="96">
        <v>45369</v>
      </c>
      <c r="AF330" s="96">
        <v>45458</v>
      </c>
      <c r="AG330" t="s">
        <v>3651</v>
      </c>
      <c r="AH330" s="96">
        <v>45458</v>
      </c>
      <c r="AI330" t="s">
        <v>106</v>
      </c>
      <c r="AJ330" s="96">
        <v>45458</v>
      </c>
      <c r="AK330" t="s">
        <v>3651</v>
      </c>
      <c r="AL330" t="s">
        <v>76</v>
      </c>
      <c r="AQ330" t="s">
        <v>4099</v>
      </c>
      <c r="AR330" t="s">
        <v>4100</v>
      </c>
      <c r="AS330" t="s">
        <v>4101</v>
      </c>
      <c r="AT330" t="s">
        <v>120</v>
      </c>
      <c r="AU330" t="s">
        <v>121</v>
      </c>
      <c r="AV330" t="s">
        <v>4102</v>
      </c>
      <c r="AW330" t="s">
        <v>1195</v>
      </c>
      <c r="AX330" t="s">
        <v>123</v>
      </c>
      <c r="AY330" t="s">
        <v>113</v>
      </c>
      <c r="AZ330" t="s">
        <v>124</v>
      </c>
      <c r="BA330" s="96">
        <v>28469</v>
      </c>
      <c r="BB330">
        <v>46</v>
      </c>
      <c r="BC330" t="s">
        <v>4103</v>
      </c>
    </row>
    <row r="331" spans="1:55" ht="22.5" customHeight="1">
      <c r="A331">
        <v>2024</v>
      </c>
      <c r="B331" t="s">
        <v>4104</v>
      </c>
      <c r="C331">
        <v>102493</v>
      </c>
      <c r="D331" t="s">
        <v>57</v>
      </c>
      <c r="E331" t="s">
        <v>4105</v>
      </c>
      <c r="F331" t="s">
        <v>4106</v>
      </c>
      <c r="G331" t="s">
        <v>97</v>
      </c>
      <c r="H331" t="s">
        <v>1168</v>
      </c>
      <c r="I331" t="s">
        <v>1211</v>
      </c>
      <c r="L331" t="s">
        <v>4107</v>
      </c>
      <c r="M331">
        <v>35467656</v>
      </c>
      <c r="N331" t="s">
        <v>4108</v>
      </c>
      <c r="O331">
        <v>2032</v>
      </c>
      <c r="P331">
        <v>10200000</v>
      </c>
      <c r="Q331">
        <v>0</v>
      </c>
      <c r="R331">
        <v>0</v>
      </c>
      <c r="S331">
        <v>10200000</v>
      </c>
      <c r="T331">
        <v>2550000</v>
      </c>
      <c r="W331">
        <v>5</v>
      </c>
      <c r="X331" t="s">
        <v>1171</v>
      </c>
      <c r="Y331" t="s">
        <v>902</v>
      </c>
      <c r="AA331" t="s">
        <v>2362</v>
      </c>
      <c r="AB331" t="s">
        <v>4109</v>
      </c>
      <c r="AC331" t="s">
        <v>547</v>
      </c>
      <c r="AD331" s="96">
        <v>45359</v>
      </c>
      <c r="AE331" s="96">
        <v>45364</v>
      </c>
      <c r="AF331" s="96">
        <v>45458</v>
      </c>
      <c r="AG331" t="s">
        <v>4058</v>
      </c>
      <c r="AH331" s="96">
        <v>45458</v>
      </c>
      <c r="AI331" t="s">
        <v>106</v>
      </c>
      <c r="AJ331" s="96">
        <v>45458</v>
      </c>
      <c r="AK331" t="s">
        <v>4058</v>
      </c>
      <c r="AL331" t="s">
        <v>76</v>
      </c>
      <c r="AQ331" t="s">
        <v>4110</v>
      </c>
      <c r="AR331">
        <v>3112765348</v>
      </c>
      <c r="AS331" t="s">
        <v>4111</v>
      </c>
      <c r="AT331" t="s">
        <v>1179</v>
      </c>
      <c r="AU331" t="s">
        <v>121</v>
      </c>
      <c r="AV331" t="s">
        <v>4112</v>
      </c>
      <c r="AW331" t="s">
        <v>1181</v>
      </c>
      <c r="AX331" t="s">
        <v>123</v>
      </c>
      <c r="AY331" t="s">
        <v>113</v>
      </c>
      <c r="AZ331" t="s">
        <v>124</v>
      </c>
      <c r="BA331" s="96">
        <v>22221</v>
      </c>
      <c r="BB331">
        <v>63</v>
      </c>
      <c r="BC331" t="s">
        <v>1222</v>
      </c>
    </row>
    <row r="332" spans="1:55" ht="22.5" customHeight="1">
      <c r="A332">
        <v>2024</v>
      </c>
      <c r="B332" t="s">
        <v>4113</v>
      </c>
      <c r="C332">
        <v>102493</v>
      </c>
      <c r="D332" t="s">
        <v>57</v>
      </c>
      <c r="E332" t="s">
        <v>4114</v>
      </c>
      <c r="F332" t="s">
        <v>4115</v>
      </c>
      <c r="G332" t="s">
        <v>97</v>
      </c>
      <c r="H332" t="s">
        <v>1168</v>
      </c>
      <c r="I332" t="s">
        <v>1211</v>
      </c>
      <c r="L332" t="s">
        <v>4116</v>
      </c>
      <c r="M332">
        <v>80822420</v>
      </c>
      <c r="N332" t="s">
        <v>4075</v>
      </c>
      <c r="O332">
        <v>2032</v>
      </c>
      <c r="P332">
        <v>10200000</v>
      </c>
      <c r="Q332">
        <v>0</v>
      </c>
      <c r="R332">
        <v>0</v>
      </c>
      <c r="S332">
        <v>10200000</v>
      </c>
      <c r="T332">
        <v>2550000</v>
      </c>
      <c r="W332">
        <v>5</v>
      </c>
      <c r="X332" t="s">
        <v>1171</v>
      </c>
      <c r="Y332" t="s">
        <v>902</v>
      </c>
      <c r="AA332" t="s">
        <v>2362</v>
      </c>
      <c r="AB332" t="s">
        <v>4117</v>
      </c>
      <c r="AC332" t="s">
        <v>547</v>
      </c>
      <c r="AD332" s="96">
        <v>45359</v>
      </c>
      <c r="AE332" s="96">
        <v>45363</v>
      </c>
      <c r="AF332" s="96">
        <v>45458</v>
      </c>
      <c r="AG332" t="s">
        <v>580</v>
      </c>
      <c r="AH332" s="96">
        <v>45458</v>
      </c>
      <c r="AI332" t="s">
        <v>106</v>
      </c>
      <c r="AJ332" s="96">
        <v>45458</v>
      </c>
      <c r="AK332" t="s">
        <v>580</v>
      </c>
      <c r="AL332" t="s">
        <v>76</v>
      </c>
      <c r="AQ332" t="s">
        <v>4118</v>
      </c>
      <c r="AR332">
        <v>3112528105</v>
      </c>
      <c r="AS332" t="s">
        <v>4119</v>
      </c>
      <c r="AT332" t="s">
        <v>301</v>
      </c>
      <c r="AU332" t="s">
        <v>121</v>
      </c>
      <c r="AV332" t="s">
        <v>4120</v>
      </c>
      <c r="AW332" t="s">
        <v>1195</v>
      </c>
      <c r="AX332" t="s">
        <v>123</v>
      </c>
      <c r="AY332" t="s">
        <v>113</v>
      </c>
      <c r="AZ332" t="s">
        <v>124</v>
      </c>
      <c r="BA332" s="96">
        <v>30813</v>
      </c>
      <c r="BB332">
        <v>40</v>
      </c>
      <c r="BC332" t="s">
        <v>4121</v>
      </c>
    </row>
    <row r="333" spans="1:55" ht="22.5" customHeight="1">
      <c r="A333">
        <v>2024</v>
      </c>
      <c r="B333" t="s">
        <v>4122</v>
      </c>
      <c r="C333">
        <v>102394</v>
      </c>
      <c r="D333" t="s">
        <v>57</v>
      </c>
      <c r="E333" t="s">
        <v>4123</v>
      </c>
      <c r="F333" t="s">
        <v>4124</v>
      </c>
      <c r="G333" t="s">
        <v>97</v>
      </c>
      <c r="H333" t="s">
        <v>1168</v>
      </c>
      <c r="I333" t="s">
        <v>1169</v>
      </c>
      <c r="L333" t="s">
        <v>4125</v>
      </c>
      <c r="M333">
        <v>79151959</v>
      </c>
      <c r="N333" t="s">
        <v>4075</v>
      </c>
      <c r="O333">
        <v>1979</v>
      </c>
      <c r="P333">
        <v>28000000</v>
      </c>
      <c r="Q333">
        <v>0</v>
      </c>
      <c r="R333">
        <v>0</v>
      </c>
      <c r="S333">
        <v>28000000</v>
      </c>
      <c r="T333">
        <v>7000000</v>
      </c>
      <c r="W333">
        <v>5</v>
      </c>
      <c r="X333" t="s">
        <v>1171</v>
      </c>
      <c r="Y333" t="s">
        <v>902</v>
      </c>
      <c r="AA333" t="s">
        <v>3455</v>
      </c>
      <c r="AB333" t="s">
        <v>4126</v>
      </c>
      <c r="AC333" t="s">
        <v>2793</v>
      </c>
      <c r="AD333" s="96">
        <v>45362</v>
      </c>
      <c r="AE333" s="96">
        <v>45363</v>
      </c>
      <c r="AF333" s="96">
        <v>45458</v>
      </c>
      <c r="AG333" t="s">
        <v>580</v>
      </c>
      <c r="AH333" s="96">
        <v>45458</v>
      </c>
      <c r="AI333" t="s">
        <v>106</v>
      </c>
      <c r="AJ333" s="96">
        <v>45458</v>
      </c>
      <c r="AK333" t="s">
        <v>580</v>
      </c>
      <c r="AL333" t="s">
        <v>76</v>
      </c>
      <c r="AQ333" t="s">
        <v>4127</v>
      </c>
      <c r="AR333">
        <v>3124505544</v>
      </c>
      <c r="AS333" t="s">
        <v>4128</v>
      </c>
      <c r="AT333" t="s">
        <v>136</v>
      </c>
      <c r="AU333" t="s">
        <v>121</v>
      </c>
      <c r="AV333" t="s">
        <v>4129</v>
      </c>
      <c r="AW333" t="s">
        <v>1195</v>
      </c>
      <c r="AX333" t="s">
        <v>123</v>
      </c>
      <c r="AY333" t="s">
        <v>113</v>
      </c>
      <c r="AZ333" t="s">
        <v>124</v>
      </c>
      <c r="BA333" s="96">
        <v>22126</v>
      </c>
      <c r="BB333">
        <v>63</v>
      </c>
      <c r="BC333" t="s">
        <v>4130</v>
      </c>
    </row>
    <row r="334" spans="1:55" ht="22.5" customHeight="1">
      <c r="A334">
        <v>2024</v>
      </c>
      <c r="B334" t="s">
        <v>4131</v>
      </c>
      <c r="C334">
        <v>102474</v>
      </c>
      <c r="D334" t="s">
        <v>57</v>
      </c>
      <c r="E334" t="s">
        <v>4132</v>
      </c>
      <c r="F334" t="s">
        <v>4133</v>
      </c>
      <c r="G334" t="s">
        <v>97</v>
      </c>
      <c r="H334" t="s">
        <v>1168</v>
      </c>
      <c r="I334" t="s">
        <v>1169</v>
      </c>
      <c r="L334" t="s">
        <v>4134</v>
      </c>
      <c r="M334">
        <v>1033769482</v>
      </c>
      <c r="N334" t="s">
        <v>4075</v>
      </c>
      <c r="O334">
        <v>1979</v>
      </c>
      <c r="P334">
        <v>20200000</v>
      </c>
      <c r="Q334">
        <v>0</v>
      </c>
      <c r="R334">
        <v>0</v>
      </c>
      <c r="S334">
        <v>20200000</v>
      </c>
      <c r="T334">
        <v>5050000</v>
      </c>
      <c r="W334">
        <v>5</v>
      </c>
      <c r="X334" t="s">
        <v>1171</v>
      </c>
      <c r="Y334" t="s">
        <v>902</v>
      </c>
      <c r="AA334" t="s">
        <v>2340</v>
      </c>
      <c r="AB334" t="s">
        <v>4135</v>
      </c>
      <c r="AC334" t="s">
        <v>1216</v>
      </c>
      <c r="AD334" s="96">
        <v>45362</v>
      </c>
      <c r="AE334" s="96">
        <v>45363</v>
      </c>
      <c r="AF334" s="96">
        <v>45458</v>
      </c>
      <c r="AG334" t="s">
        <v>580</v>
      </c>
      <c r="AH334" s="96">
        <v>45458</v>
      </c>
      <c r="AI334" t="s">
        <v>106</v>
      </c>
      <c r="AJ334" s="96">
        <v>45458</v>
      </c>
      <c r="AK334" t="s">
        <v>580</v>
      </c>
      <c r="AL334" t="s">
        <v>76</v>
      </c>
      <c r="AQ334" t="s">
        <v>4136</v>
      </c>
      <c r="AR334">
        <v>3214705668</v>
      </c>
      <c r="AS334" t="s">
        <v>4137</v>
      </c>
      <c r="AT334" t="s">
        <v>1868</v>
      </c>
      <c r="AU334" t="s">
        <v>121</v>
      </c>
      <c r="AV334" t="s">
        <v>4138</v>
      </c>
      <c r="AW334" t="s">
        <v>1195</v>
      </c>
      <c r="AX334" t="s">
        <v>123</v>
      </c>
      <c r="AY334" t="s">
        <v>4139</v>
      </c>
      <c r="AZ334" t="s">
        <v>2443</v>
      </c>
      <c r="BA334" s="96">
        <v>34566</v>
      </c>
      <c r="BB334">
        <v>29</v>
      </c>
      <c r="BC334" t="s">
        <v>4081</v>
      </c>
    </row>
    <row r="335" spans="1:55" ht="22.5" customHeight="1">
      <c r="A335">
        <v>2024</v>
      </c>
      <c r="B335" t="s">
        <v>4140</v>
      </c>
      <c r="C335">
        <v>102364</v>
      </c>
      <c r="D335" t="s">
        <v>57</v>
      </c>
      <c r="E335" t="s">
        <v>4141</v>
      </c>
      <c r="F335" t="s">
        <v>4142</v>
      </c>
      <c r="G335" t="s">
        <v>97</v>
      </c>
      <c r="H335" t="s">
        <v>1168</v>
      </c>
      <c r="I335" t="s">
        <v>1169</v>
      </c>
      <c r="L335" t="s">
        <v>4143</v>
      </c>
      <c r="M335">
        <v>80205159</v>
      </c>
      <c r="N335" t="s">
        <v>4075</v>
      </c>
      <c r="O335">
        <v>1953</v>
      </c>
      <c r="P335">
        <v>20200000</v>
      </c>
      <c r="Q335">
        <v>0</v>
      </c>
      <c r="R335">
        <v>0</v>
      </c>
      <c r="S335">
        <v>20200000</v>
      </c>
      <c r="T335">
        <v>5050000</v>
      </c>
      <c r="W335">
        <v>3</v>
      </c>
      <c r="X335" t="s">
        <v>1171</v>
      </c>
      <c r="Y335" t="s">
        <v>902</v>
      </c>
      <c r="AA335" t="s">
        <v>1173</v>
      </c>
      <c r="AB335" t="s">
        <v>4144</v>
      </c>
      <c r="AC335" t="s">
        <v>633</v>
      </c>
      <c r="AD335" s="96">
        <v>45362</v>
      </c>
      <c r="AE335" s="96">
        <v>45364</v>
      </c>
      <c r="AF335" s="96">
        <v>45458</v>
      </c>
      <c r="AG335" t="s">
        <v>4058</v>
      </c>
      <c r="AH335" s="96">
        <v>45458</v>
      </c>
      <c r="AI335" t="s">
        <v>106</v>
      </c>
      <c r="AJ335" s="96">
        <v>45458</v>
      </c>
      <c r="AK335" t="s">
        <v>4058</v>
      </c>
      <c r="AL335" t="s">
        <v>76</v>
      </c>
      <c r="AQ335" t="s">
        <v>4145</v>
      </c>
      <c r="AR335">
        <v>3133208080</v>
      </c>
      <c r="AS335" t="s">
        <v>4146</v>
      </c>
      <c r="AT335" t="s">
        <v>854</v>
      </c>
      <c r="AU335" t="s">
        <v>121</v>
      </c>
      <c r="AV335" t="s">
        <v>4147</v>
      </c>
      <c r="AW335" t="s">
        <v>1195</v>
      </c>
      <c r="AX335" t="s">
        <v>123</v>
      </c>
      <c r="AY335" t="s">
        <v>113</v>
      </c>
      <c r="AZ335" t="s">
        <v>124</v>
      </c>
      <c r="BA335" s="96">
        <v>30866</v>
      </c>
      <c r="BB335">
        <v>39</v>
      </c>
      <c r="BC335" t="s">
        <v>4148</v>
      </c>
    </row>
    <row r="336" spans="1:55" ht="22.5" customHeight="1">
      <c r="A336">
        <v>2024</v>
      </c>
      <c r="B336" t="s">
        <v>4149</v>
      </c>
      <c r="C336">
        <v>102943</v>
      </c>
      <c r="D336" t="s">
        <v>57</v>
      </c>
      <c r="E336" t="s">
        <v>4150</v>
      </c>
      <c r="F336" t="s">
        <v>4151</v>
      </c>
      <c r="G336" t="s">
        <v>97</v>
      </c>
      <c r="H336" t="s">
        <v>1168</v>
      </c>
      <c r="I336" t="s">
        <v>1169</v>
      </c>
      <c r="L336" t="s">
        <v>4152</v>
      </c>
      <c r="M336">
        <v>79115862</v>
      </c>
      <c r="N336" t="s">
        <v>4153</v>
      </c>
      <c r="O336">
        <v>1978</v>
      </c>
      <c r="P336">
        <v>21000000</v>
      </c>
      <c r="Q336">
        <v>0</v>
      </c>
      <c r="R336">
        <v>0</v>
      </c>
      <c r="S336">
        <v>21000000</v>
      </c>
      <c r="T336">
        <v>7000000</v>
      </c>
      <c r="W336">
        <v>1</v>
      </c>
      <c r="X336" t="s">
        <v>1171</v>
      </c>
      <c r="Y336" t="s">
        <v>902</v>
      </c>
      <c r="AA336" t="s">
        <v>4154</v>
      </c>
      <c r="AB336" t="s">
        <v>4155</v>
      </c>
      <c r="AC336" t="s">
        <v>104</v>
      </c>
      <c r="AD336" s="96">
        <v>45359</v>
      </c>
      <c r="AE336" s="96">
        <v>45362</v>
      </c>
      <c r="AF336" s="96">
        <v>45453</v>
      </c>
      <c r="AG336" t="s">
        <v>91</v>
      </c>
      <c r="AH336" s="96">
        <v>45453</v>
      </c>
      <c r="AI336" t="s">
        <v>106</v>
      </c>
      <c r="AJ336" s="96">
        <v>45453</v>
      </c>
      <c r="AK336" t="s">
        <v>91</v>
      </c>
      <c r="AL336" t="s">
        <v>76</v>
      </c>
      <c r="AQ336" t="s">
        <v>4156</v>
      </c>
      <c r="AR336">
        <v>3017297199</v>
      </c>
      <c r="AS336" t="s">
        <v>4157</v>
      </c>
      <c r="AT336" t="s">
        <v>2110</v>
      </c>
      <c r="AU336" t="s">
        <v>121</v>
      </c>
      <c r="AV336" t="s">
        <v>4158</v>
      </c>
      <c r="AW336" t="s">
        <v>1195</v>
      </c>
      <c r="AX336" t="s">
        <v>123</v>
      </c>
      <c r="AY336" t="s">
        <v>1364</v>
      </c>
      <c r="AZ336" t="s">
        <v>1365</v>
      </c>
      <c r="BA336" s="96">
        <v>21726</v>
      </c>
      <c r="BB336">
        <v>64</v>
      </c>
      <c r="BC336" t="s">
        <v>4159</v>
      </c>
    </row>
    <row r="337" spans="1:55" ht="22.5" customHeight="1">
      <c r="A337">
        <v>2024</v>
      </c>
      <c r="B337" t="s">
        <v>4160</v>
      </c>
      <c r="C337">
        <v>102521</v>
      </c>
      <c r="D337" t="s">
        <v>57</v>
      </c>
      <c r="E337" t="s">
        <v>4161</v>
      </c>
      <c r="F337" t="s">
        <v>4162</v>
      </c>
      <c r="G337" t="s">
        <v>97</v>
      </c>
      <c r="H337" t="s">
        <v>1168</v>
      </c>
      <c r="I337" t="s">
        <v>1211</v>
      </c>
      <c r="L337" t="s">
        <v>4163</v>
      </c>
      <c r="M337">
        <v>1018407205</v>
      </c>
      <c r="N337" t="s">
        <v>4075</v>
      </c>
      <c r="O337">
        <v>1979</v>
      </c>
      <c r="P337">
        <v>26833334</v>
      </c>
      <c r="Q337">
        <v>0</v>
      </c>
      <c r="R337">
        <v>0</v>
      </c>
      <c r="S337">
        <v>26833334</v>
      </c>
      <c r="T337">
        <v>7000000</v>
      </c>
      <c r="W337">
        <v>4</v>
      </c>
      <c r="X337" t="s">
        <v>1171</v>
      </c>
      <c r="Y337" t="s">
        <v>902</v>
      </c>
      <c r="AA337" t="s">
        <v>2624</v>
      </c>
      <c r="AB337" t="s">
        <v>4164</v>
      </c>
      <c r="AC337" t="s">
        <v>1451</v>
      </c>
      <c r="AD337" s="96">
        <v>45359</v>
      </c>
      <c r="AE337" s="96">
        <v>45364</v>
      </c>
      <c r="AF337" s="96">
        <v>45458</v>
      </c>
      <c r="AG337" t="s">
        <v>4058</v>
      </c>
      <c r="AH337" s="96">
        <v>45458</v>
      </c>
      <c r="AI337" t="s">
        <v>106</v>
      </c>
      <c r="AJ337" s="96">
        <v>45458</v>
      </c>
      <c r="AK337" t="s">
        <v>4058</v>
      </c>
      <c r="AL337" t="s">
        <v>76</v>
      </c>
      <c r="AQ337" t="s">
        <v>4165</v>
      </c>
      <c r="AR337">
        <v>3138063879</v>
      </c>
      <c r="AS337" t="s">
        <v>4166</v>
      </c>
      <c r="AT337" t="s">
        <v>854</v>
      </c>
      <c r="AU337" t="s">
        <v>121</v>
      </c>
      <c r="AV337" t="s">
        <v>4167</v>
      </c>
      <c r="AW337" t="s">
        <v>1181</v>
      </c>
      <c r="AX337" t="s">
        <v>123</v>
      </c>
      <c r="AY337" t="s">
        <v>113</v>
      </c>
      <c r="AZ337" t="s">
        <v>124</v>
      </c>
      <c r="BA337" s="96">
        <v>31693</v>
      </c>
      <c r="BB337">
        <v>37</v>
      </c>
      <c r="BC337" t="s">
        <v>4168</v>
      </c>
    </row>
    <row r="338" spans="1:55" ht="22.5" customHeight="1">
      <c r="A338">
        <v>2024</v>
      </c>
      <c r="B338" t="s">
        <v>4169</v>
      </c>
      <c r="C338">
        <v>102371</v>
      </c>
      <c r="D338" t="s">
        <v>57</v>
      </c>
      <c r="E338" t="s">
        <v>4170</v>
      </c>
      <c r="F338" t="s">
        <v>4171</v>
      </c>
      <c r="G338" t="s">
        <v>97</v>
      </c>
      <c r="H338" t="s">
        <v>1168</v>
      </c>
      <c r="I338" t="s">
        <v>1211</v>
      </c>
      <c r="L338" t="s">
        <v>4172</v>
      </c>
      <c r="M338">
        <v>79049993</v>
      </c>
      <c r="N338" t="s">
        <v>4075</v>
      </c>
      <c r="O338">
        <v>1978</v>
      </c>
      <c r="P338">
        <v>10200000</v>
      </c>
      <c r="Q338">
        <v>0</v>
      </c>
      <c r="R338">
        <v>0</v>
      </c>
      <c r="S338">
        <v>10200000</v>
      </c>
      <c r="T338">
        <v>2550000</v>
      </c>
      <c r="W338">
        <v>4</v>
      </c>
      <c r="X338" t="s">
        <v>1171</v>
      </c>
      <c r="Y338" t="s">
        <v>902</v>
      </c>
      <c r="AA338" t="s">
        <v>4173</v>
      </c>
      <c r="AB338" t="s">
        <v>4174</v>
      </c>
      <c r="AC338" t="s">
        <v>116</v>
      </c>
      <c r="AD338" s="96">
        <v>45358</v>
      </c>
      <c r="AE338" s="96">
        <v>45364</v>
      </c>
      <c r="AF338" s="96">
        <v>45458</v>
      </c>
      <c r="AG338" t="s">
        <v>4058</v>
      </c>
      <c r="AH338" s="96">
        <v>45458</v>
      </c>
      <c r="AI338" t="s">
        <v>106</v>
      </c>
      <c r="AJ338" s="96">
        <v>45458</v>
      </c>
      <c r="AK338" t="s">
        <v>4058</v>
      </c>
      <c r="AL338" t="s">
        <v>76</v>
      </c>
      <c r="AQ338" t="s">
        <v>4175</v>
      </c>
      <c r="AR338">
        <v>3114489943</v>
      </c>
      <c r="AS338" t="s">
        <v>4176</v>
      </c>
      <c r="AT338" t="s">
        <v>136</v>
      </c>
      <c r="AU338" t="s">
        <v>121</v>
      </c>
      <c r="AV338" t="s">
        <v>4177</v>
      </c>
      <c r="AW338" t="s">
        <v>1195</v>
      </c>
      <c r="AX338" t="s">
        <v>123</v>
      </c>
      <c r="AY338" t="s">
        <v>113</v>
      </c>
      <c r="AZ338" t="s">
        <v>124</v>
      </c>
      <c r="BA338" s="96">
        <v>24339</v>
      </c>
      <c r="BB338">
        <v>57</v>
      </c>
      <c r="BC338" t="s">
        <v>1222</v>
      </c>
    </row>
    <row r="339" spans="1:55" ht="22.5" customHeight="1">
      <c r="A339">
        <v>2024</v>
      </c>
      <c r="B339" t="s">
        <v>4178</v>
      </c>
      <c r="C339">
        <v>102473</v>
      </c>
      <c r="D339" t="s">
        <v>57</v>
      </c>
      <c r="E339" t="s">
        <v>4179</v>
      </c>
      <c r="F339" t="s">
        <v>4180</v>
      </c>
      <c r="G339" t="s">
        <v>97</v>
      </c>
      <c r="H339" t="s">
        <v>1168</v>
      </c>
      <c r="I339" t="s">
        <v>1211</v>
      </c>
      <c r="L339" t="s">
        <v>4181</v>
      </c>
      <c r="M339">
        <v>19301839</v>
      </c>
      <c r="N339" t="s">
        <v>4075</v>
      </c>
      <c r="O339">
        <v>1978</v>
      </c>
      <c r="P339">
        <v>10200000</v>
      </c>
      <c r="Q339">
        <v>0</v>
      </c>
      <c r="R339">
        <v>0</v>
      </c>
      <c r="S339">
        <v>10200000</v>
      </c>
      <c r="T339">
        <v>2550000</v>
      </c>
      <c r="W339">
        <v>4</v>
      </c>
      <c r="X339" t="s">
        <v>1171</v>
      </c>
      <c r="Y339" t="s">
        <v>902</v>
      </c>
      <c r="AA339" t="s">
        <v>4182</v>
      </c>
      <c r="AB339" t="s">
        <v>4183</v>
      </c>
      <c r="AC339" t="s">
        <v>104</v>
      </c>
      <c r="AD339" s="96">
        <v>45358</v>
      </c>
      <c r="AE339" s="96">
        <v>45363</v>
      </c>
      <c r="AF339" s="96">
        <v>45458</v>
      </c>
      <c r="AG339" t="s">
        <v>580</v>
      </c>
      <c r="AH339" s="96">
        <v>45458</v>
      </c>
      <c r="AI339" t="s">
        <v>106</v>
      </c>
      <c r="AJ339" s="96">
        <v>45458</v>
      </c>
      <c r="AK339" t="s">
        <v>580</v>
      </c>
      <c r="AL339" t="s">
        <v>76</v>
      </c>
      <c r="AQ339" t="s">
        <v>4184</v>
      </c>
      <c r="AR339">
        <v>3104794506</v>
      </c>
      <c r="AS339" t="s">
        <v>4185</v>
      </c>
      <c r="AT339" t="s">
        <v>136</v>
      </c>
      <c r="AU339" t="s">
        <v>121</v>
      </c>
      <c r="AV339" t="s">
        <v>4186</v>
      </c>
      <c r="AW339" t="s">
        <v>1195</v>
      </c>
      <c r="AX339" t="s">
        <v>123</v>
      </c>
      <c r="AY339" t="s">
        <v>113</v>
      </c>
      <c r="AZ339" t="s">
        <v>124</v>
      </c>
      <c r="BA339" s="96">
        <v>21012</v>
      </c>
      <c r="BB339">
        <v>66</v>
      </c>
      <c r="BC339" t="s">
        <v>1222</v>
      </c>
    </row>
    <row r="340" spans="1:55" ht="22.5" customHeight="1">
      <c r="A340">
        <v>2024</v>
      </c>
      <c r="B340" t="s">
        <v>4187</v>
      </c>
      <c r="C340">
        <v>102414</v>
      </c>
      <c r="D340" t="s">
        <v>57</v>
      </c>
      <c r="E340" t="s">
        <v>4188</v>
      </c>
      <c r="F340" t="s">
        <v>4189</v>
      </c>
      <c r="G340" t="s">
        <v>97</v>
      </c>
      <c r="H340" t="s">
        <v>1168</v>
      </c>
      <c r="I340" t="s">
        <v>1211</v>
      </c>
      <c r="L340" t="s">
        <v>4190</v>
      </c>
      <c r="M340">
        <v>80005591</v>
      </c>
      <c r="N340" t="s">
        <v>4191</v>
      </c>
      <c r="O340">
        <v>1978</v>
      </c>
      <c r="P340">
        <v>28000000</v>
      </c>
      <c r="Q340">
        <v>0</v>
      </c>
      <c r="R340">
        <v>0</v>
      </c>
      <c r="S340">
        <v>28000000</v>
      </c>
      <c r="T340">
        <v>7000000</v>
      </c>
      <c r="W340">
        <v>1</v>
      </c>
      <c r="X340" t="s">
        <v>1171</v>
      </c>
      <c r="Y340" t="s">
        <v>902</v>
      </c>
      <c r="AA340" t="s">
        <v>4192</v>
      </c>
      <c r="AB340" t="s">
        <v>4193</v>
      </c>
      <c r="AC340" t="s">
        <v>234</v>
      </c>
      <c r="AD340" s="96">
        <v>45358</v>
      </c>
      <c r="AE340" s="96">
        <v>45362</v>
      </c>
      <c r="AF340" s="96">
        <v>45458</v>
      </c>
      <c r="AG340" t="s">
        <v>4194</v>
      </c>
      <c r="AH340" s="96">
        <v>45458</v>
      </c>
      <c r="AI340" t="s">
        <v>106</v>
      </c>
      <c r="AJ340" s="96">
        <v>45458</v>
      </c>
      <c r="AK340" t="s">
        <v>4194</v>
      </c>
      <c r="AL340" t="s">
        <v>76</v>
      </c>
      <c r="AQ340" t="s">
        <v>4195</v>
      </c>
      <c r="AR340">
        <v>3106695285</v>
      </c>
      <c r="AS340" t="s">
        <v>4196</v>
      </c>
      <c r="AT340" t="s">
        <v>136</v>
      </c>
      <c r="AU340" t="s">
        <v>121</v>
      </c>
      <c r="AV340" t="s">
        <v>4197</v>
      </c>
      <c r="AW340" t="s">
        <v>1195</v>
      </c>
      <c r="AX340" t="s">
        <v>123</v>
      </c>
      <c r="AY340" t="s">
        <v>113</v>
      </c>
      <c r="AZ340" t="s">
        <v>124</v>
      </c>
      <c r="BA340" s="96">
        <v>28942</v>
      </c>
      <c r="BB340">
        <v>45</v>
      </c>
      <c r="BC340" t="s">
        <v>4198</v>
      </c>
    </row>
    <row r="341" spans="1:55" ht="22.5" customHeight="1">
      <c r="A341">
        <v>2024</v>
      </c>
      <c r="B341" t="s">
        <v>4199</v>
      </c>
      <c r="C341">
        <v>102514</v>
      </c>
      <c r="D341" t="s">
        <v>57</v>
      </c>
      <c r="E341" t="s">
        <v>4200</v>
      </c>
      <c r="F341" t="s">
        <v>4201</v>
      </c>
      <c r="G341" t="s">
        <v>97</v>
      </c>
      <c r="H341" t="s">
        <v>1168</v>
      </c>
      <c r="I341" t="s">
        <v>1169</v>
      </c>
      <c r="L341" t="s">
        <v>4202</v>
      </c>
      <c r="M341">
        <v>1233889957</v>
      </c>
      <c r="N341" t="s">
        <v>4191</v>
      </c>
      <c r="O341">
        <v>1978</v>
      </c>
      <c r="P341">
        <v>20200000</v>
      </c>
      <c r="Q341">
        <v>0</v>
      </c>
      <c r="R341">
        <v>0</v>
      </c>
      <c r="S341">
        <v>20200000</v>
      </c>
      <c r="T341">
        <v>5050000</v>
      </c>
      <c r="W341">
        <v>1</v>
      </c>
      <c r="X341" t="s">
        <v>1171</v>
      </c>
      <c r="Y341" t="s">
        <v>902</v>
      </c>
      <c r="AA341" t="s">
        <v>4203</v>
      </c>
      <c r="AB341" t="s">
        <v>4204</v>
      </c>
      <c r="AC341" t="s">
        <v>1451</v>
      </c>
      <c r="AD341" s="96">
        <v>45358</v>
      </c>
      <c r="AE341" s="96">
        <v>45363</v>
      </c>
      <c r="AF341" s="96">
        <v>45458</v>
      </c>
      <c r="AG341" t="s">
        <v>580</v>
      </c>
      <c r="AH341" s="96">
        <v>45458</v>
      </c>
      <c r="AI341" t="s">
        <v>106</v>
      </c>
      <c r="AJ341" s="96">
        <v>45458</v>
      </c>
      <c r="AK341" t="s">
        <v>580</v>
      </c>
      <c r="AL341" t="s">
        <v>76</v>
      </c>
      <c r="AQ341" t="s">
        <v>4205</v>
      </c>
      <c r="AR341" t="s">
        <v>4206</v>
      </c>
      <c r="AS341" t="s">
        <v>4207</v>
      </c>
      <c r="AT341" t="s">
        <v>1179</v>
      </c>
      <c r="AU341" t="s">
        <v>121</v>
      </c>
      <c r="AV341" t="s">
        <v>4208</v>
      </c>
      <c r="AW341" t="s">
        <v>1181</v>
      </c>
      <c r="AX341" t="s">
        <v>123</v>
      </c>
      <c r="AY341" t="s">
        <v>113</v>
      </c>
      <c r="AZ341" t="s">
        <v>124</v>
      </c>
      <c r="BA341" s="96">
        <v>35516</v>
      </c>
      <c r="BB341">
        <v>27</v>
      </c>
      <c r="BC341" t="s">
        <v>4209</v>
      </c>
    </row>
    <row r="342" spans="1:55" ht="22.5" customHeight="1">
      <c r="A342">
        <v>2024</v>
      </c>
      <c r="B342" t="s">
        <v>4210</v>
      </c>
      <c r="C342">
        <v>102375</v>
      </c>
      <c r="D342" t="s">
        <v>57</v>
      </c>
      <c r="E342" t="s">
        <v>4211</v>
      </c>
      <c r="F342" t="s">
        <v>4212</v>
      </c>
      <c r="G342" t="s">
        <v>97</v>
      </c>
      <c r="H342" t="s">
        <v>1168</v>
      </c>
      <c r="I342" t="s">
        <v>1211</v>
      </c>
      <c r="L342" t="s">
        <v>4213</v>
      </c>
      <c r="M342">
        <v>53115883</v>
      </c>
      <c r="N342" t="s">
        <v>4075</v>
      </c>
      <c r="O342">
        <v>1979</v>
      </c>
      <c r="P342">
        <v>10200000</v>
      </c>
      <c r="Q342">
        <v>0</v>
      </c>
      <c r="R342">
        <v>0</v>
      </c>
      <c r="S342">
        <v>10200000</v>
      </c>
      <c r="T342">
        <v>2550000</v>
      </c>
      <c r="W342">
        <v>1</v>
      </c>
      <c r="X342" t="s">
        <v>1171</v>
      </c>
      <c r="Y342" t="s">
        <v>902</v>
      </c>
      <c r="AA342" t="s">
        <v>2938</v>
      </c>
      <c r="AB342" t="s">
        <v>4214</v>
      </c>
      <c r="AC342" t="s">
        <v>3206</v>
      </c>
      <c r="AD342" s="96">
        <v>45358</v>
      </c>
      <c r="AE342" s="96">
        <v>45363</v>
      </c>
      <c r="AF342" s="96">
        <v>45458</v>
      </c>
      <c r="AG342" t="s">
        <v>580</v>
      </c>
      <c r="AH342" s="96">
        <v>45458</v>
      </c>
      <c r="AI342" t="s">
        <v>106</v>
      </c>
      <c r="AJ342" s="96">
        <v>45458</v>
      </c>
      <c r="AK342" t="s">
        <v>580</v>
      </c>
      <c r="AL342" t="s">
        <v>76</v>
      </c>
      <c r="AQ342" t="s">
        <v>4215</v>
      </c>
      <c r="AR342">
        <v>3222214432</v>
      </c>
      <c r="AS342" t="s">
        <v>4216</v>
      </c>
      <c r="AT342" t="s">
        <v>120</v>
      </c>
      <c r="AU342" t="s">
        <v>121</v>
      </c>
      <c r="AV342" t="s">
        <v>4217</v>
      </c>
      <c r="AW342" t="s">
        <v>1181</v>
      </c>
      <c r="AX342" t="s">
        <v>123</v>
      </c>
      <c r="AY342" t="s">
        <v>3110</v>
      </c>
      <c r="AZ342" t="s">
        <v>1261</v>
      </c>
      <c r="BA342" s="96">
        <v>31005</v>
      </c>
      <c r="BB342">
        <v>39</v>
      </c>
      <c r="BC342" t="s">
        <v>4218</v>
      </c>
    </row>
    <row r="343" spans="1:55" ht="22.5" customHeight="1">
      <c r="A343">
        <v>2024</v>
      </c>
      <c r="B343" t="s">
        <v>4219</v>
      </c>
      <c r="C343">
        <v>102482</v>
      </c>
      <c r="D343" t="s">
        <v>57</v>
      </c>
      <c r="E343" t="s">
        <v>4220</v>
      </c>
      <c r="F343" t="s">
        <v>4221</v>
      </c>
      <c r="G343" t="s">
        <v>97</v>
      </c>
      <c r="H343" t="s">
        <v>1168</v>
      </c>
      <c r="I343" t="s">
        <v>1169</v>
      </c>
      <c r="L343" t="s">
        <v>4222</v>
      </c>
      <c r="M343">
        <v>52336246</v>
      </c>
      <c r="N343" t="s">
        <v>4075</v>
      </c>
      <c r="O343">
        <v>1978</v>
      </c>
      <c r="P343">
        <v>28000000</v>
      </c>
      <c r="Q343">
        <v>0</v>
      </c>
      <c r="R343">
        <v>0</v>
      </c>
      <c r="S343">
        <v>28000000</v>
      </c>
      <c r="T343">
        <v>7000000</v>
      </c>
      <c r="W343">
        <v>1</v>
      </c>
      <c r="X343" t="s">
        <v>1171</v>
      </c>
      <c r="Y343" t="s">
        <v>902</v>
      </c>
      <c r="AA343" t="s">
        <v>4223</v>
      </c>
      <c r="AB343" t="s">
        <v>4224</v>
      </c>
      <c r="AC343" t="s">
        <v>116</v>
      </c>
      <c r="AD343" s="96">
        <v>45358</v>
      </c>
      <c r="AE343" s="96">
        <v>45358</v>
      </c>
      <c r="AF343" s="96">
        <v>45458</v>
      </c>
      <c r="AG343" t="s">
        <v>896</v>
      </c>
      <c r="AH343" s="96">
        <v>45458</v>
      </c>
      <c r="AI343" t="s">
        <v>106</v>
      </c>
      <c r="AJ343" s="96">
        <v>45458</v>
      </c>
      <c r="AK343" t="s">
        <v>896</v>
      </c>
      <c r="AL343" t="s">
        <v>76</v>
      </c>
      <c r="AQ343" t="s">
        <v>4225</v>
      </c>
      <c r="AR343">
        <v>3142348301</v>
      </c>
      <c r="AS343" t="s">
        <v>4226</v>
      </c>
      <c r="AT343" t="s">
        <v>136</v>
      </c>
      <c r="AU343" t="s">
        <v>121</v>
      </c>
      <c r="AV343" t="s">
        <v>4227</v>
      </c>
      <c r="AW343" t="s">
        <v>1181</v>
      </c>
      <c r="AX343" t="s">
        <v>123</v>
      </c>
      <c r="AY343" t="s">
        <v>113</v>
      </c>
      <c r="AZ343" t="s">
        <v>124</v>
      </c>
      <c r="BA343" s="96">
        <v>27989</v>
      </c>
      <c r="BB343">
        <v>47</v>
      </c>
      <c r="BC343" t="s">
        <v>2911</v>
      </c>
    </row>
    <row r="344" spans="1:55" ht="22.5" customHeight="1">
      <c r="A344">
        <v>2024</v>
      </c>
      <c r="B344" t="s">
        <v>4228</v>
      </c>
      <c r="C344">
        <v>102375</v>
      </c>
      <c r="D344" t="s">
        <v>57</v>
      </c>
      <c r="E344" t="s">
        <v>4229</v>
      </c>
      <c r="F344" t="s">
        <v>4230</v>
      </c>
      <c r="G344" t="s">
        <v>97</v>
      </c>
      <c r="H344" t="s">
        <v>1168</v>
      </c>
      <c r="I344" t="s">
        <v>1211</v>
      </c>
      <c r="L344" t="s">
        <v>4231</v>
      </c>
      <c r="M344">
        <v>28124871</v>
      </c>
      <c r="N344" t="s">
        <v>4232</v>
      </c>
      <c r="O344">
        <v>1979</v>
      </c>
      <c r="P344">
        <v>10200000</v>
      </c>
      <c r="Q344">
        <v>0</v>
      </c>
      <c r="R344">
        <v>0</v>
      </c>
      <c r="S344">
        <v>10200000</v>
      </c>
      <c r="T344">
        <v>2550000</v>
      </c>
      <c r="W344">
        <v>1</v>
      </c>
      <c r="X344" t="s">
        <v>1171</v>
      </c>
      <c r="Y344" t="s">
        <v>902</v>
      </c>
      <c r="AA344" t="s">
        <v>2938</v>
      </c>
      <c r="AB344" t="s">
        <v>4233</v>
      </c>
      <c r="AC344" t="s">
        <v>3186</v>
      </c>
      <c r="AD344" s="96">
        <v>45357</v>
      </c>
      <c r="AE344" s="96">
        <v>45358</v>
      </c>
      <c r="AF344" s="96">
        <v>45458</v>
      </c>
      <c r="AG344" t="s">
        <v>896</v>
      </c>
      <c r="AH344" s="96">
        <v>45458</v>
      </c>
      <c r="AI344" t="s">
        <v>106</v>
      </c>
      <c r="AJ344" s="96">
        <v>45458</v>
      </c>
      <c r="AK344" t="s">
        <v>896</v>
      </c>
      <c r="AL344" t="s">
        <v>76</v>
      </c>
      <c r="AQ344" t="s">
        <v>4234</v>
      </c>
      <c r="AR344">
        <v>3138950684</v>
      </c>
      <c r="AS344" t="s">
        <v>4235</v>
      </c>
      <c r="AT344" t="s">
        <v>1179</v>
      </c>
      <c r="AU344" t="s">
        <v>121</v>
      </c>
      <c r="AV344" t="s">
        <v>4236</v>
      </c>
      <c r="AW344" t="s">
        <v>1181</v>
      </c>
      <c r="AX344" t="s">
        <v>123</v>
      </c>
      <c r="AY344" t="s">
        <v>4237</v>
      </c>
      <c r="AZ344" t="s">
        <v>2534</v>
      </c>
      <c r="BA344" s="96">
        <v>28495</v>
      </c>
      <c r="BB344">
        <v>46</v>
      </c>
      <c r="BC344" t="s">
        <v>4238</v>
      </c>
    </row>
    <row r="345" spans="1:55" ht="22.5" customHeight="1">
      <c r="A345">
        <v>2024</v>
      </c>
      <c r="B345" t="s">
        <v>4239</v>
      </c>
      <c r="C345">
        <v>102346</v>
      </c>
      <c r="D345" t="s">
        <v>57</v>
      </c>
      <c r="E345" t="s">
        <v>4240</v>
      </c>
      <c r="F345" t="s">
        <v>4241</v>
      </c>
      <c r="G345" t="s">
        <v>97</v>
      </c>
      <c r="H345" t="s">
        <v>1168</v>
      </c>
      <c r="I345" t="s">
        <v>1169</v>
      </c>
      <c r="L345" t="s">
        <v>4242</v>
      </c>
      <c r="M345">
        <v>1065834135</v>
      </c>
      <c r="N345" t="s">
        <v>4243</v>
      </c>
      <c r="O345">
        <v>1978</v>
      </c>
      <c r="P345">
        <v>20200000</v>
      </c>
      <c r="Q345">
        <v>0</v>
      </c>
      <c r="R345">
        <v>0</v>
      </c>
      <c r="S345">
        <v>20200000</v>
      </c>
      <c r="T345">
        <v>5050000</v>
      </c>
      <c r="W345">
        <v>5</v>
      </c>
      <c r="X345" t="s">
        <v>1171</v>
      </c>
      <c r="Y345" t="s">
        <v>902</v>
      </c>
      <c r="AA345" t="s">
        <v>4244</v>
      </c>
      <c r="AB345" t="s">
        <v>4245</v>
      </c>
      <c r="AC345" t="s">
        <v>2494</v>
      </c>
      <c r="AD345" s="96">
        <v>45357</v>
      </c>
      <c r="AE345" s="96">
        <v>45362</v>
      </c>
      <c r="AF345" s="96">
        <v>45458</v>
      </c>
      <c r="AG345" t="s">
        <v>4194</v>
      </c>
      <c r="AH345" s="96">
        <v>45458</v>
      </c>
      <c r="AI345" t="s">
        <v>106</v>
      </c>
      <c r="AJ345" s="96">
        <v>45458</v>
      </c>
      <c r="AK345" t="s">
        <v>4194</v>
      </c>
      <c r="AL345" t="s">
        <v>76</v>
      </c>
      <c r="AQ345" t="s">
        <v>4246</v>
      </c>
      <c r="AR345">
        <v>3138524153</v>
      </c>
      <c r="AS345" t="s">
        <v>4247</v>
      </c>
      <c r="AT345" t="s">
        <v>854</v>
      </c>
      <c r="AU345" t="s">
        <v>121</v>
      </c>
      <c r="AV345">
        <v>19700000160</v>
      </c>
      <c r="AW345" t="s">
        <v>1181</v>
      </c>
      <c r="AX345" t="s">
        <v>123</v>
      </c>
      <c r="AY345" t="s">
        <v>4248</v>
      </c>
      <c r="AZ345" t="s">
        <v>868</v>
      </c>
      <c r="BA345" s="96">
        <v>35633</v>
      </c>
      <c r="BB345">
        <v>26</v>
      </c>
      <c r="BC345" t="s">
        <v>4249</v>
      </c>
    </row>
    <row r="346" spans="1:55" ht="22.5" customHeight="1">
      <c r="A346">
        <v>2024</v>
      </c>
      <c r="B346" t="s">
        <v>4250</v>
      </c>
      <c r="C346">
        <v>102475</v>
      </c>
      <c r="D346" t="s">
        <v>57</v>
      </c>
      <c r="E346" t="s">
        <v>4251</v>
      </c>
      <c r="F346" t="s">
        <v>4252</v>
      </c>
      <c r="G346" t="s">
        <v>97</v>
      </c>
      <c r="H346" t="s">
        <v>1168</v>
      </c>
      <c r="I346" t="s">
        <v>1169</v>
      </c>
      <c r="L346" t="s">
        <v>4253</v>
      </c>
      <c r="M346">
        <v>37708201</v>
      </c>
      <c r="N346" t="s">
        <v>4254</v>
      </c>
      <c r="O346">
        <v>1979</v>
      </c>
      <c r="P346">
        <v>20200000</v>
      </c>
      <c r="Q346">
        <v>0</v>
      </c>
      <c r="R346">
        <v>0</v>
      </c>
      <c r="S346">
        <v>20200000</v>
      </c>
      <c r="T346">
        <v>5050000</v>
      </c>
      <c r="W346">
        <v>5</v>
      </c>
      <c r="X346" t="s">
        <v>1171</v>
      </c>
      <c r="Y346" t="s">
        <v>902</v>
      </c>
      <c r="AA346" t="s">
        <v>3815</v>
      </c>
      <c r="AB346" t="s">
        <v>4255</v>
      </c>
      <c r="AC346" t="s">
        <v>1216</v>
      </c>
      <c r="AD346" s="96">
        <v>45357</v>
      </c>
      <c r="AE346" s="96">
        <v>45362</v>
      </c>
      <c r="AF346" s="96">
        <v>45458</v>
      </c>
      <c r="AG346" t="s">
        <v>4194</v>
      </c>
      <c r="AH346" s="96">
        <v>45458</v>
      </c>
      <c r="AI346" t="s">
        <v>106</v>
      </c>
      <c r="AJ346" s="96">
        <v>45458</v>
      </c>
      <c r="AK346" t="s">
        <v>4194</v>
      </c>
      <c r="AL346" t="s">
        <v>76</v>
      </c>
      <c r="AQ346" t="s">
        <v>4256</v>
      </c>
      <c r="AR346" t="s">
        <v>4257</v>
      </c>
      <c r="AS346" t="s">
        <v>4258</v>
      </c>
      <c r="AT346" t="s">
        <v>854</v>
      </c>
      <c r="AU346" t="s">
        <v>121</v>
      </c>
      <c r="AV346">
        <v>60137371114</v>
      </c>
      <c r="AW346" t="s">
        <v>1181</v>
      </c>
      <c r="AX346" t="s">
        <v>123</v>
      </c>
      <c r="AY346" t="s">
        <v>4259</v>
      </c>
      <c r="AZ346" t="s">
        <v>2534</v>
      </c>
      <c r="BA346" s="96">
        <v>30979</v>
      </c>
      <c r="BB346">
        <v>39</v>
      </c>
      <c r="BC346" t="s">
        <v>4260</v>
      </c>
    </row>
    <row r="347" spans="1:55" ht="22.5" customHeight="1">
      <c r="A347">
        <v>2024</v>
      </c>
      <c r="B347" t="s">
        <v>4261</v>
      </c>
      <c r="C347">
        <v>102394</v>
      </c>
      <c r="D347" t="s">
        <v>57</v>
      </c>
      <c r="E347" t="s">
        <v>4262</v>
      </c>
      <c r="F347" t="s">
        <v>4263</v>
      </c>
      <c r="G347" t="s">
        <v>97</v>
      </c>
      <c r="H347" t="s">
        <v>1168</v>
      </c>
      <c r="I347" t="s">
        <v>1169</v>
      </c>
      <c r="L347" t="s">
        <v>4264</v>
      </c>
      <c r="M347">
        <v>64589205</v>
      </c>
      <c r="N347" t="s">
        <v>4265</v>
      </c>
      <c r="O347">
        <v>1979</v>
      </c>
      <c r="P347">
        <v>28000000</v>
      </c>
      <c r="Q347">
        <v>0</v>
      </c>
      <c r="R347">
        <v>0</v>
      </c>
      <c r="S347">
        <v>28000000</v>
      </c>
      <c r="T347">
        <v>7000000</v>
      </c>
      <c r="W347">
        <v>5</v>
      </c>
      <c r="X347" t="s">
        <v>1171</v>
      </c>
      <c r="Y347" t="s">
        <v>902</v>
      </c>
      <c r="AA347" t="s">
        <v>3455</v>
      </c>
      <c r="AB347" t="s">
        <v>4266</v>
      </c>
      <c r="AC347" t="s">
        <v>1216</v>
      </c>
      <c r="AD347" s="96">
        <v>45358</v>
      </c>
      <c r="AE347" s="96">
        <v>45362</v>
      </c>
      <c r="AF347" s="96">
        <v>45458</v>
      </c>
      <c r="AG347" t="s">
        <v>4194</v>
      </c>
      <c r="AH347" s="96">
        <v>45458</v>
      </c>
      <c r="AI347" t="s">
        <v>106</v>
      </c>
      <c r="AJ347" s="96">
        <v>45458</v>
      </c>
      <c r="AK347" t="s">
        <v>4194</v>
      </c>
      <c r="AL347" t="s">
        <v>76</v>
      </c>
      <c r="AQ347" t="s">
        <v>4267</v>
      </c>
      <c r="AR347" t="s">
        <v>4268</v>
      </c>
      <c r="AS347" t="s">
        <v>4269</v>
      </c>
      <c r="AT347" t="s">
        <v>854</v>
      </c>
      <c r="AU347" t="s">
        <v>121</v>
      </c>
      <c r="AV347">
        <v>69813208202</v>
      </c>
      <c r="AW347" t="s">
        <v>1181</v>
      </c>
      <c r="AX347" t="s">
        <v>123</v>
      </c>
      <c r="AY347" t="s">
        <v>4270</v>
      </c>
      <c r="AZ347" t="s">
        <v>3461</v>
      </c>
      <c r="BA347" s="96">
        <v>29528</v>
      </c>
      <c r="BB347">
        <v>43</v>
      </c>
      <c r="BC347" t="s">
        <v>4271</v>
      </c>
    </row>
    <row r="348" spans="1:55" ht="22.5" customHeight="1">
      <c r="A348">
        <v>2024</v>
      </c>
      <c r="B348" t="s">
        <v>4272</v>
      </c>
      <c r="C348">
        <v>102493</v>
      </c>
      <c r="D348" t="s">
        <v>57</v>
      </c>
      <c r="E348" t="s">
        <v>4273</v>
      </c>
      <c r="F348" t="s">
        <v>4274</v>
      </c>
      <c r="G348" t="s">
        <v>97</v>
      </c>
      <c r="H348" t="s">
        <v>1168</v>
      </c>
      <c r="I348" t="s">
        <v>1211</v>
      </c>
      <c r="L348" t="s">
        <v>4275</v>
      </c>
      <c r="M348">
        <v>1060417462</v>
      </c>
      <c r="N348" t="s">
        <v>4276</v>
      </c>
      <c r="O348">
        <v>2032</v>
      </c>
      <c r="P348">
        <v>10200000</v>
      </c>
      <c r="Q348">
        <v>0</v>
      </c>
      <c r="R348">
        <v>0</v>
      </c>
      <c r="S348">
        <v>10200000</v>
      </c>
      <c r="T348">
        <v>2550000</v>
      </c>
      <c r="W348">
        <v>5</v>
      </c>
      <c r="X348" t="s">
        <v>1171</v>
      </c>
      <c r="Y348" t="s">
        <v>902</v>
      </c>
      <c r="AA348" t="s">
        <v>4277</v>
      </c>
      <c r="AB348" t="s">
        <v>4278</v>
      </c>
      <c r="AC348" t="s">
        <v>547</v>
      </c>
      <c r="AD348" s="96">
        <v>45357</v>
      </c>
      <c r="AE348" s="96">
        <v>45358</v>
      </c>
      <c r="AF348" s="96">
        <v>45458</v>
      </c>
      <c r="AG348" t="s">
        <v>896</v>
      </c>
      <c r="AH348" s="96">
        <v>45458</v>
      </c>
      <c r="AI348" t="s">
        <v>106</v>
      </c>
      <c r="AJ348" s="96">
        <v>45458</v>
      </c>
      <c r="AK348" t="s">
        <v>896</v>
      </c>
      <c r="AL348" t="s">
        <v>76</v>
      </c>
      <c r="AQ348" t="s">
        <v>4279</v>
      </c>
      <c r="AR348">
        <v>3118119730</v>
      </c>
      <c r="AS348" t="s">
        <v>4280</v>
      </c>
      <c r="AT348" t="s">
        <v>1377</v>
      </c>
      <c r="AU348" t="s">
        <v>121</v>
      </c>
      <c r="AV348" t="s">
        <v>4281</v>
      </c>
      <c r="AW348" t="s">
        <v>1195</v>
      </c>
      <c r="AX348" t="s">
        <v>123</v>
      </c>
      <c r="AY348" t="s">
        <v>4282</v>
      </c>
      <c r="AZ348" t="s">
        <v>4283</v>
      </c>
      <c r="BA348" s="96">
        <v>33437</v>
      </c>
      <c r="BB348">
        <v>32</v>
      </c>
      <c r="BC348" t="s">
        <v>1222</v>
      </c>
    </row>
    <row r="349" spans="1:55" ht="22.5" customHeight="1">
      <c r="A349">
        <v>2024</v>
      </c>
      <c r="B349" t="s">
        <v>4284</v>
      </c>
      <c r="C349">
        <v>102485</v>
      </c>
      <c r="D349" t="s">
        <v>57</v>
      </c>
      <c r="E349" t="s">
        <v>4285</v>
      </c>
      <c r="F349" t="s">
        <v>4286</v>
      </c>
      <c r="G349" t="s">
        <v>97</v>
      </c>
      <c r="H349" t="s">
        <v>1168</v>
      </c>
      <c r="I349" t="s">
        <v>1211</v>
      </c>
      <c r="L349" t="s">
        <v>4287</v>
      </c>
      <c r="M349">
        <v>1233910425</v>
      </c>
      <c r="N349" t="s">
        <v>113</v>
      </c>
      <c r="O349">
        <v>1978</v>
      </c>
      <c r="P349">
        <v>10200000</v>
      </c>
      <c r="Q349">
        <v>0</v>
      </c>
      <c r="R349">
        <v>0</v>
      </c>
      <c r="S349">
        <v>10200000</v>
      </c>
      <c r="T349">
        <v>2550000</v>
      </c>
      <c r="W349">
        <v>1</v>
      </c>
      <c r="X349" t="s">
        <v>1171</v>
      </c>
      <c r="Y349" t="s">
        <v>902</v>
      </c>
      <c r="AA349" t="s">
        <v>4288</v>
      </c>
      <c r="AB349" t="s">
        <v>4289</v>
      </c>
      <c r="AC349" t="s">
        <v>2105</v>
      </c>
      <c r="AD349" s="96">
        <v>45356</v>
      </c>
      <c r="AE349" s="96">
        <v>45362</v>
      </c>
      <c r="AF349" s="96">
        <v>45458</v>
      </c>
      <c r="AG349" t="s">
        <v>4194</v>
      </c>
      <c r="AH349" s="96">
        <v>45458</v>
      </c>
      <c r="AI349" t="s">
        <v>106</v>
      </c>
      <c r="AJ349" s="96">
        <v>45458</v>
      </c>
      <c r="AK349" t="s">
        <v>4194</v>
      </c>
      <c r="AL349" t="s">
        <v>76</v>
      </c>
      <c r="AQ349" t="s">
        <v>4290</v>
      </c>
      <c r="AR349">
        <v>3138791653</v>
      </c>
      <c r="AS349" t="s">
        <v>4291</v>
      </c>
      <c r="AT349" t="s">
        <v>120</v>
      </c>
      <c r="AU349" t="s">
        <v>121</v>
      </c>
      <c r="AV349">
        <v>24107753566</v>
      </c>
      <c r="AW349" t="s">
        <v>1195</v>
      </c>
      <c r="AX349" t="s">
        <v>123</v>
      </c>
      <c r="AY349" t="s">
        <v>113</v>
      </c>
      <c r="AZ349" t="s">
        <v>124</v>
      </c>
      <c r="BA349" s="96">
        <v>36375</v>
      </c>
      <c r="BB349">
        <v>24</v>
      </c>
      <c r="BC349" t="s">
        <v>1222</v>
      </c>
    </row>
    <row r="350" spans="1:55" ht="22.5" customHeight="1">
      <c r="A350">
        <v>2024</v>
      </c>
      <c r="B350" t="s">
        <v>4292</v>
      </c>
      <c r="C350">
        <v>102493</v>
      </c>
      <c r="D350" t="s">
        <v>57</v>
      </c>
      <c r="E350" t="s">
        <v>4293</v>
      </c>
      <c r="F350" t="s">
        <v>4294</v>
      </c>
      <c r="G350" t="s">
        <v>97</v>
      </c>
      <c r="H350" t="s">
        <v>1168</v>
      </c>
      <c r="I350" t="s">
        <v>1211</v>
      </c>
      <c r="L350" t="s">
        <v>4295</v>
      </c>
      <c r="M350">
        <v>1030556385</v>
      </c>
      <c r="N350" t="s">
        <v>113</v>
      </c>
      <c r="O350">
        <v>2032</v>
      </c>
      <c r="P350">
        <v>10200000</v>
      </c>
      <c r="Q350">
        <v>0</v>
      </c>
      <c r="R350">
        <v>0</v>
      </c>
      <c r="S350">
        <v>10200000</v>
      </c>
      <c r="T350">
        <v>2550000</v>
      </c>
      <c r="W350">
        <v>5</v>
      </c>
      <c r="X350" t="s">
        <v>1171</v>
      </c>
      <c r="Y350" t="s">
        <v>902</v>
      </c>
      <c r="AA350" t="s">
        <v>4296</v>
      </c>
      <c r="AB350" t="s">
        <v>4297</v>
      </c>
      <c r="AC350" t="s">
        <v>547</v>
      </c>
      <c r="AD350" s="96">
        <v>45356</v>
      </c>
      <c r="AE350" s="96">
        <v>45358</v>
      </c>
      <c r="AF350" s="96">
        <v>45458</v>
      </c>
      <c r="AG350" t="s">
        <v>896</v>
      </c>
      <c r="AH350" s="96">
        <v>45458</v>
      </c>
      <c r="AI350" t="s">
        <v>106</v>
      </c>
      <c r="AJ350" s="96">
        <v>45458</v>
      </c>
      <c r="AK350" t="s">
        <v>896</v>
      </c>
      <c r="AL350" t="s">
        <v>76</v>
      </c>
      <c r="AQ350" t="s">
        <v>4298</v>
      </c>
      <c r="AR350">
        <v>3229030010</v>
      </c>
      <c r="AS350" t="s">
        <v>4299</v>
      </c>
      <c r="AT350" t="s">
        <v>301</v>
      </c>
      <c r="AU350" t="s">
        <v>121</v>
      </c>
      <c r="AV350">
        <v>380739755</v>
      </c>
      <c r="AW350" t="s">
        <v>1195</v>
      </c>
      <c r="AX350" t="s">
        <v>123</v>
      </c>
      <c r="AY350" t="s">
        <v>113</v>
      </c>
      <c r="AZ350" t="s">
        <v>124</v>
      </c>
      <c r="BA350" s="96">
        <v>32626</v>
      </c>
      <c r="BB350">
        <v>35</v>
      </c>
      <c r="BC350" t="s">
        <v>1222</v>
      </c>
    </row>
    <row r="351" spans="1:55" ht="22.5" customHeight="1">
      <c r="A351">
        <v>2024</v>
      </c>
      <c r="B351" t="s">
        <v>4300</v>
      </c>
      <c r="C351">
        <v>103561</v>
      </c>
      <c r="D351" t="s">
        <v>57</v>
      </c>
      <c r="E351" t="s">
        <v>4301</v>
      </c>
      <c r="F351" t="s">
        <v>4302</v>
      </c>
      <c r="G351" t="s">
        <v>97</v>
      </c>
      <c r="H351" t="s">
        <v>1168</v>
      </c>
      <c r="I351" t="s">
        <v>1211</v>
      </c>
      <c r="L351" t="s">
        <v>4303</v>
      </c>
      <c r="M351">
        <v>80220338</v>
      </c>
      <c r="N351" t="s">
        <v>113</v>
      </c>
      <c r="O351">
        <v>1963</v>
      </c>
      <c r="P351">
        <v>12000000</v>
      </c>
      <c r="Q351">
        <v>0</v>
      </c>
      <c r="R351">
        <v>0</v>
      </c>
      <c r="S351">
        <v>12000000</v>
      </c>
      <c r="T351">
        <v>4000000</v>
      </c>
      <c r="W351">
        <v>3</v>
      </c>
      <c r="X351" t="s">
        <v>1171</v>
      </c>
      <c r="Y351" t="s">
        <v>902</v>
      </c>
      <c r="AA351" t="s">
        <v>4304</v>
      </c>
      <c r="AB351" t="s">
        <v>4305</v>
      </c>
      <c r="AC351" t="s">
        <v>145</v>
      </c>
      <c r="AD351" s="96">
        <v>45356</v>
      </c>
      <c r="AE351" s="96">
        <v>45362</v>
      </c>
      <c r="AF351" s="96">
        <v>45453</v>
      </c>
      <c r="AG351" t="s">
        <v>91</v>
      </c>
      <c r="AH351" s="96">
        <v>45453</v>
      </c>
      <c r="AI351" t="s">
        <v>106</v>
      </c>
      <c r="AJ351" s="96">
        <v>45453</v>
      </c>
      <c r="AK351" t="s">
        <v>91</v>
      </c>
      <c r="AL351" t="s">
        <v>76</v>
      </c>
      <c r="AQ351" t="s">
        <v>4306</v>
      </c>
      <c r="AR351">
        <v>3223355518</v>
      </c>
      <c r="AS351" t="s">
        <v>4307</v>
      </c>
      <c r="AT351" t="s">
        <v>136</v>
      </c>
      <c r="AU351" t="s">
        <v>121</v>
      </c>
      <c r="AV351">
        <v>9770166388</v>
      </c>
      <c r="AW351" t="s">
        <v>1195</v>
      </c>
      <c r="AX351" t="s">
        <v>123</v>
      </c>
      <c r="AY351" t="s">
        <v>113</v>
      </c>
      <c r="AZ351" t="s">
        <v>124</v>
      </c>
      <c r="BA351" s="96">
        <v>30060</v>
      </c>
      <c r="BB351">
        <v>42</v>
      </c>
      <c r="BC351" t="s">
        <v>4308</v>
      </c>
    </row>
    <row r="352" spans="1:55" ht="22.5" customHeight="1">
      <c r="A352">
        <v>2024</v>
      </c>
      <c r="B352" t="s">
        <v>4309</v>
      </c>
      <c r="C352">
        <v>102684</v>
      </c>
      <c r="D352" t="s">
        <v>57</v>
      </c>
      <c r="E352" t="s">
        <v>4310</v>
      </c>
      <c r="F352" t="s">
        <v>4311</v>
      </c>
      <c r="G352" t="s">
        <v>97</v>
      </c>
      <c r="H352" t="s">
        <v>1168</v>
      </c>
      <c r="I352" t="s">
        <v>1169</v>
      </c>
      <c r="L352" t="s">
        <v>4312</v>
      </c>
      <c r="M352">
        <v>79244238</v>
      </c>
      <c r="N352" t="s">
        <v>113</v>
      </c>
      <c r="O352">
        <v>1978</v>
      </c>
      <c r="P352">
        <v>24500000</v>
      </c>
      <c r="Q352">
        <v>0</v>
      </c>
      <c r="R352">
        <v>0</v>
      </c>
      <c r="S352">
        <v>24500000</v>
      </c>
      <c r="T352">
        <v>7000000</v>
      </c>
      <c r="W352">
        <v>1</v>
      </c>
      <c r="X352" t="s">
        <v>1171</v>
      </c>
      <c r="Y352" t="s">
        <v>902</v>
      </c>
      <c r="AA352" t="s">
        <v>4313</v>
      </c>
      <c r="AB352" t="s">
        <v>4314</v>
      </c>
      <c r="AC352" t="s">
        <v>1374</v>
      </c>
      <c r="AD352" s="96">
        <v>45356</v>
      </c>
      <c r="AE352" s="96">
        <v>45357</v>
      </c>
      <c r="AF352" s="96">
        <v>45458</v>
      </c>
      <c r="AG352" t="s">
        <v>835</v>
      </c>
      <c r="AH352" s="96">
        <v>45458</v>
      </c>
      <c r="AI352" t="s">
        <v>106</v>
      </c>
      <c r="AJ352" s="96">
        <v>45458</v>
      </c>
      <c r="AK352" t="s">
        <v>835</v>
      </c>
      <c r="AL352" t="s">
        <v>76</v>
      </c>
      <c r="AQ352" t="s">
        <v>4315</v>
      </c>
      <c r="AR352">
        <v>3003178258</v>
      </c>
      <c r="AS352" t="s">
        <v>4316</v>
      </c>
      <c r="AT352" t="s">
        <v>136</v>
      </c>
      <c r="AU352" t="s">
        <v>121</v>
      </c>
      <c r="AV352" t="s">
        <v>4317</v>
      </c>
      <c r="AW352" t="s">
        <v>1195</v>
      </c>
      <c r="AX352" t="s">
        <v>123</v>
      </c>
      <c r="AY352" t="s">
        <v>113</v>
      </c>
      <c r="AZ352" t="s">
        <v>124</v>
      </c>
      <c r="BA352" s="96">
        <v>25217</v>
      </c>
      <c r="BB352">
        <v>55</v>
      </c>
      <c r="BC352" t="s">
        <v>2097</v>
      </c>
    </row>
    <row r="353" spans="1:56" ht="22.5" customHeight="1">
      <c r="A353">
        <v>2024</v>
      </c>
      <c r="B353" t="s">
        <v>4318</v>
      </c>
      <c r="C353">
        <v>102665</v>
      </c>
      <c r="D353" t="s">
        <v>57</v>
      </c>
      <c r="E353" t="s">
        <v>4319</v>
      </c>
      <c r="F353" t="s">
        <v>4320</v>
      </c>
      <c r="G353" t="s">
        <v>97</v>
      </c>
      <c r="H353" t="s">
        <v>1168</v>
      </c>
      <c r="I353" t="s">
        <v>1169</v>
      </c>
      <c r="L353" t="s">
        <v>4321</v>
      </c>
      <c r="M353">
        <v>1014269767</v>
      </c>
      <c r="N353" t="s">
        <v>113</v>
      </c>
      <c r="O353">
        <v>1978</v>
      </c>
      <c r="P353">
        <v>20200000</v>
      </c>
      <c r="Q353">
        <v>0</v>
      </c>
      <c r="R353">
        <v>0</v>
      </c>
      <c r="S353">
        <v>20200000</v>
      </c>
      <c r="T353">
        <v>5050000</v>
      </c>
      <c r="W353">
        <v>1</v>
      </c>
      <c r="X353" t="s">
        <v>1171</v>
      </c>
      <c r="Y353" t="s">
        <v>902</v>
      </c>
      <c r="AA353" t="s">
        <v>4322</v>
      </c>
      <c r="AB353" t="s">
        <v>4323</v>
      </c>
      <c r="AC353" t="s">
        <v>234</v>
      </c>
      <c r="AD353" s="96">
        <v>45356</v>
      </c>
      <c r="AE353" s="96">
        <v>45359</v>
      </c>
      <c r="AF353" s="96">
        <v>45458</v>
      </c>
      <c r="AG353" t="s">
        <v>4324</v>
      </c>
      <c r="AH353" s="96">
        <v>45458</v>
      </c>
      <c r="AI353" t="s">
        <v>106</v>
      </c>
      <c r="AJ353" s="96">
        <v>45458</v>
      </c>
      <c r="AK353" t="s">
        <v>4324</v>
      </c>
      <c r="AL353" t="s">
        <v>76</v>
      </c>
      <c r="AQ353" t="s">
        <v>4325</v>
      </c>
      <c r="AR353">
        <v>3197028864</v>
      </c>
      <c r="AS353" t="s">
        <v>4326</v>
      </c>
      <c r="AT353" t="s">
        <v>120</v>
      </c>
      <c r="AU353" t="s">
        <v>121</v>
      </c>
      <c r="AV353">
        <v>24070928778</v>
      </c>
      <c r="AW353" t="s">
        <v>1181</v>
      </c>
      <c r="AX353" t="s">
        <v>123</v>
      </c>
      <c r="AY353" t="s">
        <v>113</v>
      </c>
      <c r="AZ353" t="s">
        <v>124</v>
      </c>
      <c r="BA353" s="96">
        <v>34950</v>
      </c>
      <c r="BB353">
        <v>28</v>
      </c>
      <c r="BC353" t="s">
        <v>4327</v>
      </c>
    </row>
    <row r="354" spans="1:56" ht="22.5" customHeight="1">
      <c r="A354">
        <v>2024</v>
      </c>
      <c r="B354" t="s">
        <v>4328</v>
      </c>
      <c r="C354">
        <v>102493</v>
      </c>
      <c r="D354" t="s">
        <v>57</v>
      </c>
      <c r="E354" t="s">
        <v>4329</v>
      </c>
      <c r="F354" t="s">
        <v>4330</v>
      </c>
      <c r="G354" t="s">
        <v>97</v>
      </c>
      <c r="H354" t="s">
        <v>1168</v>
      </c>
      <c r="I354" t="s">
        <v>1211</v>
      </c>
      <c r="L354" t="s">
        <v>4331</v>
      </c>
      <c r="M354">
        <v>1014207187</v>
      </c>
      <c r="N354" t="s">
        <v>113</v>
      </c>
      <c r="O354">
        <v>2032</v>
      </c>
      <c r="P354">
        <v>10200000</v>
      </c>
      <c r="Q354">
        <v>0</v>
      </c>
      <c r="R354">
        <v>0</v>
      </c>
      <c r="S354">
        <v>10200000</v>
      </c>
      <c r="T354">
        <v>2550000</v>
      </c>
      <c r="W354">
        <v>5</v>
      </c>
      <c r="X354" t="s">
        <v>1171</v>
      </c>
      <c r="Y354" t="s">
        <v>902</v>
      </c>
      <c r="AA354" t="s">
        <v>4332</v>
      </c>
      <c r="AB354" t="s">
        <v>4333</v>
      </c>
      <c r="AC354" t="s">
        <v>547</v>
      </c>
      <c r="AD354" s="96">
        <v>45356</v>
      </c>
      <c r="AE354" s="96">
        <v>45358</v>
      </c>
      <c r="AF354" s="96">
        <v>45458</v>
      </c>
      <c r="AG354" t="s">
        <v>896</v>
      </c>
      <c r="AH354" s="96">
        <v>45458</v>
      </c>
      <c r="AI354" t="s">
        <v>106</v>
      </c>
      <c r="AJ354" s="96">
        <v>45458</v>
      </c>
      <c r="AK354" t="s">
        <v>896</v>
      </c>
      <c r="AL354" t="s">
        <v>76</v>
      </c>
      <c r="AQ354" t="s">
        <v>4334</v>
      </c>
      <c r="AR354">
        <v>3132427053</v>
      </c>
      <c r="AS354" t="s">
        <v>4335</v>
      </c>
      <c r="AT354" t="s">
        <v>136</v>
      </c>
      <c r="AU354" t="s">
        <v>121</v>
      </c>
      <c r="AV354" t="s">
        <v>4336</v>
      </c>
      <c r="AW354" t="s">
        <v>1181</v>
      </c>
      <c r="AX354" t="s">
        <v>123</v>
      </c>
      <c r="AY354" t="s">
        <v>113</v>
      </c>
      <c r="AZ354" t="s">
        <v>124</v>
      </c>
      <c r="BA354" s="96">
        <v>32842</v>
      </c>
      <c r="BB354">
        <v>34</v>
      </c>
      <c r="BC354" t="s">
        <v>1222</v>
      </c>
    </row>
    <row r="355" spans="1:56" ht="22.5" customHeight="1">
      <c r="A355">
        <v>2024</v>
      </c>
      <c r="B355" t="s">
        <v>4337</v>
      </c>
      <c r="C355">
        <v>102317</v>
      </c>
      <c r="D355" t="s">
        <v>57</v>
      </c>
      <c r="E355" t="s">
        <v>4338</v>
      </c>
      <c r="F355" t="s">
        <v>4339</v>
      </c>
      <c r="G355" t="s">
        <v>97</v>
      </c>
      <c r="H355" t="s">
        <v>1168</v>
      </c>
      <c r="I355" t="s">
        <v>1169</v>
      </c>
      <c r="L355" t="s">
        <v>4340</v>
      </c>
      <c r="M355">
        <v>52582158</v>
      </c>
      <c r="N355" t="s">
        <v>113</v>
      </c>
      <c r="O355">
        <v>1965</v>
      </c>
      <c r="P355">
        <v>28000000</v>
      </c>
      <c r="Q355">
        <v>0</v>
      </c>
      <c r="R355">
        <v>0</v>
      </c>
      <c r="S355">
        <v>28000000</v>
      </c>
      <c r="T355">
        <v>7000000</v>
      </c>
      <c r="W355">
        <v>1</v>
      </c>
      <c r="X355" t="s">
        <v>1171</v>
      </c>
      <c r="Y355" t="s">
        <v>902</v>
      </c>
      <c r="Z355" t="s">
        <v>4341</v>
      </c>
      <c r="AA355" t="s">
        <v>4342</v>
      </c>
      <c r="AB355" t="s">
        <v>4343</v>
      </c>
      <c r="AC355" t="s">
        <v>145</v>
      </c>
      <c r="AD355" s="96">
        <v>45356</v>
      </c>
      <c r="AE355" s="96">
        <v>45357</v>
      </c>
      <c r="AF355" s="96">
        <v>45458</v>
      </c>
      <c r="AG355" t="s">
        <v>835</v>
      </c>
      <c r="AH355" s="96">
        <v>45458</v>
      </c>
      <c r="AI355" t="s">
        <v>106</v>
      </c>
      <c r="AJ355" s="96">
        <v>45458</v>
      </c>
      <c r="AK355" t="s">
        <v>835</v>
      </c>
      <c r="AL355" t="s">
        <v>76</v>
      </c>
      <c r="AQ355" t="s">
        <v>4344</v>
      </c>
      <c r="AR355">
        <v>3105761342</v>
      </c>
      <c r="AS355" t="s">
        <v>4345</v>
      </c>
      <c r="AT355" t="s">
        <v>854</v>
      </c>
      <c r="AU355" t="s">
        <v>121</v>
      </c>
      <c r="AV355">
        <v>20525974176</v>
      </c>
      <c r="AW355" t="s">
        <v>1181</v>
      </c>
      <c r="AX355" t="s">
        <v>123</v>
      </c>
      <c r="AY355" t="s">
        <v>113</v>
      </c>
      <c r="AZ355" t="s">
        <v>124</v>
      </c>
      <c r="BA355" s="96">
        <v>25972</v>
      </c>
      <c r="BB355">
        <v>53</v>
      </c>
      <c r="BC355" t="s">
        <v>4346</v>
      </c>
      <c r="BD355" t="s">
        <v>4341</v>
      </c>
    </row>
    <row r="356" spans="1:56" ht="22.5" customHeight="1">
      <c r="A356">
        <v>2024</v>
      </c>
      <c r="B356" t="s">
        <v>4347</v>
      </c>
      <c r="C356">
        <v>102295</v>
      </c>
      <c r="D356" t="s">
        <v>57</v>
      </c>
      <c r="E356" t="s">
        <v>4348</v>
      </c>
      <c r="F356" t="s">
        <v>4349</v>
      </c>
      <c r="G356" t="s">
        <v>97</v>
      </c>
      <c r="H356" t="s">
        <v>1168</v>
      </c>
      <c r="I356" t="s">
        <v>1211</v>
      </c>
      <c r="L356" t="s">
        <v>4350</v>
      </c>
      <c r="M356">
        <v>1030567733</v>
      </c>
      <c r="N356" t="s">
        <v>113</v>
      </c>
      <c r="O356">
        <v>1978</v>
      </c>
      <c r="P356">
        <v>10200000</v>
      </c>
      <c r="Q356">
        <v>0</v>
      </c>
      <c r="R356">
        <v>0</v>
      </c>
      <c r="S356">
        <v>10200000</v>
      </c>
      <c r="T356">
        <v>2550000</v>
      </c>
      <c r="W356">
        <v>1</v>
      </c>
      <c r="X356" t="s">
        <v>1171</v>
      </c>
      <c r="Y356" t="s">
        <v>902</v>
      </c>
      <c r="AA356" t="s">
        <v>4351</v>
      </c>
      <c r="AB356" t="s">
        <v>4352</v>
      </c>
      <c r="AC356" t="s">
        <v>1932</v>
      </c>
      <c r="AD356" s="96">
        <v>45355</v>
      </c>
      <c r="AE356" s="96">
        <v>45356</v>
      </c>
      <c r="AF356" s="96">
        <v>45477</v>
      </c>
      <c r="AG356" t="s">
        <v>446</v>
      </c>
      <c r="AH356" s="96">
        <v>45477</v>
      </c>
      <c r="AI356" t="s">
        <v>106</v>
      </c>
      <c r="AJ356" s="96">
        <v>45477</v>
      </c>
      <c r="AK356" t="s">
        <v>446</v>
      </c>
      <c r="AL356" t="s">
        <v>76</v>
      </c>
      <c r="AQ356" t="s">
        <v>4353</v>
      </c>
      <c r="AR356">
        <v>3133440925</v>
      </c>
      <c r="AS356" t="s">
        <v>4354</v>
      </c>
      <c r="AT356" t="s">
        <v>136</v>
      </c>
      <c r="AU356" t="s">
        <v>121</v>
      </c>
      <c r="AV356" t="s">
        <v>4355</v>
      </c>
      <c r="AW356" t="s">
        <v>1181</v>
      </c>
      <c r="AX356" t="s">
        <v>123</v>
      </c>
      <c r="AY356" t="s">
        <v>113</v>
      </c>
      <c r="AZ356" t="s">
        <v>124</v>
      </c>
      <c r="BA356" s="96">
        <v>32789</v>
      </c>
      <c r="BB356">
        <v>34</v>
      </c>
      <c r="BC356" t="s">
        <v>1222</v>
      </c>
    </row>
    <row r="357" spans="1:56" ht="22.5" customHeight="1">
      <c r="A357">
        <v>2024</v>
      </c>
      <c r="B357" t="s">
        <v>4356</v>
      </c>
      <c r="C357">
        <v>102367</v>
      </c>
      <c r="D357" t="s">
        <v>57</v>
      </c>
      <c r="E357" t="s">
        <v>4357</v>
      </c>
      <c r="F357" t="s">
        <v>4358</v>
      </c>
      <c r="G357" t="s">
        <v>97</v>
      </c>
      <c r="H357" t="s">
        <v>1168</v>
      </c>
      <c r="I357" t="s">
        <v>1211</v>
      </c>
      <c r="L357" t="s">
        <v>4359</v>
      </c>
      <c r="M357">
        <v>51586109</v>
      </c>
      <c r="N357" t="s">
        <v>113</v>
      </c>
      <c r="O357">
        <v>1978</v>
      </c>
      <c r="P357">
        <v>10200000</v>
      </c>
      <c r="Q357">
        <v>0</v>
      </c>
      <c r="R357">
        <v>0</v>
      </c>
      <c r="S357">
        <v>10200000</v>
      </c>
      <c r="T357">
        <v>2550000</v>
      </c>
      <c r="W357">
        <v>1</v>
      </c>
      <c r="X357" t="s">
        <v>1171</v>
      </c>
      <c r="Y357" t="s">
        <v>902</v>
      </c>
      <c r="AA357" t="s">
        <v>4360</v>
      </c>
      <c r="AB357" t="s">
        <v>4361</v>
      </c>
      <c r="AC357" t="s">
        <v>4362</v>
      </c>
      <c r="AD357" s="96">
        <v>45355</v>
      </c>
      <c r="AE357" s="96">
        <v>45357</v>
      </c>
      <c r="AF357" s="96">
        <v>45458</v>
      </c>
      <c r="AG357" t="s">
        <v>835</v>
      </c>
      <c r="AH357" s="96">
        <v>45458</v>
      </c>
      <c r="AI357" t="s">
        <v>106</v>
      </c>
      <c r="AJ357" s="96">
        <v>45458</v>
      </c>
      <c r="AK357" t="s">
        <v>835</v>
      </c>
      <c r="AL357" t="s">
        <v>76</v>
      </c>
      <c r="AQ357" t="s">
        <v>4363</v>
      </c>
      <c r="AR357" t="s">
        <v>4364</v>
      </c>
      <c r="AS357" t="s">
        <v>4365</v>
      </c>
      <c r="AT357" t="s">
        <v>1179</v>
      </c>
      <c r="AU357" t="s">
        <v>121</v>
      </c>
      <c r="AV357" t="s">
        <v>4366</v>
      </c>
      <c r="AW357" t="s">
        <v>1181</v>
      </c>
      <c r="AX357" t="s">
        <v>123</v>
      </c>
      <c r="AY357" t="s">
        <v>113</v>
      </c>
      <c r="AZ357" t="s">
        <v>124</v>
      </c>
      <c r="BA357" s="96">
        <v>22262</v>
      </c>
      <c r="BB357">
        <v>63</v>
      </c>
      <c r="BC357" t="s">
        <v>1222</v>
      </c>
    </row>
    <row r="358" spans="1:56" ht="22.5" customHeight="1">
      <c r="A358">
        <v>2024</v>
      </c>
      <c r="B358" t="s">
        <v>4367</v>
      </c>
      <c r="C358">
        <v>102659</v>
      </c>
      <c r="D358" t="s">
        <v>57</v>
      </c>
      <c r="E358" t="s">
        <v>4368</v>
      </c>
      <c r="F358" t="s">
        <v>4369</v>
      </c>
      <c r="G358" t="s">
        <v>97</v>
      </c>
      <c r="H358" t="s">
        <v>1168</v>
      </c>
      <c r="I358" t="s">
        <v>1169</v>
      </c>
      <c r="L358" t="s">
        <v>4370</v>
      </c>
      <c r="M358">
        <v>1077439414</v>
      </c>
      <c r="N358" t="s">
        <v>3758</v>
      </c>
      <c r="O358">
        <v>1978</v>
      </c>
      <c r="P358">
        <v>28000000</v>
      </c>
      <c r="Q358">
        <v>0</v>
      </c>
      <c r="R358">
        <v>0</v>
      </c>
      <c r="S358">
        <v>28000000</v>
      </c>
      <c r="T358">
        <v>7000000</v>
      </c>
      <c r="W358">
        <v>1</v>
      </c>
      <c r="X358" t="s">
        <v>1171</v>
      </c>
      <c r="Y358" t="s">
        <v>902</v>
      </c>
      <c r="AA358" t="s">
        <v>3055</v>
      </c>
      <c r="AB358" t="s">
        <v>4371</v>
      </c>
      <c r="AC358" t="s">
        <v>234</v>
      </c>
      <c r="AD358" s="96">
        <v>45355</v>
      </c>
      <c r="AE358" s="96">
        <v>45357</v>
      </c>
      <c r="AF358" s="96">
        <v>45458</v>
      </c>
      <c r="AG358" t="s">
        <v>835</v>
      </c>
      <c r="AH358" s="96">
        <v>45458</v>
      </c>
      <c r="AI358" t="s">
        <v>106</v>
      </c>
      <c r="AJ358" s="96">
        <v>45458</v>
      </c>
      <c r="AK358" t="s">
        <v>835</v>
      </c>
      <c r="AL358" t="s">
        <v>76</v>
      </c>
      <c r="AQ358" t="s">
        <v>4372</v>
      </c>
      <c r="AR358">
        <v>3206942520</v>
      </c>
      <c r="AS358" t="s">
        <v>4373</v>
      </c>
      <c r="AT358" t="s">
        <v>854</v>
      </c>
      <c r="AU358" t="s">
        <v>121</v>
      </c>
      <c r="AV358" t="s">
        <v>4374</v>
      </c>
      <c r="AW358" t="s">
        <v>1195</v>
      </c>
      <c r="AX358" t="s">
        <v>123</v>
      </c>
      <c r="AY358" t="s">
        <v>4375</v>
      </c>
      <c r="AZ358" t="s">
        <v>3765</v>
      </c>
      <c r="BA358" s="96">
        <v>32467</v>
      </c>
      <c r="BB358">
        <v>35</v>
      </c>
      <c r="BC358" t="s">
        <v>4376</v>
      </c>
    </row>
    <row r="359" spans="1:56" ht="22.5" customHeight="1">
      <c r="A359">
        <v>2024</v>
      </c>
      <c r="B359" t="s">
        <v>4377</v>
      </c>
      <c r="C359">
        <v>102292</v>
      </c>
      <c r="D359" t="s">
        <v>57</v>
      </c>
      <c r="E359" t="s">
        <v>4378</v>
      </c>
      <c r="F359" t="s">
        <v>4379</v>
      </c>
      <c r="G359" t="s">
        <v>97</v>
      </c>
      <c r="H359" t="s">
        <v>1168</v>
      </c>
      <c r="I359" t="s">
        <v>1211</v>
      </c>
      <c r="L359" t="s">
        <v>4380</v>
      </c>
      <c r="M359">
        <v>80175628</v>
      </c>
      <c r="N359" t="s">
        <v>113</v>
      </c>
      <c r="O359">
        <v>1978</v>
      </c>
      <c r="P359">
        <v>10200000</v>
      </c>
      <c r="Q359">
        <v>0</v>
      </c>
      <c r="R359">
        <v>0</v>
      </c>
      <c r="S359">
        <v>10200000</v>
      </c>
      <c r="T359">
        <v>2550000</v>
      </c>
      <c r="W359">
        <v>5</v>
      </c>
      <c r="X359" t="s">
        <v>1171</v>
      </c>
      <c r="Y359" t="s">
        <v>902</v>
      </c>
      <c r="AA359" t="s">
        <v>4018</v>
      </c>
      <c r="AB359" t="s">
        <v>4381</v>
      </c>
      <c r="AC359" t="s">
        <v>1932</v>
      </c>
      <c r="AD359" s="96">
        <v>45356</v>
      </c>
      <c r="AE359" s="96">
        <v>45359</v>
      </c>
      <c r="AF359" s="96">
        <v>45458</v>
      </c>
      <c r="AG359" t="s">
        <v>4324</v>
      </c>
      <c r="AH359" s="96">
        <v>45458</v>
      </c>
      <c r="AI359" t="s">
        <v>106</v>
      </c>
      <c r="AJ359" s="96">
        <v>45458</v>
      </c>
      <c r="AK359" t="s">
        <v>4324</v>
      </c>
      <c r="AL359" t="s">
        <v>76</v>
      </c>
      <c r="AQ359" t="s">
        <v>4382</v>
      </c>
      <c r="AR359">
        <v>3138422828</v>
      </c>
      <c r="AS359" t="s">
        <v>4383</v>
      </c>
      <c r="AT359" t="s">
        <v>854</v>
      </c>
      <c r="AU359" t="s">
        <v>121</v>
      </c>
      <c r="AV359">
        <v>3300007506</v>
      </c>
      <c r="AW359" t="s">
        <v>1195</v>
      </c>
      <c r="AX359" t="s">
        <v>123</v>
      </c>
      <c r="AY359" t="s">
        <v>4384</v>
      </c>
      <c r="AZ359" t="s">
        <v>1261</v>
      </c>
      <c r="BA359" s="96">
        <v>30684</v>
      </c>
      <c r="BB359">
        <v>40</v>
      </c>
      <c r="BC359" t="s">
        <v>1222</v>
      </c>
    </row>
    <row r="360" spans="1:56" ht="22.5" customHeight="1">
      <c r="A360">
        <v>2024</v>
      </c>
      <c r="B360" t="s">
        <v>4385</v>
      </c>
      <c r="C360">
        <v>102862</v>
      </c>
      <c r="D360" t="s">
        <v>57</v>
      </c>
      <c r="E360" t="s">
        <v>4386</v>
      </c>
      <c r="F360" t="s">
        <v>4387</v>
      </c>
      <c r="G360" t="s">
        <v>97</v>
      </c>
      <c r="H360" t="s">
        <v>1168</v>
      </c>
      <c r="I360" t="s">
        <v>1169</v>
      </c>
      <c r="L360" t="s">
        <v>4388</v>
      </c>
      <c r="M360">
        <v>1020732075</v>
      </c>
      <c r="N360" t="s">
        <v>113</v>
      </c>
      <c r="O360">
        <v>1978</v>
      </c>
      <c r="P360">
        <v>20200000</v>
      </c>
      <c r="Q360">
        <v>0</v>
      </c>
      <c r="R360">
        <v>0</v>
      </c>
      <c r="S360">
        <v>20200000</v>
      </c>
      <c r="T360">
        <v>5050000</v>
      </c>
      <c r="W360">
        <v>1</v>
      </c>
      <c r="X360" t="s">
        <v>1171</v>
      </c>
      <c r="Y360" t="s">
        <v>902</v>
      </c>
      <c r="AA360" t="s">
        <v>4097</v>
      </c>
      <c r="AB360" t="s">
        <v>4389</v>
      </c>
      <c r="AC360" t="s">
        <v>161</v>
      </c>
      <c r="AD360" s="96">
        <v>45355</v>
      </c>
      <c r="AE360" s="96">
        <v>45357</v>
      </c>
      <c r="AF360" s="96">
        <v>45458</v>
      </c>
      <c r="AG360" t="s">
        <v>835</v>
      </c>
      <c r="AH360" s="96">
        <v>45458</v>
      </c>
      <c r="AI360" t="s">
        <v>106</v>
      </c>
      <c r="AJ360" s="96">
        <v>45458</v>
      </c>
      <c r="AK360" t="s">
        <v>835</v>
      </c>
      <c r="AL360" t="s">
        <v>76</v>
      </c>
      <c r="AQ360" t="s">
        <v>4390</v>
      </c>
      <c r="AR360">
        <v>3183812259</v>
      </c>
      <c r="AS360" t="s">
        <v>4391</v>
      </c>
      <c r="AT360" t="s">
        <v>136</v>
      </c>
      <c r="AU360" t="s">
        <v>121</v>
      </c>
      <c r="AV360" t="s">
        <v>4392</v>
      </c>
      <c r="AW360" t="s">
        <v>1195</v>
      </c>
      <c r="AX360" t="s">
        <v>123</v>
      </c>
      <c r="AY360" t="s">
        <v>113</v>
      </c>
      <c r="AZ360" t="s">
        <v>124</v>
      </c>
      <c r="BA360" s="96">
        <v>32233</v>
      </c>
      <c r="BB360">
        <v>36</v>
      </c>
      <c r="BC360" t="s">
        <v>4393</v>
      </c>
    </row>
    <row r="361" spans="1:56" ht="22.5" customHeight="1">
      <c r="A361">
        <v>2024</v>
      </c>
      <c r="B361" t="s">
        <v>4394</v>
      </c>
      <c r="C361">
        <v>102470</v>
      </c>
      <c r="D361" t="s">
        <v>57</v>
      </c>
      <c r="E361" t="s">
        <v>4395</v>
      </c>
      <c r="F361" t="s">
        <v>4396</v>
      </c>
      <c r="G361" t="s">
        <v>97</v>
      </c>
      <c r="H361" t="s">
        <v>1168</v>
      </c>
      <c r="I361" t="s">
        <v>1169</v>
      </c>
      <c r="L361" t="s">
        <v>4397</v>
      </c>
      <c r="M361">
        <v>51924201</v>
      </c>
      <c r="N361" t="s">
        <v>113</v>
      </c>
      <c r="O361">
        <v>1978</v>
      </c>
      <c r="P361">
        <v>28000000</v>
      </c>
      <c r="Q361">
        <v>0</v>
      </c>
      <c r="R361">
        <v>0</v>
      </c>
      <c r="S361">
        <v>28000000</v>
      </c>
      <c r="T361">
        <v>7000000</v>
      </c>
      <c r="W361">
        <v>1</v>
      </c>
      <c r="X361" t="s">
        <v>1171</v>
      </c>
      <c r="Y361" t="s">
        <v>902</v>
      </c>
      <c r="AA361" t="s">
        <v>4398</v>
      </c>
      <c r="AB361" t="s">
        <v>4399</v>
      </c>
      <c r="AC361" t="s">
        <v>3569</v>
      </c>
      <c r="AD361" s="96">
        <v>45355</v>
      </c>
      <c r="AE361" s="96">
        <v>45356</v>
      </c>
      <c r="AF361" s="96">
        <v>45458</v>
      </c>
      <c r="AG361" t="s">
        <v>4400</v>
      </c>
      <c r="AH361" s="96">
        <v>45458</v>
      </c>
      <c r="AI361" t="s">
        <v>106</v>
      </c>
      <c r="AJ361" s="96">
        <v>45458</v>
      </c>
      <c r="AK361" t="s">
        <v>4400</v>
      </c>
      <c r="AL361" t="s">
        <v>76</v>
      </c>
      <c r="AQ361" t="s">
        <v>4401</v>
      </c>
      <c r="AR361">
        <v>3153235310</v>
      </c>
      <c r="AS361" t="s">
        <v>4402</v>
      </c>
      <c r="AT361" t="s">
        <v>1868</v>
      </c>
      <c r="AU361" t="s">
        <v>121</v>
      </c>
      <c r="AV361">
        <v>541179636</v>
      </c>
      <c r="AW361" t="s">
        <v>1181</v>
      </c>
      <c r="AX361" t="s">
        <v>123</v>
      </c>
      <c r="AY361" t="s">
        <v>113</v>
      </c>
      <c r="AZ361" t="s">
        <v>124</v>
      </c>
      <c r="BA361" s="96">
        <v>25227</v>
      </c>
      <c r="BB361">
        <v>55</v>
      </c>
      <c r="BC361" t="s">
        <v>4403</v>
      </c>
    </row>
    <row r="362" spans="1:56" ht="22.5" customHeight="1">
      <c r="A362">
        <v>2024</v>
      </c>
      <c r="B362" t="s">
        <v>4404</v>
      </c>
      <c r="C362">
        <v>102760</v>
      </c>
      <c r="D362" t="s">
        <v>57</v>
      </c>
      <c r="E362" t="s">
        <v>4405</v>
      </c>
      <c r="F362" t="s">
        <v>4406</v>
      </c>
      <c r="G362" t="s">
        <v>97</v>
      </c>
      <c r="H362" t="s">
        <v>1168</v>
      </c>
      <c r="I362" t="s">
        <v>1211</v>
      </c>
      <c r="L362" t="s">
        <v>4407</v>
      </c>
      <c r="M362">
        <v>1032400647</v>
      </c>
      <c r="N362" t="s">
        <v>113</v>
      </c>
      <c r="O362">
        <v>1978</v>
      </c>
      <c r="P362">
        <v>16000000</v>
      </c>
      <c r="Q362">
        <v>0</v>
      </c>
      <c r="R362">
        <v>0</v>
      </c>
      <c r="S362">
        <v>16000000</v>
      </c>
      <c r="T362">
        <v>4000000</v>
      </c>
      <c r="W362">
        <v>1</v>
      </c>
      <c r="X362" t="s">
        <v>1171</v>
      </c>
      <c r="Y362" t="s">
        <v>902</v>
      </c>
      <c r="AA362" t="s">
        <v>2762</v>
      </c>
      <c r="AB362" t="s">
        <v>4408</v>
      </c>
      <c r="AC362" t="s">
        <v>161</v>
      </c>
      <c r="AD362" s="96">
        <v>45355</v>
      </c>
      <c r="AE362" s="96">
        <v>45358</v>
      </c>
      <c r="AF362" s="96">
        <v>45458</v>
      </c>
      <c r="AG362" t="s">
        <v>896</v>
      </c>
      <c r="AH362" s="96">
        <v>45458</v>
      </c>
      <c r="AI362" t="s">
        <v>106</v>
      </c>
      <c r="AJ362" s="96">
        <v>45458</v>
      </c>
      <c r="AK362" t="s">
        <v>896</v>
      </c>
      <c r="AL362" t="s">
        <v>76</v>
      </c>
      <c r="AQ362" t="s">
        <v>4409</v>
      </c>
      <c r="AR362">
        <v>3112719189</v>
      </c>
      <c r="AS362" t="s">
        <v>4410</v>
      </c>
      <c r="AT362" t="s">
        <v>120</v>
      </c>
      <c r="AU362" t="s">
        <v>121</v>
      </c>
      <c r="AV362">
        <v>24044942458</v>
      </c>
      <c r="AW362" t="s">
        <v>1195</v>
      </c>
      <c r="AX362" t="s">
        <v>123</v>
      </c>
      <c r="AY362" t="s">
        <v>4411</v>
      </c>
      <c r="AZ362" t="s">
        <v>2443</v>
      </c>
      <c r="BA362" s="96">
        <v>31888</v>
      </c>
      <c r="BB362">
        <v>37</v>
      </c>
      <c r="BC362" t="s">
        <v>4412</v>
      </c>
    </row>
    <row r="363" spans="1:56" ht="22.5" customHeight="1">
      <c r="A363">
        <v>2024</v>
      </c>
      <c r="B363" t="s">
        <v>4413</v>
      </c>
      <c r="C363">
        <v>102485</v>
      </c>
      <c r="D363" t="s">
        <v>57</v>
      </c>
      <c r="E363" t="s">
        <v>4414</v>
      </c>
      <c r="F363" t="s">
        <v>4415</v>
      </c>
      <c r="G363" t="s">
        <v>97</v>
      </c>
      <c r="H363" t="s">
        <v>1168</v>
      </c>
      <c r="I363" t="s">
        <v>1211</v>
      </c>
      <c r="L363" t="s">
        <v>4416</v>
      </c>
      <c r="M363">
        <v>79573265</v>
      </c>
      <c r="N363" t="s">
        <v>113</v>
      </c>
      <c r="O363">
        <v>1978</v>
      </c>
      <c r="P363">
        <v>10200000</v>
      </c>
      <c r="Q363">
        <v>0</v>
      </c>
      <c r="R363">
        <v>0</v>
      </c>
      <c r="S363">
        <v>10200000</v>
      </c>
      <c r="T363">
        <v>2550000</v>
      </c>
      <c r="W363">
        <v>1</v>
      </c>
      <c r="X363" t="s">
        <v>1171</v>
      </c>
      <c r="Y363" t="s">
        <v>902</v>
      </c>
      <c r="AA363" t="s">
        <v>3670</v>
      </c>
      <c r="AB363" t="s">
        <v>4417</v>
      </c>
      <c r="AC363" t="s">
        <v>161</v>
      </c>
      <c r="AD363" s="96">
        <v>45352</v>
      </c>
      <c r="AE363" s="96">
        <v>45356</v>
      </c>
      <c r="AF363" s="96">
        <v>45477</v>
      </c>
      <c r="AG363" t="s">
        <v>446</v>
      </c>
      <c r="AH363" s="96">
        <v>45477</v>
      </c>
      <c r="AI363" t="s">
        <v>106</v>
      </c>
      <c r="AJ363" s="96">
        <v>45477</v>
      </c>
      <c r="AK363" t="s">
        <v>446</v>
      </c>
      <c r="AL363" t="s">
        <v>76</v>
      </c>
      <c r="AQ363" t="s">
        <v>4418</v>
      </c>
      <c r="AR363">
        <v>3003125863</v>
      </c>
      <c r="AS363" t="s">
        <v>4419</v>
      </c>
      <c r="AT363" t="s">
        <v>136</v>
      </c>
      <c r="AU363" t="s">
        <v>121</v>
      </c>
      <c r="AV363">
        <v>9100728378</v>
      </c>
      <c r="AW363" t="s">
        <v>1195</v>
      </c>
      <c r="AX363" t="s">
        <v>123</v>
      </c>
      <c r="AY363" t="s">
        <v>113</v>
      </c>
      <c r="AZ363" t="s">
        <v>124</v>
      </c>
      <c r="BA363" s="96">
        <v>25797</v>
      </c>
      <c r="BB363">
        <v>53</v>
      </c>
      <c r="BC363" t="s">
        <v>4420</v>
      </c>
    </row>
    <row r="364" spans="1:56" ht="22.5" customHeight="1">
      <c r="A364">
        <v>2024</v>
      </c>
      <c r="B364" t="s">
        <v>4421</v>
      </c>
      <c r="C364">
        <v>102295</v>
      </c>
      <c r="D364" t="s">
        <v>57</v>
      </c>
      <c r="E364" t="s">
        <v>4422</v>
      </c>
      <c r="F364" t="s">
        <v>4423</v>
      </c>
      <c r="G364" t="s">
        <v>97</v>
      </c>
      <c r="H364" t="s">
        <v>1168</v>
      </c>
      <c r="I364" t="s">
        <v>1211</v>
      </c>
      <c r="L364" t="s">
        <v>4424</v>
      </c>
      <c r="M364">
        <v>79875384</v>
      </c>
      <c r="N364" t="s">
        <v>113</v>
      </c>
      <c r="O364">
        <v>1978</v>
      </c>
      <c r="P364">
        <v>10200000</v>
      </c>
      <c r="Q364">
        <v>0</v>
      </c>
      <c r="R364">
        <v>0</v>
      </c>
      <c r="S364">
        <v>10200000</v>
      </c>
      <c r="T364">
        <v>2550000</v>
      </c>
      <c r="W364">
        <v>1</v>
      </c>
      <c r="X364" t="s">
        <v>1171</v>
      </c>
      <c r="Y364" t="s">
        <v>902</v>
      </c>
      <c r="AA364" t="s">
        <v>4018</v>
      </c>
      <c r="AB364" t="s">
        <v>4425</v>
      </c>
      <c r="AC364" t="s">
        <v>1932</v>
      </c>
      <c r="AD364" s="96">
        <v>45351</v>
      </c>
      <c r="AE364" s="96">
        <v>45355</v>
      </c>
      <c r="AF364" s="96">
        <v>45458</v>
      </c>
      <c r="AG364" t="s">
        <v>482</v>
      </c>
      <c r="AH364" s="96">
        <v>45458</v>
      </c>
      <c r="AI364" t="s">
        <v>106</v>
      </c>
      <c r="AJ364" s="96">
        <v>45458</v>
      </c>
      <c r="AK364" t="s">
        <v>482</v>
      </c>
      <c r="AL364" t="s">
        <v>76</v>
      </c>
      <c r="AQ364" t="s">
        <v>4426</v>
      </c>
      <c r="AR364">
        <v>3102167879</v>
      </c>
      <c r="AS364" t="s">
        <v>4427</v>
      </c>
      <c r="AT364" t="s">
        <v>854</v>
      </c>
      <c r="AU364" t="s">
        <v>121</v>
      </c>
      <c r="AV364">
        <v>69149292497</v>
      </c>
      <c r="AW364" t="s">
        <v>1195</v>
      </c>
      <c r="AX364" t="s">
        <v>123</v>
      </c>
      <c r="AY364" t="s">
        <v>113</v>
      </c>
      <c r="AZ364" t="s">
        <v>124</v>
      </c>
      <c r="BA364" s="96">
        <v>28461</v>
      </c>
      <c r="BB364">
        <v>46</v>
      </c>
      <c r="BC364" t="s">
        <v>1222</v>
      </c>
    </row>
    <row r="365" spans="1:56" ht="22.5" customHeight="1">
      <c r="A365">
        <v>2024</v>
      </c>
      <c r="B365" t="s">
        <v>4428</v>
      </c>
      <c r="C365">
        <v>102287</v>
      </c>
      <c r="D365" t="s">
        <v>57</v>
      </c>
      <c r="E365" t="s">
        <v>4429</v>
      </c>
      <c r="F365" t="s">
        <v>4430</v>
      </c>
      <c r="G365" t="s">
        <v>97</v>
      </c>
      <c r="H365" t="s">
        <v>1168</v>
      </c>
      <c r="I365" t="s">
        <v>1211</v>
      </c>
      <c r="L365" t="s">
        <v>4431</v>
      </c>
      <c r="M365">
        <v>1018431408</v>
      </c>
      <c r="N365" t="s">
        <v>113</v>
      </c>
      <c r="O365">
        <v>1978</v>
      </c>
      <c r="P365">
        <v>10200000</v>
      </c>
      <c r="Q365">
        <v>0</v>
      </c>
      <c r="R365">
        <v>0</v>
      </c>
      <c r="S365">
        <v>10200000</v>
      </c>
      <c r="T365">
        <v>2550000</v>
      </c>
      <c r="W365">
        <v>1</v>
      </c>
      <c r="X365" t="s">
        <v>1171</v>
      </c>
      <c r="Y365" t="s">
        <v>902</v>
      </c>
      <c r="AA365" t="s">
        <v>3959</v>
      </c>
      <c r="AB365" t="s">
        <v>4432</v>
      </c>
      <c r="AC365" t="s">
        <v>1932</v>
      </c>
      <c r="AD365" s="96">
        <v>45351</v>
      </c>
      <c r="AE365" s="96">
        <v>45355</v>
      </c>
      <c r="AF365" s="96">
        <v>45458</v>
      </c>
      <c r="AG365" t="s">
        <v>482</v>
      </c>
      <c r="AH365" s="96">
        <v>45458</v>
      </c>
      <c r="AI365" t="s">
        <v>106</v>
      </c>
      <c r="AJ365" s="96">
        <v>45458</v>
      </c>
      <c r="AK365" t="s">
        <v>482</v>
      </c>
      <c r="AL365" t="s">
        <v>76</v>
      </c>
      <c r="AQ365" t="s">
        <v>4433</v>
      </c>
      <c r="AR365">
        <v>3224017174</v>
      </c>
      <c r="AS365" t="s">
        <v>4434</v>
      </c>
      <c r="AT365" t="s">
        <v>136</v>
      </c>
      <c r="AU365" t="s">
        <v>121</v>
      </c>
      <c r="AV365" t="s">
        <v>4435</v>
      </c>
      <c r="AW365" t="s">
        <v>1195</v>
      </c>
      <c r="AX365" t="s">
        <v>123</v>
      </c>
      <c r="AY365" t="s">
        <v>4436</v>
      </c>
      <c r="AZ365" t="s">
        <v>124</v>
      </c>
      <c r="BA365" s="96">
        <v>32833</v>
      </c>
      <c r="BB365">
        <v>34</v>
      </c>
      <c r="BC365" t="s">
        <v>1222</v>
      </c>
    </row>
    <row r="366" spans="1:56" ht="22.5" customHeight="1">
      <c r="A366">
        <v>2024</v>
      </c>
      <c r="B366" t="s">
        <v>4437</v>
      </c>
      <c r="C366">
        <v>102287</v>
      </c>
      <c r="D366" t="s">
        <v>57</v>
      </c>
      <c r="E366" t="s">
        <v>4438</v>
      </c>
      <c r="F366" t="s">
        <v>4439</v>
      </c>
      <c r="G366" t="s">
        <v>97</v>
      </c>
      <c r="H366" t="s">
        <v>1168</v>
      </c>
      <c r="I366" t="s">
        <v>1211</v>
      </c>
      <c r="L366" t="s">
        <v>4440</v>
      </c>
      <c r="M366">
        <v>39722807</v>
      </c>
      <c r="N366" t="s">
        <v>4441</v>
      </c>
      <c r="O366">
        <v>1978</v>
      </c>
      <c r="P366">
        <v>10200000</v>
      </c>
      <c r="Q366">
        <v>0</v>
      </c>
      <c r="R366">
        <v>0</v>
      </c>
      <c r="S366">
        <v>10200000</v>
      </c>
      <c r="T366">
        <v>2550000</v>
      </c>
      <c r="W366">
        <v>1</v>
      </c>
      <c r="X366" t="s">
        <v>1171</v>
      </c>
      <c r="Y366" t="s">
        <v>902</v>
      </c>
      <c r="AA366" t="s">
        <v>3959</v>
      </c>
      <c r="AB366" t="s">
        <v>4442</v>
      </c>
      <c r="AC366" t="s">
        <v>1932</v>
      </c>
      <c r="AD366" s="96">
        <v>45351</v>
      </c>
      <c r="AE366" s="96">
        <v>45356</v>
      </c>
      <c r="AF366" s="96">
        <v>45458</v>
      </c>
      <c r="AG366" t="s">
        <v>4400</v>
      </c>
      <c r="AH366" s="96">
        <v>45458</v>
      </c>
      <c r="AI366" t="s">
        <v>106</v>
      </c>
      <c r="AJ366" s="96">
        <v>45458</v>
      </c>
      <c r="AK366" t="s">
        <v>4400</v>
      </c>
      <c r="AL366" t="s">
        <v>76</v>
      </c>
      <c r="AQ366" t="s">
        <v>4443</v>
      </c>
      <c r="AR366">
        <v>3102109348</v>
      </c>
      <c r="AS366" t="s">
        <v>4444</v>
      </c>
      <c r="AT366" t="s">
        <v>136</v>
      </c>
      <c r="AU366" t="s">
        <v>121</v>
      </c>
      <c r="AV366" t="s">
        <v>4445</v>
      </c>
      <c r="AW366" t="s">
        <v>1181</v>
      </c>
      <c r="AX366" t="s">
        <v>123</v>
      </c>
      <c r="AY366" t="s">
        <v>113</v>
      </c>
      <c r="AZ366" t="s">
        <v>124</v>
      </c>
      <c r="BA366" s="96">
        <v>25084</v>
      </c>
      <c r="BB366">
        <v>55</v>
      </c>
      <c r="BC366" t="s">
        <v>1222</v>
      </c>
    </row>
    <row r="367" spans="1:56" ht="22.5" customHeight="1">
      <c r="A367">
        <v>2024</v>
      </c>
      <c r="B367" t="s">
        <v>4446</v>
      </c>
      <c r="C367">
        <v>102472</v>
      </c>
      <c r="D367" t="s">
        <v>57</v>
      </c>
      <c r="E367" t="s">
        <v>4447</v>
      </c>
      <c r="F367" t="s">
        <v>4448</v>
      </c>
      <c r="G367" t="s">
        <v>97</v>
      </c>
      <c r="H367" t="s">
        <v>1168</v>
      </c>
      <c r="I367" t="s">
        <v>1169</v>
      </c>
      <c r="L367" t="s">
        <v>4449</v>
      </c>
      <c r="M367">
        <v>1030533128</v>
      </c>
      <c r="N367" t="s">
        <v>113</v>
      </c>
      <c r="O367">
        <v>1978</v>
      </c>
      <c r="P367">
        <v>28000000</v>
      </c>
      <c r="Q367">
        <v>0</v>
      </c>
      <c r="R367">
        <v>0</v>
      </c>
      <c r="S367">
        <v>28000000</v>
      </c>
      <c r="T367">
        <v>7000000</v>
      </c>
      <c r="W367">
        <v>1</v>
      </c>
      <c r="X367" t="s">
        <v>1171</v>
      </c>
      <c r="Y367" t="s">
        <v>902</v>
      </c>
      <c r="AA367" t="s">
        <v>4450</v>
      </c>
      <c r="AB367" t="s">
        <v>4451</v>
      </c>
      <c r="AC367" t="s">
        <v>116</v>
      </c>
      <c r="AD367" s="96">
        <v>45355</v>
      </c>
      <c r="AE367" s="96">
        <v>45356</v>
      </c>
      <c r="AF367" s="96">
        <v>45458</v>
      </c>
      <c r="AG367" t="s">
        <v>4400</v>
      </c>
      <c r="AH367" s="96">
        <v>45458</v>
      </c>
      <c r="AI367" t="s">
        <v>106</v>
      </c>
      <c r="AJ367" s="96">
        <v>45458</v>
      </c>
      <c r="AK367" t="s">
        <v>4400</v>
      </c>
      <c r="AL367" t="s">
        <v>76</v>
      </c>
      <c r="AQ367" t="s">
        <v>4452</v>
      </c>
      <c r="AR367">
        <v>3132739872</v>
      </c>
      <c r="AS367" t="s">
        <v>4453</v>
      </c>
      <c r="AT367" t="s">
        <v>854</v>
      </c>
      <c r="AU367" t="s">
        <v>121</v>
      </c>
      <c r="AV367" t="s">
        <v>4454</v>
      </c>
      <c r="AW367" t="s">
        <v>1181</v>
      </c>
      <c r="AX367" t="s">
        <v>123</v>
      </c>
      <c r="AY367" t="s">
        <v>113</v>
      </c>
      <c r="AZ367" t="s">
        <v>124</v>
      </c>
      <c r="BA367" s="96">
        <v>31736</v>
      </c>
      <c r="BB367">
        <v>37</v>
      </c>
      <c r="BC367" t="s">
        <v>4455</v>
      </c>
    </row>
    <row r="368" spans="1:56" ht="22.5" customHeight="1">
      <c r="A368">
        <v>2024</v>
      </c>
      <c r="B368" t="s">
        <v>4456</v>
      </c>
      <c r="C368">
        <v>102393</v>
      </c>
      <c r="D368" t="s">
        <v>57</v>
      </c>
      <c r="E368" t="s">
        <v>4457</v>
      </c>
      <c r="F368" t="s">
        <v>4458</v>
      </c>
      <c r="G368" t="s">
        <v>97</v>
      </c>
      <c r="H368" t="s">
        <v>1168</v>
      </c>
      <c r="I368" t="s">
        <v>1169</v>
      </c>
      <c r="L368" t="s">
        <v>4459</v>
      </c>
      <c r="M368">
        <v>1020718555</v>
      </c>
      <c r="N368" t="s">
        <v>113</v>
      </c>
      <c r="O368">
        <v>1977</v>
      </c>
      <c r="P368">
        <v>28000000</v>
      </c>
      <c r="Q368">
        <v>0</v>
      </c>
      <c r="R368">
        <v>0</v>
      </c>
      <c r="S368">
        <v>28000000</v>
      </c>
      <c r="T368">
        <v>7000000</v>
      </c>
      <c r="W368">
        <v>1</v>
      </c>
      <c r="X368" t="s">
        <v>1171</v>
      </c>
      <c r="Y368" t="s">
        <v>902</v>
      </c>
      <c r="AA368" t="s">
        <v>4460</v>
      </c>
      <c r="AB368" t="s">
        <v>4461</v>
      </c>
      <c r="AC368" t="s">
        <v>145</v>
      </c>
      <c r="AD368" s="96">
        <v>45351</v>
      </c>
      <c r="AE368" s="96">
        <v>45352</v>
      </c>
      <c r="AF368" s="96">
        <v>45458</v>
      </c>
      <c r="AG368" t="s">
        <v>689</v>
      </c>
      <c r="AH368" s="96">
        <v>45458</v>
      </c>
      <c r="AI368" t="s">
        <v>106</v>
      </c>
      <c r="AJ368" s="96">
        <v>45458</v>
      </c>
      <c r="AK368" t="s">
        <v>689</v>
      </c>
      <c r="AL368" t="s">
        <v>76</v>
      </c>
      <c r="AQ368" t="s">
        <v>4462</v>
      </c>
      <c r="AR368">
        <v>3103161794</v>
      </c>
      <c r="AS368" t="s">
        <v>4463</v>
      </c>
      <c r="AT368" t="s">
        <v>1868</v>
      </c>
      <c r="AU368" t="s">
        <v>121</v>
      </c>
      <c r="AV368" t="s">
        <v>4464</v>
      </c>
      <c r="AW368" t="s">
        <v>1195</v>
      </c>
      <c r="AX368" t="s">
        <v>123</v>
      </c>
      <c r="AY368" t="s">
        <v>3110</v>
      </c>
      <c r="AZ368" t="s">
        <v>1261</v>
      </c>
      <c r="BA368" s="96">
        <v>31654</v>
      </c>
      <c r="BB368">
        <v>37</v>
      </c>
      <c r="BC368" t="s">
        <v>4465</v>
      </c>
    </row>
    <row r="369" spans="1:55" ht="22.5" customHeight="1">
      <c r="A369">
        <v>2024</v>
      </c>
      <c r="B369" t="s">
        <v>4466</v>
      </c>
      <c r="C369">
        <v>102397</v>
      </c>
      <c r="D369" t="s">
        <v>57</v>
      </c>
      <c r="E369" t="s">
        <v>4467</v>
      </c>
      <c r="F369" t="s">
        <v>4468</v>
      </c>
      <c r="G369" t="s">
        <v>97</v>
      </c>
      <c r="H369" t="s">
        <v>1168</v>
      </c>
      <c r="I369" t="s">
        <v>1211</v>
      </c>
      <c r="L369" t="s">
        <v>4469</v>
      </c>
      <c r="M369">
        <v>52588770</v>
      </c>
      <c r="N369" t="s">
        <v>4470</v>
      </c>
      <c r="O369">
        <v>1978</v>
      </c>
      <c r="P369">
        <v>16000000</v>
      </c>
      <c r="Q369">
        <v>0</v>
      </c>
      <c r="R369">
        <v>0</v>
      </c>
      <c r="S369">
        <v>16000000</v>
      </c>
      <c r="T369">
        <v>4000000</v>
      </c>
      <c r="W369">
        <v>1</v>
      </c>
      <c r="X369" t="s">
        <v>1171</v>
      </c>
      <c r="Y369" t="s">
        <v>902</v>
      </c>
      <c r="AA369" t="s">
        <v>4471</v>
      </c>
      <c r="AB369" t="s">
        <v>4472</v>
      </c>
      <c r="AC369" t="s">
        <v>116</v>
      </c>
      <c r="AD369" s="96">
        <v>45351</v>
      </c>
      <c r="AE369" s="96">
        <v>45356</v>
      </c>
      <c r="AF369" s="96">
        <v>45458</v>
      </c>
      <c r="AG369" t="s">
        <v>4400</v>
      </c>
      <c r="AH369" s="96">
        <v>45458</v>
      </c>
      <c r="AI369" t="s">
        <v>106</v>
      </c>
      <c r="AJ369" s="96">
        <v>45458</v>
      </c>
      <c r="AK369" t="s">
        <v>4400</v>
      </c>
      <c r="AL369" t="s">
        <v>76</v>
      </c>
      <c r="AQ369" t="s">
        <v>4473</v>
      </c>
      <c r="AR369">
        <v>3112557241</v>
      </c>
      <c r="AS369" t="s">
        <v>4474</v>
      </c>
      <c r="AT369" t="s">
        <v>854</v>
      </c>
      <c r="AU369" t="s">
        <v>121</v>
      </c>
      <c r="AV369" t="s">
        <v>4475</v>
      </c>
      <c r="AW369" t="s">
        <v>1181</v>
      </c>
      <c r="AX369" t="s">
        <v>123</v>
      </c>
      <c r="AY369" t="s">
        <v>113</v>
      </c>
      <c r="AZ369" t="s">
        <v>124</v>
      </c>
      <c r="BA369" s="96">
        <v>26991</v>
      </c>
      <c r="BB369">
        <v>50</v>
      </c>
      <c r="BC369" t="s">
        <v>2669</v>
      </c>
    </row>
    <row r="370" spans="1:55" ht="22.5" customHeight="1">
      <c r="A370">
        <v>2024</v>
      </c>
      <c r="B370" t="s">
        <v>4476</v>
      </c>
      <c r="C370">
        <v>102318</v>
      </c>
      <c r="D370" t="s">
        <v>57</v>
      </c>
      <c r="E370" t="s">
        <v>4477</v>
      </c>
      <c r="F370" t="s">
        <v>4478</v>
      </c>
      <c r="G370" t="s">
        <v>97</v>
      </c>
      <c r="H370" t="s">
        <v>1168</v>
      </c>
      <c r="I370" t="s">
        <v>1169</v>
      </c>
      <c r="L370" t="s">
        <v>4479</v>
      </c>
      <c r="M370">
        <v>1026260730</v>
      </c>
      <c r="N370" t="s">
        <v>113</v>
      </c>
      <c r="O370">
        <v>1978</v>
      </c>
      <c r="P370">
        <v>20200000</v>
      </c>
      <c r="Q370">
        <v>0</v>
      </c>
      <c r="R370">
        <v>0</v>
      </c>
      <c r="S370">
        <v>20200000</v>
      </c>
      <c r="T370">
        <v>5050000</v>
      </c>
      <c r="W370">
        <v>1</v>
      </c>
      <c r="X370" t="s">
        <v>1171</v>
      </c>
      <c r="Y370" t="s">
        <v>902</v>
      </c>
      <c r="AA370" t="s">
        <v>4480</v>
      </c>
      <c r="AB370" t="s">
        <v>4481</v>
      </c>
      <c r="AC370" t="s">
        <v>3569</v>
      </c>
      <c r="AD370" s="96">
        <v>45351</v>
      </c>
      <c r="AE370" s="96">
        <v>45356</v>
      </c>
      <c r="AF370" s="96">
        <v>45458</v>
      </c>
      <c r="AG370" t="s">
        <v>4400</v>
      </c>
      <c r="AH370" s="96">
        <v>45458</v>
      </c>
      <c r="AI370" t="s">
        <v>106</v>
      </c>
      <c r="AJ370" s="96">
        <v>45458</v>
      </c>
      <c r="AK370" t="s">
        <v>4400</v>
      </c>
      <c r="AL370" t="s">
        <v>76</v>
      </c>
      <c r="AQ370" t="s">
        <v>4482</v>
      </c>
      <c r="AR370">
        <v>3202216423</v>
      </c>
      <c r="AS370" t="s">
        <v>4483</v>
      </c>
      <c r="AT370" t="s">
        <v>854</v>
      </c>
      <c r="AU370" t="s">
        <v>121</v>
      </c>
      <c r="AV370">
        <v>66203022345</v>
      </c>
      <c r="AW370" t="s">
        <v>1181</v>
      </c>
      <c r="AX370" t="s">
        <v>123</v>
      </c>
      <c r="AY370" t="s">
        <v>4484</v>
      </c>
      <c r="AZ370" t="s">
        <v>2443</v>
      </c>
      <c r="BA370" s="96">
        <v>32266</v>
      </c>
      <c r="BB370">
        <v>36</v>
      </c>
      <c r="BC370" t="s">
        <v>2593</v>
      </c>
    </row>
    <row r="371" spans="1:55" ht="22.5" customHeight="1">
      <c r="A371">
        <v>2024</v>
      </c>
      <c r="B371" t="s">
        <v>4485</v>
      </c>
      <c r="C371">
        <v>102470</v>
      </c>
      <c r="D371" t="s">
        <v>57</v>
      </c>
      <c r="E371" t="s">
        <v>4486</v>
      </c>
      <c r="F371" t="s">
        <v>4487</v>
      </c>
      <c r="G371" t="s">
        <v>97</v>
      </c>
      <c r="H371" t="s">
        <v>1168</v>
      </c>
      <c r="I371" t="s">
        <v>1169</v>
      </c>
      <c r="L371" t="s">
        <v>4488</v>
      </c>
      <c r="M371">
        <v>1033703444</v>
      </c>
      <c r="N371" t="s">
        <v>113</v>
      </c>
      <c r="O371">
        <v>1978</v>
      </c>
      <c r="P371">
        <v>28000000</v>
      </c>
      <c r="Q371">
        <v>0</v>
      </c>
      <c r="R371">
        <v>0</v>
      </c>
      <c r="S371">
        <v>28000000</v>
      </c>
      <c r="T371">
        <v>7000000</v>
      </c>
      <c r="W371">
        <v>1</v>
      </c>
      <c r="X371" t="s">
        <v>1171</v>
      </c>
      <c r="Y371" t="s">
        <v>902</v>
      </c>
      <c r="AA371" t="s">
        <v>4398</v>
      </c>
      <c r="AB371" t="s">
        <v>4489</v>
      </c>
      <c r="AC371" t="s">
        <v>3569</v>
      </c>
      <c r="AD371" s="96">
        <v>45351</v>
      </c>
      <c r="AE371" s="96">
        <v>45356</v>
      </c>
      <c r="AF371" s="96">
        <v>45458</v>
      </c>
      <c r="AG371" t="s">
        <v>4400</v>
      </c>
      <c r="AH371" s="96">
        <v>45458</v>
      </c>
      <c r="AI371" t="s">
        <v>106</v>
      </c>
      <c r="AJ371" s="96">
        <v>45458</v>
      </c>
      <c r="AK371" t="s">
        <v>4400</v>
      </c>
      <c r="AL371" t="s">
        <v>76</v>
      </c>
      <c r="AQ371" t="s">
        <v>4490</v>
      </c>
      <c r="AR371">
        <v>3102410775</v>
      </c>
      <c r="AS371" t="s">
        <v>4491</v>
      </c>
      <c r="AT371" t="s">
        <v>136</v>
      </c>
      <c r="AU371" t="s">
        <v>121</v>
      </c>
      <c r="AV371" t="s">
        <v>4492</v>
      </c>
      <c r="AW371" t="s">
        <v>1195</v>
      </c>
      <c r="AX371" t="s">
        <v>123</v>
      </c>
      <c r="AY371" t="s">
        <v>113</v>
      </c>
      <c r="AZ371" t="s">
        <v>124</v>
      </c>
      <c r="BA371" s="96">
        <v>32477</v>
      </c>
      <c r="BB371">
        <v>35</v>
      </c>
      <c r="BC371" t="s">
        <v>4493</v>
      </c>
    </row>
    <row r="372" spans="1:55" ht="22.5" customHeight="1">
      <c r="A372">
        <v>2024</v>
      </c>
      <c r="B372" t="s">
        <v>4494</v>
      </c>
      <c r="C372">
        <v>102287</v>
      </c>
      <c r="D372" t="s">
        <v>57</v>
      </c>
      <c r="E372" t="s">
        <v>4495</v>
      </c>
      <c r="F372" t="s">
        <v>4496</v>
      </c>
      <c r="G372" t="s">
        <v>97</v>
      </c>
      <c r="H372" t="s">
        <v>1168</v>
      </c>
      <c r="I372" t="s">
        <v>1211</v>
      </c>
      <c r="L372" t="s">
        <v>4497</v>
      </c>
      <c r="M372">
        <v>1019099233</v>
      </c>
      <c r="N372" t="s">
        <v>113</v>
      </c>
      <c r="O372">
        <v>1978</v>
      </c>
      <c r="P372">
        <v>10200000</v>
      </c>
      <c r="Q372">
        <v>0</v>
      </c>
      <c r="R372">
        <v>0</v>
      </c>
      <c r="S372">
        <v>10200000</v>
      </c>
      <c r="T372">
        <v>2550000</v>
      </c>
      <c r="W372">
        <v>1</v>
      </c>
      <c r="X372" t="s">
        <v>1171</v>
      </c>
      <c r="Y372" t="s">
        <v>902</v>
      </c>
      <c r="AA372" t="s">
        <v>3959</v>
      </c>
      <c r="AB372" t="s">
        <v>4498</v>
      </c>
      <c r="AC372" t="s">
        <v>1932</v>
      </c>
      <c r="AD372" s="96">
        <v>45350</v>
      </c>
      <c r="AE372" s="96">
        <v>45355</v>
      </c>
      <c r="AF372" s="96">
        <v>45458</v>
      </c>
      <c r="AG372" t="s">
        <v>482</v>
      </c>
      <c r="AH372" s="96">
        <v>45458</v>
      </c>
      <c r="AI372" t="s">
        <v>106</v>
      </c>
      <c r="AJ372" s="96">
        <v>45458</v>
      </c>
      <c r="AK372" t="s">
        <v>482</v>
      </c>
      <c r="AL372" t="s">
        <v>76</v>
      </c>
      <c r="AQ372" t="s">
        <v>4499</v>
      </c>
      <c r="AR372">
        <v>3117187135</v>
      </c>
      <c r="AS372" t="s">
        <v>4500</v>
      </c>
      <c r="AT372" t="s">
        <v>120</v>
      </c>
      <c r="AU372" t="s">
        <v>121</v>
      </c>
      <c r="AV372">
        <v>24039877963</v>
      </c>
      <c r="AW372" t="s">
        <v>1181</v>
      </c>
      <c r="AX372" t="s">
        <v>123</v>
      </c>
      <c r="AY372" t="s">
        <v>113</v>
      </c>
      <c r="AZ372" t="s">
        <v>124</v>
      </c>
      <c r="BA372" s="96">
        <v>34560</v>
      </c>
      <c r="BB372">
        <v>29</v>
      </c>
      <c r="BC372" t="s">
        <v>4501</v>
      </c>
    </row>
    <row r="373" spans="1:55" ht="22.5" customHeight="1">
      <c r="A373">
        <v>2024</v>
      </c>
      <c r="B373" t="s">
        <v>4502</v>
      </c>
      <c r="C373">
        <v>102465</v>
      </c>
      <c r="D373" t="s">
        <v>57</v>
      </c>
      <c r="E373" t="s">
        <v>4503</v>
      </c>
      <c r="F373" t="s">
        <v>4504</v>
      </c>
      <c r="G373" t="s">
        <v>97</v>
      </c>
      <c r="H373" t="s">
        <v>1168</v>
      </c>
      <c r="I373" t="s">
        <v>1169</v>
      </c>
      <c r="L373" t="s">
        <v>4505</v>
      </c>
      <c r="M373">
        <v>1018415363</v>
      </c>
      <c r="N373" t="s">
        <v>113</v>
      </c>
      <c r="O373">
        <v>1978</v>
      </c>
      <c r="P373">
        <v>20200000</v>
      </c>
      <c r="Q373">
        <v>0</v>
      </c>
      <c r="R373">
        <v>0</v>
      </c>
      <c r="S373">
        <v>20200000</v>
      </c>
      <c r="T373">
        <v>5050000</v>
      </c>
      <c r="W373">
        <v>1</v>
      </c>
      <c r="X373" t="s">
        <v>1171</v>
      </c>
      <c r="Y373" t="s">
        <v>902</v>
      </c>
      <c r="AA373" t="s">
        <v>4506</v>
      </c>
      <c r="AB373" t="s">
        <v>4507</v>
      </c>
      <c r="AC373" t="s">
        <v>2906</v>
      </c>
      <c r="AD373" s="96">
        <v>45350</v>
      </c>
      <c r="AE373" s="96">
        <v>45352</v>
      </c>
      <c r="AF373" s="96">
        <v>45458</v>
      </c>
      <c r="AG373" t="s">
        <v>689</v>
      </c>
      <c r="AH373" s="96">
        <v>45458</v>
      </c>
      <c r="AI373" t="s">
        <v>106</v>
      </c>
      <c r="AJ373" s="96">
        <v>45458</v>
      </c>
      <c r="AK373" t="s">
        <v>689</v>
      </c>
      <c r="AL373" t="s">
        <v>76</v>
      </c>
      <c r="AQ373" t="s">
        <v>4508</v>
      </c>
      <c r="AR373">
        <v>3114478395</v>
      </c>
      <c r="AS373" t="s">
        <v>4509</v>
      </c>
      <c r="AT373" t="s">
        <v>136</v>
      </c>
      <c r="AU373" t="s">
        <v>121</v>
      </c>
      <c r="AV373" t="s">
        <v>4510</v>
      </c>
      <c r="AW373" t="s">
        <v>1181</v>
      </c>
      <c r="AX373" t="s">
        <v>123</v>
      </c>
      <c r="AY373" t="s">
        <v>4511</v>
      </c>
      <c r="AZ373" t="s">
        <v>124</v>
      </c>
      <c r="BA373" s="96">
        <v>32075</v>
      </c>
      <c r="BB373">
        <v>36</v>
      </c>
      <c r="BC373" t="s">
        <v>4512</v>
      </c>
    </row>
    <row r="374" spans="1:55" ht="22.5" customHeight="1">
      <c r="A374">
        <v>2024</v>
      </c>
      <c r="B374" t="s">
        <v>4513</v>
      </c>
      <c r="C374">
        <v>102478</v>
      </c>
      <c r="D374" t="s">
        <v>57</v>
      </c>
      <c r="E374" t="s">
        <v>4514</v>
      </c>
      <c r="F374" t="s">
        <v>4515</v>
      </c>
      <c r="G374" t="s">
        <v>97</v>
      </c>
      <c r="H374" t="s">
        <v>1168</v>
      </c>
      <c r="I374" t="s">
        <v>1169</v>
      </c>
      <c r="L374" t="s">
        <v>4516</v>
      </c>
      <c r="M374">
        <v>52477034</v>
      </c>
      <c r="N374" t="s">
        <v>113</v>
      </c>
      <c r="O374">
        <v>1978</v>
      </c>
      <c r="P374">
        <v>28000000</v>
      </c>
      <c r="Q374">
        <v>0</v>
      </c>
      <c r="R374">
        <v>0</v>
      </c>
      <c r="S374">
        <v>28000000</v>
      </c>
      <c r="T374">
        <v>7000000</v>
      </c>
      <c r="W374">
        <v>1</v>
      </c>
      <c r="X374" t="s">
        <v>1171</v>
      </c>
      <c r="Y374" t="s">
        <v>902</v>
      </c>
      <c r="AA374" t="s">
        <v>4517</v>
      </c>
      <c r="AB374" t="s">
        <v>4518</v>
      </c>
      <c r="AC374" t="s">
        <v>1374</v>
      </c>
      <c r="AD374" s="96">
        <v>45351</v>
      </c>
      <c r="AE374" s="96">
        <v>45352</v>
      </c>
      <c r="AF374" s="96">
        <v>45458</v>
      </c>
      <c r="AG374" t="s">
        <v>689</v>
      </c>
      <c r="AH374" s="96">
        <v>45458</v>
      </c>
      <c r="AI374" t="s">
        <v>106</v>
      </c>
      <c r="AJ374" s="96">
        <v>45458</v>
      </c>
      <c r="AK374" t="s">
        <v>689</v>
      </c>
      <c r="AL374" t="s">
        <v>76</v>
      </c>
      <c r="AQ374" t="s">
        <v>4519</v>
      </c>
      <c r="AR374">
        <v>3015994690</v>
      </c>
      <c r="AS374" t="s">
        <v>4520</v>
      </c>
      <c r="AT374" t="s">
        <v>1179</v>
      </c>
      <c r="AU374" t="s">
        <v>121</v>
      </c>
      <c r="AV374">
        <v>4762020222</v>
      </c>
      <c r="AW374" t="s">
        <v>1181</v>
      </c>
      <c r="AX374" t="s">
        <v>123</v>
      </c>
      <c r="AY374" t="s">
        <v>113</v>
      </c>
      <c r="AZ374" t="s">
        <v>124</v>
      </c>
      <c r="BA374" s="96">
        <v>28530</v>
      </c>
      <c r="BB374">
        <v>46</v>
      </c>
      <c r="BC374" t="s">
        <v>4521</v>
      </c>
    </row>
    <row r="375" spans="1:55" ht="22.5" customHeight="1">
      <c r="A375">
        <v>2024</v>
      </c>
      <c r="B375" t="s">
        <v>4522</v>
      </c>
      <c r="C375">
        <v>102415</v>
      </c>
      <c r="D375" t="s">
        <v>57</v>
      </c>
      <c r="E375" t="s">
        <v>4523</v>
      </c>
      <c r="F375" t="s">
        <v>4524</v>
      </c>
      <c r="G375" t="s">
        <v>97</v>
      </c>
      <c r="H375" t="s">
        <v>1168</v>
      </c>
      <c r="I375" t="s">
        <v>1211</v>
      </c>
      <c r="L375" t="s">
        <v>4525</v>
      </c>
      <c r="M375">
        <v>71674865</v>
      </c>
      <c r="N375" t="s">
        <v>4526</v>
      </c>
      <c r="O375">
        <v>1978</v>
      </c>
      <c r="P375">
        <v>16000000</v>
      </c>
      <c r="Q375">
        <v>0</v>
      </c>
      <c r="R375">
        <v>0</v>
      </c>
      <c r="S375">
        <v>16000000</v>
      </c>
      <c r="T375">
        <v>4000000</v>
      </c>
      <c r="W375">
        <v>1</v>
      </c>
      <c r="X375" t="s">
        <v>1171</v>
      </c>
      <c r="Y375" t="s">
        <v>902</v>
      </c>
      <c r="Z375" t="s">
        <v>4527</v>
      </c>
      <c r="AA375" t="s">
        <v>3154</v>
      </c>
      <c r="AB375" t="s">
        <v>4528</v>
      </c>
      <c r="AC375" t="s">
        <v>256</v>
      </c>
      <c r="AD375" s="96">
        <v>45350</v>
      </c>
      <c r="AE375" s="96">
        <v>45352</v>
      </c>
      <c r="AF375" s="96">
        <v>45473</v>
      </c>
      <c r="AG375" t="s">
        <v>446</v>
      </c>
      <c r="AH375" s="96">
        <v>45473</v>
      </c>
      <c r="AI375" t="s">
        <v>106</v>
      </c>
      <c r="AJ375" s="96">
        <v>45473</v>
      </c>
      <c r="AK375" t="s">
        <v>446</v>
      </c>
      <c r="AL375" t="s">
        <v>76</v>
      </c>
      <c r="AQ375" t="s">
        <v>4529</v>
      </c>
      <c r="AR375">
        <v>3004503210</v>
      </c>
      <c r="AS375" t="s">
        <v>4530</v>
      </c>
      <c r="AT375" t="s">
        <v>854</v>
      </c>
      <c r="AU375" t="s">
        <v>121</v>
      </c>
      <c r="AV375">
        <v>10125195675</v>
      </c>
      <c r="AW375" t="s">
        <v>1195</v>
      </c>
      <c r="AX375" t="s">
        <v>123</v>
      </c>
      <c r="AY375" t="s">
        <v>4531</v>
      </c>
      <c r="AZ375" t="s">
        <v>1809</v>
      </c>
      <c r="BA375" s="96">
        <v>24296</v>
      </c>
      <c r="BB375">
        <v>57</v>
      </c>
      <c r="BC375" t="s">
        <v>4420</v>
      </c>
    </row>
    <row r="376" spans="1:55" ht="22.5" customHeight="1">
      <c r="A376">
        <v>2024</v>
      </c>
      <c r="B376" t="s">
        <v>4532</v>
      </c>
      <c r="C376">
        <v>102768</v>
      </c>
      <c r="D376" t="s">
        <v>57</v>
      </c>
      <c r="E376" t="s">
        <v>4533</v>
      </c>
      <c r="F376" t="s">
        <v>4534</v>
      </c>
      <c r="G376" t="s">
        <v>97</v>
      </c>
      <c r="H376" t="s">
        <v>1168</v>
      </c>
      <c r="I376" t="s">
        <v>1169</v>
      </c>
      <c r="L376" t="s">
        <v>4535</v>
      </c>
      <c r="M376">
        <v>1032374068</v>
      </c>
      <c r="N376" t="s">
        <v>113</v>
      </c>
      <c r="O376">
        <v>1978</v>
      </c>
      <c r="P376">
        <v>28000000</v>
      </c>
      <c r="Q376">
        <v>0</v>
      </c>
      <c r="R376">
        <v>0</v>
      </c>
      <c r="S376">
        <v>28000000</v>
      </c>
      <c r="T376">
        <v>7000000</v>
      </c>
      <c r="W376">
        <v>1</v>
      </c>
      <c r="X376" t="s">
        <v>1171</v>
      </c>
      <c r="Y376" t="s">
        <v>902</v>
      </c>
      <c r="AA376" t="s">
        <v>4536</v>
      </c>
      <c r="AB376" t="s">
        <v>4537</v>
      </c>
      <c r="AC376" t="s">
        <v>2906</v>
      </c>
      <c r="AD376" s="96">
        <v>45350</v>
      </c>
      <c r="AE376" s="96">
        <v>45352</v>
      </c>
      <c r="AF376" s="96">
        <v>45473</v>
      </c>
      <c r="AG376" t="s">
        <v>446</v>
      </c>
      <c r="AH376" s="96">
        <v>45473</v>
      </c>
      <c r="AI376" t="s">
        <v>106</v>
      </c>
      <c r="AJ376" s="96">
        <v>45473</v>
      </c>
      <c r="AK376" t="s">
        <v>446</v>
      </c>
      <c r="AL376" t="s">
        <v>76</v>
      </c>
      <c r="AQ376" t="s">
        <v>4538</v>
      </c>
      <c r="AR376">
        <v>3107677831</v>
      </c>
      <c r="AS376" t="s">
        <v>4539</v>
      </c>
      <c r="AT376" t="s">
        <v>301</v>
      </c>
      <c r="AU376" t="s">
        <v>121</v>
      </c>
      <c r="AV376">
        <v>2265239</v>
      </c>
      <c r="AW376" t="s">
        <v>1195</v>
      </c>
      <c r="AX376" t="s">
        <v>123</v>
      </c>
      <c r="AY376" t="s">
        <v>113</v>
      </c>
      <c r="AZ376" t="s">
        <v>124</v>
      </c>
      <c r="BA376" s="96">
        <v>31724</v>
      </c>
      <c r="BB376">
        <v>37</v>
      </c>
      <c r="BC376" t="s">
        <v>4540</v>
      </c>
    </row>
    <row r="377" spans="1:55" ht="22.5" customHeight="1">
      <c r="A377">
        <v>2024</v>
      </c>
      <c r="B377" t="s">
        <v>4541</v>
      </c>
      <c r="C377">
        <v>102287</v>
      </c>
      <c r="D377" t="s">
        <v>57</v>
      </c>
      <c r="E377" t="s">
        <v>4542</v>
      </c>
      <c r="F377" t="s">
        <v>4543</v>
      </c>
      <c r="G377" t="s">
        <v>97</v>
      </c>
      <c r="H377" t="s">
        <v>1168</v>
      </c>
      <c r="I377" t="s">
        <v>1169</v>
      </c>
      <c r="L377" t="s">
        <v>4544</v>
      </c>
      <c r="M377">
        <v>1013609480</v>
      </c>
      <c r="N377" t="s">
        <v>113</v>
      </c>
      <c r="O377">
        <v>1978</v>
      </c>
      <c r="P377">
        <v>10200000</v>
      </c>
      <c r="Q377">
        <v>0</v>
      </c>
      <c r="R377">
        <v>0</v>
      </c>
      <c r="S377">
        <v>10200000</v>
      </c>
      <c r="T377">
        <v>2550000</v>
      </c>
      <c r="W377">
        <v>1</v>
      </c>
      <c r="X377" t="s">
        <v>1171</v>
      </c>
      <c r="Y377" t="s">
        <v>902</v>
      </c>
      <c r="AA377" t="s">
        <v>3959</v>
      </c>
      <c r="AB377" t="s">
        <v>4545</v>
      </c>
      <c r="AC377" t="s">
        <v>1932</v>
      </c>
      <c r="AD377" s="96">
        <v>45350</v>
      </c>
      <c r="AE377" s="96">
        <v>45355</v>
      </c>
      <c r="AF377" s="96">
        <v>45458</v>
      </c>
      <c r="AG377" t="s">
        <v>482</v>
      </c>
      <c r="AH377" s="96">
        <v>45458</v>
      </c>
      <c r="AI377" t="s">
        <v>106</v>
      </c>
      <c r="AJ377" s="96">
        <v>45458</v>
      </c>
      <c r="AK377" t="s">
        <v>482</v>
      </c>
      <c r="AL377" t="s">
        <v>76</v>
      </c>
      <c r="AQ377" t="s">
        <v>4546</v>
      </c>
      <c r="AR377">
        <v>3202917183</v>
      </c>
      <c r="AS377" t="s">
        <v>4547</v>
      </c>
      <c r="AT377" t="s">
        <v>136</v>
      </c>
      <c r="AU377" t="s">
        <v>121</v>
      </c>
      <c r="AV377" t="s">
        <v>4548</v>
      </c>
      <c r="AW377" t="s">
        <v>1181</v>
      </c>
      <c r="AX377" t="s">
        <v>123</v>
      </c>
      <c r="AY377" t="s">
        <v>4549</v>
      </c>
      <c r="AZ377" t="s">
        <v>4283</v>
      </c>
      <c r="BA377" s="96">
        <v>32883</v>
      </c>
      <c r="BB377">
        <v>34</v>
      </c>
      <c r="BC377" t="s">
        <v>3160</v>
      </c>
    </row>
    <row r="378" spans="1:55" ht="22.5" customHeight="1">
      <c r="A378">
        <v>2024</v>
      </c>
      <c r="B378" t="s">
        <v>4550</v>
      </c>
      <c r="C378">
        <v>102659</v>
      </c>
      <c r="D378" t="s">
        <v>57</v>
      </c>
      <c r="E378" t="s">
        <v>4551</v>
      </c>
      <c r="F378" t="s">
        <v>4552</v>
      </c>
      <c r="G378" t="s">
        <v>97</v>
      </c>
      <c r="H378" t="s">
        <v>1168</v>
      </c>
      <c r="I378" t="s">
        <v>1169</v>
      </c>
      <c r="L378" t="s">
        <v>4553</v>
      </c>
      <c r="M378">
        <v>1019028211</v>
      </c>
      <c r="N378" t="s">
        <v>113</v>
      </c>
      <c r="O378">
        <v>1978</v>
      </c>
      <c r="P378">
        <v>28000000</v>
      </c>
      <c r="Q378">
        <v>0</v>
      </c>
      <c r="R378">
        <v>0</v>
      </c>
      <c r="S378">
        <v>28000000</v>
      </c>
      <c r="T378">
        <v>7000000</v>
      </c>
      <c r="W378">
        <v>1</v>
      </c>
      <c r="X378" t="s">
        <v>1171</v>
      </c>
      <c r="Y378" t="s">
        <v>902</v>
      </c>
      <c r="AA378" t="s">
        <v>4554</v>
      </c>
      <c r="AB378" t="s">
        <v>4555</v>
      </c>
      <c r="AC378" t="s">
        <v>234</v>
      </c>
      <c r="AD378" s="96">
        <v>45350</v>
      </c>
      <c r="AE378" s="96">
        <v>45356</v>
      </c>
      <c r="AF378" s="96">
        <v>45459</v>
      </c>
      <c r="AG378" t="s">
        <v>482</v>
      </c>
      <c r="AH378" s="96">
        <v>45459</v>
      </c>
      <c r="AI378" t="s">
        <v>106</v>
      </c>
      <c r="AJ378" s="96">
        <v>45459</v>
      </c>
      <c r="AK378" t="s">
        <v>482</v>
      </c>
      <c r="AL378" t="s">
        <v>76</v>
      </c>
      <c r="AQ378" t="s">
        <v>4556</v>
      </c>
      <c r="AR378">
        <v>3214971043</v>
      </c>
      <c r="AS378" t="s">
        <v>4557</v>
      </c>
      <c r="AT378" t="s">
        <v>136</v>
      </c>
      <c r="AU378" t="s">
        <v>121</v>
      </c>
      <c r="AV378" t="s">
        <v>4558</v>
      </c>
      <c r="AW378" t="s">
        <v>1181</v>
      </c>
      <c r="AX378" t="s">
        <v>123</v>
      </c>
      <c r="AY378" t="s">
        <v>113</v>
      </c>
      <c r="AZ378" t="s">
        <v>124</v>
      </c>
      <c r="BA378" s="96">
        <v>32405</v>
      </c>
      <c r="BB378">
        <v>35</v>
      </c>
      <c r="BC378" t="s">
        <v>4559</v>
      </c>
    </row>
    <row r="379" spans="1:55" ht="22.5" customHeight="1">
      <c r="A379">
        <v>2024</v>
      </c>
      <c r="B379" t="s">
        <v>4560</v>
      </c>
      <c r="C379">
        <v>102759</v>
      </c>
      <c r="D379" t="s">
        <v>57</v>
      </c>
      <c r="E379" t="s">
        <v>4561</v>
      </c>
      <c r="F379" t="s">
        <v>4562</v>
      </c>
      <c r="G379" t="s">
        <v>97</v>
      </c>
      <c r="H379" t="s">
        <v>1168</v>
      </c>
      <c r="I379" t="s">
        <v>1169</v>
      </c>
      <c r="L379" t="s">
        <v>4563</v>
      </c>
      <c r="M379">
        <v>79416677</v>
      </c>
      <c r="N379" t="s">
        <v>2183</v>
      </c>
      <c r="O379">
        <v>1978</v>
      </c>
      <c r="P379">
        <v>15150000</v>
      </c>
      <c r="Q379">
        <v>7575000</v>
      </c>
      <c r="R379">
        <v>0</v>
      </c>
      <c r="S379">
        <v>22725000</v>
      </c>
      <c r="T379">
        <v>5050000</v>
      </c>
      <c r="W379">
        <v>1</v>
      </c>
      <c r="X379" t="s">
        <v>1171</v>
      </c>
      <c r="Y379" t="s">
        <v>902</v>
      </c>
      <c r="Z379" s="95" t="s">
        <v>4564</v>
      </c>
      <c r="AA379" t="s">
        <v>4565</v>
      </c>
      <c r="AB379" t="s">
        <v>4566</v>
      </c>
      <c r="AC379" t="s">
        <v>161</v>
      </c>
      <c r="AD379" s="96">
        <v>45349</v>
      </c>
      <c r="AE379" s="96">
        <v>45355</v>
      </c>
      <c r="AF379" s="96">
        <v>45446</v>
      </c>
      <c r="AG379" t="s">
        <v>91</v>
      </c>
      <c r="AH379" s="96">
        <v>45491</v>
      </c>
      <c r="AI379" t="s">
        <v>741</v>
      </c>
      <c r="AJ379" s="96">
        <v>45491</v>
      </c>
      <c r="AK379" t="s">
        <v>690</v>
      </c>
      <c r="AL379" t="s">
        <v>76</v>
      </c>
      <c r="AQ379" t="s">
        <v>4567</v>
      </c>
      <c r="AR379">
        <v>3108087598</v>
      </c>
      <c r="AS379" t="s">
        <v>4568</v>
      </c>
      <c r="AT379" t="s">
        <v>1179</v>
      </c>
      <c r="AU379" t="s">
        <v>121</v>
      </c>
      <c r="AV379">
        <v>4822002730</v>
      </c>
      <c r="AW379" t="s">
        <v>1195</v>
      </c>
      <c r="AX379" t="s">
        <v>123</v>
      </c>
      <c r="AY379" t="s">
        <v>2888</v>
      </c>
      <c r="AZ379" t="s">
        <v>1261</v>
      </c>
      <c r="BA379" s="96">
        <v>24627</v>
      </c>
      <c r="BB379">
        <v>57</v>
      </c>
      <c r="BC379" t="s">
        <v>4569</v>
      </c>
    </row>
    <row r="380" spans="1:55" ht="22.5" customHeight="1">
      <c r="A380">
        <v>2024</v>
      </c>
      <c r="B380" t="s">
        <v>4570</v>
      </c>
      <c r="C380">
        <v>102862</v>
      </c>
      <c r="D380" t="s">
        <v>57</v>
      </c>
      <c r="E380" t="s">
        <v>4571</v>
      </c>
      <c r="F380" t="s">
        <v>4572</v>
      </c>
      <c r="G380" t="s">
        <v>97</v>
      </c>
      <c r="H380" t="s">
        <v>1168</v>
      </c>
      <c r="I380" t="s">
        <v>1169</v>
      </c>
      <c r="L380" t="s">
        <v>4573</v>
      </c>
      <c r="M380">
        <v>1007671189</v>
      </c>
      <c r="N380" t="s">
        <v>2183</v>
      </c>
      <c r="O380">
        <v>1978</v>
      </c>
      <c r="P380">
        <v>20200000</v>
      </c>
      <c r="Q380">
        <v>0</v>
      </c>
      <c r="R380">
        <v>0</v>
      </c>
      <c r="S380">
        <v>20200000</v>
      </c>
      <c r="T380">
        <v>5050000</v>
      </c>
      <c r="W380">
        <v>1</v>
      </c>
      <c r="X380" t="s">
        <v>1171</v>
      </c>
      <c r="Y380" t="s">
        <v>902</v>
      </c>
      <c r="AA380" t="s">
        <v>4097</v>
      </c>
      <c r="AB380" t="s">
        <v>4574</v>
      </c>
      <c r="AC380" t="s">
        <v>161</v>
      </c>
      <c r="AD380" s="96">
        <v>45350</v>
      </c>
      <c r="AE380" s="96">
        <v>45356</v>
      </c>
      <c r="AF380" s="96">
        <v>45458</v>
      </c>
      <c r="AG380" t="s">
        <v>4400</v>
      </c>
      <c r="AH380" s="96">
        <v>45458</v>
      </c>
      <c r="AI380" t="s">
        <v>106</v>
      </c>
      <c r="AJ380" s="96">
        <v>45458</v>
      </c>
      <c r="AK380" t="s">
        <v>4400</v>
      </c>
      <c r="AL380" t="s">
        <v>76</v>
      </c>
      <c r="AQ380" t="s">
        <v>4575</v>
      </c>
      <c r="AR380">
        <v>3208874165</v>
      </c>
      <c r="AS380" t="s">
        <v>4576</v>
      </c>
      <c r="AT380" t="s">
        <v>1868</v>
      </c>
      <c r="AU380" t="s">
        <v>121</v>
      </c>
      <c r="AV380">
        <v>181310384</v>
      </c>
      <c r="AW380" t="s">
        <v>1181</v>
      </c>
      <c r="AX380" t="s">
        <v>123</v>
      </c>
      <c r="AY380" t="s">
        <v>2183</v>
      </c>
      <c r="AZ380" t="s">
        <v>124</v>
      </c>
      <c r="BA380" s="96">
        <v>36608</v>
      </c>
      <c r="BB380">
        <v>24</v>
      </c>
      <c r="BC380" t="s">
        <v>4577</v>
      </c>
    </row>
    <row r="381" spans="1:55" ht="22.5" customHeight="1">
      <c r="A381">
        <v>2024</v>
      </c>
      <c r="B381" t="s">
        <v>4578</v>
      </c>
      <c r="C381">
        <v>102388</v>
      </c>
      <c r="D381" t="s">
        <v>57</v>
      </c>
      <c r="E381" t="s">
        <v>4579</v>
      </c>
      <c r="F381" t="s">
        <v>4580</v>
      </c>
      <c r="G381" t="s">
        <v>97</v>
      </c>
      <c r="H381" t="s">
        <v>1168</v>
      </c>
      <c r="I381" t="s">
        <v>1169</v>
      </c>
      <c r="L381" t="s">
        <v>4581</v>
      </c>
      <c r="M381">
        <v>1016058422</v>
      </c>
      <c r="N381" t="s">
        <v>2183</v>
      </c>
      <c r="O381">
        <v>1953</v>
      </c>
      <c r="P381">
        <v>20200000</v>
      </c>
      <c r="Q381">
        <v>0</v>
      </c>
      <c r="R381">
        <v>0</v>
      </c>
      <c r="S381">
        <v>20200000</v>
      </c>
      <c r="T381">
        <v>5050000</v>
      </c>
      <c r="W381">
        <v>3</v>
      </c>
      <c r="X381" t="s">
        <v>1171</v>
      </c>
      <c r="Y381" t="s">
        <v>902</v>
      </c>
      <c r="AA381" t="s">
        <v>3445</v>
      </c>
      <c r="AB381" t="s">
        <v>4582</v>
      </c>
      <c r="AC381" t="s">
        <v>633</v>
      </c>
      <c r="AD381" s="96">
        <v>45349</v>
      </c>
      <c r="AE381" s="96">
        <v>45356</v>
      </c>
      <c r="AF381" s="96">
        <v>45458</v>
      </c>
      <c r="AG381" t="s">
        <v>4400</v>
      </c>
      <c r="AH381" s="96">
        <v>45458</v>
      </c>
      <c r="AI381" t="s">
        <v>106</v>
      </c>
      <c r="AJ381" s="96">
        <v>45477</v>
      </c>
      <c r="AK381" t="s">
        <v>446</v>
      </c>
      <c r="AL381" t="s">
        <v>76</v>
      </c>
      <c r="AQ381" t="s">
        <v>4583</v>
      </c>
      <c r="AR381">
        <v>3153901731</v>
      </c>
      <c r="AS381" t="s">
        <v>4584</v>
      </c>
      <c r="AT381" t="s">
        <v>120</v>
      </c>
      <c r="AU381" t="s">
        <v>121</v>
      </c>
      <c r="AV381">
        <v>24080461412</v>
      </c>
      <c r="AW381" t="s">
        <v>1181</v>
      </c>
      <c r="AX381" t="s">
        <v>123</v>
      </c>
      <c r="AY381" t="s">
        <v>2183</v>
      </c>
      <c r="AZ381" t="s">
        <v>124</v>
      </c>
      <c r="BA381" s="96">
        <v>34180</v>
      </c>
      <c r="BB381">
        <v>30</v>
      </c>
      <c r="BC381" t="s">
        <v>4585</v>
      </c>
    </row>
    <row r="382" spans="1:55" ht="22.5" customHeight="1">
      <c r="A382">
        <v>2024</v>
      </c>
      <c r="B382" t="s">
        <v>4586</v>
      </c>
      <c r="C382">
        <v>102285</v>
      </c>
      <c r="D382" t="s">
        <v>57</v>
      </c>
      <c r="E382" t="s">
        <v>4587</v>
      </c>
      <c r="F382" t="s">
        <v>4588</v>
      </c>
      <c r="G382" t="s">
        <v>97</v>
      </c>
      <c r="H382" t="s">
        <v>1168</v>
      </c>
      <c r="I382" t="s">
        <v>1211</v>
      </c>
      <c r="L382" t="s">
        <v>4589</v>
      </c>
      <c r="M382">
        <v>1010227059</v>
      </c>
      <c r="N382" t="s">
        <v>2183</v>
      </c>
      <c r="O382">
        <v>1978</v>
      </c>
      <c r="P382">
        <v>28000000</v>
      </c>
      <c r="Q382">
        <v>0</v>
      </c>
      <c r="R382">
        <v>0</v>
      </c>
      <c r="S382">
        <v>28000000</v>
      </c>
      <c r="T382">
        <v>7000000</v>
      </c>
      <c r="W382">
        <v>1</v>
      </c>
      <c r="X382" t="s">
        <v>1171</v>
      </c>
      <c r="Y382" t="s">
        <v>902</v>
      </c>
      <c r="AA382" t="s">
        <v>4590</v>
      </c>
      <c r="AB382" t="s">
        <v>4591</v>
      </c>
      <c r="AC382" t="s">
        <v>89</v>
      </c>
      <c r="AD382" s="96">
        <v>45350</v>
      </c>
      <c r="AE382" s="96">
        <v>45355</v>
      </c>
      <c r="AF382" s="96">
        <v>45458</v>
      </c>
      <c r="AG382" t="s">
        <v>482</v>
      </c>
      <c r="AH382" s="96">
        <v>45458</v>
      </c>
      <c r="AI382" t="s">
        <v>106</v>
      </c>
      <c r="AJ382" s="96">
        <v>45458</v>
      </c>
      <c r="AK382" t="s">
        <v>482</v>
      </c>
      <c r="AL382" t="s">
        <v>76</v>
      </c>
      <c r="AQ382" t="s">
        <v>4592</v>
      </c>
      <c r="AR382">
        <v>3167479273</v>
      </c>
      <c r="AS382" t="s">
        <v>4593</v>
      </c>
      <c r="AT382" t="s">
        <v>854</v>
      </c>
      <c r="AU382" t="s">
        <v>121</v>
      </c>
      <c r="AV382">
        <v>30030058484</v>
      </c>
      <c r="AW382" t="s">
        <v>1181</v>
      </c>
      <c r="AX382" t="s">
        <v>123</v>
      </c>
      <c r="AY382" t="s">
        <v>2183</v>
      </c>
      <c r="AZ382" t="s">
        <v>124</v>
      </c>
      <c r="BA382" s="96">
        <v>35145</v>
      </c>
      <c r="BB382">
        <v>28</v>
      </c>
      <c r="BC382" t="s">
        <v>2227</v>
      </c>
    </row>
    <row r="383" spans="1:55" ht="22.5" customHeight="1">
      <c r="A383">
        <v>2024</v>
      </c>
      <c r="B383" t="s">
        <v>4594</v>
      </c>
      <c r="C383">
        <v>102307</v>
      </c>
      <c r="D383" t="s">
        <v>57</v>
      </c>
      <c r="E383" t="s">
        <v>4595</v>
      </c>
      <c r="F383" t="s">
        <v>4596</v>
      </c>
      <c r="G383" t="s">
        <v>97</v>
      </c>
      <c r="H383" t="s">
        <v>1168</v>
      </c>
      <c r="I383" t="s">
        <v>1211</v>
      </c>
      <c r="L383" t="s">
        <v>4597</v>
      </c>
      <c r="M383">
        <v>52170011</v>
      </c>
      <c r="N383" t="s">
        <v>2183</v>
      </c>
      <c r="O383">
        <v>1978</v>
      </c>
      <c r="P383">
        <v>16000000</v>
      </c>
      <c r="Q383">
        <v>0</v>
      </c>
      <c r="R383">
        <v>0</v>
      </c>
      <c r="S383">
        <v>16000000</v>
      </c>
      <c r="T383">
        <v>4000000</v>
      </c>
      <c r="W383">
        <v>1</v>
      </c>
      <c r="X383" t="s">
        <v>1171</v>
      </c>
      <c r="Y383" t="s">
        <v>902</v>
      </c>
      <c r="AA383" t="s">
        <v>4598</v>
      </c>
      <c r="AB383" t="s">
        <v>4599</v>
      </c>
      <c r="AC383" t="s">
        <v>145</v>
      </c>
      <c r="AD383" s="96">
        <v>45349</v>
      </c>
      <c r="AE383" s="96">
        <v>45352</v>
      </c>
      <c r="AF383" s="96">
        <v>45458</v>
      </c>
      <c r="AG383" t="s">
        <v>689</v>
      </c>
      <c r="AH383" s="96">
        <v>45458</v>
      </c>
      <c r="AI383" t="s">
        <v>106</v>
      </c>
      <c r="AJ383" s="96">
        <v>45458</v>
      </c>
      <c r="AK383" t="s">
        <v>689</v>
      </c>
      <c r="AL383" t="s">
        <v>76</v>
      </c>
      <c r="AQ383" t="s">
        <v>4600</v>
      </c>
      <c r="AR383">
        <v>3168581978</v>
      </c>
      <c r="AS383" t="s">
        <v>4601</v>
      </c>
      <c r="AT383" t="s">
        <v>136</v>
      </c>
      <c r="AU383" t="s">
        <v>121</v>
      </c>
      <c r="AV383" t="s">
        <v>4602</v>
      </c>
      <c r="AW383" t="s">
        <v>1181</v>
      </c>
      <c r="AX383" t="s">
        <v>123</v>
      </c>
      <c r="AY383" t="s">
        <v>2183</v>
      </c>
      <c r="AZ383" t="s">
        <v>124</v>
      </c>
      <c r="BA383" s="96">
        <v>27473</v>
      </c>
      <c r="BB383">
        <v>49</v>
      </c>
      <c r="BC383" t="s">
        <v>2669</v>
      </c>
    </row>
    <row r="384" spans="1:55" ht="22.5" customHeight="1">
      <c r="A384">
        <v>2024</v>
      </c>
      <c r="B384" t="s">
        <v>4603</v>
      </c>
      <c r="C384">
        <v>102308</v>
      </c>
      <c r="D384" t="s">
        <v>57</v>
      </c>
      <c r="E384" t="s">
        <v>4604</v>
      </c>
      <c r="F384" t="s">
        <v>4605</v>
      </c>
      <c r="G384" t="s">
        <v>97</v>
      </c>
      <c r="H384" t="s">
        <v>1168</v>
      </c>
      <c r="I384" t="s">
        <v>1169</v>
      </c>
      <c r="L384" t="s">
        <v>4606</v>
      </c>
      <c r="M384">
        <v>1022393019</v>
      </c>
      <c r="N384" t="s">
        <v>113</v>
      </c>
      <c r="O384">
        <v>1978</v>
      </c>
      <c r="P384">
        <v>29792000</v>
      </c>
      <c r="Q384">
        <v>0</v>
      </c>
      <c r="R384">
        <v>0</v>
      </c>
      <c r="S384">
        <v>29792000</v>
      </c>
      <c r="T384">
        <v>7000000</v>
      </c>
      <c r="W384">
        <v>1</v>
      </c>
      <c r="X384" t="s">
        <v>1171</v>
      </c>
      <c r="Y384" t="s">
        <v>902</v>
      </c>
      <c r="AA384" t="s">
        <v>4607</v>
      </c>
      <c r="AB384" t="s">
        <v>4608</v>
      </c>
      <c r="AC384" t="s">
        <v>226</v>
      </c>
      <c r="AD384" s="96">
        <v>45349</v>
      </c>
      <c r="AE384" s="96">
        <v>45355</v>
      </c>
      <c r="AF384" s="96">
        <v>45458</v>
      </c>
      <c r="AG384" t="s">
        <v>482</v>
      </c>
      <c r="AH384" s="96">
        <v>45458</v>
      </c>
      <c r="AI384" t="s">
        <v>106</v>
      </c>
      <c r="AJ384" s="96">
        <v>45458</v>
      </c>
      <c r="AK384" t="s">
        <v>482</v>
      </c>
      <c r="AL384" t="s">
        <v>76</v>
      </c>
      <c r="AQ384" t="s">
        <v>4609</v>
      </c>
      <c r="AR384">
        <v>3155577814</v>
      </c>
      <c r="AS384" t="s">
        <v>4610</v>
      </c>
      <c r="AT384" t="s">
        <v>136</v>
      </c>
      <c r="AU384" t="s">
        <v>121</v>
      </c>
      <c r="AV384">
        <v>7700747251</v>
      </c>
      <c r="AW384" t="s">
        <v>1195</v>
      </c>
      <c r="AX384" t="s">
        <v>123</v>
      </c>
      <c r="AY384" t="s">
        <v>113</v>
      </c>
      <c r="AZ384" t="s">
        <v>124</v>
      </c>
      <c r="BA384" s="96">
        <v>34474</v>
      </c>
      <c r="BB384">
        <v>30</v>
      </c>
      <c r="BC384" t="s">
        <v>4611</v>
      </c>
    </row>
    <row r="385" spans="1:55" ht="22.5" customHeight="1">
      <c r="A385">
        <v>2024</v>
      </c>
      <c r="B385" t="s">
        <v>4612</v>
      </c>
      <c r="C385">
        <v>104071</v>
      </c>
      <c r="D385" t="s">
        <v>57</v>
      </c>
      <c r="E385" t="s">
        <v>4613</v>
      </c>
      <c r="F385" t="s">
        <v>4614</v>
      </c>
      <c r="G385" t="s">
        <v>97</v>
      </c>
      <c r="H385" t="s">
        <v>1168</v>
      </c>
      <c r="I385" t="s">
        <v>1169</v>
      </c>
      <c r="L385" t="s">
        <v>4615</v>
      </c>
      <c r="M385">
        <v>1016099995</v>
      </c>
      <c r="N385" t="s">
        <v>113</v>
      </c>
      <c r="O385">
        <v>1978</v>
      </c>
      <c r="P385">
        <v>20200000</v>
      </c>
      <c r="Q385">
        <v>0</v>
      </c>
      <c r="R385">
        <v>0</v>
      </c>
      <c r="S385">
        <v>20200000</v>
      </c>
      <c r="T385">
        <v>5050000</v>
      </c>
      <c r="W385">
        <v>1</v>
      </c>
      <c r="X385" t="s">
        <v>1171</v>
      </c>
      <c r="Y385" t="s">
        <v>902</v>
      </c>
      <c r="AA385" t="s">
        <v>4616</v>
      </c>
      <c r="AB385" t="s">
        <v>4617</v>
      </c>
      <c r="AC385" t="s">
        <v>234</v>
      </c>
      <c r="AD385" s="96">
        <v>45352</v>
      </c>
      <c r="AE385" s="96">
        <v>45356</v>
      </c>
      <c r="AF385" s="96">
        <v>45477</v>
      </c>
      <c r="AG385" t="s">
        <v>446</v>
      </c>
      <c r="AH385" s="96">
        <v>45477</v>
      </c>
      <c r="AI385" t="s">
        <v>106</v>
      </c>
      <c r="AJ385" s="96">
        <v>45477</v>
      </c>
      <c r="AK385" t="s">
        <v>446</v>
      </c>
      <c r="AL385" t="s">
        <v>76</v>
      </c>
      <c r="AQ385" t="s">
        <v>4618</v>
      </c>
      <c r="AR385">
        <v>3202769245</v>
      </c>
      <c r="AS385" t="s">
        <v>4619</v>
      </c>
      <c r="AT385" t="s">
        <v>120</v>
      </c>
      <c r="AU385" t="s">
        <v>121</v>
      </c>
      <c r="AV385">
        <v>24132075705</v>
      </c>
      <c r="AW385" t="s">
        <v>1181</v>
      </c>
      <c r="AX385" t="s">
        <v>123</v>
      </c>
      <c r="AY385" t="s">
        <v>113</v>
      </c>
      <c r="AZ385" t="s">
        <v>124</v>
      </c>
      <c r="BA385" s="96">
        <v>35834</v>
      </c>
      <c r="BB385">
        <v>26</v>
      </c>
      <c r="BC385" t="s">
        <v>4620</v>
      </c>
    </row>
    <row r="386" spans="1:55" ht="22.5" customHeight="1">
      <c r="A386">
        <v>2024</v>
      </c>
      <c r="B386" t="s">
        <v>4621</v>
      </c>
      <c r="C386">
        <v>102287</v>
      </c>
      <c r="D386" t="s">
        <v>57</v>
      </c>
      <c r="E386" t="s">
        <v>4622</v>
      </c>
      <c r="F386" t="s">
        <v>4623</v>
      </c>
      <c r="G386" t="s">
        <v>97</v>
      </c>
      <c r="H386" t="s">
        <v>1168</v>
      </c>
      <c r="I386" t="s">
        <v>1211</v>
      </c>
      <c r="L386" t="s">
        <v>4624</v>
      </c>
      <c r="M386">
        <v>1053823868</v>
      </c>
      <c r="N386" t="s">
        <v>3803</v>
      </c>
      <c r="O386">
        <v>1978</v>
      </c>
      <c r="P386">
        <v>10200000</v>
      </c>
      <c r="Q386">
        <v>0</v>
      </c>
      <c r="R386">
        <v>0</v>
      </c>
      <c r="S386">
        <v>10200000</v>
      </c>
      <c r="T386">
        <v>2550000</v>
      </c>
      <c r="W386">
        <v>1</v>
      </c>
      <c r="X386" t="s">
        <v>1171</v>
      </c>
      <c r="Y386" t="s">
        <v>902</v>
      </c>
      <c r="AA386" t="s">
        <v>3959</v>
      </c>
      <c r="AB386" t="s">
        <v>4625</v>
      </c>
      <c r="AC386" t="s">
        <v>1932</v>
      </c>
      <c r="AD386" s="96">
        <v>45351</v>
      </c>
      <c r="AE386" s="96">
        <v>45356</v>
      </c>
      <c r="AF386" s="96">
        <v>45477</v>
      </c>
      <c r="AG386" t="s">
        <v>446</v>
      </c>
      <c r="AH386" s="96">
        <v>45477</v>
      </c>
      <c r="AI386" t="s">
        <v>106</v>
      </c>
      <c r="AJ386" s="96">
        <v>45477</v>
      </c>
      <c r="AK386" t="s">
        <v>446</v>
      </c>
      <c r="AL386" t="s">
        <v>76</v>
      </c>
      <c r="AQ386" t="s">
        <v>4626</v>
      </c>
      <c r="AR386">
        <v>3133876927</v>
      </c>
      <c r="AS386" t="s">
        <v>4627</v>
      </c>
      <c r="AT386" t="s">
        <v>854</v>
      </c>
      <c r="AU386" t="s">
        <v>121</v>
      </c>
      <c r="AV386">
        <v>58964157241</v>
      </c>
      <c r="AW386" t="s">
        <v>1181</v>
      </c>
      <c r="AX386" t="s">
        <v>123</v>
      </c>
      <c r="AY386" t="s">
        <v>4628</v>
      </c>
      <c r="AZ386" t="s">
        <v>2443</v>
      </c>
      <c r="BA386" s="96">
        <v>33977</v>
      </c>
      <c r="BB386">
        <v>31</v>
      </c>
      <c r="BC386" t="s">
        <v>1222</v>
      </c>
    </row>
    <row r="387" spans="1:55" ht="22.5" customHeight="1">
      <c r="A387">
        <v>2024</v>
      </c>
      <c r="B387" t="s">
        <v>4629</v>
      </c>
      <c r="C387">
        <v>102504</v>
      </c>
      <c r="D387" t="s">
        <v>57</v>
      </c>
      <c r="E387" t="s">
        <v>4630</v>
      </c>
      <c r="F387" t="s">
        <v>4631</v>
      </c>
      <c r="G387" t="s">
        <v>97</v>
      </c>
      <c r="H387" t="s">
        <v>1168</v>
      </c>
      <c r="I387" t="s">
        <v>1169</v>
      </c>
      <c r="L387" t="s">
        <v>4632</v>
      </c>
      <c r="M387">
        <v>1022325145</v>
      </c>
      <c r="N387" t="s">
        <v>113</v>
      </c>
      <c r="O387">
        <v>1979</v>
      </c>
      <c r="P387">
        <v>20200000</v>
      </c>
      <c r="Q387">
        <v>0</v>
      </c>
      <c r="R387">
        <v>0</v>
      </c>
      <c r="S387">
        <v>20200000</v>
      </c>
      <c r="T387">
        <v>5050000</v>
      </c>
      <c r="W387">
        <v>1</v>
      </c>
      <c r="X387" t="s">
        <v>1171</v>
      </c>
      <c r="Y387" t="s">
        <v>902</v>
      </c>
      <c r="AA387" t="s">
        <v>4633</v>
      </c>
      <c r="AB387" t="s">
        <v>4634</v>
      </c>
      <c r="AC387" t="s">
        <v>1451</v>
      </c>
      <c r="AD387" s="96">
        <v>45349</v>
      </c>
      <c r="AE387" s="96">
        <v>45355</v>
      </c>
      <c r="AF387" s="96">
        <v>45458</v>
      </c>
      <c r="AG387" t="s">
        <v>482</v>
      </c>
      <c r="AH387" s="96">
        <v>45458</v>
      </c>
      <c r="AI387" t="s">
        <v>106</v>
      </c>
      <c r="AJ387" s="96">
        <v>45458</v>
      </c>
      <c r="AK387" t="s">
        <v>482</v>
      </c>
      <c r="AL387" t="s">
        <v>76</v>
      </c>
      <c r="AQ387" t="s">
        <v>4635</v>
      </c>
      <c r="AR387">
        <v>3113126118</v>
      </c>
      <c r="AS387" t="s">
        <v>4636</v>
      </c>
      <c r="AT387" t="s">
        <v>854</v>
      </c>
      <c r="AU387" t="s">
        <v>121</v>
      </c>
      <c r="AV387">
        <v>5485873432</v>
      </c>
      <c r="AW387" t="s">
        <v>1181</v>
      </c>
      <c r="AX387" t="s">
        <v>2250</v>
      </c>
      <c r="AY387" t="s">
        <v>113</v>
      </c>
      <c r="AZ387" t="s">
        <v>124</v>
      </c>
      <c r="BA387" s="96">
        <v>31603</v>
      </c>
      <c r="BB387">
        <v>37</v>
      </c>
      <c r="BC387" t="s">
        <v>4637</v>
      </c>
    </row>
    <row r="388" spans="1:55" ht="22.5" customHeight="1">
      <c r="A388">
        <v>2024</v>
      </c>
      <c r="B388" t="s">
        <v>4638</v>
      </c>
      <c r="C388">
        <v>102311</v>
      </c>
      <c r="D388" t="s">
        <v>57</v>
      </c>
      <c r="E388" t="s">
        <v>4639</v>
      </c>
      <c r="F388" t="s">
        <v>4640</v>
      </c>
      <c r="G388" t="s">
        <v>97</v>
      </c>
      <c r="H388" t="s">
        <v>1168</v>
      </c>
      <c r="I388" t="s">
        <v>1169</v>
      </c>
      <c r="L388" t="s">
        <v>4641</v>
      </c>
      <c r="M388">
        <v>1013587723</v>
      </c>
      <c r="N388" t="s">
        <v>113</v>
      </c>
      <c r="O388">
        <v>1979</v>
      </c>
      <c r="P388">
        <v>20200000</v>
      </c>
      <c r="Q388">
        <v>0</v>
      </c>
      <c r="R388">
        <v>0</v>
      </c>
      <c r="S388">
        <v>20200000</v>
      </c>
      <c r="T388">
        <v>5050000</v>
      </c>
      <c r="W388">
        <v>5</v>
      </c>
      <c r="X388" t="s">
        <v>1171</v>
      </c>
      <c r="Y388" t="s">
        <v>902</v>
      </c>
      <c r="AA388" t="s">
        <v>2750</v>
      </c>
      <c r="AB388" t="s">
        <v>4642</v>
      </c>
      <c r="AC388" t="s">
        <v>2740</v>
      </c>
      <c r="AD388" s="96">
        <v>45349</v>
      </c>
      <c r="AE388" s="96">
        <v>45355</v>
      </c>
      <c r="AF388" s="96">
        <v>45458</v>
      </c>
      <c r="AG388" t="s">
        <v>482</v>
      </c>
      <c r="AH388" s="96">
        <v>45458</v>
      </c>
      <c r="AI388" t="s">
        <v>106</v>
      </c>
      <c r="AJ388" s="96">
        <v>45458</v>
      </c>
      <c r="AK388" t="s">
        <v>482</v>
      </c>
      <c r="AL388" t="s">
        <v>76</v>
      </c>
      <c r="AQ388" t="s">
        <v>4643</v>
      </c>
      <c r="AR388">
        <v>3214075750</v>
      </c>
      <c r="AS388" t="s">
        <v>4644</v>
      </c>
      <c r="AT388" t="s">
        <v>120</v>
      </c>
      <c r="AU388" t="s">
        <v>121</v>
      </c>
      <c r="AV388">
        <v>24083951774</v>
      </c>
      <c r="AW388" t="s">
        <v>1181</v>
      </c>
      <c r="AX388" t="s">
        <v>123</v>
      </c>
      <c r="AY388" t="s">
        <v>113</v>
      </c>
      <c r="AZ388" t="s">
        <v>124</v>
      </c>
      <c r="BA388" s="96">
        <v>31905</v>
      </c>
      <c r="BB388">
        <v>37</v>
      </c>
      <c r="BC388" t="s">
        <v>4645</v>
      </c>
    </row>
    <row r="389" spans="1:55" ht="22.5" customHeight="1">
      <c r="A389">
        <v>2024</v>
      </c>
      <c r="B389" t="s">
        <v>4646</v>
      </c>
      <c r="C389">
        <v>102311</v>
      </c>
      <c r="D389" t="s">
        <v>57</v>
      </c>
      <c r="E389" t="s">
        <v>4647</v>
      </c>
      <c r="F389" t="s">
        <v>4648</v>
      </c>
      <c r="G389" t="s">
        <v>97</v>
      </c>
      <c r="H389" t="s">
        <v>1168</v>
      </c>
      <c r="I389" t="s">
        <v>1169</v>
      </c>
      <c r="L389" t="s">
        <v>4649</v>
      </c>
      <c r="M389">
        <v>71741105</v>
      </c>
      <c r="N389" t="s">
        <v>2183</v>
      </c>
      <c r="O389">
        <v>1979</v>
      </c>
      <c r="P389">
        <v>20200000</v>
      </c>
      <c r="Q389">
        <v>0</v>
      </c>
      <c r="R389">
        <v>0</v>
      </c>
      <c r="S389">
        <v>20200000</v>
      </c>
      <c r="T389">
        <v>5050000</v>
      </c>
      <c r="W389">
        <v>5</v>
      </c>
      <c r="X389" t="s">
        <v>1171</v>
      </c>
      <c r="Y389" t="s">
        <v>902</v>
      </c>
      <c r="Z389" t="s">
        <v>4650</v>
      </c>
      <c r="AA389" t="s">
        <v>2750</v>
      </c>
      <c r="AB389" t="s">
        <v>4651</v>
      </c>
      <c r="AC389" t="s">
        <v>3186</v>
      </c>
      <c r="AD389" s="96">
        <v>45349</v>
      </c>
      <c r="AE389" s="96">
        <v>45356</v>
      </c>
      <c r="AF389" s="96">
        <v>45458</v>
      </c>
      <c r="AG389" t="s">
        <v>4400</v>
      </c>
      <c r="AH389" s="96">
        <v>45458</v>
      </c>
      <c r="AI389" t="s">
        <v>106</v>
      </c>
      <c r="AJ389" s="96">
        <v>45458</v>
      </c>
      <c r="AK389" t="s">
        <v>4400</v>
      </c>
      <c r="AL389" t="s">
        <v>76</v>
      </c>
      <c r="AQ389" t="s">
        <v>4652</v>
      </c>
      <c r="AR389">
        <v>3023239716</v>
      </c>
      <c r="AS389" t="s">
        <v>4653</v>
      </c>
      <c r="AT389" t="s">
        <v>136</v>
      </c>
      <c r="AU389" t="s">
        <v>121</v>
      </c>
      <c r="AV389" t="s">
        <v>4654</v>
      </c>
      <c r="AW389" t="s">
        <v>1195</v>
      </c>
      <c r="AX389" t="s">
        <v>123</v>
      </c>
      <c r="AY389" t="s">
        <v>4655</v>
      </c>
      <c r="AZ389" t="s">
        <v>1261</v>
      </c>
      <c r="BA389" s="96">
        <v>32295</v>
      </c>
      <c r="BB389">
        <v>36</v>
      </c>
      <c r="BC389" t="s">
        <v>4656</v>
      </c>
    </row>
    <row r="390" spans="1:55" ht="22.5" customHeight="1">
      <c r="A390">
        <v>2024</v>
      </c>
      <c r="B390" t="s">
        <v>4657</v>
      </c>
      <c r="C390">
        <v>102367</v>
      </c>
      <c r="D390" t="s">
        <v>57</v>
      </c>
      <c r="E390" t="s">
        <v>4658</v>
      </c>
      <c r="F390" t="s">
        <v>4659</v>
      </c>
      <c r="G390" t="s">
        <v>97</v>
      </c>
      <c r="H390" t="s">
        <v>1168</v>
      </c>
      <c r="I390" t="s">
        <v>1211</v>
      </c>
      <c r="L390" t="s">
        <v>4660</v>
      </c>
      <c r="M390">
        <v>1010204149</v>
      </c>
      <c r="N390" t="s">
        <v>113</v>
      </c>
      <c r="O390">
        <v>1978</v>
      </c>
      <c r="P390">
        <v>9350000</v>
      </c>
      <c r="Q390">
        <v>0</v>
      </c>
      <c r="R390">
        <v>0</v>
      </c>
      <c r="S390">
        <v>9350000</v>
      </c>
      <c r="T390">
        <v>2550000</v>
      </c>
      <c r="W390">
        <v>1</v>
      </c>
      <c r="X390" t="s">
        <v>1171</v>
      </c>
      <c r="Y390" t="s">
        <v>902</v>
      </c>
      <c r="AA390" t="s">
        <v>4360</v>
      </c>
      <c r="AB390" t="s">
        <v>4661</v>
      </c>
      <c r="AC390" t="s">
        <v>4362</v>
      </c>
      <c r="AD390" s="96">
        <v>45349</v>
      </c>
      <c r="AE390" s="96">
        <v>45355</v>
      </c>
      <c r="AF390" s="96">
        <v>45458</v>
      </c>
      <c r="AG390" t="s">
        <v>482</v>
      </c>
      <c r="AH390" s="96">
        <v>45458</v>
      </c>
      <c r="AI390" t="s">
        <v>106</v>
      </c>
      <c r="AJ390" s="96">
        <v>45458</v>
      </c>
      <c r="AK390" t="s">
        <v>482</v>
      </c>
      <c r="AL390" t="s">
        <v>76</v>
      </c>
      <c r="AQ390" t="s">
        <v>4662</v>
      </c>
      <c r="AR390">
        <v>3168209327</v>
      </c>
      <c r="AS390" t="s">
        <v>4663</v>
      </c>
      <c r="AT390" t="s">
        <v>136</v>
      </c>
      <c r="AU390" t="s">
        <v>121</v>
      </c>
      <c r="AV390" t="s">
        <v>4664</v>
      </c>
      <c r="AW390" t="s">
        <v>1181</v>
      </c>
      <c r="AX390" t="s">
        <v>2250</v>
      </c>
      <c r="AY390" t="s">
        <v>113</v>
      </c>
      <c r="AZ390" t="s">
        <v>124</v>
      </c>
      <c r="BA390" s="96">
        <v>33867</v>
      </c>
      <c r="BB390">
        <v>31</v>
      </c>
      <c r="BC390" t="s">
        <v>4665</v>
      </c>
    </row>
    <row r="391" spans="1:55" ht="22.5" customHeight="1">
      <c r="A391">
        <v>2024</v>
      </c>
      <c r="B391" t="s">
        <v>4666</v>
      </c>
      <c r="C391">
        <v>103116</v>
      </c>
      <c r="D391" t="s">
        <v>57</v>
      </c>
      <c r="E391" t="s">
        <v>4667</v>
      </c>
      <c r="F391" t="s">
        <v>4668</v>
      </c>
      <c r="G391" t="s">
        <v>97</v>
      </c>
      <c r="H391" t="s">
        <v>1168</v>
      </c>
      <c r="I391" t="s">
        <v>1169</v>
      </c>
      <c r="L391" t="s">
        <v>4669</v>
      </c>
      <c r="M391">
        <v>52582802</v>
      </c>
      <c r="N391" t="s">
        <v>113</v>
      </c>
      <c r="O391">
        <v>1978</v>
      </c>
      <c r="P391">
        <v>20200000</v>
      </c>
      <c r="Q391">
        <v>0</v>
      </c>
      <c r="R391">
        <v>0</v>
      </c>
      <c r="S391">
        <v>20200000</v>
      </c>
      <c r="T391">
        <v>5050000</v>
      </c>
      <c r="W391">
        <v>1</v>
      </c>
      <c r="X391" t="s">
        <v>1171</v>
      </c>
      <c r="Y391" t="s">
        <v>902</v>
      </c>
      <c r="AA391" t="s">
        <v>4670</v>
      </c>
      <c r="AB391" t="s">
        <v>4671</v>
      </c>
      <c r="AC391" t="s">
        <v>4362</v>
      </c>
      <c r="AD391" s="96">
        <v>45348</v>
      </c>
      <c r="AE391" s="96">
        <v>45352</v>
      </c>
      <c r="AF391" s="96">
        <v>45458</v>
      </c>
      <c r="AG391" t="s">
        <v>689</v>
      </c>
      <c r="AH391" s="96">
        <v>45458</v>
      </c>
      <c r="AI391" t="s">
        <v>106</v>
      </c>
      <c r="AJ391" s="96">
        <v>45458</v>
      </c>
      <c r="AK391" t="s">
        <v>689</v>
      </c>
      <c r="AL391" t="s">
        <v>76</v>
      </c>
      <c r="AQ391" t="s">
        <v>4672</v>
      </c>
      <c r="AR391">
        <v>3123793363</v>
      </c>
      <c r="AS391" t="s">
        <v>4673</v>
      </c>
      <c r="AT391" t="s">
        <v>136</v>
      </c>
      <c r="AU391" t="s">
        <v>121</v>
      </c>
      <c r="AV391" t="s">
        <v>4674</v>
      </c>
      <c r="AW391" t="s">
        <v>1181</v>
      </c>
      <c r="AX391" t="s">
        <v>2250</v>
      </c>
      <c r="AY391" t="s">
        <v>113</v>
      </c>
      <c r="AZ391" t="s">
        <v>124</v>
      </c>
      <c r="BA391" s="96">
        <v>26053</v>
      </c>
      <c r="BB391">
        <v>53</v>
      </c>
      <c r="BC391" t="s">
        <v>3160</v>
      </c>
    </row>
    <row r="392" spans="1:55" ht="22.5" customHeight="1">
      <c r="A392">
        <v>2024</v>
      </c>
      <c r="B392" t="s">
        <v>4675</v>
      </c>
      <c r="C392">
        <v>102497</v>
      </c>
      <c r="D392" t="s">
        <v>57</v>
      </c>
      <c r="E392" t="s">
        <v>4676</v>
      </c>
      <c r="F392" t="s">
        <v>4677</v>
      </c>
      <c r="G392" t="s">
        <v>97</v>
      </c>
      <c r="H392" t="s">
        <v>1168</v>
      </c>
      <c r="I392" t="s">
        <v>1169</v>
      </c>
      <c r="L392" t="s">
        <v>4678</v>
      </c>
      <c r="M392">
        <v>39618121</v>
      </c>
      <c r="N392" t="s">
        <v>4679</v>
      </c>
      <c r="O392">
        <v>1979</v>
      </c>
      <c r="P392">
        <v>20200000</v>
      </c>
      <c r="Q392">
        <v>0</v>
      </c>
      <c r="R392">
        <v>0</v>
      </c>
      <c r="S392">
        <v>20200000</v>
      </c>
      <c r="T392">
        <v>5050000</v>
      </c>
      <c r="W392">
        <v>1</v>
      </c>
      <c r="X392" t="s">
        <v>1171</v>
      </c>
      <c r="Y392" t="s">
        <v>902</v>
      </c>
      <c r="AA392" t="s">
        <v>3836</v>
      </c>
      <c r="AB392" t="s">
        <v>4680</v>
      </c>
      <c r="AC392" t="s">
        <v>1451</v>
      </c>
      <c r="AD392" s="96">
        <v>45345</v>
      </c>
      <c r="AE392" s="96">
        <v>45349</v>
      </c>
      <c r="AF392" s="96">
        <v>45458</v>
      </c>
      <c r="AG392" t="s">
        <v>4681</v>
      </c>
      <c r="AH392" s="96">
        <v>45458</v>
      </c>
      <c r="AI392" t="s">
        <v>106</v>
      </c>
      <c r="AJ392" s="96">
        <v>45458</v>
      </c>
      <c r="AK392" t="s">
        <v>4681</v>
      </c>
      <c r="AL392" t="s">
        <v>76</v>
      </c>
      <c r="AQ392" t="s">
        <v>4682</v>
      </c>
      <c r="AR392">
        <v>3114548138</v>
      </c>
      <c r="AS392" t="s">
        <v>4683</v>
      </c>
      <c r="AT392" t="s">
        <v>120</v>
      </c>
      <c r="AU392" t="s">
        <v>121</v>
      </c>
      <c r="AV392">
        <v>24113836101</v>
      </c>
      <c r="AW392" t="s">
        <v>1181</v>
      </c>
      <c r="AX392" t="s">
        <v>123</v>
      </c>
      <c r="AY392" t="s">
        <v>113</v>
      </c>
      <c r="AZ392" t="s">
        <v>124</v>
      </c>
      <c r="BA392" s="96">
        <v>23924</v>
      </c>
      <c r="BB392">
        <v>58</v>
      </c>
      <c r="BC392" t="s">
        <v>4684</v>
      </c>
    </row>
    <row r="393" spans="1:55" ht="22.5" customHeight="1">
      <c r="A393">
        <v>2024</v>
      </c>
      <c r="B393" t="s">
        <v>4685</v>
      </c>
      <c r="C393">
        <v>102355</v>
      </c>
      <c r="D393" t="s">
        <v>57</v>
      </c>
      <c r="E393" t="s">
        <v>4686</v>
      </c>
      <c r="F393" t="s">
        <v>4687</v>
      </c>
      <c r="G393" t="s">
        <v>97</v>
      </c>
      <c r="H393" t="s">
        <v>1168</v>
      </c>
      <c r="I393" t="s">
        <v>1169</v>
      </c>
      <c r="L393" t="s">
        <v>4688</v>
      </c>
      <c r="M393">
        <v>1098770452</v>
      </c>
      <c r="N393" t="s">
        <v>3929</v>
      </c>
      <c r="O393">
        <v>1978</v>
      </c>
      <c r="P393">
        <v>20200000</v>
      </c>
      <c r="Q393">
        <v>0</v>
      </c>
      <c r="R393">
        <v>0</v>
      </c>
      <c r="S393">
        <v>20200000</v>
      </c>
      <c r="T393">
        <v>5050000</v>
      </c>
      <c r="W393">
        <v>1</v>
      </c>
      <c r="X393" t="s">
        <v>1171</v>
      </c>
      <c r="Y393" t="s">
        <v>902</v>
      </c>
      <c r="Z393" t="s">
        <v>4689</v>
      </c>
      <c r="AA393" t="s">
        <v>4690</v>
      </c>
      <c r="AB393" t="s">
        <v>4691</v>
      </c>
      <c r="AC393" t="s">
        <v>4362</v>
      </c>
      <c r="AD393" s="96">
        <v>45345</v>
      </c>
      <c r="AE393" s="96">
        <v>45352</v>
      </c>
      <c r="AF393" s="96">
        <v>45473</v>
      </c>
      <c r="AG393" t="s">
        <v>446</v>
      </c>
      <c r="AH393" s="96">
        <v>45473</v>
      </c>
      <c r="AI393" t="s">
        <v>106</v>
      </c>
      <c r="AJ393" s="96">
        <v>45473</v>
      </c>
      <c r="AK393" t="s">
        <v>446</v>
      </c>
      <c r="AL393" t="s">
        <v>76</v>
      </c>
      <c r="AQ393" t="s">
        <v>4692</v>
      </c>
      <c r="AR393">
        <v>3218412956</v>
      </c>
      <c r="AS393" t="s">
        <v>4693</v>
      </c>
      <c r="AT393" t="s">
        <v>854</v>
      </c>
      <c r="AU393" t="s">
        <v>121</v>
      </c>
      <c r="AV393">
        <v>81431995450</v>
      </c>
      <c r="AW393" t="s">
        <v>1181</v>
      </c>
      <c r="AX393" t="s">
        <v>2250</v>
      </c>
      <c r="AY393" t="s">
        <v>4694</v>
      </c>
      <c r="AZ393" t="s">
        <v>868</v>
      </c>
      <c r="BA393" s="96">
        <v>34850</v>
      </c>
      <c r="BB393">
        <v>29</v>
      </c>
      <c r="BC393" t="s">
        <v>4637</v>
      </c>
    </row>
    <row r="394" spans="1:55" ht="22.5" customHeight="1">
      <c r="A394">
        <v>2024</v>
      </c>
      <c r="B394" t="s">
        <v>4695</v>
      </c>
      <c r="C394">
        <v>102311</v>
      </c>
      <c r="D394" t="s">
        <v>57</v>
      </c>
      <c r="E394" t="s">
        <v>4696</v>
      </c>
      <c r="F394" t="s">
        <v>4697</v>
      </c>
      <c r="G394" t="s">
        <v>97</v>
      </c>
      <c r="H394" t="s">
        <v>1168</v>
      </c>
      <c r="I394" t="s">
        <v>1169</v>
      </c>
      <c r="L394" t="s">
        <v>4698</v>
      </c>
      <c r="M394">
        <v>52962591</v>
      </c>
      <c r="N394" t="s">
        <v>113</v>
      </c>
      <c r="O394">
        <v>1979</v>
      </c>
      <c r="P394">
        <v>20200000</v>
      </c>
      <c r="Q394">
        <v>0</v>
      </c>
      <c r="R394">
        <v>0</v>
      </c>
      <c r="S394">
        <v>20200000</v>
      </c>
      <c r="T394">
        <v>5050000</v>
      </c>
      <c r="W394">
        <v>5</v>
      </c>
      <c r="X394" t="s">
        <v>1171</v>
      </c>
      <c r="Y394" t="s">
        <v>902</v>
      </c>
      <c r="AA394" t="s">
        <v>3836</v>
      </c>
      <c r="AB394" t="s">
        <v>4699</v>
      </c>
      <c r="AC394" t="s">
        <v>2793</v>
      </c>
      <c r="AD394" s="96">
        <v>45345</v>
      </c>
      <c r="AE394" s="96">
        <v>45355</v>
      </c>
      <c r="AF394" s="96">
        <v>45458</v>
      </c>
      <c r="AG394" t="s">
        <v>482</v>
      </c>
      <c r="AH394" s="96">
        <v>45458</v>
      </c>
      <c r="AI394" t="s">
        <v>106</v>
      </c>
      <c r="AJ394" s="96">
        <v>45458</v>
      </c>
      <c r="AK394" t="s">
        <v>482</v>
      </c>
      <c r="AL394" t="s">
        <v>76</v>
      </c>
      <c r="AQ394" t="s">
        <v>4700</v>
      </c>
      <c r="AR394">
        <v>3013961489</v>
      </c>
      <c r="AS394" t="s">
        <v>4701</v>
      </c>
      <c r="AT394" t="s">
        <v>854</v>
      </c>
      <c r="AU394" t="s">
        <v>121</v>
      </c>
      <c r="AV394" t="s">
        <v>4702</v>
      </c>
      <c r="AW394" t="s">
        <v>1181</v>
      </c>
      <c r="AX394" t="s">
        <v>2250</v>
      </c>
      <c r="AY394" t="s">
        <v>113</v>
      </c>
      <c r="AZ394" t="s">
        <v>124</v>
      </c>
      <c r="BA394" s="96">
        <v>30342</v>
      </c>
      <c r="BB394">
        <v>41</v>
      </c>
      <c r="BC394" t="s">
        <v>4703</v>
      </c>
    </row>
    <row r="395" spans="1:55" ht="22.5" customHeight="1">
      <c r="A395">
        <v>2024</v>
      </c>
      <c r="B395" t="s">
        <v>4704</v>
      </c>
      <c r="C395">
        <v>102389</v>
      </c>
      <c r="D395" t="s">
        <v>57</v>
      </c>
      <c r="E395" t="s">
        <v>4705</v>
      </c>
      <c r="F395" t="s">
        <v>4706</v>
      </c>
      <c r="G395" t="s">
        <v>97</v>
      </c>
      <c r="H395" t="s">
        <v>1168</v>
      </c>
      <c r="I395" t="s">
        <v>1169</v>
      </c>
      <c r="L395" t="s">
        <v>4707</v>
      </c>
      <c r="M395">
        <v>1110591903</v>
      </c>
      <c r="N395" t="s">
        <v>4708</v>
      </c>
      <c r="O395">
        <v>1978</v>
      </c>
      <c r="P395">
        <v>20200000</v>
      </c>
      <c r="Q395">
        <v>0</v>
      </c>
      <c r="R395">
        <v>0</v>
      </c>
      <c r="S395">
        <v>20200000</v>
      </c>
      <c r="T395">
        <v>5050000</v>
      </c>
      <c r="W395">
        <v>1</v>
      </c>
      <c r="X395" t="s">
        <v>1171</v>
      </c>
      <c r="Y395" t="s">
        <v>902</v>
      </c>
      <c r="Z395" t="s">
        <v>4709</v>
      </c>
      <c r="AA395" t="s">
        <v>4710</v>
      </c>
      <c r="AB395" t="s">
        <v>4711</v>
      </c>
      <c r="AC395" t="s">
        <v>116</v>
      </c>
      <c r="AD395" s="96">
        <v>45345</v>
      </c>
      <c r="AE395" s="96">
        <v>45350</v>
      </c>
      <c r="AF395" s="96">
        <v>45458</v>
      </c>
      <c r="AG395" t="s">
        <v>4712</v>
      </c>
      <c r="AH395" s="96">
        <v>45458</v>
      </c>
      <c r="AI395" t="s">
        <v>106</v>
      </c>
      <c r="AJ395" s="96">
        <v>45458</v>
      </c>
      <c r="AK395" t="s">
        <v>4712</v>
      </c>
      <c r="AL395" t="s">
        <v>76</v>
      </c>
      <c r="AQ395" t="s">
        <v>4713</v>
      </c>
      <c r="AR395">
        <v>3213734656</v>
      </c>
      <c r="AS395" t="s">
        <v>4714</v>
      </c>
      <c r="AT395" t="s">
        <v>120</v>
      </c>
      <c r="AU395" t="s">
        <v>121</v>
      </c>
      <c r="AV395">
        <v>24074473021</v>
      </c>
      <c r="AW395" t="s">
        <v>1181</v>
      </c>
      <c r="AX395" t="s">
        <v>123</v>
      </c>
      <c r="AY395" t="s">
        <v>4042</v>
      </c>
      <c r="AZ395" t="s">
        <v>2443</v>
      </c>
      <c r="BA395" s="96">
        <v>35998</v>
      </c>
      <c r="BB395">
        <v>25</v>
      </c>
      <c r="BC395" t="s">
        <v>4715</v>
      </c>
    </row>
    <row r="396" spans="1:55" ht="22.5" customHeight="1">
      <c r="A396">
        <v>2024</v>
      </c>
      <c r="B396" t="s">
        <v>4716</v>
      </c>
      <c r="C396">
        <v>103157</v>
      </c>
      <c r="D396" t="s">
        <v>57</v>
      </c>
      <c r="E396" t="s">
        <v>4717</v>
      </c>
      <c r="F396" t="s">
        <v>4718</v>
      </c>
      <c r="G396" t="s">
        <v>97</v>
      </c>
      <c r="H396" t="s">
        <v>1168</v>
      </c>
      <c r="I396" t="s">
        <v>1169</v>
      </c>
      <c r="L396" t="s">
        <v>4719</v>
      </c>
      <c r="M396">
        <v>1015461431</v>
      </c>
      <c r="N396" t="s">
        <v>113</v>
      </c>
      <c r="O396">
        <v>1978</v>
      </c>
      <c r="P396">
        <v>20200000</v>
      </c>
      <c r="Q396">
        <v>0</v>
      </c>
      <c r="R396">
        <v>0</v>
      </c>
      <c r="S396">
        <v>20200000</v>
      </c>
      <c r="T396">
        <v>5050000</v>
      </c>
      <c r="W396">
        <v>1</v>
      </c>
      <c r="X396" t="s">
        <v>1171</v>
      </c>
      <c r="Y396" t="s">
        <v>902</v>
      </c>
      <c r="AA396" t="s">
        <v>4720</v>
      </c>
      <c r="AB396" t="s">
        <v>4721</v>
      </c>
      <c r="AC396" t="s">
        <v>4362</v>
      </c>
      <c r="AD396" s="96">
        <v>45345</v>
      </c>
      <c r="AE396" s="96">
        <v>45352</v>
      </c>
      <c r="AF396" s="96">
        <v>45458</v>
      </c>
      <c r="AG396" t="s">
        <v>689</v>
      </c>
      <c r="AH396" s="96">
        <v>45458</v>
      </c>
      <c r="AI396" t="s">
        <v>106</v>
      </c>
      <c r="AJ396" s="96">
        <v>45458</v>
      </c>
      <c r="AK396" t="s">
        <v>689</v>
      </c>
      <c r="AL396" t="s">
        <v>76</v>
      </c>
      <c r="AQ396" t="s">
        <v>4722</v>
      </c>
      <c r="AR396">
        <v>3204592814</v>
      </c>
      <c r="AS396" t="s">
        <v>4723</v>
      </c>
      <c r="AT396" t="s">
        <v>854</v>
      </c>
      <c r="AU396" t="s">
        <v>121</v>
      </c>
      <c r="AV396">
        <v>24687926915</v>
      </c>
      <c r="AW396" t="s">
        <v>1181</v>
      </c>
      <c r="AX396" t="s">
        <v>123</v>
      </c>
      <c r="AY396" t="s">
        <v>113</v>
      </c>
      <c r="AZ396" t="s">
        <v>124</v>
      </c>
      <c r="BA396" s="96">
        <v>35132</v>
      </c>
      <c r="BB396">
        <v>28</v>
      </c>
      <c r="BC396" t="s">
        <v>4724</v>
      </c>
    </row>
    <row r="397" spans="1:55" ht="22.5" customHeight="1">
      <c r="A397">
        <v>2024</v>
      </c>
      <c r="B397" t="s">
        <v>4725</v>
      </c>
      <c r="C397">
        <v>102701</v>
      </c>
      <c r="D397" t="s">
        <v>57</v>
      </c>
      <c r="E397" t="s">
        <v>4726</v>
      </c>
      <c r="F397" t="s">
        <v>4727</v>
      </c>
      <c r="G397" t="s">
        <v>97</v>
      </c>
      <c r="H397" t="s">
        <v>1168</v>
      </c>
      <c r="I397" t="s">
        <v>1169</v>
      </c>
      <c r="L397" t="s">
        <v>4728</v>
      </c>
      <c r="M397">
        <v>38140443</v>
      </c>
      <c r="N397" t="s">
        <v>4708</v>
      </c>
      <c r="O397">
        <v>1978</v>
      </c>
      <c r="P397">
        <v>24500000</v>
      </c>
      <c r="Q397">
        <v>0</v>
      </c>
      <c r="R397">
        <v>0</v>
      </c>
      <c r="S397">
        <v>24500000</v>
      </c>
      <c r="T397">
        <v>7000000</v>
      </c>
      <c r="W397">
        <v>1</v>
      </c>
      <c r="X397" t="s">
        <v>1171</v>
      </c>
      <c r="Y397" t="s">
        <v>902</v>
      </c>
      <c r="AA397" t="s">
        <v>4729</v>
      </c>
      <c r="AB397" t="s">
        <v>4730</v>
      </c>
      <c r="AC397" t="s">
        <v>1374</v>
      </c>
      <c r="AD397" s="96">
        <v>45344</v>
      </c>
      <c r="AE397" s="96">
        <v>45350</v>
      </c>
      <c r="AF397" s="96">
        <v>45455</v>
      </c>
      <c r="AG397" t="s">
        <v>4731</v>
      </c>
      <c r="AH397" s="96">
        <v>45455</v>
      </c>
      <c r="AI397" t="s">
        <v>106</v>
      </c>
      <c r="AJ397" s="96">
        <v>45455</v>
      </c>
      <c r="AK397" t="s">
        <v>4731</v>
      </c>
      <c r="AL397" t="s">
        <v>76</v>
      </c>
      <c r="AQ397" t="s">
        <v>4732</v>
      </c>
      <c r="AR397">
        <v>3175159930</v>
      </c>
      <c r="AS397" t="s">
        <v>4733</v>
      </c>
      <c r="AT397" t="s">
        <v>1868</v>
      </c>
      <c r="AU397" t="s">
        <v>121</v>
      </c>
      <c r="AV397" t="s">
        <v>4734</v>
      </c>
      <c r="AW397" t="s">
        <v>1181</v>
      </c>
      <c r="AX397" t="s">
        <v>123</v>
      </c>
      <c r="AY397" t="s">
        <v>4735</v>
      </c>
      <c r="AZ397" t="s">
        <v>2443</v>
      </c>
      <c r="BA397" s="96">
        <v>29261</v>
      </c>
      <c r="BB397">
        <v>44</v>
      </c>
      <c r="BC397" t="s">
        <v>4637</v>
      </c>
    </row>
    <row r="398" spans="1:55" ht="22.5" customHeight="1">
      <c r="A398">
        <v>2024</v>
      </c>
      <c r="B398" t="s">
        <v>4736</v>
      </c>
      <c r="C398">
        <v>102493</v>
      </c>
      <c r="D398" t="s">
        <v>57</v>
      </c>
      <c r="E398" t="s">
        <v>4737</v>
      </c>
      <c r="F398" t="s">
        <v>4738</v>
      </c>
      <c r="G398" t="s">
        <v>97</v>
      </c>
      <c r="H398" t="s">
        <v>1168</v>
      </c>
      <c r="I398" t="s">
        <v>1211</v>
      </c>
      <c r="L398" t="s">
        <v>4739</v>
      </c>
      <c r="M398">
        <v>79602587</v>
      </c>
      <c r="N398" t="s">
        <v>113</v>
      </c>
      <c r="O398">
        <v>2032</v>
      </c>
      <c r="P398">
        <v>10200000</v>
      </c>
      <c r="Q398">
        <v>0</v>
      </c>
      <c r="R398">
        <v>0</v>
      </c>
      <c r="S398">
        <v>10200000</v>
      </c>
      <c r="T398">
        <v>2550000</v>
      </c>
      <c r="W398">
        <v>5</v>
      </c>
      <c r="X398" t="s">
        <v>1171</v>
      </c>
      <c r="Y398" t="s">
        <v>902</v>
      </c>
      <c r="AA398" t="s">
        <v>2362</v>
      </c>
      <c r="AB398" t="s">
        <v>4740</v>
      </c>
      <c r="AC398" t="s">
        <v>547</v>
      </c>
      <c r="AD398" s="96">
        <v>45344</v>
      </c>
      <c r="AE398" s="96">
        <v>45345</v>
      </c>
      <c r="AF398" s="96">
        <v>45465</v>
      </c>
      <c r="AG398" t="s">
        <v>446</v>
      </c>
      <c r="AH398" s="96">
        <v>45465</v>
      </c>
      <c r="AI398" t="s">
        <v>106</v>
      </c>
      <c r="AJ398" s="96">
        <v>45465</v>
      </c>
      <c r="AK398" t="s">
        <v>446</v>
      </c>
      <c r="AL398" t="s">
        <v>76</v>
      </c>
      <c r="AQ398" t="s">
        <v>4741</v>
      </c>
      <c r="AR398">
        <v>3107588566</v>
      </c>
      <c r="AS398" t="s">
        <v>4742</v>
      </c>
      <c r="AT398" t="s">
        <v>136</v>
      </c>
      <c r="AU398" t="s">
        <v>121</v>
      </c>
      <c r="AV398" t="s">
        <v>4743</v>
      </c>
      <c r="AW398" t="s">
        <v>1195</v>
      </c>
      <c r="AX398" t="s">
        <v>123</v>
      </c>
      <c r="AY398" t="s">
        <v>113</v>
      </c>
      <c r="AZ398" t="s">
        <v>124</v>
      </c>
      <c r="BA398" s="96">
        <v>27072</v>
      </c>
      <c r="BB398">
        <v>50</v>
      </c>
      <c r="BC398" t="s">
        <v>1222</v>
      </c>
    </row>
    <row r="399" spans="1:55" ht="22.5" customHeight="1">
      <c r="A399">
        <v>2024</v>
      </c>
      <c r="B399" t="s">
        <v>4744</v>
      </c>
      <c r="C399">
        <v>105560</v>
      </c>
      <c r="D399" t="s">
        <v>57</v>
      </c>
      <c r="E399" t="s">
        <v>4745</v>
      </c>
      <c r="F399" t="s">
        <v>4746</v>
      </c>
      <c r="G399" t="s">
        <v>97</v>
      </c>
      <c r="H399" t="s">
        <v>1168</v>
      </c>
      <c r="I399" t="s">
        <v>1211</v>
      </c>
      <c r="L399" t="s">
        <v>4747</v>
      </c>
      <c r="M399">
        <v>1022346812</v>
      </c>
      <c r="N399" t="s">
        <v>113</v>
      </c>
      <c r="O399">
        <v>1978</v>
      </c>
      <c r="P399">
        <v>12000000</v>
      </c>
      <c r="Q399">
        <v>6000000</v>
      </c>
      <c r="R399">
        <v>0</v>
      </c>
      <c r="S399">
        <v>18000000</v>
      </c>
      <c r="T399">
        <v>4000000</v>
      </c>
      <c r="W399">
        <v>1</v>
      </c>
      <c r="X399" t="s">
        <v>1171</v>
      </c>
      <c r="Y399" t="s">
        <v>902</v>
      </c>
      <c r="Z399" t="s">
        <v>4748</v>
      </c>
      <c r="AA399" t="s">
        <v>4749</v>
      </c>
      <c r="AB399" t="s">
        <v>4750</v>
      </c>
      <c r="AC399" t="s">
        <v>1374</v>
      </c>
      <c r="AD399" s="96">
        <v>45344</v>
      </c>
      <c r="AE399" s="96">
        <v>45345</v>
      </c>
      <c r="AF399" s="96">
        <v>45434</v>
      </c>
      <c r="AG399" t="s">
        <v>91</v>
      </c>
      <c r="AH399" s="96">
        <v>45480</v>
      </c>
      <c r="AI399" t="s">
        <v>741</v>
      </c>
      <c r="AJ399" s="96">
        <v>45480</v>
      </c>
      <c r="AK399" t="s">
        <v>690</v>
      </c>
      <c r="AL399" t="s">
        <v>76</v>
      </c>
      <c r="AQ399" t="s">
        <v>4751</v>
      </c>
      <c r="AR399">
        <v>3204926413</v>
      </c>
      <c r="AS399" t="s">
        <v>4752</v>
      </c>
      <c r="AT399" t="s">
        <v>120</v>
      </c>
      <c r="AU399" t="s">
        <v>121</v>
      </c>
      <c r="AV399" t="s">
        <v>4753</v>
      </c>
      <c r="AW399" t="s">
        <v>1181</v>
      </c>
      <c r="AX399" t="s">
        <v>123</v>
      </c>
      <c r="AY399" t="s">
        <v>113</v>
      </c>
      <c r="AZ399" t="s">
        <v>124</v>
      </c>
      <c r="BA399" s="96">
        <v>32252</v>
      </c>
      <c r="BB399">
        <v>36</v>
      </c>
      <c r="BC399" t="s">
        <v>3293</v>
      </c>
    </row>
    <row r="400" spans="1:55" ht="22.5" customHeight="1">
      <c r="A400">
        <v>2024</v>
      </c>
      <c r="B400" t="s">
        <v>4754</v>
      </c>
      <c r="C400">
        <v>102295</v>
      </c>
      <c r="D400" t="s">
        <v>57</v>
      </c>
      <c r="E400" t="s">
        <v>4755</v>
      </c>
      <c r="F400" t="s">
        <v>4756</v>
      </c>
      <c r="G400" t="s">
        <v>97</v>
      </c>
      <c r="H400" t="s">
        <v>1168</v>
      </c>
      <c r="I400" t="s">
        <v>1211</v>
      </c>
      <c r="L400" t="s">
        <v>4757</v>
      </c>
      <c r="M400">
        <v>79915114</v>
      </c>
      <c r="O400">
        <v>1978</v>
      </c>
      <c r="P400">
        <v>10200000</v>
      </c>
      <c r="Q400">
        <v>0</v>
      </c>
      <c r="R400">
        <v>0</v>
      </c>
      <c r="S400">
        <v>10200000</v>
      </c>
      <c r="T400">
        <v>2550000</v>
      </c>
      <c r="W400">
        <v>5</v>
      </c>
      <c r="X400" t="s">
        <v>1171</v>
      </c>
      <c r="Y400" t="s">
        <v>902</v>
      </c>
      <c r="AA400" t="s">
        <v>4018</v>
      </c>
      <c r="AB400" t="s">
        <v>4758</v>
      </c>
      <c r="AC400" t="s">
        <v>1932</v>
      </c>
      <c r="AD400" s="96">
        <v>45345</v>
      </c>
      <c r="AE400" s="96">
        <v>45349</v>
      </c>
      <c r="AF400" s="96">
        <v>45458</v>
      </c>
      <c r="AG400" t="s">
        <v>4681</v>
      </c>
      <c r="AH400" s="96">
        <v>45458</v>
      </c>
      <c r="AI400" t="s">
        <v>106</v>
      </c>
      <c r="AJ400" s="96">
        <v>45458</v>
      </c>
      <c r="AK400" t="s">
        <v>4681</v>
      </c>
      <c r="AL400" t="s">
        <v>76</v>
      </c>
      <c r="AQ400" t="s">
        <v>4759</v>
      </c>
      <c r="AR400">
        <v>3103067006</v>
      </c>
      <c r="AS400" t="s">
        <v>4760</v>
      </c>
      <c r="AT400" t="s">
        <v>854</v>
      </c>
      <c r="AU400" t="s">
        <v>121</v>
      </c>
      <c r="AV400" t="s">
        <v>4761</v>
      </c>
      <c r="AW400" t="s">
        <v>1195</v>
      </c>
      <c r="AX400" t="s">
        <v>123</v>
      </c>
      <c r="AY400" t="s">
        <v>113</v>
      </c>
      <c r="AZ400" t="s">
        <v>124</v>
      </c>
      <c r="BA400" s="96">
        <v>29157</v>
      </c>
      <c r="BB400">
        <v>44</v>
      </c>
      <c r="BC400" t="s">
        <v>4569</v>
      </c>
    </row>
    <row r="401" spans="1:55" ht="22.5" customHeight="1">
      <c r="A401">
        <v>2024</v>
      </c>
      <c r="B401" t="s">
        <v>4762</v>
      </c>
      <c r="C401">
        <v>102493</v>
      </c>
      <c r="D401" t="s">
        <v>57</v>
      </c>
      <c r="E401" t="s">
        <v>4763</v>
      </c>
      <c r="F401" t="s">
        <v>4764</v>
      </c>
      <c r="G401" t="s">
        <v>97</v>
      </c>
      <c r="H401" t="s">
        <v>1168</v>
      </c>
      <c r="I401" t="s">
        <v>1211</v>
      </c>
      <c r="L401" t="s">
        <v>4765</v>
      </c>
      <c r="M401">
        <v>1015441274</v>
      </c>
      <c r="N401" t="s">
        <v>113</v>
      </c>
      <c r="O401">
        <v>2032</v>
      </c>
      <c r="P401">
        <v>10200000</v>
      </c>
      <c r="Q401">
        <v>0</v>
      </c>
      <c r="R401">
        <v>0</v>
      </c>
      <c r="S401">
        <v>10200000</v>
      </c>
      <c r="T401">
        <v>2550000</v>
      </c>
      <c r="W401">
        <v>5</v>
      </c>
      <c r="X401" t="s">
        <v>1171</v>
      </c>
      <c r="Y401" t="s">
        <v>902</v>
      </c>
      <c r="AA401" t="s">
        <v>2362</v>
      </c>
      <c r="AB401" t="s">
        <v>4766</v>
      </c>
      <c r="AC401" t="s">
        <v>547</v>
      </c>
      <c r="AD401" s="96">
        <v>45344</v>
      </c>
      <c r="AE401" s="96">
        <v>45349</v>
      </c>
      <c r="AF401" s="96">
        <v>45458</v>
      </c>
      <c r="AG401" t="s">
        <v>4681</v>
      </c>
      <c r="AH401" s="96">
        <v>45458</v>
      </c>
      <c r="AI401" t="s">
        <v>106</v>
      </c>
      <c r="AJ401" s="96">
        <v>45458</v>
      </c>
      <c r="AK401" t="s">
        <v>4681</v>
      </c>
      <c r="AL401" t="s">
        <v>76</v>
      </c>
      <c r="AQ401" t="s">
        <v>4767</v>
      </c>
      <c r="AR401">
        <v>3206896789</v>
      </c>
      <c r="AS401" t="s">
        <v>4768</v>
      </c>
      <c r="AT401" t="s">
        <v>854</v>
      </c>
      <c r="AU401" t="s">
        <v>121</v>
      </c>
      <c r="AV401" t="s">
        <v>4769</v>
      </c>
      <c r="AW401" t="s">
        <v>1195</v>
      </c>
      <c r="AX401" t="s">
        <v>123</v>
      </c>
      <c r="AY401" t="s">
        <v>113</v>
      </c>
      <c r="AZ401" t="s">
        <v>124</v>
      </c>
      <c r="BA401" s="96">
        <v>32137</v>
      </c>
      <c r="BB401">
        <v>36</v>
      </c>
      <c r="BC401" t="s">
        <v>1196</v>
      </c>
    </row>
    <row r="402" spans="1:55" ht="22.5" customHeight="1">
      <c r="A402">
        <v>2024</v>
      </c>
      <c r="B402" t="s">
        <v>4770</v>
      </c>
      <c r="C402">
        <v>102485</v>
      </c>
      <c r="D402" t="s">
        <v>57</v>
      </c>
      <c r="E402" t="s">
        <v>4771</v>
      </c>
      <c r="F402" t="s">
        <v>4772</v>
      </c>
      <c r="G402" t="s">
        <v>97</v>
      </c>
      <c r="H402" t="s">
        <v>1168</v>
      </c>
      <c r="I402" t="s">
        <v>1211</v>
      </c>
      <c r="L402" t="s">
        <v>4773</v>
      </c>
      <c r="M402">
        <v>1019046455</v>
      </c>
      <c r="N402" t="s">
        <v>113</v>
      </c>
      <c r="O402">
        <v>1978</v>
      </c>
      <c r="P402">
        <v>10200000</v>
      </c>
      <c r="Q402">
        <v>0</v>
      </c>
      <c r="R402">
        <v>0</v>
      </c>
      <c r="S402">
        <v>10200000</v>
      </c>
      <c r="T402">
        <v>2550000</v>
      </c>
      <c r="W402">
        <v>1</v>
      </c>
      <c r="X402" t="s">
        <v>1171</v>
      </c>
      <c r="Y402" t="s">
        <v>902</v>
      </c>
      <c r="AA402" t="s">
        <v>3670</v>
      </c>
      <c r="AB402" t="s">
        <v>4774</v>
      </c>
      <c r="AC402" t="s">
        <v>2105</v>
      </c>
      <c r="AD402" s="96">
        <v>45344</v>
      </c>
      <c r="AE402" s="96">
        <v>45348</v>
      </c>
      <c r="AF402" s="96">
        <v>45458</v>
      </c>
      <c r="AG402" t="s">
        <v>569</v>
      </c>
      <c r="AH402" s="96">
        <v>45458</v>
      </c>
      <c r="AI402" t="s">
        <v>106</v>
      </c>
      <c r="AJ402" s="96">
        <v>45458</v>
      </c>
      <c r="AK402" t="s">
        <v>569</v>
      </c>
      <c r="AL402" t="s">
        <v>76</v>
      </c>
      <c r="AQ402" t="s">
        <v>4775</v>
      </c>
      <c r="AR402">
        <v>3143901165</v>
      </c>
      <c r="AS402" t="s">
        <v>4776</v>
      </c>
      <c r="AT402" t="s">
        <v>854</v>
      </c>
      <c r="AU402" t="s">
        <v>121</v>
      </c>
      <c r="AV402" t="s">
        <v>4777</v>
      </c>
      <c r="AW402" t="s">
        <v>1195</v>
      </c>
      <c r="AX402" t="s">
        <v>123</v>
      </c>
      <c r="AY402" t="s">
        <v>113</v>
      </c>
      <c r="AZ402" t="s">
        <v>124</v>
      </c>
      <c r="BA402" s="96">
        <v>32738</v>
      </c>
      <c r="BB402">
        <v>34</v>
      </c>
      <c r="BC402" t="s">
        <v>1222</v>
      </c>
    </row>
    <row r="403" spans="1:55" ht="22.5" customHeight="1">
      <c r="A403">
        <v>2024</v>
      </c>
      <c r="B403" t="s">
        <v>4778</v>
      </c>
      <c r="C403">
        <v>102721</v>
      </c>
      <c r="D403" t="s">
        <v>57</v>
      </c>
      <c r="E403" t="s">
        <v>4779</v>
      </c>
      <c r="F403" t="s">
        <v>4780</v>
      </c>
      <c r="G403" t="s">
        <v>97</v>
      </c>
      <c r="H403" t="s">
        <v>1168</v>
      </c>
      <c r="I403" t="s">
        <v>1211</v>
      </c>
      <c r="L403" t="s">
        <v>4781</v>
      </c>
      <c r="M403">
        <v>24628177</v>
      </c>
      <c r="N403" t="s">
        <v>4782</v>
      </c>
      <c r="O403">
        <v>1978</v>
      </c>
      <c r="P403">
        <v>8925000</v>
      </c>
      <c r="Q403">
        <v>4420000</v>
      </c>
      <c r="R403">
        <v>0</v>
      </c>
      <c r="S403">
        <v>13345000</v>
      </c>
      <c r="T403">
        <v>2550000</v>
      </c>
      <c r="W403">
        <v>1</v>
      </c>
      <c r="X403" t="s">
        <v>1171</v>
      </c>
      <c r="Y403" t="s">
        <v>902</v>
      </c>
      <c r="Z403" t="s">
        <v>4783</v>
      </c>
      <c r="AA403" t="s">
        <v>3649</v>
      </c>
      <c r="AB403" t="s">
        <v>4784</v>
      </c>
      <c r="AC403" t="s">
        <v>1374</v>
      </c>
      <c r="AD403" s="96">
        <v>45342</v>
      </c>
      <c r="AE403" s="96">
        <v>45343</v>
      </c>
      <c r="AF403" s="96">
        <v>45447</v>
      </c>
      <c r="AG403" t="s">
        <v>689</v>
      </c>
      <c r="AH403" s="96">
        <v>45499</v>
      </c>
      <c r="AI403" t="s">
        <v>2482</v>
      </c>
      <c r="AJ403" s="96">
        <v>45499</v>
      </c>
      <c r="AK403" t="s">
        <v>4785</v>
      </c>
      <c r="AL403" t="s">
        <v>76</v>
      </c>
      <c r="AQ403" t="s">
        <v>4786</v>
      </c>
      <c r="AR403">
        <v>3116429928</v>
      </c>
      <c r="AS403" t="s">
        <v>4787</v>
      </c>
      <c r="AT403" t="s">
        <v>3982</v>
      </c>
      <c r="AU403" t="s">
        <v>121</v>
      </c>
      <c r="AV403">
        <v>24628177</v>
      </c>
      <c r="AW403" t="s">
        <v>1181</v>
      </c>
      <c r="AX403" t="s">
        <v>123</v>
      </c>
      <c r="AY403" t="s">
        <v>4788</v>
      </c>
      <c r="AZ403" t="s">
        <v>4789</v>
      </c>
      <c r="BA403" s="96">
        <v>25161</v>
      </c>
      <c r="BB403">
        <v>55</v>
      </c>
      <c r="BC403" t="s">
        <v>4790</v>
      </c>
    </row>
    <row r="404" spans="1:55" ht="22.5" customHeight="1">
      <c r="A404">
        <v>2024</v>
      </c>
      <c r="B404" t="s">
        <v>4791</v>
      </c>
      <c r="C404">
        <v>102408</v>
      </c>
      <c r="D404" t="s">
        <v>57</v>
      </c>
      <c r="E404" t="s">
        <v>4792</v>
      </c>
      <c r="F404" t="s">
        <v>4793</v>
      </c>
      <c r="G404" t="s">
        <v>97</v>
      </c>
      <c r="H404" t="s">
        <v>1168</v>
      </c>
      <c r="I404" t="s">
        <v>1211</v>
      </c>
      <c r="L404" t="s">
        <v>4794</v>
      </c>
      <c r="M404">
        <v>1069739546</v>
      </c>
      <c r="N404" t="s">
        <v>4679</v>
      </c>
      <c r="O404">
        <v>1978</v>
      </c>
      <c r="P404">
        <v>16000000</v>
      </c>
      <c r="Q404">
        <v>0</v>
      </c>
      <c r="R404">
        <v>0</v>
      </c>
      <c r="S404">
        <v>16000000</v>
      </c>
      <c r="T404">
        <v>4000000</v>
      </c>
      <c r="W404">
        <v>1</v>
      </c>
      <c r="X404" t="s">
        <v>1171</v>
      </c>
      <c r="Y404" t="s">
        <v>902</v>
      </c>
      <c r="AA404" t="s">
        <v>4795</v>
      </c>
      <c r="AB404" t="s">
        <v>4796</v>
      </c>
      <c r="AC404" t="s">
        <v>2105</v>
      </c>
      <c r="AD404" s="96">
        <v>45343</v>
      </c>
      <c r="AE404" s="96">
        <v>45349</v>
      </c>
      <c r="AF404" s="96">
        <v>45458</v>
      </c>
      <c r="AG404" t="s">
        <v>4681</v>
      </c>
      <c r="AH404" s="96">
        <v>45458</v>
      </c>
      <c r="AI404" t="s">
        <v>106</v>
      </c>
      <c r="AJ404" s="96">
        <v>45458</v>
      </c>
      <c r="AK404" t="s">
        <v>4681</v>
      </c>
      <c r="AL404" t="s">
        <v>76</v>
      </c>
      <c r="AQ404" t="s">
        <v>4797</v>
      </c>
      <c r="AR404">
        <v>3142241613</v>
      </c>
      <c r="AS404" t="s">
        <v>4798</v>
      </c>
      <c r="AT404" t="s">
        <v>120</v>
      </c>
      <c r="AU404" t="s">
        <v>121</v>
      </c>
      <c r="AV404">
        <v>24089709445</v>
      </c>
      <c r="AW404" t="s">
        <v>1181</v>
      </c>
      <c r="AX404" t="s">
        <v>123</v>
      </c>
      <c r="AY404" t="s">
        <v>4799</v>
      </c>
      <c r="AZ404" t="s">
        <v>124</v>
      </c>
      <c r="BA404" s="96">
        <v>33753</v>
      </c>
      <c r="BB404">
        <v>32</v>
      </c>
      <c r="BC404" t="s">
        <v>4800</v>
      </c>
    </row>
    <row r="405" spans="1:55" ht="22.5" customHeight="1">
      <c r="A405">
        <v>2024</v>
      </c>
      <c r="B405" t="s">
        <v>4801</v>
      </c>
      <c r="C405">
        <v>102497</v>
      </c>
      <c r="D405" t="s">
        <v>57</v>
      </c>
      <c r="E405" t="s">
        <v>4802</v>
      </c>
      <c r="F405" t="s">
        <v>4803</v>
      </c>
      <c r="G405" t="s">
        <v>97</v>
      </c>
      <c r="H405" t="s">
        <v>1168</v>
      </c>
      <c r="I405" t="s">
        <v>1169</v>
      </c>
      <c r="L405" t="s">
        <v>4804</v>
      </c>
      <c r="M405">
        <v>1010231719</v>
      </c>
      <c r="N405" t="s">
        <v>113</v>
      </c>
      <c r="O405">
        <v>1979</v>
      </c>
      <c r="P405">
        <v>20200000</v>
      </c>
      <c r="Q405">
        <v>0</v>
      </c>
      <c r="R405">
        <v>0</v>
      </c>
      <c r="S405">
        <v>20200000</v>
      </c>
      <c r="T405">
        <v>5050000</v>
      </c>
      <c r="W405">
        <v>1</v>
      </c>
      <c r="X405" t="s">
        <v>1171</v>
      </c>
      <c r="Y405" t="s">
        <v>902</v>
      </c>
      <c r="AA405" t="s">
        <v>2750</v>
      </c>
      <c r="AB405" t="s">
        <v>4574</v>
      </c>
      <c r="AC405" t="s">
        <v>1451</v>
      </c>
      <c r="AD405" s="96">
        <v>45356</v>
      </c>
      <c r="AE405" s="96">
        <v>45364</v>
      </c>
      <c r="AF405" s="96">
        <v>45458</v>
      </c>
      <c r="AG405" t="s">
        <v>4058</v>
      </c>
      <c r="AH405" s="96">
        <v>45458</v>
      </c>
      <c r="AI405" t="s">
        <v>106</v>
      </c>
      <c r="AJ405" s="96">
        <v>45458</v>
      </c>
      <c r="AK405" t="s">
        <v>4058</v>
      </c>
      <c r="AL405" t="s">
        <v>76</v>
      </c>
      <c r="AQ405" t="s">
        <v>4805</v>
      </c>
      <c r="AR405">
        <v>3115294777</v>
      </c>
      <c r="AS405" t="s">
        <v>4806</v>
      </c>
      <c r="AT405" t="s">
        <v>136</v>
      </c>
      <c r="AU405" t="s">
        <v>121</v>
      </c>
      <c r="AV405" t="s">
        <v>4807</v>
      </c>
      <c r="AW405" t="s">
        <v>1181</v>
      </c>
      <c r="AX405" t="s">
        <v>123</v>
      </c>
      <c r="AY405" t="s">
        <v>113</v>
      </c>
      <c r="AZ405" t="s">
        <v>124</v>
      </c>
      <c r="BA405" s="96">
        <v>35956</v>
      </c>
      <c r="BB405">
        <v>25</v>
      </c>
      <c r="BC405" t="s">
        <v>4637</v>
      </c>
    </row>
    <row r="406" spans="1:55" ht="22.5" customHeight="1">
      <c r="A406">
        <v>2024</v>
      </c>
      <c r="B406" t="s">
        <v>4808</v>
      </c>
      <c r="C406">
        <v>102386</v>
      </c>
      <c r="D406" t="s">
        <v>57</v>
      </c>
      <c r="E406" t="s">
        <v>4809</v>
      </c>
      <c r="F406" t="s">
        <v>4810</v>
      </c>
      <c r="G406" t="s">
        <v>97</v>
      </c>
      <c r="H406" t="s">
        <v>1168</v>
      </c>
      <c r="I406" t="s">
        <v>1211</v>
      </c>
      <c r="L406" t="s">
        <v>4811</v>
      </c>
      <c r="M406">
        <v>9398950</v>
      </c>
      <c r="N406" t="s">
        <v>4812</v>
      </c>
      <c r="O406">
        <v>1978</v>
      </c>
      <c r="P406">
        <v>10200000</v>
      </c>
      <c r="Q406">
        <v>0</v>
      </c>
      <c r="R406">
        <v>0</v>
      </c>
      <c r="S406">
        <v>10200000</v>
      </c>
      <c r="T406">
        <v>2550000</v>
      </c>
      <c r="W406">
        <v>4</v>
      </c>
      <c r="X406" t="s">
        <v>1171</v>
      </c>
      <c r="Y406" t="s">
        <v>902</v>
      </c>
      <c r="Z406" t="s">
        <v>4813</v>
      </c>
      <c r="AA406" t="s">
        <v>4182</v>
      </c>
      <c r="AB406" t="s">
        <v>4814</v>
      </c>
      <c r="AC406" t="s">
        <v>116</v>
      </c>
      <c r="AD406" s="96">
        <v>45344</v>
      </c>
      <c r="AE406" s="96">
        <v>45348</v>
      </c>
      <c r="AF406" s="96">
        <v>45468</v>
      </c>
      <c r="AG406" t="s">
        <v>446</v>
      </c>
      <c r="AH406" s="96">
        <v>45468</v>
      </c>
      <c r="AI406" t="s">
        <v>106</v>
      </c>
      <c r="AJ406" s="96">
        <v>45468</v>
      </c>
      <c r="AK406" t="s">
        <v>446</v>
      </c>
      <c r="AL406" t="s">
        <v>76</v>
      </c>
      <c r="AQ406" t="s">
        <v>4815</v>
      </c>
      <c r="AR406">
        <v>3132533409</v>
      </c>
      <c r="AS406" t="s">
        <v>4816</v>
      </c>
      <c r="AT406" t="s">
        <v>136</v>
      </c>
      <c r="AU406" t="s">
        <v>121</v>
      </c>
      <c r="AV406" t="s">
        <v>4817</v>
      </c>
      <c r="AW406" t="s">
        <v>1195</v>
      </c>
      <c r="AX406" t="s">
        <v>123</v>
      </c>
      <c r="AY406" t="s">
        <v>113</v>
      </c>
      <c r="AZ406" t="s">
        <v>124</v>
      </c>
      <c r="BA406" s="96">
        <v>26553</v>
      </c>
      <c r="BB406">
        <v>51</v>
      </c>
      <c r="BC406" t="s">
        <v>1222</v>
      </c>
    </row>
    <row r="407" spans="1:55" ht="22.5" customHeight="1">
      <c r="A407">
        <v>2024</v>
      </c>
      <c r="B407" t="s">
        <v>4818</v>
      </c>
      <c r="C407">
        <v>102220</v>
      </c>
      <c r="D407" t="s">
        <v>57</v>
      </c>
      <c r="E407" t="s">
        <v>4819</v>
      </c>
      <c r="F407" t="s">
        <v>4820</v>
      </c>
      <c r="G407" t="s">
        <v>97</v>
      </c>
      <c r="H407" t="s">
        <v>1168</v>
      </c>
      <c r="I407" t="s">
        <v>1169</v>
      </c>
      <c r="L407" t="s">
        <v>4821</v>
      </c>
      <c r="M407">
        <v>53000609</v>
      </c>
      <c r="N407" t="s">
        <v>113</v>
      </c>
      <c r="O407">
        <v>1977</v>
      </c>
      <c r="P407">
        <v>20200000</v>
      </c>
      <c r="Q407">
        <v>0</v>
      </c>
      <c r="R407">
        <v>0</v>
      </c>
      <c r="S407">
        <v>20200000</v>
      </c>
      <c r="T407">
        <v>5050000</v>
      </c>
      <c r="W407">
        <v>2</v>
      </c>
      <c r="X407" t="s">
        <v>1171</v>
      </c>
      <c r="Y407" t="s">
        <v>902</v>
      </c>
      <c r="AA407" t="s">
        <v>4822</v>
      </c>
      <c r="AB407" t="s">
        <v>4823</v>
      </c>
      <c r="AC407" t="s">
        <v>445</v>
      </c>
      <c r="AD407" s="96">
        <v>45342</v>
      </c>
      <c r="AE407" s="96">
        <v>45344</v>
      </c>
      <c r="AF407" s="96">
        <v>45458</v>
      </c>
      <c r="AG407" t="s">
        <v>4824</v>
      </c>
      <c r="AH407" s="96">
        <v>45458</v>
      </c>
      <c r="AI407" t="s">
        <v>106</v>
      </c>
      <c r="AJ407" s="96">
        <v>45458</v>
      </c>
      <c r="AK407" t="s">
        <v>4824</v>
      </c>
      <c r="AL407" t="s">
        <v>76</v>
      </c>
      <c r="AQ407" t="s">
        <v>4825</v>
      </c>
      <c r="AR407">
        <v>3162599941</v>
      </c>
      <c r="AS407" t="s">
        <v>4826</v>
      </c>
      <c r="AT407" t="s">
        <v>854</v>
      </c>
      <c r="AU407" t="s">
        <v>121</v>
      </c>
      <c r="AV407">
        <v>3180408613</v>
      </c>
      <c r="AW407" t="s">
        <v>1181</v>
      </c>
      <c r="AX407" t="s">
        <v>123</v>
      </c>
      <c r="AY407" t="s">
        <v>113</v>
      </c>
      <c r="AZ407" t="s">
        <v>124</v>
      </c>
      <c r="BA407" s="96">
        <v>31060</v>
      </c>
      <c r="BB407">
        <v>39</v>
      </c>
      <c r="BC407" t="s">
        <v>4827</v>
      </c>
    </row>
    <row r="408" spans="1:55" ht="22.5" customHeight="1">
      <c r="A408">
        <v>2024</v>
      </c>
      <c r="B408" t="s">
        <v>4828</v>
      </c>
      <c r="C408">
        <v>102515</v>
      </c>
      <c r="D408" t="s">
        <v>57</v>
      </c>
      <c r="E408" t="s">
        <v>4829</v>
      </c>
      <c r="F408" t="s">
        <v>4830</v>
      </c>
      <c r="G408" t="s">
        <v>97</v>
      </c>
      <c r="H408" t="s">
        <v>1168</v>
      </c>
      <c r="I408" t="s">
        <v>1169</v>
      </c>
      <c r="L408" t="s">
        <v>4831</v>
      </c>
      <c r="M408">
        <v>46386139</v>
      </c>
      <c r="N408" t="s">
        <v>4812</v>
      </c>
      <c r="O408">
        <v>1979</v>
      </c>
      <c r="P408">
        <v>17675000</v>
      </c>
      <c r="Q408">
        <v>0</v>
      </c>
      <c r="R408">
        <v>0</v>
      </c>
      <c r="S408">
        <v>17675000</v>
      </c>
      <c r="T408">
        <v>5050000</v>
      </c>
      <c r="W408">
        <v>5</v>
      </c>
      <c r="X408" t="s">
        <v>1171</v>
      </c>
      <c r="Y408" t="s">
        <v>902</v>
      </c>
      <c r="AA408" t="s">
        <v>4633</v>
      </c>
      <c r="AB408" t="s">
        <v>4832</v>
      </c>
      <c r="AC408" t="s">
        <v>1451</v>
      </c>
      <c r="AD408" s="96">
        <v>45343</v>
      </c>
      <c r="AE408" s="96">
        <v>45348</v>
      </c>
      <c r="AF408" s="96">
        <v>45452</v>
      </c>
      <c r="AG408" t="s">
        <v>689</v>
      </c>
      <c r="AH408" s="96">
        <v>45452</v>
      </c>
      <c r="AI408" t="s">
        <v>106</v>
      </c>
      <c r="AJ408" s="96">
        <v>45452</v>
      </c>
      <c r="AK408" t="s">
        <v>689</v>
      </c>
      <c r="AL408" t="s">
        <v>76</v>
      </c>
      <c r="AQ408" t="s">
        <v>4833</v>
      </c>
      <c r="AR408">
        <v>3102194524</v>
      </c>
      <c r="AS408" t="s">
        <v>4834</v>
      </c>
      <c r="AT408" t="s">
        <v>1868</v>
      </c>
      <c r="AU408" t="s">
        <v>121</v>
      </c>
      <c r="AV408" t="s">
        <v>4835</v>
      </c>
      <c r="AW408" t="s">
        <v>1181</v>
      </c>
      <c r="AX408" t="s">
        <v>123</v>
      </c>
      <c r="AY408" t="s">
        <v>2737</v>
      </c>
      <c r="AZ408" t="s">
        <v>1261</v>
      </c>
      <c r="BA408" s="96">
        <v>31002</v>
      </c>
      <c r="BB408">
        <v>39</v>
      </c>
      <c r="BC408" t="s">
        <v>4836</v>
      </c>
    </row>
    <row r="409" spans="1:55" ht="22.5" customHeight="1">
      <c r="A409">
        <v>2024</v>
      </c>
      <c r="B409" t="s">
        <v>4837</v>
      </c>
      <c r="C409">
        <v>102715</v>
      </c>
      <c r="D409" t="s">
        <v>57</v>
      </c>
      <c r="E409" t="s">
        <v>4838</v>
      </c>
      <c r="F409" t="s">
        <v>4839</v>
      </c>
      <c r="G409" t="s">
        <v>97</v>
      </c>
      <c r="H409" t="s">
        <v>1168</v>
      </c>
      <c r="I409" t="s">
        <v>1169</v>
      </c>
      <c r="L409" t="s">
        <v>4840</v>
      </c>
      <c r="M409">
        <v>1193534885</v>
      </c>
      <c r="N409" t="s">
        <v>113</v>
      </c>
      <c r="O409">
        <v>1978</v>
      </c>
      <c r="P409">
        <v>8500000</v>
      </c>
      <c r="Q409">
        <v>0</v>
      </c>
      <c r="R409">
        <v>0</v>
      </c>
      <c r="S409">
        <v>8500000</v>
      </c>
      <c r="T409">
        <v>2550000</v>
      </c>
      <c r="W409">
        <v>1</v>
      </c>
      <c r="X409" t="s">
        <v>1171</v>
      </c>
      <c r="Y409" t="s">
        <v>902</v>
      </c>
      <c r="AA409" t="s">
        <v>3649</v>
      </c>
      <c r="AB409" t="s">
        <v>4841</v>
      </c>
      <c r="AC409" t="s">
        <v>1374</v>
      </c>
      <c r="AD409" s="96">
        <v>45366</v>
      </c>
      <c r="AE409" s="96">
        <v>45370</v>
      </c>
      <c r="AF409" s="96">
        <v>45458</v>
      </c>
      <c r="AG409" t="s">
        <v>3611</v>
      </c>
      <c r="AH409" s="96">
        <v>45458</v>
      </c>
      <c r="AI409" t="s">
        <v>106</v>
      </c>
      <c r="AJ409" s="96">
        <v>45458</v>
      </c>
      <c r="AK409" t="s">
        <v>3611</v>
      </c>
      <c r="AL409" t="s">
        <v>76</v>
      </c>
      <c r="AQ409" t="s">
        <v>4842</v>
      </c>
      <c r="AR409">
        <v>3118731905</v>
      </c>
      <c r="AS409" t="s">
        <v>4843</v>
      </c>
      <c r="AT409" t="s">
        <v>854</v>
      </c>
      <c r="AU409" t="s">
        <v>121</v>
      </c>
      <c r="AV409" t="s">
        <v>4844</v>
      </c>
      <c r="AW409" t="s">
        <v>1195</v>
      </c>
      <c r="AX409" t="s">
        <v>123</v>
      </c>
      <c r="AY409" t="s">
        <v>113</v>
      </c>
      <c r="AZ409" t="s">
        <v>124</v>
      </c>
      <c r="BA409" s="96">
        <v>37036</v>
      </c>
      <c r="BB409">
        <v>23</v>
      </c>
      <c r="BC409" t="s">
        <v>4845</v>
      </c>
    </row>
    <row r="410" spans="1:55" ht="22.5" customHeight="1">
      <c r="A410">
        <v>2024</v>
      </c>
      <c r="B410" t="s">
        <v>4846</v>
      </c>
      <c r="C410">
        <v>102311</v>
      </c>
      <c r="D410" t="s">
        <v>57</v>
      </c>
      <c r="E410" t="s">
        <v>4847</v>
      </c>
      <c r="F410" t="s">
        <v>4848</v>
      </c>
      <c r="G410" t="s">
        <v>97</v>
      </c>
      <c r="H410" t="s">
        <v>1168</v>
      </c>
      <c r="I410" t="s">
        <v>1169</v>
      </c>
      <c r="L410" t="s">
        <v>4849</v>
      </c>
      <c r="M410">
        <v>1026295143</v>
      </c>
      <c r="N410" t="s">
        <v>113</v>
      </c>
      <c r="O410">
        <v>1979</v>
      </c>
      <c r="P410">
        <v>20200000</v>
      </c>
      <c r="Q410">
        <v>0</v>
      </c>
      <c r="R410">
        <v>0</v>
      </c>
      <c r="S410">
        <v>20200000</v>
      </c>
      <c r="T410">
        <v>5050000</v>
      </c>
      <c r="W410">
        <v>5</v>
      </c>
      <c r="X410" t="s">
        <v>1171</v>
      </c>
      <c r="Y410" t="s">
        <v>902</v>
      </c>
      <c r="AA410" t="s">
        <v>2750</v>
      </c>
      <c r="AB410" t="s">
        <v>4850</v>
      </c>
      <c r="AC410" t="s">
        <v>1216</v>
      </c>
      <c r="AD410" s="96">
        <v>45343</v>
      </c>
      <c r="AE410" s="96">
        <v>45348</v>
      </c>
      <c r="AF410" s="96">
        <v>45458</v>
      </c>
      <c r="AG410" t="s">
        <v>569</v>
      </c>
      <c r="AH410" s="96">
        <v>45458</v>
      </c>
      <c r="AI410" t="s">
        <v>106</v>
      </c>
      <c r="AJ410" s="96">
        <v>45458</v>
      </c>
      <c r="AK410" t="s">
        <v>569</v>
      </c>
      <c r="AL410" t="s">
        <v>76</v>
      </c>
      <c r="AQ410" t="s">
        <v>4851</v>
      </c>
      <c r="AR410">
        <v>3006474450</v>
      </c>
      <c r="AS410" t="s">
        <v>4852</v>
      </c>
      <c r="AT410" t="s">
        <v>120</v>
      </c>
      <c r="AU410" t="s">
        <v>121</v>
      </c>
      <c r="AV410">
        <v>24091998673</v>
      </c>
      <c r="AW410" t="s">
        <v>1195</v>
      </c>
      <c r="AX410" t="s">
        <v>123</v>
      </c>
      <c r="AY410" t="s">
        <v>113</v>
      </c>
      <c r="AZ410" t="s">
        <v>124</v>
      </c>
      <c r="BA410" s="96">
        <v>35194</v>
      </c>
      <c r="BB410">
        <v>28</v>
      </c>
      <c r="BC410" t="s">
        <v>4645</v>
      </c>
    </row>
    <row r="411" spans="1:55" ht="22.5" customHeight="1">
      <c r="A411">
        <v>2024</v>
      </c>
      <c r="B411" t="s">
        <v>4853</v>
      </c>
      <c r="C411">
        <v>102504</v>
      </c>
      <c r="D411" t="s">
        <v>57</v>
      </c>
      <c r="E411" t="s">
        <v>4854</v>
      </c>
      <c r="F411" t="s">
        <v>4855</v>
      </c>
      <c r="G411" t="s">
        <v>97</v>
      </c>
      <c r="H411" t="s">
        <v>1168</v>
      </c>
      <c r="I411" t="s">
        <v>1169</v>
      </c>
      <c r="L411" t="s">
        <v>4856</v>
      </c>
      <c r="M411">
        <v>1010181693</v>
      </c>
      <c r="N411" t="s">
        <v>113</v>
      </c>
      <c r="O411">
        <v>1979</v>
      </c>
      <c r="P411">
        <v>17675000</v>
      </c>
      <c r="Q411">
        <v>0</v>
      </c>
      <c r="R411">
        <v>0</v>
      </c>
      <c r="S411">
        <v>17675000</v>
      </c>
      <c r="T411">
        <v>5050000</v>
      </c>
      <c r="W411">
        <v>5</v>
      </c>
      <c r="X411" t="s">
        <v>1171</v>
      </c>
      <c r="Y411" t="s">
        <v>902</v>
      </c>
      <c r="AA411" t="s">
        <v>4633</v>
      </c>
      <c r="AB411" t="s">
        <v>4857</v>
      </c>
      <c r="AC411" t="s">
        <v>1451</v>
      </c>
      <c r="AD411" s="96">
        <v>45343</v>
      </c>
      <c r="AE411" s="96">
        <v>45348</v>
      </c>
      <c r="AF411" s="96">
        <v>45458</v>
      </c>
      <c r="AG411" t="s">
        <v>569</v>
      </c>
      <c r="AH411" s="96">
        <v>45458</v>
      </c>
      <c r="AI411" t="s">
        <v>106</v>
      </c>
      <c r="AJ411" s="96">
        <v>45458</v>
      </c>
      <c r="AK411" t="s">
        <v>569</v>
      </c>
      <c r="AL411" t="s">
        <v>76</v>
      </c>
      <c r="AQ411" t="s">
        <v>4858</v>
      </c>
      <c r="AR411">
        <v>3022245319</v>
      </c>
      <c r="AS411" t="s">
        <v>4859</v>
      </c>
      <c r="AT411" t="s">
        <v>136</v>
      </c>
      <c r="AU411" t="s">
        <v>121</v>
      </c>
      <c r="AV411" t="s">
        <v>4860</v>
      </c>
      <c r="AW411" t="s">
        <v>1181</v>
      </c>
      <c r="AX411" t="s">
        <v>123</v>
      </c>
      <c r="AY411" t="s">
        <v>2737</v>
      </c>
      <c r="AZ411" t="s">
        <v>1261</v>
      </c>
      <c r="BA411" s="96">
        <v>32575</v>
      </c>
      <c r="BB411">
        <v>35</v>
      </c>
      <c r="BC411" t="s">
        <v>4861</v>
      </c>
    </row>
    <row r="412" spans="1:55" ht="22.5" customHeight="1">
      <c r="A412">
        <v>2024</v>
      </c>
      <c r="B412" t="s">
        <v>4862</v>
      </c>
      <c r="C412">
        <v>102497</v>
      </c>
      <c r="D412" t="s">
        <v>57</v>
      </c>
      <c r="E412" t="s">
        <v>4863</v>
      </c>
      <c r="F412" t="s">
        <v>4864</v>
      </c>
      <c r="G412" t="s">
        <v>97</v>
      </c>
      <c r="H412" t="s">
        <v>1168</v>
      </c>
      <c r="I412" t="s">
        <v>1169</v>
      </c>
      <c r="L412" t="s">
        <v>4865</v>
      </c>
      <c r="M412">
        <v>52063333</v>
      </c>
      <c r="N412" t="s">
        <v>113</v>
      </c>
      <c r="O412">
        <v>1979</v>
      </c>
      <c r="P412">
        <v>20200000</v>
      </c>
      <c r="Q412">
        <v>0</v>
      </c>
      <c r="R412">
        <v>0</v>
      </c>
      <c r="S412">
        <v>20200000</v>
      </c>
      <c r="T412">
        <v>5050000</v>
      </c>
      <c r="W412">
        <v>1</v>
      </c>
      <c r="X412" t="s">
        <v>1171</v>
      </c>
      <c r="Y412" t="s">
        <v>902</v>
      </c>
      <c r="AA412" t="s">
        <v>2750</v>
      </c>
      <c r="AB412" t="s">
        <v>4866</v>
      </c>
      <c r="AC412" t="s">
        <v>1451</v>
      </c>
      <c r="AD412" s="96">
        <v>45345</v>
      </c>
      <c r="AE412" s="96">
        <v>45349</v>
      </c>
      <c r="AF412" s="96">
        <v>45458</v>
      </c>
      <c r="AG412" t="s">
        <v>4681</v>
      </c>
      <c r="AH412" s="96">
        <v>45458</v>
      </c>
      <c r="AI412" t="s">
        <v>106</v>
      </c>
      <c r="AJ412" s="96">
        <v>45458</v>
      </c>
      <c r="AK412" t="s">
        <v>4681</v>
      </c>
      <c r="AL412" t="s">
        <v>76</v>
      </c>
      <c r="AQ412" t="s">
        <v>4867</v>
      </c>
      <c r="AR412">
        <v>3104145354</v>
      </c>
      <c r="AS412" t="s">
        <v>4868</v>
      </c>
      <c r="AT412" t="s">
        <v>2110</v>
      </c>
      <c r="AU412" t="s">
        <v>121</v>
      </c>
      <c r="AV412">
        <v>73858347</v>
      </c>
      <c r="AW412" t="s">
        <v>1181</v>
      </c>
      <c r="AX412" t="s">
        <v>123</v>
      </c>
      <c r="AY412" t="s">
        <v>113</v>
      </c>
      <c r="AZ412" t="s">
        <v>124</v>
      </c>
      <c r="BA412" s="96">
        <v>26333</v>
      </c>
      <c r="BB412">
        <v>52</v>
      </c>
      <c r="BC412" t="s">
        <v>4637</v>
      </c>
    </row>
    <row r="413" spans="1:55" ht="22.5" customHeight="1">
      <c r="A413">
        <v>2024</v>
      </c>
      <c r="B413" t="s">
        <v>4869</v>
      </c>
      <c r="C413">
        <v>102497</v>
      </c>
      <c r="D413" t="s">
        <v>57</v>
      </c>
      <c r="E413" t="s">
        <v>4870</v>
      </c>
      <c r="F413" t="s">
        <v>4871</v>
      </c>
      <c r="G413" t="s">
        <v>97</v>
      </c>
      <c r="H413" t="s">
        <v>1168</v>
      </c>
      <c r="I413" t="s">
        <v>1169</v>
      </c>
      <c r="L413" t="s">
        <v>4872</v>
      </c>
      <c r="M413">
        <v>1072672202</v>
      </c>
      <c r="N413" t="s">
        <v>4873</v>
      </c>
      <c r="O413">
        <v>1979</v>
      </c>
      <c r="P413">
        <v>20200000</v>
      </c>
      <c r="Q413">
        <v>0</v>
      </c>
      <c r="R413">
        <v>0</v>
      </c>
      <c r="S413">
        <v>20200000</v>
      </c>
      <c r="T413">
        <v>5050000</v>
      </c>
      <c r="W413">
        <v>1</v>
      </c>
      <c r="X413" t="s">
        <v>1171</v>
      </c>
      <c r="Y413" t="s">
        <v>902</v>
      </c>
      <c r="AA413" t="s">
        <v>2750</v>
      </c>
      <c r="AB413" t="s">
        <v>4874</v>
      </c>
      <c r="AC413" t="s">
        <v>1451</v>
      </c>
      <c r="AD413" s="96">
        <v>45342</v>
      </c>
      <c r="AE413" s="96">
        <v>45348</v>
      </c>
      <c r="AF413" s="96">
        <v>45468</v>
      </c>
      <c r="AG413" t="s">
        <v>446</v>
      </c>
      <c r="AH413" s="96">
        <v>45468</v>
      </c>
      <c r="AI413" t="s">
        <v>106</v>
      </c>
      <c r="AJ413" s="96">
        <v>45468</v>
      </c>
      <c r="AK413" t="s">
        <v>446</v>
      </c>
      <c r="AL413" t="s">
        <v>76</v>
      </c>
      <c r="AQ413" t="s">
        <v>4875</v>
      </c>
      <c r="AR413">
        <v>3164863093</v>
      </c>
      <c r="AS413" t="s">
        <v>4876</v>
      </c>
      <c r="AT413" t="s">
        <v>120</v>
      </c>
      <c r="AU413" t="s">
        <v>121</v>
      </c>
      <c r="AV413">
        <v>24094588710</v>
      </c>
      <c r="AW413" t="s">
        <v>1195</v>
      </c>
      <c r="AX413" t="s">
        <v>123</v>
      </c>
      <c r="AY413" t="s">
        <v>113</v>
      </c>
      <c r="AZ413" t="s">
        <v>124</v>
      </c>
      <c r="BA413" s="96">
        <v>36209</v>
      </c>
      <c r="BB413">
        <v>25</v>
      </c>
      <c r="BC413" t="s">
        <v>4877</v>
      </c>
    </row>
    <row r="414" spans="1:55" ht="22.5" customHeight="1">
      <c r="A414">
        <v>2024</v>
      </c>
      <c r="B414" t="s">
        <v>4878</v>
      </c>
      <c r="C414">
        <v>102497</v>
      </c>
      <c r="D414" t="s">
        <v>57</v>
      </c>
      <c r="E414" t="s">
        <v>4879</v>
      </c>
      <c r="F414" t="s">
        <v>4880</v>
      </c>
      <c r="G414" t="s">
        <v>97</v>
      </c>
      <c r="H414" t="s">
        <v>1168</v>
      </c>
      <c r="I414" t="s">
        <v>1169</v>
      </c>
      <c r="L414" t="s">
        <v>4881</v>
      </c>
      <c r="M414">
        <v>1026285533</v>
      </c>
      <c r="N414" t="s">
        <v>113</v>
      </c>
      <c r="O414">
        <v>1979</v>
      </c>
      <c r="P414">
        <v>20200000</v>
      </c>
      <c r="Q414">
        <v>0</v>
      </c>
      <c r="R414">
        <v>0</v>
      </c>
      <c r="S414">
        <v>20200000</v>
      </c>
      <c r="T414">
        <v>5050000</v>
      </c>
      <c r="W414">
        <v>1</v>
      </c>
      <c r="X414" t="s">
        <v>1171</v>
      </c>
      <c r="Y414" t="s">
        <v>902</v>
      </c>
      <c r="AA414" t="s">
        <v>3836</v>
      </c>
      <c r="AB414" t="s">
        <v>4882</v>
      </c>
      <c r="AC414" t="s">
        <v>1451</v>
      </c>
      <c r="AD414" s="96">
        <v>45342</v>
      </c>
      <c r="AE414" s="96">
        <v>45348</v>
      </c>
      <c r="AF414" s="96">
        <v>45458</v>
      </c>
      <c r="AG414" t="s">
        <v>569</v>
      </c>
      <c r="AH414" s="96">
        <v>45458</v>
      </c>
      <c r="AI414" t="s">
        <v>106</v>
      </c>
      <c r="AJ414" s="96">
        <v>45458</v>
      </c>
      <c r="AK414" t="s">
        <v>569</v>
      </c>
      <c r="AL414" t="s">
        <v>76</v>
      </c>
      <c r="AQ414" t="s">
        <v>4883</v>
      </c>
      <c r="AR414">
        <v>3208196481</v>
      </c>
      <c r="AS414" t="s">
        <v>4884</v>
      </c>
      <c r="AT414" t="s">
        <v>854</v>
      </c>
      <c r="AU414" t="s">
        <v>121</v>
      </c>
      <c r="AV414">
        <v>24100002644</v>
      </c>
      <c r="AW414" t="s">
        <v>1181</v>
      </c>
      <c r="AX414" t="s">
        <v>123</v>
      </c>
      <c r="AY414" t="s">
        <v>113</v>
      </c>
      <c r="AZ414" t="s">
        <v>124</v>
      </c>
      <c r="BA414" s="96">
        <v>34222</v>
      </c>
      <c r="BB414">
        <v>30</v>
      </c>
      <c r="BC414" t="s">
        <v>4885</v>
      </c>
    </row>
    <row r="415" spans="1:55" ht="22.5" customHeight="1">
      <c r="A415">
        <v>2024</v>
      </c>
      <c r="B415" t="s">
        <v>4886</v>
      </c>
      <c r="C415">
        <v>102493</v>
      </c>
      <c r="D415" t="s">
        <v>57</v>
      </c>
      <c r="E415" t="s">
        <v>4887</v>
      </c>
      <c r="F415" t="s">
        <v>4888</v>
      </c>
      <c r="G415" t="s">
        <v>97</v>
      </c>
      <c r="H415" t="s">
        <v>1168</v>
      </c>
      <c r="I415" t="s">
        <v>1211</v>
      </c>
      <c r="L415" t="s">
        <v>4889</v>
      </c>
      <c r="M415">
        <v>80472484</v>
      </c>
      <c r="N415" t="s">
        <v>113</v>
      </c>
      <c r="O415">
        <v>2032</v>
      </c>
      <c r="P415">
        <v>10200000</v>
      </c>
      <c r="Q415">
        <v>0</v>
      </c>
      <c r="R415">
        <v>0</v>
      </c>
      <c r="S415">
        <v>10200000</v>
      </c>
      <c r="T415">
        <v>2550000</v>
      </c>
      <c r="W415">
        <v>5</v>
      </c>
      <c r="X415" t="s">
        <v>1171</v>
      </c>
      <c r="Y415" t="s">
        <v>902</v>
      </c>
      <c r="AA415" t="s">
        <v>2362</v>
      </c>
      <c r="AB415" t="s">
        <v>4890</v>
      </c>
      <c r="AC415" t="s">
        <v>547</v>
      </c>
      <c r="AD415" s="96">
        <v>45343</v>
      </c>
      <c r="AE415" s="96">
        <v>45345</v>
      </c>
      <c r="AF415" s="96">
        <v>45458</v>
      </c>
      <c r="AG415" t="s">
        <v>4891</v>
      </c>
      <c r="AH415" s="96">
        <v>45458</v>
      </c>
      <c r="AI415" t="s">
        <v>106</v>
      </c>
      <c r="AJ415" s="96">
        <v>45458</v>
      </c>
      <c r="AK415" t="s">
        <v>4891</v>
      </c>
      <c r="AL415" t="s">
        <v>76</v>
      </c>
      <c r="AQ415" t="s">
        <v>4892</v>
      </c>
      <c r="AR415">
        <v>3222401149</v>
      </c>
      <c r="AS415" t="s">
        <v>4893</v>
      </c>
      <c r="AT415" t="s">
        <v>854</v>
      </c>
      <c r="AU415" t="s">
        <v>121</v>
      </c>
      <c r="AV415">
        <v>24197339604</v>
      </c>
      <c r="AW415" t="s">
        <v>1195</v>
      </c>
      <c r="AX415" t="s">
        <v>123</v>
      </c>
      <c r="AY415" t="s">
        <v>113</v>
      </c>
      <c r="AZ415" t="s">
        <v>124</v>
      </c>
      <c r="BA415" s="96">
        <v>27054</v>
      </c>
      <c r="BB415">
        <v>50</v>
      </c>
      <c r="BC415" t="s">
        <v>1222</v>
      </c>
    </row>
    <row r="416" spans="1:55" ht="22.5" customHeight="1">
      <c r="A416">
        <v>2024</v>
      </c>
      <c r="B416" t="s">
        <v>4894</v>
      </c>
      <c r="C416">
        <v>102493</v>
      </c>
      <c r="D416" t="s">
        <v>57</v>
      </c>
      <c r="E416" t="s">
        <v>4895</v>
      </c>
      <c r="F416" t="s">
        <v>4896</v>
      </c>
      <c r="G416" t="s">
        <v>97</v>
      </c>
      <c r="H416" t="s">
        <v>1168</v>
      </c>
      <c r="I416" t="s">
        <v>1211</v>
      </c>
      <c r="L416" t="s">
        <v>4897</v>
      </c>
      <c r="M416">
        <v>79372309</v>
      </c>
      <c r="N416" t="s">
        <v>113</v>
      </c>
      <c r="O416">
        <v>2032</v>
      </c>
      <c r="P416">
        <v>10200000</v>
      </c>
      <c r="Q416">
        <v>0</v>
      </c>
      <c r="R416">
        <v>0</v>
      </c>
      <c r="S416">
        <v>10200000</v>
      </c>
      <c r="T416">
        <v>2550000</v>
      </c>
      <c r="W416">
        <v>5</v>
      </c>
      <c r="X416" t="s">
        <v>1171</v>
      </c>
      <c r="Y416" t="s">
        <v>902</v>
      </c>
      <c r="AA416" t="s">
        <v>4332</v>
      </c>
      <c r="AB416" t="s">
        <v>4898</v>
      </c>
      <c r="AC416" t="s">
        <v>547</v>
      </c>
      <c r="AD416" s="96">
        <v>45344</v>
      </c>
      <c r="AE416" s="96">
        <v>45345</v>
      </c>
      <c r="AF416" s="96">
        <v>45458</v>
      </c>
      <c r="AG416" t="s">
        <v>4891</v>
      </c>
      <c r="AH416" s="96">
        <v>45458</v>
      </c>
      <c r="AI416" t="s">
        <v>106</v>
      </c>
      <c r="AJ416" s="96">
        <v>45458</v>
      </c>
      <c r="AK416" t="s">
        <v>4891</v>
      </c>
      <c r="AL416" t="s">
        <v>76</v>
      </c>
      <c r="AQ416" t="s">
        <v>4899</v>
      </c>
      <c r="AR416">
        <v>3125621220</v>
      </c>
      <c r="AS416" t="s">
        <v>4900</v>
      </c>
      <c r="AT416" t="s">
        <v>120</v>
      </c>
      <c r="AU416" t="s">
        <v>121</v>
      </c>
      <c r="AV416">
        <v>24079901282</v>
      </c>
      <c r="AW416" t="s">
        <v>1195</v>
      </c>
      <c r="AX416" t="s">
        <v>123</v>
      </c>
      <c r="AY416" t="s">
        <v>3110</v>
      </c>
      <c r="AZ416" t="s">
        <v>1261</v>
      </c>
      <c r="BA416" s="96">
        <v>23971</v>
      </c>
      <c r="BB416">
        <v>58</v>
      </c>
      <c r="BC416" t="s">
        <v>1222</v>
      </c>
    </row>
    <row r="417" spans="1:55" ht="22.5" customHeight="1">
      <c r="A417">
        <v>2024</v>
      </c>
      <c r="B417" t="s">
        <v>4901</v>
      </c>
      <c r="C417">
        <v>102932</v>
      </c>
      <c r="D417" t="s">
        <v>57</v>
      </c>
      <c r="E417" t="s">
        <v>4902</v>
      </c>
      <c r="F417" t="s">
        <v>4903</v>
      </c>
      <c r="G417" t="s">
        <v>97</v>
      </c>
      <c r="H417" t="s">
        <v>1168</v>
      </c>
      <c r="I417" t="s">
        <v>1169</v>
      </c>
      <c r="L417" t="s">
        <v>4904</v>
      </c>
      <c r="M417">
        <v>1080934931</v>
      </c>
      <c r="N417" t="s">
        <v>4905</v>
      </c>
      <c r="O417">
        <v>1978</v>
      </c>
      <c r="P417">
        <v>28000000</v>
      </c>
      <c r="Q417">
        <v>0</v>
      </c>
      <c r="R417">
        <v>0</v>
      </c>
      <c r="S417">
        <v>28000000</v>
      </c>
      <c r="T417">
        <v>7000000</v>
      </c>
      <c r="W417">
        <v>1</v>
      </c>
      <c r="X417" t="s">
        <v>1171</v>
      </c>
      <c r="Y417" t="s">
        <v>902</v>
      </c>
      <c r="AA417" t="s">
        <v>4906</v>
      </c>
      <c r="AB417" t="s">
        <v>4907</v>
      </c>
      <c r="AC417" t="s">
        <v>547</v>
      </c>
      <c r="AD417" s="96">
        <v>45343</v>
      </c>
      <c r="AE417" s="96">
        <v>45348</v>
      </c>
      <c r="AF417" s="96">
        <v>45458</v>
      </c>
      <c r="AG417" t="s">
        <v>569</v>
      </c>
      <c r="AH417" s="96">
        <v>45458</v>
      </c>
      <c r="AI417" t="s">
        <v>106</v>
      </c>
      <c r="AJ417" s="96">
        <v>45458</v>
      </c>
      <c r="AK417" t="s">
        <v>569</v>
      </c>
      <c r="AL417" t="s">
        <v>76</v>
      </c>
      <c r="AQ417" t="s">
        <v>4908</v>
      </c>
      <c r="AR417">
        <v>3106188102</v>
      </c>
      <c r="AS417" t="s">
        <v>4909</v>
      </c>
      <c r="AT417" t="s">
        <v>120</v>
      </c>
      <c r="AU417" t="s">
        <v>121</v>
      </c>
      <c r="AV417">
        <v>24066307822</v>
      </c>
      <c r="AW417" t="s">
        <v>1181</v>
      </c>
      <c r="AX417" t="s">
        <v>123</v>
      </c>
      <c r="AY417" t="s">
        <v>4910</v>
      </c>
      <c r="AZ417" t="s">
        <v>2096</v>
      </c>
      <c r="BA417" s="96">
        <v>34514</v>
      </c>
      <c r="BB417">
        <v>29</v>
      </c>
      <c r="BC417" t="s">
        <v>4911</v>
      </c>
    </row>
    <row r="418" spans="1:55" ht="22.5" customHeight="1">
      <c r="A418">
        <v>2024</v>
      </c>
      <c r="B418" t="s">
        <v>4912</v>
      </c>
      <c r="C418">
        <v>102709</v>
      </c>
      <c r="D418" t="s">
        <v>57</v>
      </c>
      <c r="E418" t="s">
        <v>4913</v>
      </c>
      <c r="F418" t="s">
        <v>4914</v>
      </c>
      <c r="G418" t="s">
        <v>97</v>
      </c>
      <c r="H418" t="s">
        <v>1168</v>
      </c>
      <c r="I418" t="s">
        <v>1169</v>
      </c>
      <c r="L418" t="s">
        <v>4915</v>
      </c>
      <c r="M418">
        <v>1015474429</v>
      </c>
      <c r="N418" t="s">
        <v>113</v>
      </c>
      <c r="O418">
        <v>1978</v>
      </c>
      <c r="P418">
        <v>17675000</v>
      </c>
      <c r="Q418">
        <v>0</v>
      </c>
      <c r="R418">
        <v>0</v>
      </c>
      <c r="S418">
        <v>17675000</v>
      </c>
      <c r="T418">
        <v>5050000</v>
      </c>
      <c r="W418">
        <v>1</v>
      </c>
      <c r="X418" t="s">
        <v>1171</v>
      </c>
      <c r="Y418" t="s">
        <v>902</v>
      </c>
      <c r="AA418" t="s">
        <v>4916</v>
      </c>
      <c r="AB418" t="s">
        <v>4917</v>
      </c>
      <c r="AC418" t="s">
        <v>1374</v>
      </c>
      <c r="AD418" s="96">
        <v>45343</v>
      </c>
      <c r="AE418" s="96">
        <v>45350</v>
      </c>
      <c r="AF418" s="96">
        <v>45455</v>
      </c>
      <c r="AG418" t="s">
        <v>4731</v>
      </c>
      <c r="AH418" s="96">
        <v>45455</v>
      </c>
      <c r="AI418" t="s">
        <v>106</v>
      </c>
      <c r="AJ418" s="96">
        <v>45455</v>
      </c>
      <c r="AK418" t="s">
        <v>4731</v>
      </c>
      <c r="AL418" t="s">
        <v>76</v>
      </c>
      <c r="AQ418" t="s">
        <v>4918</v>
      </c>
      <c r="AR418">
        <v>3103104323</v>
      </c>
      <c r="AS418" t="s">
        <v>4919</v>
      </c>
      <c r="AT418" t="s">
        <v>136</v>
      </c>
      <c r="AU418" t="s">
        <v>121</v>
      </c>
      <c r="AV418" t="s">
        <v>4920</v>
      </c>
      <c r="AW418" t="s">
        <v>1181</v>
      </c>
      <c r="AX418" t="s">
        <v>123</v>
      </c>
      <c r="AY418" t="s">
        <v>4042</v>
      </c>
      <c r="AZ418" t="s">
        <v>2443</v>
      </c>
      <c r="BA418" s="96">
        <v>35904</v>
      </c>
      <c r="BB418">
        <v>26</v>
      </c>
      <c r="BC418" t="s">
        <v>4637</v>
      </c>
    </row>
    <row r="419" spans="1:55" ht="22.5" customHeight="1">
      <c r="A419">
        <v>2024</v>
      </c>
      <c r="B419" t="s">
        <v>4921</v>
      </c>
      <c r="C419">
        <v>102709</v>
      </c>
      <c r="D419" t="s">
        <v>57</v>
      </c>
      <c r="E419" t="s">
        <v>4922</v>
      </c>
      <c r="F419" t="s">
        <v>4923</v>
      </c>
      <c r="G419" t="s">
        <v>97</v>
      </c>
      <c r="H419" t="s">
        <v>1168</v>
      </c>
      <c r="I419" t="s">
        <v>1169</v>
      </c>
      <c r="L419" t="s">
        <v>4924</v>
      </c>
      <c r="M419">
        <v>1055919109</v>
      </c>
      <c r="N419" t="s">
        <v>4925</v>
      </c>
      <c r="O419">
        <v>1978</v>
      </c>
      <c r="P419">
        <v>17675000</v>
      </c>
      <c r="Q419">
        <v>0</v>
      </c>
      <c r="R419">
        <v>0</v>
      </c>
      <c r="S419">
        <v>17675000</v>
      </c>
      <c r="T419">
        <v>5050000</v>
      </c>
      <c r="W419">
        <v>1</v>
      </c>
      <c r="X419" t="s">
        <v>1171</v>
      </c>
      <c r="Y419" t="s">
        <v>902</v>
      </c>
      <c r="AA419" t="s">
        <v>4926</v>
      </c>
      <c r="AB419" t="s">
        <v>4927</v>
      </c>
      <c r="AC419" t="s">
        <v>1374</v>
      </c>
      <c r="AD419" s="96">
        <v>45341</v>
      </c>
      <c r="AE419" s="96">
        <v>45352</v>
      </c>
      <c r="AF419" s="96">
        <v>45458</v>
      </c>
      <c r="AG419" t="s">
        <v>689</v>
      </c>
      <c r="AH419" s="96">
        <v>45458</v>
      </c>
      <c r="AI419" t="s">
        <v>106</v>
      </c>
      <c r="AJ419" s="96">
        <v>45458</v>
      </c>
      <c r="AK419" t="s">
        <v>689</v>
      </c>
      <c r="AL419" t="s">
        <v>76</v>
      </c>
      <c r="AQ419" t="s">
        <v>4928</v>
      </c>
      <c r="AR419">
        <v>3195562405</v>
      </c>
      <c r="AS419" t="s">
        <v>4929</v>
      </c>
      <c r="AT419" t="s">
        <v>136</v>
      </c>
      <c r="AU419" t="s">
        <v>121</v>
      </c>
      <c r="AV419" t="s">
        <v>4930</v>
      </c>
      <c r="AW419" t="s">
        <v>1195</v>
      </c>
      <c r="AX419" t="s">
        <v>123</v>
      </c>
      <c r="AY419" t="s">
        <v>2013</v>
      </c>
      <c r="AZ419" t="s">
        <v>2014</v>
      </c>
      <c r="BA419" s="96">
        <v>35436</v>
      </c>
      <c r="BB419">
        <v>27</v>
      </c>
      <c r="BC419" t="s">
        <v>4637</v>
      </c>
    </row>
    <row r="420" spans="1:55" ht="22.5" customHeight="1">
      <c r="A420">
        <v>2024</v>
      </c>
      <c r="B420" t="s">
        <v>4931</v>
      </c>
      <c r="C420">
        <v>102692</v>
      </c>
      <c r="D420" t="s">
        <v>57</v>
      </c>
      <c r="E420" t="s">
        <v>4932</v>
      </c>
      <c r="F420" t="s">
        <v>4933</v>
      </c>
      <c r="G420" t="s">
        <v>97</v>
      </c>
      <c r="H420" t="s">
        <v>1168</v>
      </c>
      <c r="I420" t="s">
        <v>1211</v>
      </c>
      <c r="L420" t="s">
        <v>4934</v>
      </c>
      <c r="M420">
        <v>53062837</v>
      </c>
      <c r="N420" t="s">
        <v>113</v>
      </c>
      <c r="O420">
        <v>1978</v>
      </c>
      <c r="P420">
        <v>8925000</v>
      </c>
      <c r="Q420">
        <v>4420000</v>
      </c>
      <c r="R420">
        <v>0</v>
      </c>
      <c r="S420">
        <v>13345000</v>
      </c>
      <c r="T420">
        <v>2550000</v>
      </c>
      <c r="W420">
        <v>1</v>
      </c>
      <c r="X420" t="s">
        <v>1171</v>
      </c>
      <c r="Y420" t="s">
        <v>902</v>
      </c>
      <c r="Z420" t="s">
        <v>4935</v>
      </c>
      <c r="AA420" t="s">
        <v>4936</v>
      </c>
      <c r="AB420" t="s">
        <v>4937</v>
      </c>
      <c r="AC420" t="s">
        <v>1374</v>
      </c>
      <c r="AD420" s="96">
        <v>45342</v>
      </c>
      <c r="AE420" s="96">
        <v>45343</v>
      </c>
      <c r="AF420" s="96">
        <v>45447</v>
      </c>
      <c r="AG420" t="s">
        <v>689</v>
      </c>
      <c r="AH420" s="96">
        <v>45499</v>
      </c>
      <c r="AI420" t="s">
        <v>2482</v>
      </c>
      <c r="AJ420" s="96">
        <v>45499</v>
      </c>
      <c r="AK420" t="s">
        <v>4785</v>
      </c>
      <c r="AL420" t="s">
        <v>76</v>
      </c>
      <c r="AQ420" t="s">
        <v>4938</v>
      </c>
      <c r="AR420">
        <v>3222434443</v>
      </c>
      <c r="AS420" t="s">
        <v>4939</v>
      </c>
      <c r="AT420" t="s">
        <v>136</v>
      </c>
      <c r="AU420" t="s">
        <v>121</v>
      </c>
      <c r="AV420" t="s">
        <v>4940</v>
      </c>
      <c r="AW420" t="s">
        <v>1181</v>
      </c>
      <c r="AX420" t="s">
        <v>123</v>
      </c>
      <c r="AY420" t="s">
        <v>113</v>
      </c>
      <c r="AZ420" t="s">
        <v>124</v>
      </c>
      <c r="BA420" s="96">
        <v>30780</v>
      </c>
      <c r="BB420">
        <v>40</v>
      </c>
      <c r="BC420" t="s">
        <v>1222</v>
      </c>
    </row>
    <row r="421" spans="1:55" ht="22.5" customHeight="1">
      <c r="A421">
        <v>2024</v>
      </c>
      <c r="B421" t="s">
        <v>4941</v>
      </c>
      <c r="C421">
        <v>102406</v>
      </c>
      <c r="D421" t="s">
        <v>57</v>
      </c>
      <c r="E421" t="s">
        <v>4942</v>
      </c>
      <c r="F421" t="s">
        <v>4943</v>
      </c>
      <c r="G421" t="s">
        <v>97</v>
      </c>
      <c r="H421" t="s">
        <v>1168</v>
      </c>
      <c r="I421" t="s">
        <v>1211</v>
      </c>
      <c r="L421" t="s">
        <v>4944</v>
      </c>
      <c r="M421">
        <v>1019131782</v>
      </c>
      <c r="N421" t="s">
        <v>113</v>
      </c>
      <c r="O421">
        <v>1978</v>
      </c>
      <c r="P421">
        <v>10200000</v>
      </c>
      <c r="Q421">
        <v>0</v>
      </c>
      <c r="R421">
        <v>0</v>
      </c>
      <c r="S421">
        <v>10200000</v>
      </c>
      <c r="T421">
        <v>2550000</v>
      </c>
      <c r="W421">
        <v>1</v>
      </c>
      <c r="X421" t="s">
        <v>1171</v>
      </c>
      <c r="Y421" t="s">
        <v>902</v>
      </c>
      <c r="AA421" t="s">
        <v>3670</v>
      </c>
      <c r="AB421" t="s">
        <v>4945</v>
      </c>
      <c r="AC421" t="s">
        <v>2105</v>
      </c>
      <c r="AD421" s="96">
        <v>45343</v>
      </c>
      <c r="AE421" s="96">
        <v>45348</v>
      </c>
      <c r="AF421" s="96">
        <v>45458</v>
      </c>
      <c r="AG421" t="s">
        <v>569</v>
      </c>
      <c r="AH421" s="96">
        <v>45458</v>
      </c>
      <c r="AI421" t="s">
        <v>106</v>
      </c>
      <c r="AJ421" s="96">
        <v>45458</v>
      </c>
      <c r="AK421" t="s">
        <v>569</v>
      </c>
      <c r="AL421" t="s">
        <v>76</v>
      </c>
      <c r="AQ421" t="s">
        <v>4946</v>
      </c>
      <c r="AR421">
        <v>3143962448</v>
      </c>
      <c r="AS421" t="s">
        <v>4947</v>
      </c>
      <c r="AT421" t="s">
        <v>120</v>
      </c>
      <c r="AU421" t="s">
        <v>121</v>
      </c>
      <c r="AV421">
        <v>24077497376</v>
      </c>
      <c r="AW421" t="s">
        <v>1195</v>
      </c>
      <c r="AX421" t="s">
        <v>123</v>
      </c>
      <c r="AY421" t="s">
        <v>113</v>
      </c>
      <c r="AZ421" t="s">
        <v>124</v>
      </c>
      <c r="BA421" s="96">
        <v>35619</v>
      </c>
      <c r="BB421">
        <v>26</v>
      </c>
      <c r="BC421" t="s">
        <v>4948</v>
      </c>
    </row>
    <row r="422" spans="1:55" ht="22.5" customHeight="1">
      <c r="A422">
        <v>2024</v>
      </c>
      <c r="B422" t="s">
        <v>4949</v>
      </c>
      <c r="C422">
        <v>102485</v>
      </c>
      <c r="D422" t="s">
        <v>57</v>
      </c>
      <c r="E422" t="s">
        <v>4950</v>
      </c>
      <c r="F422" t="s">
        <v>4951</v>
      </c>
      <c r="G422" t="s">
        <v>97</v>
      </c>
      <c r="H422" t="s">
        <v>1168</v>
      </c>
      <c r="I422" t="s">
        <v>1211</v>
      </c>
      <c r="L422" t="s">
        <v>4952</v>
      </c>
      <c r="M422">
        <v>52342891</v>
      </c>
      <c r="N422" t="s">
        <v>113</v>
      </c>
      <c r="O422">
        <v>1978</v>
      </c>
      <c r="P422">
        <v>10200000</v>
      </c>
      <c r="Q422">
        <v>0</v>
      </c>
      <c r="R422">
        <v>0</v>
      </c>
      <c r="S422">
        <v>10200000</v>
      </c>
      <c r="T422">
        <v>2550000</v>
      </c>
      <c r="W422">
        <v>1</v>
      </c>
      <c r="X422" t="s">
        <v>1171</v>
      </c>
      <c r="Y422" t="s">
        <v>902</v>
      </c>
      <c r="AA422" t="s">
        <v>3670</v>
      </c>
      <c r="AB422" t="s">
        <v>4953</v>
      </c>
      <c r="AC422" t="s">
        <v>2105</v>
      </c>
      <c r="AD422" s="96">
        <v>45344</v>
      </c>
      <c r="AE422" s="96">
        <v>45348</v>
      </c>
      <c r="AF422" s="96">
        <v>45458</v>
      </c>
      <c r="AG422" t="s">
        <v>569</v>
      </c>
      <c r="AH422" s="96">
        <v>45458</v>
      </c>
      <c r="AI422" t="s">
        <v>106</v>
      </c>
      <c r="AJ422" s="96">
        <v>45458</v>
      </c>
      <c r="AK422" t="s">
        <v>569</v>
      </c>
      <c r="AL422" t="s">
        <v>76</v>
      </c>
      <c r="AQ422" t="s">
        <v>4954</v>
      </c>
      <c r="AR422">
        <v>3125950092</v>
      </c>
      <c r="AS422" t="s">
        <v>4955</v>
      </c>
      <c r="AT422" t="s">
        <v>854</v>
      </c>
      <c r="AU422" t="s">
        <v>121</v>
      </c>
      <c r="AV422">
        <v>21986494721</v>
      </c>
      <c r="AW422" t="s">
        <v>1181</v>
      </c>
      <c r="AX422" t="s">
        <v>123</v>
      </c>
      <c r="AY422" t="s">
        <v>113</v>
      </c>
      <c r="AZ422" t="s">
        <v>124</v>
      </c>
      <c r="BA422" s="96">
        <v>27569</v>
      </c>
      <c r="BB422">
        <v>48</v>
      </c>
      <c r="BC422" t="s">
        <v>4956</v>
      </c>
    </row>
    <row r="423" spans="1:55" ht="22.5" customHeight="1">
      <c r="A423">
        <v>2024</v>
      </c>
      <c r="B423" t="s">
        <v>4957</v>
      </c>
      <c r="C423">
        <v>102284</v>
      </c>
      <c r="D423" t="s">
        <v>57</v>
      </c>
      <c r="E423" t="s">
        <v>4958</v>
      </c>
      <c r="F423" t="s">
        <v>4959</v>
      </c>
      <c r="G423" t="s">
        <v>97</v>
      </c>
      <c r="H423" t="s">
        <v>1168</v>
      </c>
      <c r="I423" t="s">
        <v>1211</v>
      </c>
      <c r="L423" t="s">
        <v>4960</v>
      </c>
      <c r="M423">
        <v>1026274587</v>
      </c>
      <c r="N423" t="s">
        <v>113</v>
      </c>
      <c r="O423">
        <v>1978</v>
      </c>
      <c r="P423">
        <v>10200000</v>
      </c>
      <c r="Q423">
        <v>0</v>
      </c>
      <c r="R423">
        <v>0</v>
      </c>
      <c r="S423">
        <v>10200000</v>
      </c>
      <c r="T423">
        <v>2550000</v>
      </c>
      <c r="W423">
        <v>1</v>
      </c>
      <c r="X423" t="s">
        <v>1171</v>
      </c>
      <c r="Y423" t="s">
        <v>902</v>
      </c>
      <c r="AA423" t="s">
        <v>3959</v>
      </c>
      <c r="AB423" t="s">
        <v>4961</v>
      </c>
      <c r="AC423" t="s">
        <v>1932</v>
      </c>
      <c r="AD423" s="96">
        <v>45343</v>
      </c>
      <c r="AE423" s="96">
        <v>45349</v>
      </c>
      <c r="AF423" s="96">
        <v>45458</v>
      </c>
      <c r="AG423" t="s">
        <v>4681</v>
      </c>
      <c r="AH423" s="96">
        <v>45458</v>
      </c>
      <c r="AI423" t="s">
        <v>106</v>
      </c>
      <c r="AJ423" s="96">
        <v>45458</v>
      </c>
      <c r="AK423" t="s">
        <v>4681</v>
      </c>
      <c r="AL423" t="s">
        <v>76</v>
      </c>
      <c r="AQ423" t="s">
        <v>4962</v>
      </c>
      <c r="AR423">
        <v>3228340653</v>
      </c>
      <c r="AS423" t="s">
        <v>4963</v>
      </c>
      <c r="AT423" t="s">
        <v>1179</v>
      </c>
      <c r="AU423" t="s">
        <v>121</v>
      </c>
      <c r="AV423">
        <v>6342043015</v>
      </c>
      <c r="AW423" t="s">
        <v>1181</v>
      </c>
      <c r="AX423" t="s">
        <v>123</v>
      </c>
      <c r="AY423" t="s">
        <v>113</v>
      </c>
      <c r="AZ423" t="s">
        <v>124</v>
      </c>
      <c r="BA423" s="96">
        <v>33357</v>
      </c>
      <c r="BB423">
        <v>33</v>
      </c>
      <c r="BC423" t="s">
        <v>4964</v>
      </c>
    </row>
    <row r="424" spans="1:55" ht="22.5" customHeight="1">
      <c r="A424">
        <v>2024</v>
      </c>
      <c r="B424" t="s">
        <v>4965</v>
      </c>
      <c r="C424">
        <v>102284</v>
      </c>
      <c r="D424" t="s">
        <v>57</v>
      </c>
      <c r="E424" t="s">
        <v>4966</v>
      </c>
      <c r="F424" t="s">
        <v>4967</v>
      </c>
      <c r="G424" t="s">
        <v>97</v>
      </c>
      <c r="H424" t="s">
        <v>1168</v>
      </c>
      <c r="I424" t="s">
        <v>1211</v>
      </c>
      <c r="L424" t="s">
        <v>4968</v>
      </c>
      <c r="M424">
        <v>52489642</v>
      </c>
      <c r="N424" t="s">
        <v>113</v>
      </c>
      <c r="O424">
        <v>1978</v>
      </c>
      <c r="P424">
        <v>10200000</v>
      </c>
      <c r="Q424">
        <v>0</v>
      </c>
      <c r="R424">
        <v>0</v>
      </c>
      <c r="S424">
        <v>10200000</v>
      </c>
      <c r="T424">
        <v>2550000</v>
      </c>
      <c r="W424">
        <v>1</v>
      </c>
      <c r="X424" t="s">
        <v>1171</v>
      </c>
      <c r="Y424" t="s">
        <v>902</v>
      </c>
      <c r="AA424" t="s">
        <v>4969</v>
      </c>
      <c r="AB424" t="s">
        <v>4970</v>
      </c>
      <c r="AC424" t="s">
        <v>1932</v>
      </c>
      <c r="AD424" s="96">
        <v>45343</v>
      </c>
      <c r="AE424" s="96">
        <v>45348</v>
      </c>
      <c r="AF424" s="96">
        <v>45458</v>
      </c>
      <c r="AG424" t="s">
        <v>569</v>
      </c>
      <c r="AH424" s="96">
        <v>45458</v>
      </c>
      <c r="AI424" t="s">
        <v>106</v>
      </c>
      <c r="AJ424" s="96">
        <v>45458</v>
      </c>
      <c r="AK424" t="s">
        <v>569</v>
      </c>
      <c r="AL424" t="s">
        <v>76</v>
      </c>
      <c r="AQ424" t="s">
        <v>4971</v>
      </c>
      <c r="AR424" t="s">
        <v>4972</v>
      </c>
      <c r="AS424" t="s">
        <v>4973</v>
      </c>
      <c r="AT424" t="s">
        <v>136</v>
      </c>
      <c r="AU424" t="s">
        <v>121</v>
      </c>
      <c r="AV424" t="s">
        <v>4974</v>
      </c>
      <c r="AW424" t="s">
        <v>1181</v>
      </c>
      <c r="AX424" t="s">
        <v>123</v>
      </c>
      <c r="AY424" t="s">
        <v>113</v>
      </c>
      <c r="AZ424" t="s">
        <v>124</v>
      </c>
      <c r="BA424" s="96">
        <v>28201</v>
      </c>
      <c r="BB424">
        <v>47</v>
      </c>
      <c r="BC424" t="s">
        <v>4975</v>
      </c>
    </row>
    <row r="425" spans="1:55" ht="22.5" customHeight="1">
      <c r="A425">
        <v>2024</v>
      </c>
      <c r="B425" t="s">
        <v>4976</v>
      </c>
      <c r="C425">
        <v>102284</v>
      </c>
      <c r="D425" t="s">
        <v>57</v>
      </c>
      <c r="E425" t="s">
        <v>4977</v>
      </c>
      <c r="F425" t="s">
        <v>4978</v>
      </c>
      <c r="G425" t="s">
        <v>97</v>
      </c>
      <c r="H425" t="s">
        <v>1168</v>
      </c>
      <c r="I425" t="s">
        <v>1211</v>
      </c>
      <c r="L425" t="s">
        <v>4979</v>
      </c>
      <c r="M425">
        <v>80921002</v>
      </c>
      <c r="N425" t="s">
        <v>113</v>
      </c>
      <c r="O425">
        <v>1978</v>
      </c>
      <c r="P425">
        <v>10200000</v>
      </c>
      <c r="Q425">
        <v>0</v>
      </c>
      <c r="R425">
        <v>0</v>
      </c>
      <c r="S425">
        <v>10200000</v>
      </c>
      <c r="T425">
        <v>2550000</v>
      </c>
      <c r="W425">
        <v>1</v>
      </c>
      <c r="X425" t="s">
        <v>1171</v>
      </c>
      <c r="Y425" t="s">
        <v>902</v>
      </c>
      <c r="AA425" t="s">
        <v>3959</v>
      </c>
      <c r="AB425" t="s">
        <v>4980</v>
      </c>
      <c r="AC425" t="s">
        <v>1932</v>
      </c>
      <c r="AD425" s="96">
        <v>45349</v>
      </c>
      <c r="AE425" s="96">
        <v>45351</v>
      </c>
      <c r="AF425" s="96">
        <v>45458</v>
      </c>
      <c r="AG425" t="s">
        <v>4981</v>
      </c>
      <c r="AH425" s="96">
        <v>45458</v>
      </c>
      <c r="AI425" t="s">
        <v>106</v>
      </c>
      <c r="AJ425" s="96">
        <v>45458</v>
      </c>
      <c r="AK425" t="s">
        <v>4981</v>
      </c>
      <c r="AL425" t="s">
        <v>76</v>
      </c>
      <c r="AQ425" t="s">
        <v>4982</v>
      </c>
      <c r="AR425">
        <v>3193621318</v>
      </c>
      <c r="AS425" t="s">
        <v>4983</v>
      </c>
      <c r="AT425" t="s">
        <v>301</v>
      </c>
      <c r="AU425" t="s">
        <v>121</v>
      </c>
      <c r="AV425">
        <v>71159545</v>
      </c>
      <c r="AW425" t="s">
        <v>1195</v>
      </c>
      <c r="AX425" t="s">
        <v>123</v>
      </c>
      <c r="AY425" t="s">
        <v>113</v>
      </c>
      <c r="AZ425" t="s">
        <v>124</v>
      </c>
      <c r="BA425" s="96">
        <v>31300</v>
      </c>
      <c r="BB425">
        <v>38</v>
      </c>
      <c r="BC425" t="s">
        <v>4984</v>
      </c>
    </row>
    <row r="426" spans="1:55" ht="22.5" customHeight="1">
      <c r="A426">
        <v>2024</v>
      </c>
      <c r="B426" t="s">
        <v>4985</v>
      </c>
      <c r="C426">
        <v>105085</v>
      </c>
      <c r="D426" t="s">
        <v>57</v>
      </c>
      <c r="E426" t="s">
        <v>4986</v>
      </c>
      <c r="F426" t="s">
        <v>4987</v>
      </c>
      <c r="G426" t="s">
        <v>97</v>
      </c>
      <c r="H426" t="s">
        <v>98</v>
      </c>
      <c r="I426" t="s">
        <v>62</v>
      </c>
      <c r="L426" t="s">
        <v>4988</v>
      </c>
      <c r="M426">
        <v>900062917</v>
      </c>
      <c r="N426" t="s">
        <v>113</v>
      </c>
      <c r="O426" t="s">
        <v>65</v>
      </c>
      <c r="P426">
        <v>8629250</v>
      </c>
      <c r="Q426">
        <v>0</v>
      </c>
      <c r="R426">
        <v>0</v>
      </c>
      <c r="S426">
        <v>8629250</v>
      </c>
      <c r="T426" t="s">
        <v>66</v>
      </c>
      <c r="W426" t="s">
        <v>77</v>
      </c>
      <c r="X426" t="s">
        <v>85</v>
      </c>
      <c r="Y426" t="s">
        <v>902</v>
      </c>
      <c r="AA426" t="s">
        <v>4989</v>
      </c>
      <c r="AB426" t="s">
        <v>4990</v>
      </c>
      <c r="AC426" t="s">
        <v>116</v>
      </c>
      <c r="AD426" s="96">
        <v>45343</v>
      </c>
      <c r="AE426" s="96">
        <v>45344</v>
      </c>
      <c r="AF426" s="96">
        <v>45768</v>
      </c>
      <c r="AG426" t="s">
        <v>1460</v>
      </c>
      <c r="AH426" s="96">
        <v>45768</v>
      </c>
      <c r="AI426" t="s">
        <v>106</v>
      </c>
      <c r="AJ426" s="96">
        <v>45768</v>
      </c>
      <c r="AK426" t="s">
        <v>1460</v>
      </c>
      <c r="AL426" t="s">
        <v>76</v>
      </c>
      <c r="AS426">
        <v>0</v>
      </c>
      <c r="AT426">
        <v>0</v>
      </c>
      <c r="AU426">
        <v>0</v>
      </c>
      <c r="AW426" t="s">
        <v>77</v>
      </c>
      <c r="AX426">
        <v>0</v>
      </c>
      <c r="AY426">
        <v>0</v>
      </c>
      <c r="AZ426">
        <v>0</v>
      </c>
      <c r="BB426" t="s">
        <v>66</v>
      </c>
      <c r="BC426">
        <v>0</v>
      </c>
    </row>
    <row r="427" spans="1:55" ht="22.5" customHeight="1">
      <c r="A427">
        <v>2024</v>
      </c>
      <c r="B427" t="s">
        <v>4991</v>
      </c>
      <c r="C427">
        <v>102684</v>
      </c>
      <c r="D427" t="s">
        <v>57</v>
      </c>
      <c r="E427" t="s">
        <v>4992</v>
      </c>
      <c r="F427" t="s">
        <v>4993</v>
      </c>
      <c r="G427" t="s">
        <v>97</v>
      </c>
      <c r="H427" t="s">
        <v>1168</v>
      </c>
      <c r="I427" t="s">
        <v>1169</v>
      </c>
      <c r="L427" t="s">
        <v>4994</v>
      </c>
      <c r="M427">
        <v>40189185</v>
      </c>
      <c r="N427" t="s">
        <v>2637</v>
      </c>
      <c r="O427">
        <v>1978</v>
      </c>
      <c r="P427">
        <v>24500000</v>
      </c>
      <c r="Q427">
        <v>0</v>
      </c>
      <c r="R427">
        <v>0</v>
      </c>
      <c r="S427">
        <v>24500000</v>
      </c>
      <c r="T427">
        <v>7000000</v>
      </c>
      <c r="W427">
        <v>1</v>
      </c>
      <c r="X427" t="s">
        <v>1171</v>
      </c>
      <c r="Y427" t="s">
        <v>902</v>
      </c>
      <c r="AA427" t="s">
        <v>4995</v>
      </c>
      <c r="AB427" t="s">
        <v>4996</v>
      </c>
      <c r="AC427" t="s">
        <v>1374</v>
      </c>
      <c r="AD427" s="96">
        <v>45353</v>
      </c>
      <c r="AE427" s="96">
        <v>45384</v>
      </c>
      <c r="AF427" s="96">
        <v>45489</v>
      </c>
      <c r="AG427" t="s">
        <v>689</v>
      </c>
      <c r="AH427" s="96">
        <v>45489</v>
      </c>
      <c r="AI427" t="s">
        <v>106</v>
      </c>
      <c r="AJ427" s="96">
        <v>45489</v>
      </c>
      <c r="AK427" t="s">
        <v>689</v>
      </c>
      <c r="AL427" t="s">
        <v>76</v>
      </c>
      <c r="AQ427" t="s">
        <v>4997</v>
      </c>
      <c r="AR427">
        <v>3002076667</v>
      </c>
      <c r="AS427" t="s">
        <v>4998</v>
      </c>
      <c r="AT427" t="s">
        <v>854</v>
      </c>
      <c r="AU427" t="s">
        <v>121</v>
      </c>
      <c r="AV427" t="s">
        <v>4999</v>
      </c>
      <c r="AW427" t="s">
        <v>1181</v>
      </c>
      <c r="AX427" t="s">
        <v>123</v>
      </c>
      <c r="AY427" t="s">
        <v>2508</v>
      </c>
      <c r="AZ427" t="s">
        <v>2509</v>
      </c>
      <c r="BA427" s="96">
        <v>29873</v>
      </c>
      <c r="BB427">
        <v>42</v>
      </c>
      <c r="BC427" t="s">
        <v>2323</v>
      </c>
    </row>
    <row r="428" spans="1:55" ht="22.5" customHeight="1">
      <c r="A428">
        <v>2024</v>
      </c>
      <c r="B428" t="s">
        <v>5000</v>
      </c>
      <c r="C428">
        <v>102728</v>
      </c>
      <c r="D428" t="s">
        <v>57</v>
      </c>
      <c r="E428" t="s">
        <v>5001</v>
      </c>
      <c r="F428" t="s">
        <v>5002</v>
      </c>
      <c r="G428" t="s">
        <v>97</v>
      </c>
      <c r="H428" t="s">
        <v>1168</v>
      </c>
      <c r="I428" t="s">
        <v>1169</v>
      </c>
      <c r="L428" t="s">
        <v>5003</v>
      </c>
      <c r="M428">
        <v>1126909858</v>
      </c>
      <c r="N428" t="s">
        <v>5004</v>
      </c>
      <c r="O428">
        <v>1978</v>
      </c>
      <c r="P428">
        <v>24500000</v>
      </c>
      <c r="Q428">
        <v>12133333</v>
      </c>
      <c r="R428">
        <v>0</v>
      </c>
      <c r="S428">
        <v>36633333</v>
      </c>
      <c r="T428">
        <v>7000000</v>
      </c>
      <c r="W428">
        <v>1</v>
      </c>
      <c r="X428" t="s">
        <v>1171</v>
      </c>
      <c r="Y428" t="s">
        <v>902</v>
      </c>
      <c r="Z428" s="95" t="s">
        <v>5005</v>
      </c>
      <c r="AA428" s="95" t="s">
        <v>5006</v>
      </c>
      <c r="AB428" t="s">
        <v>5007</v>
      </c>
      <c r="AC428" t="s">
        <v>1374</v>
      </c>
      <c r="AD428" s="96">
        <v>45336</v>
      </c>
      <c r="AE428" s="96">
        <v>45337</v>
      </c>
      <c r="AF428" s="96">
        <v>45442</v>
      </c>
      <c r="AG428" t="s">
        <v>4731</v>
      </c>
      <c r="AH428" s="96">
        <v>45493</v>
      </c>
      <c r="AI428" t="s">
        <v>5008</v>
      </c>
      <c r="AJ428" s="96">
        <v>45493</v>
      </c>
      <c r="AK428" t="s">
        <v>4785</v>
      </c>
      <c r="AL428" t="s">
        <v>76</v>
      </c>
      <c r="AQ428" t="s">
        <v>5009</v>
      </c>
      <c r="AR428" t="s">
        <v>5010</v>
      </c>
      <c r="AS428" t="s">
        <v>5011</v>
      </c>
      <c r="AT428" t="s">
        <v>854</v>
      </c>
      <c r="AU428" t="s">
        <v>121</v>
      </c>
      <c r="AV428" t="s">
        <v>5012</v>
      </c>
      <c r="AW428" t="s">
        <v>1195</v>
      </c>
      <c r="AX428" t="s">
        <v>5013</v>
      </c>
      <c r="AY428" t="s">
        <v>5014</v>
      </c>
      <c r="AZ428" t="s">
        <v>5015</v>
      </c>
      <c r="BA428" s="96">
        <v>34229</v>
      </c>
      <c r="BB428">
        <v>30</v>
      </c>
      <c r="BC428" t="s">
        <v>5016</v>
      </c>
    </row>
    <row r="429" spans="1:55" ht="22.5" customHeight="1">
      <c r="A429">
        <v>2024</v>
      </c>
      <c r="B429" t="s">
        <v>5017</v>
      </c>
      <c r="C429">
        <v>102493</v>
      </c>
      <c r="D429" t="s">
        <v>57</v>
      </c>
      <c r="E429" t="s">
        <v>5018</v>
      </c>
      <c r="F429" t="s">
        <v>5019</v>
      </c>
      <c r="G429" t="s">
        <v>97</v>
      </c>
      <c r="H429" t="s">
        <v>1168</v>
      </c>
      <c r="I429" t="s">
        <v>1211</v>
      </c>
      <c r="L429" t="s">
        <v>5020</v>
      </c>
      <c r="M429">
        <v>1001044130</v>
      </c>
      <c r="N429" t="s">
        <v>113</v>
      </c>
      <c r="O429">
        <v>2032</v>
      </c>
      <c r="P429">
        <v>10200000</v>
      </c>
      <c r="Q429">
        <v>0</v>
      </c>
      <c r="R429">
        <v>0</v>
      </c>
      <c r="S429">
        <v>10200000</v>
      </c>
      <c r="T429">
        <v>2550000</v>
      </c>
      <c r="W429">
        <v>5</v>
      </c>
      <c r="X429" t="s">
        <v>1171</v>
      </c>
      <c r="Y429" t="s">
        <v>902</v>
      </c>
      <c r="AA429" t="s">
        <v>2362</v>
      </c>
      <c r="AB429" t="s">
        <v>5021</v>
      </c>
      <c r="AC429" t="s">
        <v>547</v>
      </c>
      <c r="AD429" s="96">
        <v>45335</v>
      </c>
      <c r="AE429" s="96">
        <v>45337</v>
      </c>
      <c r="AF429" s="96">
        <v>45457</v>
      </c>
      <c r="AG429" t="s">
        <v>446</v>
      </c>
      <c r="AH429" s="96">
        <v>45457</v>
      </c>
      <c r="AI429" t="s">
        <v>106</v>
      </c>
      <c r="AJ429" s="96">
        <v>45457</v>
      </c>
      <c r="AK429" t="s">
        <v>446</v>
      </c>
      <c r="AL429" t="s">
        <v>76</v>
      </c>
      <c r="AQ429" t="s">
        <v>5022</v>
      </c>
      <c r="AR429">
        <v>3167496474</v>
      </c>
      <c r="AS429" t="s">
        <v>5023</v>
      </c>
      <c r="AT429" t="s">
        <v>2110</v>
      </c>
      <c r="AU429" t="s">
        <v>121</v>
      </c>
      <c r="AV429" t="s">
        <v>5024</v>
      </c>
      <c r="AW429" t="s">
        <v>1181</v>
      </c>
      <c r="AX429" t="s">
        <v>123</v>
      </c>
      <c r="AY429" t="s">
        <v>113</v>
      </c>
      <c r="AZ429" t="s">
        <v>124</v>
      </c>
      <c r="BA429" s="96">
        <v>37147</v>
      </c>
      <c r="BB429">
        <v>22</v>
      </c>
      <c r="BC429" t="s">
        <v>1222</v>
      </c>
    </row>
    <row r="430" spans="1:55" ht="22.5" customHeight="1">
      <c r="A430">
        <v>2024</v>
      </c>
      <c r="B430" t="s">
        <v>5025</v>
      </c>
      <c r="C430">
        <v>104082</v>
      </c>
      <c r="D430" t="s">
        <v>57</v>
      </c>
      <c r="E430" t="s">
        <v>5026</v>
      </c>
      <c r="F430" t="s">
        <v>5027</v>
      </c>
      <c r="G430" t="s">
        <v>97</v>
      </c>
      <c r="H430" t="s">
        <v>1168</v>
      </c>
      <c r="I430" t="s">
        <v>1211</v>
      </c>
      <c r="L430" t="s">
        <v>5028</v>
      </c>
      <c r="M430">
        <v>1233892287</v>
      </c>
      <c r="N430" t="s">
        <v>113</v>
      </c>
      <c r="O430">
        <v>1963</v>
      </c>
      <c r="P430">
        <v>12200000</v>
      </c>
      <c r="Q430">
        <v>0</v>
      </c>
      <c r="R430">
        <v>0</v>
      </c>
      <c r="S430">
        <v>12200000</v>
      </c>
      <c r="T430">
        <v>3050000</v>
      </c>
      <c r="W430">
        <v>1</v>
      </c>
      <c r="X430" t="s">
        <v>1171</v>
      </c>
      <c r="Y430" t="s">
        <v>902</v>
      </c>
      <c r="AA430" t="s">
        <v>5029</v>
      </c>
      <c r="AB430" t="s">
        <v>5030</v>
      </c>
      <c r="AC430" t="s">
        <v>145</v>
      </c>
      <c r="AD430" s="96">
        <v>45335</v>
      </c>
      <c r="AE430" s="96">
        <v>45336</v>
      </c>
      <c r="AF430" s="96">
        <v>45456</v>
      </c>
      <c r="AG430" t="s">
        <v>446</v>
      </c>
      <c r="AH430" s="96">
        <v>45456</v>
      </c>
      <c r="AI430" t="s">
        <v>106</v>
      </c>
      <c r="AJ430" s="96">
        <v>45456</v>
      </c>
      <c r="AK430" t="s">
        <v>446</v>
      </c>
      <c r="AL430" t="s">
        <v>76</v>
      </c>
      <c r="AQ430" t="s">
        <v>5031</v>
      </c>
      <c r="AR430">
        <v>3016209073</v>
      </c>
      <c r="AS430" t="s">
        <v>5032</v>
      </c>
      <c r="AT430" t="s">
        <v>854</v>
      </c>
      <c r="AU430" t="s">
        <v>121</v>
      </c>
      <c r="AV430" t="s">
        <v>5033</v>
      </c>
      <c r="AW430" t="s">
        <v>1181</v>
      </c>
      <c r="AX430" t="s">
        <v>123</v>
      </c>
      <c r="AY430" t="s">
        <v>113</v>
      </c>
      <c r="AZ430" t="s">
        <v>124</v>
      </c>
      <c r="BA430" s="96">
        <v>35642</v>
      </c>
      <c r="BB430">
        <v>26</v>
      </c>
      <c r="BC430" t="s">
        <v>5034</v>
      </c>
    </row>
    <row r="431" spans="1:55" ht="22.5" customHeight="1">
      <c r="A431">
        <v>2024</v>
      </c>
      <c r="B431" t="s">
        <v>5035</v>
      </c>
      <c r="C431">
        <v>102684</v>
      </c>
      <c r="D431" t="s">
        <v>57</v>
      </c>
      <c r="E431" t="s">
        <v>5036</v>
      </c>
      <c r="F431" t="s">
        <v>5037</v>
      </c>
      <c r="G431" t="s">
        <v>97</v>
      </c>
      <c r="H431" t="s">
        <v>1168</v>
      </c>
      <c r="I431" t="s">
        <v>1169</v>
      </c>
      <c r="L431" t="s">
        <v>5038</v>
      </c>
      <c r="M431">
        <v>1053793312</v>
      </c>
      <c r="N431" t="s">
        <v>2005</v>
      </c>
      <c r="O431">
        <v>1978</v>
      </c>
      <c r="P431">
        <v>24500000</v>
      </c>
      <c r="Q431">
        <v>12133333</v>
      </c>
      <c r="R431">
        <v>0</v>
      </c>
      <c r="S431">
        <v>36633333</v>
      </c>
      <c r="T431">
        <v>7000000</v>
      </c>
      <c r="W431">
        <v>1</v>
      </c>
      <c r="X431" t="s">
        <v>1171</v>
      </c>
      <c r="Y431" t="s">
        <v>902</v>
      </c>
      <c r="Z431" t="s">
        <v>5039</v>
      </c>
      <c r="AA431" t="s">
        <v>4313</v>
      </c>
      <c r="AB431" t="s">
        <v>5040</v>
      </c>
      <c r="AC431" t="s">
        <v>1374</v>
      </c>
      <c r="AD431" s="96">
        <v>45335</v>
      </c>
      <c r="AE431" s="96">
        <v>45342</v>
      </c>
      <c r="AF431" s="96">
        <v>45446</v>
      </c>
      <c r="AG431" t="s">
        <v>689</v>
      </c>
      <c r="AH431" s="96">
        <v>45498</v>
      </c>
      <c r="AI431" t="s">
        <v>2482</v>
      </c>
      <c r="AJ431" s="96">
        <v>45498</v>
      </c>
      <c r="AK431" t="s">
        <v>4785</v>
      </c>
      <c r="AL431" t="s">
        <v>76</v>
      </c>
      <c r="AQ431" t="s">
        <v>5041</v>
      </c>
      <c r="AR431">
        <v>3145429804</v>
      </c>
      <c r="AS431" t="s">
        <v>5042</v>
      </c>
      <c r="AT431" t="s">
        <v>854</v>
      </c>
      <c r="AU431" t="s">
        <v>121</v>
      </c>
      <c r="AV431" t="s">
        <v>5043</v>
      </c>
      <c r="AW431" t="s">
        <v>1181</v>
      </c>
      <c r="AX431" t="s">
        <v>123</v>
      </c>
      <c r="AY431" t="s">
        <v>3428</v>
      </c>
      <c r="AZ431" t="s">
        <v>3429</v>
      </c>
      <c r="BA431" s="96">
        <v>32571</v>
      </c>
      <c r="BB431">
        <v>35</v>
      </c>
      <c r="BC431" t="s">
        <v>5044</v>
      </c>
    </row>
    <row r="432" spans="1:55" ht="22.5" customHeight="1">
      <c r="A432">
        <v>2024</v>
      </c>
      <c r="B432" t="s">
        <v>5045</v>
      </c>
      <c r="C432">
        <v>102686</v>
      </c>
      <c r="D432" t="s">
        <v>57</v>
      </c>
      <c r="E432" t="s">
        <v>5046</v>
      </c>
      <c r="F432" t="s">
        <v>5047</v>
      </c>
      <c r="G432" t="s">
        <v>97</v>
      </c>
      <c r="H432" t="s">
        <v>1168</v>
      </c>
      <c r="I432" t="s">
        <v>1169</v>
      </c>
      <c r="L432" t="s">
        <v>5048</v>
      </c>
      <c r="M432">
        <v>1140861060</v>
      </c>
      <c r="N432" t="s">
        <v>665</v>
      </c>
      <c r="O432">
        <v>1978</v>
      </c>
      <c r="P432">
        <v>24500000</v>
      </c>
      <c r="Q432">
        <v>0</v>
      </c>
      <c r="R432">
        <v>0</v>
      </c>
      <c r="S432">
        <v>24500000</v>
      </c>
      <c r="T432">
        <v>7000000</v>
      </c>
      <c r="W432">
        <v>1</v>
      </c>
      <c r="X432" t="s">
        <v>1171</v>
      </c>
      <c r="Y432" t="s">
        <v>902</v>
      </c>
      <c r="Z432" t="s">
        <v>5049</v>
      </c>
      <c r="AA432" t="s">
        <v>4313</v>
      </c>
      <c r="AB432" t="s">
        <v>5050</v>
      </c>
      <c r="AC432" t="s">
        <v>1374</v>
      </c>
      <c r="AD432" s="96">
        <v>45335</v>
      </c>
      <c r="AE432" s="96">
        <v>45342</v>
      </c>
      <c r="AF432" s="96">
        <v>45446</v>
      </c>
      <c r="AG432" t="s">
        <v>689</v>
      </c>
      <c r="AH432" s="96">
        <v>45498</v>
      </c>
      <c r="AI432" t="s">
        <v>2482</v>
      </c>
      <c r="AJ432" s="96">
        <v>45498</v>
      </c>
      <c r="AK432" t="s">
        <v>4785</v>
      </c>
      <c r="AL432" t="s">
        <v>76</v>
      </c>
      <c r="AQ432" t="s">
        <v>5051</v>
      </c>
      <c r="AR432">
        <v>3145429804</v>
      </c>
      <c r="AS432" t="s">
        <v>5052</v>
      </c>
      <c r="AT432" t="s">
        <v>120</v>
      </c>
      <c r="AU432" t="s">
        <v>121</v>
      </c>
      <c r="AV432">
        <v>24060079244</v>
      </c>
      <c r="AW432" t="s">
        <v>1195</v>
      </c>
      <c r="AX432" t="s">
        <v>123</v>
      </c>
      <c r="AY432" t="s">
        <v>3428</v>
      </c>
      <c r="AZ432" t="s">
        <v>3429</v>
      </c>
      <c r="BA432" s="96">
        <v>34150</v>
      </c>
      <c r="BB432">
        <v>30</v>
      </c>
      <c r="BC432" t="s">
        <v>5053</v>
      </c>
    </row>
    <row r="433" spans="1:55" ht="22.5" customHeight="1">
      <c r="A433">
        <v>2024</v>
      </c>
      <c r="B433" t="s">
        <v>5054</v>
      </c>
      <c r="C433">
        <v>102686</v>
      </c>
      <c r="D433" t="s">
        <v>57</v>
      </c>
      <c r="E433" t="s">
        <v>5055</v>
      </c>
      <c r="F433" t="s">
        <v>5056</v>
      </c>
      <c r="G433" t="s">
        <v>97</v>
      </c>
      <c r="H433" t="s">
        <v>1168</v>
      </c>
      <c r="I433" t="s">
        <v>1169</v>
      </c>
      <c r="L433" t="s">
        <v>5057</v>
      </c>
      <c r="M433">
        <v>1053845935</v>
      </c>
      <c r="N433" t="s">
        <v>2005</v>
      </c>
      <c r="O433">
        <v>1978</v>
      </c>
      <c r="P433">
        <v>24500000</v>
      </c>
      <c r="Q433">
        <v>12133333</v>
      </c>
      <c r="R433">
        <v>0</v>
      </c>
      <c r="S433">
        <v>36633333</v>
      </c>
      <c r="T433">
        <v>7000000</v>
      </c>
      <c r="W433">
        <v>1</v>
      </c>
      <c r="X433" t="s">
        <v>1171</v>
      </c>
      <c r="Y433" t="s">
        <v>902</v>
      </c>
      <c r="Z433" t="s">
        <v>5058</v>
      </c>
      <c r="AA433" t="s">
        <v>4313</v>
      </c>
      <c r="AB433" t="s">
        <v>5050</v>
      </c>
      <c r="AC433" t="s">
        <v>1374</v>
      </c>
      <c r="AD433" s="96">
        <v>45335</v>
      </c>
      <c r="AE433" s="96">
        <v>45342</v>
      </c>
      <c r="AF433" s="96">
        <v>45446</v>
      </c>
      <c r="AG433" t="s">
        <v>689</v>
      </c>
      <c r="AH433" s="96">
        <v>45498</v>
      </c>
      <c r="AI433" t="s">
        <v>2482</v>
      </c>
      <c r="AJ433" s="96">
        <v>45498</v>
      </c>
      <c r="AK433" t="s">
        <v>4785</v>
      </c>
      <c r="AL433" t="s">
        <v>76</v>
      </c>
      <c r="AQ433" t="s">
        <v>5059</v>
      </c>
      <c r="AR433">
        <v>3114657643</v>
      </c>
      <c r="AS433" t="s">
        <v>5060</v>
      </c>
      <c r="AT433" t="s">
        <v>854</v>
      </c>
      <c r="AU433" t="s">
        <v>121</v>
      </c>
      <c r="AV433" t="s">
        <v>5061</v>
      </c>
      <c r="AW433" t="s">
        <v>1195</v>
      </c>
      <c r="AX433" t="s">
        <v>123</v>
      </c>
      <c r="AY433" t="s">
        <v>113</v>
      </c>
      <c r="AZ433" t="s">
        <v>124</v>
      </c>
      <c r="BA433" s="96">
        <v>35005</v>
      </c>
      <c r="BB433">
        <v>28</v>
      </c>
      <c r="BC433" s="95" t="s">
        <v>5062</v>
      </c>
    </row>
    <row r="434" spans="1:55" ht="22.5" customHeight="1">
      <c r="A434">
        <v>2024</v>
      </c>
      <c r="B434" t="s">
        <v>5063</v>
      </c>
      <c r="C434">
        <v>102696</v>
      </c>
      <c r="D434" t="s">
        <v>57</v>
      </c>
      <c r="E434" t="s">
        <v>5064</v>
      </c>
      <c r="F434" t="s">
        <v>5065</v>
      </c>
      <c r="G434" t="s">
        <v>97</v>
      </c>
      <c r="H434" t="s">
        <v>1168</v>
      </c>
      <c r="I434" t="s">
        <v>1169</v>
      </c>
      <c r="L434" t="s">
        <v>5066</v>
      </c>
      <c r="M434">
        <v>80825003</v>
      </c>
      <c r="N434" t="s">
        <v>113</v>
      </c>
      <c r="O434">
        <v>1978</v>
      </c>
      <c r="P434">
        <v>24500000</v>
      </c>
      <c r="Q434">
        <v>0</v>
      </c>
      <c r="R434">
        <v>0</v>
      </c>
      <c r="S434">
        <v>24500000</v>
      </c>
      <c r="T434">
        <v>7000000</v>
      </c>
      <c r="W434">
        <v>1</v>
      </c>
      <c r="X434" t="s">
        <v>1171</v>
      </c>
      <c r="Y434" t="s">
        <v>902</v>
      </c>
      <c r="AA434" t="s">
        <v>4313</v>
      </c>
      <c r="AB434" t="s">
        <v>5067</v>
      </c>
      <c r="AC434" t="s">
        <v>1374</v>
      </c>
      <c r="AD434" s="96">
        <v>45336</v>
      </c>
      <c r="AE434" s="96">
        <v>45384</v>
      </c>
      <c r="AF434" s="96">
        <v>45489</v>
      </c>
      <c r="AG434" t="s">
        <v>689</v>
      </c>
      <c r="AH434" s="96">
        <v>45489</v>
      </c>
      <c r="AI434" t="s">
        <v>106</v>
      </c>
      <c r="AJ434" s="96">
        <v>45489</v>
      </c>
      <c r="AK434" t="s">
        <v>689</v>
      </c>
      <c r="AL434" t="s">
        <v>76</v>
      </c>
      <c r="AQ434" t="s">
        <v>5068</v>
      </c>
      <c r="AR434">
        <v>3107842858</v>
      </c>
      <c r="AS434" t="s">
        <v>5069</v>
      </c>
      <c r="AT434" t="s">
        <v>854</v>
      </c>
      <c r="AU434" t="s">
        <v>121</v>
      </c>
      <c r="AV434">
        <v>80679102544</v>
      </c>
      <c r="AW434" t="s">
        <v>1195</v>
      </c>
      <c r="AX434" t="s">
        <v>123</v>
      </c>
      <c r="AY434" t="s">
        <v>113</v>
      </c>
      <c r="AZ434" t="s">
        <v>124</v>
      </c>
      <c r="BA434" s="96">
        <v>30675</v>
      </c>
      <c r="BB434">
        <v>40</v>
      </c>
      <c r="BC434" t="s">
        <v>5070</v>
      </c>
    </row>
    <row r="435" spans="1:55" ht="22.5" customHeight="1">
      <c r="A435">
        <v>2024</v>
      </c>
      <c r="B435" t="s">
        <v>5071</v>
      </c>
      <c r="C435">
        <v>102684</v>
      </c>
      <c r="D435" t="s">
        <v>57</v>
      </c>
      <c r="E435" t="s">
        <v>5072</v>
      </c>
      <c r="F435" t="s">
        <v>5073</v>
      </c>
      <c r="G435" t="s">
        <v>97</v>
      </c>
      <c r="H435" t="s">
        <v>1168</v>
      </c>
      <c r="I435" t="s">
        <v>1169</v>
      </c>
      <c r="L435" t="s">
        <v>5074</v>
      </c>
      <c r="M435">
        <v>52809906</v>
      </c>
      <c r="N435" t="s">
        <v>113</v>
      </c>
      <c r="O435">
        <v>1978</v>
      </c>
      <c r="P435">
        <v>24500000</v>
      </c>
      <c r="Q435">
        <v>12133333</v>
      </c>
      <c r="R435">
        <v>0</v>
      </c>
      <c r="S435">
        <v>36633333</v>
      </c>
      <c r="T435">
        <v>7000000</v>
      </c>
      <c r="W435">
        <v>1</v>
      </c>
      <c r="X435" t="s">
        <v>1171</v>
      </c>
      <c r="Y435" t="s">
        <v>902</v>
      </c>
      <c r="Z435" t="s">
        <v>5075</v>
      </c>
      <c r="AA435" t="s">
        <v>4995</v>
      </c>
      <c r="AB435" t="s">
        <v>5076</v>
      </c>
      <c r="AC435" t="s">
        <v>1374</v>
      </c>
      <c r="AD435" s="96">
        <v>45335</v>
      </c>
      <c r="AE435" s="96">
        <v>45337</v>
      </c>
      <c r="AF435" s="96">
        <v>45441</v>
      </c>
      <c r="AG435" t="s">
        <v>689</v>
      </c>
      <c r="AH435" s="96">
        <v>45494</v>
      </c>
      <c r="AI435" t="s">
        <v>2482</v>
      </c>
      <c r="AJ435" s="96">
        <v>45494</v>
      </c>
      <c r="AK435" t="s">
        <v>5077</v>
      </c>
      <c r="AL435" t="s">
        <v>76</v>
      </c>
      <c r="AQ435" t="s">
        <v>5078</v>
      </c>
      <c r="AR435">
        <v>3003447505</v>
      </c>
      <c r="AS435" t="s">
        <v>5079</v>
      </c>
      <c r="AT435" t="s">
        <v>1179</v>
      </c>
      <c r="AU435" t="s">
        <v>121</v>
      </c>
      <c r="AV435">
        <v>1002458361</v>
      </c>
      <c r="AW435" t="s">
        <v>1181</v>
      </c>
      <c r="AX435" t="s">
        <v>123</v>
      </c>
      <c r="AY435" t="s">
        <v>4531</v>
      </c>
      <c r="AZ435" t="s">
        <v>1809</v>
      </c>
      <c r="BA435" s="96">
        <v>29840</v>
      </c>
      <c r="BB435">
        <v>42</v>
      </c>
      <c r="BC435" t="s">
        <v>5080</v>
      </c>
    </row>
    <row r="436" spans="1:55" ht="22.5" customHeight="1">
      <c r="A436">
        <v>2024</v>
      </c>
      <c r="B436" t="s">
        <v>5081</v>
      </c>
      <c r="C436">
        <v>102688</v>
      </c>
      <c r="D436" t="s">
        <v>57</v>
      </c>
      <c r="E436" t="s">
        <v>5082</v>
      </c>
      <c r="F436" t="s">
        <v>5083</v>
      </c>
      <c r="G436" t="s">
        <v>97</v>
      </c>
      <c r="H436" t="s">
        <v>1168</v>
      </c>
      <c r="I436" t="s">
        <v>1169</v>
      </c>
      <c r="L436" t="s">
        <v>5084</v>
      </c>
      <c r="M436">
        <v>52310337</v>
      </c>
      <c r="N436" t="s">
        <v>113</v>
      </c>
      <c r="O436">
        <v>1978</v>
      </c>
      <c r="P436">
        <v>28000000</v>
      </c>
      <c r="Q436">
        <v>0</v>
      </c>
      <c r="R436">
        <v>0</v>
      </c>
      <c r="S436">
        <v>28000000</v>
      </c>
      <c r="T436">
        <v>7000000</v>
      </c>
      <c r="W436">
        <v>1</v>
      </c>
      <c r="X436" t="s">
        <v>1171</v>
      </c>
      <c r="Y436" t="s">
        <v>902</v>
      </c>
      <c r="AA436" t="s">
        <v>5085</v>
      </c>
      <c r="AB436" t="s">
        <v>5086</v>
      </c>
      <c r="AC436" t="s">
        <v>1374</v>
      </c>
      <c r="AD436" s="96">
        <v>45335</v>
      </c>
      <c r="AE436" s="96">
        <v>45336</v>
      </c>
      <c r="AF436" s="96">
        <v>45456</v>
      </c>
      <c r="AG436" t="s">
        <v>446</v>
      </c>
      <c r="AH436" s="96">
        <v>45456</v>
      </c>
      <c r="AI436" t="s">
        <v>106</v>
      </c>
      <c r="AJ436" s="96">
        <v>45456</v>
      </c>
      <c r="AK436" t="s">
        <v>446</v>
      </c>
      <c r="AL436" t="s">
        <v>76</v>
      </c>
      <c r="AQ436" t="s">
        <v>5087</v>
      </c>
      <c r="AR436">
        <v>3142944739</v>
      </c>
      <c r="AS436" t="s">
        <v>5088</v>
      </c>
      <c r="AT436" t="s">
        <v>5089</v>
      </c>
      <c r="AU436" t="s">
        <v>121</v>
      </c>
      <c r="AV436">
        <v>219885621</v>
      </c>
      <c r="AW436" t="s">
        <v>1181</v>
      </c>
      <c r="AX436" t="s">
        <v>123</v>
      </c>
      <c r="AY436" t="s">
        <v>113</v>
      </c>
      <c r="AZ436" t="s">
        <v>124</v>
      </c>
      <c r="BA436" s="96">
        <v>27811</v>
      </c>
      <c r="BB436">
        <v>48</v>
      </c>
      <c r="BC436" t="s">
        <v>5090</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918"/>
  <sheetViews>
    <sheetView topLeftCell="A5" workbookViewId="0">
      <selection activeCell="A14" sqref="A14"/>
    </sheetView>
  </sheetViews>
  <sheetFormatPr baseColWidth="10" defaultColWidth="11.42578125" defaultRowHeight="15"/>
  <cols>
    <col min="1" max="1" width="54.85546875" bestFit="1" customWidth="1"/>
    <col min="2" max="2" width="23.85546875" bestFit="1" customWidth="1"/>
    <col min="3" max="5" width="5.42578125" bestFit="1" customWidth="1"/>
    <col min="6" max="6" width="12.85546875" customWidth="1"/>
    <col min="7" max="7" width="12.5703125" bestFit="1" customWidth="1"/>
    <col min="8" max="8" width="54.85546875" bestFit="1" customWidth="1"/>
    <col min="9" max="9" width="21" bestFit="1" customWidth="1"/>
    <col min="10" max="10" width="25.42578125" bestFit="1" customWidth="1"/>
    <col min="11" max="11" width="16.5703125" bestFit="1" customWidth="1"/>
    <col min="12" max="13" width="16.28515625" bestFit="1" customWidth="1"/>
    <col min="17" max="17" width="21.28515625" bestFit="1" customWidth="1"/>
    <col min="18" max="18" width="23.85546875" bestFit="1" customWidth="1"/>
    <col min="19" max="19" width="25.42578125" bestFit="1" customWidth="1"/>
    <col min="20" max="20" width="18.85546875" bestFit="1" customWidth="1"/>
    <col min="21" max="21" width="25.42578125" bestFit="1" customWidth="1"/>
    <col min="22" max="22" width="18.85546875" bestFit="1" customWidth="1"/>
    <col min="23" max="23" width="25.42578125" bestFit="1" customWidth="1"/>
    <col min="24" max="24" width="18.85546875" bestFit="1" customWidth="1"/>
    <col min="25" max="25" width="25.42578125" bestFit="1" customWidth="1"/>
    <col min="26" max="26" width="18.85546875" bestFit="1" customWidth="1"/>
    <col min="27" max="27" width="25.42578125" bestFit="1" customWidth="1"/>
    <col min="28" max="28" width="24" bestFit="1" customWidth="1"/>
    <col min="29" max="29" width="30.85546875" bestFit="1" customWidth="1"/>
    <col min="31" max="31" width="19.140625" bestFit="1" customWidth="1"/>
    <col min="32" max="32" width="23.85546875" bestFit="1" customWidth="1"/>
    <col min="33" max="33" width="25.42578125" bestFit="1" customWidth="1"/>
    <col min="34" max="34" width="18.85546875" bestFit="1" customWidth="1"/>
    <col min="35" max="35" width="25.42578125" bestFit="1" customWidth="1"/>
    <col min="36" max="36" width="18.85546875" bestFit="1" customWidth="1"/>
    <col min="37" max="37" width="25.42578125" bestFit="1" customWidth="1"/>
    <col min="38" max="38" width="18.85546875" bestFit="1" customWidth="1"/>
    <col min="39" max="39" width="25.42578125" bestFit="1" customWidth="1"/>
    <col min="40" max="40" width="18.85546875" bestFit="1" customWidth="1"/>
    <col min="41" max="41" width="25.42578125" bestFit="1" customWidth="1"/>
    <col min="42" max="42" width="24" bestFit="1" customWidth="1"/>
    <col min="43" max="43" width="30.85546875" bestFit="1" customWidth="1"/>
    <col min="44" max="44" width="23.28515625" bestFit="1" customWidth="1"/>
    <col min="45" max="45" width="27.140625" bestFit="1" customWidth="1"/>
    <col min="46" max="46" width="58.5703125" bestFit="1" customWidth="1"/>
    <col min="47" max="47" width="21" bestFit="1" customWidth="1"/>
    <col min="48" max="48" width="25.42578125" bestFit="1" customWidth="1"/>
    <col min="49" max="49" width="18.28515625" bestFit="1" customWidth="1"/>
    <col min="50" max="50" width="22.140625" bestFit="1" customWidth="1"/>
    <col min="51" max="51" width="29.28515625" bestFit="1" customWidth="1"/>
    <col min="52" max="55" width="57.5703125" bestFit="1" customWidth="1"/>
    <col min="56" max="56" width="12.5703125" bestFit="1" customWidth="1"/>
    <col min="59" max="59" width="21" bestFit="1" customWidth="1"/>
    <col min="60" max="60" width="58" bestFit="1" customWidth="1"/>
    <col min="61" max="61" width="18.28515625" bestFit="1" customWidth="1"/>
    <col min="63" max="63" width="20.7109375" customWidth="1"/>
    <col min="68" max="68" width="8.5703125" bestFit="1" customWidth="1"/>
    <col min="69" max="69" width="7.28515625" bestFit="1" customWidth="1"/>
  </cols>
  <sheetData>
    <row r="1" spans="1:69">
      <c r="A1" s="7" t="s">
        <v>5091</v>
      </c>
      <c r="AT1" s="3" t="s">
        <v>0</v>
      </c>
      <c r="AU1" s="4">
        <v>2024</v>
      </c>
    </row>
    <row r="2" spans="1:69">
      <c r="A2" s="7" t="s">
        <v>5092</v>
      </c>
      <c r="Q2" s="3" t="s">
        <v>24</v>
      </c>
      <c r="R2" t="s">
        <v>5093</v>
      </c>
      <c r="AE2" s="3" t="s">
        <v>24</v>
      </c>
      <c r="AF2" t="s">
        <v>5093</v>
      </c>
      <c r="AT2" s="3" t="s">
        <v>24</v>
      </c>
      <c r="AU2" t="s">
        <v>902</v>
      </c>
      <c r="AY2" s="3" t="s">
        <v>7</v>
      </c>
      <c r="AZ2" t="s">
        <v>1168</v>
      </c>
      <c r="BG2" s="3" t="s">
        <v>7</v>
      </c>
      <c r="BH2" t="s">
        <v>1168</v>
      </c>
      <c r="BP2" s="3" t="s">
        <v>0</v>
      </c>
      <c r="BQ2" s="4">
        <v>2023</v>
      </c>
    </row>
    <row r="3" spans="1:69">
      <c r="A3" s="8" t="s">
        <v>5094</v>
      </c>
      <c r="Q3" s="3" t="s">
        <v>29</v>
      </c>
      <c r="R3" t="s">
        <v>5093</v>
      </c>
      <c r="AE3" s="3" t="s">
        <v>29</v>
      </c>
      <c r="AF3" t="s">
        <v>5093</v>
      </c>
      <c r="AT3" s="3" t="s">
        <v>29</v>
      </c>
      <c r="AU3" t="s">
        <v>5093</v>
      </c>
      <c r="BG3" s="3" t="s">
        <v>0</v>
      </c>
      <c r="BH3" s="5" t="s">
        <v>5093</v>
      </c>
    </row>
    <row r="4" spans="1:69">
      <c r="AY4" s="3" t="s">
        <v>5095</v>
      </c>
      <c r="AZ4" s="3" t="s">
        <v>0</v>
      </c>
      <c r="BG4" s="3" t="s">
        <v>24</v>
      </c>
      <c r="BH4" t="s">
        <v>902</v>
      </c>
    </row>
    <row r="5" spans="1:69">
      <c r="A5" s="3" t="s">
        <v>5095</v>
      </c>
      <c r="B5" s="3" t="s">
        <v>5096</v>
      </c>
      <c r="H5" s="3" t="s">
        <v>5097</v>
      </c>
      <c r="I5" s="3" t="s">
        <v>5096</v>
      </c>
      <c r="R5" s="3" t="s">
        <v>5096</v>
      </c>
      <c r="AF5" s="3" t="s">
        <v>5096</v>
      </c>
      <c r="AT5" s="3" t="s">
        <v>7</v>
      </c>
      <c r="AU5" t="s">
        <v>5095</v>
      </c>
      <c r="AV5" t="s">
        <v>5098</v>
      </c>
      <c r="AY5" s="3" t="s">
        <v>5099</v>
      </c>
      <c r="AZ5" s="5">
        <v>2020</v>
      </c>
      <c r="BA5" s="5">
        <v>2021</v>
      </c>
      <c r="BB5" s="5">
        <v>2022</v>
      </c>
      <c r="BC5" s="5">
        <v>2023</v>
      </c>
      <c r="BD5" s="5" t="s">
        <v>5100</v>
      </c>
      <c r="BG5" s="3" t="s">
        <v>29</v>
      </c>
      <c r="BH5" t="s">
        <v>5093</v>
      </c>
    </row>
    <row r="6" spans="1:69">
      <c r="A6" s="3" t="s">
        <v>7</v>
      </c>
      <c r="B6" s="5">
        <v>2020</v>
      </c>
      <c r="C6" s="5">
        <v>2021</v>
      </c>
      <c r="D6" s="5">
        <v>2022</v>
      </c>
      <c r="E6" s="5">
        <v>2023</v>
      </c>
      <c r="F6" s="5" t="s">
        <v>5100</v>
      </c>
      <c r="H6" s="3" t="s">
        <v>7</v>
      </c>
      <c r="I6" s="5">
        <v>2020</v>
      </c>
      <c r="J6" s="5">
        <v>2021</v>
      </c>
      <c r="K6" s="5">
        <v>2022</v>
      </c>
      <c r="L6" s="5">
        <v>2023</v>
      </c>
      <c r="M6" s="5" t="s">
        <v>5100</v>
      </c>
      <c r="R6" s="5">
        <v>2020</v>
      </c>
      <c r="S6" s="5"/>
      <c r="T6" s="5">
        <v>2021</v>
      </c>
      <c r="U6" s="5"/>
      <c r="V6" s="5">
        <v>2022</v>
      </c>
      <c r="W6" s="5"/>
      <c r="X6" s="5">
        <v>2023</v>
      </c>
      <c r="Y6" s="5"/>
      <c r="Z6" s="5">
        <v>2024</v>
      </c>
      <c r="AA6" s="5"/>
      <c r="AB6" s="5" t="s">
        <v>5101</v>
      </c>
      <c r="AC6" s="92" t="s">
        <v>5102</v>
      </c>
      <c r="AF6" s="5">
        <v>2020</v>
      </c>
      <c r="AG6" s="5"/>
      <c r="AH6" s="5">
        <v>2021</v>
      </c>
      <c r="AI6" s="5"/>
      <c r="AJ6" s="5">
        <v>2022</v>
      </c>
      <c r="AK6" s="5"/>
      <c r="AL6" s="5">
        <v>2023</v>
      </c>
      <c r="AM6" s="5"/>
      <c r="AN6" s="5">
        <v>2024</v>
      </c>
      <c r="AO6" s="5"/>
      <c r="AP6" s="5" t="s">
        <v>5101</v>
      </c>
      <c r="AQ6" s="5" t="s">
        <v>5102</v>
      </c>
      <c r="AT6" s="4" t="s">
        <v>97</v>
      </c>
      <c r="AU6">
        <v>285</v>
      </c>
      <c r="AV6" s="51">
        <v>5312315919</v>
      </c>
      <c r="AY6">
        <v>2968639</v>
      </c>
      <c r="AZ6" s="5"/>
      <c r="BA6" s="5"/>
      <c r="BB6" s="5">
        <v>1</v>
      </c>
      <c r="BC6" s="5">
        <v>1</v>
      </c>
      <c r="BD6" s="5">
        <v>2</v>
      </c>
    </row>
    <row r="7" spans="1:69">
      <c r="A7" s="4" t="s">
        <v>98</v>
      </c>
      <c r="B7" s="5">
        <v>8</v>
      </c>
      <c r="C7" s="5">
        <v>15</v>
      </c>
      <c r="D7" s="5">
        <v>6</v>
      </c>
      <c r="E7" s="5">
        <v>14</v>
      </c>
      <c r="F7" s="5">
        <v>43</v>
      </c>
      <c r="H7" s="4" t="s">
        <v>98</v>
      </c>
      <c r="I7" s="6">
        <v>20193396891</v>
      </c>
      <c r="J7" s="6">
        <v>15542301052</v>
      </c>
      <c r="K7" s="6">
        <v>20195180404</v>
      </c>
      <c r="L7" s="6">
        <v>37006349053</v>
      </c>
      <c r="M7" s="6">
        <v>92937227400</v>
      </c>
      <c r="Q7" s="3" t="s">
        <v>7</v>
      </c>
      <c r="R7" t="s">
        <v>5095</v>
      </c>
      <c r="S7" s="10" t="s">
        <v>5098</v>
      </c>
      <c r="T7" t="s">
        <v>5095</v>
      </c>
      <c r="U7" s="10" t="s">
        <v>5098</v>
      </c>
      <c r="V7" t="s">
        <v>5095</v>
      </c>
      <c r="W7" s="10" t="s">
        <v>5098</v>
      </c>
      <c r="X7" t="s">
        <v>5095</v>
      </c>
      <c r="Y7" s="10" t="s">
        <v>5098</v>
      </c>
      <c r="Z7" t="s">
        <v>5095</v>
      </c>
      <c r="AA7" s="10" t="s">
        <v>5098</v>
      </c>
      <c r="AB7" s="5"/>
      <c r="AC7" s="92"/>
      <c r="AE7" s="3" t="s">
        <v>7</v>
      </c>
      <c r="AF7" t="s">
        <v>5095</v>
      </c>
      <c r="AG7" t="s">
        <v>5098</v>
      </c>
      <c r="AH7" t="s">
        <v>5095</v>
      </c>
      <c r="AI7" t="s">
        <v>5098</v>
      </c>
      <c r="AJ7" t="s">
        <v>5095</v>
      </c>
      <c r="AK7" t="s">
        <v>5098</v>
      </c>
      <c r="AL7" t="s">
        <v>5095</v>
      </c>
      <c r="AM7" t="s">
        <v>5098</v>
      </c>
      <c r="AN7" t="s">
        <v>5095</v>
      </c>
      <c r="AO7" t="s">
        <v>5098</v>
      </c>
      <c r="AP7" s="5"/>
      <c r="AQ7" s="5"/>
      <c r="AT7" s="11" t="s">
        <v>98</v>
      </c>
      <c r="AU7">
        <v>1</v>
      </c>
      <c r="AV7" s="51">
        <v>8629250</v>
      </c>
      <c r="AY7">
        <v>3137402</v>
      </c>
      <c r="AZ7" s="5"/>
      <c r="BA7" s="5"/>
      <c r="BB7" s="5"/>
      <c r="BC7" s="5">
        <v>2</v>
      </c>
      <c r="BD7" s="5">
        <v>2</v>
      </c>
      <c r="BG7" s="3" t="s">
        <v>28</v>
      </c>
      <c r="BH7" s="5" t="s">
        <v>5095</v>
      </c>
      <c r="BK7" s="13" t="s">
        <v>5103</v>
      </c>
      <c r="BL7" s="14" t="s">
        <v>5104</v>
      </c>
      <c r="BM7" s="15" t="s">
        <v>5105</v>
      </c>
    </row>
    <row r="8" spans="1:69">
      <c r="A8" s="4" t="s">
        <v>127</v>
      </c>
      <c r="B8" s="5">
        <v>9</v>
      </c>
      <c r="C8" s="5">
        <v>32</v>
      </c>
      <c r="D8" s="5">
        <v>30</v>
      </c>
      <c r="E8" s="5">
        <v>29</v>
      </c>
      <c r="F8" s="5">
        <v>100</v>
      </c>
      <c r="H8" s="4" t="s">
        <v>398</v>
      </c>
      <c r="I8" s="6">
        <v>10275242904</v>
      </c>
      <c r="J8" s="6">
        <v>5355578164</v>
      </c>
      <c r="K8" s="6">
        <v>25552817312</v>
      </c>
      <c r="L8" s="6">
        <v>31070318714</v>
      </c>
      <c r="M8" s="6">
        <v>72253957094</v>
      </c>
      <c r="Q8" s="4" t="s">
        <v>97</v>
      </c>
      <c r="R8" s="5">
        <v>433</v>
      </c>
      <c r="S8" s="6">
        <v>35935790582</v>
      </c>
      <c r="T8" s="5">
        <v>468</v>
      </c>
      <c r="U8" s="6">
        <v>44009997487</v>
      </c>
      <c r="V8" s="5">
        <v>501</v>
      </c>
      <c r="W8" s="6">
        <v>42700167582</v>
      </c>
      <c r="X8" s="5">
        <v>843</v>
      </c>
      <c r="Y8" s="6">
        <v>64329795192</v>
      </c>
      <c r="Z8" s="5">
        <v>305</v>
      </c>
      <c r="AA8" s="6">
        <v>5577320919</v>
      </c>
      <c r="AB8" s="5">
        <v>2550</v>
      </c>
      <c r="AC8" s="6">
        <v>192553071762</v>
      </c>
      <c r="AE8" s="4" t="s">
        <v>398</v>
      </c>
      <c r="AF8" s="5">
        <v>4</v>
      </c>
      <c r="AG8" s="91">
        <v>10721927070</v>
      </c>
      <c r="AH8" s="5">
        <v>3</v>
      </c>
      <c r="AI8" s="91">
        <v>8118161227</v>
      </c>
      <c r="AJ8" s="5">
        <v>8</v>
      </c>
      <c r="AK8" s="91">
        <v>28290147855</v>
      </c>
      <c r="AL8" s="5">
        <v>9</v>
      </c>
      <c r="AM8" s="91">
        <v>32679490777</v>
      </c>
      <c r="AN8" s="5"/>
      <c r="AO8" s="91"/>
      <c r="AP8" s="5">
        <v>24</v>
      </c>
      <c r="AQ8" s="91">
        <v>79809726929</v>
      </c>
      <c r="AT8" s="11" t="s">
        <v>1168</v>
      </c>
      <c r="AU8">
        <v>283</v>
      </c>
      <c r="AV8" s="51">
        <v>4943686669</v>
      </c>
      <c r="AY8">
        <v>3186062</v>
      </c>
      <c r="AZ8" s="5"/>
      <c r="BA8" s="5"/>
      <c r="BB8" s="5"/>
      <c r="BC8" s="5">
        <v>1</v>
      </c>
      <c r="BD8" s="5">
        <v>1</v>
      </c>
      <c r="BG8" t="s">
        <v>116</v>
      </c>
      <c r="BH8" s="93">
        <v>10</v>
      </c>
      <c r="BK8" s="25" t="s">
        <v>5106</v>
      </c>
      <c r="BL8" s="26"/>
      <c r="BM8" s="27"/>
    </row>
    <row r="9" spans="1:69">
      <c r="A9" s="4" t="s">
        <v>398</v>
      </c>
      <c r="B9" s="5">
        <v>4</v>
      </c>
      <c r="C9" s="5">
        <v>3</v>
      </c>
      <c r="D9" s="5">
        <v>8</v>
      </c>
      <c r="E9" s="5">
        <v>9</v>
      </c>
      <c r="F9" s="5">
        <v>24</v>
      </c>
      <c r="H9" s="4" t="s">
        <v>1168</v>
      </c>
      <c r="I9" s="6">
        <v>7993711665</v>
      </c>
      <c r="J9" s="6">
        <v>14224307572</v>
      </c>
      <c r="K9" s="6">
        <v>19599158334</v>
      </c>
      <c r="L9" s="6">
        <v>22543184000</v>
      </c>
      <c r="M9" s="6">
        <v>64360361571</v>
      </c>
      <c r="Q9" s="11" t="s">
        <v>98</v>
      </c>
      <c r="R9" s="5">
        <v>8</v>
      </c>
      <c r="S9" s="6">
        <v>21506435891</v>
      </c>
      <c r="T9" s="5">
        <v>15</v>
      </c>
      <c r="U9" s="6">
        <v>19125699126</v>
      </c>
      <c r="V9" s="5">
        <v>6</v>
      </c>
      <c r="W9" s="6">
        <v>21272081334</v>
      </c>
      <c r="X9" s="5">
        <v>14</v>
      </c>
      <c r="Y9" s="6">
        <v>37140450462</v>
      </c>
      <c r="Z9" s="5">
        <v>1</v>
      </c>
      <c r="AA9" s="6">
        <v>8629250</v>
      </c>
      <c r="AB9" s="5">
        <v>44</v>
      </c>
      <c r="AC9" s="6">
        <v>99053296063</v>
      </c>
      <c r="AE9" s="4" t="s">
        <v>61</v>
      </c>
      <c r="AF9" s="5">
        <v>4</v>
      </c>
      <c r="AG9" s="91">
        <v>1174458899</v>
      </c>
      <c r="AH9" s="5">
        <v>2</v>
      </c>
      <c r="AI9" s="91">
        <v>667957952</v>
      </c>
      <c r="AJ9" s="5">
        <v>4</v>
      </c>
      <c r="AK9" s="91">
        <v>3189550402</v>
      </c>
      <c r="AL9" s="5">
        <v>8</v>
      </c>
      <c r="AM9" s="91">
        <v>3853031963</v>
      </c>
      <c r="AN9" s="5"/>
      <c r="AO9" s="91"/>
      <c r="AP9" s="5">
        <v>18</v>
      </c>
      <c r="AQ9" s="91">
        <v>8884999216</v>
      </c>
      <c r="AT9" s="11" t="s">
        <v>476</v>
      </c>
      <c r="AU9">
        <v>1</v>
      </c>
      <c r="AV9" s="51">
        <v>360000000</v>
      </c>
      <c r="AY9">
        <v>4228947</v>
      </c>
      <c r="AZ9" s="5">
        <v>2</v>
      </c>
      <c r="BA9" s="5">
        <v>1</v>
      </c>
      <c r="BB9" s="5">
        <v>1</v>
      </c>
      <c r="BC9" s="5">
        <v>2</v>
      </c>
      <c r="BD9" s="5">
        <v>6</v>
      </c>
      <c r="BG9" t="s">
        <v>256</v>
      </c>
      <c r="BH9" s="93">
        <v>4</v>
      </c>
      <c r="BK9" s="16" t="s">
        <v>5107</v>
      </c>
      <c r="BL9" s="17" t="s">
        <v>5108</v>
      </c>
      <c r="BM9" s="18">
        <v>8</v>
      </c>
    </row>
    <row r="10" spans="1:69">
      <c r="A10" s="4" t="s">
        <v>82</v>
      </c>
      <c r="B10" s="5">
        <v>10</v>
      </c>
      <c r="C10" s="5">
        <v>14</v>
      </c>
      <c r="D10" s="5">
        <v>14</v>
      </c>
      <c r="E10" s="5">
        <v>11</v>
      </c>
      <c r="F10" s="5">
        <v>49</v>
      </c>
      <c r="H10" s="4" t="s">
        <v>127</v>
      </c>
      <c r="I10" s="6">
        <v>6717917280</v>
      </c>
      <c r="J10" s="6">
        <v>11063923559</v>
      </c>
      <c r="K10" s="6">
        <v>15206708040</v>
      </c>
      <c r="L10" s="6">
        <v>13712251994</v>
      </c>
      <c r="M10" s="6">
        <v>46700800873</v>
      </c>
      <c r="Q10" s="11" t="s">
        <v>1168</v>
      </c>
      <c r="R10" s="5">
        <v>421</v>
      </c>
      <c r="S10" s="6">
        <v>8966868662</v>
      </c>
      <c r="T10" s="5">
        <v>418</v>
      </c>
      <c r="U10" s="6">
        <v>14651249830</v>
      </c>
      <c r="V10" s="5">
        <v>459</v>
      </c>
      <c r="W10" s="6">
        <v>20503918472</v>
      </c>
      <c r="X10" s="5">
        <v>767</v>
      </c>
      <c r="Y10" s="6">
        <v>27034809000</v>
      </c>
      <c r="Z10" s="5">
        <v>297</v>
      </c>
      <c r="AA10" s="6">
        <v>5208691669</v>
      </c>
      <c r="AB10" s="5">
        <v>2362</v>
      </c>
      <c r="AC10" s="6">
        <v>76365537633</v>
      </c>
      <c r="AE10" s="4" t="s">
        <v>1168</v>
      </c>
      <c r="AF10" s="5">
        <v>421</v>
      </c>
      <c r="AG10" s="91">
        <v>8966868662</v>
      </c>
      <c r="AH10" s="5">
        <v>418</v>
      </c>
      <c r="AI10" s="91">
        <v>14651249830</v>
      </c>
      <c r="AJ10" s="5">
        <v>459</v>
      </c>
      <c r="AK10" s="91">
        <v>20503918472</v>
      </c>
      <c r="AL10" s="5">
        <v>767</v>
      </c>
      <c r="AM10" s="91">
        <v>27034809000</v>
      </c>
      <c r="AN10" s="5">
        <v>297</v>
      </c>
      <c r="AO10" s="91">
        <v>5208691669</v>
      </c>
      <c r="AP10" s="5">
        <v>2362</v>
      </c>
      <c r="AQ10" s="91">
        <v>76365537633</v>
      </c>
      <c r="AT10" s="4" t="s">
        <v>397</v>
      </c>
      <c r="AU10">
        <v>1</v>
      </c>
      <c r="AV10" s="51">
        <v>1978319611</v>
      </c>
      <c r="AY10">
        <v>4825199</v>
      </c>
      <c r="AZ10" s="5">
        <v>1</v>
      </c>
      <c r="BA10" s="5"/>
      <c r="BB10" s="5"/>
      <c r="BC10" s="5"/>
      <c r="BD10" s="5">
        <v>1</v>
      </c>
      <c r="BG10" t="s">
        <v>404</v>
      </c>
      <c r="BH10" s="93">
        <v>15</v>
      </c>
      <c r="BK10" s="19" t="s">
        <v>5109</v>
      </c>
      <c r="BL10" s="20"/>
      <c r="BM10" s="21"/>
    </row>
    <row r="11" spans="1:69">
      <c r="A11" s="4" t="s">
        <v>5110</v>
      </c>
      <c r="B11" s="5"/>
      <c r="C11" s="5">
        <v>2</v>
      </c>
      <c r="D11" s="5"/>
      <c r="E11" s="5"/>
      <c r="F11" s="5">
        <v>2</v>
      </c>
      <c r="H11" s="4" t="s">
        <v>82</v>
      </c>
      <c r="I11" s="6">
        <v>879315739</v>
      </c>
      <c r="J11" s="6">
        <v>3515040330</v>
      </c>
      <c r="K11" s="6">
        <v>2722349060</v>
      </c>
      <c r="L11" s="6">
        <v>2979532672</v>
      </c>
      <c r="M11" s="6">
        <v>10096237801</v>
      </c>
      <c r="Q11" s="11" t="s">
        <v>127</v>
      </c>
      <c r="R11" s="5">
        <v>1</v>
      </c>
      <c r="S11" s="6">
        <v>5205386029</v>
      </c>
      <c r="T11" s="5">
        <v>1</v>
      </c>
      <c r="U11" s="6">
        <v>157985000</v>
      </c>
      <c r="V11" s="5">
        <v>1</v>
      </c>
      <c r="W11" s="6">
        <v>227501109</v>
      </c>
      <c r="X11" s="5">
        <v>1</v>
      </c>
      <c r="Y11" s="6">
        <v>147768000</v>
      </c>
      <c r="Z11" s="5"/>
      <c r="AA11" s="6"/>
      <c r="AB11" s="5">
        <v>4</v>
      </c>
      <c r="AC11" s="6">
        <v>5738640138</v>
      </c>
      <c r="AE11" s="4" t="s">
        <v>127</v>
      </c>
      <c r="AF11" s="5">
        <v>9</v>
      </c>
      <c r="AG11" s="91">
        <v>7200118552</v>
      </c>
      <c r="AH11" s="5">
        <v>32</v>
      </c>
      <c r="AI11" s="91">
        <v>11744755793</v>
      </c>
      <c r="AJ11" s="5">
        <v>30</v>
      </c>
      <c r="AK11" s="91">
        <v>15869692867</v>
      </c>
      <c r="AL11" s="5">
        <v>29</v>
      </c>
      <c r="AM11" s="91">
        <v>13939193798</v>
      </c>
      <c r="AN11" s="5">
        <v>1</v>
      </c>
      <c r="AO11" s="91">
        <v>1978319611</v>
      </c>
      <c r="AP11" s="5">
        <v>101</v>
      </c>
      <c r="AQ11" s="91">
        <v>50732080621</v>
      </c>
      <c r="AT11" s="11" t="s">
        <v>127</v>
      </c>
      <c r="AU11">
        <v>1</v>
      </c>
      <c r="AV11" s="51">
        <v>1978319611</v>
      </c>
      <c r="AY11">
        <v>5222272</v>
      </c>
      <c r="AZ11" s="5"/>
      <c r="BA11" s="5"/>
      <c r="BB11" s="5"/>
      <c r="BC11" s="5">
        <v>2</v>
      </c>
      <c r="BD11" s="5">
        <v>2</v>
      </c>
      <c r="BG11" t="s">
        <v>2105</v>
      </c>
      <c r="BH11" s="93">
        <v>7</v>
      </c>
      <c r="BK11" s="16" t="s">
        <v>5111</v>
      </c>
      <c r="BL11" s="17" t="s">
        <v>5112</v>
      </c>
      <c r="BM11" s="18">
        <v>44</v>
      </c>
    </row>
    <row r="12" spans="1:69">
      <c r="A12" s="4" t="s">
        <v>61</v>
      </c>
      <c r="B12" s="5">
        <v>4</v>
      </c>
      <c r="C12" s="5">
        <v>2</v>
      </c>
      <c r="D12" s="5">
        <v>4</v>
      </c>
      <c r="E12" s="5">
        <v>8</v>
      </c>
      <c r="F12" s="5">
        <v>18</v>
      </c>
      <c r="H12" s="4" t="s">
        <v>61</v>
      </c>
      <c r="I12" s="6">
        <v>1118933499</v>
      </c>
      <c r="J12" s="6">
        <v>408231260</v>
      </c>
      <c r="K12" s="6">
        <v>2626217068</v>
      </c>
      <c r="L12" s="6">
        <v>3582429289</v>
      </c>
      <c r="M12" s="6">
        <v>7735811116</v>
      </c>
      <c r="Q12" s="11" t="s">
        <v>5110</v>
      </c>
      <c r="R12" s="5"/>
      <c r="S12" s="6"/>
      <c r="T12" s="5">
        <v>2</v>
      </c>
      <c r="U12" s="6">
        <v>9836330198</v>
      </c>
      <c r="V12" s="5"/>
      <c r="W12" s="6"/>
      <c r="X12" s="5"/>
      <c r="Y12" s="6"/>
      <c r="Z12" s="5"/>
      <c r="AA12" s="6"/>
      <c r="AB12" s="5">
        <v>2</v>
      </c>
      <c r="AC12" s="6">
        <v>9836330198</v>
      </c>
      <c r="AE12" s="4" t="s">
        <v>82</v>
      </c>
      <c r="AF12" s="5">
        <v>10</v>
      </c>
      <c r="AG12" s="91">
        <v>1077260395</v>
      </c>
      <c r="AH12" s="5">
        <v>14</v>
      </c>
      <c r="AI12" s="91">
        <v>4092950736</v>
      </c>
      <c r="AJ12" s="5">
        <v>14</v>
      </c>
      <c r="AK12" s="91">
        <v>3051275388</v>
      </c>
      <c r="AL12" s="5">
        <v>11</v>
      </c>
      <c r="AM12" s="91">
        <v>3052043264</v>
      </c>
      <c r="AN12" s="5">
        <v>2</v>
      </c>
      <c r="AO12" s="91">
        <v>222703464</v>
      </c>
      <c r="AP12" s="5">
        <v>51</v>
      </c>
      <c r="AQ12" s="91">
        <v>11496233247</v>
      </c>
      <c r="AT12" s="4" t="s">
        <v>197</v>
      </c>
      <c r="AU12">
        <v>1</v>
      </c>
      <c r="AV12" s="51">
        <v>313331927</v>
      </c>
      <c r="AY12">
        <v>5819766</v>
      </c>
      <c r="AZ12" s="5"/>
      <c r="BA12" s="5"/>
      <c r="BB12" s="5">
        <v>1</v>
      </c>
      <c r="BC12" s="5">
        <v>2</v>
      </c>
      <c r="BD12" s="5">
        <v>3</v>
      </c>
      <c r="BG12" t="s">
        <v>1932</v>
      </c>
      <c r="BH12" s="93">
        <v>15</v>
      </c>
      <c r="BK12" s="16" t="s">
        <v>5113</v>
      </c>
      <c r="BL12" s="17" t="s">
        <v>5108</v>
      </c>
      <c r="BM12" s="18">
        <v>0</v>
      </c>
    </row>
    <row r="13" spans="1:69">
      <c r="A13" s="4" t="s">
        <v>1425</v>
      </c>
      <c r="B13" s="5">
        <v>15</v>
      </c>
      <c r="C13" s="5">
        <v>26</v>
      </c>
      <c r="D13" s="5">
        <v>13</v>
      </c>
      <c r="E13" s="5">
        <v>23</v>
      </c>
      <c r="F13" s="5">
        <v>77</v>
      </c>
      <c r="H13" s="4" t="s">
        <v>1425</v>
      </c>
      <c r="I13" s="6">
        <v>912033530.94000006</v>
      </c>
      <c r="J13" s="6">
        <v>2852975495</v>
      </c>
      <c r="K13" s="6">
        <v>1476959486</v>
      </c>
      <c r="L13" s="6">
        <v>2274671294.8200002</v>
      </c>
      <c r="M13" s="6">
        <v>7516639806.7600002</v>
      </c>
      <c r="Q13" s="11" t="s">
        <v>476</v>
      </c>
      <c r="R13" s="5">
        <v>3</v>
      </c>
      <c r="S13" s="6">
        <v>257100000</v>
      </c>
      <c r="T13" s="5">
        <v>1</v>
      </c>
      <c r="U13" s="6">
        <v>238733333</v>
      </c>
      <c r="V13" s="5">
        <v>2</v>
      </c>
      <c r="W13" s="6">
        <v>696666667</v>
      </c>
      <c r="X13" s="5"/>
      <c r="Y13" s="6"/>
      <c r="Z13" s="5">
        <v>1</v>
      </c>
      <c r="AA13" s="6">
        <v>360000000</v>
      </c>
      <c r="AB13" s="5">
        <v>7</v>
      </c>
      <c r="AC13" s="6">
        <v>1552500000</v>
      </c>
      <c r="AE13" s="4" t="s">
        <v>110</v>
      </c>
      <c r="AF13" s="5">
        <v>3</v>
      </c>
      <c r="AG13" s="91">
        <v>825918388</v>
      </c>
      <c r="AH13" s="5">
        <v>11</v>
      </c>
      <c r="AI13" s="91">
        <v>1229613358</v>
      </c>
      <c r="AJ13" s="5">
        <v>6</v>
      </c>
      <c r="AK13" s="91">
        <v>228300284</v>
      </c>
      <c r="AL13" s="5">
        <v>9</v>
      </c>
      <c r="AM13" s="91">
        <v>1964197534</v>
      </c>
      <c r="AN13" s="5"/>
      <c r="AO13" s="91"/>
      <c r="AP13" s="5">
        <v>29</v>
      </c>
      <c r="AQ13" s="91">
        <v>4248029564</v>
      </c>
      <c r="AT13" s="11" t="s">
        <v>294</v>
      </c>
      <c r="AU13">
        <v>1</v>
      </c>
      <c r="AV13" s="51">
        <v>313331927</v>
      </c>
      <c r="AY13">
        <v>5854452</v>
      </c>
      <c r="AZ13" s="5"/>
      <c r="BA13" s="5"/>
      <c r="BB13" s="5"/>
      <c r="BC13" s="5">
        <v>2</v>
      </c>
      <c r="BD13" s="5">
        <v>2</v>
      </c>
      <c r="BG13" t="s">
        <v>3569</v>
      </c>
      <c r="BH13" s="93">
        <v>4</v>
      </c>
      <c r="BK13" s="16" t="s">
        <v>5114</v>
      </c>
      <c r="BL13" s="17" t="s">
        <v>5115</v>
      </c>
      <c r="BM13" s="18">
        <v>44</v>
      </c>
    </row>
    <row r="14" spans="1:69">
      <c r="A14" s="4" t="s">
        <v>110</v>
      </c>
      <c r="B14" s="5">
        <v>3</v>
      </c>
      <c r="C14" s="5">
        <v>11</v>
      </c>
      <c r="D14" s="5">
        <v>6</v>
      </c>
      <c r="E14" s="5">
        <v>9</v>
      </c>
      <c r="F14" s="5">
        <v>29</v>
      </c>
      <c r="H14" s="4" t="s">
        <v>5110</v>
      </c>
      <c r="I14" s="6"/>
      <c r="J14" s="6">
        <v>5773184275</v>
      </c>
      <c r="K14" s="6"/>
      <c r="L14" s="6"/>
      <c r="M14" s="6">
        <v>5773184275</v>
      </c>
      <c r="Q14" s="11" t="s">
        <v>294</v>
      </c>
      <c r="R14" s="5"/>
      <c r="S14" s="6"/>
      <c r="T14" s="5"/>
      <c r="U14" s="6"/>
      <c r="V14" s="5"/>
      <c r="W14" s="6"/>
      <c r="X14" s="5">
        <v>1</v>
      </c>
      <c r="Y14" s="6">
        <v>6767730</v>
      </c>
      <c r="Z14" s="5"/>
      <c r="AA14" s="6"/>
      <c r="AB14" s="5">
        <v>1</v>
      </c>
      <c r="AC14" s="6">
        <v>6767730</v>
      </c>
      <c r="AE14" s="4" t="s">
        <v>294</v>
      </c>
      <c r="AF14" s="5"/>
      <c r="AG14" s="91"/>
      <c r="AH14" s="5">
        <v>3</v>
      </c>
      <c r="AI14" s="91">
        <v>215802316</v>
      </c>
      <c r="AJ14" s="5">
        <v>2</v>
      </c>
      <c r="AK14" s="91">
        <v>190216905</v>
      </c>
      <c r="AL14" s="5">
        <v>2</v>
      </c>
      <c r="AM14" s="91">
        <v>311213179</v>
      </c>
      <c r="AN14" s="5">
        <v>1</v>
      </c>
      <c r="AO14" s="91">
        <v>313331927</v>
      </c>
      <c r="AP14" s="5">
        <v>8</v>
      </c>
      <c r="AQ14" s="91">
        <v>1030564327</v>
      </c>
      <c r="AT14" s="4" t="s">
        <v>156</v>
      </c>
      <c r="AU14">
        <v>2</v>
      </c>
      <c r="AV14" s="51">
        <v>222703464</v>
      </c>
      <c r="AY14">
        <v>5882595</v>
      </c>
      <c r="AZ14" s="5">
        <v>1</v>
      </c>
      <c r="BA14" s="5">
        <v>1</v>
      </c>
      <c r="BB14" s="5">
        <v>1</v>
      </c>
      <c r="BC14" s="5">
        <v>1</v>
      </c>
      <c r="BD14" s="5">
        <v>4</v>
      </c>
      <c r="BG14" t="s">
        <v>1374</v>
      </c>
      <c r="BH14" s="93">
        <v>21</v>
      </c>
      <c r="BK14" s="16" t="s">
        <v>5116</v>
      </c>
      <c r="BL14" s="17" t="s">
        <v>5117</v>
      </c>
      <c r="BM14" s="18">
        <v>3</v>
      </c>
    </row>
    <row r="15" spans="1:69">
      <c r="A15" s="4" t="s">
        <v>376</v>
      </c>
      <c r="B15" s="5">
        <v>2</v>
      </c>
      <c r="C15" s="5">
        <v>2</v>
      </c>
      <c r="D15" s="5">
        <v>4</v>
      </c>
      <c r="E15" s="5"/>
      <c r="F15" s="5">
        <v>8</v>
      </c>
      <c r="H15" s="4" t="s">
        <v>110</v>
      </c>
      <c r="I15" s="6">
        <v>825918388</v>
      </c>
      <c r="J15" s="6">
        <v>1229613358</v>
      </c>
      <c r="K15" s="6">
        <v>228300284</v>
      </c>
      <c r="L15" s="6">
        <v>1964197534</v>
      </c>
      <c r="M15" s="6">
        <v>4248029564</v>
      </c>
      <c r="Q15" s="11" t="s">
        <v>693</v>
      </c>
      <c r="R15" s="5"/>
      <c r="S15" s="6"/>
      <c r="T15" s="5"/>
      <c r="U15" s="6"/>
      <c r="V15" s="5"/>
      <c r="W15" s="6"/>
      <c r="X15" s="5">
        <v>1</v>
      </c>
      <c r="Y15" s="6">
        <v>0</v>
      </c>
      <c r="Z15" s="5"/>
      <c r="AA15" s="6"/>
      <c r="AB15" s="5">
        <v>1</v>
      </c>
      <c r="AC15" s="6">
        <v>0</v>
      </c>
      <c r="AE15" s="4" t="s">
        <v>5110</v>
      </c>
      <c r="AF15" s="5"/>
      <c r="AG15" s="91"/>
      <c r="AH15" s="5">
        <v>2</v>
      </c>
      <c r="AI15" s="91">
        <v>9836330198</v>
      </c>
      <c r="AJ15" s="5"/>
      <c r="AK15" s="91"/>
      <c r="AL15" s="5"/>
      <c r="AM15" s="91"/>
      <c r="AN15" s="5"/>
      <c r="AO15" s="91"/>
      <c r="AP15" s="5">
        <v>2</v>
      </c>
      <c r="AQ15" s="91">
        <v>9836330198</v>
      </c>
      <c r="AT15" s="11" t="s">
        <v>82</v>
      </c>
      <c r="AU15">
        <v>2</v>
      </c>
      <c r="AV15" s="51">
        <v>222703464</v>
      </c>
      <c r="AY15">
        <v>6774729</v>
      </c>
      <c r="AZ15" s="5">
        <v>1</v>
      </c>
      <c r="BA15" s="5"/>
      <c r="BB15" s="5"/>
      <c r="BC15" s="5"/>
      <c r="BD15" s="5">
        <v>1</v>
      </c>
      <c r="BG15" t="s">
        <v>2209</v>
      </c>
      <c r="BH15" s="93">
        <v>1</v>
      </c>
      <c r="BK15" s="19" t="s">
        <v>5118</v>
      </c>
      <c r="BL15" s="20"/>
      <c r="BM15" s="21"/>
    </row>
    <row r="16" spans="1:69">
      <c r="A16" s="4" t="s">
        <v>476</v>
      </c>
      <c r="B16" s="5">
        <v>3</v>
      </c>
      <c r="C16" s="5">
        <v>1</v>
      </c>
      <c r="D16" s="5">
        <v>2</v>
      </c>
      <c r="E16" s="5"/>
      <c r="F16" s="5">
        <v>6</v>
      </c>
      <c r="H16" s="4" t="s">
        <v>376</v>
      </c>
      <c r="I16" s="6">
        <v>223895657</v>
      </c>
      <c r="J16" s="6">
        <v>274295000</v>
      </c>
      <c r="K16" s="6">
        <v>639418639</v>
      </c>
      <c r="L16" s="6"/>
      <c r="M16" s="6">
        <v>1137609296</v>
      </c>
      <c r="Q16" s="11" t="s">
        <v>250</v>
      </c>
      <c r="R16" s="5"/>
      <c r="S16" s="6"/>
      <c r="T16" s="5">
        <v>31</v>
      </c>
      <c r="U16" s="6">
        <v>0</v>
      </c>
      <c r="V16" s="5">
        <v>33</v>
      </c>
      <c r="W16" s="6">
        <v>0</v>
      </c>
      <c r="X16" s="5">
        <v>59</v>
      </c>
      <c r="Y16" s="6">
        <v>0</v>
      </c>
      <c r="Z16" s="5">
        <v>6</v>
      </c>
      <c r="AA16" s="6">
        <v>0</v>
      </c>
      <c r="AB16" s="5">
        <v>129</v>
      </c>
      <c r="AC16" s="6">
        <v>0</v>
      </c>
      <c r="AE16" s="4" t="s">
        <v>98</v>
      </c>
      <c r="AF16" s="5">
        <v>8</v>
      </c>
      <c r="AG16" s="91">
        <v>21506435891</v>
      </c>
      <c r="AH16" s="5">
        <v>15</v>
      </c>
      <c r="AI16" s="91">
        <v>19125699126</v>
      </c>
      <c r="AJ16" s="5">
        <v>6</v>
      </c>
      <c r="AK16" s="91">
        <v>21272081334</v>
      </c>
      <c r="AL16" s="5">
        <v>14</v>
      </c>
      <c r="AM16" s="91">
        <v>37140450462</v>
      </c>
      <c r="AN16" s="5">
        <v>1</v>
      </c>
      <c r="AO16" s="91">
        <v>8629250</v>
      </c>
      <c r="AP16" s="5">
        <v>44</v>
      </c>
      <c r="AQ16" s="91">
        <v>99053296063</v>
      </c>
      <c r="AT16" s="4" t="s">
        <v>1425</v>
      </c>
      <c r="AU16">
        <v>1</v>
      </c>
      <c r="AV16" s="51">
        <v>214200</v>
      </c>
      <c r="AY16">
        <v>6880283</v>
      </c>
      <c r="AZ16" s="5">
        <v>1</v>
      </c>
      <c r="BA16" s="5"/>
      <c r="BB16" s="5"/>
      <c r="BC16" s="5"/>
      <c r="BD16" s="5">
        <v>1</v>
      </c>
      <c r="BG16" t="s">
        <v>226</v>
      </c>
      <c r="BH16" s="93">
        <v>6</v>
      </c>
      <c r="BK16" s="16" t="s">
        <v>5119</v>
      </c>
      <c r="BL16" s="17" t="s">
        <v>5112</v>
      </c>
      <c r="BM16" s="18">
        <v>5</v>
      </c>
    </row>
    <row r="17" spans="1:65">
      <c r="A17" s="4" t="s">
        <v>294</v>
      </c>
      <c r="B17" s="5"/>
      <c r="C17" s="5">
        <v>3</v>
      </c>
      <c r="D17" s="5">
        <v>2</v>
      </c>
      <c r="E17" s="5">
        <v>2</v>
      </c>
      <c r="F17" s="5">
        <v>7</v>
      </c>
      <c r="H17" s="4" t="s">
        <v>476</v>
      </c>
      <c r="I17" s="6">
        <v>223900000</v>
      </c>
      <c r="J17" s="6">
        <v>227733333</v>
      </c>
      <c r="K17" s="6">
        <v>531666667</v>
      </c>
      <c r="L17" s="6"/>
      <c r="M17" s="6">
        <v>983300000</v>
      </c>
      <c r="Q17" s="4" t="s">
        <v>60</v>
      </c>
      <c r="R17" s="5">
        <v>5</v>
      </c>
      <c r="S17" s="6">
        <v>1377534556</v>
      </c>
      <c r="T17" s="5">
        <v>5</v>
      </c>
      <c r="U17" s="6">
        <v>1145479951</v>
      </c>
      <c r="V17" s="5">
        <v>7</v>
      </c>
      <c r="W17" s="6">
        <v>3804009717</v>
      </c>
      <c r="X17" s="5">
        <v>10</v>
      </c>
      <c r="Y17" s="6">
        <v>4007031963</v>
      </c>
      <c r="Z17" s="5"/>
      <c r="AA17" s="6"/>
      <c r="AB17" s="5">
        <v>27</v>
      </c>
      <c r="AC17" s="6">
        <v>10334056187</v>
      </c>
      <c r="AE17" s="4" t="s">
        <v>1425</v>
      </c>
      <c r="AF17" s="5">
        <v>15</v>
      </c>
      <c r="AG17" s="91">
        <v>999069172.94000006</v>
      </c>
      <c r="AH17" s="5">
        <v>26</v>
      </c>
      <c r="AI17" s="91">
        <v>2963401934</v>
      </c>
      <c r="AJ17" s="5">
        <v>13</v>
      </c>
      <c r="AK17" s="91">
        <v>1758514148</v>
      </c>
      <c r="AL17" s="5">
        <v>23</v>
      </c>
      <c r="AM17" s="91">
        <v>2461456400.1199999</v>
      </c>
      <c r="AN17" s="5">
        <v>1</v>
      </c>
      <c r="AO17" s="91">
        <v>214200</v>
      </c>
      <c r="AP17" s="5">
        <v>78</v>
      </c>
      <c r="AQ17" s="91">
        <v>8182655855.0600004</v>
      </c>
      <c r="AT17" s="11" t="s">
        <v>1425</v>
      </c>
      <c r="AU17">
        <v>1</v>
      </c>
      <c r="AV17" s="51">
        <v>214200</v>
      </c>
      <c r="AY17">
        <v>7185210</v>
      </c>
      <c r="AZ17" s="5"/>
      <c r="BA17" s="5"/>
      <c r="BB17" s="5">
        <v>1</v>
      </c>
      <c r="BC17" s="5"/>
      <c r="BD17" s="5">
        <v>1</v>
      </c>
      <c r="BG17" t="s">
        <v>104</v>
      </c>
      <c r="BH17" s="93">
        <v>8</v>
      </c>
      <c r="BK17" s="16" t="s">
        <v>5120</v>
      </c>
      <c r="BL17" s="17" t="s">
        <v>5108</v>
      </c>
      <c r="BM17" s="18">
        <v>13</v>
      </c>
    </row>
    <row r="18" spans="1:65">
      <c r="A18" s="4" t="s">
        <v>693</v>
      </c>
      <c r="B18" s="5"/>
      <c r="C18" s="5"/>
      <c r="D18" s="5"/>
      <c r="E18" s="5">
        <v>4</v>
      </c>
      <c r="F18" s="5">
        <v>4</v>
      </c>
      <c r="H18" s="4" t="s">
        <v>294</v>
      </c>
      <c r="I18" s="6"/>
      <c r="J18" s="6">
        <v>174497731</v>
      </c>
      <c r="K18" s="6">
        <v>188994780</v>
      </c>
      <c r="L18" s="6">
        <v>235996123</v>
      </c>
      <c r="M18" s="6">
        <v>599488634</v>
      </c>
      <c r="Q18" s="11" t="s">
        <v>127</v>
      </c>
      <c r="R18" s="5"/>
      <c r="S18" s="6"/>
      <c r="T18" s="5">
        <v>1</v>
      </c>
      <c r="U18" s="6">
        <v>203226999</v>
      </c>
      <c r="V18" s="5"/>
      <c r="W18" s="6"/>
      <c r="X18" s="5"/>
      <c r="Y18" s="6"/>
      <c r="Z18" s="5"/>
      <c r="AA18" s="6"/>
      <c r="AB18" s="5">
        <v>1</v>
      </c>
      <c r="AC18" s="6">
        <v>203226999</v>
      </c>
      <c r="AE18" s="4" t="s">
        <v>376</v>
      </c>
      <c r="AF18" s="5">
        <v>2</v>
      </c>
      <c r="AG18" s="91">
        <v>223895657</v>
      </c>
      <c r="AH18" s="5">
        <v>2</v>
      </c>
      <c r="AI18" s="91">
        <v>274295000</v>
      </c>
      <c r="AJ18" s="5">
        <v>4</v>
      </c>
      <c r="AK18" s="91">
        <v>639418639</v>
      </c>
      <c r="AL18" s="5"/>
      <c r="AM18" s="91"/>
      <c r="AN18" s="5"/>
      <c r="AO18" s="91"/>
      <c r="AP18" s="5">
        <v>8</v>
      </c>
      <c r="AQ18" s="91">
        <v>1137609296</v>
      </c>
      <c r="AT18" s="4" t="s">
        <v>5100</v>
      </c>
      <c r="AU18">
        <v>290</v>
      </c>
      <c r="AV18" s="51">
        <v>7826885121</v>
      </c>
      <c r="AY18">
        <v>7304906</v>
      </c>
      <c r="AZ18" s="5">
        <v>1</v>
      </c>
      <c r="BA18" s="5">
        <v>2</v>
      </c>
      <c r="BB18" s="5">
        <v>1</v>
      </c>
      <c r="BC18" s="5">
        <v>2</v>
      </c>
      <c r="BD18" s="5">
        <v>6</v>
      </c>
      <c r="BG18" t="s">
        <v>2494</v>
      </c>
      <c r="BH18" s="93">
        <v>3</v>
      </c>
      <c r="BK18" s="16" t="s">
        <v>5121</v>
      </c>
      <c r="BL18" s="17" t="s">
        <v>5108</v>
      </c>
      <c r="BM18" s="18">
        <v>3</v>
      </c>
    </row>
    <row r="19" spans="1:65">
      <c r="A19" s="4" t="s">
        <v>250</v>
      </c>
      <c r="B19" s="5"/>
      <c r="C19" s="5">
        <v>31</v>
      </c>
      <c r="D19" s="5">
        <v>33</v>
      </c>
      <c r="E19" s="5">
        <v>59</v>
      </c>
      <c r="F19" s="5">
        <v>123</v>
      </c>
      <c r="H19" s="4" t="s">
        <v>250</v>
      </c>
      <c r="I19" s="6"/>
      <c r="J19" s="6">
        <v>0</v>
      </c>
      <c r="K19" s="6">
        <v>0</v>
      </c>
      <c r="L19" s="6">
        <v>0</v>
      </c>
      <c r="M19" s="6">
        <v>0</v>
      </c>
      <c r="Q19" s="11" t="s">
        <v>82</v>
      </c>
      <c r="R19" s="5"/>
      <c r="S19" s="6"/>
      <c r="T19" s="5"/>
      <c r="U19" s="6"/>
      <c r="V19" s="5"/>
      <c r="W19" s="6"/>
      <c r="X19" s="5">
        <v>2</v>
      </c>
      <c r="Y19" s="6">
        <v>154000000</v>
      </c>
      <c r="Z19" s="5"/>
      <c r="AA19" s="6"/>
      <c r="AB19" s="5">
        <v>2</v>
      </c>
      <c r="AC19" s="6">
        <v>154000000</v>
      </c>
      <c r="AE19" s="4" t="s">
        <v>476</v>
      </c>
      <c r="AF19" s="5">
        <v>3</v>
      </c>
      <c r="AG19" s="91">
        <v>257100000</v>
      </c>
      <c r="AH19" s="5">
        <v>1</v>
      </c>
      <c r="AI19" s="91">
        <v>238733333</v>
      </c>
      <c r="AJ19" s="5">
        <v>2</v>
      </c>
      <c r="AK19" s="91">
        <v>696666667</v>
      </c>
      <c r="AL19" s="5"/>
      <c r="AM19" s="91"/>
      <c r="AN19" s="5">
        <v>1</v>
      </c>
      <c r="AO19" s="91">
        <v>360000000</v>
      </c>
      <c r="AP19" s="5">
        <v>7</v>
      </c>
      <c r="AQ19" s="91">
        <v>1552500000</v>
      </c>
      <c r="AY19">
        <v>7334491</v>
      </c>
      <c r="AZ19" s="5"/>
      <c r="BA19" s="5"/>
      <c r="BB19" s="5"/>
      <c r="BC19" s="5">
        <v>1</v>
      </c>
      <c r="BD19" s="5">
        <v>1</v>
      </c>
      <c r="BG19" t="s">
        <v>72</v>
      </c>
      <c r="BH19" s="93">
        <v>15</v>
      </c>
      <c r="BK19" s="16" t="s">
        <v>5122</v>
      </c>
      <c r="BL19" s="17" t="s">
        <v>5108</v>
      </c>
      <c r="BM19" s="18">
        <v>4</v>
      </c>
    </row>
    <row r="20" spans="1:65">
      <c r="A20" s="4" t="s">
        <v>1168</v>
      </c>
      <c r="B20" s="5">
        <v>428</v>
      </c>
      <c r="C20" s="5">
        <v>418</v>
      </c>
      <c r="D20" s="5">
        <v>462</v>
      </c>
      <c r="E20" s="5">
        <v>818</v>
      </c>
      <c r="F20" s="5">
        <v>2126</v>
      </c>
      <c r="H20" s="4" t="s">
        <v>693</v>
      </c>
      <c r="I20" s="6"/>
      <c r="J20" s="6"/>
      <c r="K20" s="6"/>
      <c r="L20" s="6">
        <v>0</v>
      </c>
      <c r="M20" s="6">
        <v>0</v>
      </c>
      <c r="Q20" s="11" t="s">
        <v>61</v>
      </c>
      <c r="R20" s="5">
        <v>3</v>
      </c>
      <c r="S20" s="6">
        <v>1153638899</v>
      </c>
      <c r="T20" s="5">
        <v>2</v>
      </c>
      <c r="U20" s="6">
        <v>667957952</v>
      </c>
      <c r="V20" s="5">
        <v>4</v>
      </c>
      <c r="W20" s="6">
        <v>3189550402</v>
      </c>
      <c r="X20" s="5">
        <v>8</v>
      </c>
      <c r="Y20" s="6">
        <v>3853031963</v>
      </c>
      <c r="Z20" s="5"/>
      <c r="AA20" s="6"/>
      <c r="AB20" s="5">
        <v>17</v>
      </c>
      <c r="AC20" s="6">
        <v>8864179216</v>
      </c>
      <c r="AE20" s="4" t="s">
        <v>693</v>
      </c>
      <c r="AF20" s="5"/>
      <c r="AG20" s="91"/>
      <c r="AH20" s="5"/>
      <c r="AI20" s="91"/>
      <c r="AJ20" s="5"/>
      <c r="AK20" s="91"/>
      <c r="AL20" s="5">
        <v>4</v>
      </c>
      <c r="AM20" s="91">
        <v>0</v>
      </c>
      <c r="AN20" s="5"/>
      <c r="AO20" s="91"/>
      <c r="AP20" s="5">
        <v>4</v>
      </c>
      <c r="AQ20" s="91">
        <v>0</v>
      </c>
      <c r="AY20">
        <v>7365712</v>
      </c>
      <c r="AZ20" s="5">
        <v>2</v>
      </c>
      <c r="BA20" s="5"/>
      <c r="BB20" s="5"/>
      <c r="BC20" s="5"/>
      <c r="BD20" s="5">
        <v>2</v>
      </c>
      <c r="BG20" t="s">
        <v>3206</v>
      </c>
      <c r="BH20" s="93">
        <v>4</v>
      </c>
      <c r="BK20" s="16" t="s">
        <v>5123</v>
      </c>
      <c r="BL20" s="17" t="s">
        <v>5124</v>
      </c>
      <c r="BM20" s="18">
        <v>4</v>
      </c>
    </row>
    <row r="21" spans="1:65">
      <c r="A21" s="4" t="s">
        <v>5100</v>
      </c>
      <c r="B21" s="5">
        <v>486</v>
      </c>
      <c r="C21" s="5">
        <v>560</v>
      </c>
      <c r="D21" s="5">
        <v>584</v>
      </c>
      <c r="E21" s="5">
        <v>986</v>
      </c>
      <c r="F21" s="5">
        <v>2616</v>
      </c>
      <c r="H21" s="4" t="s">
        <v>5100</v>
      </c>
      <c r="I21" s="6">
        <v>49364265553.940002</v>
      </c>
      <c r="J21" s="6">
        <v>60641681129</v>
      </c>
      <c r="K21" s="6">
        <v>88967770074</v>
      </c>
      <c r="L21" s="6">
        <v>115368930673.82001</v>
      </c>
      <c r="M21" s="6">
        <v>314342647430.76001</v>
      </c>
      <c r="Q21" s="11" t="s">
        <v>376</v>
      </c>
      <c r="R21" s="5">
        <v>2</v>
      </c>
      <c r="S21" s="6">
        <v>223895657</v>
      </c>
      <c r="T21" s="5">
        <v>2</v>
      </c>
      <c r="U21" s="6">
        <v>274295000</v>
      </c>
      <c r="V21" s="5">
        <v>3</v>
      </c>
      <c r="W21" s="6">
        <v>614459315</v>
      </c>
      <c r="X21" s="5"/>
      <c r="Y21" s="6"/>
      <c r="Z21" s="5"/>
      <c r="AA21" s="6"/>
      <c r="AB21" s="5">
        <v>7</v>
      </c>
      <c r="AC21" s="6">
        <v>1112649972</v>
      </c>
      <c r="AE21" s="4" t="s">
        <v>250</v>
      </c>
      <c r="AF21" s="5"/>
      <c r="AG21" s="91"/>
      <c r="AH21" s="5">
        <v>31</v>
      </c>
      <c r="AI21" s="91">
        <v>0</v>
      </c>
      <c r="AJ21" s="5">
        <v>33</v>
      </c>
      <c r="AK21" s="91">
        <v>0</v>
      </c>
      <c r="AL21" s="5">
        <v>59</v>
      </c>
      <c r="AM21" s="91">
        <v>0</v>
      </c>
      <c r="AN21" s="5">
        <v>6</v>
      </c>
      <c r="AO21" s="91">
        <v>0</v>
      </c>
      <c r="AP21" s="5">
        <v>129</v>
      </c>
      <c r="AQ21" s="91">
        <v>0</v>
      </c>
      <c r="AY21">
        <v>7474826</v>
      </c>
      <c r="AZ21" s="5">
        <v>1</v>
      </c>
      <c r="BA21" s="5"/>
      <c r="BB21" s="5"/>
      <c r="BC21" s="5"/>
      <c r="BD21" s="5">
        <v>1</v>
      </c>
      <c r="BG21" t="s">
        <v>2752</v>
      </c>
      <c r="BH21" s="93">
        <v>6</v>
      </c>
      <c r="BK21" s="16" t="s">
        <v>5125</v>
      </c>
      <c r="BL21" s="17" t="s">
        <v>5108</v>
      </c>
      <c r="BM21" s="18">
        <v>21</v>
      </c>
    </row>
    <row r="22" spans="1:65">
      <c r="Q22" s="4" t="s">
        <v>81</v>
      </c>
      <c r="R22" s="5">
        <v>12</v>
      </c>
      <c r="S22" s="6">
        <v>232766755</v>
      </c>
      <c r="T22" s="5">
        <v>15</v>
      </c>
      <c r="U22" s="6">
        <v>280956572</v>
      </c>
      <c r="V22" s="5">
        <v>11</v>
      </c>
      <c r="W22" s="6">
        <v>224140212</v>
      </c>
      <c r="X22" s="5">
        <v>6</v>
      </c>
      <c r="Y22" s="6">
        <v>124652508</v>
      </c>
      <c r="Z22" s="5"/>
      <c r="AA22" s="6"/>
      <c r="AB22" s="5">
        <v>44</v>
      </c>
      <c r="AC22" s="6">
        <v>862516047</v>
      </c>
      <c r="AE22" s="4" t="s">
        <v>5100</v>
      </c>
      <c r="AF22" s="5">
        <v>479</v>
      </c>
      <c r="AG22" s="91">
        <v>52953052686.940002</v>
      </c>
      <c r="AH22" s="5">
        <v>560</v>
      </c>
      <c r="AI22" s="91">
        <v>73158950803</v>
      </c>
      <c r="AJ22" s="5">
        <v>581</v>
      </c>
      <c r="AK22" s="91">
        <v>95689782961</v>
      </c>
      <c r="AL22" s="5">
        <v>935</v>
      </c>
      <c r="AM22" s="91">
        <v>122435886377.12001</v>
      </c>
      <c r="AN22" s="5">
        <v>310</v>
      </c>
      <c r="AO22" s="91">
        <v>8091890121</v>
      </c>
      <c r="AP22" s="5">
        <v>2865</v>
      </c>
      <c r="AQ22" s="91">
        <v>352329562949.06</v>
      </c>
      <c r="AY22">
        <v>7694570</v>
      </c>
      <c r="AZ22" s="5"/>
      <c r="BA22" s="5">
        <v>1</v>
      </c>
      <c r="BB22" s="5">
        <v>1</v>
      </c>
      <c r="BC22" s="5"/>
      <c r="BD22" s="5">
        <v>2</v>
      </c>
      <c r="BG22" t="s">
        <v>2740</v>
      </c>
      <c r="BH22" s="93">
        <v>6</v>
      </c>
      <c r="BK22" s="16" t="s">
        <v>5126</v>
      </c>
      <c r="BL22" s="17" t="s">
        <v>5124</v>
      </c>
      <c r="BM22" s="18">
        <v>15</v>
      </c>
    </row>
    <row r="23" spans="1:65">
      <c r="H23" s="3" t="s">
        <v>0</v>
      </c>
      <c r="I23" s="5">
        <v>2024</v>
      </c>
      <c r="Q23" s="11" t="s">
        <v>127</v>
      </c>
      <c r="R23" s="5">
        <v>4</v>
      </c>
      <c r="S23" s="6">
        <v>97576571</v>
      </c>
      <c r="T23" s="5">
        <v>8</v>
      </c>
      <c r="U23" s="6">
        <v>145177994</v>
      </c>
      <c r="V23" s="5">
        <v>4</v>
      </c>
      <c r="W23" s="6">
        <v>74482955</v>
      </c>
      <c r="X23" s="5">
        <v>3</v>
      </c>
      <c r="Y23" s="6">
        <v>53293957</v>
      </c>
      <c r="Z23" s="5"/>
      <c r="AA23" s="6"/>
      <c r="AB23" s="5">
        <v>19</v>
      </c>
      <c r="AC23" s="6">
        <v>370531477</v>
      </c>
      <c r="AY23">
        <v>9098134</v>
      </c>
      <c r="AZ23" s="5"/>
      <c r="BA23" s="5"/>
      <c r="BB23" s="5"/>
      <c r="BC23" s="5">
        <v>1</v>
      </c>
      <c r="BD23" s="5">
        <v>1</v>
      </c>
      <c r="BG23" t="s">
        <v>3135</v>
      </c>
      <c r="BH23" s="93">
        <v>4</v>
      </c>
      <c r="BK23" s="16" t="s">
        <v>5127</v>
      </c>
      <c r="BL23" s="17" t="s">
        <v>5117</v>
      </c>
      <c r="BM23" s="18">
        <v>0</v>
      </c>
    </row>
    <row r="24" spans="1:65">
      <c r="H24" s="3" t="s">
        <v>29</v>
      </c>
      <c r="I24" t="s">
        <v>5093</v>
      </c>
      <c r="Q24" s="11" t="s">
        <v>82</v>
      </c>
      <c r="R24" s="5">
        <v>5</v>
      </c>
      <c r="S24" s="6">
        <v>96192924</v>
      </c>
      <c r="T24" s="5">
        <v>2</v>
      </c>
      <c r="U24" s="6">
        <v>58339961</v>
      </c>
      <c r="V24" s="5">
        <v>3</v>
      </c>
      <c r="W24" s="6">
        <v>66984472</v>
      </c>
      <c r="X24" s="5">
        <v>2</v>
      </c>
      <c r="Y24" s="6">
        <v>48275302</v>
      </c>
      <c r="Z24" s="5"/>
      <c r="AA24" s="6"/>
      <c r="AB24" s="5">
        <v>12</v>
      </c>
      <c r="AC24" s="6">
        <v>269792659</v>
      </c>
      <c r="AF24">
        <f t="shared" ref="AF24:AQ24" si="0">SUM(AF17:AF21)</f>
        <v>20</v>
      </c>
      <c r="AG24">
        <f t="shared" si="0"/>
        <v>1480064829.9400001</v>
      </c>
      <c r="AH24">
        <f t="shared" si="0"/>
        <v>60</v>
      </c>
      <c r="AI24">
        <f t="shared" si="0"/>
        <v>3476430267</v>
      </c>
      <c r="AJ24">
        <f t="shared" si="0"/>
        <v>52</v>
      </c>
      <c r="AK24">
        <f t="shared" si="0"/>
        <v>3094599454</v>
      </c>
      <c r="AL24">
        <f t="shared" si="0"/>
        <v>86</v>
      </c>
      <c r="AM24">
        <f t="shared" si="0"/>
        <v>2461456400.1199999</v>
      </c>
      <c r="AN24">
        <f t="shared" si="0"/>
        <v>8</v>
      </c>
      <c r="AO24">
        <f t="shared" si="0"/>
        <v>360214200</v>
      </c>
      <c r="AP24">
        <f t="shared" si="0"/>
        <v>226</v>
      </c>
      <c r="AQ24">
        <f t="shared" si="0"/>
        <v>10872765151.060001</v>
      </c>
      <c r="AY24">
        <v>9398950</v>
      </c>
      <c r="AZ24" s="5">
        <v>2</v>
      </c>
      <c r="BA24" s="5">
        <v>1</v>
      </c>
      <c r="BB24" s="5">
        <v>1</v>
      </c>
      <c r="BC24" s="5">
        <v>2</v>
      </c>
      <c r="BD24" s="5">
        <v>6</v>
      </c>
      <c r="BG24" t="s">
        <v>2685</v>
      </c>
      <c r="BH24" s="93">
        <v>5</v>
      </c>
      <c r="BK24" s="16" t="s">
        <v>5128</v>
      </c>
      <c r="BL24" s="17" t="s">
        <v>5108</v>
      </c>
      <c r="BM24" s="18">
        <v>12</v>
      </c>
    </row>
    <row r="25" spans="1:65">
      <c r="H25" s="3" t="s">
        <v>24</v>
      </c>
      <c r="I25" t="s">
        <v>5093</v>
      </c>
      <c r="Q25" s="11" t="s">
        <v>61</v>
      </c>
      <c r="R25" s="5">
        <v>1</v>
      </c>
      <c r="S25" s="6">
        <v>20820000</v>
      </c>
      <c r="T25" s="5"/>
      <c r="U25" s="6"/>
      <c r="V25" s="5"/>
      <c r="W25" s="6"/>
      <c r="X25" s="5"/>
      <c r="Y25" s="6"/>
      <c r="Z25" s="5"/>
      <c r="AA25" s="6"/>
      <c r="AB25" s="5">
        <v>1</v>
      </c>
      <c r="AC25" s="6">
        <v>20820000</v>
      </c>
      <c r="AY25">
        <v>9530474</v>
      </c>
      <c r="AZ25" s="5"/>
      <c r="BA25" s="5"/>
      <c r="BB25" s="5">
        <v>1</v>
      </c>
      <c r="BC25" s="5"/>
      <c r="BD25" s="5">
        <v>1</v>
      </c>
      <c r="BG25" t="s">
        <v>2793</v>
      </c>
      <c r="BH25" s="93">
        <v>6</v>
      </c>
      <c r="BK25" s="16" t="s">
        <v>5129</v>
      </c>
      <c r="BL25" s="17" t="s">
        <v>5117</v>
      </c>
      <c r="BM25" s="18">
        <v>12</v>
      </c>
    </row>
    <row r="26" spans="1:65">
      <c r="Q26" s="11" t="s">
        <v>110</v>
      </c>
      <c r="R26" s="5">
        <v>2</v>
      </c>
      <c r="S26" s="6">
        <v>18177260</v>
      </c>
      <c r="T26" s="5">
        <v>3</v>
      </c>
      <c r="U26" s="6">
        <v>50838656</v>
      </c>
      <c r="V26" s="5">
        <v>2</v>
      </c>
      <c r="W26" s="6">
        <v>46298766</v>
      </c>
      <c r="X26" s="5">
        <v>1</v>
      </c>
      <c r="Y26" s="6">
        <v>23083249</v>
      </c>
      <c r="Z26" s="5"/>
      <c r="AA26" s="6"/>
      <c r="AB26" s="5">
        <v>8</v>
      </c>
      <c r="AC26" s="6">
        <v>138397931</v>
      </c>
      <c r="AE26" s="3" t="s">
        <v>24</v>
      </c>
      <c r="AF26" t="s">
        <v>5093</v>
      </c>
      <c r="AY26">
        <v>10300499</v>
      </c>
      <c r="AZ26" s="5">
        <v>1</v>
      </c>
      <c r="BA26" s="5">
        <v>1</v>
      </c>
      <c r="BB26" s="5">
        <v>2</v>
      </c>
      <c r="BC26" s="5"/>
      <c r="BD26" s="5">
        <v>4</v>
      </c>
      <c r="BG26" t="s">
        <v>3186</v>
      </c>
      <c r="BH26" s="93">
        <v>4</v>
      </c>
      <c r="BK26" s="16" t="s">
        <v>5130</v>
      </c>
      <c r="BL26" s="17" t="s">
        <v>5108</v>
      </c>
      <c r="BM26" s="18">
        <v>7</v>
      </c>
    </row>
    <row r="27" spans="1:65">
      <c r="B27" s="3" t="s">
        <v>5096</v>
      </c>
      <c r="H27" s="3" t="s">
        <v>7</v>
      </c>
      <c r="I27" t="s">
        <v>5095</v>
      </c>
      <c r="J27" t="s">
        <v>5098</v>
      </c>
      <c r="Q27" s="11" t="s">
        <v>376</v>
      </c>
      <c r="R27" s="5"/>
      <c r="S27" s="6"/>
      <c r="T27" s="5"/>
      <c r="U27" s="6"/>
      <c r="V27" s="5">
        <v>1</v>
      </c>
      <c r="W27" s="6">
        <v>24959324</v>
      </c>
      <c r="X27" s="5"/>
      <c r="Y27" s="6"/>
      <c r="Z27" s="5"/>
      <c r="AA27" s="6"/>
      <c r="AB27" s="5">
        <v>1</v>
      </c>
      <c r="AC27" s="6">
        <v>24959324</v>
      </c>
      <c r="AE27" s="3" t="s">
        <v>29</v>
      </c>
      <c r="AF27" t="s">
        <v>5093</v>
      </c>
      <c r="AY27">
        <v>11413462</v>
      </c>
      <c r="AZ27" s="5"/>
      <c r="BA27" s="5">
        <v>1</v>
      </c>
      <c r="BB27" s="5">
        <v>1</v>
      </c>
      <c r="BC27" s="5">
        <v>1</v>
      </c>
      <c r="BD27" s="5">
        <v>3</v>
      </c>
      <c r="BG27" t="s">
        <v>1216</v>
      </c>
      <c r="BH27" s="93">
        <v>6</v>
      </c>
      <c r="BK27" s="16" t="s">
        <v>5131</v>
      </c>
      <c r="BL27" s="17" t="s">
        <v>5117</v>
      </c>
      <c r="BM27" s="18">
        <v>5</v>
      </c>
    </row>
    <row r="28" spans="1:65">
      <c r="B28" s="5">
        <v>2023</v>
      </c>
      <c r="C28" s="5" t="s">
        <v>5100</v>
      </c>
      <c r="H28" s="4" t="s">
        <v>1168</v>
      </c>
      <c r="I28" s="5">
        <v>297</v>
      </c>
      <c r="J28" s="91">
        <v>5208691669</v>
      </c>
      <c r="Q28" s="11" t="s">
        <v>294</v>
      </c>
      <c r="R28" s="5"/>
      <c r="S28" s="6"/>
      <c r="T28" s="5">
        <v>2</v>
      </c>
      <c r="U28" s="6">
        <v>26599961</v>
      </c>
      <c r="V28" s="5">
        <v>1</v>
      </c>
      <c r="W28" s="6">
        <v>11414695</v>
      </c>
      <c r="X28" s="5"/>
      <c r="Y28" s="6"/>
      <c r="Z28" s="5"/>
      <c r="AA28" s="6"/>
      <c r="AB28" s="5">
        <v>3</v>
      </c>
      <c r="AC28" s="6">
        <v>38014656</v>
      </c>
      <c r="AY28">
        <v>11413464</v>
      </c>
      <c r="AZ28" s="5"/>
      <c r="BA28" s="5"/>
      <c r="BB28" s="5">
        <v>1</v>
      </c>
      <c r="BC28" s="5">
        <v>2</v>
      </c>
      <c r="BD28" s="5">
        <v>3</v>
      </c>
      <c r="BG28" t="s">
        <v>1451</v>
      </c>
      <c r="BH28" s="93">
        <v>44</v>
      </c>
      <c r="BK28" s="16" t="s">
        <v>5132</v>
      </c>
      <c r="BL28" s="17" t="s">
        <v>5117</v>
      </c>
      <c r="BM28" s="18">
        <v>15</v>
      </c>
    </row>
    <row r="29" spans="1:65">
      <c r="A29" t="s">
        <v>5095</v>
      </c>
      <c r="B29" s="5">
        <v>986</v>
      </c>
      <c r="C29" s="5">
        <v>986</v>
      </c>
      <c r="H29" s="4" t="s">
        <v>127</v>
      </c>
      <c r="I29" s="5">
        <v>1</v>
      </c>
      <c r="J29" s="91">
        <v>1978319611</v>
      </c>
      <c r="Q29" s="4" t="s">
        <v>397</v>
      </c>
      <c r="R29" s="5">
        <v>4</v>
      </c>
      <c r="S29" s="6">
        <v>11195902119</v>
      </c>
      <c r="T29" s="5">
        <v>13</v>
      </c>
      <c r="U29" s="6">
        <v>16501376321</v>
      </c>
      <c r="V29" s="5">
        <v>24</v>
      </c>
      <c r="W29" s="6">
        <v>41235628243</v>
      </c>
      <c r="X29" s="5">
        <v>21</v>
      </c>
      <c r="Y29" s="6">
        <v>44943951860</v>
      </c>
      <c r="Z29" s="5">
        <v>1</v>
      </c>
      <c r="AA29" s="6">
        <v>1978319611</v>
      </c>
      <c r="AB29" s="5">
        <v>63</v>
      </c>
      <c r="AC29" s="6">
        <v>115855178154</v>
      </c>
      <c r="AF29" s="3" t="s">
        <v>5096</v>
      </c>
      <c r="AY29">
        <v>11449155</v>
      </c>
      <c r="AZ29" s="5"/>
      <c r="BA29" s="5"/>
      <c r="BB29" s="5">
        <v>1</v>
      </c>
      <c r="BC29" s="5">
        <v>2</v>
      </c>
      <c r="BD29" s="5">
        <v>3</v>
      </c>
      <c r="BG29" t="s">
        <v>145</v>
      </c>
      <c r="BH29" s="93">
        <v>19</v>
      </c>
      <c r="BK29" s="16" t="s">
        <v>5133</v>
      </c>
      <c r="BL29" s="17" t="s">
        <v>5117</v>
      </c>
      <c r="BM29" s="18">
        <v>6</v>
      </c>
    </row>
    <row r="30" spans="1:65">
      <c r="H30" s="4" t="s">
        <v>82</v>
      </c>
      <c r="I30" s="5">
        <v>2</v>
      </c>
      <c r="J30" s="91">
        <v>222703464</v>
      </c>
      <c r="Q30" s="11" t="s">
        <v>398</v>
      </c>
      <c r="R30" s="5">
        <v>3</v>
      </c>
      <c r="S30" s="6">
        <v>10476142247</v>
      </c>
      <c r="T30" s="5">
        <v>2</v>
      </c>
      <c r="U30" s="6">
        <v>7968161227</v>
      </c>
      <c r="V30" s="5">
        <v>6</v>
      </c>
      <c r="W30" s="6">
        <v>27980497951</v>
      </c>
      <c r="X30" s="5">
        <v>7</v>
      </c>
      <c r="Y30" s="6">
        <v>32132379657</v>
      </c>
      <c r="Z30" s="5"/>
      <c r="AA30" s="6"/>
      <c r="AB30" s="5">
        <v>18</v>
      </c>
      <c r="AC30" s="6">
        <v>78557181082</v>
      </c>
      <c r="AF30" s="5">
        <v>2020</v>
      </c>
      <c r="AG30" s="5"/>
      <c r="AH30" s="5">
        <v>2021</v>
      </c>
      <c r="AI30" s="5"/>
      <c r="AJ30" s="5">
        <v>2022</v>
      </c>
      <c r="AK30" s="5"/>
      <c r="AL30" s="5">
        <v>2023</v>
      </c>
      <c r="AM30" s="5"/>
      <c r="AN30" s="5">
        <v>2024</v>
      </c>
      <c r="AO30" s="5"/>
      <c r="AP30" s="5" t="s">
        <v>5101</v>
      </c>
      <c r="AQ30" s="5" t="s">
        <v>5102</v>
      </c>
      <c r="AY30">
        <v>11792579</v>
      </c>
      <c r="AZ30" s="5"/>
      <c r="BA30" s="5">
        <v>1</v>
      </c>
      <c r="BB30" s="5"/>
      <c r="BC30" s="5"/>
      <c r="BD30" s="5">
        <v>1</v>
      </c>
      <c r="BG30" t="s">
        <v>234</v>
      </c>
      <c r="BH30" s="93">
        <v>13</v>
      </c>
      <c r="BK30" s="16" t="s">
        <v>5134</v>
      </c>
      <c r="BL30" s="17" t="s">
        <v>5117</v>
      </c>
      <c r="BM30" s="18">
        <v>15</v>
      </c>
    </row>
    <row r="31" spans="1:65">
      <c r="H31" s="4" t="s">
        <v>294</v>
      </c>
      <c r="I31" s="5">
        <v>1</v>
      </c>
      <c r="J31" s="91">
        <v>313331927</v>
      </c>
      <c r="Q31" s="11" t="s">
        <v>127</v>
      </c>
      <c r="R31" s="5">
        <v>1</v>
      </c>
      <c r="S31" s="6">
        <v>719759872</v>
      </c>
      <c r="T31" s="5">
        <v>10</v>
      </c>
      <c r="U31" s="6">
        <v>8174689594</v>
      </c>
      <c r="V31" s="5">
        <v>16</v>
      </c>
      <c r="W31" s="6">
        <v>12820728460</v>
      </c>
      <c r="X31" s="5">
        <v>13</v>
      </c>
      <c r="Y31" s="6">
        <v>11806572203</v>
      </c>
      <c r="Z31" s="5">
        <v>1</v>
      </c>
      <c r="AA31" s="6">
        <v>1978319611</v>
      </c>
      <c r="AB31" s="5">
        <v>41</v>
      </c>
      <c r="AC31" s="6">
        <v>35500069740</v>
      </c>
      <c r="AE31" s="3" t="s">
        <v>7</v>
      </c>
      <c r="AF31" t="s">
        <v>5095</v>
      </c>
      <c r="AG31" t="s">
        <v>5098</v>
      </c>
      <c r="AH31" t="s">
        <v>5095</v>
      </c>
      <c r="AI31" t="s">
        <v>5098</v>
      </c>
      <c r="AJ31" t="s">
        <v>5095</v>
      </c>
      <c r="AK31" t="s">
        <v>5098</v>
      </c>
      <c r="AL31" t="s">
        <v>5095</v>
      </c>
      <c r="AM31" t="s">
        <v>5098</v>
      </c>
      <c r="AN31" t="s">
        <v>5095</v>
      </c>
      <c r="AO31" t="s">
        <v>5098</v>
      </c>
      <c r="AP31" s="5"/>
      <c r="AQ31" s="5"/>
      <c r="AR31" s="3"/>
      <c r="AS31" s="3"/>
      <c r="AW31" s="3"/>
      <c r="AX31" s="3"/>
      <c r="AY31">
        <v>11800501</v>
      </c>
      <c r="AZ31" s="5">
        <v>1</v>
      </c>
      <c r="BA31" s="5">
        <v>1</v>
      </c>
      <c r="BB31" s="5"/>
      <c r="BC31" s="5"/>
      <c r="BD31" s="5">
        <v>2</v>
      </c>
      <c r="BE31" s="3"/>
      <c r="BF31" s="3"/>
      <c r="BG31" t="s">
        <v>445</v>
      </c>
      <c r="BH31" s="93">
        <v>12</v>
      </c>
      <c r="BI31" s="3"/>
      <c r="BJ31" s="3"/>
      <c r="BK31" s="49" t="s">
        <v>5135</v>
      </c>
      <c r="BL31" s="50" t="s">
        <v>5117</v>
      </c>
      <c r="BM31" s="18">
        <v>19</v>
      </c>
    </row>
    <row r="32" spans="1:65">
      <c r="H32" s="4" t="s">
        <v>98</v>
      </c>
      <c r="I32" s="5">
        <v>1</v>
      </c>
      <c r="J32" s="91">
        <v>8629250</v>
      </c>
      <c r="Q32" s="11" t="s">
        <v>82</v>
      </c>
      <c r="R32" s="5"/>
      <c r="S32" s="6"/>
      <c r="T32" s="5">
        <v>1</v>
      </c>
      <c r="U32" s="6">
        <v>358525500</v>
      </c>
      <c r="V32" s="5">
        <v>2</v>
      </c>
      <c r="W32" s="6">
        <v>434401832</v>
      </c>
      <c r="X32" s="5"/>
      <c r="Y32" s="6"/>
      <c r="Z32" s="5"/>
      <c r="AA32" s="6"/>
      <c r="AB32" s="5">
        <v>3</v>
      </c>
      <c r="AC32" s="6">
        <v>792927332</v>
      </c>
      <c r="AE32" s="4" t="s">
        <v>1169</v>
      </c>
      <c r="AF32" s="5">
        <v>180</v>
      </c>
      <c r="AG32" s="91">
        <v>4916268666</v>
      </c>
      <c r="AH32" s="5">
        <v>202</v>
      </c>
      <c r="AI32" s="91">
        <v>8879538327</v>
      </c>
      <c r="AJ32" s="5">
        <v>286</v>
      </c>
      <c r="AK32" s="91">
        <v>15858216307</v>
      </c>
      <c r="AL32" s="5">
        <v>447</v>
      </c>
      <c r="AM32" s="91">
        <v>20890805166</v>
      </c>
      <c r="AN32" s="5">
        <v>183</v>
      </c>
      <c r="AO32" s="91">
        <v>3901469335</v>
      </c>
      <c r="AP32" s="5">
        <v>1298</v>
      </c>
      <c r="AQ32" s="91">
        <v>54446297801</v>
      </c>
      <c r="AY32">
        <v>11804475</v>
      </c>
      <c r="AZ32" s="5"/>
      <c r="BA32" s="5"/>
      <c r="BB32" s="5"/>
      <c r="BC32" s="5">
        <v>2</v>
      </c>
      <c r="BD32" s="5">
        <v>2</v>
      </c>
      <c r="BG32" t="s">
        <v>89</v>
      </c>
      <c r="BH32" s="93">
        <v>12</v>
      </c>
      <c r="BK32" s="16" t="s">
        <v>5136</v>
      </c>
      <c r="BL32" s="17" t="s">
        <v>5117</v>
      </c>
      <c r="BM32" s="18">
        <v>12</v>
      </c>
    </row>
    <row r="33" spans="1:65">
      <c r="H33" s="4" t="s">
        <v>1425</v>
      </c>
      <c r="I33" s="5">
        <v>1</v>
      </c>
      <c r="J33" s="91">
        <v>214200</v>
      </c>
      <c r="Q33" s="11" t="s">
        <v>110</v>
      </c>
      <c r="R33" s="5"/>
      <c r="S33" s="6"/>
      <c r="T33" s="5"/>
      <c r="U33" s="6"/>
      <c r="V33" s="5"/>
      <c r="W33" s="6"/>
      <c r="X33" s="5">
        <v>1</v>
      </c>
      <c r="Y33" s="6">
        <v>1005000000</v>
      </c>
      <c r="Z33" s="5"/>
      <c r="AA33" s="6"/>
      <c r="AB33" s="5">
        <v>1</v>
      </c>
      <c r="AC33" s="6">
        <v>1005000000</v>
      </c>
      <c r="AE33" s="4" t="s">
        <v>1211</v>
      </c>
      <c r="AF33" s="5">
        <v>241</v>
      </c>
      <c r="AG33" s="91">
        <v>4050599996</v>
      </c>
      <c r="AH33" s="5">
        <v>216</v>
      </c>
      <c r="AI33" s="91">
        <v>5771711503</v>
      </c>
      <c r="AJ33" s="5">
        <v>173</v>
      </c>
      <c r="AK33" s="91">
        <v>4645702165</v>
      </c>
      <c r="AL33" s="5">
        <v>320</v>
      </c>
      <c r="AM33" s="91">
        <v>6144003834</v>
      </c>
      <c r="AN33" s="5">
        <v>114</v>
      </c>
      <c r="AO33" s="91">
        <v>1307222334</v>
      </c>
      <c r="AP33" s="5">
        <v>1064</v>
      </c>
      <c r="AQ33" s="91">
        <v>21919239832</v>
      </c>
      <c r="AY33">
        <v>12124311</v>
      </c>
      <c r="AZ33" s="5">
        <v>1</v>
      </c>
      <c r="BA33" s="5"/>
      <c r="BB33" s="5"/>
      <c r="BC33" s="5"/>
      <c r="BD33" s="5">
        <v>1</v>
      </c>
      <c r="BG33" t="s">
        <v>2906</v>
      </c>
      <c r="BH33" s="93">
        <v>3</v>
      </c>
      <c r="BK33" s="16" t="s">
        <v>5137</v>
      </c>
      <c r="BL33" s="17" t="s">
        <v>5117</v>
      </c>
      <c r="BM33" s="18">
        <v>27</v>
      </c>
    </row>
    <row r="34" spans="1:65">
      <c r="H34" s="4" t="s">
        <v>476</v>
      </c>
      <c r="I34" s="5">
        <v>1</v>
      </c>
      <c r="J34" s="91">
        <v>360000000</v>
      </c>
      <c r="Q34" s="4" t="s">
        <v>197</v>
      </c>
      <c r="R34" s="5">
        <v>4</v>
      </c>
      <c r="S34" s="6">
        <v>995851139</v>
      </c>
      <c r="T34" s="5">
        <v>17</v>
      </c>
      <c r="U34" s="6">
        <v>2416395868</v>
      </c>
      <c r="V34" s="5">
        <v>12</v>
      </c>
      <c r="W34" s="6">
        <v>2070426309</v>
      </c>
      <c r="X34" s="5">
        <v>18</v>
      </c>
      <c r="Y34" s="6">
        <v>2999439319</v>
      </c>
      <c r="Z34" s="5">
        <v>1</v>
      </c>
      <c r="AA34" s="6">
        <v>313331927</v>
      </c>
      <c r="AB34" s="5">
        <v>52</v>
      </c>
      <c r="AC34" s="6">
        <v>8795444562</v>
      </c>
      <c r="AE34" s="4" t="s">
        <v>5100</v>
      </c>
      <c r="AF34" s="5">
        <v>421</v>
      </c>
      <c r="AG34" s="91">
        <v>8966868662</v>
      </c>
      <c r="AH34" s="5">
        <v>418</v>
      </c>
      <c r="AI34" s="91">
        <v>14651249830</v>
      </c>
      <c r="AJ34" s="5">
        <v>459</v>
      </c>
      <c r="AK34" s="91">
        <v>20503918472</v>
      </c>
      <c r="AL34" s="5">
        <v>767</v>
      </c>
      <c r="AM34" s="91">
        <v>27034809000</v>
      </c>
      <c r="AN34" s="5">
        <v>297</v>
      </c>
      <c r="AO34" s="91">
        <v>5208691669</v>
      </c>
      <c r="AP34" s="5">
        <v>2362</v>
      </c>
      <c r="AQ34" s="91">
        <v>76365537633</v>
      </c>
      <c r="AY34">
        <v>12275921</v>
      </c>
      <c r="AZ34" s="5">
        <v>1</v>
      </c>
      <c r="BA34" s="5"/>
      <c r="BB34" s="5"/>
      <c r="BC34" s="5"/>
      <c r="BD34" s="5">
        <v>1</v>
      </c>
      <c r="BG34" t="s">
        <v>547</v>
      </c>
      <c r="BH34" s="93">
        <v>27</v>
      </c>
      <c r="BK34" s="16" t="s">
        <v>5138</v>
      </c>
      <c r="BL34" s="17" t="s">
        <v>5117</v>
      </c>
      <c r="BM34" s="18">
        <v>27</v>
      </c>
    </row>
    <row r="35" spans="1:65">
      <c r="H35" s="4" t="s">
        <v>250</v>
      </c>
      <c r="I35" s="5">
        <v>6</v>
      </c>
      <c r="J35" s="91">
        <v>0</v>
      </c>
      <c r="Q35" s="11" t="s">
        <v>398</v>
      </c>
      <c r="R35" s="5">
        <v>1</v>
      </c>
      <c r="S35" s="6">
        <v>245784823</v>
      </c>
      <c r="T35" s="5">
        <v>1</v>
      </c>
      <c r="U35" s="6">
        <v>150000000</v>
      </c>
      <c r="V35" s="5">
        <v>2</v>
      </c>
      <c r="W35" s="6">
        <v>309649904</v>
      </c>
      <c r="X35" s="5">
        <v>2</v>
      </c>
      <c r="Y35" s="6">
        <v>547111120</v>
      </c>
      <c r="Z35" s="5"/>
      <c r="AA35" s="6"/>
      <c r="AB35" s="5">
        <v>6</v>
      </c>
      <c r="AC35" s="6">
        <v>1252545847</v>
      </c>
      <c r="AY35">
        <v>12538860</v>
      </c>
      <c r="AZ35" s="5">
        <v>2</v>
      </c>
      <c r="BA35" s="5"/>
      <c r="BB35" s="5"/>
      <c r="BC35" s="5"/>
      <c r="BD35" s="5">
        <v>2</v>
      </c>
      <c r="BG35" t="s">
        <v>633</v>
      </c>
      <c r="BH35" s="93">
        <v>27</v>
      </c>
      <c r="BK35" s="16" t="s">
        <v>5139</v>
      </c>
      <c r="BL35" s="17" t="s">
        <v>5117</v>
      </c>
      <c r="BM35" s="18">
        <v>1</v>
      </c>
    </row>
    <row r="36" spans="1:65">
      <c r="H36" s="4" t="s">
        <v>5100</v>
      </c>
      <c r="I36" s="5">
        <v>310</v>
      </c>
      <c r="J36" s="91">
        <v>8091890121</v>
      </c>
      <c r="Q36" s="11" t="s">
        <v>127</v>
      </c>
      <c r="R36" s="5">
        <v>2</v>
      </c>
      <c r="S36" s="6">
        <v>431335764</v>
      </c>
      <c r="T36" s="5">
        <v>10</v>
      </c>
      <c r="U36" s="6">
        <v>1847401938</v>
      </c>
      <c r="V36" s="5">
        <v>8</v>
      </c>
      <c r="W36" s="6">
        <v>1492571682</v>
      </c>
      <c r="X36" s="5">
        <v>12</v>
      </c>
      <c r="Y36" s="6">
        <v>1931559638</v>
      </c>
      <c r="Z36" s="5"/>
      <c r="AA36" s="6"/>
      <c r="AB36" s="5">
        <v>32</v>
      </c>
      <c r="AC36" s="6">
        <v>5702869022</v>
      </c>
      <c r="AF36">
        <v>479</v>
      </c>
      <c r="AG36">
        <v>52953052686.940002</v>
      </c>
      <c r="AH36">
        <v>560</v>
      </c>
      <c r="AI36">
        <v>73158950803</v>
      </c>
      <c r="AJ36">
        <v>581</v>
      </c>
      <c r="AK36">
        <v>95689782961</v>
      </c>
      <c r="AL36">
        <v>935</v>
      </c>
      <c r="AM36">
        <v>122435886377.12001</v>
      </c>
      <c r="AN36">
        <v>310</v>
      </c>
      <c r="AO36">
        <v>8091890121</v>
      </c>
      <c r="AP36">
        <v>2865</v>
      </c>
      <c r="AQ36">
        <v>352329562949.06</v>
      </c>
      <c r="AY36">
        <v>12628899</v>
      </c>
      <c r="AZ36" s="5"/>
      <c r="BA36" s="5"/>
      <c r="BB36" s="5"/>
      <c r="BC36" s="5">
        <v>1</v>
      </c>
      <c r="BD36" s="5">
        <v>1</v>
      </c>
      <c r="BG36" t="s">
        <v>161</v>
      </c>
      <c r="BH36" s="93">
        <v>12</v>
      </c>
      <c r="BK36" s="16" t="s">
        <v>5140</v>
      </c>
      <c r="BL36" s="17" t="s">
        <v>5117</v>
      </c>
      <c r="BM36" s="18">
        <v>5</v>
      </c>
    </row>
    <row r="37" spans="1:65">
      <c r="Q37" s="11" t="s">
        <v>82</v>
      </c>
      <c r="R37" s="5">
        <v>1</v>
      </c>
      <c r="S37" s="6">
        <v>318730552</v>
      </c>
      <c r="T37" s="5">
        <v>4</v>
      </c>
      <c r="U37" s="6">
        <v>168563138</v>
      </c>
      <c r="V37" s="5"/>
      <c r="W37" s="6"/>
      <c r="X37" s="5"/>
      <c r="Y37" s="6"/>
      <c r="Z37" s="5"/>
      <c r="AA37" s="6"/>
      <c r="AB37" s="5">
        <v>5</v>
      </c>
      <c r="AC37" s="6">
        <v>487293690</v>
      </c>
      <c r="AF37">
        <v>479</v>
      </c>
      <c r="AG37">
        <v>52953052686.940002</v>
      </c>
      <c r="AH37">
        <v>560</v>
      </c>
      <c r="AI37">
        <v>73158950803</v>
      </c>
      <c r="AJ37">
        <v>581</v>
      </c>
      <c r="AK37">
        <v>95689782961</v>
      </c>
      <c r="AL37">
        <v>935</v>
      </c>
      <c r="AM37">
        <v>122435886377.12001</v>
      </c>
      <c r="AN37">
        <v>310</v>
      </c>
      <c r="AO37">
        <v>8091890121</v>
      </c>
      <c r="AP37">
        <v>2865</v>
      </c>
      <c r="AQ37">
        <v>352329562949.06</v>
      </c>
      <c r="AY37">
        <v>12642843</v>
      </c>
      <c r="AZ37" s="5"/>
      <c r="BA37" s="5"/>
      <c r="BB37" s="5">
        <v>1</v>
      </c>
      <c r="BC37" s="5"/>
      <c r="BD37" s="5">
        <v>1</v>
      </c>
      <c r="BG37" t="s">
        <v>2373</v>
      </c>
      <c r="BH37" s="93">
        <v>3</v>
      </c>
      <c r="BK37" s="22" t="s">
        <v>5141</v>
      </c>
      <c r="BL37" s="23" t="s">
        <v>5142</v>
      </c>
      <c r="BM37" s="24">
        <f>SUM(BM7:BM36)</f>
        <v>327</v>
      </c>
    </row>
    <row r="38" spans="1:65">
      <c r="Q38" s="11" t="s">
        <v>110</v>
      </c>
      <c r="R38" s="5"/>
      <c r="S38" s="6"/>
      <c r="T38" s="5">
        <v>1</v>
      </c>
      <c r="U38" s="6">
        <v>61228437</v>
      </c>
      <c r="V38" s="5">
        <v>1</v>
      </c>
      <c r="W38" s="6">
        <v>89402513</v>
      </c>
      <c r="X38" s="5">
        <v>3</v>
      </c>
      <c r="Y38" s="6">
        <v>216323112</v>
      </c>
      <c r="Z38" s="5"/>
      <c r="AA38" s="6"/>
      <c r="AB38" s="5">
        <v>5</v>
      </c>
      <c r="AC38" s="6">
        <v>366954062</v>
      </c>
      <c r="AF38">
        <f t="shared" ref="AF38:AQ38" si="1">AF36-AF37</f>
        <v>0</v>
      </c>
      <c r="AG38">
        <f t="shared" si="1"/>
        <v>0</v>
      </c>
      <c r="AH38">
        <f t="shared" si="1"/>
        <v>0</v>
      </c>
      <c r="AI38">
        <f t="shared" si="1"/>
        <v>0</v>
      </c>
      <c r="AJ38">
        <f t="shared" si="1"/>
        <v>0</v>
      </c>
      <c r="AK38">
        <f t="shared" si="1"/>
        <v>0</v>
      </c>
      <c r="AL38">
        <f t="shared" si="1"/>
        <v>0</v>
      </c>
      <c r="AM38">
        <f t="shared" si="1"/>
        <v>0</v>
      </c>
      <c r="AN38">
        <f t="shared" si="1"/>
        <v>0</v>
      </c>
      <c r="AO38">
        <f t="shared" si="1"/>
        <v>0</v>
      </c>
      <c r="AP38">
        <f t="shared" si="1"/>
        <v>0</v>
      </c>
      <c r="AQ38">
        <f t="shared" si="1"/>
        <v>0</v>
      </c>
      <c r="AY38">
        <v>12749599</v>
      </c>
      <c r="AZ38" s="5"/>
      <c r="BA38" s="5"/>
      <c r="BB38" s="5">
        <v>1</v>
      </c>
      <c r="BC38" s="5"/>
      <c r="BD38" s="5">
        <v>1</v>
      </c>
      <c r="BG38" t="s">
        <v>4362</v>
      </c>
      <c r="BH38" s="93">
        <v>5</v>
      </c>
    </row>
    <row r="39" spans="1:65">
      <c r="Q39" s="11" t="s">
        <v>294</v>
      </c>
      <c r="R39" s="5"/>
      <c r="S39" s="6"/>
      <c r="T39" s="5">
        <v>1</v>
      </c>
      <c r="U39" s="6">
        <v>189202355</v>
      </c>
      <c r="V39" s="5">
        <v>1</v>
      </c>
      <c r="W39" s="6">
        <v>178802210</v>
      </c>
      <c r="X39" s="5">
        <v>1</v>
      </c>
      <c r="Y39" s="6">
        <v>304445449</v>
      </c>
      <c r="Z39" s="5">
        <v>1</v>
      </c>
      <c r="AA39" s="6">
        <v>313331927</v>
      </c>
      <c r="AB39" s="5">
        <v>4</v>
      </c>
      <c r="AC39" s="6">
        <v>985781941</v>
      </c>
      <c r="AY39">
        <v>13255143</v>
      </c>
      <c r="AZ39" s="5"/>
      <c r="BA39" s="5">
        <v>1</v>
      </c>
      <c r="BB39" s="5"/>
      <c r="BC39" s="5"/>
      <c r="BD39" s="5">
        <v>1</v>
      </c>
      <c r="BG39" t="s">
        <v>5100</v>
      </c>
      <c r="BH39" s="5">
        <v>327</v>
      </c>
      <c r="BM39" s="90"/>
    </row>
    <row r="40" spans="1:65">
      <c r="A40" s="4"/>
      <c r="B40" s="5"/>
      <c r="C40" s="5"/>
      <c r="D40" s="5"/>
      <c r="E40" s="5"/>
      <c r="F40" s="5"/>
      <c r="Q40" s="4" t="s">
        <v>156</v>
      </c>
      <c r="R40" s="5">
        <v>6</v>
      </c>
      <c r="S40" s="6">
        <v>2216138363</v>
      </c>
      <c r="T40" s="5">
        <v>16</v>
      </c>
      <c r="U40" s="6">
        <v>5841342670</v>
      </c>
      <c r="V40" s="5">
        <v>13</v>
      </c>
      <c r="W40" s="6">
        <v>3896896750</v>
      </c>
      <c r="X40" s="5">
        <v>14</v>
      </c>
      <c r="Y40" s="6">
        <v>3569559135</v>
      </c>
      <c r="Z40" s="5">
        <v>2</v>
      </c>
      <c r="AA40" s="6">
        <v>222703464</v>
      </c>
      <c r="AB40" s="5">
        <v>51</v>
      </c>
      <c r="AC40" s="6">
        <v>15746640382</v>
      </c>
      <c r="AY40">
        <v>14137688</v>
      </c>
      <c r="AZ40" s="5"/>
      <c r="BA40" s="5"/>
      <c r="BB40" s="5">
        <v>1</v>
      </c>
      <c r="BC40" s="5">
        <v>1</v>
      </c>
      <c r="BD40" s="5">
        <v>2</v>
      </c>
      <c r="BM40" s="90"/>
    </row>
    <row r="41" spans="1:65">
      <c r="A41" s="4"/>
      <c r="B41" s="5"/>
      <c r="C41" s="5"/>
      <c r="D41" s="5"/>
      <c r="E41" s="5"/>
      <c r="F41" s="5"/>
      <c r="Q41" s="11" t="s">
        <v>127</v>
      </c>
      <c r="R41" s="5">
        <v>1</v>
      </c>
      <c r="S41" s="6">
        <v>746060316</v>
      </c>
      <c r="T41" s="5">
        <v>2</v>
      </c>
      <c r="U41" s="6">
        <v>1216274268</v>
      </c>
      <c r="V41" s="5">
        <v>1</v>
      </c>
      <c r="W41" s="6">
        <v>1254408661</v>
      </c>
      <c r="X41" s="5"/>
      <c r="Y41" s="6"/>
      <c r="Z41" s="5"/>
      <c r="AA41" s="6"/>
      <c r="AB41" s="5">
        <v>4</v>
      </c>
      <c r="AC41" s="6">
        <v>3216743245</v>
      </c>
      <c r="AY41">
        <v>14296118</v>
      </c>
      <c r="AZ41" s="5">
        <v>2</v>
      </c>
      <c r="BA41" s="5">
        <v>1</v>
      </c>
      <c r="BB41" s="5">
        <v>1</v>
      </c>
      <c r="BC41" s="5">
        <v>1</v>
      </c>
      <c r="BD41" s="5">
        <v>5</v>
      </c>
      <c r="BM41" s="90"/>
    </row>
    <row r="42" spans="1:65">
      <c r="Q42" s="11" t="s">
        <v>82</v>
      </c>
      <c r="R42" s="5">
        <v>4</v>
      </c>
      <c r="S42" s="6">
        <v>662336919</v>
      </c>
      <c r="T42" s="5">
        <v>7</v>
      </c>
      <c r="U42" s="6">
        <v>3507522137</v>
      </c>
      <c r="V42" s="5">
        <v>9</v>
      </c>
      <c r="W42" s="6">
        <v>2549889084</v>
      </c>
      <c r="X42" s="5">
        <v>7</v>
      </c>
      <c r="Y42" s="6">
        <v>2849767962</v>
      </c>
      <c r="Z42" s="5">
        <v>2</v>
      </c>
      <c r="AA42" s="6">
        <v>222703464</v>
      </c>
      <c r="AB42" s="5">
        <v>29</v>
      </c>
      <c r="AC42" s="6">
        <v>9792219566</v>
      </c>
      <c r="AY42">
        <v>16110654</v>
      </c>
      <c r="AZ42" s="5"/>
      <c r="BA42" s="5">
        <v>1</v>
      </c>
      <c r="BB42" s="5"/>
      <c r="BC42" s="5"/>
      <c r="BD42" s="5">
        <v>1</v>
      </c>
    </row>
    <row r="43" spans="1:65">
      <c r="Q43" s="11" t="s">
        <v>110</v>
      </c>
      <c r="R43" s="5">
        <v>1</v>
      </c>
      <c r="S43" s="6">
        <v>807741128</v>
      </c>
      <c r="T43" s="5">
        <v>7</v>
      </c>
      <c r="U43" s="6">
        <v>1117546265</v>
      </c>
      <c r="V43" s="5">
        <v>3</v>
      </c>
      <c r="W43" s="6">
        <v>92599005</v>
      </c>
      <c r="X43" s="5">
        <v>4</v>
      </c>
      <c r="Y43" s="6">
        <v>719791173</v>
      </c>
      <c r="Z43" s="5"/>
      <c r="AA43" s="6"/>
      <c r="AB43" s="5">
        <v>15</v>
      </c>
      <c r="AC43" s="6">
        <v>2737677571</v>
      </c>
      <c r="AY43">
        <v>19084852</v>
      </c>
      <c r="AZ43" s="5"/>
      <c r="BA43" s="5">
        <v>1</v>
      </c>
      <c r="BB43" s="5"/>
      <c r="BC43" s="5"/>
      <c r="BD43" s="5">
        <v>1</v>
      </c>
    </row>
    <row r="44" spans="1:65">
      <c r="Q44" s="11" t="s">
        <v>693</v>
      </c>
      <c r="R44" s="5"/>
      <c r="S44" s="6"/>
      <c r="T44" s="5"/>
      <c r="U44" s="6"/>
      <c r="V44" s="5"/>
      <c r="W44" s="6"/>
      <c r="X44" s="5">
        <v>3</v>
      </c>
      <c r="Y44" s="6">
        <v>0</v>
      </c>
      <c r="Z44" s="5"/>
      <c r="AA44" s="6"/>
      <c r="AB44" s="5">
        <v>3</v>
      </c>
      <c r="AC44" s="6">
        <v>0</v>
      </c>
      <c r="AY44">
        <v>19111762</v>
      </c>
      <c r="AZ44" s="5">
        <v>2</v>
      </c>
      <c r="BA44" s="5">
        <v>1</v>
      </c>
      <c r="BB44" s="5">
        <v>1</v>
      </c>
      <c r="BC44" s="5">
        <v>1</v>
      </c>
      <c r="BD44" s="5">
        <v>5</v>
      </c>
    </row>
    <row r="45" spans="1:65">
      <c r="Q45" s="4" t="s">
        <v>1425</v>
      </c>
      <c r="R45" s="5">
        <v>15</v>
      </c>
      <c r="S45" s="6">
        <v>999069172.94000006</v>
      </c>
      <c r="T45" s="5">
        <v>26</v>
      </c>
      <c r="U45" s="6">
        <v>2963401934</v>
      </c>
      <c r="V45" s="5">
        <v>13</v>
      </c>
      <c r="W45" s="6">
        <v>1758514148</v>
      </c>
      <c r="X45" s="5">
        <v>23</v>
      </c>
      <c r="Y45" s="6">
        <v>2461456400.1199999</v>
      </c>
      <c r="Z45" s="5">
        <v>1</v>
      </c>
      <c r="AA45" s="6">
        <v>214200</v>
      </c>
      <c r="AB45" s="5">
        <v>78</v>
      </c>
      <c r="AC45" s="6">
        <v>8182655855.0600004</v>
      </c>
      <c r="AY45">
        <v>19155255</v>
      </c>
      <c r="AZ45" s="5">
        <v>1</v>
      </c>
      <c r="BA45" s="5"/>
      <c r="BB45" s="5"/>
      <c r="BC45" s="5"/>
      <c r="BD45" s="5">
        <v>1</v>
      </c>
    </row>
    <row r="46" spans="1:65">
      <c r="Q46" s="11" t="s">
        <v>1425</v>
      </c>
      <c r="R46" s="5">
        <v>15</v>
      </c>
      <c r="S46" s="6">
        <v>999069172.94000006</v>
      </c>
      <c r="T46" s="5">
        <v>26</v>
      </c>
      <c r="U46" s="6">
        <v>2963401934</v>
      </c>
      <c r="V46" s="5">
        <v>13</v>
      </c>
      <c r="W46" s="6">
        <v>1758514148</v>
      </c>
      <c r="X46" s="5">
        <v>23</v>
      </c>
      <c r="Y46" s="6">
        <v>2461456400.1199999</v>
      </c>
      <c r="Z46" s="5">
        <v>1</v>
      </c>
      <c r="AA46" s="6">
        <v>214200</v>
      </c>
      <c r="AB46" s="5">
        <v>78</v>
      </c>
      <c r="AC46" s="6">
        <v>8182655855.0600004</v>
      </c>
      <c r="AY46">
        <v>19196188</v>
      </c>
      <c r="AZ46" s="5"/>
      <c r="BA46" s="5">
        <v>1</v>
      </c>
      <c r="BB46" s="5">
        <v>1</v>
      </c>
      <c r="BC46" s="5">
        <v>1</v>
      </c>
      <c r="BD46" s="5">
        <v>3</v>
      </c>
    </row>
    <row r="47" spans="1:65">
      <c r="Q47" s="4" t="s">
        <v>5100</v>
      </c>
      <c r="R47" s="5">
        <v>479</v>
      </c>
      <c r="S47" s="6">
        <v>52953052686.940002</v>
      </c>
      <c r="T47" s="5">
        <v>560</v>
      </c>
      <c r="U47" s="6">
        <v>73158950803</v>
      </c>
      <c r="V47" s="5">
        <v>581</v>
      </c>
      <c r="W47" s="6">
        <v>95689782961</v>
      </c>
      <c r="X47" s="5">
        <v>935</v>
      </c>
      <c r="Y47" s="6">
        <v>122435886377.12001</v>
      </c>
      <c r="Z47" s="5">
        <v>310</v>
      </c>
      <c r="AA47" s="6">
        <v>8091890121</v>
      </c>
      <c r="AB47" s="5">
        <v>2865</v>
      </c>
      <c r="AC47" s="6">
        <v>352329562949.06</v>
      </c>
      <c r="AY47">
        <v>19215092</v>
      </c>
      <c r="AZ47" s="5">
        <v>1</v>
      </c>
      <c r="BA47" s="5"/>
      <c r="BB47" s="5"/>
      <c r="BC47" s="5"/>
      <c r="BD47" s="5">
        <v>1</v>
      </c>
    </row>
    <row r="48" spans="1:65">
      <c r="AY48">
        <v>19266126</v>
      </c>
      <c r="AZ48" s="5">
        <v>2</v>
      </c>
      <c r="BA48" s="5">
        <v>1</v>
      </c>
      <c r="BB48" s="5">
        <v>1</v>
      </c>
      <c r="BC48" s="5"/>
      <c r="BD48" s="5">
        <v>4</v>
      </c>
    </row>
    <row r="49" spans="17:56">
      <c r="R49" s="5">
        <f t="shared" ref="R49:AC49" si="2">SUM(R11:R16)</f>
        <v>4</v>
      </c>
      <c r="S49" s="6">
        <f t="shared" si="2"/>
        <v>5462486029</v>
      </c>
      <c r="T49" s="5">
        <f t="shared" si="2"/>
        <v>35</v>
      </c>
      <c r="U49" s="6">
        <f t="shared" si="2"/>
        <v>10233048531</v>
      </c>
      <c r="V49" s="5">
        <f t="shared" si="2"/>
        <v>36</v>
      </c>
      <c r="W49" s="6">
        <f t="shared" si="2"/>
        <v>924167776</v>
      </c>
      <c r="X49" s="5">
        <f t="shared" si="2"/>
        <v>62</v>
      </c>
      <c r="Y49" s="6">
        <f t="shared" si="2"/>
        <v>154535730</v>
      </c>
      <c r="Z49" s="5">
        <f t="shared" si="2"/>
        <v>7</v>
      </c>
      <c r="AA49" s="6">
        <f t="shared" si="2"/>
        <v>360000000</v>
      </c>
      <c r="AB49" s="5">
        <f t="shared" si="2"/>
        <v>144</v>
      </c>
      <c r="AC49" s="6">
        <f t="shared" si="2"/>
        <v>17134238066</v>
      </c>
      <c r="AY49">
        <v>19301839</v>
      </c>
      <c r="AZ49" s="5">
        <v>2</v>
      </c>
      <c r="BA49" s="5">
        <v>1</v>
      </c>
      <c r="BB49" s="5">
        <v>1</v>
      </c>
      <c r="BC49" s="5">
        <v>2</v>
      </c>
      <c r="BD49" s="5">
        <v>6</v>
      </c>
    </row>
    <row r="50" spans="17:56">
      <c r="AY50">
        <v>19327707</v>
      </c>
      <c r="AZ50" s="5"/>
      <c r="BA50" s="5"/>
      <c r="BB50" s="5"/>
      <c r="BC50" s="5">
        <v>1</v>
      </c>
      <c r="BD50" s="5">
        <v>1</v>
      </c>
    </row>
    <row r="51" spans="17:56">
      <c r="AY51">
        <v>19366445</v>
      </c>
      <c r="AZ51" s="5"/>
      <c r="BA51" s="5"/>
      <c r="BB51" s="5"/>
      <c r="BC51" s="5">
        <v>1</v>
      </c>
      <c r="BD51" s="5">
        <v>1</v>
      </c>
    </row>
    <row r="52" spans="17:56">
      <c r="Q52" s="3" t="s">
        <v>24</v>
      </c>
      <c r="R52" t="s">
        <v>5093</v>
      </c>
      <c r="AY52">
        <v>19378779</v>
      </c>
      <c r="AZ52" s="5"/>
      <c r="BA52" s="5"/>
      <c r="BB52" s="5">
        <v>1</v>
      </c>
      <c r="BC52" s="5">
        <v>1</v>
      </c>
      <c r="BD52" s="5">
        <v>2</v>
      </c>
    </row>
    <row r="53" spans="17:56">
      <c r="Q53" s="3" t="s">
        <v>29</v>
      </c>
      <c r="R53" t="s">
        <v>5093</v>
      </c>
      <c r="AY53">
        <v>19392943</v>
      </c>
      <c r="AZ53" s="5"/>
      <c r="BA53" s="5"/>
      <c r="BB53" s="5">
        <v>1</v>
      </c>
      <c r="BC53" s="5">
        <v>1</v>
      </c>
      <c r="BD53" s="5">
        <v>2</v>
      </c>
    </row>
    <row r="54" spans="17:56">
      <c r="AY54">
        <v>19399001</v>
      </c>
      <c r="AZ54" s="5">
        <v>1</v>
      </c>
      <c r="BA54" s="5"/>
      <c r="BB54" s="5"/>
      <c r="BC54" s="5"/>
      <c r="BD54" s="5">
        <v>1</v>
      </c>
    </row>
    <row r="55" spans="17:56">
      <c r="R55" s="3" t="s">
        <v>5096</v>
      </c>
      <c r="AY55">
        <v>19450501</v>
      </c>
      <c r="AZ55" s="5"/>
      <c r="BA55" s="5"/>
      <c r="BB55" s="5">
        <v>1</v>
      </c>
      <c r="BC55" s="5">
        <v>1</v>
      </c>
      <c r="BD55" s="5">
        <v>2</v>
      </c>
    </row>
    <row r="56" spans="17:56">
      <c r="R56" s="5">
        <v>2020</v>
      </c>
      <c r="S56" s="5"/>
      <c r="T56" s="5">
        <v>2021</v>
      </c>
      <c r="U56" s="5"/>
      <c r="V56" s="5">
        <v>2022</v>
      </c>
      <c r="W56" s="5"/>
      <c r="X56" s="5">
        <v>2023</v>
      </c>
      <c r="Y56" s="5"/>
      <c r="Z56" s="5">
        <v>2024</v>
      </c>
      <c r="AA56" s="5"/>
      <c r="AB56" s="5" t="s">
        <v>5101</v>
      </c>
      <c r="AC56" s="5" t="s">
        <v>5102</v>
      </c>
      <c r="AY56">
        <v>19452944</v>
      </c>
      <c r="AZ56" s="5"/>
      <c r="BA56" s="5"/>
      <c r="BB56" s="5">
        <v>1</v>
      </c>
      <c r="BC56" s="5">
        <v>1</v>
      </c>
      <c r="BD56" s="5">
        <v>2</v>
      </c>
    </row>
    <row r="57" spans="17:56">
      <c r="Q57" s="3" t="s">
        <v>7</v>
      </c>
      <c r="R57" t="s">
        <v>5095</v>
      </c>
      <c r="S57" t="s">
        <v>5098</v>
      </c>
      <c r="T57" t="s">
        <v>5095</v>
      </c>
      <c r="U57" t="s">
        <v>5098</v>
      </c>
      <c r="V57" t="s">
        <v>5095</v>
      </c>
      <c r="W57" t="s">
        <v>5098</v>
      </c>
      <c r="X57" t="s">
        <v>5095</v>
      </c>
      <c r="Y57" t="s">
        <v>5098</v>
      </c>
      <c r="Z57" t="s">
        <v>5095</v>
      </c>
      <c r="AA57" t="s">
        <v>5098</v>
      </c>
      <c r="AB57" s="5"/>
      <c r="AC57" s="5"/>
      <c r="AD57" s="3"/>
      <c r="AE57" s="3"/>
      <c r="AF57" s="3"/>
      <c r="AG57" s="3"/>
      <c r="AH57" s="3"/>
      <c r="AI57" s="3"/>
      <c r="AJ57" s="3"/>
      <c r="AK57" s="3"/>
      <c r="AL57" s="3"/>
      <c r="AM57" s="3"/>
      <c r="AN57" s="3"/>
      <c r="AO57" s="3"/>
      <c r="AP57" s="3"/>
      <c r="AQ57" s="3"/>
      <c r="AR57" s="3"/>
      <c r="AS57" s="3"/>
      <c r="AT57" s="3" t="s">
        <v>7</v>
      </c>
      <c r="AU57" t="s">
        <v>5095</v>
      </c>
      <c r="AV57" s="10" t="s">
        <v>5097</v>
      </c>
      <c r="AW57" s="3"/>
      <c r="AX57" s="3"/>
      <c r="AY57">
        <v>19455549</v>
      </c>
      <c r="AZ57" s="5">
        <v>2</v>
      </c>
      <c r="BA57" s="5"/>
      <c r="BB57" s="5"/>
      <c r="BC57" s="5"/>
      <c r="BD57" s="5">
        <v>2</v>
      </c>
    </row>
    <row r="58" spans="17:56">
      <c r="Q58" s="4" t="s">
        <v>97</v>
      </c>
      <c r="R58" s="5">
        <v>421</v>
      </c>
      <c r="S58" s="91">
        <v>8966868662</v>
      </c>
      <c r="T58" s="5">
        <v>418</v>
      </c>
      <c r="U58" s="91">
        <v>14651249830</v>
      </c>
      <c r="V58" s="5">
        <v>459</v>
      </c>
      <c r="W58" s="91">
        <v>20503918472</v>
      </c>
      <c r="X58" s="5">
        <v>767</v>
      </c>
      <c r="Y58" s="91">
        <v>27034809000</v>
      </c>
      <c r="Z58" s="5">
        <v>297</v>
      </c>
      <c r="AA58" s="91">
        <v>5208691669</v>
      </c>
      <c r="AB58" s="5">
        <v>2362</v>
      </c>
      <c r="AC58" s="91">
        <v>76365537633</v>
      </c>
      <c r="AT58" s="4">
        <v>2020</v>
      </c>
      <c r="AU58">
        <v>486</v>
      </c>
      <c r="AV58" s="12">
        <v>49364265553.940002</v>
      </c>
      <c r="AY58">
        <v>19467899</v>
      </c>
      <c r="AZ58" s="5"/>
      <c r="BA58" s="5"/>
      <c r="BB58" s="5">
        <v>1</v>
      </c>
      <c r="BC58" s="5"/>
      <c r="BD58" s="5">
        <v>1</v>
      </c>
    </row>
    <row r="59" spans="17:56">
      <c r="Q59" s="11" t="s">
        <v>1169</v>
      </c>
      <c r="R59" s="5">
        <v>180</v>
      </c>
      <c r="S59" s="91">
        <v>4916268666</v>
      </c>
      <c r="T59" s="5">
        <v>202</v>
      </c>
      <c r="U59" s="91">
        <v>8879538327</v>
      </c>
      <c r="V59" s="5">
        <v>286</v>
      </c>
      <c r="W59" s="91">
        <v>15858216307</v>
      </c>
      <c r="X59" s="5">
        <v>447</v>
      </c>
      <c r="Y59" s="91">
        <v>20890805166</v>
      </c>
      <c r="Z59" s="5">
        <v>183</v>
      </c>
      <c r="AA59" s="91">
        <v>3901469335</v>
      </c>
      <c r="AB59" s="5">
        <v>1298</v>
      </c>
      <c r="AC59" s="91">
        <v>54446297801</v>
      </c>
      <c r="AT59" s="4">
        <v>2021</v>
      </c>
      <c r="AU59">
        <v>560</v>
      </c>
      <c r="AV59" s="12">
        <v>60641681129</v>
      </c>
      <c r="AY59">
        <v>19470626</v>
      </c>
      <c r="AZ59" s="5"/>
      <c r="BA59" s="5">
        <v>1</v>
      </c>
      <c r="BB59" s="5"/>
      <c r="BC59" s="5"/>
      <c r="BD59" s="5">
        <v>1</v>
      </c>
    </row>
    <row r="60" spans="17:56">
      <c r="Q60" s="11" t="s">
        <v>1211</v>
      </c>
      <c r="R60" s="5">
        <v>241</v>
      </c>
      <c r="S60" s="91">
        <v>4050599996</v>
      </c>
      <c r="T60" s="5">
        <v>216</v>
      </c>
      <c r="U60" s="91">
        <v>5771711503</v>
      </c>
      <c r="V60" s="5">
        <v>173</v>
      </c>
      <c r="W60" s="91">
        <v>4645702165</v>
      </c>
      <c r="X60" s="5">
        <v>320</v>
      </c>
      <c r="Y60" s="91">
        <v>6144003834</v>
      </c>
      <c r="Z60" s="5">
        <v>114</v>
      </c>
      <c r="AA60" s="91">
        <v>1307222334</v>
      </c>
      <c r="AB60" s="5">
        <v>1064</v>
      </c>
      <c r="AC60" s="91">
        <v>21919239832</v>
      </c>
      <c r="AT60" s="4">
        <v>2022</v>
      </c>
      <c r="AU60">
        <v>584</v>
      </c>
      <c r="AV60" s="12">
        <v>88967770074</v>
      </c>
      <c r="AY60">
        <v>19475827</v>
      </c>
      <c r="AZ60" s="5">
        <v>1</v>
      </c>
      <c r="BA60" s="5">
        <v>2</v>
      </c>
      <c r="BB60" s="5">
        <v>1</v>
      </c>
      <c r="BC60" s="5"/>
      <c r="BD60" s="5">
        <v>4</v>
      </c>
    </row>
    <row r="61" spans="17:56">
      <c r="Q61" s="4" t="s">
        <v>5100</v>
      </c>
      <c r="R61" s="5">
        <v>421</v>
      </c>
      <c r="S61" s="91">
        <v>8966868662</v>
      </c>
      <c r="T61" s="5">
        <v>418</v>
      </c>
      <c r="U61" s="91">
        <v>14651249830</v>
      </c>
      <c r="V61" s="5">
        <v>459</v>
      </c>
      <c r="W61" s="91">
        <v>20503918472</v>
      </c>
      <c r="X61" s="5">
        <v>767</v>
      </c>
      <c r="Y61" s="91">
        <v>27034809000</v>
      </c>
      <c r="Z61" s="5">
        <v>297</v>
      </c>
      <c r="AA61" s="91">
        <v>5208691669</v>
      </c>
      <c r="AB61" s="5">
        <v>2362</v>
      </c>
      <c r="AC61" s="91">
        <v>76365537633</v>
      </c>
      <c r="AT61" s="4">
        <v>2023</v>
      </c>
      <c r="AU61">
        <v>986</v>
      </c>
      <c r="AV61" s="12">
        <v>115368930673.82001</v>
      </c>
      <c r="AY61">
        <v>19489509</v>
      </c>
      <c r="AZ61" s="5">
        <v>1</v>
      </c>
      <c r="BA61" s="5"/>
      <c r="BB61" s="5"/>
      <c r="BC61" s="5"/>
      <c r="BD61" s="5">
        <v>1</v>
      </c>
    </row>
    <row r="62" spans="17:56">
      <c r="R62" s="5"/>
      <c r="S62" s="6"/>
      <c r="T62" s="5"/>
      <c r="U62" s="6"/>
      <c r="V62" s="5"/>
      <c r="W62" s="6"/>
      <c r="X62" s="5"/>
      <c r="Y62" s="6"/>
      <c r="Z62" s="5"/>
      <c r="AA62" s="6"/>
      <c r="AB62" s="5"/>
      <c r="AC62" s="6"/>
      <c r="AT62" s="4" t="s">
        <v>5100</v>
      </c>
      <c r="AU62">
        <v>2616</v>
      </c>
      <c r="AV62" s="12">
        <v>314342647430.76001</v>
      </c>
      <c r="AY62">
        <v>20401342</v>
      </c>
      <c r="AZ62" s="5">
        <v>2</v>
      </c>
      <c r="BA62" s="5"/>
      <c r="BB62" s="5"/>
      <c r="BC62" s="5"/>
      <c r="BD62" s="5">
        <v>2</v>
      </c>
    </row>
    <row r="63" spans="17:56">
      <c r="R63" s="5"/>
      <c r="S63" s="6"/>
      <c r="T63" s="5"/>
      <c r="U63" s="6"/>
      <c r="V63" s="5"/>
      <c r="W63" s="6"/>
      <c r="X63" s="5"/>
      <c r="Y63" s="6"/>
      <c r="Z63" s="5"/>
      <c r="AA63" s="6"/>
      <c r="AB63" s="5"/>
      <c r="AC63" s="6"/>
      <c r="AY63">
        <v>20758841</v>
      </c>
      <c r="AZ63" s="5">
        <v>1</v>
      </c>
      <c r="BA63" s="5">
        <v>1</v>
      </c>
      <c r="BB63" s="5"/>
      <c r="BC63" s="5"/>
      <c r="BD63" s="5">
        <v>2</v>
      </c>
    </row>
    <row r="64" spans="17:56">
      <c r="R64" s="5"/>
      <c r="S64" s="6"/>
      <c r="T64" s="5"/>
      <c r="U64" s="6"/>
      <c r="V64" s="5"/>
      <c r="W64" s="6"/>
      <c r="X64" s="5"/>
      <c r="Y64" s="6"/>
      <c r="Z64" s="5"/>
      <c r="AA64" s="6"/>
      <c r="AB64" s="5"/>
      <c r="AC64" s="6"/>
      <c r="AY64">
        <v>20796426</v>
      </c>
      <c r="AZ64" s="5"/>
      <c r="BA64" s="5">
        <v>1</v>
      </c>
      <c r="BB64" s="5"/>
      <c r="BC64" s="5"/>
      <c r="BD64" s="5">
        <v>1</v>
      </c>
    </row>
    <row r="65" spans="51:56">
      <c r="AY65">
        <v>22589973</v>
      </c>
      <c r="AZ65" s="5"/>
      <c r="BA65" s="5"/>
      <c r="BB65" s="5"/>
      <c r="BC65" s="5">
        <v>2</v>
      </c>
      <c r="BD65" s="5">
        <v>2</v>
      </c>
    </row>
    <row r="66" spans="51:56">
      <c r="AY66">
        <v>22658955</v>
      </c>
      <c r="AZ66" s="5">
        <v>1</v>
      </c>
      <c r="BA66" s="5">
        <v>1</v>
      </c>
      <c r="BB66" s="5">
        <v>1</v>
      </c>
      <c r="BC66" s="5"/>
      <c r="BD66" s="5">
        <v>3</v>
      </c>
    </row>
    <row r="67" spans="51:56">
      <c r="AY67">
        <v>23494132</v>
      </c>
      <c r="AZ67" s="5">
        <v>2</v>
      </c>
      <c r="BA67" s="5"/>
      <c r="BB67" s="5"/>
      <c r="BC67" s="5"/>
      <c r="BD67" s="5">
        <v>2</v>
      </c>
    </row>
    <row r="68" spans="51:56">
      <c r="AY68">
        <v>23497387</v>
      </c>
      <c r="AZ68" s="5"/>
      <c r="BA68" s="5"/>
      <c r="BB68" s="5"/>
      <c r="BC68" s="5">
        <v>1</v>
      </c>
      <c r="BD68" s="5">
        <v>1</v>
      </c>
    </row>
    <row r="69" spans="51:56">
      <c r="AY69">
        <v>23756146</v>
      </c>
      <c r="AZ69" s="5"/>
      <c r="BA69" s="5"/>
      <c r="BB69" s="5">
        <v>1</v>
      </c>
      <c r="BC69" s="5">
        <v>2</v>
      </c>
      <c r="BD69" s="5">
        <v>3</v>
      </c>
    </row>
    <row r="70" spans="51:56">
      <c r="AY70">
        <v>24100979</v>
      </c>
      <c r="AZ70" s="5"/>
      <c r="BA70" s="5"/>
      <c r="BB70" s="5">
        <v>1</v>
      </c>
      <c r="BC70" s="5">
        <v>2</v>
      </c>
      <c r="BD70" s="5">
        <v>3</v>
      </c>
    </row>
    <row r="71" spans="51:56">
      <c r="AY71">
        <v>24332666</v>
      </c>
      <c r="AZ71" s="5"/>
      <c r="BA71" s="5">
        <v>1</v>
      </c>
      <c r="BB71" s="5">
        <v>1</v>
      </c>
      <c r="BC71" s="5">
        <v>2</v>
      </c>
      <c r="BD71" s="5">
        <v>4</v>
      </c>
    </row>
    <row r="72" spans="51:56">
      <c r="AY72">
        <v>25174015</v>
      </c>
      <c r="AZ72" s="5"/>
      <c r="BA72" s="5"/>
      <c r="BB72" s="5"/>
      <c r="BC72" s="5">
        <v>1</v>
      </c>
      <c r="BD72" s="5">
        <v>1</v>
      </c>
    </row>
    <row r="73" spans="51:56">
      <c r="AY73">
        <v>25876621</v>
      </c>
      <c r="AZ73" s="5">
        <v>1</v>
      </c>
      <c r="BA73" s="5">
        <v>1</v>
      </c>
      <c r="BB73" s="5"/>
      <c r="BC73" s="5"/>
      <c r="BD73" s="5">
        <v>2</v>
      </c>
    </row>
    <row r="74" spans="51:56">
      <c r="AY74">
        <v>27535477</v>
      </c>
      <c r="AZ74" s="5">
        <v>2</v>
      </c>
      <c r="BA74" s="5"/>
      <c r="BB74" s="5"/>
      <c r="BC74" s="5"/>
      <c r="BD74" s="5">
        <v>2</v>
      </c>
    </row>
    <row r="75" spans="51:56">
      <c r="AY75">
        <v>27788048</v>
      </c>
      <c r="AZ75" s="5"/>
      <c r="BA75" s="5">
        <v>1</v>
      </c>
      <c r="BB75" s="5">
        <v>1</v>
      </c>
      <c r="BC75" s="5">
        <v>1</v>
      </c>
      <c r="BD75" s="5">
        <v>3</v>
      </c>
    </row>
    <row r="76" spans="51:56">
      <c r="AY76">
        <v>28124871</v>
      </c>
      <c r="AZ76" s="5"/>
      <c r="BA76" s="5">
        <v>2</v>
      </c>
      <c r="BB76" s="5">
        <v>1</v>
      </c>
      <c r="BC76" s="5">
        <v>2</v>
      </c>
      <c r="BD76" s="5">
        <v>5</v>
      </c>
    </row>
    <row r="77" spans="51:56">
      <c r="AY77">
        <v>28307436</v>
      </c>
      <c r="AZ77" s="5">
        <v>1</v>
      </c>
      <c r="BA77" s="5">
        <v>1</v>
      </c>
      <c r="BB77" s="5"/>
      <c r="BC77" s="5"/>
      <c r="BD77" s="5">
        <v>2</v>
      </c>
    </row>
    <row r="78" spans="51:56">
      <c r="AY78">
        <v>28721924</v>
      </c>
      <c r="AZ78" s="5">
        <v>1</v>
      </c>
      <c r="BA78" s="5">
        <v>1</v>
      </c>
      <c r="BB78" s="5">
        <v>1</v>
      </c>
      <c r="BC78" s="5">
        <v>1</v>
      </c>
      <c r="BD78" s="5">
        <v>4</v>
      </c>
    </row>
    <row r="79" spans="51:56">
      <c r="AY79">
        <v>30238080</v>
      </c>
      <c r="AZ79" s="5"/>
      <c r="BA79" s="5"/>
      <c r="BB79" s="5">
        <v>1</v>
      </c>
      <c r="BC79" s="5">
        <v>2</v>
      </c>
      <c r="BD79" s="5">
        <v>3</v>
      </c>
    </row>
    <row r="80" spans="51:56">
      <c r="AY80">
        <v>31255784</v>
      </c>
      <c r="AZ80" s="5"/>
      <c r="BA80" s="5"/>
      <c r="BB80" s="5"/>
      <c r="BC80" s="5">
        <v>1</v>
      </c>
      <c r="BD80" s="5">
        <v>1</v>
      </c>
    </row>
    <row r="81" spans="51:56">
      <c r="AY81">
        <v>31422496</v>
      </c>
      <c r="AZ81" s="5"/>
      <c r="BA81" s="5"/>
      <c r="BB81" s="5"/>
      <c r="BC81" s="5">
        <v>2</v>
      </c>
      <c r="BD81" s="5">
        <v>2</v>
      </c>
    </row>
    <row r="82" spans="51:56">
      <c r="AY82">
        <v>31587191</v>
      </c>
      <c r="AZ82" s="5"/>
      <c r="BA82" s="5"/>
      <c r="BB82" s="5"/>
      <c r="BC82" s="5">
        <v>1</v>
      </c>
      <c r="BD82" s="5">
        <v>1</v>
      </c>
    </row>
    <row r="83" spans="51:56">
      <c r="AY83">
        <v>33376813</v>
      </c>
      <c r="AZ83" s="5"/>
      <c r="BA83" s="5"/>
      <c r="BB83" s="5">
        <v>1</v>
      </c>
      <c r="BC83" s="5">
        <v>2</v>
      </c>
      <c r="BD83" s="5">
        <v>3</v>
      </c>
    </row>
    <row r="84" spans="51:56">
      <c r="AY84">
        <v>33377780</v>
      </c>
      <c r="AZ84" s="5"/>
      <c r="BA84" s="5"/>
      <c r="BB84" s="5">
        <v>1</v>
      </c>
      <c r="BC84" s="5">
        <v>2</v>
      </c>
      <c r="BD84" s="5">
        <v>3</v>
      </c>
    </row>
    <row r="85" spans="51:56">
      <c r="AY85">
        <v>34562255</v>
      </c>
      <c r="AZ85" s="5"/>
      <c r="BA85" s="5"/>
      <c r="BB85" s="5">
        <v>1</v>
      </c>
      <c r="BC85" s="5"/>
      <c r="BD85" s="5">
        <v>1</v>
      </c>
    </row>
    <row r="86" spans="51:56">
      <c r="AY86">
        <v>35197187</v>
      </c>
      <c r="AZ86" s="5"/>
      <c r="BA86" s="5"/>
      <c r="BB86" s="5">
        <v>1</v>
      </c>
      <c r="BC86" s="5">
        <v>1</v>
      </c>
      <c r="BD86" s="5">
        <v>2</v>
      </c>
    </row>
    <row r="87" spans="51:56">
      <c r="AY87">
        <v>35467656</v>
      </c>
      <c r="AZ87" s="5"/>
      <c r="BA87" s="5"/>
      <c r="BB87" s="5"/>
      <c r="BC87" s="5">
        <v>1</v>
      </c>
      <c r="BD87" s="5">
        <v>1</v>
      </c>
    </row>
    <row r="88" spans="51:56">
      <c r="AY88">
        <v>35476146</v>
      </c>
      <c r="AZ88" s="5"/>
      <c r="BA88" s="5"/>
      <c r="BB88" s="5"/>
      <c r="BC88" s="5">
        <v>1</v>
      </c>
      <c r="BD88" s="5">
        <v>1</v>
      </c>
    </row>
    <row r="89" spans="51:56">
      <c r="AY89">
        <v>35479214</v>
      </c>
      <c r="AZ89" s="5"/>
      <c r="BA89" s="5"/>
      <c r="BB89" s="5">
        <v>1</v>
      </c>
      <c r="BC89" s="5">
        <v>1</v>
      </c>
      <c r="BD89" s="5">
        <v>2</v>
      </c>
    </row>
    <row r="90" spans="51:56">
      <c r="AY90">
        <v>35498408</v>
      </c>
      <c r="AZ90" s="5"/>
      <c r="BA90" s="5">
        <v>1</v>
      </c>
      <c r="BB90" s="5"/>
      <c r="BC90" s="5"/>
      <c r="BD90" s="5">
        <v>1</v>
      </c>
    </row>
    <row r="91" spans="51:56">
      <c r="AY91">
        <v>35512483</v>
      </c>
      <c r="AZ91" s="5">
        <v>1</v>
      </c>
      <c r="BA91" s="5">
        <v>2</v>
      </c>
      <c r="BB91" s="5">
        <v>1</v>
      </c>
      <c r="BC91" s="5">
        <v>2</v>
      </c>
      <c r="BD91" s="5">
        <v>6</v>
      </c>
    </row>
    <row r="92" spans="51:56">
      <c r="AY92">
        <v>35898735</v>
      </c>
      <c r="AZ92" s="5"/>
      <c r="BA92" s="5"/>
      <c r="BB92" s="5"/>
      <c r="BC92" s="5">
        <v>2</v>
      </c>
      <c r="BD92" s="5">
        <v>2</v>
      </c>
    </row>
    <row r="93" spans="51:56">
      <c r="AY93">
        <v>36275793</v>
      </c>
      <c r="AZ93" s="5"/>
      <c r="BA93" s="5"/>
      <c r="BB93" s="5"/>
      <c r="BC93" s="5">
        <v>1</v>
      </c>
      <c r="BD93" s="5">
        <v>1</v>
      </c>
    </row>
    <row r="94" spans="51:56">
      <c r="AY94">
        <v>36295122</v>
      </c>
      <c r="AZ94" s="5"/>
      <c r="BA94" s="5"/>
      <c r="BB94" s="5"/>
      <c r="BC94" s="5">
        <v>1</v>
      </c>
      <c r="BD94" s="5">
        <v>1</v>
      </c>
    </row>
    <row r="95" spans="51:56">
      <c r="AY95">
        <v>36640830</v>
      </c>
      <c r="AZ95" s="5">
        <v>2</v>
      </c>
      <c r="BA95" s="5"/>
      <c r="BB95" s="5"/>
      <c r="BC95" s="5"/>
      <c r="BD95" s="5">
        <v>2</v>
      </c>
    </row>
    <row r="96" spans="51:56">
      <c r="AY96">
        <v>37322777</v>
      </c>
      <c r="AZ96" s="5"/>
      <c r="BA96" s="5"/>
      <c r="BB96" s="5"/>
      <c r="BC96" s="5">
        <v>1</v>
      </c>
      <c r="BD96" s="5">
        <v>1</v>
      </c>
    </row>
    <row r="97" spans="51:56">
      <c r="AY97">
        <v>37328580</v>
      </c>
      <c r="AZ97" s="5"/>
      <c r="BA97" s="5">
        <v>1</v>
      </c>
      <c r="BB97" s="5">
        <v>1</v>
      </c>
      <c r="BC97" s="5">
        <v>3</v>
      </c>
      <c r="BD97" s="5">
        <v>5</v>
      </c>
    </row>
    <row r="98" spans="51:56">
      <c r="AY98">
        <v>37708201</v>
      </c>
      <c r="AZ98" s="5"/>
      <c r="BA98" s="5"/>
      <c r="BB98" s="5">
        <v>1</v>
      </c>
      <c r="BC98" s="5">
        <v>2</v>
      </c>
      <c r="BD98" s="5">
        <v>3</v>
      </c>
    </row>
    <row r="99" spans="51:56">
      <c r="AY99">
        <v>37897509</v>
      </c>
      <c r="AZ99" s="5"/>
      <c r="BA99" s="5"/>
      <c r="BB99" s="5"/>
      <c r="BC99" s="5">
        <v>2</v>
      </c>
      <c r="BD99" s="5">
        <v>2</v>
      </c>
    </row>
    <row r="100" spans="51:56">
      <c r="AY100">
        <v>37935388</v>
      </c>
      <c r="AZ100" s="5"/>
      <c r="BA100" s="5"/>
      <c r="BB100" s="5"/>
      <c r="BC100" s="5">
        <v>1</v>
      </c>
      <c r="BD100" s="5">
        <v>1</v>
      </c>
    </row>
    <row r="101" spans="51:56">
      <c r="AY101">
        <v>38140443</v>
      </c>
      <c r="AZ101" s="5"/>
      <c r="BA101" s="5"/>
      <c r="BB101" s="5">
        <v>1</v>
      </c>
      <c r="BC101" s="5">
        <v>2</v>
      </c>
      <c r="BD101" s="5">
        <v>3</v>
      </c>
    </row>
    <row r="102" spans="51:56">
      <c r="AY102">
        <v>39417432</v>
      </c>
      <c r="AZ102" s="5"/>
      <c r="BA102" s="5"/>
      <c r="BB102" s="5">
        <v>1</v>
      </c>
      <c r="BC102" s="5"/>
      <c r="BD102" s="5">
        <v>1</v>
      </c>
    </row>
    <row r="103" spans="51:56">
      <c r="AY103">
        <v>39424388</v>
      </c>
      <c r="AZ103" s="5"/>
      <c r="BA103" s="5"/>
      <c r="BB103" s="5"/>
      <c r="BC103" s="5">
        <v>1</v>
      </c>
      <c r="BD103" s="5">
        <v>1</v>
      </c>
    </row>
    <row r="104" spans="51:56">
      <c r="AY104">
        <v>39652698</v>
      </c>
      <c r="AZ104" s="5"/>
      <c r="BA104" s="5"/>
      <c r="BB104" s="5"/>
      <c r="BC104" s="5">
        <v>2</v>
      </c>
      <c r="BD104" s="5">
        <v>2</v>
      </c>
    </row>
    <row r="105" spans="51:56">
      <c r="AY105">
        <v>39670941</v>
      </c>
      <c r="AZ105" s="5"/>
      <c r="BA105" s="5">
        <v>1</v>
      </c>
      <c r="BB105" s="5"/>
      <c r="BC105" s="5"/>
      <c r="BD105" s="5">
        <v>1</v>
      </c>
    </row>
    <row r="106" spans="51:56">
      <c r="AY106">
        <v>39722807</v>
      </c>
      <c r="AZ106" s="5"/>
      <c r="BA106" s="5">
        <v>1</v>
      </c>
      <c r="BB106" s="5">
        <v>1</v>
      </c>
      <c r="BC106" s="5">
        <v>2</v>
      </c>
      <c r="BD106" s="5">
        <v>4</v>
      </c>
    </row>
    <row r="107" spans="51:56">
      <c r="AY107">
        <v>40189185</v>
      </c>
      <c r="AZ107" s="5">
        <v>2</v>
      </c>
      <c r="BA107" s="5">
        <v>1</v>
      </c>
      <c r="BB107" s="5">
        <v>1</v>
      </c>
      <c r="BC107" s="5">
        <v>2</v>
      </c>
      <c r="BD107" s="5">
        <v>6</v>
      </c>
    </row>
    <row r="108" spans="51:56">
      <c r="AY108">
        <v>40375688</v>
      </c>
      <c r="AZ108" s="5"/>
      <c r="BA108" s="5"/>
      <c r="BB108" s="5"/>
      <c r="BC108" s="5">
        <v>2</v>
      </c>
      <c r="BD108" s="5">
        <v>2</v>
      </c>
    </row>
    <row r="109" spans="51:56">
      <c r="AY109">
        <v>40387669</v>
      </c>
      <c r="AZ109" s="5"/>
      <c r="BA109" s="5">
        <v>1</v>
      </c>
      <c r="BB109" s="5"/>
      <c r="BC109" s="5">
        <v>1</v>
      </c>
      <c r="BD109" s="5">
        <v>2</v>
      </c>
    </row>
    <row r="110" spans="51:56">
      <c r="AY110">
        <v>40395737</v>
      </c>
      <c r="AZ110" s="5"/>
      <c r="BA110" s="5">
        <v>2</v>
      </c>
      <c r="BB110" s="5">
        <v>1</v>
      </c>
      <c r="BC110" s="5">
        <v>2</v>
      </c>
      <c r="BD110" s="5">
        <v>5</v>
      </c>
    </row>
    <row r="111" spans="51:56">
      <c r="AY111">
        <v>40442809</v>
      </c>
      <c r="AZ111" s="5">
        <v>1</v>
      </c>
      <c r="BA111" s="5"/>
      <c r="BB111" s="5"/>
      <c r="BC111" s="5"/>
      <c r="BD111" s="5">
        <v>1</v>
      </c>
    </row>
    <row r="112" spans="51:56">
      <c r="AY112">
        <v>40929165</v>
      </c>
      <c r="AZ112" s="5">
        <v>2</v>
      </c>
      <c r="BA112" s="5"/>
      <c r="BB112" s="5"/>
      <c r="BC112" s="5"/>
      <c r="BD112" s="5">
        <v>2</v>
      </c>
    </row>
    <row r="113" spans="51:56">
      <c r="AY113">
        <v>41578687</v>
      </c>
      <c r="AZ113" s="5">
        <v>2</v>
      </c>
      <c r="BA113" s="5">
        <v>1</v>
      </c>
      <c r="BB113" s="5">
        <v>1</v>
      </c>
      <c r="BC113" s="5">
        <v>2</v>
      </c>
      <c r="BD113" s="5">
        <v>6</v>
      </c>
    </row>
    <row r="114" spans="51:56">
      <c r="AY114">
        <v>41637669</v>
      </c>
      <c r="AZ114" s="5">
        <v>2</v>
      </c>
      <c r="BA114" s="5">
        <v>1</v>
      </c>
      <c r="BB114" s="5">
        <v>1</v>
      </c>
      <c r="BC114" s="5">
        <v>1</v>
      </c>
      <c r="BD114" s="5">
        <v>5</v>
      </c>
    </row>
    <row r="115" spans="51:56">
      <c r="AY115">
        <v>41708448</v>
      </c>
      <c r="AZ115" s="5">
        <v>1</v>
      </c>
      <c r="BA115" s="5"/>
      <c r="BB115" s="5"/>
      <c r="BC115" s="5"/>
      <c r="BD115" s="5">
        <v>1</v>
      </c>
    </row>
    <row r="116" spans="51:56">
      <c r="AY116">
        <v>41794238</v>
      </c>
      <c r="AZ116" s="5"/>
      <c r="BA116" s="5"/>
      <c r="BB116" s="5"/>
      <c r="BC116" s="5">
        <v>1</v>
      </c>
      <c r="BD116" s="5">
        <v>1</v>
      </c>
    </row>
    <row r="117" spans="51:56">
      <c r="AY117">
        <v>41947823</v>
      </c>
      <c r="AZ117" s="5">
        <v>2</v>
      </c>
      <c r="BA117" s="5"/>
      <c r="BB117" s="5"/>
      <c r="BC117" s="5"/>
      <c r="BD117" s="5">
        <v>2</v>
      </c>
    </row>
    <row r="118" spans="51:56">
      <c r="AY118">
        <v>41963139</v>
      </c>
      <c r="AZ118" s="5"/>
      <c r="BA118" s="5"/>
      <c r="BB118" s="5">
        <v>1</v>
      </c>
      <c r="BC118" s="5">
        <v>1</v>
      </c>
      <c r="BD118" s="5">
        <v>2</v>
      </c>
    </row>
    <row r="119" spans="51:56">
      <c r="AY119">
        <v>42120297</v>
      </c>
      <c r="AZ119" s="5">
        <v>1</v>
      </c>
      <c r="BA119" s="5"/>
      <c r="BB119" s="5"/>
      <c r="BC119" s="5"/>
      <c r="BD119" s="5">
        <v>1</v>
      </c>
    </row>
    <row r="120" spans="51:56">
      <c r="AY120">
        <v>43558926</v>
      </c>
      <c r="AZ120" s="5"/>
      <c r="BA120" s="5"/>
      <c r="BB120" s="5"/>
      <c r="BC120" s="5">
        <v>1</v>
      </c>
      <c r="BD120" s="5">
        <v>1</v>
      </c>
    </row>
    <row r="121" spans="51:56">
      <c r="AY121">
        <v>45501344</v>
      </c>
      <c r="AZ121" s="5"/>
      <c r="BA121" s="5"/>
      <c r="BB121" s="5">
        <v>1</v>
      </c>
      <c r="BC121" s="5">
        <v>2</v>
      </c>
      <c r="BD121" s="5">
        <v>3</v>
      </c>
    </row>
    <row r="122" spans="51:56">
      <c r="AY122">
        <v>45543786</v>
      </c>
      <c r="AZ122" s="5"/>
      <c r="BA122" s="5"/>
      <c r="BB122" s="5">
        <v>1</v>
      </c>
      <c r="BC122" s="5">
        <v>1</v>
      </c>
      <c r="BD122" s="5">
        <v>2</v>
      </c>
    </row>
    <row r="123" spans="51:56">
      <c r="AY123">
        <v>46386139</v>
      </c>
      <c r="AZ123" s="5"/>
      <c r="BA123" s="5"/>
      <c r="BB123" s="5"/>
      <c r="BC123" s="5">
        <v>2</v>
      </c>
      <c r="BD123" s="5">
        <v>2</v>
      </c>
    </row>
    <row r="124" spans="51:56">
      <c r="AY124">
        <v>46665744</v>
      </c>
      <c r="AZ124" s="5">
        <v>2</v>
      </c>
      <c r="BA124" s="5"/>
      <c r="BB124" s="5"/>
      <c r="BC124" s="5"/>
      <c r="BD124" s="5">
        <v>2</v>
      </c>
    </row>
    <row r="125" spans="51:56">
      <c r="AY125">
        <v>47436280</v>
      </c>
      <c r="AZ125" s="5">
        <v>2</v>
      </c>
      <c r="BA125" s="5">
        <v>1</v>
      </c>
      <c r="BB125" s="5">
        <v>1</v>
      </c>
      <c r="BC125" s="5"/>
      <c r="BD125" s="5">
        <v>4</v>
      </c>
    </row>
    <row r="126" spans="51:56">
      <c r="AY126">
        <v>49762220</v>
      </c>
      <c r="AZ126" s="5">
        <v>1</v>
      </c>
      <c r="BA126" s="5"/>
      <c r="BB126" s="5"/>
      <c r="BC126" s="5"/>
      <c r="BD126" s="5">
        <v>1</v>
      </c>
    </row>
    <row r="127" spans="51:56">
      <c r="AY127">
        <v>51576144</v>
      </c>
      <c r="AZ127" s="5"/>
      <c r="BA127" s="5"/>
      <c r="BB127" s="5"/>
      <c r="BC127" s="5">
        <v>1</v>
      </c>
      <c r="BD127" s="5">
        <v>1</v>
      </c>
    </row>
    <row r="128" spans="51:56">
      <c r="AY128">
        <v>51602632</v>
      </c>
      <c r="AZ128" s="5"/>
      <c r="BA128" s="5"/>
      <c r="BB128" s="5"/>
      <c r="BC128" s="5">
        <v>2</v>
      </c>
      <c r="BD128" s="5">
        <v>2</v>
      </c>
    </row>
    <row r="129" spans="51:56">
      <c r="AY129">
        <v>51650636</v>
      </c>
      <c r="AZ129" s="5">
        <v>1</v>
      </c>
      <c r="BA129" s="5"/>
      <c r="BB129" s="5"/>
      <c r="BC129" s="5"/>
      <c r="BD129" s="5">
        <v>1</v>
      </c>
    </row>
    <row r="130" spans="51:56">
      <c r="AY130">
        <v>51675892</v>
      </c>
      <c r="AZ130" s="5"/>
      <c r="BA130" s="5"/>
      <c r="BB130" s="5">
        <v>1</v>
      </c>
      <c r="BC130" s="5">
        <v>1</v>
      </c>
      <c r="BD130" s="5">
        <v>2</v>
      </c>
    </row>
    <row r="131" spans="51:56">
      <c r="AY131">
        <v>51685704</v>
      </c>
      <c r="AZ131" s="5">
        <v>1</v>
      </c>
      <c r="BA131" s="5">
        <v>2</v>
      </c>
      <c r="BB131" s="5">
        <v>1</v>
      </c>
      <c r="BC131" s="5">
        <v>1</v>
      </c>
      <c r="BD131" s="5">
        <v>5</v>
      </c>
    </row>
    <row r="132" spans="51:56">
      <c r="AY132">
        <v>51727116</v>
      </c>
      <c r="AZ132" s="5">
        <v>1</v>
      </c>
      <c r="BA132" s="5"/>
      <c r="BB132" s="5"/>
      <c r="BC132" s="5"/>
      <c r="BD132" s="5">
        <v>1</v>
      </c>
    </row>
    <row r="133" spans="51:56">
      <c r="AY133">
        <v>51755187</v>
      </c>
      <c r="AZ133" s="5"/>
      <c r="BA133" s="5">
        <v>1</v>
      </c>
      <c r="BB133" s="5">
        <v>1</v>
      </c>
      <c r="BC133" s="5">
        <v>2</v>
      </c>
      <c r="BD133" s="5">
        <v>4</v>
      </c>
    </row>
    <row r="134" spans="51:56">
      <c r="AY134">
        <v>51790355</v>
      </c>
      <c r="AZ134" s="5"/>
      <c r="BA134" s="5"/>
      <c r="BB134" s="5"/>
      <c r="BC134" s="5">
        <v>1</v>
      </c>
      <c r="BD134" s="5">
        <v>1</v>
      </c>
    </row>
    <row r="135" spans="51:56">
      <c r="AY135">
        <v>51803788</v>
      </c>
      <c r="AZ135" s="5">
        <v>2</v>
      </c>
      <c r="BA135" s="5"/>
      <c r="BB135" s="5"/>
      <c r="BC135" s="5"/>
      <c r="BD135" s="5">
        <v>2</v>
      </c>
    </row>
    <row r="136" spans="51:56">
      <c r="AY136">
        <v>51809461</v>
      </c>
      <c r="AZ136" s="5"/>
      <c r="BA136" s="5"/>
      <c r="BB136" s="5"/>
      <c r="BC136" s="5">
        <v>1</v>
      </c>
      <c r="BD136" s="5">
        <v>1</v>
      </c>
    </row>
    <row r="137" spans="51:56">
      <c r="AY137">
        <v>51829727</v>
      </c>
      <c r="AZ137" s="5">
        <v>2</v>
      </c>
      <c r="BA137" s="5">
        <v>1</v>
      </c>
      <c r="BB137" s="5"/>
      <c r="BC137" s="5"/>
      <c r="BD137" s="5">
        <v>3</v>
      </c>
    </row>
    <row r="138" spans="51:56">
      <c r="AY138">
        <v>51847460</v>
      </c>
      <c r="AZ138" s="5"/>
      <c r="BA138" s="5"/>
      <c r="BB138" s="5">
        <v>1</v>
      </c>
      <c r="BC138" s="5">
        <v>2</v>
      </c>
      <c r="BD138" s="5">
        <v>3</v>
      </c>
    </row>
    <row r="139" spans="51:56">
      <c r="AY139">
        <v>51875873</v>
      </c>
      <c r="AZ139" s="5">
        <v>2</v>
      </c>
      <c r="BA139" s="5">
        <v>2</v>
      </c>
      <c r="BB139" s="5">
        <v>1</v>
      </c>
      <c r="BC139" s="5">
        <v>1</v>
      </c>
      <c r="BD139" s="5">
        <v>6</v>
      </c>
    </row>
    <row r="140" spans="51:56">
      <c r="AY140">
        <v>51910406</v>
      </c>
      <c r="AZ140" s="5"/>
      <c r="BA140" s="5">
        <v>1</v>
      </c>
      <c r="BB140" s="5"/>
      <c r="BC140" s="5"/>
      <c r="BD140" s="5">
        <v>1</v>
      </c>
    </row>
    <row r="141" spans="51:56">
      <c r="AY141">
        <v>51924201</v>
      </c>
      <c r="AZ141" s="5"/>
      <c r="BA141" s="5">
        <v>2</v>
      </c>
      <c r="BB141" s="5">
        <v>1</v>
      </c>
      <c r="BC141" s="5">
        <v>1</v>
      </c>
      <c r="BD141" s="5">
        <v>4</v>
      </c>
    </row>
    <row r="142" spans="51:56">
      <c r="AY142">
        <v>51967807</v>
      </c>
      <c r="AZ142" s="5"/>
      <c r="BA142" s="5"/>
      <c r="BB142" s="5">
        <v>1</v>
      </c>
      <c r="BC142" s="5"/>
      <c r="BD142" s="5">
        <v>1</v>
      </c>
    </row>
    <row r="143" spans="51:56">
      <c r="AY143">
        <v>51972599</v>
      </c>
      <c r="AZ143" s="5"/>
      <c r="BA143" s="5">
        <v>1</v>
      </c>
      <c r="BB143" s="5">
        <v>1</v>
      </c>
      <c r="BC143" s="5">
        <v>1</v>
      </c>
      <c r="BD143" s="5">
        <v>3</v>
      </c>
    </row>
    <row r="144" spans="51:56">
      <c r="AY144">
        <v>51990864</v>
      </c>
      <c r="AZ144" s="5"/>
      <c r="BA144" s="5">
        <v>1</v>
      </c>
      <c r="BB144" s="5"/>
      <c r="BC144" s="5"/>
      <c r="BD144" s="5">
        <v>1</v>
      </c>
    </row>
    <row r="145" spans="51:56">
      <c r="AY145">
        <v>51991457</v>
      </c>
      <c r="AZ145" s="5">
        <v>1</v>
      </c>
      <c r="BA145" s="5"/>
      <c r="BB145" s="5"/>
      <c r="BC145" s="5"/>
      <c r="BD145" s="5">
        <v>1</v>
      </c>
    </row>
    <row r="146" spans="51:56">
      <c r="AY146">
        <v>51992923</v>
      </c>
      <c r="AZ146" s="5">
        <v>1</v>
      </c>
      <c r="BA146" s="5"/>
      <c r="BB146" s="5"/>
      <c r="BC146" s="5"/>
      <c r="BD146" s="5">
        <v>1</v>
      </c>
    </row>
    <row r="147" spans="51:56">
      <c r="AY147">
        <v>52000039</v>
      </c>
      <c r="AZ147" s="5">
        <v>2</v>
      </c>
      <c r="BA147" s="5"/>
      <c r="BB147" s="5"/>
      <c r="BC147" s="5"/>
      <c r="BD147" s="5">
        <v>2</v>
      </c>
    </row>
    <row r="148" spans="51:56">
      <c r="AY148">
        <v>52018251</v>
      </c>
      <c r="AZ148" s="5"/>
      <c r="BA148" s="5"/>
      <c r="BB148" s="5">
        <v>1</v>
      </c>
      <c r="BC148" s="5"/>
      <c r="BD148" s="5">
        <v>1</v>
      </c>
    </row>
    <row r="149" spans="51:56">
      <c r="AY149">
        <v>52048570</v>
      </c>
      <c r="AZ149" s="5">
        <v>1</v>
      </c>
      <c r="BA149" s="5">
        <v>1</v>
      </c>
      <c r="BB149" s="5">
        <v>1</v>
      </c>
      <c r="BC149" s="5"/>
      <c r="BD149" s="5">
        <v>3</v>
      </c>
    </row>
    <row r="150" spans="51:56">
      <c r="AY150">
        <v>52063333</v>
      </c>
      <c r="AZ150" s="5">
        <v>1</v>
      </c>
      <c r="BA150" s="5">
        <v>2</v>
      </c>
      <c r="BB150" s="5">
        <v>1</v>
      </c>
      <c r="BC150" s="5">
        <v>2</v>
      </c>
      <c r="BD150" s="5">
        <v>6</v>
      </c>
    </row>
    <row r="151" spans="51:56">
      <c r="AY151">
        <v>52073907</v>
      </c>
      <c r="AZ151" s="5"/>
      <c r="BA151" s="5">
        <v>1</v>
      </c>
      <c r="BB151" s="5">
        <v>1</v>
      </c>
      <c r="BC151" s="5"/>
      <c r="BD151" s="5">
        <v>2</v>
      </c>
    </row>
    <row r="152" spans="51:56">
      <c r="AY152">
        <v>52076673</v>
      </c>
      <c r="AZ152" s="5">
        <v>2</v>
      </c>
      <c r="BA152" s="5">
        <v>1</v>
      </c>
      <c r="BB152" s="5">
        <v>1</v>
      </c>
      <c r="BC152" s="5">
        <v>1</v>
      </c>
      <c r="BD152" s="5">
        <v>5</v>
      </c>
    </row>
    <row r="153" spans="51:56">
      <c r="AY153">
        <v>52082108</v>
      </c>
      <c r="AZ153" s="5"/>
      <c r="BA153" s="5">
        <v>1</v>
      </c>
      <c r="BB153" s="5"/>
      <c r="BC153" s="5"/>
      <c r="BD153" s="5">
        <v>1</v>
      </c>
    </row>
    <row r="154" spans="51:56">
      <c r="AY154">
        <v>52099210</v>
      </c>
      <c r="AZ154" s="5"/>
      <c r="BA154" s="5"/>
      <c r="BB154" s="5"/>
      <c r="BC154" s="5">
        <v>1</v>
      </c>
      <c r="BD154" s="5">
        <v>1</v>
      </c>
    </row>
    <row r="155" spans="51:56">
      <c r="AY155">
        <v>52110945</v>
      </c>
      <c r="AZ155" s="5"/>
      <c r="BA155" s="5">
        <v>1</v>
      </c>
      <c r="BB155" s="5">
        <v>1</v>
      </c>
      <c r="BC155" s="5">
        <v>2</v>
      </c>
      <c r="BD155" s="5">
        <v>4</v>
      </c>
    </row>
    <row r="156" spans="51:56">
      <c r="AY156">
        <v>52147698</v>
      </c>
      <c r="AZ156" s="5">
        <v>1</v>
      </c>
      <c r="BA156" s="5"/>
      <c r="BB156" s="5"/>
      <c r="BC156" s="5"/>
      <c r="BD156" s="5">
        <v>1</v>
      </c>
    </row>
    <row r="157" spans="51:56">
      <c r="AY157">
        <v>52148707</v>
      </c>
      <c r="AZ157" s="5"/>
      <c r="BA157" s="5"/>
      <c r="BB157" s="5">
        <v>1</v>
      </c>
      <c r="BC157" s="5">
        <v>1</v>
      </c>
      <c r="BD157" s="5">
        <v>2</v>
      </c>
    </row>
    <row r="158" spans="51:56">
      <c r="AY158">
        <v>52148984</v>
      </c>
      <c r="AZ158" s="5"/>
      <c r="BA158" s="5">
        <v>1</v>
      </c>
      <c r="BB158" s="5"/>
      <c r="BC158" s="5"/>
      <c r="BD158" s="5">
        <v>1</v>
      </c>
    </row>
    <row r="159" spans="51:56">
      <c r="AY159">
        <v>52157561</v>
      </c>
      <c r="AZ159" s="5">
        <v>2</v>
      </c>
      <c r="BA159" s="5">
        <v>1</v>
      </c>
      <c r="BB159" s="5">
        <v>1</v>
      </c>
      <c r="BC159" s="5">
        <v>2</v>
      </c>
      <c r="BD159" s="5">
        <v>6</v>
      </c>
    </row>
    <row r="160" spans="51:56">
      <c r="AY160">
        <v>52182739</v>
      </c>
      <c r="AZ160" s="5">
        <v>1</v>
      </c>
      <c r="BA160" s="5"/>
      <c r="BB160" s="5"/>
      <c r="BC160" s="5"/>
      <c r="BD160" s="5">
        <v>1</v>
      </c>
    </row>
    <row r="161" spans="51:56">
      <c r="AY161">
        <v>52188567</v>
      </c>
      <c r="AZ161" s="5"/>
      <c r="BA161" s="5">
        <v>1</v>
      </c>
      <c r="BB161" s="5">
        <v>1</v>
      </c>
      <c r="BC161" s="5">
        <v>1</v>
      </c>
      <c r="BD161" s="5">
        <v>3</v>
      </c>
    </row>
    <row r="162" spans="51:56">
      <c r="AY162">
        <v>52195269</v>
      </c>
      <c r="AZ162" s="5">
        <v>1</v>
      </c>
      <c r="BA162" s="5">
        <v>1</v>
      </c>
      <c r="BB162" s="5">
        <v>1</v>
      </c>
      <c r="BC162" s="5">
        <v>1</v>
      </c>
      <c r="BD162" s="5">
        <v>4</v>
      </c>
    </row>
    <row r="163" spans="51:56">
      <c r="AY163">
        <v>52217679</v>
      </c>
      <c r="AZ163" s="5"/>
      <c r="BA163" s="5"/>
      <c r="BB163" s="5"/>
      <c r="BC163" s="5">
        <v>1</v>
      </c>
      <c r="BD163" s="5">
        <v>1</v>
      </c>
    </row>
    <row r="164" spans="51:56">
      <c r="AY164">
        <v>52249114</v>
      </c>
      <c r="AZ164" s="5">
        <v>1</v>
      </c>
      <c r="BA164" s="5">
        <v>1</v>
      </c>
      <c r="BB164" s="5"/>
      <c r="BC164" s="5"/>
      <c r="BD164" s="5">
        <v>2</v>
      </c>
    </row>
    <row r="165" spans="51:56">
      <c r="AY165">
        <v>52258620</v>
      </c>
      <c r="AZ165" s="5">
        <v>1</v>
      </c>
      <c r="BA165" s="5"/>
      <c r="BB165" s="5"/>
      <c r="BC165" s="5"/>
      <c r="BD165" s="5">
        <v>1</v>
      </c>
    </row>
    <row r="166" spans="51:56">
      <c r="AY166">
        <v>52261144</v>
      </c>
      <c r="AZ166" s="5">
        <v>1</v>
      </c>
      <c r="BA166" s="5"/>
      <c r="BB166" s="5"/>
      <c r="BC166" s="5"/>
      <c r="BD166" s="5">
        <v>1</v>
      </c>
    </row>
    <row r="167" spans="51:56">
      <c r="AY167">
        <v>52262554</v>
      </c>
      <c r="AZ167" s="5"/>
      <c r="BA167" s="5">
        <v>1</v>
      </c>
      <c r="BB167" s="5">
        <v>1</v>
      </c>
      <c r="BC167" s="5"/>
      <c r="BD167" s="5">
        <v>2</v>
      </c>
    </row>
    <row r="168" spans="51:56">
      <c r="AY168">
        <v>52263411</v>
      </c>
      <c r="AZ168" s="5">
        <v>2</v>
      </c>
      <c r="BA168" s="5"/>
      <c r="BB168" s="5"/>
      <c r="BC168" s="5"/>
      <c r="BD168" s="5">
        <v>2</v>
      </c>
    </row>
    <row r="169" spans="51:56">
      <c r="AY169">
        <v>52307691</v>
      </c>
      <c r="AZ169" s="5">
        <v>1</v>
      </c>
      <c r="BA169" s="5">
        <v>1</v>
      </c>
      <c r="BB169" s="5"/>
      <c r="BC169" s="5"/>
      <c r="BD169" s="5">
        <v>2</v>
      </c>
    </row>
    <row r="170" spans="51:56">
      <c r="AY170">
        <v>52336246</v>
      </c>
      <c r="AZ170" s="5"/>
      <c r="BA170" s="5">
        <v>1</v>
      </c>
      <c r="BB170" s="5">
        <v>1</v>
      </c>
      <c r="BC170" s="5">
        <v>1</v>
      </c>
      <c r="BD170" s="5">
        <v>3</v>
      </c>
    </row>
    <row r="171" spans="51:56">
      <c r="AY171">
        <v>52336841</v>
      </c>
      <c r="AZ171" s="5"/>
      <c r="BA171" s="5"/>
      <c r="BB171" s="5">
        <v>1</v>
      </c>
      <c r="BC171" s="5">
        <v>2</v>
      </c>
      <c r="BD171" s="5">
        <v>3</v>
      </c>
    </row>
    <row r="172" spans="51:56">
      <c r="AY172">
        <v>52337641</v>
      </c>
      <c r="AZ172" s="5"/>
      <c r="BA172" s="5"/>
      <c r="BB172" s="5">
        <v>1</v>
      </c>
      <c r="BC172" s="5">
        <v>1</v>
      </c>
      <c r="BD172" s="5">
        <v>2</v>
      </c>
    </row>
    <row r="173" spans="51:56">
      <c r="AY173">
        <v>52338102</v>
      </c>
      <c r="AZ173" s="5"/>
      <c r="BA173" s="5">
        <v>1</v>
      </c>
      <c r="BB173" s="5">
        <v>1</v>
      </c>
      <c r="BC173" s="5"/>
      <c r="BD173" s="5">
        <v>2</v>
      </c>
    </row>
    <row r="174" spans="51:56">
      <c r="AY174">
        <v>52338364</v>
      </c>
      <c r="AZ174" s="5"/>
      <c r="BA174" s="5"/>
      <c r="BB174" s="5"/>
      <c r="BC174" s="5">
        <v>1</v>
      </c>
      <c r="BD174" s="5">
        <v>1</v>
      </c>
    </row>
    <row r="175" spans="51:56">
      <c r="AY175">
        <v>52340008</v>
      </c>
      <c r="AZ175" s="5"/>
      <c r="BA175" s="5">
        <v>1</v>
      </c>
      <c r="BB175" s="5"/>
      <c r="BC175" s="5">
        <v>1</v>
      </c>
      <c r="BD175" s="5">
        <v>2</v>
      </c>
    </row>
    <row r="176" spans="51:56">
      <c r="AY176">
        <v>52340553</v>
      </c>
      <c r="AZ176" s="5"/>
      <c r="BA176" s="5"/>
      <c r="BB176" s="5"/>
      <c r="BC176" s="5">
        <v>2</v>
      </c>
      <c r="BD176" s="5">
        <v>2</v>
      </c>
    </row>
    <row r="177" spans="51:56">
      <c r="AY177">
        <v>52342891</v>
      </c>
      <c r="AZ177" s="5"/>
      <c r="BA177" s="5"/>
      <c r="BB177" s="5">
        <v>1</v>
      </c>
      <c r="BC177" s="5">
        <v>2</v>
      </c>
      <c r="BD177" s="5">
        <v>3</v>
      </c>
    </row>
    <row r="178" spans="51:56">
      <c r="AY178">
        <v>52344309</v>
      </c>
      <c r="AZ178" s="5"/>
      <c r="BA178" s="5"/>
      <c r="BB178" s="5"/>
      <c r="BC178" s="5">
        <v>1</v>
      </c>
      <c r="BD178" s="5">
        <v>1</v>
      </c>
    </row>
    <row r="179" spans="51:56">
      <c r="AY179">
        <v>52345761</v>
      </c>
      <c r="AZ179" s="5">
        <v>1</v>
      </c>
      <c r="BA179" s="5">
        <v>1</v>
      </c>
      <c r="BB179" s="5">
        <v>1</v>
      </c>
      <c r="BC179" s="5">
        <v>1</v>
      </c>
      <c r="BD179" s="5">
        <v>4</v>
      </c>
    </row>
    <row r="180" spans="51:56">
      <c r="AY180">
        <v>52351352</v>
      </c>
      <c r="AZ180" s="5">
        <v>1</v>
      </c>
      <c r="BA180" s="5">
        <v>1</v>
      </c>
      <c r="BB180" s="5"/>
      <c r="BC180" s="5"/>
      <c r="BD180" s="5">
        <v>2</v>
      </c>
    </row>
    <row r="181" spans="51:56">
      <c r="AY181">
        <v>52351485</v>
      </c>
      <c r="AZ181" s="5"/>
      <c r="BA181" s="5">
        <v>1</v>
      </c>
      <c r="BB181" s="5">
        <v>1</v>
      </c>
      <c r="BC181" s="5">
        <v>2</v>
      </c>
      <c r="BD181" s="5">
        <v>4</v>
      </c>
    </row>
    <row r="182" spans="51:56">
      <c r="AY182">
        <v>52354964</v>
      </c>
      <c r="AZ182" s="5"/>
      <c r="BA182" s="5">
        <v>1</v>
      </c>
      <c r="BB182" s="5">
        <v>2</v>
      </c>
      <c r="BC182" s="5"/>
      <c r="BD182" s="5">
        <v>3</v>
      </c>
    </row>
    <row r="183" spans="51:56">
      <c r="AY183">
        <v>52356206</v>
      </c>
      <c r="AZ183" s="5"/>
      <c r="BA183" s="5"/>
      <c r="BB183" s="5"/>
      <c r="BC183" s="5">
        <v>2</v>
      </c>
      <c r="BD183" s="5">
        <v>2</v>
      </c>
    </row>
    <row r="184" spans="51:56">
      <c r="AY184">
        <v>52358516</v>
      </c>
      <c r="AZ184" s="5"/>
      <c r="BA184" s="5"/>
      <c r="BB184" s="5"/>
      <c r="BC184" s="5">
        <v>2</v>
      </c>
      <c r="BD184" s="5">
        <v>2</v>
      </c>
    </row>
    <row r="185" spans="51:56">
      <c r="AY185">
        <v>52375848</v>
      </c>
      <c r="AZ185" s="5">
        <v>1</v>
      </c>
      <c r="BA185" s="5">
        <v>1</v>
      </c>
      <c r="BB185" s="5"/>
      <c r="BC185" s="5"/>
      <c r="BD185" s="5">
        <v>2</v>
      </c>
    </row>
    <row r="186" spans="51:56">
      <c r="AY186">
        <v>52394173</v>
      </c>
      <c r="AZ186" s="5">
        <v>2</v>
      </c>
      <c r="BA186" s="5">
        <v>1</v>
      </c>
      <c r="BB186" s="5">
        <v>1</v>
      </c>
      <c r="BC186" s="5"/>
      <c r="BD186" s="5">
        <v>4</v>
      </c>
    </row>
    <row r="187" spans="51:56">
      <c r="AY187">
        <v>52395443</v>
      </c>
      <c r="AZ187" s="5"/>
      <c r="BA187" s="5"/>
      <c r="BB187" s="5">
        <v>1</v>
      </c>
      <c r="BC187" s="5">
        <v>2</v>
      </c>
      <c r="BD187" s="5">
        <v>3</v>
      </c>
    </row>
    <row r="188" spans="51:56">
      <c r="AY188">
        <v>52397055</v>
      </c>
      <c r="AZ188" s="5"/>
      <c r="BA188" s="5"/>
      <c r="BB188" s="5"/>
      <c r="BC188" s="5">
        <v>1</v>
      </c>
      <c r="BD188" s="5">
        <v>1</v>
      </c>
    </row>
    <row r="189" spans="51:56">
      <c r="AY189">
        <v>52397949</v>
      </c>
      <c r="AZ189" s="5">
        <v>2</v>
      </c>
      <c r="BA189" s="5">
        <v>1</v>
      </c>
      <c r="BB189" s="5">
        <v>1</v>
      </c>
      <c r="BC189" s="5">
        <v>1</v>
      </c>
      <c r="BD189" s="5">
        <v>5</v>
      </c>
    </row>
    <row r="190" spans="51:56">
      <c r="AY190">
        <v>52413751</v>
      </c>
      <c r="AZ190" s="5">
        <v>2</v>
      </c>
      <c r="BA190" s="5">
        <v>1</v>
      </c>
      <c r="BB190" s="5">
        <v>1</v>
      </c>
      <c r="BC190" s="5">
        <v>1</v>
      </c>
      <c r="BD190" s="5">
        <v>5</v>
      </c>
    </row>
    <row r="191" spans="51:56">
      <c r="AY191">
        <v>52424780</v>
      </c>
      <c r="AZ191" s="5"/>
      <c r="BA191" s="5">
        <v>1</v>
      </c>
      <c r="BB191" s="5">
        <v>1</v>
      </c>
      <c r="BC191" s="5"/>
      <c r="BD191" s="5">
        <v>2</v>
      </c>
    </row>
    <row r="192" spans="51:56">
      <c r="AY192">
        <v>52440208</v>
      </c>
      <c r="AZ192" s="5"/>
      <c r="BA192" s="5">
        <v>1</v>
      </c>
      <c r="BB192" s="5">
        <v>1</v>
      </c>
      <c r="BC192" s="5">
        <v>1</v>
      </c>
      <c r="BD192" s="5">
        <v>3</v>
      </c>
    </row>
    <row r="193" spans="51:56">
      <c r="AY193">
        <v>52444244</v>
      </c>
      <c r="AZ193" s="5">
        <v>1</v>
      </c>
      <c r="BA193" s="5">
        <v>1</v>
      </c>
      <c r="BB193" s="5">
        <v>2</v>
      </c>
      <c r="BC193" s="5">
        <v>1</v>
      </c>
      <c r="BD193" s="5">
        <v>5</v>
      </c>
    </row>
    <row r="194" spans="51:56">
      <c r="AY194">
        <v>52447526</v>
      </c>
      <c r="AZ194" s="5"/>
      <c r="BA194" s="5">
        <v>1</v>
      </c>
      <c r="BB194" s="5">
        <v>1</v>
      </c>
      <c r="BC194" s="5">
        <v>2</v>
      </c>
      <c r="BD194" s="5">
        <v>4</v>
      </c>
    </row>
    <row r="195" spans="51:56">
      <c r="AY195">
        <v>52448847</v>
      </c>
      <c r="AZ195" s="5"/>
      <c r="BA195" s="5">
        <v>1</v>
      </c>
      <c r="BB195" s="5"/>
      <c r="BC195" s="5"/>
      <c r="BD195" s="5">
        <v>1</v>
      </c>
    </row>
    <row r="196" spans="51:56">
      <c r="AY196">
        <v>52477034</v>
      </c>
      <c r="AZ196" s="5"/>
      <c r="BA196" s="5">
        <v>1</v>
      </c>
      <c r="BB196" s="5">
        <v>1</v>
      </c>
      <c r="BC196" s="5">
        <v>2</v>
      </c>
      <c r="BD196" s="5">
        <v>4</v>
      </c>
    </row>
    <row r="197" spans="51:56">
      <c r="AY197">
        <v>52477898</v>
      </c>
      <c r="AZ197" s="5">
        <v>2</v>
      </c>
      <c r="BA197" s="5"/>
      <c r="BB197" s="5"/>
      <c r="BC197" s="5"/>
      <c r="BD197" s="5">
        <v>2</v>
      </c>
    </row>
    <row r="198" spans="51:56">
      <c r="AY198">
        <v>52478575</v>
      </c>
      <c r="AZ198" s="5"/>
      <c r="BA198" s="5">
        <v>1</v>
      </c>
      <c r="BB198" s="5"/>
      <c r="BC198" s="5"/>
      <c r="BD198" s="5">
        <v>1</v>
      </c>
    </row>
    <row r="199" spans="51:56">
      <c r="AY199">
        <v>52478869</v>
      </c>
      <c r="AZ199" s="5"/>
      <c r="BA199" s="5">
        <v>1</v>
      </c>
      <c r="BB199" s="5"/>
      <c r="BC199" s="5"/>
      <c r="BD199" s="5">
        <v>1</v>
      </c>
    </row>
    <row r="200" spans="51:56">
      <c r="AY200">
        <v>52489642</v>
      </c>
      <c r="AZ200" s="5">
        <v>1</v>
      </c>
      <c r="BA200" s="5">
        <v>1</v>
      </c>
      <c r="BB200" s="5">
        <v>1</v>
      </c>
      <c r="BC200" s="5">
        <v>2</v>
      </c>
      <c r="BD200" s="5">
        <v>5</v>
      </c>
    </row>
    <row r="201" spans="51:56">
      <c r="AY201">
        <v>52490057</v>
      </c>
      <c r="AZ201" s="5"/>
      <c r="BA201" s="5"/>
      <c r="BB201" s="5"/>
      <c r="BC201" s="5">
        <v>1</v>
      </c>
      <c r="BD201" s="5">
        <v>1</v>
      </c>
    </row>
    <row r="202" spans="51:56">
      <c r="AY202">
        <v>52499050</v>
      </c>
      <c r="AZ202" s="5"/>
      <c r="BA202" s="5">
        <v>1</v>
      </c>
      <c r="BB202" s="5"/>
      <c r="BC202" s="5"/>
      <c r="BD202" s="5">
        <v>1</v>
      </c>
    </row>
    <row r="203" spans="51:56">
      <c r="AY203">
        <v>52505917</v>
      </c>
      <c r="AZ203" s="5"/>
      <c r="BA203" s="5"/>
      <c r="BB203" s="5">
        <v>1</v>
      </c>
      <c r="BC203" s="5">
        <v>2</v>
      </c>
      <c r="BD203" s="5">
        <v>3</v>
      </c>
    </row>
    <row r="204" spans="51:56">
      <c r="AY204">
        <v>52514971</v>
      </c>
      <c r="AZ204" s="5">
        <v>1</v>
      </c>
      <c r="BA204" s="5"/>
      <c r="BB204" s="5"/>
      <c r="BC204" s="5"/>
      <c r="BD204" s="5">
        <v>1</v>
      </c>
    </row>
    <row r="205" spans="51:56">
      <c r="AY205">
        <v>52517812</v>
      </c>
      <c r="AZ205" s="5">
        <v>1</v>
      </c>
      <c r="BA205" s="5"/>
      <c r="BB205" s="5"/>
      <c r="BC205" s="5"/>
      <c r="BD205" s="5">
        <v>1</v>
      </c>
    </row>
    <row r="206" spans="51:56">
      <c r="AY206">
        <v>52526364</v>
      </c>
      <c r="AZ206" s="5"/>
      <c r="BA206" s="5">
        <v>1</v>
      </c>
      <c r="BB206" s="5">
        <v>1</v>
      </c>
      <c r="BC206" s="5">
        <v>2</v>
      </c>
      <c r="BD206" s="5">
        <v>4</v>
      </c>
    </row>
    <row r="207" spans="51:56">
      <c r="AY207">
        <v>52550350</v>
      </c>
      <c r="AZ207" s="5">
        <v>2</v>
      </c>
      <c r="BA207" s="5"/>
      <c r="BB207" s="5"/>
      <c r="BC207" s="5"/>
      <c r="BD207" s="5">
        <v>2</v>
      </c>
    </row>
    <row r="208" spans="51:56">
      <c r="AY208">
        <v>52581062</v>
      </c>
      <c r="AZ208" s="5">
        <v>1</v>
      </c>
      <c r="BA208" s="5">
        <v>1</v>
      </c>
      <c r="BB208" s="5"/>
      <c r="BC208" s="5"/>
      <c r="BD208" s="5">
        <v>2</v>
      </c>
    </row>
    <row r="209" spans="51:56">
      <c r="AY209">
        <v>52582158</v>
      </c>
      <c r="AZ209" s="5">
        <v>1</v>
      </c>
      <c r="BA209" s="5">
        <v>1</v>
      </c>
      <c r="BB209" s="5">
        <v>1</v>
      </c>
      <c r="BC209" s="5">
        <v>1</v>
      </c>
      <c r="BD209" s="5">
        <v>4</v>
      </c>
    </row>
    <row r="210" spans="51:56">
      <c r="AY210">
        <v>52582380</v>
      </c>
      <c r="AZ210" s="5">
        <v>2</v>
      </c>
      <c r="BA210" s="5"/>
      <c r="BB210" s="5">
        <v>1</v>
      </c>
      <c r="BC210" s="5">
        <v>1</v>
      </c>
      <c r="BD210" s="5">
        <v>4</v>
      </c>
    </row>
    <row r="211" spans="51:56">
      <c r="AY211">
        <v>52583418</v>
      </c>
      <c r="AZ211" s="5"/>
      <c r="BA211" s="5">
        <v>1</v>
      </c>
      <c r="BB211" s="5">
        <v>1</v>
      </c>
      <c r="BC211" s="5">
        <v>1</v>
      </c>
      <c r="BD211" s="5">
        <v>3</v>
      </c>
    </row>
    <row r="212" spans="51:56">
      <c r="AY212">
        <v>52584430</v>
      </c>
      <c r="AZ212" s="5"/>
      <c r="BA212" s="5">
        <v>1</v>
      </c>
      <c r="BB212" s="5">
        <v>1</v>
      </c>
      <c r="BC212" s="5"/>
      <c r="BD212" s="5">
        <v>2</v>
      </c>
    </row>
    <row r="213" spans="51:56">
      <c r="AY213">
        <v>52585237</v>
      </c>
      <c r="AZ213" s="5"/>
      <c r="BA213" s="5"/>
      <c r="BB213" s="5">
        <v>1</v>
      </c>
      <c r="BC213" s="5">
        <v>1</v>
      </c>
      <c r="BD213" s="5">
        <v>2</v>
      </c>
    </row>
    <row r="214" spans="51:56">
      <c r="AY214">
        <v>52588770</v>
      </c>
      <c r="AZ214" s="5">
        <v>2</v>
      </c>
      <c r="BA214" s="5">
        <v>1</v>
      </c>
      <c r="BB214" s="5">
        <v>1</v>
      </c>
      <c r="BC214" s="5">
        <v>2</v>
      </c>
      <c r="BD214" s="5">
        <v>6</v>
      </c>
    </row>
    <row r="215" spans="51:56">
      <c r="AY215">
        <v>52589323</v>
      </c>
      <c r="AZ215" s="5"/>
      <c r="BA215" s="5"/>
      <c r="BB215" s="5">
        <v>1</v>
      </c>
      <c r="BC215" s="5"/>
      <c r="BD215" s="5">
        <v>1</v>
      </c>
    </row>
    <row r="216" spans="51:56">
      <c r="AY216">
        <v>52691154</v>
      </c>
      <c r="AZ216" s="5"/>
      <c r="BA216" s="5">
        <v>1</v>
      </c>
      <c r="BB216" s="5">
        <v>1</v>
      </c>
      <c r="BC216" s="5">
        <v>1</v>
      </c>
      <c r="BD216" s="5">
        <v>3</v>
      </c>
    </row>
    <row r="217" spans="51:56">
      <c r="AY217">
        <v>52697415</v>
      </c>
      <c r="AZ217" s="5"/>
      <c r="BA217" s="5">
        <v>1</v>
      </c>
      <c r="BB217" s="5">
        <v>2</v>
      </c>
      <c r="BC217" s="5">
        <v>2</v>
      </c>
      <c r="BD217" s="5">
        <v>5</v>
      </c>
    </row>
    <row r="218" spans="51:56">
      <c r="AY218">
        <v>52704910</v>
      </c>
      <c r="AZ218" s="5">
        <v>1</v>
      </c>
      <c r="BA218" s="5"/>
      <c r="BB218" s="5"/>
      <c r="BC218" s="5"/>
      <c r="BD218" s="5">
        <v>1</v>
      </c>
    </row>
    <row r="219" spans="51:56">
      <c r="AY219">
        <v>52714649</v>
      </c>
      <c r="AZ219" s="5"/>
      <c r="BA219" s="5"/>
      <c r="BB219" s="5">
        <v>1</v>
      </c>
      <c r="BC219" s="5"/>
      <c r="BD219" s="5">
        <v>1</v>
      </c>
    </row>
    <row r="220" spans="51:56">
      <c r="AY220">
        <v>52746298</v>
      </c>
      <c r="AZ220" s="5"/>
      <c r="BA220" s="5"/>
      <c r="BB220" s="5"/>
      <c r="BC220" s="5">
        <v>1</v>
      </c>
      <c r="BD220" s="5">
        <v>1</v>
      </c>
    </row>
    <row r="221" spans="51:56">
      <c r="AY221">
        <v>52785500</v>
      </c>
      <c r="AZ221" s="5">
        <v>2</v>
      </c>
      <c r="BA221" s="5">
        <v>1</v>
      </c>
      <c r="BB221" s="5">
        <v>2</v>
      </c>
      <c r="BC221" s="5">
        <v>1</v>
      </c>
      <c r="BD221" s="5">
        <v>6</v>
      </c>
    </row>
    <row r="222" spans="51:56">
      <c r="AY222">
        <v>52786083</v>
      </c>
      <c r="AZ222" s="5"/>
      <c r="BA222" s="5">
        <v>1</v>
      </c>
      <c r="BB222" s="5"/>
      <c r="BC222" s="5"/>
      <c r="BD222" s="5">
        <v>1</v>
      </c>
    </row>
    <row r="223" spans="51:56">
      <c r="AY223">
        <v>52787345</v>
      </c>
      <c r="AZ223" s="5"/>
      <c r="BA223" s="5"/>
      <c r="BB223" s="5">
        <v>1</v>
      </c>
      <c r="BC223" s="5"/>
      <c r="BD223" s="5">
        <v>1</v>
      </c>
    </row>
    <row r="224" spans="51:56">
      <c r="AY224">
        <v>52789519</v>
      </c>
      <c r="AZ224" s="5"/>
      <c r="BA224" s="5">
        <v>1</v>
      </c>
      <c r="BB224" s="5">
        <v>1</v>
      </c>
      <c r="BC224" s="5">
        <v>2</v>
      </c>
      <c r="BD224" s="5">
        <v>4</v>
      </c>
    </row>
    <row r="225" spans="51:56">
      <c r="AY225">
        <v>52790989</v>
      </c>
      <c r="AZ225" s="5"/>
      <c r="BA225" s="5"/>
      <c r="BB225" s="5">
        <v>1</v>
      </c>
      <c r="BC225" s="5">
        <v>2</v>
      </c>
      <c r="BD225" s="5">
        <v>3</v>
      </c>
    </row>
    <row r="226" spans="51:56">
      <c r="AY226">
        <v>52802997</v>
      </c>
      <c r="AZ226" s="5"/>
      <c r="BA226" s="5"/>
      <c r="BB226" s="5"/>
      <c r="BC226" s="5">
        <v>1</v>
      </c>
      <c r="BD226" s="5">
        <v>1</v>
      </c>
    </row>
    <row r="227" spans="51:56">
      <c r="AY227">
        <v>52809906</v>
      </c>
      <c r="AZ227" s="5"/>
      <c r="BA227" s="5">
        <v>1</v>
      </c>
      <c r="BB227" s="5">
        <v>1</v>
      </c>
      <c r="BC227" s="5">
        <v>2</v>
      </c>
      <c r="BD227" s="5">
        <v>4</v>
      </c>
    </row>
    <row r="228" spans="51:56">
      <c r="AY228">
        <v>52814325</v>
      </c>
      <c r="AZ228" s="5"/>
      <c r="BA228" s="5">
        <v>1</v>
      </c>
      <c r="BB228" s="5">
        <v>1</v>
      </c>
      <c r="BC228" s="5"/>
      <c r="BD228" s="5">
        <v>2</v>
      </c>
    </row>
    <row r="229" spans="51:56">
      <c r="AY229">
        <v>52824358</v>
      </c>
      <c r="AZ229" s="5"/>
      <c r="BA229" s="5"/>
      <c r="BB229" s="5"/>
      <c r="BC229" s="5">
        <v>1</v>
      </c>
      <c r="BD229" s="5">
        <v>1</v>
      </c>
    </row>
    <row r="230" spans="51:56">
      <c r="AY230">
        <v>52842671</v>
      </c>
      <c r="AZ230" s="5">
        <v>2</v>
      </c>
      <c r="BA230" s="5">
        <v>2</v>
      </c>
      <c r="BB230" s="5">
        <v>1</v>
      </c>
      <c r="BC230" s="5">
        <v>2</v>
      </c>
      <c r="BD230" s="5">
        <v>7</v>
      </c>
    </row>
    <row r="231" spans="51:56">
      <c r="AY231">
        <v>52862391</v>
      </c>
      <c r="AZ231" s="5"/>
      <c r="BA231" s="5"/>
      <c r="BB231" s="5">
        <v>1</v>
      </c>
      <c r="BC231" s="5">
        <v>1</v>
      </c>
      <c r="BD231" s="5">
        <v>2</v>
      </c>
    </row>
    <row r="232" spans="51:56">
      <c r="AY232">
        <v>52864240</v>
      </c>
      <c r="AZ232" s="5"/>
      <c r="BA232" s="5"/>
      <c r="BB232" s="5"/>
      <c r="BC232" s="5">
        <v>1</v>
      </c>
      <c r="BD232" s="5">
        <v>1</v>
      </c>
    </row>
    <row r="233" spans="51:56">
      <c r="AY233">
        <v>52904641</v>
      </c>
      <c r="AZ233" s="5"/>
      <c r="BA233" s="5"/>
      <c r="BB233" s="5">
        <v>1</v>
      </c>
      <c r="BC233" s="5">
        <v>2</v>
      </c>
      <c r="BD233" s="5">
        <v>3</v>
      </c>
    </row>
    <row r="234" spans="51:56">
      <c r="AY234">
        <v>52907073</v>
      </c>
      <c r="AZ234" s="5"/>
      <c r="BA234" s="5"/>
      <c r="BB234" s="5"/>
      <c r="BC234" s="5">
        <v>1</v>
      </c>
      <c r="BD234" s="5">
        <v>1</v>
      </c>
    </row>
    <row r="235" spans="51:56">
      <c r="AY235">
        <v>52929990</v>
      </c>
      <c r="AZ235" s="5"/>
      <c r="BA235" s="5"/>
      <c r="BB235" s="5"/>
      <c r="BC235" s="5">
        <v>1</v>
      </c>
      <c r="BD235" s="5">
        <v>1</v>
      </c>
    </row>
    <row r="236" spans="51:56">
      <c r="AY236">
        <v>52934211</v>
      </c>
      <c r="AZ236" s="5"/>
      <c r="BA236" s="5">
        <v>1</v>
      </c>
      <c r="BB236" s="5">
        <v>1</v>
      </c>
      <c r="BC236" s="5">
        <v>1</v>
      </c>
      <c r="BD236" s="5">
        <v>3</v>
      </c>
    </row>
    <row r="237" spans="51:56">
      <c r="AY237">
        <v>52935083</v>
      </c>
      <c r="AZ237" s="5"/>
      <c r="BA237" s="5">
        <v>1</v>
      </c>
      <c r="BB237" s="5"/>
      <c r="BC237" s="5"/>
      <c r="BD237" s="5">
        <v>1</v>
      </c>
    </row>
    <row r="238" spans="51:56">
      <c r="AY238">
        <v>52935897</v>
      </c>
      <c r="AZ238" s="5"/>
      <c r="BA238" s="5">
        <v>1</v>
      </c>
      <c r="BB238" s="5">
        <v>1</v>
      </c>
      <c r="BC238" s="5">
        <v>1</v>
      </c>
      <c r="BD238" s="5">
        <v>3</v>
      </c>
    </row>
    <row r="239" spans="51:56">
      <c r="AY239">
        <v>52956793</v>
      </c>
      <c r="AZ239" s="5"/>
      <c r="BA239" s="5"/>
      <c r="BB239" s="5">
        <v>1</v>
      </c>
      <c r="BC239" s="5"/>
      <c r="BD239" s="5">
        <v>1</v>
      </c>
    </row>
    <row r="240" spans="51:56">
      <c r="AY240">
        <v>52973494</v>
      </c>
      <c r="AZ240" s="5"/>
      <c r="BA240" s="5"/>
      <c r="BB240" s="5">
        <v>1</v>
      </c>
      <c r="BC240" s="5"/>
      <c r="BD240" s="5">
        <v>1</v>
      </c>
    </row>
    <row r="241" spans="51:56">
      <c r="AY241">
        <v>52985421</v>
      </c>
      <c r="AZ241" s="5"/>
      <c r="BA241" s="5">
        <v>1</v>
      </c>
      <c r="BB241" s="5">
        <v>1</v>
      </c>
      <c r="BC241" s="5">
        <v>1</v>
      </c>
      <c r="BD241" s="5">
        <v>3</v>
      </c>
    </row>
    <row r="242" spans="51:56">
      <c r="AY242">
        <v>52989234</v>
      </c>
      <c r="AZ242" s="5">
        <v>2</v>
      </c>
      <c r="BA242" s="5"/>
      <c r="BB242" s="5"/>
      <c r="BC242" s="5"/>
      <c r="BD242" s="5">
        <v>2</v>
      </c>
    </row>
    <row r="243" spans="51:56">
      <c r="AY243">
        <v>52990899</v>
      </c>
      <c r="AZ243" s="5">
        <v>2</v>
      </c>
      <c r="BA243" s="5">
        <v>2</v>
      </c>
      <c r="BB243" s="5">
        <v>1</v>
      </c>
      <c r="BC243" s="5">
        <v>2</v>
      </c>
      <c r="BD243" s="5">
        <v>7</v>
      </c>
    </row>
    <row r="244" spans="51:56">
      <c r="AY244">
        <v>53006948</v>
      </c>
      <c r="AZ244" s="5"/>
      <c r="BA244" s="5"/>
      <c r="BB244" s="5"/>
      <c r="BC244" s="5">
        <v>2</v>
      </c>
      <c r="BD244" s="5">
        <v>2</v>
      </c>
    </row>
    <row r="245" spans="51:56">
      <c r="AY245">
        <v>53028145</v>
      </c>
      <c r="AZ245" s="5">
        <v>1</v>
      </c>
      <c r="BA245" s="5"/>
      <c r="BB245" s="5"/>
      <c r="BC245" s="5"/>
      <c r="BD245" s="5">
        <v>1</v>
      </c>
    </row>
    <row r="246" spans="51:56">
      <c r="AY246">
        <v>53029029</v>
      </c>
      <c r="AZ246" s="5"/>
      <c r="BA246" s="5"/>
      <c r="BB246" s="5"/>
      <c r="BC246" s="5">
        <v>1</v>
      </c>
      <c r="BD246" s="5">
        <v>1</v>
      </c>
    </row>
    <row r="247" spans="51:56">
      <c r="AY247">
        <v>53051057</v>
      </c>
      <c r="AZ247" s="5"/>
      <c r="BA247" s="5">
        <v>1</v>
      </c>
      <c r="BB247" s="5"/>
      <c r="BC247" s="5"/>
      <c r="BD247" s="5">
        <v>1</v>
      </c>
    </row>
    <row r="248" spans="51:56">
      <c r="AY248">
        <v>53061588</v>
      </c>
      <c r="AZ248" s="5">
        <v>2</v>
      </c>
      <c r="BA248" s="5">
        <v>1</v>
      </c>
      <c r="BB248" s="5"/>
      <c r="BC248" s="5"/>
      <c r="BD248" s="5">
        <v>3</v>
      </c>
    </row>
    <row r="249" spans="51:56">
      <c r="AY249">
        <v>53062610</v>
      </c>
      <c r="AZ249" s="5"/>
      <c r="BA249" s="5">
        <v>1</v>
      </c>
      <c r="BB249" s="5"/>
      <c r="BC249" s="5"/>
      <c r="BD249" s="5">
        <v>1</v>
      </c>
    </row>
    <row r="250" spans="51:56">
      <c r="AY250">
        <v>53062837</v>
      </c>
      <c r="AZ250" s="5"/>
      <c r="BA250" s="5">
        <v>1</v>
      </c>
      <c r="BB250" s="5">
        <v>1</v>
      </c>
      <c r="BC250" s="5">
        <v>2</v>
      </c>
      <c r="BD250" s="5">
        <v>4</v>
      </c>
    </row>
    <row r="251" spans="51:56">
      <c r="AY251">
        <v>53062985</v>
      </c>
      <c r="AZ251" s="5"/>
      <c r="BA251" s="5"/>
      <c r="BB251" s="5">
        <v>1</v>
      </c>
      <c r="BC251" s="5">
        <v>2</v>
      </c>
      <c r="BD251" s="5">
        <v>3</v>
      </c>
    </row>
    <row r="252" spans="51:56">
      <c r="AY252">
        <v>53064739</v>
      </c>
      <c r="AZ252" s="5">
        <v>1</v>
      </c>
      <c r="BA252" s="5"/>
      <c r="BB252" s="5"/>
      <c r="BC252" s="5"/>
      <c r="BD252" s="5">
        <v>1</v>
      </c>
    </row>
    <row r="253" spans="51:56">
      <c r="AY253">
        <v>53064832</v>
      </c>
      <c r="AZ253" s="5">
        <v>2</v>
      </c>
      <c r="BA253" s="5">
        <v>1</v>
      </c>
      <c r="BB253" s="5">
        <v>1</v>
      </c>
      <c r="BC253" s="5">
        <v>2</v>
      </c>
      <c r="BD253" s="5">
        <v>6</v>
      </c>
    </row>
    <row r="254" spans="51:56">
      <c r="AY254">
        <v>53067931</v>
      </c>
      <c r="AZ254" s="5">
        <v>1</v>
      </c>
      <c r="BA254" s="5">
        <v>1</v>
      </c>
      <c r="BB254" s="5">
        <v>1</v>
      </c>
      <c r="BC254" s="5">
        <v>1</v>
      </c>
      <c r="BD254" s="5">
        <v>4</v>
      </c>
    </row>
    <row r="255" spans="51:56">
      <c r="AY255">
        <v>53067984</v>
      </c>
      <c r="AZ255" s="5">
        <v>1</v>
      </c>
      <c r="BA255" s="5"/>
      <c r="BB255" s="5"/>
      <c r="BC255" s="5"/>
      <c r="BD255" s="5">
        <v>1</v>
      </c>
    </row>
    <row r="256" spans="51:56">
      <c r="AY256">
        <v>53069160</v>
      </c>
      <c r="AZ256" s="5"/>
      <c r="BA256" s="5">
        <v>1</v>
      </c>
      <c r="BB256" s="5"/>
      <c r="BC256" s="5"/>
      <c r="BD256" s="5">
        <v>1</v>
      </c>
    </row>
    <row r="257" spans="51:56">
      <c r="AY257">
        <v>53073524</v>
      </c>
      <c r="AZ257" s="5">
        <v>3</v>
      </c>
      <c r="BA257" s="5">
        <v>1</v>
      </c>
      <c r="BB257" s="5"/>
      <c r="BC257" s="5"/>
      <c r="BD257" s="5">
        <v>4</v>
      </c>
    </row>
    <row r="258" spans="51:56">
      <c r="AY258">
        <v>53074920</v>
      </c>
      <c r="AZ258" s="5"/>
      <c r="BA258" s="5"/>
      <c r="BB258" s="5">
        <v>1</v>
      </c>
      <c r="BC258" s="5"/>
      <c r="BD258" s="5">
        <v>1</v>
      </c>
    </row>
    <row r="259" spans="51:56">
      <c r="AY259">
        <v>53094395</v>
      </c>
      <c r="AZ259" s="5">
        <v>1</v>
      </c>
      <c r="BA259" s="5"/>
      <c r="BB259" s="5"/>
      <c r="BC259" s="5"/>
      <c r="BD259" s="5">
        <v>1</v>
      </c>
    </row>
    <row r="260" spans="51:56">
      <c r="AY260">
        <v>53099542</v>
      </c>
      <c r="AZ260" s="5"/>
      <c r="BA260" s="5"/>
      <c r="BB260" s="5"/>
      <c r="BC260" s="5">
        <v>2</v>
      </c>
      <c r="BD260" s="5">
        <v>2</v>
      </c>
    </row>
    <row r="261" spans="51:56">
      <c r="AY261">
        <v>53103790</v>
      </c>
      <c r="AZ261" s="5"/>
      <c r="BA261" s="5"/>
      <c r="BB261" s="5">
        <v>1</v>
      </c>
      <c r="BC261" s="5"/>
      <c r="BD261" s="5">
        <v>1</v>
      </c>
    </row>
    <row r="262" spans="51:56">
      <c r="AY262">
        <v>53115883</v>
      </c>
      <c r="AZ262" s="5"/>
      <c r="BA262" s="5">
        <v>1</v>
      </c>
      <c r="BB262" s="5">
        <v>1</v>
      </c>
      <c r="BC262" s="5">
        <v>2</v>
      </c>
      <c r="BD262" s="5">
        <v>4</v>
      </c>
    </row>
    <row r="263" spans="51:56">
      <c r="AY263">
        <v>53119148</v>
      </c>
      <c r="AZ263" s="5"/>
      <c r="BA263" s="5">
        <v>1</v>
      </c>
      <c r="BB263" s="5">
        <v>1</v>
      </c>
      <c r="BC263" s="5">
        <v>1</v>
      </c>
      <c r="BD263" s="5">
        <v>3</v>
      </c>
    </row>
    <row r="264" spans="51:56">
      <c r="AY264">
        <v>53121137</v>
      </c>
      <c r="AZ264" s="5"/>
      <c r="BA264" s="5"/>
      <c r="BB264" s="5"/>
      <c r="BC264" s="5">
        <v>2</v>
      </c>
      <c r="BD264" s="5">
        <v>2</v>
      </c>
    </row>
    <row r="265" spans="51:56">
      <c r="AY265">
        <v>53121197</v>
      </c>
      <c r="AZ265" s="5"/>
      <c r="BA265" s="5">
        <v>2</v>
      </c>
      <c r="BB265" s="5">
        <v>1</v>
      </c>
      <c r="BC265" s="5">
        <v>2</v>
      </c>
      <c r="BD265" s="5">
        <v>5</v>
      </c>
    </row>
    <row r="266" spans="51:56">
      <c r="AY266">
        <v>53124454</v>
      </c>
      <c r="AZ266" s="5"/>
      <c r="BA266" s="5">
        <v>1</v>
      </c>
      <c r="BB266" s="5">
        <v>1</v>
      </c>
      <c r="BC266" s="5"/>
      <c r="BD266" s="5">
        <v>2</v>
      </c>
    </row>
    <row r="267" spans="51:56">
      <c r="AY267">
        <v>53125026</v>
      </c>
      <c r="AZ267" s="5"/>
      <c r="BA267" s="5"/>
      <c r="BB267" s="5">
        <v>2</v>
      </c>
      <c r="BC267" s="5">
        <v>2</v>
      </c>
      <c r="BD267" s="5">
        <v>4</v>
      </c>
    </row>
    <row r="268" spans="51:56">
      <c r="AY268">
        <v>53129226</v>
      </c>
      <c r="AZ268" s="5"/>
      <c r="BA268" s="5">
        <v>1</v>
      </c>
      <c r="BB268" s="5">
        <v>1</v>
      </c>
      <c r="BC268" s="5">
        <v>2</v>
      </c>
      <c r="BD268" s="5">
        <v>4</v>
      </c>
    </row>
    <row r="269" spans="51:56">
      <c r="AY269">
        <v>53905402</v>
      </c>
      <c r="AZ269" s="5"/>
      <c r="BA269" s="5">
        <v>1</v>
      </c>
      <c r="BB269" s="5"/>
      <c r="BC269" s="5"/>
      <c r="BD269" s="5">
        <v>1</v>
      </c>
    </row>
    <row r="270" spans="51:56">
      <c r="AY270">
        <v>55170922</v>
      </c>
      <c r="AZ270" s="5">
        <v>2</v>
      </c>
      <c r="BA270" s="5"/>
      <c r="BB270" s="5"/>
      <c r="BC270" s="5"/>
      <c r="BD270" s="5">
        <v>2</v>
      </c>
    </row>
    <row r="271" spans="51:56">
      <c r="AY271">
        <v>57433722</v>
      </c>
      <c r="AZ271" s="5"/>
      <c r="BA271" s="5"/>
      <c r="BB271" s="5">
        <v>1</v>
      </c>
      <c r="BC271" s="5"/>
      <c r="BD271" s="5">
        <v>1</v>
      </c>
    </row>
    <row r="272" spans="51:56">
      <c r="AY272">
        <v>63327033</v>
      </c>
      <c r="AZ272" s="5"/>
      <c r="BA272" s="5"/>
      <c r="BB272" s="5">
        <v>1</v>
      </c>
      <c r="BC272" s="5">
        <v>2</v>
      </c>
      <c r="BD272" s="5">
        <v>3</v>
      </c>
    </row>
    <row r="273" spans="51:56">
      <c r="AY273">
        <v>63542794</v>
      </c>
      <c r="AZ273" s="5"/>
      <c r="BA273" s="5"/>
      <c r="BB273" s="5">
        <v>1</v>
      </c>
      <c r="BC273" s="5">
        <v>2</v>
      </c>
      <c r="BD273" s="5">
        <v>3</v>
      </c>
    </row>
    <row r="274" spans="51:56">
      <c r="AY274">
        <v>64589205</v>
      </c>
      <c r="AZ274" s="5">
        <v>1</v>
      </c>
      <c r="BA274" s="5">
        <v>2</v>
      </c>
      <c r="BB274" s="5">
        <v>1</v>
      </c>
      <c r="BC274" s="5">
        <v>2</v>
      </c>
      <c r="BD274" s="5">
        <v>6</v>
      </c>
    </row>
    <row r="275" spans="51:56">
      <c r="AY275">
        <v>64742464</v>
      </c>
      <c r="AZ275" s="5"/>
      <c r="BA275" s="5"/>
      <c r="BB275" s="5"/>
      <c r="BC275" s="5">
        <v>2</v>
      </c>
      <c r="BD275" s="5">
        <v>2</v>
      </c>
    </row>
    <row r="276" spans="51:56">
      <c r="AY276">
        <v>64744709</v>
      </c>
      <c r="AZ276" s="5">
        <v>1</v>
      </c>
      <c r="BA276" s="5">
        <v>2</v>
      </c>
      <c r="BB276" s="5"/>
      <c r="BC276" s="5"/>
      <c r="BD276" s="5">
        <v>3</v>
      </c>
    </row>
    <row r="277" spans="51:56">
      <c r="AY277">
        <v>66827428</v>
      </c>
      <c r="AZ277" s="5"/>
      <c r="BA277" s="5"/>
      <c r="BB277" s="5">
        <v>1</v>
      </c>
      <c r="BC277" s="5">
        <v>2</v>
      </c>
      <c r="BD277" s="5">
        <v>3</v>
      </c>
    </row>
    <row r="278" spans="51:56">
      <c r="AY278">
        <v>71628599</v>
      </c>
      <c r="AZ278" s="5"/>
      <c r="BA278" s="5"/>
      <c r="BB278" s="5"/>
      <c r="BC278" s="5">
        <v>1</v>
      </c>
      <c r="BD278" s="5">
        <v>1</v>
      </c>
    </row>
    <row r="279" spans="51:56">
      <c r="AY279">
        <v>71674865</v>
      </c>
      <c r="AZ279" s="5">
        <v>2</v>
      </c>
      <c r="BA279" s="5">
        <v>1</v>
      </c>
      <c r="BB279" s="5">
        <v>1</v>
      </c>
      <c r="BC279" s="5">
        <v>1</v>
      </c>
      <c r="BD279" s="5">
        <v>5</v>
      </c>
    </row>
    <row r="280" spans="51:56">
      <c r="AY280">
        <v>73242628</v>
      </c>
      <c r="AZ280" s="5">
        <v>1</v>
      </c>
      <c r="BA280" s="5"/>
      <c r="BB280" s="5"/>
      <c r="BC280" s="5"/>
      <c r="BD280" s="5">
        <v>1</v>
      </c>
    </row>
    <row r="281" spans="51:56">
      <c r="AY281">
        <v>74080242</v>
      </c>
      <c r="AZ281" s="5"/>
      <c r="BA281" s="5"/>
      <c r="BB281" s="5"/>
      <c r="BC281" s="5">
        <v>1</v>
      </c>
      <c r="BD281" s="5">
        <v>1</v>
      </c>
    </row>
    <row r="282" spans="51:56">
      <c r="AY282">
        <v>74375345</v>
      </c>
      <c r="AZ282" s="5">
        <v>1</v>
      </c>
      <c r="BA282" s="5">
        <v>1</v>
      </c>
      <c r="BB282" s="5">
        <v>1</v>
      </c>
      <c r="BC282" s="5"/>
      <c r="BD282" s="5">
        <v>3</v>
      </c>
    </row>
    <row r="283" spans="51:56">
      <c r="AY283">
        <v>75038784</v>
      </c>
      <c r="AZ283" s="5"/>
      <c r="BA283" s="5"/>
      <c r="BB283" s="5">
        <v>1</v>
      </c>
      <c r="BC283" s="5">
        <v>2</v>
      </c>
      <c r="BD283" s="5">
        <v>3</v>
      </c>
    </row>
    <row r="284" spans="51:56">
      <c r="AY284">
        <v>75084066</v>
      </c>
      <c r="AZ284" s="5">
        <v>1</v>
      </c>
      <c r="BA284" s="5"/>
      <c r="BB284" s="5"/>
      <c r="BC284" s="5"/>
      <c r="BD284" s="5">
        <v>1</v>
      </c>
    </row>
    <row r="285" spans="51:56">
      <c r="AY285">
        <v>77181096</v>
      </c>
      <c r="AZ285" s="5">
        <v>1</v>
      </c>
      <c r="BA285" s="5"/>
      <c r="BB285" s="5"/>
      <c r="BC285" s="5"/>
      <c r="BD285" s="5">
        <v>1</v>
      </c>
    </row>
    <row r="286" spans="51:56">
      <c r="AY286">
        <v>79049993</v>
      </c>
      <c r="AZ286" s="5">
        <v>1</v>
      </c>
      <c r="BA286" s="5">
        <v>1</v>
      </c>
      <c r="BB286" s="5">
        <v>1</v>
      </c>
      <c r="BC286" s="5">
        <v>2</v>
      </c>
      <c r="BD286" s="5">
        <v>5</v>
      </c>
    </row>
    <row r="287" spans="51:56">
      <c r="AY287">
        <v>79053216</v>
      </c>
      <c r="AZ287" s="5">
        <v>2</v>
      </c>
      <c r="BA287" s="5">
        <v>1</v>
      </c>
      <c r="BB287" s="5">
        <v>1</v>
      </c>
      <c r="BC287" s="5">
        <v>1</v>
      </c>
      <c r="BD287" s="5">
        <v>5</v>
      </c>
    </row>
    <row r="288" spans="51:56">
      <c r="AY288">
        <v>79116257</v>
      </c>
      <c r="AZ288" s="5"/>
      <c r="BA288" s="5"/>
      <c r="BB288" s="5"/>
      <c r="BC288" s="5">
        <v>1</v>
      </c>
      <c r="BD288" s="5">
        <v>1</v>
      </c>
    </row>
    <row r="289" spans="51:56">
      <c r="AY289">
        <v>79169164</v>
      </c>
      <c r="AZ289" s="5">
        <v>2</v>
      </c>
      <c r="BA289" s="5">
        <v>1</v>
      </c>
      <c r="BB289" s="5">
        <v>1</v>
      </c>
      <c r="BC289" s="5">
        <v>2</v>
      </c>
      <c r="BD289" s="5">
        <v>6</v>
      </c>
    </row>
    <row r="290" spans="51:56">
      <c r="AY290">
        <v>79233807</v>
      </c>
      <c r="AZ290" s="5"/>
      <c r="BA290" s="5"/>
      <c r="BB290" s="5">
        <v>1</v>
      </c>
      <c r="BC290" s="5">
        <v>1</v>
      </c>
      <c r="BD290" s="5">
        <v>2</v>
      </c>
    </row>
    <row r="291" spans="51:56">
      <c r="AY291">
        <v>79236015</v>
      </c>
      <c r="AZ291" s="5"/>
      <c r="BA291" s="5">
        <v>1</v>
      </c>
      <c r="BB291" s="5"/>
      <c r="BC291" s="5"/>
      <c r="BD291" s="5">
        <v>1</v>
      </c>
    </row>
    <row r="292" spans="51:56">
      <c r="AY292">
        <v>79236192</v>
      </c>
      <c r="AZ292" s="5"/>
      <c r="BA292" s="5"/>
      <c r="BB292" s="5">
        <v>1</v>
      </c>
      <c r="BC292" s="5">
        <v>1</v>
      </c>
      <c r="BD292" s="5">
        <v>2</v>
      </c>
    </row>
    <row r="293" spans="51:56">
      <c r="AY293">
        <v>79241629</v>
      </c>
      <c r="AZ293" s="5"/>
      <c r="BA293" s="5"/>
      <c r="BB293" s="5"/>
      <c r="BC293" s="5">
        <v>1</v>
      </c>
      <c r="BD293" s="5">
        <v>1</v>
      </c>
    </row>
    <row r="294" spans="51:56">
      <c r="AY294">
        <v>79244238</v>
      </c>
      <c r="AZ294" s="5">
        <v>2</v>
      </c>
      <c r="BA294" s="5">
        <v>1</v>
      </c>
      <c r="BB294" s="5"/>
      <c r="BC294" s="5"/>
      <c r="BD294" s="5">
        <v>3</v>
      </c>
    </row>
    <row r="295" spans="51:56">
      <c r="AY295">
        <v>79244658</v>
      </c>
      <c r="AZ295" s="5"/>
      <c r="BA295" s="5">
        <v>1</v>
      </c>
      <c r="BB295" s="5">
        <v>1</v>
      </c>
      <c r="BC295" s="5">
        <v>2</v>
      </c>
      <c r="BD295" s="5">
        <v>4</v>
      </c>
    </row>
    <row r="296" spans="51:56">
      <c r="AY296">
        <v>79246037</v>
      </c>
      <c r="AZ296" s="5">
        <v>1</v>
      </c>
      <c r="BA296" s="5"/>
      <c r="BB296" s="5"/>
      <c r="BC296" s="5"/>
      <c r="BD296" s="5">
        <v>1</v>
      </c>
    </row>
    <row r="297" spans="51:56">
      <c r="AY297">
        <v>79276279</v>
      </c>
      <c r="AZ297" s="5">
        <v>1</v>
      </c>
      <c r="BA297" s="5"/>
      <c r="BB297" s="5"/>
      <c r="BC297" s="5"/>
      <c r="BD297" s="5">
        <v>1</v>
      </c>
    </row>
    <row r="298" spans="51:56">
      <c r="AY298">
        <v>79278162</v>
      </c>
      <c r="AZ298" s="5"/>
      <c r="BA298" s="5">
        <v>1</v>
      </c>
      <c r="BB298" s="5">
        <v>1</v>
      </c>
      <c r="BC298" s="5">
        <v>1</v>
      </c>
      <c r="BD298" s="5">
        <v>3</v>
      </c>
    </row>
    <row r="299" spans="51:56">
      <c r="AY299">
        <v>79290366</v>
      </c>
      <c r="AZ299" s="5"/>
      <c r="BA299" s="5">
        <v>1</v>
      </c>
      <c r="BB299" s="5">
        <v>1</v>
      </c>
      <c r="BC299" s="5">
        <v>2</v>
      </c>
      <c r="BD299" s="5">
        <v>4</v>
      </c>
    </row>
    <row r="300" spans="51:56">
      <c r="AY300">
        <v>79298352</v>
      </c>
      <c r="AZ300" s="5"/>
      <c r="BA300" s="5">
        <v>1</v>
      </c>
      <c r="BB300" s="5">
        <v>1</v>
      </c>
      <c r="BC300" s="5"/>
      <c r="BD300" s="5">
        <v>2</v>
      </c>
    </row>
    <row r="301" spans="51:56">
      <c r="AY301">
        <v>79352706</v>
      </c>
      <c r="AZ301" s="5">
        <v>2</v>
      </c>
      <c r="BA301" s="5"/>
      <c r="BB301" s="5"/>
      <c r="BC301" s="5"/>
      <c r="BD301" s="5">
        <v>2</v>
      </c>
    </row>
    <row r="302" spans="51:56">
      <c r="AY302">
        <v>79365028</v>
      </c>
      <c r="AZ302" s="5">
        <v>1</v>
      </c>
      <c r="BA302" s="5">
        <v>2</v>
      </c>
      <c r="BB302" s="5">
        <v>1</v>
      </c>
      <c r="BC302" s="5">
        <v>2</v>
      </c>
      <c r="BD302" s="5">
        <v>6</v>
      </c>
    </row>
    <row r="303" spans="51:56">
      <c r="AY303">
        <v>79367360</v>
      </c>
      <c r="AZ303" s="5">
        <v>1</v>
      </c>
      <c r="BA303" s="5"/>
      <c r="BB303" s="5"/>
      <c r="BC303" s="5"/>
      <c r="BD303" s="5">
        <v>1</v>
      </c>
    </row>
    <row r="304" spans="51:56">
      <c r="AY304">
        <v>79368209</v>
      </c>
      <c r="AZ304" s="5"/>
      <c r="BA304" s="5"/>
      <c r="BB304" s="5">
        <v>1</v>
      </c>
      <c r="BC304" s="5">
        <v>2</v>
      </c>
      <c r="BD304" s="5">
        <v>3</v>
      </c>
    </row>
    <row r="305" spans="51:56">
      <c r="AY305">
        <v>79372309</v>
      </c>
      <c r="AZ305" s="5"/>
      <c r="BA305" s="5">
        <v>1</v>
      </c>
      <c r="BB305" s="5">
        <v>1</v>
      </c>
      <c r="BC305" s="5">
        <v>1</v>
      </c>
      <c r="BD305" s="5">
        <v>3</v>
      </c>
    </row>
    <row r="306" spans="51:56">
      <c r="AY306">
        <v>79378436</v>
      </c>
      <c r="AZ306" s="5"/>
      <c r="BA306" s="5"/>
      <c r="BB306" s="5"/>
      <c r="BC306" s="5">
        <v>1</v>
      </c>
      <c r="BD306" s="5">
        <v>1</v>
      </c>
    </row>
    <row r="307" spans="51:56">
      <c r="AY307">
        <v>79402044</v>
      </c>
      <c r="AZ307" s="5">
        <v>1</v>
      </c>
      <c r="BA307" s="5">
        <v>2</v>
      </c>
      <c r="BB307" s="5">
        <v>1</v>
      </c>
      <c r="BC307" s="5">
        <v>2</v>
      </c>
      <c r="BD307" s="5">
        <v>6</v>
      </c>
    </row>
    <row r="308" spans="51:56">
      <c r="AY308">
        <v>79412057</v>
      </c>
      <c r="AZ308" s="5">
        <v>1</v>
      </c>
      <c r="BA308" s="5"/>
      <c r="BB308" s="5"/>
      <c r="BC308" s="5"/>
      <c r="BD308" s="5">
        <v>1</v>
      </c>
    </row>
    <row r="309" spans="51:56">
      <c r="AY309">
        <v>79424228</v>
      </c>
      <c r="AZ309" s="5"/>
      <c r="BA309" s="5">
        <v>1</v>
      </c>
      <c r="BB309" s="5"/>
      <c r="BC309" s="5"/>
      <c r="BD309" s="5">
        <v>1</v>
      </c>
    </row>
    <row r="310" spans="51:56">
      <c r="AY310">
        <v>79450044</v>
      </c>
      <c r="AZ310" s="5"/>
      <c r="BA310" s="5">
        <v>1</v>
      </c>
      <c r="BB310" s="5"/>
      <c r="BC310" s="5"/>
      <c r="BD310" s="5">
        <v>1</v>
      </c>
    </row>
    <row r="311" spans="51:56">
      <c r="AY311">
        <v>79454156</v>
      </c>
      <c r="AZ311" s="5"/>
      <c r="BA311" s="5">
        <v>1</v>
      </c>
      <c r="BB311" s="5">
        <v>1</v>
      </c>
      <c r="BC311" s="5"/>
      <c r="BD311" s="5">
        <v>2</v>
      </c>
    </row>
    <row r="312" spans="51:56">
      <c r="AY312">
        <v>79454562</v>
      </c>
      <c r="AZ312" s="5"/>
      <c r="BA312" s="5">
        <v>2</v>
      </c>
      <c r="BB312" s="5"/>
      <c r="BC312" s="5"/>
      <c r="BD312" s="5">
        <v>2</v>
      </c>
    </row>
    <row r="313" spans="51:56">
      <c r="AY313">
        <v>79497612</v>
      </c>
      <c r="AZ313" s="5"/>
      <c r="BA313" s="5"/>
      <c r="BB313" s="5">
        <v>1</v>
      </c>
      <c r="BC313" s="5"/>
      <c r="BD313" s="5">
        <v>1</v>
      </c>
    </row>
    <row r="314" spans="51:56">
      <c r="AY314">
        <v>79507029</v>
      </c>
      <c r="AZ314" s="5">
        <v>1</v>
      </c>
      <c r="BA314" s="5"/>
      <c r="BB314" s="5"/>
      <c r="BC314" s="5"/>
      <c r="BD314" s="5">
        <v>1</v>
      </c>
    </row>
    <row r="315" spans="51:56">
      <c r="AY315">
        <v>79512321</v>
      </c>
      <c r="AZ315" s="5">
        <v>2</v>
      </c>
      <c r="BA315" s="5">
        <v>1</v>
      </c>
      <c r="BB315" s="5">
        <v>1</v>
      </c>
      <c r="BC315" s="5">
        <v>2</v>
      </c>
      <c r="BD315" s="5">
        <v>6</v>
      </c>
    </row>
    <row r="316" spans="51:56">
      <c r="AY316">
        <v>79531247</v>
      </c>
      <c r="AZ316" s="5"/>
      <c r="BA316" s="5">
        <v>1</v>
      </c>
      <c r="BB316" s="5"/>
      <c r="BC316" s="5"/>
      <c r="BD316" s="5">
        <v>1</v>
      </c>
    </row>
    <row r="317" spans="51:56">
      <c r="AY317">
        <v>79542363</v>
      </c>
      <c r="AZ317" s="5"/>
      <c r="BA317" s="5"/>
      <c r="BB317" s="5">
        <v>1</v>
      </c>
      <c r="BC317" s="5"/>
      <c r="BD317" s="5">
        <v>1</v>
      </c>
    </row>
    <row r="318" spans="51:56">
      <c r="AY318">
        <v>79573265</v>
      </c>
      <c r="AZ318" s="5">
        <v>2</v>
      </c>
      <c r="BA318" s="5">
        <v>1</v>
      </c>
      <c r="BB318" s="5">
        <v>2</v>
      </c>
      <c r="BC318" s="5">
        <v>2</v>
      </c>
      <c r="BD318" s="5">
        <v>7</v>
      </c>
    </row>
    <row r="319" spans="51:56">
      <c r="AY319">
        <v>79576434</v>
      </c>
      <c r="AZ319" s="5">
        <v>2</v>
      </c>
      <c r="BA319" s="5">
        <v>1</v>
      </c>
      <c r="BB319" s="5"/>
      <c r="BC319" s="5"/>
      <c r="BD319" s="5">
        <v>3</v>
      </c>
    </row>
    <row r="320" spans="51:56">
      <c r="AY320">
        <v>79576545</v>
      </c>
      <c r="AZ320" s="5"/>
      <c r="BA320" s="5"/>
      <c r="BB320" s="5">
        <v>1</v>
      </c>
      <c r="BC320" s="5">
        <v>1</v>
      </c>
      <c r="BD320" s="5">
        <v>2</v>
      </c>
    </row>
    <row r="321" spans="51:56">
      <c r="AY321">
        <v>79602587</v>
      </c>
      <c r="AZ321" s="5"/>
      <c r="BA321" s="5"/>
      <c r="BB321" s="5">
        <v>1</v>
      </c>
      <c r="BC321" s="5">
        <v>1</v>
      </c>
      <c r="BD321" s="5">
        <v>2</v>
      </c>
    </row>
    <row r="322" spans="51:56">
      <c r="AY322">
        <v>79614789</v>
      </c>
      <c r="AZ322" s="5">
        <v>1</v>
      </c>
      <c r="BA322" s="5"/>
      <c r="BB322" s="5"/>
      <c r="BC322" s="5"/>
      <c r="BD322" s="5">
        <v>1</v>
      </c>
    </row>
    <row r="323" spans="51:56">
      <c r="AY323">
        <v>79621795</v>
      </c>
      <c r="AZ323" s="5"/>
      <c r="BA323" s="5"/>
      <c r="BB323" s="5">
        <v>1</v>
      </c>
      <c r="BC323" s="5"/>
      <c r="BD323" s="5">
        <v>1</v>
      </c>
    </row>
    <row r="324" spans="51:56">
      <c r="AY324">
        <v>79622280</v>
      </c>
      <c r="AZ324" s="5"/>
      <c r="BA324" s="5">
        <v>1</v>
      </c>
      <c r="BB324" s="5"/>
      <c r="BC324" s="5"/>
      <c r="BD324" s="5">
        <v>1</v>
      </c>
    </row>
    <row r="325" spans="51:56">
      <c r="AY325">
        <v>79624463</v>
      </c>
      <c r="AZ325" s="5"/>
      <c r="BA325" s="5">
        <v>1</v>
      </c>
      <c r="BB325" s="5"/>
      <c r="BC325" s="5"/>
      <c r="BD325" s="5">
        <v>1</v>
      </c>
    </row>
    <row r="326" spans="51:56">
      <c r="AY326">
        <v>79633658</v>
      </c>
      <c r="AZ326" s="5">
        <v>2</v>
      </c>
      <c r="BA326" s="5"/>
      <c r="BB326" s="5"/>
      <c r="BC326" s="5"/>
      <c r="BD326" s="5">
        <v>2</v>
      </c>
    </row>
    <row r="327" spans="51:56">
      <c r="AY327">
        <v>79636340</v>
      </c>
      <c r="AZ327" s="5">
        <v>2</v>
      </c>
      <c r="BA327" s="5">
        <v>2</v>
      </c>
      <c r="BB327" s="5"/>
      <c r="BC327" s="5"/>
      <c r="BD327" s="5">
        <v>4</v>
      </c>
    </row>
    <row r="328" spans="51:56">
      <c r="AY328">
        <v>79641733</v>
      </c>
      <c r="AZ328" s="5"/>
      <c r="BA328" s="5"/>
      <c r="BB328" s="5">
        <v>1</v>
      </c>
      <c r="BC328" s="5">
        <v>2</v>
      </c>
      <c r="BD328" s="5">
        <v>3</v>
      </c>
    </row>
    <row r="329" spans="51:56">
      <c r="AY329">
        <v>79653211</v>
      </c>
      <c r="AZ329" s="5">
        <v>1</v>
      </c>
      <c r="BA329" s="5"/>
      <c r="BB329" s="5"/>
      <c r="BC329" s="5"/>
      <c r="BD329" s="5">
        <v>1</v>
      </c>
    </row>
    <row r="330" spans="51:56">
      <c r="AY330">
        <v>79688211</v>
      </c>
      <c r="AZ330" s="5"/>
      <c r="BA330" s="5"/>
      <c r="BB330" s="5"/>
      <c r="BC330" s="5">
        <v>2</v>
      </c>
      <c r="BD330" s="5">
        <v>2</v>
      </c>
    </row>
    <row r="331" spans="51:56">
      <c r="AY331">
        <v>79694258</v>
      </c>
      <c r="AZ331" s="5"/>
      <c r="BA331" s="5">
        <v>1</v>
      </c>
      <c r="BB331" s="5">
        <v>1</v>
      </c>
      <c r="BC331" s="5">
        <v>1</v>
      </c>
      <c r="BD331" s="5">
        <v>3</v>
      </c>
    </row>
    <row r="332" spans="51:56">
      <c r="AY332">
        <v>79697196</v>
      </c>
      <c r="AZ332" s="5">
        <v>2</v>
      </c>
      <c r="BA332" s="5"/>
      <c r="BB332" s="5"/>
      <c r="BC332" s="5"/>
      <c r="BD332" s="5">
        <v>2</v>
      </c>
    </row>
    <row r="333" spans="51:56">
      <c r="AY333">
        <v>79710852</v>
      </c>
      <c r="AZ333" s="5"/>
      <c r="BA333" s="5">
        <v>1</v>
      </c>
      <c r="BB333" s="5">
        <v>2</v>
      </c>
      <c r="BC333" s="5">
        <v>1</v>
      </c>
      <c r="BD333" s="5">
        <v>4</v>
      </c>
    </row>
    <row r="334" spans="51:56">
      <c r="AY334">
        <v>79713488</v>
      </c>
      <c r="AZ334" s="5">
        <v>2</v>
      </c>
      <c r="BA334" s="5">
        <v>1</v>
      </c>
      <c r="BB334" s="5">
        <v>1</v>
      </c>
      <c r="BC334" s="5">
        <v>1</v>
      </c>
      <c r="BD334" s="5">
        <v>5</v>
      </c>
    </row>
    <row r="335" spans="51:56">
      <c r="AY335">
        <v>79724176</v>
      </c>
      <c r="AZ335" s="5">
        <v>2</v>
      </c>
      <c r="BA335" s="5">
        <v>1</v>
      </c>
      <c r="BB335" s="5">
        <v>1</v>
      </c>
      <c r="BC335" s="5">
        <v>2</v>
      </c>
      <c r="BD335" s="5">
        <v>6</v>
      </c>
    </row>
    <row r="336" spans="51:56">
      <c r="AY336">
        <v>79731017</v>
      </c>
      <c r="AZ336" s="5"/>
      <c r="BA336" s="5"/>
      <c r="BB336" s="5"/>
      <c r="BC336" s="5">
        <v>2</v>
      </c>
      <c r="BD336" s="5">
        <v>2</v>
      </c>
    </row>
    <row r="337" spans="51:56">
      <c r="AY337">
        <v>79789495</v>
      </c>
      <c r="AZ337" s="5"/>
      <c r="BA337" s="5"/>
      <c r="BB337" s="5"/>
      <c r="BC337" s="5">
        <v>1</v>
      </c>
      <c r="BD337" s="5">
        <v>1</v>
      </c>
    </row>
    <row r="338" spans="51:56">
      <c r="AY338">
        <v>79792392</v>
      </c>
      <c r="AZ338" s="5"/>
      <c r="BA338" s="5">
        <v>1</v>
      </c>
      <c r="BB338" s="5"/>
      <c r="BC338" s="5"/>
      <c r="BD338" s="5">
        <v>1</v>
      </c>
    </row>
    <row r="339" spans="51:56">
      <c r="AY339">
        <v>79795114</v>
      </c>
      <c r="AZ339" s="5">
        <v>1</v>
      </c>
      <c r="BA339" s="5"/>
      <c r="BB339" s="5"/>
      <c r="BC339" s="5"/>
      <c r="BD339" s="5">
        <v>1</v>
      </c>
    </row>
    <row r="340" spans="51:56">
      <c r="AY340">
        <v>79796420</v>
      </c>
      <c r="AZ340" s="5"/>
      <c r="BA340" s="5">
        <v>1</v>
      </c>
      <c r="BB340" s="5">
        <v>1</v>
      </c>
      <c r="BC340" s="5">
        <v>1</v>
      </c>
      <c r="BD340" s="5">
        <v>3</v>
      </c>
    </row>
    <row r="341" spans="51:56">
      <c r="AY341">
        <v>79803637</v>
      </c>
      <c r="AZ341" s="5"/>
      <c r="BA341" s="5"/>
      <c r="BB341" s="5">
        <v>1</v>
      </c>
      <c r="BC341" s="5"/>
      <c r="BD341" s="5">
        <v>1</v>
      </c>
    </row>
    <row r="342" spans="51:56">
      <c r="AY342">
        <v>79822362</v>
      </c>
      <c r="AZ342" s="5"/>
      <c r="BA342" s="5"/>
      <c r="BB342" s="5"/>
      <c r="BC342" s="5">
        <v>1</v>
      </c>
      <c r="BD342" s="5">
        <v>1</v>
      </c>
    </row>
    <row r="343" spans="51:56">
      <c r="AY343">
        <v>79828542</v>
      </c>
      <c r="AZ343" s="5">
        <v>2</v>
      </c>
      <c r="BA343" s="5">
        <v>1</v>
      </c>
      <c r="BB343" s="5">
        <v>1</v>
      </c>
      <c r="BC343" s="5">
        <v>1</v>
      </c>
      <c r="BD343" s="5">
        <v>5</v>
      </c>
    </row>
    <row r="344" spans="51:56">
      <c r="AY344">
        <v>79837594</v>
      </c>
      <c r="AZ344" s="5">
        <v>2</v>
      </c>
      <c r="BA344" s="5"/>
      <c r="BB344" s="5"/>
      <c r="BC344" s="5"/>
      <c r="BD344" s="5">
        <v>2</v>
      </c>
    </row>
    <row r="345" spans="51:56">
      <c r="AY345">
        <v>79837938</v>
      </c>
      <c r="AZ345" s="5"/>
      <c r="BA345" s="5">
        <v>2</v>
      </c>
      <c r="BB345" s="5"/>
      <c r="BC345" s="5"/>
      <c r="BD345" s="5">
        <v>2</v>
      </c>
    </row>
    <row r="346" spans="51:56">
      <c r="AY346">
        <v>79843891</v>
      </c>
      <c r="AZ346" s="5"/>
      <c r="BA346" s="5">
        <v>1</v>
      </c>
      <c r="BB346" s="5"/>
      <c r="BC346" s="5"/>
      <c r="BD346" s="5">
        <v>1</v>
      </c>
    </row>
    <row r="347" spans="51:56">
      <c r="AY347">
        <v>79844551</v>
      </c>
      <c r="AZ347" s="5"/>
      <c r="BA347" s="5"/>
      <c r="BB347" s="5"/>
      <c r="BC347" s="5">
        <v>2</v>
      </c>
      <c r="BD347" s="5">
        <v>2</v>
      </c>
    </row>
    <row r="348" spans="51:56">
      <c r="AY348">
        <v>79854546</v>
      </c>
      <c r="AZ348" s="5"/>
      <c r="BA348" s="5"/>
      <c r="BB348" s="5"/>
      <c r="BC348" s="5">
        <v>1</v>
      </c>
      <c r="BD348" s="5">
        <v>1</v>
      </c>
    </row>
    <row r="349" spans="51:56">
      <c r="AY349">
        <v>79854716</v>
      </c>
      <c r="AZ349" s="5"/>
      <c r="BA349" s="5"/>
      <c r="BB349" s="5">
        <v>1</v>
      </c>
      <c r="BC349" s="5">
        <v>1</v>
      </c>
      <c r="BD349" s="5">
        <v>2</v>
      </c>
    </row>
    <row r="350" spans="51:56">
      <c r="AY350">
        <v>79865830</v>
      </c>
      <c r="AZ350" s="5"/>
      <c r="BA350" s="5"/>
      <c r="BB350" s="5"/>
      <c r="BC350" s="5">
        <v>2</v>
      </c>
      <c r="BD350" s="5">
        <v>2</v>
      </c>
    </row>
    <row r="351" spans="51:56">
      <c r="AY351">
        <v>79869824</v>
      </c>
      <c r="AZ351" s="5">
        <v>2</v>
      </c>
      <c r="BA351" s="5"/>
      <c r="BB351" s="5"/>
      <c r="BC351" s="5"/>
      <c r="BD351" s="5">
        <v>2</v>
      </c>
    </row>
    <row r="352" spans="51:56">
      <c r="AY352">
        <v>79870166</v>
      </c>
      <c r="AZ352" s="5">
        <v>2</v>
      </c>
      <c r="BA352" s="5">
        <v>1</v>
      </c>
      <c r="BB352" s="5">
        <v>1</v>
      </c>
      <c r="BC352" s="5">
        <v>2</v>
      </c>
      <c r="BD352" s="5">
        <v>6</v>
      </c>
    </row>
    <row r="353" spans="51:56">
      <c r="AY353">
        <v>79873619</v>
      </c>
      <c r="AZ353" s="5"/>
      <c r="BA353" s="5"/>
      <c r="BB353" s="5">
        <v>1</v>
      </c>
      <c r="BC353" s="5"/>
      <c r="BD353" s="5">
        <v>1</v>
      </c>
    </row>
    <row r="354" spans="51:56">
      <c r="AY354">
        <v>79874218</v>
      </c>
      <c r="AZ354" s="5"/>
      <c r="BA354" s="5"/>
      <c r="BB354" s="5">
        <v>1</v>
      </c>
      <c r="BC354" s="5">
        <v>2</v>
      </c>
      <c r="BD354" s="5">
        <v>3</v>
      </c>
    </row>
    <row r="355" spans="51:56">
      <c r="AY355">
        <v>79875384</v>
      </c>
      <c r="AZ355" s="5"/>
      <c r="BA355" s="5">
        <v>1</v>
      </c>
      <c r="BB355" s="5">
        <v>1</v>
      </c>
      <c r="BC355" s="5">
        <v>2</v>
      </c>
      <c r="BD355" s="5">
        <v>4</v>
      </c>
    </row>
    <row r="356" spans="51:56">
      <c r="AY356">
        <v>79875867</v>
      </c>
      <c r="AZ356" s="5"/>
      <c r="BA356" s="5"/>
      <c r="BB356" s="5"/>
      <c r="BC356" s="5">
        <v>2</v>
      </c>
      <c r="BD356" s="5">
        <v>2</v>
      </c>
    </row>
    <row r="357" spans="51:56">
      <c r="AY357">
        <v>79878734</v>
      </c>
      <c r="AZ357" s="5"/>
      <c r="BA357" s="5">
        <v>1</v>
      </c>
      <c r="BB357" s="5"/>
      <c r="BC357" s="5"/>
      <c r="BD357" s="5">
        <v>1</v>
      </c>
    </row>
    <row r="358" spans="51:56">
      <c r="AY358">
        <v>79879807</v>
      </c>
      <c r="AZ358" s="5"/>
      <c r="BA358" s="5"/>
      <c r="BB358" s="5">
        <v>1</v>
      </c>
      <c r="BC358" s="5">
        <v>2</v>
      </c>
      <c r="BD358" s="5">
        <v>3</v>
      </c>
    </row>
    <row r="359" spans="51:56">
      <c r="AY359">
        <v>79888227</v>
      </c>
      <c r="AZ359" s="5">
        <v>2</v>
      </c>
      <c r="BA359" s="5">
        <v>1</v>
      </c>
      <c r="BB359" s="5">
        <v>1</v>
      </c>
      <c r="BC359" s="5">
        <v>2</v>
      </c>
      <c r="BD359" s="5">
        <v>6</v>
      </c>
    </row>
    <row r="360" spans="51:56">
      <c r="AY360">
        <v>79893410</v>
      </c>
      <c r="AZ360" s="5">
        <v>1</v>
      </c>
      <c r="BA360" s="5">
        <v>1</v>
      </c>
      <c r="BB360" s="5">
        <v>1</v>
      </c>
      <c r="BC360" s="5"/>
      <c r="BD360" s="5">
        <v>3</v>
      </c>
    </row>
    <row r="361" spans="51:56">
      <c r="AY361">
        <v>79904441</v>
      </c>
      <c r="AZ361" s="5"/>
      <c r="BA361" s="5">
        <v>1</v>
      </c>
      <c r="BB361" s="5"/>
      <c r="BC361" s="5"/>
      <c r="BD361" s="5">
        <v>1</v>
      </c>
    </row>
    <row r="362" spans="51:56">
      <c r="AY362">
        <v>79913908</v>
      </c>
      <c r="AZ362" s="5"/>
      <c r="BA362" s="5">
        <v>1</v>
      </c>
      <c r="BB362" s="5">
        <v>1</v>
      </c>
      <c r="BC362" s="5">
        <v>1</v>
      </c>
      <c r="BD362" s="5">
        <v>3</v>
      </c>
    </row>
    <row r="363" spans="51:56">
      <c r="AY363">
        <v>79915114</v>
      </c>
      <c r="AZ363" s="5">
        <v>2</v>
      </c>
      <c r="BA363" s="5">
        <v>1</v>
      </c>
      <c r="BB363" s="5">
        <v>1</v>
      </c>
      <c r="BC363" s="5">
        <v>2</v>
      </c>
      <c r="BD363" s="5">
        <v>6</v>
      </c>
    </row>
    <row r="364" spans="51:56">
      <c r="AY364">
        <v>79915133</v>
      </c>
      <c r="AZ364" s="5"/>
      <c r="BA364" s="5"/>
      <c r="BB364" s="5">
        <v>1</v>
      </c>
      <c r="BC364" s="5"/>
      <c r="BD364" s="5">
        <v>1</v>
      </c>
    </row>
    <row r="365" spans="51:56">
      <c r="AY365">
        <v>79918125</v>
      </c>
      <c r="AZ365" s="5"/>
      <c r="BA365" s="5"/>
      <c r="BB365" s="5">
        <v>1</v>
      </c>
      <c r="BC365" s="5"/>
      <c r="BD365" s="5">
        <v>1</v>
      </c>
    </row>
    <row r="366" spans="51:56">
      <c r="AY366">
        <v>79923325</v>
      </c>
      <c r="AZ366" s="5"/>
      <c r="BA366" s="5"/>
      <c r="BB366" s="5">
        <v>1</v>
      </c>
      <c r="BC366" s="5">
        <v>2</v>
      </c>
      <c r="BD366" s="5">
        <v>3</v>
      </c>
    </row>
    <row r="367" spans="51:56">
      <c r="AY367">
        <v>79942534</v>
      </c>
      <c r="AZ367" s="5"/>
      <c r="BA367" s="5"/>
      <c r="BB367" s="5"/>
      <c r="BC367" s="5">
        <v>1</v>
      </c>
      <c r="BD367" s="5">
        <v>1</v>
      </c>
    </row>
    <row r="368" spans="51:56">
      <c r="AY368">
        <v>79945167</v>
      </c>
      <c r="AZ368" s="5"/>
      <c r="BA368" s="5"/>
      <c r="BB368" s="5">
        <v>1</v>
      </c>
      <c r="BC368" s="5"/>
      <c r="BD368" s="5">
        <v>1</v>
      </c>
    </row>
    <row r="369" spans="51:56">
      <c r="AY369">
        <v>79947466</v>
      </c>
      <c r="AZ369" s="5">
        <v>1</v>
      </c>
      <c r="BA369" s="5">
        <v>2</v>
      </c>
      <c r="BB369" s="5"/>
      <c r="BC369" s="5"/>
      <c r="BD369" s="5">
        <v>3</v>
      </c>
    </row>
    <row r="370" spans="51:56">
      <c r="AY370">
        <v>79966899</v>
      </c>
      <c r="AZ370" s="5"/>
      <c r="BA370" s="5"/>
      <c r="BB370" s="5">
        <v>1</v>
      </c>
      <c r="BC370" s="5"/>
      <c r="BD370" s="5">
        <v>1</v>
      </c>
    </row>
    <row r="371" spans="51:56">
      <c r="AY371">
        <v>79967535</v>
      </c>
      <c r="AZ371" s="5">
        <v>2</v>
      </c>
      <c r="BA371" s="5">
        <v>1</v>
      </c>
      <c r="BB371" s="5">
        <v>1</v>
      </c>
      <c r="BC371" s="5">
        <v>2</v>
      </c>
      <c r="BD371" s="5">
        <v>6</v>
      </c>
    </row>
    <row r="372" spans="51:56">
      <c r="AY372">
        <v>79969466</v>
      </c>
      <c r="AZ372" s="5">
        <v>1</v>
      </c>
      <c r="BA372" s="5"/>
      <c r="BB372" s="5"/>
      <c r="BC372" s="5"/>
      <c r="BD372" s="5">
        <v>1</v>
      </c>
    </row>
    <row r="373" spans="51:56">
      <c r="AY373">
        <v>80021707</v>
      </c>
      <c r="AZ373" s="5"/>
      <c r="BA373" s="5">
        <v>1</v>
      </c>
      <c r="BB373" s="5"/>
      <c r="BC373" s="5"/>
      <c r="BD373" s="5">
        <v>1</v>
      </c>
    </row>
    <row r="374" spans="51:56">
      <c r="AY374">
        <v>80025622</v>
      </c>
      <c r="AZ374" s="5">
        <v>1</v>
      </c>
      <c r="BA374" s="5">
        <v>1</v>
      </c>
      <c r="BB374" s="5"/>
      <c r="BC374" s="5"/>
      <c r="BD374" s="5">
        <v>2</v>
      </c>
    </row>
    <row r="375" spans="51:56">
      <c r="AY375">
        <v>80032915</v>
      </c>
      <c r="AZ375" s="5"/>
      <c r="BA375" s="5">
        <v>1</v>
      </c>
      <c r="BB375" s="5"/>
      <c r="BC375" s="5"/>
      <c r="BD375" s="5">
        <v>1</v>
      </c>
    </row>
    <row r="376" spans="51:56">
      <c r="AY376">
        <v>80033627</v>
      </c>
      <c r="AZ376" s="5"/>
      <c r="BA376" s="5"/>
      <c r="BB376" s="5"/>
      <c r="BC376" s="5">
        <v>1</v>
      </c>
      <c r="BD376" s="5">
        <v>1</v>
      </c>
    </row>
    <row r="377" spans="51:56">
      <c r="AY377">
        <v>80034892</v>
      </c>
      <c r="AZ377" s="5"/>
      <c r="BA377" s="5">
        <v>1</v>
      </c>
      <c r="BB377" s="5">
        <v>1</v>
      </c>
      <c r="BC377" s="5">
        <v>1</v>
      </c>
      <c r="BD377" s="5">
        <v>3</v>
      </c>
    </row>
    <row r="378" spans="51:56">
      <c r="AY378">
        <v>80036683</v>
      </c>
      <c r="AZ378" s="5">
        <v>1</v>
      </c>
      <c r="BA378" s="5">
        <v>1</v>
      </c>
      <c r="BB378" s="5">
        <v>1</v>
      </c>
      <c r="BC378" s="5">
        <v>1</v>
      </c>
      <c r="BD378" s="5">
        <v>4</v>
      </c>
    </row>
    <row r="379" spans="51:56">
      <c r="AY379">
        <v>80040806</v>
      </c>
      <c r="AZ379" s="5"/>
      <c r="BA379" s="5"/>
      <c r="BB379" s="5"/>
      <c r="BC379" s="5">
        <v>3</v>
      </c>
      <c r="BD379" s="5">
        <v>3</v>
      </c>
    </row>
    <row r="380" spans="51:56">
      <c r="AY380">
        <v>80054885</v>
      </c>
      <c r="AZ380" s="5">
        <v>1</v>
      </c>
      <c r="BA380" s="5"/>
      <c r="BB380" s="5"/>
      <c r="BC380" s="5"/>
      <c r="BD380" s="5">
        <v>1</v>
      </c>
    </row>
    <row r="381" spans="51:56">
      <c r="AY381">
        <v>80094206</v>
      </c>
      <c r="AZ381" s="5"/>
      <c r="BA381" s="5"/>
      <c r="BB381" s="5">
        <v>1</v>
      </c>
      <c r="BC381" s="5"/>
      <c r="BD381" s="5">
        <v>1</v>
      </c>
    </row>
    <row r="382" spans="51:56">
      <c r="AY382">
        <v>80097880</v>
      </c>
      <c r="AZ382" s="5"/>
      <c r="BA382" s="5">
        <v>1</v>
      </c>
      <c r="BB382" s="5">
        <v>1</v>
      </c>
      <c r="BC382" s="5"/>
      <c r="BD382" s="5">
        <v>2</v>
      </c>
    </row>
    <row r="383" spans="51:56">
      <c r="AY383">
        <v>80099003</v>
      </c>
      <c r="AZ383" s="5"/>
      <c r="BA383" s="5"/>
      <c r="BB383" s="5"/>
      <c r="BC383" s="5">
        <v>2</v>
      </c>
      <c r="BD383" s="5">
        <v>2</v>
      </c>
    </row>
    <row r="384" spans="51:56">
      <c r="AY384">
        <v>80135677</v>
      </c>
      <c r="AZ384" s="5">
        <v>2</v>
      </c>
      <c r="BA384" s="5"/>
      <c r="BB384" s="5"/>
      <c r="BC384" s="5"/>
      <c r="BD384" s="5">
        <v>2</v>
      </c>
    </row>
    <row r="385" spans="51:56">
      <c r="AY385">
        <v>80136968</v>
      </c>
      <c r="AZ385" s="5">
        <v>2</v>
      </c>
      <c r="BA385" s="5">
        <v>1</v>
      </c>
      <c r="BB385" s="5">
        <v>1</v>
      </c>
      <c r="BC385" s="5">
        <v>2</v>
      </c>
      <c r="BD385" s="5">
        <v>6</v>
      </c>
    </row>
    <row r="386" spans="51:56">
      <c r="AY386">
        <v>80141083</v>
      </c>
      <c r="AZ386" s="5"/>
      <c r="BA386" s="5"/>
      <c r="BB386" s="5"/>
      <c r="BC386" s="5">
        <v>2</v>
      </c>
      <c r="BD386" s="5">
        <v>2</v>
      </c>
    </row>
    <row r="387" spans="51:56">
      <c r="AY387">
        <v>80142285</v>
      </c>
      <c r="AZ387" s="5">
        <v>1</v>
      </c>
      <c r="BA387" s="5">
        <v>1</v>
      </c>
      <c r="BB387" s="5"/>
      <c r="BC387" s="5"/>
      <c r="BD387" s="5">
        <v>2</v>
      </c>
    </row>
    <row r="388" spans="51:56">
      <c r="AY388">
        <v>80159102</v>
      </c>
      <c r="AZ388" s="5"/>
      <c r="BA388" s="5"/>
      <c r="BB388" s="5"/>
      <c r="BC388" s="5">
        <v>1</v>
      </c>
      <c r="BD388" s="5">
        <v>1</v>
      </c>
    </row>
    <row r="389" spans="51:56">
      <c r="AY389">
        <v>80179342</v>
      </c>
      <c r="AZ389" s="5">
        <v>1</v>
      </c>
      <c r="BA389" s="5">
        <v>1</v>
      </c>
      <c r="BB389" s="5">
        <v>1</v>
      </c>
      <c r="BC389" s="5">
        <v>2</v>
      </c>
      <c r="BD389" s="5">
        <v>5</v>
      </c>
    </row>
    <row r="390" spans="51:56">
      <c r="AY390">
        <v>80180782</v>
      </c>
      <c r="AZ390" s="5"/>
      <c r="BA390" s="5"/>
      <c r="BB390" s="5">
        <v>1</v>
      </c>
      <c r="BC390" s="5">
        <v>2</v>
      </c>
      <c r="BD390" s="5">
        <v>3</v>
      </c>
    </row>
    <row r="391" spans="51:56">
      <c r="AY391">
        <v>80183277</v>
      </c>
      <c r="AZ391" s="5">
        <v>1</v>
      </c>
      <c r="BA391" s="5"/>
      <c r="BB391" s="5"/>
      <c r="BC391" s="5"/>
      <c r="BD391" s="5">
        <v>1</v>
      </c>
    </row>
    <row r="392" spans="51:56">
      <c r="AY392">
        <v>80205159</v>
      </c>
      <c r="AZ392" s="5"/>
      <c r="BA392" s="5"/>
      <c r="BB392" s="5">
        <v>1</v>
      </c>
      <c r="BC392" s="5">
        <v>1</v>
      </c>
      <c r="BD392" s="5">
        <v>2</v>
      </c>
    </row>
    <row r="393" spans="51:56">
      <c r="AY393">
        <v>80220338</v>
      </c>
      <c r="AZ393" s="5"/>
      <c r="BA393" s="5"/>
      <c r="BB393" s="5">
        <v>1</v>
      </c>
      <c r="BC393" s="5">
        <v>2</v>
      </c>
      <c r="BD393" s="5">
        <v>3</v>
      </c>
    </row>
    <row r="394" spans="51:56">
      <c r="AY394">
        <v>80222951</v>
      </c>
      <c r="AZ394" s="5">
        <v>1</v>
      </c>
      <c r="BA394" s="5">
        <v>2</v>
      </c>
      <c r="BB394" s="5">
        <v>1</v>
      </c>
      <c r="BC394" s="5">
        <v>1</v>
      </c>
      <c r="BD394" s="5">
        <v>5</v>
      </c>
    </row>
    <row r="395" spans="51:56">
      <c r="AY395">
        <v>80237580</v>
      </c>
      <c r="AZ395" s="5">
        <v>1</v>
      </c>
      <c r="BA395" s="5"/>
      <c r="BB395" s="5">
        <v>1</v>
      </c>
      <c r="BC395" s="5">
        <v>1</v>
      </c>
      <c r="BD395" s="5">
        <v>3</v>
      </c>
    </row>
    <row r="396" spans="51:56">
      <c r="AY396">
        <v>80240908</v>
      </c>
      <c r="AZ396" s="5"/>
      <c r="BA396" s="5"/>
      <c r="BB396" s="5">
        <v>1</v>
      </c>
      <c r="BC396" s="5">
        <v>1</v>
      </c>
      <c r="BD396" s="5">
        <v>2</v>
      </c>
    </row>
    <row r="397" spans="51:56">
      <c r="AY397">
        <v>80242546</v>
      </c>
      <c r="AZ397" s="5">
        <v>1</v>
      </c>
      <c r="BA397" s="5"/>
      <c r="BB397" s="5"/>
      <c r="BC397" s="5"/>
      <c r="BD397" s="5">
        <v>1</v>
      </c>
    </row>
    <row r="398" spans="51:56">
      <c r="AY398">
        <v>80257080</v>
      </c>
      <c r="AZ398" s="5">
        <v>2</v>
      </c>
      <c r="BA398" s="5">
        <v>1</v>
      </c>
      <c r="BB398" s="5">
        <v>1</v>
      </c>
      <c r="BC398" s="5">
        <v>1</v>
      </c>
      <c r="BD398" s="5">
        <v>5</v>
      </c>
    </row>
    <row r="399" spans="51:56">
      <c r="AY399">
        <v>80265981</v>
      </c>
      <c r="AZ399" s="5">
        <v>2</v>
      </c>
      <c r="BA399" s="5">
        <v>1</v>
      </c>
      <c r="BB399" s="5">
        <v>1</v>
      </c>
      <c r="BC399" s="5">
        <v>1</v>
      </c>
      <c r="BD399" s="5">
        <v>5</v>
      </c>
    </row>
    <row r="400" spans="51:56">
      <c r="AY400">
        <v>80276374</v>
      </c>
      <c r="AZ400" s="5">
        <v>1</v>
      </c>
      <c r="BA400" s="5"/>
      <c r="BB400" s="5"/>
      <c r="BC400" s="5"/>
      <c r="BD400" s="5">
        <v>1</v>
      </c>
    </row>
    <row r="401" spans="51:56">
      <c r="AY401">
        <v>80374036</v>
      </c>
      <c r="AZ401" s="5">
        <v>1</v>
      </c>
      <c r="BA401" s="5"/>
      <c r="BB401" s="5"/>
      <c r="BC401" s="5"/>
      <c r="BD401" s="5">
        <v>1</v>
      </c>
    </row>
    <row r="402" spans="51:56">
      <c r="AY402">
        <v>80419122</v>
      </c>
      <c r="AZ402" s="5">
        <v>2</v>
      </c>
      <c r="BA402" s="5">
        <v>1</v>
      </c>
      <c r="BB402" s="5">
        <v>1</v>
      </c>
      <c r="BC402" s="5">
        <v>1</v>
      </c>
      <c r="BD402" s="5">
        <v>5</v>
      </c>
    </row>
    <row r="403" spans="51:56">
      <c r="AY403">
        <v>80470339</v>
      </c>
      <c r="AZ403" s="5"/>
      <c r="BA403" s="5">
        <v>2</v>
      </c>
      <c r="BB403" s="5">
        <v>1</v>
      </c>
      <c r="BC403" s="5">
        <v>2</v>
      </c>
      <c r="BD403" s="5">
        <v>5</v>
      </c>
    </row>
    <row r="404" spans="51:56">
      <c r="AY404">
        <v>80472484</v>
      </c>
      <c r="AZ404" s="5">
        <v>1</v>
      </c>
      <c r="BA404" s="5">
        <v>1</v>
      </c>
      <c r="BB404" s="5">
        <v>1</v>
      </c>
      <c r="BC404" s="5">
        <v>1</v>
      </c>
      <c r="BD404" s="5">
        <v>4</v>
      </c>
    </row>
    <row r="405" spans="51:56">
      <c r="AY405">
        <v>80491356</v>
      </c>
      <c r="AZ405" s="5">
        <v>2</v>
      </c>
      <c r="BA405" s="5">
        <v>1</v>
      </c>
      <c r="BB405" s="5">
        <v>1</v>
      </c>
      <c r="BC405" s="5">
        <v>2</v>
      </c>
      <c r="BD405" s="5">
        <v>6</v>
      </c>
    </row>
    <row r="406" spans="51:56">
      <c r="AY406">
        <v>80497864</v>
      </c>
      <c r="AZ406" s="5">
        <v>1</v>
      </c>
      <c r="BA406" s="5"/>
      <c r="BB406" s="5"/>
      <c r="BC406" s="5"/>
      <c r="BD406" s="5">
        <v>1</v>
      </c>
    </row>
    <row r="407" spans="51:56">
      <c r="AY407">
        <v>80512697</v>
      </c>
      <c r="AZ407" s="5">
        <v>2</v>
      </c>
      <c r="BA407" s="5">
        <v>1</v>
      </c>
      <c r="BB407" s="5">
        <v>1</v>
      </c>
      <c r="BC407" s="5"/>
      <c r="BD407" s="5">
        <v>4</v>
      </c>
    </row>
    <row r="408" spans="51:56">
      <c r="AY408">
        <v>80542186</v>
      </c>
      <c r="AZ408" s="5">
        <v>2</v>
      </c>
      <c r="BA408" s="5"/>
      <c r="BB408" s="5"/>
      <c r="BC408" s="5"/>
      <c r="BD408" s="5">
        <v>2</v>
      </c>
    </row>
    <row r="409" spans="51:56">
      <c r="AY409">
        <v>80741873</v>
      </c>
      <c r="AZ409" s="5"/>
      <c r="BA409" s="5">
        <v>1</v>
      </c>
      <c r="BB409" s="5"/>
      <c r="BC409" s="5"/>
      <c r="BD409" s="5">
        <v>1</v>
      </c>
    </row>
    <row r="410" spans="51:56">
      <c r="AY410">
        <v>80757541</v>
      </c>
      <c r="AZ410" s="5"/>
      <c r="BA410" s="5">
        <v>1</v>
      </c>
      <c r="BB410" s="5">
        <v>1</v>
      </c>
      <c r="BC410" s="5">
        <v>1</v>
      </c>
      <c r="BD410" s="5">
        <v>3</v>
      </c>
    </row>
    <row r="411" spans="51:56">
      <c r="AY411">
        <v>80759813</v>
      </c>
      <c r="AZ411" s="5">
        <v>2</v>
      </c>
      <c r="BA411" s="5">
        <v>1</v>
      </c>
      <c r="BB411" s="5"/>
      <c r="BC411" s="5"/>
      <c r="BD411" s="5">
        <v>3</v>
      </c>
    </row>
    <row r="412" spans="51:56">
      <c r="AY412">
        <v>80769179</v>
      </c>
      <c r="AZ412" s="5"/>
      <c r="BA412" s="5">
        <v>1</v>
      </c>
      <c r="BB412" s="5"/>
      <c r="BC412" s="5"/>
      <c r="BD412" s="5">
        <v>1</v>
      </c>
    </row>
    <row r="413" spans="51:56">
      <c r="AY413">
        <v>80796254</v>
      </c>
      <c r="AZ413" s="5"/>
      <c r="BA413" s="5">
        <v>1</v>
      </c>
      <c r="BB413" s="5"/>
      <c r="BC413" s="5"/>
      <c r="BD413" s="5">
        <v>1</v>
      </c>
    </row>
    <row r="414" spans="51:56">
      <c r="AY414">
        <v>80801372</v>
      </c>
      <c r="AZ414" s="5">
        <v>2</v>
      </c>
      <c r="BA414" s="5">
        <v>2</v>
      </c>
      <c r="BB414" s="5"/>
      <c r="BC414" s="5"/>
      <c r="BD414" s="5">
        <v>4</v>
      </c>
    </row>
    <row r="415" spans="51:56">
      <c r="AY415">
        <v>80808355</v>
      </c>
      <c r="AZ415" s="5"/>
      <c r="BA415" s="5"/>
      <c r="BB415" s="5"/>
      <c r="BC415" s="5">
        <v>1</v>
      </c>
      <c r="BD415" s="5">
        <v>1</v>
      </c>
    </row>
    <row r="416" spans="51:56">
      <c r="AY416">
        <v>80814925</v>
      </c>
      <c r="AZ416" s="5"/>
      <c r="BA416" s="5">
        <v>1</v>
      </c>
      <c r="BB416" s="5"/>
      <c r="BC416" s="5"/>
      <c r="BD416" s="5">
        <v>1</v>
      </c>
    </row>
    <row r="417" spans="51:56">
      <c r="AY417">
        <v>80815786</v>
      </c>
      <c r="AZ417" s="5"/>
      <c r="BA417" s="5"/>
      <c r="BB417" s="5">
        <v>1</v>
      </c>
      <c r="BC417" s="5">
        <v>2</v>
      </c>
      <c r="BD417" s="5">
        <v>3</v>
      </c>
    </row>
    <row r="418" spans="51:56">
      <c r="AY418">
        <v>80818086</v>
      </c>
      <c r="AZ418" s="5"/>
      <c r="BA418" s="5">
        <v>1</v>
      </c>
      <c r="BB418" s="5">
        <v>1</v>
      </c>
      <c r="BC418" s="5">
        <v>2</v>
      </c>
      <c r="BD418" s="5">
        <v>4</v>
      </c>
    </row>
    <row r="419" spans="51:56">
      <c r="AY419">
        <v>80818422</v>
      </c>
      <c r="AZ419" s="5"/>
      <c r="BA419" s="5"/>
      <c r="BB419" s="5">
        <v>1</v>
      </c>
      <c r="BC419" s="5">
        <v>2</v>
      </c>
      <c r="BD419" s="5">
        <v>3</v>
      </c>
    </row>
    <row r="420" spans="51:56">
      <c r="AY420">
        <v>80818424</v>
      </c>
      <c r="AZ420" s="5"/>
      <c r="BA420" s="5">
        <v>1</v>
      </c>
      <c r="BB420" s="5">
        <v>1</v>
      </c>
      <c r="BC420" s="5">
        <v>1</v>
      </c>
      <c r="BD420" s="5">
        <v>3</v>
      </c>
    </row>
    <row r="421" spans="51:56">
      <c r="AY421">
        <v>80822420</v>
      </c>
      <c r="AZ421" s="5"/>
      <c r="BA421" s="5">
        <v>1</v>
      </c>
      <c r="BB421" s="5">
        <v>1</v>
      </c>
      <c r="BC421" s="5">
        <v>1</v>
      </c>
      <c r="BD421" s="5">
        <v>3</v>
      </c>
    </row>
    <row r="422" spans="51:56">
      <c r="AY422">
        <v>80825003</v>
      </c>
      <c r="AZ422" s="5">
        <v>1</v>
      </c>
      <c r="BA422" s="5">
        <v>1</v>
      </c>
      <c r="BB422" s="5">
        <v>1</v>
      </c>
      <c r="BC422" s="5">
        <v>2</v>
      </c>
      <c r="BD422" s="5">
        <v>5</v>
      </c>
    </row>
    <row r="423" spans="51:56">
      <c r="AY423">
        <v>80830179</v>
      </c>
      <c r="AZ423" s="5">
        <v>2</v>
      </c>
      <c r="BA423" s="5"/>
      <c r="BB423" s="5"/>
      <c r="BC423" s="5"/>
      <c r="BD423" s="5">
        <v>2</v>
      </c>
    </row>
    <row r="424" spans="51:56">
      <c r="AY424">
        <v>80845024</v>
      </c>
      <c r="AZ424" s="5">
        <v>1</v>
      </c>
      <c r="BA424" s="5"/>
      <c r="BB424" s="5"/>
      <c r="BC424" s="5"/>
      <c r="BD424" s="5">
        <v>1</v>
      </c>
    </row>
    <row r="425" spans="51:56">
      <c r="AY425">
        <v>80845381</v>
      </c>
      <c r="AZ425" s="5">
        <v>2</v>
      </c>
      <c r="BA425" s="5">
        <v>1</v>
      </c>
      <c r="BB425" s="5">
        <v>1</v>
      </c>
      <c r="BC425" s="5">
        <v>2</v>
      </c>
      <c r="BD425" s="5">
        <v>6</v>
      </c>
    </row>
    <row r="426" spans="51:56">
      <c r="AY426">
        <v>80853316</v>
      </c>
      <c r="AZ426" s="5"/>
      <c r="BA426" s="5">
        <v>1</v>
      </c>
      <c r="BB426" s="5">
        <v>1</v>
      </c>
      <c r="BC426" s="5">
        <v>2</v>
      </c>
      <c r="BD426" s="5">
        <v>4</v>
      </c>
    </row>
    <row r="427" spans="51:56">
      <c r="AY427">
        <v>80897346</v>
      </c>
      <c r="AZ427" s="5"/>
      <c r="BA427" s="5">
        <v>1</v>
      </c>
      <c r="BB427" s="5"/>
      <c r="BC427" s="5"/>
      <c r="BD427" s="5">
        <v>1</v>
      </c>
    </row>
    <row r="428" spans="51:56">
      <c r="AY428">
        <v>80932222</v>
      </c>
      <c r="AZ428" s="5"/>
      <c r="BA428" s="5"/>
      <c r="BB428" s="5">
        <v>2</v>
      </c>
      <c r="BC428" s="5"/>
      <c r="BD428" s="5">
        <v>2</v>
      </c>
    </row>
    <row r="429" spans="51:56">
      <c r="AY429">
        <v>83234831</v>
      </c>
      <c r="AZ429" s="5"/>
      <c r="BA429" s="5">
        <v>1</v>
      </c>
      <c r="BB429" s="5">
        <v>1</v>
      </c>
      <c r="BC429" s="5">
        <v>3</v>
      </c>
      <c r="BD429" s="5">
        <v>5</v>
      </c>
    </row>
    <row r="430" spans="51:56">
      <c r="AY430">
        <v>87431832</v>
      </c>
      <c r="AZ430" s="5"/>
      <c r="BA430" s="5">
        <v>1</v>
      </c>
      <c r="BB430" s="5"/>
      <c r="BC430" s="5"/>
      <c r="BD430" s="5">
        <v>1</v>
      </c>
    </row>
    <row r="431" spans="51:56">
      <c r="AY431">
        <v>88211658</v>
      </c>
      <c r="AZ431" s="5">
        <v>1</v>
      </c>
      <c r="BA431" s="5"/>
      <c r="BB431" s="5"/>
      <c r="BC431" s="5"/>
      <c r="BD431" s="5">
        <v>1</v>
      </c>
    </row>
    <row r="432" spans="51:56">
      <c r="AY432">
        <v>88216554</v>
      </c>
      <c r="AZ432" s="5">
        <v>2</v>
      </c>
      <c r="BA432" s="5">
        <v>2</v>
      </c>
      <c r="BB432" s="5"/>
      <c r="BC432" s="5"/>
      <c r="BD432" s="5">
        <v>4</v>
      </c>
    </row>
    <row r="433" spans="51:56">
      <c r="AY433">
        <v>91161674</v>
      </c>
      <c r="AZ433" s="5"/>
      <c r="BA433" s="5">
        <v>1</v>
      </c>
      <c r="BB433" s="5">
        <v>1</v>
      </c>
      <c r="BC433" s="5">
        <v>2</v>
      </c>
      <c r="BD433" s="5">
        <v>4</v>
      </c>
    </row>
    <row r="434" spans="51:56">
      <c r="AY434">
        <v>91242443</v>
      </c>
      <c r="AZ434" s="5"/>
      <c r="BA434" s="5">
        <v>1</v>
      </c>
      <c r="BB434" s="5">
        <v>1</v>
      </c>
      <c r="BC434" s="5">
        <v>2</v>
      </c>
      <c r="BD434" s="5">
        <v>4</v>
      </c>
    </row>
    <row r="435" spans="51:56">
      <c r="AY435">
        <v>93390394</v>
      </c>
      <c r="AZ435" s="5"/>
      <c r="BA435" s="5">
        <v>1</v>
      </c>
      <c r="BB435" s="5"/>
      <c r="BC435" s="5"/>
      <c r="BD435" s="5">
        <v>1</v>
      </c>
    </row>
    <row r="436" spans="51:56">
      <c r="AY436">
        <v>93411272</v>
      </c>
      <c r="AZ436" s="5"/>
      <c r="BA436" s="5"/>
      <c r="BB436" s="5"/>
      <c r="BC436" s="5">
        <v>1</v>
      </c>
      <c r="BD436" s="5">
        <v>1</v>
      </c>
    </row>
    <row r="437" spans="51:56">
      <c r="AY437">
        <v>93412847</v>
      </c>
      <c r="AZ437" s="5">
        <v>1</v>
      </c>
      <c r="BA437" s="5"/>
      <c r="BB437" s="5"/>
      <c r="BC437" s="5"/>
      <c r="BD437" s="5">
        <v>1</v>
      </c>
    </row>
    <row r="438" spans="51:56">
      <c r="AY438">
        <v>98380601</v>
      </c>
      <c r="AZ438" s="5">
        <v>2</v>
      </c>
      <c r="BA438" s="5"/>
      <c r="BB438" s="5"/>
      <c r="BC438" s="5"/>
      <c r="BD438" s="5">
        <v>2</v>
      </c>
    </row>
    <row r="439" spans="51:56">
      <c r="AY439">
        <v>98389414</v>
      </c>
      <c r="AZ439" s="5"/>
      <c r="BA439" s="5"/>
      <c r="BB439" s="5">
        <v>1</v>
      </c>
      <c r="BC439" s="5"/>
      <c r="BD439" s="5">
        <v>1</v>
      </c>
    </row>
    <row r="440" spans="51:56">
      <c r="AY440">
        <v>1000163101</v>
      </c>
      <c r="AZ440" s="5"/>
      <c r="BA440" s="5"/>
      <c r="BB440" s="5">
        <v>1</v>
      </c>
      <c r="BC440" s="5">
        <v>2</v>
      </c>
      <c r="BD440" s="5">
        <v>3</v>
      </c>
    </row>
    <row r="441" spans="51:56">
      <c r="AY441">
        <v>1000707129</v>
      </c>
      <c r="AZ441" s="5"/>
      <c r="BA441" s="5"/>
      <c r="BB441" s="5">
        <v>1</v>
      </c>
      <c r="BC441" s="5">
        <v>2</v>
      </c>
      <c r="BD441" s="5">
        <v>3</v>
      </c>
    </row>
    <row r="442" spans="51:56">
      <c r="AY442">
        <v>1000856264</v>
      </c>
      <c r="AZ442" s="5"/>
      <c r="BA442" s="5"/>
      <c r="BB442" s="5">
        <v>1</v>
      </c>
      <c r="BC442" s="5"/>
      <c r="BD442" s="5">
        <v>1</v>
      </c>
    </row>
    <row r="443" spans="51:56">
      <c r="AY443">
        <v>1000971218</v>
      </c>
      <c r="AZ443" s="5">
        <v>2</v>
      </c>
      <c r="BA443" s="5">
        <v>1</v>
      </c>
      <c r="BB443" s="5"/>
      <c r="BC443" s="5"/>
      <c r="BD443" s="5">
        <v>3</v>
      </c>
    </row>
    <row r="444" spans="51:56">
      <c r="AY444">
        <v>1001044130</v>
      </c>
      <c r="AZ444" s="5"/>
      <c r="BA444" s="5"/>
      <c r="BB444" s="5"/>
      <c r="BC444" s="5">
        <v>1</v>
      </c>
      <c r="BD444" s="5">
        <v>1</v>
      </c>
    </row>
    <row r="445" spans="51:56">
      <c r="AY445">
        <v>1001096020</v>
      </c>
      <c r="AZ445" s="5"/>
      <c r="BA445" s="5"/>
      <c r="BB445" s="5">
        <v>1</v>
      </c>
      <c r="BC445" s="5">
        <v>1</v>
      </c>
      <c r="BD445" s="5">
        <v>2</v>
      </c>
    </row>
    <row r="446" spans="51:56">
      <c r="AY446">
        <v>1001097684</v>
      </c>
      <c r="AZ446" s="5"/>
      <c r="BA446" s="5"/>
      <c r="BB446" s="5"/>
      <c r="BC446" s="5">
        <v>1</v>
      </c>
      <c r="BD446" s="5">
        <v>1</v>
      </c>
    </row>
    <row r="447" spans="51:56">
      <c r="AY447">
        <v>1001326965</v>
      </c>
      <c r="AZ447" s="5"/>
      <c r="BA447" s="5"/>
      <c r="BB447" s="5"/>
      <c r="BC447" s="5">
        <v>2</v>
      </c>
      <c r="BD447" s="5">
        <v>2</v>
      </c>
    </row>
    <row r="448" spans="51:56">
      <c r="AY448">
        <v>1002326612</v>
      </c>
      <c r="AZ448" s="5"/>
      <c r="BA448" s="5">
        <v>1</v>
      </c>
      <c r="BB448" s="5">
        <v>1</v>
      </c>
      <c r="BC448" s="5"/>
      <c r="BD448" s="5">
        <v>2</v>
      </c>
    </row>
    <row r="449" spans="51:56">
      <c r="AY449">
        <v>1002889115</v>
      </c>
      <c r="AZ449" s="5"/>
      <c r="BA449" s="5"/>
      <c r="BB449" s="5">
        <v>1</v>
      </c>
      <c r="BC449" s="5"/>
      <c r="BD449" s="5">
        <v>1</v>
      </c>
    </row>
    <row r="450" spans="51:56">
      <c r="AY450">
        <v>1006096177</v>
      </c>
      <c r="AZ450" s="5">
        <v>1</v>
      </c>
      <c r="BA450" s="5"/>
      <c r="BB450" s="5"/>
      <c r="BC450" s="5"/>
      <c r="BD450" s="5">
        <v>1</v>
      </c>
    </row>
    <row r="451" spans="51:56">
      <c r="AY451">
        <v>1007134154</v>
      </c>
      <c r="AZ451" s="5"/>
      <c r="BA451" s="5"/>
      <c r="BB451" s="5"/>
      <c r="BC451" s="5">
        <v>2</v>
      </c>
      <c r="BD451" s="5">
        <v>2</v>
      </c>
    </row>
    <row r="452" spans="51:56">
      <c r="AY452">
        <v>1010008361</v>
      </c>
      <c r="AZ452" s="5">
        <v>2</v>
      </c>
      <c r="BA452" s="5"/>
      <c r="BB452" s="5"/>
      <c r="BC452" s="5"/>
      <c r="BD452" s="5">
        <v>2</v>
      </c>
    </row>
    <row r="453" spans="51:56">
      <c r="AY453">
        <v>1010032421</v>
      </c>
      <c r="AZ453" s="5"/>
      <c r="BA453" s="5"/>
      <c r="BB453" s="5"/>
      <c r="BC453" s="5">
        <v>1</v>
      </c>
      <c r="BD453" s="5">
        <v>1</v>
      </c>
    </row>
    <row r="454" spans="51:56">
      <c r="AY454">
        <v>1010162120</v>
      </c>
      <c r="AZ454" s="5"/>
      <c r="BA454" s="5">
        <v>1</v>
      </c>
      <c r="BB454" s="5">
        <v>1</v>
      </c>
      <c r="BC454" s="5"/>
      <c r="BD454" s="5">
        <v>2</v>
      </c>
    </row>
    <row r="455" spans="51:56">
      <c r="AY455">
        <v>1010164826</v>
      </c>
      <c r="AZ455" s="5"/>
      <c r="BA455" s="5">
        <v>1</v>
      </c>
      <c r="BB455" s="5">
        <v>1</v>
      </c>
      <c r="BC455" s="5">
        <v>1</v>
      </c>
      <c r="BD455" s="5">
        <v>3</v>
      </c>
    </row>
    <row r="456" spans="51:56">
      <c r="AY456">
        <v>1010175244</v>
      </c>
      <c r="AZ456" s="5"/>
      <c r="BA456" s="5">
        <v>1</v>
      </c>
      <c r="BB456" s="5">
        <v>1</v>
      </c>
      <c r="BC456" s="5">
        <v>1</v>
      </c>
      <c r="BD456" s="5">
        <v>3</v>
      </c>
    </row>
    <row r="457" spans="51:56">
      <c r="AY457">
        <v>1010177744</v>
      </c>
      <c r="AZ457" s="5"/>
      <c r="BA457" s="5">
        <v>1</v>
      </c>
      <c r="BB457" s="5"/>
      <c r="BC457" s="5"/>
      <c r="BD457" s="5">
        <v>1</v>
      </c>
    </row>
    <row r="458" spans="51:56">
      <c r="AY458">
        <v>1010181693</v>
      </c>
      <c r="AZ458" s="5">
        <v>2</v>
      </c>
      <c r="BA458" s="5">
        <v>2</v>
      </c>
      <c r="BB458" s="5">
        <v>1</v>
      </c>
      <c r="BC458" s="5">
        <v>1</v>
      </c>
      <c r="BD458" s="5">
        <v>6</v>
      </c>
    </row>
    <row r="459" spans="51:56">
      <c r="AY459">
        <v>1010188901</v>
      </c>
      <c r="AZ459" s="5"/>
      <c r="BA459" s="5">
        <v>1</v>
      </c>
      <c r="BB459" s="5">
        <v>1</v>
      </c>
      <c r="BC459" s="5"/>
      <c r="BD459" s="5">
        <v>2</v>
      </c>
    </row>
    <row r="460" spans="51:56">
      <c r="AY460">
        <v>1010190208</v>
      </c>
      <c r="AZ460" s="5">
        <v>2</v>
      </c>
      <c r="BA460" s="5">
        <v>1</v>
      </c>
      <c r="BB460" s="5">
        <v>1</v>
      </c>
      <c r="BC460" s="5"/>
      <c r="BD460" s="5">
        <v>4</v>
      </c>
    </row>
    <row r="461" spans="51:56">
      <c r="AY461">
        <v>1010191030</v>
      </c>
      <c r="AZ461" s="5">
        <v>1</v>
      </c>
      <c r="BA461" s="5"/>
      <c r="BB461" s="5"/>
      <c r="BC461" s="5"/>
      <c r="BD461" s="5">
        <v>1</v>
      </c>
    </row>
    <row r="462" spans="51:56">
      <c r="AY462">
        <v>1010193889</v>
      </c>
      <c r="AZ462" s="5"/>
      <c r="BA462" s="5">
        <v>1</v>
      </c>
      <c r="BB462" s="5">
        <v>1</v>
      </c>
      <c r="BC462" s="5">
        <v>1</v>
      </c>
      <c r="BD462" s="5">
        <v>3</v>
      </c>
    </row>
    <row r="463" spans="51:56">
      <c r="AY463">
        <v>1010207804</v>
      </c>
      <c r="AZ463" s="5"/>
      <c r="BA463" s="5"/>
      <c r="BB463" s="5"/>
      <c r="BC463" s="5">
        <v>1</v>
      </c>
      <c r="BD463" s="5">
        <v>1</v>
      </c>
    </row>
    <row r="464" spans="51:56">
      <c r="AY464">
        <v>1010209458</v>
      </c>
      <c r="AZ464" s="5"/>
      <c r="BA464" s="5"/>
      <c r="BB464" s="5"/>
      <c r="BC464" s="5">
        <v>2</v>
      </c>
      <c r="BD464" s="5">
        <v>2</v>
      </c>
    </row>
    <row r="465" spans="51:56">
      <c r="AY465">
        <v>1010211236</v>
      </c>
      <c r="AZ465" s="5"/>
      <c r="BA465" s="5"/>
      <c r="BB465" s="5"/>
      <c r="BC465" s="5">
        <v>1</v>
      </c>
      <c r="BD465" s="5">
        <v>1</v>
      </c>
    </row>
    <row r="466" spans="51:56">
      <c r="AY466">
        <v>1010213497</v>
      </c>
      <c r="AZ466" s="5"/>
      <c r="BA466" s="5">
        <v>1</v>
      </c>
      <c r="BB466" s="5">
        <v>1</v>
      </c>
      <c r="BC466" s="5">
        <v>1</v>
      </c>
      <c r="BD466" s="5">
        <v>3</v>
      </c>
    </row>
    <row r="467" spans="51:56">
      <c r="AY467">
        <v>1010214387</v>
      </c>
      <c r="AZ467" s="5"/>
      <c r="BA467" s="5">
        <v>1</v>
      </c>
      <c r="BB467" s="5"/>
      <c r="BC467" s="5"/>
      <c r="BD467" s="5">
        <v>1</v>
      </c>
    </row>
    <row r="468" spans="51:56">
      <c r="AY468">
        <v>1010227991</v>
      </c>
      <c r="AZ468" s="5"/>
      <c r="BA468" s="5"/>
      <c r="BB468" s="5">
        <v>1</v>
      </c>
      <c r="BC468" s="5">
        <v>1</v>
      </c>
      <c r="BD468" s="5">
        <v>2</v>
      </c>
    </row>
    <row r="469" spans="51:56">
      <c r="AY469">
        <v>1010231979</v>
      </c>
      <c r="AZ469" s="5"/>
      <c r="BA469" s="5"/>
      <c r="BB469" s="5">
        <v>1</v>
      </c>
      <c r="BC469" s="5">
        <v>1</v>
      </c>
      <c r="BD469" s="5">
        <v>2</v>
      </c>
    </row>
    <row r="470" spans="51:56">
      <c r="AY470">
        <v>1010241772</v>
      </c>
      <c r="AZ470" s="5">
        <v>1</v>
      </c>
      <c r="BA470" s="5">
        <v>2</v>
      </c>
      <c r="BB470" s="5"/>
      <c r="BC470" s="5"/>
      <c r="BD470" s="5">
        <v>3</v>
      </c>
    </row>
    <row r="471" spans="51:56">
      <c r="AY471">
        <v>1010244911</v>
      </c>
      <c r="AZ471" s="5"/>
      <c r="BA471" s="5">
        <v>1</v>
      </c>
      <c r="BB471" s="5">
        <v>1</v>
      </c>
      <c r="BC471" s="5">
        <v>1</v>
      </c>
      <c r="BD471" s="5">
        <v>3</v>
      </c>
    </row>
    <row r="472" spans="51:56">
      <c r="AY472">
        <v>1012338137</v>
      </c>
      <c r="AZ472" s="5"/>
      <c r="BA472" s="5"/>
      <c r="BB472" s="5">
        <v>1</v>
      </c>
      <c r="BC472" s="5">
        <v>1</v>
      </c>
      <c r="BD472" s="5">
        <v>2</v>
      </c>
    </row>
    <row r="473" spans="51:56">
      <c r="AY473">
        <v>1012343491</v>
      </c>
      <c r="AZ473" s="5"/>
      <c r="BA473" s="5"/>
      <c r="BB473" s="5"/>
      <c r="BC473" s="5">
        <v>1</v>
      </c>
      <c r="BD473" s="5">
        <v>1</v>
      </c>
    </row>
    <row r="474" spans="51:56">
      <c r="AY474">
        <v>1013594455</v>
      </c>
      <c r="AZ474" s="5"/>
      <c r="BA474" s="5"/>
      <c r="BB474" s="5">
        <v>1</v>
      </c>
      <c r="BC474" s="5">
        <v>2</v>
      </c>
      <c r="BD474" s="5">
        <v>3</v>
      </c>
    </row>
    <row r="475" spans="51:56">
      <c r="AY475">
        <v>1013600966</v>
      </c>
      <c r="AZ475" s="5">
        <v>1</v>
      </c>
      <c r="BA475" s="5"/>
      <c r="BB475" s="5"/>
      <c r="BC475" s="5"/>
      <c r="BD475" s="5">
        <v>1</v>
      </c>
    </row>
    <row r="476" spans="51:56">
      <c r="AY476">
        <v>1013626675</v>
      </c>
      <c r="AZ476" s="5">
        <v>2</v>
      </c>
      <c r="BA476" s="5">
        <v>1</v>
      </c>
      <c r="BB476" s="5"/>
      <c r="BC476" s="5"/>
      <c r="BD476" s="5">
        <v>3</v>
      </c>
    </row>
    <row r="477" spans="51:56">
      <c r="AY477">
        <v>1013628482</v>
      </c>
      <c r="AZ477" s="5"/>
      <c r="BA477" s="5"/>
      <c r="BB477" s="5"/>
      <c r="BC477" s="5">
        <v>1</v>
      </c>
      <c r="BD477" s="5">
        <v>1</v>
      </c>
    </row>
    <row r="478" spans="51:56">
      <c r="AY478">
        <v>1013637730</v>
      </c>
      <c r="AZ478" s="5">
        <v>2</v>
      </c>
      <c r="BA478" s="5">
        <v>2</v>
      </c>
      <c r="BB478" s="5">
        <v>1</v>
      </c>
      <c r="BC478" s="5">
        <v>2</v>
      </c>
      <c r="BD478" s="5">
        <v>7</v>
      </c>
    </row>
    <row r="479" spans="51:56">
      <c r="AY479">
        <v>1013647157</v>
      </c>
      <c r="AZ479" s="5"/>
      <c r="BA479" s="5"/>
      <c r="BB479" s="5">
        <v>1</v>
      </c>
      <c r="BC479" s="5">
        <v>1</v>
      </c>
      <c r="BD479" s="5">
        <v>2</v>
      </c>
    </row>
    <row r="480" spans="51:56">
      <c r="AY480">
        <v>1013675334</v>
      </c>
      <c r="AZ480" s="5"/>
      <c r="BA480" s="5"/>
      <c r="BB480" s="5">
        <v>1</v>
      </c>
      <c r="BC480" s="5">
        <v>2</v>
      </c>
      <c r="BD480" s="5">
        <v>3</v>
      </c>
    </row>
    <row r="481" spans="51:56">
      <c r="AY481">
        <v>1014187715</v>
      </c>
      <c r="AZ481" s="5"/>
      <c r="BA481" s="5"/>
      <c r="BB481" s="5">
        <v>1</v>
      </c>
      <c r="BC481" s="5"/>
      <c r="BD481" s="5">
        <v>1</v>
      </c>
    </row>
    <row r="482" spans="51:56">
      <c r="AY482">
        <v>1014191541</v>
      </c>
      <c r="AZ482" s="5"/>
      <c r="BA482" s="5">
        <v>1</v>
      </c>
      <c r="BB482" s="5">
        <v>2</v>
      </c>
      <c r="BC482" s="5">
        <v>2</v>
      </c>
      <c r="BD482" s="5">
        <v>5</v>
      </c>
    </row>
    <row r="483" spans="51:56">
      <c r="AY483">
        <v>1014192475</v>
      </c>
      <c r="AZ483" s="5"/>
      <c r="BA483" s="5"/>
      <c r="BB483" s="5">
        <v>1</v>
      </c>
      <c r="BC483" s="5">
        <v>2</v>
      </c>
      <c r="BD483" s="5">
        <v>3</v>
      </c>
    </row>
    <row r="484" spans="51:56">
      <c r="AY484">
        <v>1014193169</v>
      </c>
      <c r="AZ484" s="5"/>
      <c r="BA484" s="5">
        <v>1</v>
      </c>
      <c r="BB484" s="5">
        <v>1</v>
      </c>
      <c r="BC484" s="5">
        <v>1</v>
      </c>
      <c r="BD484" s="5">
        <v>3</v>
      </c>
    </row>
    <row r="485" spans="51:56">
      <c r="AY485">
        <v>1014193885</v>
      </c>
      <c r="AZ485" s="5">
        <v>1</v>
      </c>
      <c r="BA485" s="5">
        <v>2</v>
      </c>
      <c r="BB485" s="5">
        <v>1</v>
      </c>
      <c r="BC485" s="5">
        <v>2</v>
      </c>
      <c r="BD485" s="5">
        <v>6</v>
      </c>
    </row>
    <row r="486" spans="51:56">
      <c r="AY486">
        <v>1014200533</v>
      </c>
      <c r="AZ486" s="5"/>
      <c r="BA486" s="5"/>
      <c r="BB486" s="5"/>
      <c r="BC486" s="5">
        <v>2</v>
      </c>
      <c r="BD486" s="5">
        <v>2</v>
      </c>
    </row>
    <row r="487" spans="51:56">
      <c r="AY487">
        <v>1014207187</v>
      </c>
      <c r="AZ487" s="5"/>
      <c r="BA487" s="5">
        <v>1</v>
      </c>
      <c r="BB487" s="5">
        <v>1</v>
      </c>
      <c r="BC487" s="5">
        <v>1</v>
      </c>
      <c r="BD487" s="5">
        <v>3</v>
      </c>
    </row>
    <row r="488" spans="51:56">
      <c r="AY488">
        <v>1014215482</v>
      </c>
      <c r="AZ488" s="5"/>
      <c r="BA488" s="5"/>
      <c r="BB488" s="5">
        <v>1</v>
      </c>
      <c r="BC488" s="5">
        <v>2</v>
      </c>
      <c r="BD488" s="5">
        <v>3</v>
      </c>
    </row>
    <row r="489" spans="51:56">
      <c r="AY489">
        <v>1014231949</v>
      </c>
      <c r="AZ489" s="5"/>
      <c r="BA489" s="5"/>
      <c r="BB489" s="5"/>
      <c r="BC489" s="5">
        <v>1</v>
      </c>
      <c r="BD489" s="5">
        <v>1</v>
      </c>
    </row>
    <row r="490" spans="51:56">
      <c r="AY490">
        <v>1014232597</v>
      </c>
      <c r="AZ490" s="5">
        <v>2</v>
      </c>
      <c r="BA490" s="5"/>
      <c r="BB490" s="5"/>
      <c r="BC490" s="5"/>
      <c r="BD490" s="5">
        <v>2</v>
      </c>
    </row>
    <row r="491" spans="51:56">
      <c r="AY491">
        <v>1014236630</v>
      </c>
      <c r="AZ491" s="5"/>
      <c r="BA491" s="5"/>
      <c r="BB491" s="5"/>
      <c r="BC491" s="5">
        <v>2</v>
      </c>
      <c r="BD491" s="5">
        <v>2</v>
      </c>
    </row>
    <row r="492" spans="51:56">
      <c r="AY492">
        <v>1014236662</v>
      </c>
      <c r="AZ492" s="5"/>
      <c r="BA492" s="5">
        <v>1</v>
      </c>
      <c r="BB492" s="5">
        <v>1</v>
      </c>
      <c r="BC492" s="5">
        <v>2</v>
      </c>
      <c r="BD492" s="5">
        <v>4</v>
      </c>
    </row>
    <row r="493" spans="51:56">
      <c r="AY493">
        <v>1014240449</v>
      </c>
      <c r="AZ493" s="5"/>
      <c r="BA493" s="5"/>
      <c r="BB493" s="5">
        <v>2</v>
      </c>
      <c r="BC493" s="5">
        <v>2</v>
      </c>
      <c r="BD493" s="5">
        <v>4</v>
      </c>
    </row>
    <row r="494" spans="51:56">
      <c r="AY494">
        <v>1014242626</v>
      </c>
      <c r="AZ494" s="5">
        <v>2</v>
      </c>
      <c r="BA494" s="5"/>
      <c r="BB494" s="5"/>
      <c r="BC494" s="5"/>
      <c r="BD494" s="5">
        <v>2</v>
      </c>
    </row>
    <row r="495" spans="51:56">
      <c r="AY495">
        <v>1014255659</v>
      </c>
      <c r="AZ495" s="5"/>
      <c r="BA495" s="5"/>
      <c r="BB495" s="5">
        <v>1</v>
      </c>
      <c r="BC495" s="5">
        <v>1</v>
      </c>
      <c r="BD495" s="5">
        <v>2</v>
      </c>
    </row>
    <row r="496" spans="51:56">
      <c r="AY496">
        <v>1014256832</v>
      </c>
      <c r="AZ496" s="5"/>
      <c r="BA496" s="5"/>
      <c r="BB496" s="5"/>
      <c r="BC496" s="5">
        <v>1</v>
      </c>
      <c r="BD496" s="5">
        <v>1</v>
      </c>
    </row>
    <row r="497" spans="51:56">
      <c r="AY497">
        <v>1014258132</v>
      </c>
      <c r="AZ497" s="5"/>
      <c r="BA497" s="5"/>
      <c r="BB497" s="5"/>
      <c r="BC497" s="5">
        <v>1</v>
      </c>
      <c r="BD497" s="5">
        <v>1</v>
      </c>
    </row>
    <row r="498" spans="51:56">
      <c r="AY498">
        <v>1014260794</v>
      </c>
      <c r="AZ498" s="5"/>
      <c r="BA498" s="5"/>
      <c r="BB498" s="5">
        <v>1</v>
      </c>
      <c r="BC498" s="5">
        <v>1</v>
      </c>
      <c r="BD498" s="5">
        <v>2</v>
      </c>
    </row>
    <row r="499" spans="51:56">
      <c r="AY499">
        <v>1014269767</v>
      </c>
      <c r="AZ499" s="5"/>
      <c r="BA499" s="5">
        <v>1</v>
      </c>
      <c r="BB499" s="5">
        <v>2</v>
      </c>
      <c r="BC499" s="5">
        <v>2</v>
      </c>
      <c r="BD499" s="5">
        <v>5</v>
      </c>
    </row>
    <row r="500" spans="51:56">
      <c r="AY500">
        <v>1014290246</v>
      </c>
      <c r="AZ500" s="5"/>
      <c r="BA500" s="5"/>
      <c r="BB500" s="5"/>
      <c r="BC500" s="5">
        <v>1</v>
      </c>
      <c r="BD500" s="5">
        <v>1</v>
      </c>
    </row>
    <row r="501" spans="51:56">
      <c r="AY501">
        <v>1014291491</v>
      </c>
      <c r="AZ501" s="5"/>
      <c r="BA501" s="5"/>
      <c r="BB501" s="5"/>
      <c r="BC501" s="5">
        <v>1</v>
      </c>
      <c r="BD501" s="5">
        <v>1</v>
      </c>
    </row>
    <row r="502" spans="51:56">
      <c r="AY502">
        <v>1014305782</v>
      </c>
      <c r="AZ502" s="5"/>
      <c r="BA502" s="5"/>
      <c r="BB502" s="5">
        <v>1</v>
      </c>
      <c r="BC502" s="5">
        <v>1</v>
      </c>
      <c r="BD502" s="5">
        <v>2</v>
      </c>
    </row>
    <row r="503" spans="51:56">
      <c r="AY503">
        <v>1015396858</v>
      </c>
      <c r="AZ503" s="5"/>
      <c r="BA503" s="5"/>
      <c r="BB503" s="5">
        <v>1</v>
      </c>
      <c r="BC503" s="5"/>
      <c r="BD503" s="5">
        <v>1</v>
      </c>
    </row>
    <row r="504" spans="51:56">
      <c r="AY504">
        <v>1015401047</v>
      </c>
      <c r="AZ504" s="5"/>
      <c r="BA504" s="5"/>
      <c r="BB504" s="5">
        <v>1</v>
      </c>
      <c r="BC504" s="5"/>
      <c r="BD504" s="5">
        <v>1</v>
      </c>
    </row>
    <row r="505" spans="51:56">
      <c r="AY505">
        <v>1015401209</v>
      </c>
      <c r="AZ505" s="5"/>
      <c r="BA505" s="5"/>
      <c r="BB505" s="5"/>
      <c r="BC505" s="5">
        <v>1</v>
      </c>
      <c r="BD505" s="5">
        <v>1</v>
      </c>
    </row>
    <row r="506" spans="51:56">
      <c r="AY506">
        <v>1015404252</v>
      </c>
      <c r="AZ506" s="5"/>
      <c r="BA506" s="5"/>
      <c r="BB506" s="5"/>
      <c r="BC506" s="5">
        <v>1</v>
      </c>
      <c r="BD506" s="5">
        <v>1</v>
      </c>
    </row>
    <row r="507" spans="51:56">
      <c r="AY507">
        <v>1015410893</v>
      </c>
      <c r="AZ507" s="5"/>
      <c r="BA507" s="5">
        <v>1</v>
      </c>
      <c r="BB507" s="5">
        <v>1</v>
      </c>
      <c r="BC507" s="5">
        <v>2</v>
      </c>
      <c r="BD507" s="5">
        <v>4</v>
      </c>
    </row>
    <row r="508" spans="51:56">
      <c r="AY508">
        <v>1015411268</v>
      </c>
      <c r="AZ508" s="5">
        <v>1</v>
      </c>
      <c r="BA508" s="5"/>
      <c r="BB508" s="5"/>
      <c r="BC508" s="5"/>
      <c r="BD508" s="5">
        <v>1</v>
      </c>
    </row>
    <row r="509" spans="51:56">
      <c r="AY509">
        <v>1015415438</v>
      </c>
      <c r="AZ509" s="5">
        <v>2</v>
      </c>
      <c r="BA509" s="5">
        <v>1</v>
      </c>
      <c r="BB509" s="5">
        <v>1</v>
      </c>
      <c r="BC509" s="5">
        <v>2</v>
      </c>
      <c r="BD509" s="5">
        <v>6</v>
      </c>
    </row>
    <row r="510" spans="51:56">
      <c r="AY510">
        <v>1015415476</v>
      </c>
      <c r="AZ510" s="5"/>
      <c r="BA510" s="5"/>
      <c r="BB510" s="5"/>
      <c r="BC510" s="5">
        <v>1</v>
      </c>
      <c r="BD510" s="5">
        <v>1</v>
      </c>
    </row>
    <row r="511" spans="51:56">
      <c r="AY511">
        <v>1015425526</v>
      </c>
      <c r="AZ511" s="5"/>
      <c r="BA511" s="5">
        <v>1</v>
      </c>
      <c r="BB511" s="5">
        <v>1</v>
      </c>
      <c r="BC511" s="5">
        <v>1</v>
      </c>
      <c r="BD511" s="5">
        <v>3</v>
      </c>
    </row>
    <row r="512" spans="51:56">
      <c r="AY512">
        <v>1015426497</v>
      </c>
      <c r="AZ512" s="5"/>
      <c r="BA512" s="5">
        <v>1</v>
      </c>
      <c r="BB512" s="5"/>
      <c r="BC512" s="5"/>
      <c r="BD512" s="5">
        <v>1</v>
      </c>
    </row>
    <row r="513" spans="51:56">
      <c r="AY513">
        <v>1015426758</v>
      </c>
      <c r="AZ513" s="5"/>
      <c r="BA513" s="5"/>
      <c r="BB513" s="5">
        <v>1</v>
      </c>
      <c r="BC513" s="5">
        <v>2</v>
      </c>
      <c r="BD513" s="5">
        <v>3</v>
      </c>
    </row>
    <row r="514" spans="51:56">
      <c r="AY514">
        <v>1015427793</v>
      </c>
      <c r="AZ514" s="5"/>
      <c r="BA514" s="5"/>
      <c r="BB514" s="5"/>
      <c r="BC514" s="5">
        <v>2</v>
      </c>
      <c r="BD514" s="5">
        <v>2</v>
      </c>
    </row>
    <row r="515" spans="51:56">
      <c r="AY515">
        <v>1015434941</v>
      </c>
      <c r="AZ515" s="5"/>
      <c r="BA515" s="5"/>
      <c r="BB515" s="5">
        <v>1</v>
      </c>
      <c r="BC515" s="5">
        <v>1</v>
      </c>
      <c r="BD515" s="5">
        <v>2</v>
      </c>
    </row>
    <row r="516" spans="51:56">
      <c r="AY516">
        <v>1015435607</v>
      </c>
      <c r="AZ516" s="5">
        <v>3</v>
      </c>
      <c r="BA516" s="5">
        <v>1</v>
      </c>
      <c r="BB516" s="5">
        <v>1</v>
      </c>
      <c r="BC516" s="5">
        <v>1</v>
      </c>
      <c r="BD516" s="5">
        <v>6</v>
      </c>
    </row>
    <row r="517" spans="51:56">
      <c r="AY517">
        <v>1015435784</v>
      </c>
      <c r="AZ517" s="5"/>
      <c r="BA517" s="5"/>
      <c r="BB517" s="5"/>
      <c r="BC517" s="5">
        <v>1</v>
      </c>
      <c r="BD517" s="5">
        <v>1</v>
      </c>
    </row>
    <row r="518" spans="51:56">
      <c r="AY518">
        <v>1015437186</v>
      </c>
      <c r="AZ518" s="5"/>
      <c r="BA518" s="5">
        <v>1</v>
      </c>
      <c r="BB518" s="5">
        <v>1</v>
      </c>
      <c r="BC518" s="5">
        <v>1</v>
      </c>
      <c r="BD518" s="5">
        <v>3</v>
      </c>
    </row>
    <row r="519" spans="51:56">
      <c r="AY519">
        <v>1015437518</v>
      </c>
      <c r="AZ519" s="5"/>
      <c r="BA519" s="5"/>
      <c r="BB519" s="5">
        <v>1</v>
      </c>
      <c r="BC519" s="5">
        <v>1</v>
      </c>
      <c r="BD519" s="5">
        <v>2</v>
      </c>
    </row>
    <row r="520" spans="51:56">
      <c r="AY520">
        <v>1015438810</v>
      </c>
      <c r="AZ520" s="5"/>
      <c r="BA520" s="5"/>
      <c r="BB520" s="5">
        <v>1</v>
      </c>
      <c r="BC520" s="5">
        <v>2</v>
      </c>
      <c r="BD520" s="5">
        <v>3</v>
      </c>
    </row>
    <row r="521" spans="51:56">
      <c r="AY521">
        <v>1015439516</v>
      </c>
      <c r="AZ521" s="5">
        <v>2</v>
      </c>
      <c r="BA521" s="5">
        <v>1</v>
      </c>
      <c r="BB521" s="5">
        <v>2</v>
      </c>
      <c r="BC521" s="5"/>
      <c r="BD521" s="5">
        <v>5</v>
      </c>
    </row>
    <row r="522" spans="51:56">
      <c r="AY522">
        <v>1015440006</v>
      </c>
      <c r="AZ522" s="5"/>
      <c r="BA522" s="5"/>
      <c r="BB522" s="5">
        <v>1</v>
      </c>
      <c r="BC522" s="5">
        <v>1</v>
      </c>
      <c r="BD522" s="5">
        <v>2</v>
      </c>
    </row>
    <row r="523" spans="51:56">
      <c r="AY523">
        <v>1015441274</v>
      </c>
      <c r="AZ523" s="5"/>
      <c r="BA523" s="5"/>
      <c r="BB523" s="5"/>
      <c r="BC523" s="5">
        <v>1</v>
      </c>
      <c r="BD523" s="5">
        <v>1</v>
      </c>
    </row>
    <row r="524" spans="51:56">
      <c r="AY524">
        <v>1015441584</v>
      </c>
      <c r="AZ524" s="5">
        <v>1</v>
      </c>
      <c r="BA524" s="5">
        <v>1</v>
      </c>
      <c r="BB524" s="5">
        <v>1</v>
      </c>
      <c r="BC524" s="5">
        <v>1</v>
      </c>
      <c r="BD524" s="5">
        <v>4</v>
      </c>
    </row>
    <row r="525" spans="51:56">
      <c r="AY525">
        <v>1015441924</v>
      </c>
      <c r="AZ525" s="5"/>
      <c r="BA525" s="5"/>
      <c r="BB525" s="5">
        <v>1</v>
      </c>
      <c r="BC525" s="5"/>
      <c r="BD525" s="5">
        <v>1</v>
      </c>
    </row>
    <row r="526" spans="51:56">
      <c r="AY526">
        <v>1015443153</v>
      </c>
      <c r="AZ526" s="5"/>
      <c r="BA526" s="5">
        <v>2</v>
      </c>
      <c r="BB526" s="5">
        <v>1</v>
      </c>
      <c r="BC526" s="5"/>
      <c r="BD526" s="5">
        <v>3</v>
      </c>
    </row>
    <row r="527" spans="51:56">
      <c r="AY527">
        <v>1015443211</v>
      </c>
      <c r="AZ527" s="5">
        <v>2</v>
      </c>
      <c r="BA527" s="5">
        <v>1</v>
      </c>
      <c r="BB527" s="5">
        <v>1</v>
      </c>
      <c r="BC527" s="5">
        <v>1</v>
      </c>
      <c r="BD527" s="5">
        <v>5</v>
      </c>
    </row>
    <row r="528" spans="51:56">
      <c r="AY528">
        <v>1015445088</v>
      </c>
      <c r="AZ528" s="5"/>
      <c r="BA528" s="5"/>
      <c r="BB528" s="5"/>
      <c r="BC528" s="5">
        <v>2</v>
      </c>
      <c r="BD528" s="5">
        <v>2</v>
      </c>
    </row>
    <row r="529" spans="51:56">
      <c r="AY529">
        <v>1015447270</v>
      </c>
      <c r="AZ529" s="5"/>
      <c r="BA529" s="5"/>
      <c r="BB529" s="5"/>
      <c r="BC529" s="5">
        <v>1</v>
      </c>
      <c r="BD529" s="5">
        <v>1</v>
      </c>
    </row>
    <row r="530" spans="51:56">
      <c r="AY530">
        <v>1015447619</v>
      </c>
      <c r="AZ530" s="5">
        <v>1</v>
      </c>
      <c r="BA530" s="5">
        <v>1</v>
      </c>
      <c r="BB530" s="5">
        <v>2</v>
      </c>
      <c r="BC530" s="5">
        <v>1</v>
      </c>
      <c r="BD530" s="5">
        <v>5</v>
      </c>
    </row>
    <row r="531" spans="51:56">
      <c r="AY531">
        <v>1015456486</v>
      </c>
      <c r="AZ531" s="5"/>
      <c r="BA531" s="5"/>
      <c r="BB531" s="5">
        <v>1</v>
      </c>
      <c r="BC531" s="5">
        <v>1</v>
      </c>
      <c r="BD531" s="5">
        <v>2</v>
      </c>
    </row>
    <row r="532" spans="51:56">
      <c r="AY532">
        <v>1015464163</v>
      </c>
      <c r="AZ532" s="5"/>
      <c r="BA532" s="5">
        <v>1</v>
      </c>
      <c r="BB532" s="5">
        <v>1</v>
      </c>
      <c r="BC532" s="5">
        <v>1</v>
      </c>
      <c r="BD532" s="5">
        <v>3</v>
      </c>
    </row>
    <row r="533" spans="51:56">
      <c r="AY533">
        <v>1015470314</v>
      </c>
      <c r="AZ533" s="5"/>
      <c r="BA533" s="5">
        <v>1</v>
      </c>
      <c r="BB533" s="5">
        <v>1</v>
      </c>
      <c r="BC533" s="5">
        <v>2</v>
      </c>
      <c r="BD533" s="5">
        <v>4</v>
      </c>
    </row>
    <row r="534" spans="51:56">
      <c r="AY534">
        <v>1015481589</v>
      </c>
      <c r="AZ534" s="5"/>
      <c r="BA534" s="5"/>
      <c r="BB534" s="5"/>
      <c r="BC534" s="5">
        <v>1</v>
      </c>
      <c r="BD534" s="5">
        <v>1</v>
      </c>
    </row>
    <row r="535" spans="51:56">
      <c r="AY535">
        <v>1016021359</v>
      </c>
      <c r="AZ535" s="5"/>
      <c r="BA535" s="5"/>
      <c r="BB535" s="5">
        <v>1</v>
      </c>
      <c r="BC535" s="5">
        <v>2</v>
      </c>
      <c r="BD535" s="5">
        <v>3</v>
      </c>
    </row>
    <row r="536" spans="51:56">
      <c r="AY536">
        <v>1016031489</v>
      </c>
      <c r="AZ536" s="5"/>
      <c r="BA536" s="5">
        <v>1</v>
      </c>
      <c r="BB536" s="5"/>
      <c r="BC536" s="5"/>
      <c r="BD536" s="5">
        <v>1</v>
      </c>
    </row>
    <row r="537" spans="51:56">
      <c r="AY537">
        <v>1016033775</v>
      </c>
      <c r="AZ537" s="5"/>
      <c r="BA537" s="5"/>
      <c r="BB537" s="5"/>
      <c r="BC537" s="5">
        <v>2</v>
      </c>
      <c r="BD537" s="5">
        <v>2</v>
      </c>
    </row>
    <row r="538" spans="51:56">
      <c r="AY538">
        <v>1016037910</v>
      </c>
      <c r="AZ538" s="5">
        <v>2</v>
      </c>
      <c r="BA538" s="5">
        <v>1</v>
      </c>
      <c r="BB538" s="5">
        <v>1</v>
      </c>
      <c r="BC538" s="5">
        <v>1</v>
      </c>
      <c r="BD538" s="5">
        <v>5</v>
      </c>
    </row>
    <row r="539" spans="51:56">
      <c r="AY539">
        <v>1016043902</v>
      </c>
      <c r="AZ539" s="5"/>
      <c r="BA539" s="5">
        <v>1</v>
      </c>
      <c r="BB539" s="5">
        <v>1</v>
      </c>
      <c r="BC539" s="5">
        <v>1</v>
      </c>
      <c r="BD539" s="5">
        <v>3</v>
      </c>
    </row>
    <row r="540" spans="51:56">
      <c r="AY540">
        <v>1016047476</v>
      </c>
      <c r="AZ540" s="5"/>
      <c r="BA540" s="5"/>
      <c r="BB540" s="5">
        <v>1</v>
      </c>
      <c r="BC540" s="5">
        <v>1</v>
      </c>
      <c r="BD540" s="5">
        <v>2</v>
      </c>
    </row>
    <row r="541" spans="51:56">
      <c r="AY541">
        <v>1016051968</v>
      </c>
      <c r="AZ541" s="5">
        <v>1</v>
      </c>
      <c r="BA541" s="5">
        <v>1</v>
      </c>
      <c r="BB541" s="5"/>
      <c r="BC541" s="5">
        <v>1</v>
      </c>
      <c r="BD541" s="5">
        <v>3</v>
      </c>
    </row>
    <row r="542" spans="51:56">
      <c r="AY542">
        <v>1016071808</v>
      </c>
      <c r="AZ542" s="5"/>
      <c r="BA542" s="5"/>
      <c r="BB542" s="5"/>
      <c r="BC542" s="5">
        <v>2</v>
      </c>
      <c r="BD542" s="5">
        <v>2</v>
      </c>
    </row>
    <row r="543" spans="51:56">
      <c r="AY543">
        <v>1016077606</v>
      </c>
      <c r="AZ543" s="5"/>
      <c r="BA543" s="5">
        <v>1</v>
      </c>
      <c r="BB543" s="5"/>
      <c r="BC543" s="5"/>
      <c r="BD543" s="5">
        <v>1</v>
      </c>
    </row>
    <row r="544" spans="51:56">
      <c r="AY544">
        <v>1016098685</v>
      </c>
      <c r="AZ544" s="5"/>
      <c r="BA544" s="5">
        <v>1</v>
      </c>
      <c r="BB544" s="5">
        <v>1</v>
      </c>
      <c r="BC544" s="5">
        <v>2</v>
      </c>
      <c r="BD544" s="5">
        <v>4</v>
      </c>
    </row>
    <row r="545" spans="51:56">
      <c r="AY545">
        <v>1018405403</v>
      </c>
      <c r="AZ545" s="5">
        <v>1</v>
      </c>
      <c r="BA545" s="5"/>
      <c r="BB545" s="5"/>
      <c r="BC545" s="5"/>
      <c r="BD545" s="5">
        <v>1</v>
      </c>
    </row>
    <row r="546" spans="51:56">
      <c r="AY546">
        <v>1018407205</v>
      </c>
      <c r="AZ546" s="5">
        <v>2</v>
      </c>
      <c r="BA546" s="5">
        <v>2</v>
      </c>
      <c r="BB546" s="5">
        <v>1</v>
      </c>
      <c r="BC546" s="5">
        <v>2</v>
      </c>
      <c r="BD546" s="5">
        <v>7</v>
      </c>
    </row>
    <row r="547" spans="51:56">
      <c r="AY547">
        <v>1018415363</v>
      </c>
      <c r="AZ547" s="5">
        <v>1</v>
      </c>
      <c r="BA547" s="5">
        <v>1</v>
      </c>
      <c r="BB547" s="5">
        <v>1</v>
      </c>
      <c r="BC547" s="5">
        <v>3</v>
      </c>
      <c r="BD547" s="5">
        <v>6</v>
      </c>
    </row>
    <row r="548" spans="51:56">
      <c r="AY548">
        <v>1018422753</v>
      </c>
      <c r="AZ548" s="5"/>
      <c r="BA548" s="5">
        <v>1</v>
      </c>
      <c r="BB548" s="5">
        <v>1</v>
      </c>
      <c r="BC548" s="5">
        <v>2</v>
      </c>
      <c r="BD548" s="5">
        <v>4</v>
      </c>
    </row>
    <row r="549" spans="51:56">
      <c r="AY549">
        <v>1018423710</v>
      </c>
      <c r="AZ549" s="5"/>
      <c r="BA549" s="5">
        <v>1</v>
      </c>
      <c r="BB549" s="5">
        <v>1</v>
      </c>
      <c r="BC549" s="5">
        <v>1</v>
      </c>
      <c r="BD549" s="5">
        <v>3</v>
      </c>
    </row>
    <row r="550" spans="51:56">
      <c r="AY550">
        <v>1018431408</v>
      </c>
      <c r="AZ550" s="5"/>
      <c r="BA550" s="5">
        <v>1</v>
      </c>
      <c r="BB550" s="5">
        <v>1</v>
      </c>
      <c r="BC550" s="5">
        <v>2</v>
      </c>
      <c r="BD550" s="5">
        <v>4</v>
      </c>
    </row>
    <row r="551" spans="51:56">
      <c r="AY551">
        <v>1018431820</v>
      </c>
      <c r="AZ551" s="5">
        <v>1</v>
      </c>
      <c r="BA551" s="5"/>
      <c r="BB551" s="5"/>
      <c r="BC551" s="5"/>
      <c r="BD551" s="5">
        <v>1</v>
      </c>
    </row>
    <row r="552" spans="51:56">
      <c r="AY552">
        <v>1018441522</v>
      </c>
      <c r="AZ552" s="5"/>
      <c r="BA552" s="5">
        <v>1</v>
      </c>
      <c r="BB552" s="5"/>
      <c r="BC552" s="5"/>
      <c r="BD552" s="5">
        <v>1</v>
      </c>
    </row>
    <row r="553" spans="51:56">
      <c r="AY553">
        <v>1018442355</v>
      </c>
      <c r="AZ553" s="5"/>
      <c r="BA553" s="5">
        <v>1</v>
      </c>
      <c r="BB553" s="5">
        <v>1</v>
      </c>
      <c r="BC553" s="5">
        <v>1</v>
      </c>
      <c r="BD553" s="5">
        <v>3</v>
      </c>
    </row>
    <row r="554" spans="51:56">
      <c r="AY554">
        <v>1018449224</v>
      </c>
      <c r="AZ554" s="5"/>
      <c r="BA554" s="5"/>
      <c r="BB554" s="5"/>
      <c r="BC554" s="5">
        <v>2</v>
      </c>
      <c r="BD554" s="5">
        <v>2</v>
      </c>
    </row>
    <row r="555" spans="51:56">
      <c r="AY555">
        <v>1018452104</v>
      </c>
      <c r="AZ555" s="5">
        <v>1</v>
      </c>
      <c r="BA555" s="5"/>
      <c r="BB555" s="5"/>
      <c r="BC555" s="5"/>
      <c r="BD555" s="5">
        <v>1</v>
      </c>
    </row>
    <row r="556" spans="51:56">
      <c r="AY556">
        <v>1018454388</v>
      </c>
      <c r="AZ556" s="5"/>
      <c r="BA556" s="5"/>
      <c r="BB556" s="5"/>
      <c r="BC556" s="5">
        <v>2</v>
      </c>
      <c r="BD556" s="5">
        <v>2</v>
      </c>
    </row>
    <row r="557" spans="51:56">
      <c r="AY557">
        <v>1018457197</v>
      </c>
      <c r="AZ557" s="5"/>
      <c r="BA557" s="5"/>
      <c r="BB557" s="5"/>
      <c r="BC557" s="5">
        <v>1</v>
      </c>
      <c r="BD557" s="5">
        <v>1</v>
      </c>
    </row>
    <row r="558" spans="51:56">
      <c r="AY558">
        <v>1018459508</v>
      </c>
      <c r="AZ558" s="5"/>
      <c r="BA558" s="5"/>
      <c r="BB558" s="5">
        <v>1</v>
      </c>
      <c r="BC558" s="5">
        <v>1</v>
      </c>
      <c r="BD558" s="5">
        <v>2</v>
      </c>
    </row>
    <row r="559" spans="51:56">
      <c r="AY559">
        <v>1018461014</v>
      </c>
      <c r="AZ559" s="5"/>
      <c r="BA559" s="5"/>
      <c r="BB559" s="5">
        <v>1</v>
      </c>
      <c r="BC559" s="5">
        <v>2</v>
      </c>
      <c r="BD559" s="5">
        <v>3</v>
      </c>
    </row>
    <row r="560" spans="51:56">
      <c r="AY560">
        <v>1018468804</v>
      </c>
      <c r="AZ560" s="5">
        <v>1</v>
      </c>
      <c r="BA560" s="5">
        <v>2</v>
      </c>
      <c r="BB560" s="5">
        <v>1</v>
      </c>
      <c r="BC560" s="5"/>
      <c r="BD560" s="5">
        <v>4</v>
      </c>
    </row>
    <row r="561" spans="51:56">
      <c r="AY561">
        <v>1018485830</v>
      </c>
      <c r="AZ561" s="5"/>
      <c r="BA561" s="5"/>
      <c r="BB561" s="5"/>
      <c r="BC561" s="5">
        <v>1</v>
      </c>
      <c r="BD561" s="5">
        <v>1</v>
      </c>
    </row>
    <row r="562" spans="51:56">
      <c r="AY562">
        <v>1018490421</v>
      </c>
      <c r="AZ562" s="5"/>
      <c r="BA562" s="5"/>
      <c r="BB562" s="5">
        <v>2</v>
      </c>
      <c r="BC562" s="5">
        <v>2</v>
      </c>
      <c r="BD562" s="5">
        <v>4</v>
      </c>
    </row>
    <row r="563" spans="51:56">
      <c r="AY563">
        <v>1018492146</v>
      </c>
      <c r="AZ563" s="5">
        <v>1</v>
      </c>
      <c r="BA563" s="5">
        <v>1</v>
      </c>
      <c r="BB563" s="5">
        <v>1</v>
      </c>
      <c r="BC563" s="5">
        <v>2</v>
      </c>
      <c r="BD563" s="5">
        <v>5</v>
      </c>
    </row>
    <row r="564" spans="51:56">
      <c r="AY564">
        <v>1018512042</v>
      </c>
      <c r="AZ564" s="5"/>
      <c r="BA564" s="5"/>
      <c r="BB564" s="5">
        <v>1</v>
      </c>
      <c r="BC564" s="5"/>
      <c r="BD564" s="5">
        <v>1</v>
      </c>
    </row>
    <row r="565" spans="51:56">
      <c r="AY565">
        <v>1019003873</v>
      </c>
      <c r="AZ565" s="5"/>
      <c r="BA565" s="5">
        <v>1</v>
      </c>
      <c r="BB565" s="5">
        <v>1</v>
      </c>
      <c r="BC565" s="5">
        <v>1</v>
      </c>
      <c r="BD565" s="5">
        <v>3</v>
      </c>
    </row>
    <row r="566" spans="51:56">
      <c r="AY566">
        <v>1019005984</v>
      </c>
      <c r="AZ566" s="5"/>
      <c r="BA566" s="5"/>
      <c r="BB566" s="5">
        <v>1</v>
      </c>
      <c r="BC566" s="5">
        <v>1</v>
      </c>
      <c r="BD566" s="5">
        <v>2</v>
      </c>
    </row>
    <row r="567" spans="51:56">
      <c r="AY567">
        <v>1019006411</v>
      </c>
      <c r="AZ567" s="5"/>
      <c r="BA567" s="5">
        <v>1</v>
      </c>
      <c r="BB567" s="5"/>
      <c r="BC567" s="5"/>
      <c r="BD567" s="5">
        <v>1</v>
      </c>
    </row>
    <row r="568" spans="51:56">
      <c r="AY568">
        <v>1019008344</v>
      </c>
      <c r="AZ568" s="5"/>
      <c r="BA568" s="5"/>
      <c r="BB568" s="5">
        <v>1</v>
      </c>
      <c r="BC568" s="5">
        <v>1</v>
      </c>
      <c r="BD568" s="5">
        <v>2</v>
      </c>
    </row>
    <row r="569" spans="51:56">
      <c r="AY569">
        <v>1019009033</v>
      </c>
      <c r="AZ569" s="5">
        <v>1</v>
      </c>
      <c r="BA569" s="5">
        <v>1</v>
      </c>
      <c r="BB569" s="5">
        <v>1</v>
      </c>
      <c r="BC569" s="5">
        <v>1</v>
      </c>
      <c r="BD569" s="5">
        <v>4</v>
      </c>
    </row>
    <row r="570" spans="51:56">
      <c r="AY570">
        <v>1019010249</v>
      </c>
      <c r="AZ570" s="5"/>
      <c r="BA570" s="5"/>
      <c r="BB570" s="5"/>
      <c r="BC570" s="5">
        <v>1</v>
      </c>
      <c r="BD570" s="5">
        <v>1</v>
      </c>
    </row>
    <row r="571" spans="51:56">
      <c r="AY571">
        <v>1019015826</v>
      </c>
      <c r="AZ571" s="5"/>
      <c r="BA571" s="5">
        <v>1</v>
      </c>
      <c r="BB571" s="5">
        <v>1</v>
      </c>
      <c r="BC571" s="5"/>
      <c r="BD571" s="5">
        <v>2</v>
      </c>
    </row>
    <row r="572" spans="51:56">
      <c r="AY572">
        <v>1019016854</v>
      </c>
      <c r="AZ572" s="5"/>
      <c r="BA572" s="5">
        <v>1</v>
      </c>
      <c r="BB572" s="5"/>
      <c r="BC572" s="5"/>
      <c r="BD572" s="5">
        <v>1</v>
      </c>
    </row>
    <row r="573" spans="51:56">
      <c r="AY573">
        <v>1019017860</v>
      </c>
      <c r="AZ573" s="5">
        <v>2</v>
      </c>
      <c r="BA573" s="5">
        <v>1</v>
      </c>
      <c r="BB573" s="5"/>
      <c r="BC573" s="5"/>
      <c r="BD573" s="5">
        <v>3</v>
      </c>
    </row>
    <row r="574" spans="51:56">
      <c r="AY574">
        <v>1019018994</v>
      </c>
      <c r="AZ574" s="5">
        <v>2</v>
      </c>
      <c r="BA574" s="5">
        <v>1</v>
      </c>
      <c r="BB574" s="5">
        <v>1</v>
      </c>
      <c r="BC574" s="5">
        <v>1</v>
      </c>
      <c r="BD574" s="5">
        <v>5</v>
      </c>
    </row>
    <row r="575" spans="51:56">
      <c r="AY575">
        <v>1019020557</v>
      </c>
      <c r="AZ575" s="5"/>
      <c r="BA575" s="5"/>
      <c r="BB575" s="5"/>
      <c r="BC575" s="5">
        <v>2</v>
      </c>
      <c r="BD575" s="5">
        <v>2</v>
      </c>
    </row>
    <row r="576" spans="51:56">
      <c r="AY576">
        <v>1019021542</v>
      </c>
      <c r="AZ576" s="5">
        <v>1</v>
      </c>
      <c r="BA576" s="5">
        <v>1</v>
      </c>
      <c r="BB576" s="5"/>
      <c r="BC576" s="5"/>
      <c r="BD576" s="5">
        <v>2</v>
      </c>
    </row>
    <row r="577" spans="51:56">
      <c r="AY577">
        <v>1019024570</v>
      </c>
      <c r="AZ577" s="5">
        <v>2</v>
      </c>
      <c r="BA577" s="5"/>
      <c r="BB577" s="5"/>
      <c r="BC577" s="5"/>
      <c r="BD577" s="5">
        <v>2</v>
      </c>
    </row>
    <row r="578" spans="51:56">
      <c r="AY578">
        <v>1019025609</v>
      </c>
      <c r="AZ578" s="5">
        <v>2</v>
      </c>
      <c r="BA578" s="5">
        <v>1</v>
      </c>
      <c r="BB578" s="5"/>
      <c r="BC578" s="5"/>
      <c r="BD578" s="5">
        <v>3</v>
      </c>
    </row>
    <row r="579" spans="51:56">
      <c r="AY579">
        <v>1019028211</v>
      </c>
      <c r="AZ579" s="5">
        <v>2</v>
      </c>
      <c r="BA579" s="5">
        <v>1</v>
      </c>
      <c r="BB579" s="5">
        <v>1</v>
      </c>
      <c r="BC579" s="5">
        <v>1</v>
      </c>
      <c r="BD579" s="5">
        <v>5</v>
      </c>
    </row>
    <row r="580" spans="51:56">
      <c r="AY580">
        <v>1019034987</v>
      </c>
      <c r="AZ580" s="5"/>
      <c r="BA580" s="5"/>
      <c r="BB580" s="5">
        <v>1</v>
      </c>
      <c r="BC580" s="5">
        <v>2</v>
      </c>
      <c r="BD580" s="5">
        <v>3</v>
      </c>
    </row>
    <row r="581" spans="51:56">
      <c r="AY581">
        <v>1019036315</v>
      </c>
      <c r="AZ581" s="5"/>
      <c r="BA581" s="5"/>
      <c r="BB581" s="5"/>
      <c r="BC581" s="5">
        <v>1</v>
      </c>
      <c r="BD581" s="5">
        <v>1</v>
      </c>
    </row>
    <row r="582" spans="51:56">
      <c r="AY582">
        <v>1019039121</v>
      </c>
      <c r="AZ582" s="5"/>
      <c r="BA582" s="5">
        <v>1</v>
      </c>
      <c r="BB582" s="5">
        <v>1</v>
      </c>
      <c r="BC582" s="5"/>
      <c r="BD582" s="5">
        <v>2</v>
      </c>
    </row>
    <row r="583" spans="51:56">
      <c r="AY583">
        <v>1019042486</v>
      </c>
      <c r="AZ583" s="5"/>
      <c r="BA583" s="5"/>
      <c r="BB583" s="5">
        <v>1</v>
      </c>
      <c r="BC583" s="5">
        <v>2</v>
      </c>
      <c r="BD583" s="5">
        <v>3</v>
      </c>
    </row>
    <row r="584" spans="51:56">
      <c r="AY584">
        <v>1019046455</v>
      </c>
      <c r="AZ584" s="5"/>
      <c r="BA584" s="5"/>
      <c r="BB584" s="5"/>
      <c r="BC584" s="5">
        <v>1</v>
      </c>
      <c r="BD584" s="5">
        <v>1</v>
      </c>
    </row>
    <row r="585" spans="51:56">
      <c r="AY585">
        <v>1019046675</v>
      </c>
      <c r="AZ585" s="5"/>
      <c r="BA585" s="5"/>
      <c r="BB585" s="5"/>
      <c r="BC585" s="5">
        <v>2</v>
      </c>
      <c r="BD585" s="5">
        <v>2</v>
      </c>
    </row>
    <row r="586" spans="51:56">
      <c r="AY586">
        <v>1019048855</v>
      </c>
      <c r="AZ586" s="5"/>
      <c r="BA586" s="5"/>
      <c r="BB586" s="5"/>
      <c r="BC586" s="5">
        <v>2</v>
      </c>
      <c r="BD586" s="5">
        <v>2</v>
      </c>
    </row>
    <row r="587" spans="51:56">
      <c r="AY587">
        <v>1019050017</v>
      </c>
      <c r="AZ587" s="5">
        <v>1</v>
      </c>
      <c r="BA587" s="5">
        <v>1</v>
      </c>
      <c r="BB587" s="5"/>
      <c r="BC587" s="5"/>
      <c r="BD587" s="5">
        <v>2</v>
      </c>
    </row>
    <row r="588" spans="51:56">
      <c r="AY588">
        <v>1019050045</v>
      </c>
      <c r="AZ588" s="5">
        <v>2</v>
      </c>
      <c r="BA588" s="5">
        <v>1</v>
      </c>
      <c r="BB588" s="5">
        <v>1</v>
      </c>
      <c r="BC588" s="5">
        <v>1</v>
      </c>
      <c r="BD588" s="5">
        <v>5</v>
      </c>
    </row>
    <row r="589" spans="51:56">
      <c r="AY589">
        <v>1019051305</v>
      </c>
      <c r="AZ589" s="5">
        <v>1</v>
      </c>
      <c r="BA589" s="5"/>
      <c r="BB589" s="5"/>
      <c r="BC589" s="5"/>
      <c r="BD589" s="5">
        <v>1</v>
      </c>
    </row>
    <row r="590" spans="51:56">
      <c r="AY590">
        <v>1019059866</v>
      </c>
      <c r="AZ590" s="5">
        <v>1</v>
      </c>
      <c r="BA590" s="5">
        <v>1</v>
      </c>
      <c r="BB590" s="5">
        <v>1</v>
      </c>
      <c r="BC590" s="5">
        <v>1</v>
      </c>
      <c r="BD590" s="5">
        <v>4</v>
      </c>
    </row>
    <row r="591" spans="51:56">
      <c r="AY591">
        <v>1019063529</v>
      </c>
      <c r="AZ591" s="5">
        <v>2</v>
      </c>
      <c r="BA591" s="5">
        <v>2</v>
      </c>
      <c r="BB591" s="5">
        <v>1</v>
      </c>
      <c r="BC591" s="5">
        <v>2</v>
      </c>
      <c r="BD591" s="5">
        <v>7</v>
      </c>
    </row>
    <row r="592" spans="51:56">
      <c r="AY592">
        <v>1019063565</v>
      </c>
      <c r="AZ592" s="5"/>
      <c r="BA592" s="5">
        <v>1</v>
      </c>
      <c r="BB592" s="5"/>
      <c r="BC592" s="5">
        <v>1</v>
      </c>
      <c r="BD592" s="5">
        <v>2</v>
      </c>
    </row>
    <row r="593" spans="51:56">
      <c r="AY593">
        <v>1019064413</v>
      </c>
      <c r="AZ593" s="5"/>
      <c r="BA593" s="5"/>
      <c r="BB593" s="5">
        <v>1</v>
      </c>
      <c r="BC593" s="5">
        <v>2</v>
      </c>
      <c r="BD593" s="5">
        <v>3</v>
      </c>
    </row>
    <row r="594" spans="51:56">
      <c r="AY594">
        <v>1019066389</v>
      </c>
      <c r="AZ594" s="5"/>
      <c r="BA594" s="5">
        <v>1</v>
      </c>
      <c r="BB594" s="5">
        <v>1</v>
      </c>
      <c r="BC594" s="5">
        <v>1</v>
      </c>
      <c r="BD594" s="5">
        <v>3</v>
      </c>
    </row>
    <row r="595" spans="51:56">
      <c r="AY595">
        <v>1019070888</v>
      </c>
      <c r="AZ595" s="5"/>
      <c r="BA595" s="5"/>
      <c r="BB595" s="5"/>
      <c r="BC595" s="5">
        <v>2</v>
      </c>
      <c r="BD595" s="5">
        <v>2</v>
      </c>
    </row>
    <row r="596" spans="51:56">
      <c r="AY596">
        <v>1019071525</v>
      </c>
      <c r="AZ596" s="5"/>
      <c r="BA596" s="5"/>
      <c r="BB596" s="5"/>
      <c r="BC596" s="5">
        <v>2</v>
      </c>
      <c r="BD596" s="5">
        <v>2</v>
      </c>
    </row>
    <row r="597" spans="51:56">
      <c r="AY597">
        <v>1019072874</v>
      </c>
      <c r="AZ597" s="5"/>
      <c r="BA597" s="5"/>
      <c r="BB597" s="5"/>
      <c r="BC597" s="5">
        <v>1</v>
      </c>
      <c r="BD597" s="5">
        <v>1</v>
      </c>
    </row>
    <row r="598" spans="51:56">
      <c r="AY598">
        <v>1019072918</v>
      </c>
      <c r="AZ598" s="5"/>
      <c r="BA598" s="5"/>
      <c r="BB598" s="5">
        <v>1</v>
      </c>
      <c r="BC598" s="5">
        <v>1</v>
      </c>
      <c r="BD598" s="5">
        <v>2</v>
      </c>
    </row>
    <row r="599" spans="51:56">
      <c r="AY599">
        <v>1019077094</v>
      </c>
      <c r="AZ599" s="5"/>
      <c r="BA599" s="5">
        <v>1</v>
      </c>
      <c r="BB599" s="5">
        <v>1</v>
      </c>
      <c r="BC599" s="5">
        <v>1</v>
      </c>
      <c r="BD599" s="5">
        <v>3</v>
      </c>
    </row>
    <row r="600" spans="51:56">
      <c r="AY600">
        <v>1019077713</v>
      </c>
      <c r="AZ600" s="5"/>
      <c r="BA600" s="5"/>
      <c r="BB600" s="5"/>
      <c r="BC600" s="5">
        <v>1</v>
      </c>
      <c r="BD600" s="5">
        <v>1</v>
      </c>
    </row>
    <row r="601" spans="51:56">
      <c r="AY601">
        <v>1019077772</v>
      </c>
      <c r="AZ601" s="5"/>
      <c r="BA601" s="5">
        <v>1</v>
      </c>
      <c r="BB601" s="5"/>
      <c r="BC601" s="5"/>
      <c r="BD601" s="5">
        <v>1</v>
      </c>
    </row>
    <row r="602" spans="51:56">
      <c r="AY602">
        <v>1019077954</v>
      </c>
      <c r="AZ602" s="5">
        <v>2</v>
      </c>
      <c r="BA602" s="5">
        <v>1</v>
      </c>
      <c r="BB602" s="5">
        <v>1</v>
      </c>
      <c r="BC602" s="5">
        <v>1</v>
      </c>
      <c r="BD602" s="5">
        <v>5</v>
      </c>
    </row>
    <row r="603" spans="51:56">
      <c r="AY603">
        <v>1019079645</v>
      </c>
      <c r="AZ603" s="5">
        <v>2</v>
      </c>
      <c r="BA603" s="5">
        <v>2</v>
      </c>
      <c r="BB603" s="5"/>
      <c r="BC603" s="5"/>
      <c r="BD603" s="5">
        <v>4</v>
      </c>
    </row>
    <row r="604" spans="51:56">
      <c r="AY604">
        <v>1019080267</v>
      </c>
      <c r="AZ604" s="5">
        <v>1</v>
      </c>
      <c r="BA604" s="5">
        <v>1</v>
      </c>
      <c r="BB604" s="5">
        <v>1</v>
      </c>
      <c r="BC604" s="5">
        <v>2</v>
      </c>
      <c r="BD604" s="5">
        <v>5</v>
      </c>
    </row>
    <row r="605" spans="51:56">
      <c r="AY605">
        <v>1019081121</v>
      </c>
      <c r="AZ605" s="5"/>
      <c r="BA605" s="5"/>
      <c r="BB605" s="5">
        <v>1</v>
      </c>
      <c r="BC605" s="5">
        <v>1</v>
      </c>
      <c r="BD605" s="5">
        <v>2</v>
      </c>
    </row>
    <row r="606" spans="51:56">
      <c r="AY606">
        <v>1019082340</v>
      </c>
      <c r="AZ606" s="5"/>
      <c r="BA606" s="5">
        <v>1</v>
      </c>
      <c r="BB606" s="5">
        <v>1</v>
      </c>
      <c r="BC606" s="5">
        <v>1</v>
      </c>
      <c r="BD606" s="5">
        <v>3</v>
      </c>
    </row>
    <row r="607" spans="51:56">
      <c r="AY607">
        <v>1019084310</v>
      </c>
      <c r="AZ607" s="5">
        <v>1</v>
      </c>
      <c r="BA607" s="5">
        <v>1</v>
      </c>
      <c r="BB607" s="5">
        <v>1</v>
      </c>
      <c r="BC607" s="5">
        <v>1</v>
      </c>
      <c r="BD607" s="5">
        <v>4</v>
      </c>
    </row>
    <row r="608" spans="51:56">
      <c r="AY608">
        <v>1019084544</v>
      </c>
      <c r="AZ608" s="5">
        <v>1</v>
      </c>
      <c r="BA608" s="5">
        <v>1</v>
      </c>
      <c r="BB608" s="5"/>
      <c r="BC608" s="5"/>
      <c r="BD608" s="5">
        <v>2</v>
      </c>
    </row>
    <row r="609" spans="51:56">
      <c r="AY609">
        <v>1019084824</v>
      </c>
      <c r="AZ609" s="5"/>
      <c r="BA609" s="5"/>
      <c r="BB609" s="5"/>
      <c r="BC609" s="5">
        <v>1</v>
      </c>
      <c r="BD609" s="5">
        <v>1</v>
      </c>
    </row>
    <row r="610" spans="51:56">
      <c r="AY610">
        <v>1019085534</v>
      </c>
      <c r="AZ610" s="5"/>
      <c r="BA610" s="5"/>
      <c r="BB610" s="5"/>
      <c r="BC610" s="5">
        <v>1</v>
      </c>
      <c r="BD610" s="5">
        <v>1</v>
      </c>
    </row>
    <row r="611" spans="51:56">
      <c r="AY611">
        <v>1019085915</v>
      </c>
      <c r="AZ611" s="5"/>
      <c r="BA611" s="5"/>
      <c r="BB611" s="5"/>
      <c r="BC611" s="5">
        <v>1</v>
      </c>
      <c r="BD611" s="5">
        <v>1</v>
      </c>
    </row>
    <row r="612" spans="51:56">
      <c r="AY612">
        <v>1019086002</v>
      </c>
      <c r="AZ612" s="5"/>
      <c r="BA612" s="5"/>
      <c r="BB612" s="5"/>
      <c r="BC612" s="5">
        <v>1</v>
      </c>
      <c r="BD612" s="5">
        <v>1</v>
      </c>
    </row>
    <row r="613" spans="51:56">
      <c r="AY613">
        <v>1019091808</v>
      </c>
      <c r="AZ613" s="5">
        <v>2</v>
      </c>
      <c r="BA613" s="5"/>
      <c r="BB613" s="5"/>
      <c r="BC613" s="5"/>
      <c r="BD613" s="5">
        <v>2</v>
      </c>
    </row>
    <row r="614" spans="51:56">
      <c r="AY614">
        <v>1019094992</v>
      </c>
      <c r="AZ614" s="5">
        <v>2</v>
      </c>
      <c r="BA614" s="5">
        <v>1</v>
      </c>
      <c r="BB614" s="5">
        <v>1</v>
      </c>
      <c r="BC614" s="5">
        <v>2</v>
      </c>
      <c r="BD614" s="5">
        <v>6</v>
      </c>
    </row>
    <row r="615" spans="51:56">
      <c r="AY615">
        <v>1019095269</v>
      </c>
      <c r="AZ615" s="5"/>
      <c r="BA615" s="5"/>
      <c r="BB615" s="5"/>
      <c r="BC615" s="5">
        <v>1</v>
      </c>
      <c r="BD615" s="5">
        <v>1</v>
      </c>
    </row>
    <row r="616" spans="51:56">
      <c r="AY616">
        <v>1019095865</v>
      </c>
      <c r="AZ616" s="5"/>
      <c r="BA616" s="5"/>
      <c r="BB616" s="5"/>
      <c r="BC616" s="5">
        <v>1</v>
      </c>
      <c r="BD616" s="5">
        <v>1</v>
      </c>
    </row>
    <row r="617" spans="51:56">
      <c r="AY617">
        <v>1019099174</v>
      </c>
      <c r="AZ617" s="5"/>
      <c r="BA617" s="5">
        <v>1</v>
      </c>
      <c r="BB617" s="5">
        <v>1</v>
      </c>
      <c r="BC617" s="5">
        <v>1</v>
      </c>
      <c r="BD617" s="5">
        <v>3</v>
      </c>
    </row>
    <row r="618" spans="51:56">
      <c r="AY618">
        <v>1019099233</v>
      </c>
      <c r="AZ618" s="5">
        <v>2</v>
      </c>
      <c r="BA618" s="5">
        <v>1</v>
      </c>
      <c r="BB618" s="5">
        <v>1</v>
      </c>
      <c r="BC618" s="5">
        <v>2</v>
      </c>
      <c r="BD618" s="5">
        <v>6</v>
      </c>
    </row>
    <row r="619" spans="51:56">
      <c r="AY619">
        <v>1019100002</v>
      </c>
      <c r="AZ619" s="5"/>
      <c r="BA619" s="5">
        <v>1</v>
      </c>
      <c r="BB619" s="5">
        <v>1</v>
      </c>
      <c r="BC619" s="5">
        <v>1</v>
      </c>
      <c r="BD619" s="5">
        <v>3</v>
      </c>
    </row>
    <row r="620" spans="51:56">
      <c r="AY620">
        <v>1019100490</v>
      </c>
      <c r="AZ620" s="5">
        <v>2</v>
      </c>
      <c r="BA620" s="5"/>
      <c r="BB620" s="5"/>
      <c r="BC620" s="5"/>
      <c r="BD620" s="5">
        <v>2</v>
      </c>
    </row>
    <row r="621" spans="51:56">
      <c r="AY621">
        <v>1019101384</v>
      </c>
      <c r="AZ621" s="5"/>
      <c r="BA621" s="5"/>
      <c r="BB621" s="5">
        <v>1</v>
      </c>
      <c r="BC621" s="5">
        <v>1</v>
      </c>
      <c r="BD621" s="5">
        <v>2</v>
      </c>
    </row>
    <row r="622" spans="51:56">
      <c r="AY622">
        <v>1019102960</v>
      </c>
      <c r="AZ622" s="5"/>
      <c r="BA622" s="5"/>
      <c r="BB622" s="5"/>
      <c r="BC622" s="5">
        <v>1</v>
      </c>
      <c r="BD622" s="5">
        <v>1</v>
      </c>
    </row>
    <row r="623" spans="51:56">
      <c r="AY623">
        <v>1019104134</v>
      </c>
      <c r="AZ623" s="5">
        <v>2</v>
      </c>
      <c r="BA623" s="5">
        <v>1</v>
      </c>
      <c r="BB623" s="5">
        <v>1</v>
      </c>
      <c r="BC623" s="5">
        <v>1</v>
      </c>
      <c r="BD623" s="5">
        <v>5</v>
      </c>
    </row>
    <row r="624" spans="51:56">
      <c r="AY624">
        <v>1019106929</v>
      </c>
      <c r="AZ624" s="5"/>
      <c r="BA624" s="5"/>
      <c r="BB624" s="5"/>
      <c r="BC624" s="5">
        <v>1</v>
      </c>
      <c r="BD624" s="5">
        <v>1</v>
      </c>
    </row>
    <row r="625" spans="51:56">
      <c r="AY625">
        <v>1019110207</v>
      </c>
      <c r="AZ625" s="5"/>
      <c r="BA625" s="5"/>
      <c r="BB625" s="5"/>
      <c r="BC625" s="5">
        <v>1</v>
      </c>
      <c r="BD625" s="5">
        <v>1</v>
      </c>
    </row>
    <row r="626" spans="51:56">
      <c r="AY626">
        <v>1019111720</v>
      </c>
      <c r="AZ626" s="5"/>
      <c r="BA626" s="5"/>
      <c r="BB626" s="5">
        <v>1</v>
      </c>
      <c r="BC626" s="5"/>
      <c r="BD626" s="5">
        <v>1</v>
      </c>
    </row>
    <row r="627" spans="51:56">
      <c r="AY627">
        <v>1019111882</v>
      </c>
      <c r="AZ627" s="5"/>
      <c r="BA627" s="5">
        <v>1</v>
      </c>
      <c r="BB627" s="5"/>
      <c r="BC627" s="5"/>
      <c r="BD627" s="5">
        <v>1</v>
      </c>
    </row>
    <row r="628" spans="51:56">
      <c r="AY628">
        <v>1019115847</v>
      </c>
      <c r="AZ628" s="5"/>
      <c r="BA628" s="5">
        <v>1</v>
      </c>
      <c r="BB628" s="5">
        <v>1</v>
      </c>
      <c r="BC628" s="5">
        <v>2</v>
      </c>
      <c r="BD628" s="5">
        <v>4</v>
      </c>
    </row>
    <row r="629" spans="51:56">
      <c r="AY629">
        <v>1019116449</v>
      </c>
      <c r="AZ629" s="5"/>
      <c r="BA629" s="5"/>
      <c r="BB629" s="5"/>
      <c r="BC629" s="5">
        <v>1</v>
      </c>
      <c r="BD629" s="5">
        <v>1</v>
      </c>
    </row>
    <row r="630" spans="51:56">
      <c r="AY630">
        <v>1019119765</v>
      </c>
      <c r="AZ630" s="5"/>
      <c r="BA630" s="5"/>
      <c r="BB630" s="5">
        <v>1</v>
      </c>
      <c r="BC630" s="5">
        <v>2</v>
      </c>
      <c r="BD630" s="5">
        <v>3</v>
      </c>
    </row>
    <row r="631" spans="51:56">
      <c r="AY631">
        <v>1019121265</v>
      </c>
      <c r="AZ631" s="5"/>
      <c r="BA631" s="5"/>
      <c r="BB631" s="5">
        <v>1</v>
      </c>
      <c r="BC631" s="5">
        <v>1</v>
      </c>
      <c r="BD631" s="5">
        <v>2</v>
      </c>
    </row>
    <row r="632" spans="51:56">
      <c r="AY632">
        <v>1019122768</v>
      </c>
      <c r="AZ632" s="5"/>
      <c r="BA632" s="5"/>
      <c r="BB632" s="5">
        <v>1</v>
      </c>
      <c r="BC632" s="5">
        <v>2</v>
      </c>
      <c r="BD632" s="5">
        <v>3</v>
      </c>
    </row>
    <row r="633" spans="51:56">
      <c r="AY633">
        <v>1019123384</v>
      </c>
      <c r="AZ633" s="5"/>
      <c r="BA633" s="5"/>
      <c r="BB633" s="5"/>
      <c r="BC633" s="5">
        <v>1</v>
      </c>
      <c r="BD633" s="5">
        <v>1</v>
      </c>
    </row>
    <row r="634" spans="51:56">
      <c r="AY634">
        <v>1019125286</v>
      </c>
      <c r="AZ634" s="5"/>
      <c r="BA634" s="5"/>
      <c r="BB634" s="5"/>
      <c r="BC634" s="5">
        <v>1</v>
      </c>
      <c r="BD634" s="5">
        <v>1</v>
      </c>
    </row>
    <row r="635" spans="51:56">
      <c r="AY635">
        <v>1019125418</v>
      </c>
      <c r="AZ635" s="5"/>
      <c r="BA635" s="5"/>
      <c r="BB635" s="5"/>
      <c r="BC635" s="5">
        <v>1</v>
      </c>
      <c r="BD635" s="5">
        <v>1</v>
      </c>
    </row>
    <row r="636" spans="51:56">
      <c r="AY636">
        <v>1019131782</v>
      </c>
      <c r="AZ636" s="5">
        <v>1</v>
      </c>
      <c r="BA636" s="5">
        <v>1</v>
      </c>
      <c r="BB636" s="5">
        <v>1</v>
      </c>
      <c r="BC636" s="5">
        <v>2</v>
      </c>
      <c r="BD636" s="5">
        <v>5</v>
      </c>
    </row>
    <row r="637" spans="51:56">
      <c r="AY637">
        <v>1019132694</v>
      </c>
      <c r="AZ637" s="5">
        <v>1</v>
      </c>
      <c r="BA637" s="5"/>
      <c r="BB637" s="5"/>
      <c r="BC637" s="5"/>
      <c r="BD637" s="5">
        <v>1</v>
      </c>
    </row>
    <row r="638" spans="51:56">
      <c r="AY638">
        <v>1019145454</v>
      </c>
      <c r="AZ638" s="5"/>
      <c r="BA638" s="5"/>
      <c r="BB638" s="5">
        <v>1</v>
      </c>
      <c r="BC638" s="5">
        <v>2</v>
      </c>
      <c r="BD638" s="5">
        <v>3</v>
      </c>
    </row>
    <row r="639" spans="51:56">
      <c r="AY639">
        <v>1019152225</v>
      </c>
      <c r="AZ639" s="5"/>
      <c r="BA639" s="5"/>
      <c r="BB639" s="5">
        <v>1</v>
      </c>
      <c r="BC639" s="5">
        <v>1</v>
      </c>
      <c r="BD639" s="5">
        <v>2</v>
      </c>
    </row>
    <row r="640" spans="51:56">
      <c r="AY640">
        <v>1020083400</v>
      </c>
      <c r="AZ640" s="5"/>
      <c r="BA640" s="5"/>
      <c r="BB640" s="5"/>
      <c r="BC640" s="5">
        <v>1</v>
      </c>
      <c r="BD640" s="5">
        <v>1</v>
      </c>
    </row>
    <row r="641" spans="51:56">
      <c r="AY641">
        <v>1020715105</v>
      </c>
      <c r="AZ641" s="5"/>
      <c r="BA641" s="5"/>
      <c r="BB641" s="5"/>
      <c r="BC641" s="5">
        <v>1</v>
      </c>
      <c r="BD641" s="5">
        <v>1</v>
      </c>
    </row>
    <row r="642" spans="51:56">
      <c r="AY642">
        <v>1020729380</v>
      </c>
      <c r="AZ642" s="5"/>
      <c r="BA642" s="5"/>
      <c r="BB642" s="5"/>
      <c r="BC642" s="5">
        <v>1</v>
      </c>
      <c r="BD642" s="5">
        <v>1</v>
      </c>
    </row>
    <row r="643" spans="51:56">
      <c r="AY643">
        <v>1020732937</v>
      </c>
      <c r="AZ643" s="5">
        <v>2</v>
      </c>
      <c r="BA643" s="5"/>
      <c r="BB643" s="5"/>
      <c r="BC643" s="5"/>
      <c r="BD643" s="5">
        <v>2</v>
      </c>
    </row>
    <row r="644" spans="51:56">
      <c r="AY644">
        <v>1020739142</v>
      </c>
      <c r="AZ644" s="5">
        <v>2</v>
      </c>
      <c r="BA644" s="5">
        <v>1</v>
      </c>
      <c r="BB644" s="5">
        <v>1</v>
      </c>
      <c r="BC644" s="5"/>
      <c r="BD644" s="5">
        <v>4</v>
      </c>
    </row>
    <row r="645" spans="51:56">
      <c r="AY645">
        <v>1020750900</v>
      </c>
      <c r="AZ645" s="5"/>
      <c r="BA645" s="5"/>
      <c r="BB645" s="5">
        <v>1</v>
      </c>
      <c r="BC645" s="5">
        <v>1</v>
      </c>
      <c r="BD645" s="5">
        <v>2</v>
      </c>
    </row>
    <row r="646" spans="51:56">
      <c r="AY646">
        <v>1020752293</v>
      </c>
      <c r="AZ646" s="5"/>
      <c r="BA646" s="5"/>
      <c r="BB646" s="5"/>
      <c r="BC646" s="5">
        <v>1</v>
      </c>
      <c r="BD646" s="5">
        <v>1</v>
      </c>
    </row>
    <row r="647" spans="51:56">
      <c r="AY647">
        <v>1020753504</v>
      </c>
      <c r="AZ647" s="5">
        <v>2</v>
      </c>
      <c r="BA647" s="5">
        <v>1</v>
      </c>
      <c r="BB647" s="5">
        <v>1</v>
      </c>
      <c r="BC647" s="5">
        <v>1</v>
      </c>
      <c r="BD647" s="5">
        <v>5</v>
      </c>
    </row>
    <row r="648" spans="51:56">
      <c r="AY648">
        <v>1020754961</v>
      </c>
      <c r="AZ648" s="5">
        <v>2</v>
      </c>
      <c r="BA648" s="5">
        <v>2</v>
      </c>
      <c r="BB648" s="5">
        <v>1</v>
      </c>
      <c r="BC648" s="5">
        <v>2</v>
      </c>
      <c r="BD648" s="5">
        <v>7</v>
      </c>
    </row>
    <row r="649" spans="51:56">
      <c r="AY649">
        <v>1020757142</v>
      </c>
      <c r="AZ649" s="5"/>
      <c r="BA649" s="5">
        <v>1</v>
      </c>
      <c r="BB649" s="5">
        <v>2</v>
      </c>
      <c r="BC649" s="5"/>
      <c r="BD649" s="5">
        <v>3</v>
      </c>
    </row>
    <row r="650" spans="51:56">
      <c r="AY650">
        <v>1020764014</v>
      </c>
      <c r="AZ650" s="5"/>
      <c r="BA650" s="5">
        <v>1</v>
      </c>
      <c r="BB650" s="5">
        <v>1</v>
      </c>
      <c r="BC650" s="5">
        <v>2</v>
      </c>
      <c r="BD650" s="5">
        <v>4</v>
      </c>
    </row>
    <row r="651" spans="51:56">
      <c r="AY651">
        <v>1020770504</v>
      </c>
      <c r="AZ651" s="5">
        <v>1</v>
      </c>
      <c r="BA651" s="5">
        <v>1</v>
      </c>
      <c r="BB651" s="5"/>
      <c r="BC651" s="5"/>
      <c r="BD651" s="5">
        <v>2</v>
      </c>
    </row>
    <row r="652" spans="51:56">
      <c r="AY652">
        <v>1020770664</v>
      </c>
      <c r="AZ652" s="5"/>
      <c r="BA652" s="5">
        <v>1</v>
      </c>
      <c r="BB652" s="5"/>
      <c r="BC652" s="5"/>
      <c r="BD652" s="5">
        <v>1</v>
      </c>
    </row>
    <row r="653" spans="51:56">
      <c r="AY653">
        <v>1020776342</v>
      </c>
      <c r="AZ653" s="5">
        <v>2</v>
      </c>
      <c r="BA653" s="5">
        <v>1</v>
      </c>
      <c r="BB653" s="5"/>
      <c r="BC653" s="5"/>
      <c r="BD653" s="5">
        <v>3</v>
      </c>
    </row>
    <row r="654" spans="51:56">
      <c r="AY654">
        <v>1020781212</v>
      </c>
      <c r="AZ654" s="5"/>
      <c r="BA654" s="5">
        <v>1</v>
      </c>
      <c r="BB654" s="5"/>
      <c r="BC654" s="5"/>
      <c r="BD654" s="5">
        <v>1</v>
      </c>
    </row>
    <row r="655" spans="51:56">
      <c r="AY655">
        <v>1020781915</v>
      </c>
      <c r="AZ655" s="5">
        <v>2</v>
      </c>
      <c r="BA655" s="5">
        <v>1</v>
      </c>
      <c r="BB655" s="5">
        <v>1</v>
      </c>
      <c r="BC655" s="5"/>
      <c r="BD655" s="5">
        <v>4</v>
      </c>
    </row>
    <row r="656" spans="51:56">
      <c r="AY656">
        <v>1020785509</v>
      </c>
      <c r="AZ656" s="5">
        <v>2</v>
      </c>
      <c r="BA656" s="5">
        <v>1</v>
      </c>
      <c r="BB656" s="5"/>
      <c r="BC656" s="5"/>
      <c r="BD656" s="5">
        <v>3</v>
      </c>
    </row>
    <row r="657" spans="51:56">
      <c r="AY657">
        <v>1020799751</v>
      </c>
      <c r="AZ657" s="5"/>
      <c r="BA657" s="5">
        <v>1</v>
      </c>
      <c r="BB657" s="5"/>
      <c r="BC657" s="5"/>
      <c r="BD657" s="5">
        <v>1</v>
      </c>
    </row>
    <row r="658" spans="51:56">
      <c r="AY658">
        <v>1020800464</v>
      </c>
      <c r="AZ658" s="5"/>
      <c r="BA658" s="5">
        <v>1</v>
      </c>
      <c r="BB658" s="5">
        <v>1</v>
      </c>
      <c r="BC658" s="5"/>
      <c r="BD658" s="5">
        <v>2</v>
      </c>
    </row>
    <row r="659" spans="51:56">
      <c r="AY659">
        <v>1020805780</v>
      </c>
      <c r="AZ659" s="5">
        <v>1</v>
      </c>
      <c r="BA659" s="5">
        <v>1</v>
      </c>
      <c r="BB659" s="5">
        <v>1</v>
      </c>
      <c r="BC659" s="5">
        <v>1</v>
      </c>
      <c r="BD659" s="5">
        <v>4</v>
      </c>
    </row>
    <row r="660" spans="51:56">
      <c r="AY660">
        <v>1020806611</v>
      </c>
      <c r="AZ660" s="5"/>
      <c r="BA660" s="5">
        <v>1</v>
      </c>
      <c r="BB660" s="5">
        <v>1</v>
      </c>
      <c r="BC660" s="5">
        <v>2</v>
      </c>
      <c r="BD660" s="5">
        <v>4</v>
      </c>
    </row>
    <row r="661" spans="51:56">
      <c r="AY661">
        <v>1020825693</v>
      </c>
      <c r="AZ661" s="5"/>
      <c r="BA661" s="5"/>
      <c r="BB661" s="5"/>
      <c r="BC661" s="5">
        <v>1</v>
      </c>
      <c r="BD661" s="5">
        <v>1</v>
      </c>
    </row>
    <row r="662" spans="51:56">
      <c r="AY662">
        <v>1021512301</v>
      </c>
      <c r="AZ662" s="5"/>
      <c r="BA662" s="5"/>
      <c r="BB662" s="5"/>
      <c r="BC662" s="5">
        <v>1</v>
      </c>
      <c r="BD662" s="5">
        <v>1</v>
      </c>
    </row>
    <row r="663" spans="51:56">
      <c r="AY663">
        <v>1022346812</v>
      </c>
      <c r="AZ663" s="5"/>
      <c r="BA663" s="5"/>
      <c r="BB663" s="5"/>
      <c r="BC663" s="5">
        <v>2</v>
      </c>
      <c r="BD663" s="5">
        <v>2</v>
      </c>
    </row>
    <row r="664" spans="51:56">
      <c r="AY664">
        <v>1022359230</v>
      </c>
      <c r="AZ664" s="5"/>
      <c r="BA664" s="5"/>
      <c r="BB664" s="5">
        <v>1</v>
      </c>
      <c r="BC664" s="5">
        <v>1</v>
      </c>
      <c r="BD664" s="5">
        <v>2</v>
      </c>
    </row>
    <row r="665" spans="51:56">
      <c r="AY665">
        <v>1022368854</v>
      </c>
      <c r="AZ665" s="5">
        <v>1</v>
      </c>
      <c r="BA665" s="5">
        <v>1</v>
      </c>
      <c r="BB665" s="5"/>
      <c r="BC665" s="5"/>
      <c r="BD665" s="5">
        <v>2</v>
      </c>
    </row>
    <row r="666" spans="51:56">
      <c r="AY666">
        <v>1022369647</v>
      </c>
      <c r="AZ666" s="5"/>
      <c r="BA666" s="5"/>
      <c r="BB666" s="5"/>
      <c r="BC666" s="5">
        <v>1</v>
      </c>
      <c r="BD666" s="5">
        <v>1</v>
      </c>
    </row>
    <row r="667" spans="51:56">
      <c r="AY667">
        <v>1022375414</v>
      </c>
      <c r="AZ667" s="5">
        <v>1</v>
      </c>
      <c r="BA667" s="5">
        <v>1</v>
      </c>
      <c r="BB667" s="5">
        <v>1</v>
      </c>
      <c r="BC667" s="5">
        <v>1</v>
      </c>
      <c r="BD667" s="5">
        <v>4</v>
      </c>
    </row>
    <row r="668" spans="51:56">
      <c r="AY668">
        <v>1022376524</v>
      </c>
      <c r="AZ668" s="5">
        <v>2</v>
      </c>
      <c r="BA668" s="5"/>
      <c r="BB668" s="5"/>
      <c r="BC668" s="5"/>
      <c r="BD668" s="5">
        <v>2</v>
      </c>
    </row>
    <row r="669" spans="51:56">
      <c r="AY669">
        <v>1022379511</v>
      </c>
      <c r="AZ669" s="5"/>
      <c r="BA669" s="5">
        <v>1</v>
      </c>
      <c r="BB669" s="5"/>
      <c r="BC669" s="5"/>
      <c r="BD669" s="5">
        <v>1</v>
      </c>
    </row>
    <row r="670" spans="51:56">
      <c r="AY670">
        <v>1022385332</v>
      </c>
      <c r="AZ670" s="5">
        <v>1</v>
      </c>
      <c r="BA670" s="5"/>
      <c r="BB670" s="5"/>
      <c r="BC670" s="5"/>
      <c r="BD670" s="5">
        <v>1</v>
      </c>
    </row>
    <row r="671" spans="51:56">
      <c r="AY671">
        <v>1022393019</v>
      </c>
      <c r="AZ671" s="5"/>
      <c r="BA671" s="5">
        <v>1</v>
      </c>
      <c r="BB671" s="5">
        <v>1</v>
      </c>
      <c r="BC671" s="5">
        <v>2</v>
      </c>
      <c r="BD671" s="5">
        <v>4</v>
      </c>
    </row>
    <row r="672" spans="51:56">
      <c r="AY672">
        <v>1022415602</v>
      </c>
      <c r="AZ672" s="5"/>
      <c r="BA672" s="5">
        <v>1</v>
      </c>
      <c r="BB672" s="5">
        <v>1</v>
      </c>
      <c r="BC672" s="5"/>
      <c r="BD672" s="5">
        <v>2</v>
      </c>
    </row>
    <row r="673" spans="51:56">
      <c r="AY673">
        <v>1022436937</v>
      </c>
      <c r="AZ673" s="5"/>
      <c r="BA673" s="5">
        <v>1</v>
      </c>
      <c r="BB673" s="5">
        <v>2</v>
      </c>
      <c r="BC673" s="5">
        <v>1</v>
      </c>
      <c r="BD673" s="5">
        <v>4</v>
      </c>
    </row>
    <row r="674" spans="51:56">
      <c r="AY674">
        <v>1022923163</v>
      </c>
      <c r="AZ674" s="5"/>
      <c r="BA674" s="5"/>
      <c r="BB674" s="5"/>
      <c r="BC674" s="5">
        <v>1</v>
      </c>
      <c r="BD674" s="5">
        <v>1</v>
      </c>
    </row>
    <row r="675" spans="51:56">
      <c r="AY675">
        <v>1022927669</v>
      </c>
      <c r="AZ675" s="5">
        <v>2</v>
      </c>
      <c r="BA675" s="5">
        <v>2</v>
      </c>
      <c r="BB675" s="5">
        <v>1</v>
      </c>
      <c r="BC675" s="5">
        <v>2</v>
      </c>
      <c r="BD675" s="5">
        <v>7</v>
      </c>
    </row>
    <row r="676" spans="51:56">
      <c r="AY676">
        <v>1022941624</v>
      </c>
      <c r="AZ676" s="5"/>
      <c r="BA676" s="5"/>
      <c r="BB676" s="5">
        <v>1</v>
      </c>
      <c r="BC676" s="5"/>
      <c r="BD676" s="5">
        <v>1</v>
      </c>
    </row>
    <row r="677" spans="51:56">
      <c r="AY677">
        <v>1022957103</v>
      </c>
      <c r="AZ677" s="5"/>
      <c r="BA677" s="5">
        <v>1</v>
      </c>
      <c r="BB677" s="5">
        <v>1</v>
      </c>
      <c r="BC677" s="5">
        <v>1</v>
      </c>
      <c r="BD677" s="5">
        <v>3</v>
      </c>
    </row>
    <row r="678" spans="51:56">
      <c r="AY678">
        <v>1023917414</v>
      </c>
      <c r="AZ678" s="5"/>
      <c r="BA678" s="5">
        <v>1</v>
      </c>
      <c r="BB678" s="5">
        <v>1</v>
      </c>
      <c r="BC678" s="5"/>
      <c r="BD678" s="5">
        <v>2</v>
      </c>
    </row>
    <row r="679" spans="51:56">
      <c r="AY679">
        <v>1023937459</v>
      </c>
      <c r="AZ679" s="5"/>
      <c r="BA679" s="5"/>
      <c r="BB679" s="5">
        <v>1</v>
      </c>
      <c r="BC679" s="5">
        <v>2</v>
      </c>
      <c r="BD679" s="5">
        <v>3</v>
      </c>
    </row>
    <row r="680" spans="51:56">
      <c r="AY680">
        <v>1024470158</v>
      </c>
      <c r="AZ680" s="5">
        <v>1</v>
      </c>
      <c r="BA680" s="5">
        <v>1</v>
      </c>
      <c r="BB680" s="5">
        <v>1</v>
      </c>
      <c r="BC680" s="5"/>
      <c r="BD680" s="5">
        <v>3</v>
      </c>
    </row>
    <row r="681" spans="51:56">
      <c r="AY681">
        <v>1024481111</v>
      </c>
      <c r="AZ681" s="5"/>
      <c r="BA681" s="5"/>
      <c r="BB681" s="5">
        <v>2</v>
      </c>
      <c r="BC681" s="5">
        <v>2</v>
      </c>
      <c r="BD681" s="5">
        <v>4</v>
      </c>
    </row>
    <row r="682" spans="51:56">
      <c r="AY682">
        <v>1024481243</v>
      </c>
      <c r="AZ682" s="5"/>
      <c r="BA682" s="5"/>
      <c r="BB682" s="5">
        <v>1</v>
      </c>
      <c r="BC682" s="5"/>
      <c r="BD682" s="5">
        <v>1</v>
      </c>
    </row>
    <row r="683" spans="51:56">
      <c r="AY683">
        <v>1024495405</v>
      </c>
      <c r="AZ683" s="5"/>
      <c r="BA683" s="5"/>
      <c r="BB683" s="5"/>
      <c r="BC683" s="5">
        <v>1</v>
      </c>
      <c r="BD683" s="5">
        <v>1</v>
      </c>
    </row>
    <row r="684" spans="51:56">
      <c r="AY684">
        <v>1024495989</v>
      </c>
      <c r="AZ684" s="5"/>
      <c r="BA684" s="5"/>
      <c r="BB684" s="5">
        <v>1</v>
      </c>
      <c r="BC684" s="5">
        <v>1</v>
      </c>
      <c r="BD684" s="5">
        <v>2</v>
      </c>
    </row>
    <row r="685" spans="51:56">
      <c r="AY685">
        <v>1024515108</v>
      </c>
      <c r="AZ685" s="5"/>
      <c r="BA685" s="5">
        <v>1</v>
      </c>
      <c r="BB685" s="5"/>
      <c r="BC685" s="5"/>
      <c r="BD685" s="5">
        <v>1</v>
      </c>
    </row>
    <row r="686" spans="51:56">
      <c r="AY686">
        <v>1024561818</v>
      </c>
      <c r="AZ686" s="5"/>
      <c r="BA686" s="5">
        <v>1</v>
      </c>
      <c r="BB686" s="5"/>
      <c r="BC686" s="5"/>
      <c r="BD686" s="5">
        <v>1</v>
      </c>
    </row>
    <row r="687" spans="51:56">
      <c r="AY687">
        <v>1026257072</v>
      </c>
      <c r="AZ687" s="5"/>
      <c r="BA687" s="5"/>
      <c r="BB687" s="5"/>
      <c r="BC687" s="5">
        <v>1</v>
      </c>
      <c r="BD687" s="5">
        <v>1</v>
      </c>
    </row>
    <row r="688" spans="51:56">
      <c r="AY688">
        <v>1026260730</v>
      </c>
      <c r="AZ688" s="5"/>
      <c r="BA688" s="5">
        <v>1</v>
      </c>
      <c r="BB688" s="5">
        <v>1</v>
      </c>
      <c r="BC688" s="5">
        <v>2</v>
      </c>
      <c r="BD688" s="5">
        <v>4</v>
      </c>
    </row>
    <row r="689" spans="51:56">
      <c r="AY689">
        <v>1026260845</v>
      </c>
      <c r="AZ689" s="5"/>
      <c r="BA689" s="5">
        <v>1</v>
      </c>
      <c r="BB689" s="5">
        <v>1</v>
      </c>
      <c r="BC689" s="5">
        <v>1</v>
      </c>
      <c r="BD689" s="5">
        <v>3</v>
      </c>
    </row>
    <row r="690" spans="51:56">
      <c r="AY690">
        <v>1026274587</v>
      </c>
      <c r="AZ690" s="5"/>
      <c r="BA690" s="5">
        <v>1</v>
      </c>
      <c r="BB690" s="5">
        <v>1</v>
      </c>
      <c r="BC690" s="5">
        <v>2</v>
      </c>
      <c r="BD690" s="5">
        <v>4</v>
      </c>
    </row>
    <row r="691" spans="51:56">
      <c r="AY691">
        <v>1026275391</v>
      </c>
      <c r="AZ691" s="5"/>
      <c r="BA691" s="5"/>
      <c r="BB691" s="5"/>
      <c r="BC691" s="5">
        <v>2</v>
      </c>
      <c r="BD691" s="5">
        <v>2</v>
      </c>
    </row>
    <row r="692" spans="51:56">
      <c r="AY692">
        <v>1026279183</v>
      </c>
      <c r="AZ692" s="5"/>
      <c r="BA692" s="5"/>
      <c r="BB692" s="5">
        <v>1</v>
      </c>
      <c r="BC692" s="5">
        <v>2</v>
      </c>
      <c r="BD692" s="5">
        <v>3</v>
      </c>
    </row>
    <row r="693" spans="51:56">
      <c r="AY693">
        <v>1026289966</v>
      </c>
      <c r="AZ693" s="5"/>
      <c r="BA693" s="5"/>
      <c r="BB693" s="5">
        <v>1</v>
      </c>
      <c r="BC693" s="5"/>
      <c r="BD693" s="5">
        <v>1</v>
      </c>
    </row>
    <row r="694" spans="51:56">
      <c r="AY694">
        <v>1026299094</v>
      </c>
      <c r="AZ694" s="5"/>
      <c r="BA694" s="5"/>
      <c r="BB694" s="5">
        <v>1</v>
      </c>
      <c r="BC694" s="5">
        <v>1</v>
      </c>
      <c r="BD694" s="5">
        <v>2</v>
      </c>
    </row>
    <row r="695" spans="51:56">
      <c r="AY695">
        <v>1026302789</v>
      </c>
      <c r="AZ695" s="5"/>
      <c r="BA695" s="5"/>
      <c r="BB695" s="5"/>
      <c r="BC695" s="5">
        <v>1</v>
      </c>
      <c r="BD695" s="5">
        <v>1</v>
      </c>
    </row>
    <row r="696" spans="51:56">
      <c r="AY696">
        <v>1026553771</v>
      </c>
      <c r="AZ696" s="5">
        <v>2</v>
      </c>
      <c r="BA696" s="5"/>
      <c r="BB696" s="5"/>
      <c r="BC696" s="5"/>
      <c r="BD696" s="5">
        <v>2</v>
      </c>
    </row>
    <row r="697" spans="51:56">
      <c r="AY697">
        <v>1026555099</v>
      </c>
      <c r="AZ697" s="5"/>
      <c r="BA697" s="5">
        <v>1</v>
      </c>
      <c r="BB697" s="5">
        <v>1</v>
      </c>
      <c r="BC697" s="5">
        <v>2</v>
      </c>
      <c r="BD697" s="5">
        <v>4</v>
      </c>
    </row>
    <row r="698" spans="51:56">
      <c r="AY698">
        <v>1026565287</v>
      </c>
      <c r="AZ698" s="5"/>
      <c r="BA698" s="5"/>
      <c r="BB698" s="5"/>
      <c r="BC698" s="5">
        <v>1</v>
      </c>
      <c r="BD698" s="5">
        <v>1</v>
      </c>
    </row>
    <row r="699" spans="51:56">
      <c r="AY699">
        <v>1026573542</v>
      </c>
      <c r="AZ699" s="5"/>
      <c r="BA699" s="5"/>
      <c r="BB699" s="5"/>
      <c r="BC699" s="5">
        <v>1</v>
      </c>
      <c r="BD699" s="5">
        <v>1</v>
      </c>
    </row>
    <row r="700" spans="51:56">
      <c r="AY700">
        <v>1026579378</v>
      </c>
      <c r="AZ700" s="5"/>
      <c r="BA700" s="5"/>
      <c r="BB700" s="5">
        <v>1</v>
      </c>
      <c r="BC700" s="5"/>
      <c r="BD700" s="5">
        <v>1</v>
      </c>
    </row>
    <row r="701" spans="51:56">
      <c r="AY701">
        <v>1026583168</v>
      </c>
      <c r="AZ701" s="5"/>
      <c r="BA701" s="5"/>
      <c r="BB701" s="5">
        <v>1</v>
      </c>
      <c r="BC701" s="5">
        <v>1</v>
      </c>
      <c r="BD701" s="5">
        <v>2</v>
      </c>
    </row>
    <row r="702" spans="51:56">
      <c r="AY702">
        <v>1026592567</v>
      </c>
      <c r="AZ702" s="5"/>
      <c r="BA702" s="5"/>
      <c r="BB702" s="5">
        <v>1</v>
      </c>
      <c r="BC702" s="5">
        <v>1</v>
      </c>
      <c r="BD702" s="5">
        <v>2</v>
      </c>
    </row>
    <row r="703" spans="51:56">
      <c r="AY703">
        <v>1030523881</v>
      </c>
      <c r="AZ703" s="5">
        <v>1</v>
      </c>
      <c r="BA703" s="5"/>
      <c r="BB703" s="5"/>
      <c r="BC703" s="5"/>
      <c r="BD703" s="5">
        <v>1</v>
      </c>
    </row>
    <row r="704" spans="51:56">
      <c r="AY704">
        <v>1030527778</v>
      </c>
      <c r="AZ704" s="5"/>
      <c r="BA704" s="5"/>
      <c r="BB704" s="5">
        <v>1</v>
      </c>
      <c r="BC704" s="5"/>
      <c r="BD704" s="5">
        <v>1</v>
      </c>
    </row>
    <row r="705" spans="51:56">
      <c r="AY705">
        <v>1030533128</v>
      </c>
      <c r="AZ705" s="5">
        <v>2</v>
      </c>
      <c r="BA705" s="5">
        <v>1</v>
      </c>
      <c r="BB705" s="5">
        <v>2</v>
      </c>
      <c r="BC705" s="5">
        <v>2</v>
      </c>
      <c r="BD705" s="5">
        <v>7</v>
      </c>
    </row>
    <row r="706" spans="51:56">
      <c r="AY706">
        <v>1030556385</v>
      </c>
      <c r="AZ706" s="5"/>
      <c r="BA706" s="5">
        <v>1</v>
      </c>
      <c r="BB706" s="5">
        <v>1</v>
      </c>
      <c r="BC706" s="5">
        <v>1</v>
      </c>
      <c r="BD706" s="5">
        <v>3</v>
      </c>
    </row>
    <row r="707" spans="51:56">
      <c r="AY707">
        <v>1030567733</v>
      </c>
      <c r="AZ707" s="5">
        <v>2</v>
      </c>
      <c r="BA707" s="5">
        <v>1</v>
      </c>
      <c r="BB707" s="5">
        <v>1</v>
      </c>
      <c r="BC707" s="5">
        <v>2</v>
      </c>
      <c r="BD707" s="5">
        <v>6</v>
      </c>
    </row>
    <row r="708" spans="51:56">
      <c r="AY708">
        <v>1030582824</v>
      </c>
      <c r="AZ708" s="5">
        <v>1</v>
      </c>
      <c r="BA708" s="5"/>
      <c r="BB708" s="5"/>
      <c r="BC708" s="5"/>
      <c r="BD708" s="5">
        <v>1</v>
      </c>
    </row>
    <row r="709" spans="51:56">
      <c r="AY709">
        <v>1030600150</v>
      </c>
      <c r="AZ709" s="5"/>
      <c r="BA709" s="5"/>
      <c r="BB709" s="5"/>
      <c r="BC709" s="5">
        <v>2</v>
      </c>
      <c r="BD709" s="5">
        <v>2</v>
      </c>
    </row>
    <row r="710" spans="51:56">
      <c r="AY710">
        <v>1030608911</v>
      </c>
      <c r="AZ710" s="5"/>
      <c r="BA710" s="5"/>
      <c r="BB710" s="5"/>
      <c r="BC710" s="5">
        <v>1</v>
      </c>
      <c r="BD710" s="5">
        <v>1</v>
      </c>
    </row>
    <row r="711" spans="51:56">
      <c r="AY711">
        <v>1030623911</v>
      </c>
      <c r="AZ711" s="5"/>
      <c r="BA711" s="5">
        <v>1</v>
      </c>
      <c r="BB711" s="5">
        <v>1</v>
      </c>
      <c r="BC711" s="5">
        <v>2</v>
      </c>
      <c r="BD711" s="5">
        <v>4</v>
      </c>
    </row>
    <row r="712" spans="51:56">
      <c r="AY712">
        <v>1030639236</v>
      </c>
      <c r="AZ712" s="5"/>
      <c r="BA712" s="5">
        <v>1</v>
      </c>
      <c r="BB712" s="5">
        <v>1</v>
      </c>
      <c r="BC712" s="5">
        <v>1</v>
      </c>
      <c r="BD712" s="5">
        <v>3</v>
      </c>
    </row>
    <row r="713" spans="51:56">
      <c r="AY713">
        <v>1031146858</v>
      </c>
      <c r="AZ713" s="5"/>
      <c r="BA713" s="5">
        <v>1</v>
      </c>
      <c r="BB713" s="5"/>
      <c r="BC713" s="5"/>
      <c r="BD713" s="5">
        <v>1</v>
      </c>
    </row>
    <row r="714" spans="51:56">
      <c r="AY714">
        <v>1032359488</v>
      </c>
      <c r="AZ714" s="5"/>
      <c r="BA714" s="5"/>
      <c r="BB714" s="5">
        <v>1</v>
      </c>
      <c r="BC714" s="5">
        <v>1</v>
      </c>
      <c r="BD714" s="5">
        <v>2</v>
      </c>
    </row>
    <row r="715" spans="51:56">
      <c r="AY715">
        <v>1032360198</v>
      </c>
      <c r="AZ715" s="5">
        <v>1</v>
      </c>
      <c r="BA715" s="5"/>
      <c r="BB715" s="5"/>
      <c r="BC715" s="5"/>
      <c r="BD715" s="5">
        <v>1</v>
      </c>
    </row>
    <row r="716" spans="51:56">
      <c r="AY716">
        <v>1032364349</v>
      </c>
      <c r="AZ716" s="5"/>
      <c r="BA716" s="5">
        <v>1</v>
      </c>
      <c r="BB716" s="5">
        <v>1</v>
      </c>
      <c r="BC716" s="5">
        <v>2</v>
      </c>
      <c r="BD716" s="5">
        <v>4</v>
      </c>
    </row>
    <row r="717" spans="51:56">
      <c r="AY717">
        <v>1032366275</v>
      </c>
      <c r="AZ717" s="5"/>
      <c r="BA717" s="5"/>
      <c r="BB717" s="5">
        <v>1</v>
      </c>
      <c r="BC717" s="5"/>
      <c r="BD717" s="5">
        <v>1</v>
      </c>
    </row>
    <row r="718" spans="51:56">
      <c r="AY718">
        <v>1032367450</v>
      </c>
      <c r="AZ718" s="5">
        <v>1</v>
      </c>
      <c r="BA718" s="5"/>
      <c r="BB718" s="5"/>
      <c r="BC718" s="5"/>
      <c r="BD718" s="5">
        <v>1</v>
      </c>
    </row>
    <row r="719" spans="51:56">
      <c r="AY719">
        <v>1032371422</v>
      </c>
      <c r="AZ719" s="5">
        <v>2</v>
      </c>
      <c r="BA719" s="5">
        <v>1</v>
      </c>
      <c r="BB719" s="5">
        <v>1</v>
      </c>
      <c r="BC719" s="5"/>
      <c r="BD719" s="5">
        <v>4</v>
      </c>
    </row>
    <row r="720" spans="51:56">
      <c r="AY720">
        <v>1032374068</v>
      </c>
      <c r="AZ720" s="5"/>
      <c r="BA720" s="5">
        <v>1</v>
      </c>
      <c r="BB720" s="5">
        <v>2</v>
      </c>
      <c r="BC720" s="5">
        <v>2</v>
      </c>
      <c r="BD720" s="5">
        <v>5</v>
      </c>
    </row>
    <row r="721" spans="51:56">
      <c r="AY721">
        <v>1032376922</v>
      </c>
      <c r="AZ721" s="5">
        <v>2</v>
      </c>
      <c r="BA721" s="5">
        <v>2</v>
      </c>
      <c r="BB721" s="5">
        <v>1</v>
      </c>
      <c r="BC721" s="5">
        <v>1</v>
      </c>
      <c r="BD721" s="5">
        <v>6</v>
      </c>
    </row>
    <row r="722" spans="51:56">
      <c r="AY722">
        <v>1032378107</v>
      </c>
      <c r="AZ722" s="5"/>
      <c r="BA722" s="5">
        <v>1</v>
      </c>
      <c r="BB722" s="5">
        <v>1</v>
      </c>
      <c r="BC722" s="5">
        <v>1</v>
      </c>
      <c r="BD722" s="5">
        <v>3</v>
      </c>
    </row>
    <row r="723" spans="51:56">
      <c r="AY723">
        <v>1032389159</v>
      </c>
      <c r="AZ723" s="5"/>
      <c r="BA723" s="5"/>
      <c r="BB723" s="5">
        <v>1</v>
      </c>
      <c r="BC723" s="5">
        <v>1</v>
      </c>
      <c r="BD723" s="5">
        <v>2</v>
      </c>
    </row>
    <row r="724" spans="51:56">
      <c r="AY724">
        <v>1032393245</v>
      </c>
      <c r="AZ724" s="5"/>
      <c r="BA724" s="5">
        <v>1</v>
      </c>
      <c r="BB724" s="5"/>
      <c r="BC724" s="5">
        <v>1</v>
      </c>
      <c r="BD724" s="5">
        <v>2</v>
      </c>
    </row>
    <row r="725" spans="51:56">
      <c r="AY725">
        <v>1032393608</v>
      </c>
      <c r="AZ725" s="5"/>
      <c r="BA725" s="5"/>
      <c r="BB725" s="5">
        <v>2</v>
      </c>
      <c r="BC725" s="5">
        <v>2</v>
      </c>
      <c r="BD725" s="5">
        <v>4</v>
      </c>
    </row>
    <row r="726" spans="51:56">
      <c r="AY726">
        <v>1032397410</v>
      </c>
      <c r="AZ726" s="5"/>
      <c r="BA726" s="5"/>
      <c r="BB726" s="5"/>
      <c r="BC726" s="5">
        <v>2</v>
      </c>
      <c r="BD726" s="5">
        <v>2</v>
      </c>
    </row>
    <row r="727" spans="51:56">
      <c r="AY727">
        <v>1032400823</v>
      </c>
      <c r="AZ727" s="5"/>
      <c r="BA727" s="5"/>
      <c r="BB727" s="5">
        <v>1</v>
      </c>
      <c r="BC727" s="5">
        <v>1</v>
      </c>
      <c r="BD727" s="5">
        <v>2</v>
      </c>
    </row>
    <row r="728" spans="51:56">
      <c r="AY728">
        <v>1032404898</v>
      </c>
      <c r="AZ728" s="5"/>
      <c r="BA728" s="5"/>
      <c r="BB728" s="5"/>
      <c r="BC728" s="5">
        <v>2</v>
      </c>
      <c r="BD728" s="5">
        <v>2</v>
      </c>
    </row>
    <row r="729" spans="51:56">
      <c r="AY729">
        <v>1032405392</v>
      </c>
      <c r="AZ729" s="5">
        <v>2</v>
      </c>
      <c r="BA729" s="5">
        <v>2</v>
      </c>
      <c r="BB729" s="5"/>
      <c r="BC729" s="5"/>
      <c r="BD729" s="5">
        <v>4</v>
      </c>
    </row>
    <row r="730" spans="51:56">
      <c r="AY730">
        <v>1032407028</v>
      </c>
      <c r="AZ730" s="5"/>
      <c r="BA730" s="5">
        <v>1</v>
      </c>
      <c r="BB730" s="5">
        <v>1</v>
      </c>
      <c r="BC730" s="5">
        <v>2</v>
      </c>
      <c r="BD730" s="5">
        <v>4</v>
      </c>
    </row>
    <row r="731" spans="51:56">
      <c r="AY731">
        <v>1032410416</v>
      </c>
      <c r="AZ731" s="5">
        <v>2</v>
      </c>
      <c r="BA731" s="5"/>
      <c r="BB731" s="5"/>
      <c r="BC731" s="5"/>
      <c r="BD731" s="5">
        <v>2</v>
      </c>
    </row>
    <row r="732" spans="51:56">
      <c r="AY732">
        <v>1032410694</v>
      </c>
      <c r="AZ732" s="5">
        <v>2</v>
      </c>
      <c r="BA732" s="5"/>
      <c r="BB732" s="5"/>
      <c r="BC732" s="5"/>
      <c r="BD732" s="5">
        <v>2</v>
      </c>
    </row>
    <row r="733" spans="51:56">
      <c r="AY733">
        <v>1032417087</v>
      </c>
      <c r="AZ733" s="5"/>
      <c r="BA733" s="5"/>
      <c r="BB733" s="5"/>
      <c r="BC733" s="5">
        <v>2</v>
      </c>
      <c r="BD733" s="5">
        <v>2</v>
      </c>
    </row>
    <row r="734" spans="51:56">
      <c r="AY734">
        <v>1032417924</v>
      </c>
      <c r="AZ734" s="5"/>
      <c r="BA734" s="5">
        <v>1</v>
      </c>
      <c r="BB734" s="5">
        <v>1</v>
      </c>
      <c r="BC734" s="5">
        <v>2</v>
      </c>
      <c r="BD734" s="5">
        <v>4</v>
      </c>
    </row>
    <row r="735" spans="51:56">
      <c r="AY735">
        <v>1032433077</v>
      </c>
      <c r="AZ735" s="5">
        <v>1</v>
      </c>
      <c r="BA735" s="5">
        <v>1</v>
      </c>
      <c r="BB735" s="5"/>
      <c r="BC735" s="5"/>
      <c r="BD735" s="5">
        <v>2</v>
      </c>
    </row>
    <row r="736" spans="51:56">
      <c r="AY736">
        <v>1032435447</v>
      </c>
      <c r="AZ736" s="5"/>
      <c r="BA736" s="5"/>
      <c r="BB736" s="5">
        <v>1</v>
      </c>
      <c r="BC736" s="5">
        <v>2</v>
      </c>
      <c r="BD736" s="5">
        <v>3</v>
      </c>
    </row>
    <row r="737" spans="51:56">
      <c r="AY737">
        <v>1032435578</v>
      </c>
      <c r="AZ737" s="5"/>
      <c r="BA737" s="5"/>
      <c r="BB737" s="5"/>
      <c r="BC737" s="5">
        <v>1</v>
      </c>
      <c r="BD737" s="5">
        <v>1</v>
      </c>
    </row>
    <row r="738" spans="51:56">
      <c r="AY738">
        <v>1032436084</v>
      </c>
      <c r="AZ738" s="5">
        <v>1</v>
      </c>
      <c r="BA738" s="5">
        <v>1</v>
      </c>
      <c r="BB738" s="5"/>
      <c r="BC738" s="5"/>
      <c r="BD738" s="5">
        <v>2</v>
      </c>
    </row>
    <row r="739" spans="51:56">
      <c r="AY739">
        <v>1032441293</v>
      </c>
      <c r="AZ739" s="5">
        <v>2</v>
      </c>
      <c r="BA739" s="5"/>
      <c r="BB739" s="5"/>
      <c r="BC739" s="5"/>
      <c r="BD739" s="5">
        <v>2</v>
      </c>
    </row>
    <row r="740" spans="51:56">
      <c r="AY740">
        <v>1032447173</v>
      </c>
      <c r="AZ740" s="5"/>
      <c r="BA740" s="5"/>
      <c r="BB740" s="5">
        <v>1</v>
      </c>
      <c r="BC740" s="5">
        <v>1</v>
      </c>
      <c r="BD740" s="5">
        <v>2</v>
      </c>
    </row>
    <row r="741" spans="51:56">
      <c r="AY741">
        <v>1032447519</v>
      </c>
      <c r="AZ741" s="5"/>
      <c r="BA741" s="5"/>
      <c r="BB741" s="5"/>
      <c r="BC741" s="5">
        <v>1</v>
      </c>
      <c r="BD741" s="5">
        <v>1</v>
      </c>
    </row>
    <row r="742" spans="51:56">
      <c r="AY742">
        <v>1032449663</v>
      </c>
      <c r="AZ742" s="5">
        <v>1</v>
      </c>
      <c r="BA742" s="5">
        <v>1</v>
      </c>
      <c r="BB742" s="5"/>
      <c r="BC742" s="5"/>
      <c r="BD742" s="5">
        <v>2</v>
      </c>
    </row>
    <row r="743" spans="51:56">
      <c r="AY743">
        <v>1032452774</v>
      </c>
      <c r="AZ743" s="5">
        <v>1</v>
      </c>
      <c r="BA743" s="5">
        <v>1</v>
      </c>
      <c r="BB743" s="5"/>
      <c r="BC743" s="5"/>
      <c r="BD743" s="5">
        <v>2</v>
      </c>
    </row>
    <row r="744" spans="51:56">
      <c r="AY744">
        <v>1032453094</v>
      </c>
      <c r="AZ744" s="5"/>
      <c r="BA744" s="5"/>
      <c r="BB744" s="5">
        <v>1</v>
      </c>
      <c r="BC744" s="5">
        <v>1</v>
      </c>
      <c r="BD744" s="5">
        <v>2</v>
      </c>
    </row>
    <row r="745" spans="51:56">
      <c r="AY745">
        <v>1032456954</v>
      </c>
      <c r="AZ745" s="5"/>
      <c r="BA745" s="5"/>
      <c r="BB745" s="5">
        <v>1</v>
      </c>
      <c r="BC745" s="5">
        <v>2</v>
      </c>
      <c r="BD745" s="5">
        <v>3</v>
      </c>
    </row>
    <row r="746" spans="51:56">
      <c r="AY746">
        <v>1032459869</v>
      </c>
      <c r="AZ746" s="5">
        <v>2</v>
      </c>
      <c r="BA746" s="5"/>
      <c r="BB746" s="5"/>
      <c r="BC746" s="5"/>
      <c r="BD746" s="5">
        <v>2</v>
      </c>
    </row>
    <row r="747" spans="51:56">
      <c r="AY747">
        <v>1032464193</v>
      </c>
      <c r="AZ747" s="5"/>
      <c r="BA747" s="5">
        <v>1</v>
      </c>
      <c r="BB747" s="5"/>
      <c r="BC747" s="5"/>
      <c r="BD747" s="5">
        <v>1</v>
      </c>
    </row>
    <row r="748" spans="51:56">
      <c r="AY748">
        <v>1032466423</v>
      </c>
      <c r="AZ748" s="5"/>
      <c r="BA748" s="5"/>
      <c r="BB748" s="5">
        <v>1</v>
      </c>
      <c r="BC748" s="5">
        <v>1</v>
      </c>
      <c r="BD748" s="5">
        <v>2</v>
      </c>
    </row>
    <row r="749" spans="51:56">
      <c r="AY749">
        <v>1032473783</v>
      </c>
      <c r="AZ749" s="5"/>
      <c r="BA749" s="5"/>
      <c r="BB749" s="5"/>
      <c r="BC749" s="5">
        <v>1</v>
      </c>
      <c r="BD749" s="5">
        <v>1</v>
      </c>
    </row>
    <row r="750" spans="51:56">
      <c r="AY750">
        <v>1032479767</v>
      </c>
      <c r="AZ750" s="5"/>
      <c r="BA750" s="5">
        <v>1</v>
      </c>
      <c r="BB750" s="5">
        <v>1</v>
      </c>
      <c r="BC750" s="5">
        <v>1</v>
      </c>
      <c r="BD750" s="5">
        <v>3</v>
      </c>
    </row>
    <row r="751" spans="51:56">
      <c r="AY751">
        <v>1032480150</v>
      </c>
      <c r="AZ751" s="5"/>
      <c r="BA751" s="5"/>
      <c r="BB751" s="5">
        <v>1</v>
      </c>
      <c r="BC751" s="5"/>
      <c r="BD751" s="5">
        <v>1</v>
      </c>
    </row>
    <row r="752" spans="51:56">
      <c r="AY752">
        <v>1032489616</v>
      </c>
      <c r="AZ752" s="5"/>
      <c r="BA752" s="5"/>
      <c r="BB752" s="5">
        <v>1</v>
      </c>
      <c r="BC752" s="5"/>
      <c r="BD752" s="5">
        <v>1</v>
      </c>
    </row>
    <row r="753" spans="51:56">
      <c r="AY753">
        <v>1032491489</v>
      </c>
      <c r="AZ753" s="5"/>
      <c r="BA753" s="5"/>
      <c r="BB753" s="5"/>
      <c r="BC753" s="5">
        <v>1</v>
      </c>
      <c r="BD753" s="5">
        <v>1</v>
      </c>
    </row>
    <row r="754" spans="51:56">
      <c r="AY754">
        <v>1032506354</v>
      </c>
      <c r="AZ754" s="5"/>
      <c r="BA754" s="5"/>
      <c r="BB754" s="5"/>
      <c r="BC754" s="5">
        <v>1</v>
      </c>
      <c r="BD754" s="5">
        <v>1</v>
      </c>
    </row>
    <row r="755" spans="51:56">
      <c r="AY755">
        <v>1033706465</v>
      </c>
      <c r="AZ755" s="5"/>
      <c r="BA755" s="5"/>
      <c r="BB755" s="5"/>
      <c r="BC755" s="5">
        <v>2</v>
      </c>
      <c r="BD755" s="5">
        <v>2</v>
      </c>
    </row>
    <row r="756" spans="51:56">
      <c r="AY756">
        <v>1033708185</v>
      </c>
      <c r="AZ756" s="5"/>
      <c r="BA756" s="5">
        <v>1</v>
      </c>
      <c r="BB756" s="5"/>
      <c r="BC756" s="5"/>
      <c r="BD756" s="5">
        <v>1</v>
      </c>
    </row>
    <row r="757" spans="51:56">
      <c r="AY757">
        <v>1033722180</v>
      </c>
      <c r="AZ757" s="5"/>
      <c r="BA757" s="5"/>
      <c r="BB757" s="5">
        <v>1</v>
      </c>
      <c r="BC757" s="5"/>
      <c r="BD757" s="5">
        <v>1</v>
      </c>
    </row>
    <row r="758" spans="51:56">
      <c r="AY758">
        <v>1033731103</v>
      </c>
      <c r="AZ758" s="5"/>
      <c r="BA758" s="5">
        <v>1</v>
      </c>
      <c r="BB758" s="5">
        <v>1</v>
      </c>
      <c r="BC758" s="5"/>
      <c r="BD758" s="5">
        <v>2</v>
      </c>
    </row>
    <row r="759" spans="51:56">
      <c r="AY759">
        <v>1033766618</v>
      </c>
      <c r="AZ759" s="5"/>
      <c r="BA759" s="5"/>
      <c r="BB759" s="5"/>
      <c r="BC759" s="5">
        <v>3</v>
      </c>
      <c r="BD759" s="5">
        <v>3</v>
      </c>
    </row>
    <row r="760" spans="51:56">
      <c r="AY760">
        <v>1033769482</v>
      </c>
      <c r="AZ760" s="5">
        <v>2</v>
      </c>
      <c r="BA760" s="5">
        <v>1</v>
      </c>
      <c r="BB760" s="5">
        <v>1</v>
      </c>
      <c r="BC760" s="5">
        <v>2</v>
      </c>
      <c r="BD760" s="5">
        <v>6</v>
      </c>
    </row>
    <row r="761" spans="51:56">
      <c r="AY761">
        <v>1038436509</v>
      </c>
      <c r="AZ761" s="5">
        <v>1</v>
      </c>
      <c r="BA761" s="5">
        <v>1</v>
      </c>
      <c r="BB761" s="5">
        <v>1</v>
      </c>
      <c r="BC761" s="5">
        <v>2</v>
      </c>
      <c r="BD761" s="5">
        <v>5</v>
      </c>
    </row>
    <row r="762" spans="51:56">
      <c r="AY762">
        <v>1045674632</v>
      </c>
      <c r="AZ762" s="5"/>
      <c r="BA762" s="5"/>
      <c r="BB762" s="5">
        <v>1</v>
      </c>
      <c r="BC762" s="5"/>
      <c r="BD762" s="5">
        <v>1</v>
      </c>
    </row>
    <row r="763" spans="51:56">
      <c r="AY763">
        <v>1049630590</v>
      </c>
      <c r="AZ763" s="5"/>
      <c r="BA763" s="5"/>
      <c r="BB763" s="5"/>
      <c r="BC763" s="5">
        <v>2</v>
      </c>
      <c r="BD763" s="5">
        <v>2</v>
      </c>
    </row>
    <row r="764" spans="51:56">
      <c r="AY764">
        <v>1049637907</v>
      </c>
      <c r="AZ764" s="5"/>
      <c r="BA764" s="5">
        <v>2</v>
      </c>
      <c r="BB764" s="5">
        <v>1</v>
      </c>
      <c r="BC764" s="5">
        <v>2</v>
      </c>
      <c r="BD764" s="5">
        <v>5</v>
      </c>
    </row>
    <row r="765" spans="51:56">
      <c r="AY765">
        <v>1049652750</v>
      </c>
      <c r="AZ765" s="5"/>
      <c r="BA765" s="5"/>
      <c r="BB765" s="5"/>
      <c r="BC765" s="5">
        <v>1</v>
      </c>
      <c r="BD765" s="5">
        <v>1</v>
      </c>
    </row>
    <row r="766" spans="51:56">
      <c r="AY766">
        <v>1052312430</v>
      </c>
      <c r="AZ766" s="5">
        <v>2</v>
      </c>
      <c r="BA766" s="5">
        <v>1</v>
      </c>
      <c r="BB766" s="5">
        <v>1</v>
      </c>
      <c r="BC766" s="5"/>
      <c r="BD766" s="5">
        <v>4</v>
      </c>
    </row>
    <row r="767" spans="51:56">
      <c r="AY767">
        <v>1052395871</v>
      </c>
      <c r="AZ767" s="5">
        <v>1</v>
      </c>
      <c r="BA767" s="5">
        <v>2</v>
      </c>
      <c r="BB767" s="5"/>
      <c r="BC767" s="5"/>
      <c r="BD767" s="5">
        <v>3</v>
      </c>
    </row>
    <row r="768" spans="51:56">
      <c r="AY768">
        <v>1053777240</v>
      </c>
      <c r="AZ768" s="5">
        <v>3</v>
      </c>
      <c r="BA768" s="5">
        <v>1</v>
      </c>
      <c r="BB768" s="5">
        <v>1</v>
      </c>
      <c r="BC768" s="5">
        <v>1</v>
      </c>
      <c r="BD768" s="5">
        <v>6</v>
      </c>
    </row>
    <row r="769" spans="51:56">
      <c r="AY769">
        <v>1053793312</v>
      </c>
      <c r="AZ769" s="5"/>
      <c r="BA769" s="5"/>
      <c r="BB769" s="5"/>
      <c r="BC769" s="5">
        <v>2</v>
      </c>
      <c r="BD769" s="5">
        <v>2</v>
      </c>
    </row>
    <row r="770" spans="51:56">
      <c r="AY770">
        <v>1053801356</v>
      </c>
      <c r="AZ770" s="5">
        <v>1</v>
      </c>
      <c r="BA770" s="5">
        <v>1</v>
      </c>
      <c r="BB770" s="5">
        <v>1</v>
      </c>
      <c r="BC770" s="5"/>
      <c r="BD770" s="5">
        <v>3</v>
      </c>
    </row>
    <row r="771" spans="51:56">
      <c r="AY771">
        <v>1053845935</v>
      </c>
      <c r="AZ771" s="5"/>
      <c r="BA771" s="5"/>
      <c r="BB771" s="5"/>
      <c r="BC771" s="5">
        <v>3</v>
      </c>
      <c r="BD771" s="5">
        <v>3</v>
      </c>
    </row>
    <row r="772" spans="51:56">
      <c r="AY772">
        <v>1054679265</v>
      </c>
      <c r="AZ772" s="5"/>
      <c r="BA772" s="5"/>
      <c r="BB772" s="5">
        <v>1</v>
      </c>
      <c r="BC772" s="5">
        <v>1</v>
      </c>
      <c r="BD772" s="5">
        <v>2</v>
      </c>
    </row>
    <row r="773" spans="51:56">
      <c r="AY773">
        <v>1056786135</v>
      </c>
      <c r="AZ773" s="5"/>
      <c r="BA773" s="5"/>
      <c r="BB773" s="5"/>
      <c r="BC773" s="5">
        <v>2</v>
      </c>
      <c r="BD773" s="5">
        <v>2</v>
      </c>
    </row>
    <row r="774" spans="51:56">
      <c r="AY774">
        <v>1057892858</v>
      </c>
      <c r="AZ774" s="5"/>
      <c r="BA774" s="5"/>
      <c r="BB774" s="5"/>
      <c r="BC774" s="5">
        <v>1</v>
      </c>
      <c r="BD774" s="5">
        <v>1</v>
      </c>
    </row>
    <row r="775" spans="51:56">
      <c r="AY775">
        <v>1058817801</v>
      </c>
      <c r="AZ775" s="5"/>
      <c r="BA775" s="5"/>
      <c r="BB775" s="5"/>
      <c r="BC775" s="5">
        <v>1</v>
      </c>
      <c r="BD775" s="5">
        <v>1</v>
      </c>
    </row>
    <row r="776" spans="51:56">
      <c r="AY776">
        <v>1058970570</v>
      </c>
      <c r="AZ776" s="5">
        <v>1</v>
      </c>
      <c r="BA776" s="5"/>
      <c r="BB776" s="5"/>
      <c r="BC776" s="5"/>
      <c r="BD776" s="5">
        <v>1</v>
      </c>
    </row>
    <row r="777" spans="51:56">
      <c r="AY777">
        <v>1060417462</v>
      </c>
      <c r="AZ777" s="5"/>
      <c r="BA777" s="5">
        <v>1</v>
      </c>
      <c r="BB777" s="5">
        <v>1</v>
      </c>
      <c r="BC777" s="5">
        <v>1</v>
      </c>
      <c r="BD777" s="5">
        <v>3</v>
      </c>
    </row>
    <row r="778" spans="51:56">
      <c r="AY778">
        <v>1061726646</v>
      </c>
      <c r="AZ778" s="5"/>
      <c r="BA778" s="5"/>
      <c r="BB778" s="5"/>
      <c r="BC778" s="5">
        <v>1</v>
      </c>
      <c r="BD778" s="5">
        <v>1</v>
      </c>
    </row>
    <row r="779" spans="51:56">
      <c r="AY779">
        <v>1061758438</v>
      </c>
      <c r="AZ779" s="5">
        <v>1</v>
      </c>
      <c r="BA779" s="5">
        <v>1</v>
      </c>
      <c r="BB779" s="5"/>
      <c r="BC779" s="5"/>
      <c r="BD779" s="5">
        <v>2</v>
      </c>
    </row>
    <row r="780" spans="51:56">
      <c r="AY780">
        <v>1063481921</v>
      </c>
      <c r="AZ780" s="5">
        <v>2</v>
      </c>
      <c r="BA780" s="5">
        <v>1</v>
      </c>
      <c r="BB780" s="5">
        <v>1</v>
      </c>
      <c r="BC780" s="5">
        <v>2</v>
      </c>
      <c r="BD780" s="5">
        <v>6</v>
      </c>
    </row>
    <row r="781" spans="51:56">
      <c r="AY781">
        <v>1066176032</v>
      </c>
      <c r="AZ781" s="5"/>
      <c r="BA781" s="5"/>
      <c r="BB781" s="5">
        <v>1</v>
      </c>
      <c r="BC781" s="5"/>
      <c r="BD781" s="5">
        <v>1</v>
      </c>
    </row>
    <row r="782" spans="51:56">
      <c r="AY782">
        <v>1067836847</v>
      </c>
      <c r="AZ782" s="5"/>
      <c r="BA782" s="5">
        <v>2</v>
      </c>
      <c r="BB782" s="5"/>
      <c r="BC782" s="5"/>
      <c r="BD782" s="5">
        <v>2</v>
      </c>
    </row>
    <row r="783" spans="51:56">
      <c r="AY783">
        <v>1067860050</v>
      </c>
      <c r="AZ783" s="5">
        <v>1</v>
      </c>
      <c r="BA783" s="5"/>
      <c r="BB783" s="5"/>
      <c r="BC783" s="5"/>
      <c r="BD783" s="5">
        <v>1</v>
      </c>
    </row>
    <row r="784" spans="51:56">
      <c r="AY784">
        <v>1068973984</v>
      </c>
      <c r="AZ784" s="5"/>
      <c r="BA784" s="5"/>
      <c r="BB784" s="5"/>
      <c r="BC784" s="5">
        <v>1</v>
      </c>
      <c r="BD784" s="5">
        <v>1</v>
      </c>
    </row>
    <row r="785" spans="51:56">
      <c r="AY785">
        <v>1068975560</v>
      </c>
      <c r="AZ785" s="5"/>
      <c r="BA785" s="5"/>
      <c r="BB785" s="5">
        <v>1</v>
      </c>
      <c r="BC785" s="5">
        <v>2</v>
      </c>
      <c r="BD785" s="5">
        <v>3</v>
      </c>
    </row>
    <row r="786" spans="51:56">
      <c r="AY786">
        <v>1069739546</v>
      </c>
      <c r="AZ786" s="5">
        <v>2</v>
      </c>
      <c r="BA786" s="5">
        <v>1</v>
      </c>
      <c r="BB786" s="5">
        <v>1</v>
      </c>
      <c r="BC786" s="5">
        <v>2</v>
      </c>
      <c r="BD786" s="5">
        <v>6</v>
      </c>
    </row>
    <row r="787" spans="51:56">
      <c r="AY787">
        <v>1069873810</v>
      </c>
      <c r="AZ787" s="5"/>
      <c r="BA787" s="5"/>
      <c r="BB787" s="5"/>
      <c r="BC787" s="5">
        <v>1</v>
      </c>
      <c r="BD787" s="5">
        <v>1</v>
      </c>
    </row>
    <row r="788" spans="51:56">
      <c r="AY788">
        <v>1070613789</v>
      </c>
      <c r="AZ788" s="5"/>
      <c r="BA788" s="5"/>
      <c r="BB788" s="5">
        <v>1</v>
      </c>
      <c r="BC788" s="5"/>
      <c r="BD788" s="5">
        <v>1</v>
      </c>
    </row>
    <row r="789" spans="51:56">
      <c r="AY789">
        <v>1070618894</v>
      </c>
      <c r="AZ789" s="5"/>
      <c r="BA789" s="5"/>
      <c r="BB789" s="5">
        <v>1</v>
      </c>
      <c r="BC789" s="5">
        <v>1</v>
      </c>
      <c r="BD789" s="5">
        <v>2</v>
      </c>
    </row>
    <row r="790" spans="51:56">
      <c r="AY790">
        <v>1070917313</v>
      </c>
      <c r="AZ790" s="5"/>
      <c r="BA790" s="5"/>
      <c r="BB790" s="5"/>
      <c r="BC790" s="5">
        <v>1</v>
      </c>
      <c r="BD790" s="5">
        <v>1</v>
      </c>
    </row>
    <row r="791" spans="51:56">
      <c r="AY791">
        <v>1070918625</v>
      </c>
      <c r="AZ791" s="5">
        <v>1</v>
      </c>
      <c r="BA791" s="5">
        <v>1</v>
      </c>
      <c r="BB791" s="5"/>
      <c r="BC791" s="5"/>
      <c r="BD791" s="5">
        <v>2</v>
      </c>
    </row>
    <row r="792" spans="51:56">
      <c r="AY792">
        <v>1070921121</v>
      </c>
      <c r="AZ792" s="5"/>
      <c r="BA792" s="5"/>
      <c r="BB792" s="5">
        <v>1</v>
      </c>
      <c r="BC792" s="5">
        <v>2</v>
      </c>
      <c r="BD792" s="5">
        <v>3</v>
      </c>
    </row>
    <row r="793" spans="51:56">
      <c r="AY793">
        <v>1070924202</v>
      </c>
      <c r="AZ793" s="5">
        <v>2</v>
      </c>
      <c r="BA793" s="5">
        <v>1</v>
      </c>
      <c r="BB793" s="5">
        <v>1</v>
      </c>
      <c r="BC793" s="5"/>
      <c r="BD793" s="5">
        <v>4</v>
      </c>
    </row>
    <row r="794" spans="51:56">
      <c r="AY794">
        <v>1070925158</v>
      </c>
      <c r="AZ794" s="5"/>
      <c r="BA794" s="5"/>
      <c r="BB794" s="5"/>
      <c r="BC794" s="5">
        <v>1</v>
      </c>
      <c r="BD794" s="5">
        <v>1</v>
      </c>
    </row>
    <row r="795" spans="51:56">
      <c r="AY795">
        <v>1070970859</v>
      </c>
      <c r="AZ795" s="5"/>
      <c r="BA795" s="5"/>
      <c r="BB795" s="5"/>
      <c r="BC795" s="5">
        <v>1</v>
      </c>
      <c r="BD795" s="5">
        <v>1</v>
      </c>
    </row>
    <row r="796" spans="51:56">
      <c r="AY796">
        <v>1071165588</v>
      </c>
      <c r="AZ796" s="5"/>
      <c r="BA796" s="5">
        <v>1</v>
      </c>
      <c r="BB796" s="5"/>
      <c r="BC796" s="5">
        <v>1</v>
      </c>
      <c r="BD796" s="5">
        <v>2</v>
      </c>
    </row>
    <row r="797" spans="51:56">
      <c r="AY797">
        <v>1071631428</v>
      </c>
      <c r="AZ797" s="5"/>
      <c r="BA797" s="5">
        <v>1</v>
      </c>
      <c r="BB797" s="5">
        <v>1</v>
      </c>
      <c r="BC797" s="5">
        <v>1</v>
      </c>
      <c r="BD797" s="5">
        <v>3</v>
      </c>
    </row>
    <row r="798" spans="51:56">
      <c r="AY798">
        <v>1072664531</v>
      </c>
      <c r="AZ798" s="5"/>
      <c r="BA798" s="5">
        <v>1</v>
      </c>
      <c r="BB798" s="5"/>
      <c r="BC798" s="5"/>
      <c r="BD798" s="5">
        <v>1</v>
      </c>
    </row>
    <row r="799" spans="51:56">
      <c r="AY799">
        <v>1072706181</v>
      </c>
      <c r="AZ799" s="5"/>
      <c r="BA799" s="5">
        <v>1</v>
      </c>
      <c r="BB799" s="5">
        <v>1</v>
      </c>
      <c r="BC799" s="5">
        <v>2</v>
      </c>
      <c r="BD799" s="5">
        <v>4</v>
      </c>
    </row>
    <row r="800" spans="51:56">
      <c r="AY800">
        <v>1072712440</v>
      </c>
      <c r="AZ800" s="5"/>
      <c r="BA800" s="5"/>
      <c r="BB800" s="5"/>
      <c r="BC800" s="5">
        <v>1</v>
      </c>
      <c r="BD800" s="5">
        <v>1</v>
      </c>
    </row>
    <row r="801" spans="51:56">
      <c r="AY801">
        <v>1072713174</v>
      </c>
      <c r="AZ801" s="5"/>
      <c r="BA801" s="5">
        <v>1</v>
      </c>
      <c r="BB801" s="5">
        <v>1</v>
      </c>
      <c r="BC801" s="5">
        <v>2</v>
      </c>
      <c r="BD801" s="5">
        <v>4</v>
      </c>
    </row>
    <row r="802" spans="51:56">
      <c r="AY802">
        <v>1073239385</v>
      </c>
      <c r="AZ802" s="5">
        <v>1</v>
      </c>
      <c r="BA802" s="5"/>
      <c r="BB802" s="5"/>
      <c r="BC802" s="5"/>
      <c r="BD802" s="5">
        <v>1</v>
      </c>
    </row>
    <row r="803" spans="51:56">
      <c r="AY803">
        <v>1073671698</v>
      </c>
      <c r="AZ803" s="5"/>
      <c r="BA803" s="5">
        <v>1</v>
      </c>
      <c r="BB803" s="5">
        <v>1</v>
      </c>
      <c r="BC803" s="5">
        <v>3</v>
      </c>
      <c r="BD803" s="5">
        <v>5</v>
      </c>
    </row>
    <row r="804" spans="51:56">
      <c r="AY804">
        <v>1074132196</v>
      </c>
      <c r="AZ804" s="5"/>
      <c r="BA804" s="5"/>
      <c r="BB804" s="5">
        <v>1</v>
      </c>
      <c r="BC804" s="5">
        <v>2</v>
      </c>
      <c r="BD804" s="5">
        <v>3</v>
      </c>
    </row>
    <row r="805" spans="51:56">
      <c r="AY805">
        <v>1077425387</v>
      </c>
      <c r="AZ805" s="5">
        <v>1</v>
      </c>
      <c r="BA805" s="5">
        <v>2</v>
      </c>
      <c r="BB805" s="5">
        <v>1</v>
      </c>
      <c r="BC805" s="5">
        <v>1</v>
      </c>
      <c r="BD805" s="5">
        <v>5</v>
      </c>
    </row>
    <row r="806" spans="51:56">
      <c r="AY806">
        <v>1085101057</v>
      </c>
      <c r="AZ806" s="5"/>
      <c r="BA806" s="5"/>
      <c r="BB806" s="5"/>
      <c r="BC806" s="5">
        <v>2</v>
      </c>
      <c r="BD806" s="5">
        <v>2</v>
      </c>
    </row>
    <row r="807" spans="51:56">
      <c r="AY807">
        <v>1085330523</v>
      </c>
      <c r="AZ807" s="5">
        <v>1</v>
      </c>
      <c r="BA807" s="5"/>
      <c r="BB807" s="5"/>
      <c r="BC807" s="5"/>
      <c r="BD807" s="5">
        <v>1</v>
      </c>
    </row>
    <row r="808" spans="51:56">
      <c r="AY808">
        <v>1091675669</v>
      </c>
      <c r="AZ808" s="5"/>
      <c r="BA808" s="5"/>
      <c r="BB808" s="5">
        <v>1</v>
      </c>
      <c r="BC808" s="5">
        <v>1</v>
      </c>
      <c r="BD808" s="5">
        <v>2</v>
      </c>
    </row>
    <row r="809" spans="51:56">
      <c r="AY809">
        <v>1092911466</v>
      </c>
      <c r="AZ809" s="5"/>
      <c r="BA809" s="5"/>
      <c r="BB809" s="5"/>
      <c r="BC809" s="5">
        <v>1</v>
      </c>
      <c r="BD809" s="5">
        <v>1</v>
      </c>
    </row>
    <row r="810" spans="51:56">
      <c r="AY810">
        <v>1098648859</v>
      </c>
      <c r="AZ810" s="5">
        <v>2</v>
      </c>
      <c r="BA810" s="5">
        <v>2</v>
      </c>
      <c r="BB810" s="5">
        <v>1</v>
      </c>
      <c r="BC810" s="5">
        <v>1</v>
      </c>
      <c r="BD810" s="5">
        <v>6</v>
      </c>
    </row>
    <row r="811" spans="51:56">
      <c r="AY811">
        <v>1098668971</v>
      </c>
      <c r="AZ811" s="5">
        <v>2</v>
      </c>
      <c r="BA811" s="5">
        <v>1</v>
      </c>
      <c r="BB811" s="5">
        <v>1</v>
      </c>
      <c r="BC811" s="5"/>
      <c r="BD811" s="5">
        <v>4</v>
      </c>
    </row>
    <row r="812" spans="51:56">
      <c r="AY812">
        <v>1098672831</v>
      </c>
      <c r="AZ812" s="5">
        <v>2</v>
      </c>
      <c r="BA812" s="5">
        <v>1</v>
      </c>
      <c r="BB812" s="5"/>
      <c r="BC812" s="5"/>
      <c r="BD812" s="5">
        <v>3</v>
      </c>
    </row>
    <row r="813" spans="51:56">
      <c r="AY813">
        <v>1101175034</v>
      </c>
      <c r="AZ813" s="5"/>
      <c r="BA813" s="5"/>
      <c r="BB813" s="5"/>
      <c r="BC813" s="5">
        <v>1</v>
      </c>
      <c r="BD813" s="5">
        <v>1</v>
      </c>
    </row>
    <row r="814" spans="51:56">
      <c r="AY814">
        <v>1104709000</v>
      </c>
      <c r="AZ814" s="5">
        <v>2</v>
      </c>
      <c r="BA814" s="5">
        <v>1</v>
      </c>
      <c r="BB814" s="5">
        <v>1</v>
      </c>
      <c r="BC814" s="5">
        <v>1</v>
      </c>
      <c r="BD814" s="5">
        <v>5</v>
      </c>
    </row>
    <row r="815" spans="51:56">
      <c r="AY815">
        <v>1106775173</v>
      </c>
      <c r="AZ815" s="5">
        <v>1</v>
      </c>
      <c r="BA815" s="5"/>
      <c r="BB815" s="5"/>
      <c r="BC815" s="5"/>
      <c r="BD815" s="5">
        <v>1</v>
      </c>
    </row>
    <row r="816" spans="51:56">
      <c r="AY816">
        <v>1110060560</v>
      </c>
      <c r="AZ816" s="5"/>
      <c r="BA816" s="5"/>
      <c r="BB816" s="5">
        <v>1</v>
      </c>
      <c r="BC816" s="5">
        <v>1</v>
      </c>
      <c r="BD816" s="5">
        <v>2</v>
      </c>
    </row>
    <row r="817" spans="51:56">
      <c r="AY817">
        <v>1110450731</v>
      </c>
      <c r="AZ817" s="5">
        <v>1</v>
      </c>
      <c r="BA817" s="5">
        <v>1</v>
      </c>
      <c r="BB817" s="5">
        <v>1</v>
      </c>
      <c r="BC817" s="5"/>
      <c r="BD817" s="5">
        <v>3</v>
      </c>
    </row>
    <row r="818" spans="51:56">
      <c r="AY818">
        <v>1110456122</v>
      </c>
      <c r="AZ818" s="5"/>
      <c r="BA818" s="5"/>
      <c r="BB818" s="5">
        <v>1</v>
      </c>
      <c r="BC818" s="5">
        <v>2</v>
      </c>
      <c r="BD818" s="5">
        <v>3</v>
      </c>
    </row>
    <row r="819" spans="51:56">
      <c r="AY819">
        <v>1110457705</v>
      </c>
      <c r="AZ819" s="5"/>
      <c r="BA819" s="5">
        <v>1</v>
      </c>
      <c r="BB819" s="5">
        <v>2</v>
      </c>
      <c r="BC819" s="5">
        <v>2</v>
      </c>
      <c r="BD819" s="5">
        <v>5</v>
      </c>
    </row>
    <row r="820" spans="51:56">
      <c r="AY820">
        <v>1110474945</v>
      </c>
      <c r="AZ820" s="5"/>
      <c r="BA820" s="5"/>
      <c r="BB820" s="5">
        <v>1</v>
      </c>
      <c r="BC820" s="5">
        <v>3</v>
      </c>
      <c r="BD820" s="5">
        <v>4</v>
      </c>
    </row>
    <row r="821" spans="51:56">
      <c r="AY821">
        <v>1110504354</v>
      </c>
      <c r="AZ821" s="5"/>
      <c r="BA821" s="5"/>
      <c r="BB821" s="5">
        <v>1</v>
      </c>
      <c r="BC821" s="5">
        <v>1</v>
      </c>
      <c r="BD821" s="5">
        <v>2</v>
      </c>
    </row>
    <row r="822" spans="51:56">
      <c r="AY822">
        <v>1110509305</v>
      </c>
      <c r="AZ822" s="5">
        <v>1</v>
      </c>
      <c r="BA822" s="5"/>
      <c r="BB822" s="5"/>
      <c r="BC822" s="5"/>
      <c r="BD822" s="5">
        <v>1</v>
      </c>
    </row>
    <row r="823" spans="51:56">
      <c r="AY823">
        <v>1110512268</v>
      </c>
      <c r="AZ823" s="5">
        <v>1</v>
      </c>
      <c r="BA823" s="5">
        <v>2</v>
      </c>
      <c r="BB823" s="5"/>
      <c r="BC823" s="5"/>
      <c r="BD823" s="5">
        <v>3</v>
      </c>
    </row>
    <row r="824" spans="51:56">
      <c r="AY824">
        <v>1110513003</v>
      </c>
      <c r="AZ824" s="5">
        <v>1</v>
      </c>
      <c r="BA824" s="5"/>
      <c r="BB824" s="5"/>
      <c r="BC824" s="5"/>
      <c r="BD824" s="5">
        <v>1</v>
      </c>
    </row>
    <row r="825" spans="51:56">
      <c r="AY825">
        <v>1110520592</v>
      </c>
      <c r="AZ825" s="5"/>
      <c r="BA825" s="5"/>
      <c r="BB825" s="5"/>
      <c r="BC825" s="5">
        <v>1</v>
      </c>
      <c r="BD825" s="5">
        <v>1</v>
      </c>
    </row>
    <row r="826" spans="51:56">
      <c r="AY826">
        <v>1110530826</v>
      </c>
      <c r="AZ826" s="5">
        <v>2</v>
      </c>
      <c r="BA826" s="5">
        <v>1</v>
      </c>
      <c r="BB826" s="5">
        <v>1</v>
      </c>
      <c r="BC826" s="5">
        <v>1</v>
      </c>
      <c r="BD826" s="5">
        <v>5</v>
      </c>
    </row>
    <row r="827" spans="51:56">
      <c r="AY827">
        <v>1110547958</v>
      </c>
      <c r="AZ827" s="5"/>
      <c r="BA827" s="5"/>
      <c r="BB827" s="5"/>
      <c r="BC827" s="5">
        <v>1</v>
      </c>
      <c r="BD827" s="5">
        <v>1</v>
      </c>
    </row>
    <row r="828" spans="51:56">
      <c r="AY828">
        <v>1116992735</v>
      </c>
      <c r="AZ828" s="5"/>
      <c r="BA828" s="5"/>
      <c r="BB828" s="5"/>
      <c r="BC828" s="5">
        <v>1</v>
      </c>
      <c r="BD828" s="5">
        <v>1</v>
      </c>
    </row>
    <row r="829" spans="51:56">
      <c r="AY829">
        <v>1118566890</v>
      </c>
      <c r="AZ829" s="5"/>
      <c r="BA829" s="5"/>
      <c r="BB829" s="5"/>
      <c r="BC829" s="5">
        <v>2</v>
      </c>
      <c r="BD829" s="5">
        <v>2</v>
      </c>
    </row>
    <row r="830" spans="51:56">
      <c r="AY830">
        <v>1121417372</v>
      </c>
      <c r="AZ830" s="5"/>
      <c r="BA830" s="5">
        <v>1</v>
      </c>
      <c r="BB830" s="5"/>
      <c r="BC830" s="5">
        <v>1</v>
      </c>
      <c r="BD830" s="5">
        <v>2</v>
      </c>
    </row>
    <row r="831" spans="51:56">
      <c r="AY831">
        <v>1121874277</v>
      </c>
      <c r="AZ831" s="5">
        <v>2</v>
      </c>
      <c r="BA831" s="5">
        <v>2</v>
      </c>
      <c r="BB831" s="5">
        <v>1</v>
      </c>
      <c r="BC831" s="5">
        <v>1</v>
      </c>
      <c r="BD831" s="5">
        <v>6</v>
      </c>
    </row>
    <row r="832" spans="51:56">
      <c r="AY832">
        <v>1121901659</v>
      </c>
      <c r="AZ832" s="5"/>
      <c r="BA832" s="5"/>
      <c r="BB832" s="5"/>
      <c r="BC832" s="5">
        <v>1</v>
      </c>
      <c r="BD832" s="5">
        <v>1</v>
      </c>
    </row>
    <row r="833" spans="51:56">
      <c r="AY833">
        <v>1122397086</v>
      </c>
      <c r="AZ833" s="5">
        <v>3</v>
      </c>
      <c r="BA833" s="5"/>
      <c r="BB833" s="5"/>
      <c r="BC833" s="5"/>
      <c r="BD833" s="5">
        <v>3</v>
      </c>
    </row>
    <row r="834" spans="51:56">
      <c r="AY834">
        <v>1124030852</v>
      </c>
      <c r="AZ834" s="5"/>
      <c r="BA834" s="5"/>
      <c r="BB834" s="5"/>
      <c r="BC834" s="5">
        <v>1</v>
      </c>
      <c r="BD834" s="5">
        <v>1</v>
      </c>
    </row>
    <row r="835" spans="51:56">
      <c r="AY835">
        <v>1126909858</v>
      </c>
      <c r="AZ835" s="5"/>
      <c r="BA835" s="5">
        <v>1</v>
      </c>
      <c r="BB835" s="5">
        <v>1</v>
      </c>
      <c r="BC835" s="5">
        <v>2</v>
      </c>
      <c r="BD835" s="5">
        <v>4</v>
      </c>
    </row>
    <row r="836" spans="51:56">
      <c r="AY836">
        <v>1130621935</v>
      </c>
      <c r="AZ836" s="5"/>
      <c r="BA836" s="5"/>
      <c r="BB836" s="5"/>
      <c r="BC836" s="5">
        <v>1</v>
      </c>
      <c r="BD836" s="5">
        <v>1</v>
      </c>
    </row>
    <row r="837" spans="51:56">
      <c r="AY837">
        <v>1136888172</v>
      </c>
      <c r="AZ837" s="5"/>
      <c r="BA837" s="5">
        <v>1</v>
      </c>
      <c r="BB837" s="5">
        <v>1</v>
      </c>
      <c r="BC837" s="5"/>
      <c r="BD837" s="5">
        <v>2</v>
      </c>
    </row>
    <row r="838" spans="51:56">
      <c r="AY838">
        <v>1140861060</v>
      </c>
      <c r="AZ838" s="5"/>
      <c r="BA838" s="5"/>
      <c r="BB838" s="5">
        <v>1</v>
      </c>
      <c r="BC838" s="5">
        <v>3</v>
      </c>
      <c r="BD838" s="5">
        <v>4</v>
      </c>
    </row>
    <row r="839" spans="51:56">
      <c r="AY839">
        <v>1140863961</v>
      </c>
      <c r="AZ839" s="5"/>
      <c r="BA839" s="5"/>
      <c r="BB839" s="5">
        <v>1</v>
      </c>
      <c r="BC839" s="5">
        <v>1</v>
      </c>
      <c r="BD839" s="5">
        <v>2</v>
      </c>
    </row>
    <row r="840" spans="51:56">
      <c r="AY840">
        <v>1143358559</v>
      </c>
      <c r="AZ840" s="5"/>
      <c r="BA840" s="5"/>
      <c r="BB840" s="5"/>
      <c r="BC840" s="5">
        <v>1</v>
      </c>
      <c r="BD840" s="5">
        <v>1</v>
      </c>
    </row>
    <row r="841" spans="51:56">
      <c r="AY841">
        <v>1143837256</v>
      </c>
      <c r="AZ841" s="5"/>
      <c r="BA841" s="5"/>
      <c r="BB841" s="5"/>
      <c r="BC841" s="5">
        <v>2</v>
      </c>
      <c r="BD841" s="5">
        <v>2</v>
      </c>
    </row>
    <row r="842" spans="51:56">
      <c r="AY842">
        <v>1144096399</v>
      </c>
      <c r="AZ842" s="5"/>
      <c r="BA842" s="5"/>
      <c r="BB842" s="5"/>
      <c r="BC842" s="5">
        <v>1</v>
      </c>
      <c r="BD842" s="5">
        <v>1</v>
      </c>
    </row>
    <row r="843" spans="51:56">
      <c r="AY843">
        <v>1151946106</v>
      </c>
      <c r="AZ843" s="5"/>
      <c r="BA843" s="5">
        <v>1</v>
      </c>
      <c r="BB843" s="5"/>
      <c r="BC843" s="5"/>
      <c r="BD843" s="5">
        <v>1</v>
      </c>
    </row>
    <row r="844" spans="51:56">
      <c r="AY844">
        <v>1151959378</v>
      </c>
      <c r="AZ844" s="5">
        <v>2</v>
      </c>
      <c r="BA844" s="5">
        <v>1</v>
      </c>
      <c r="BB844" s="5"/>
      <c r="BC844" s="5"/>
      <c r="BD844" s="5">
        <v>3</v>
      </c>
    </row>
    <row r="845" spans="51:56">
      <c r="AY845">
        <v>1152444282</v>
      </c>
      <c r="AZ845" s="5"/>
      <c r="BA845" s="5">
        <v>1</v>
      </c>
      <c r="BB845" s="5">
        <v>1</v>
      </c>
      <c r="BC845" s="5">
        <v>2</v>
      </c>
      <c r="BD845" s="5">
        <v>4</v>
      </c>
    </row>
    <row r="846" spans="51:56">
      <c r="AY846">
        <v>1233689314</v>
      </c>
      <c r="AZ846" s="5"/>
      <c r="BA846" s="5"/>
      <c r="BB846" s="5"/>
      <c r="BC846" s="5">
        <v>1</v>
      </c>
      <c r="BD846" s="5">
        <v>1</v>
      </c>
    </row>
    <row r="847" spans="51:56">
      <c r="AY847">
        <v>1233888244</v>
      </c>
      <c r="AZ847" s="5"/>
      <c r="BA847" s="5">
        <v>1</v>
      </c>
      <c r="BB847" s="5">
        <v>1</v>
      </c>
      <c r="BC847" s="5">
        <v>1</v>
      </c>
      <c r="BD847" s="5">
        <v>3</v>
      </c>
    </row>
    <row r="848" spans="51:56">
      <c r="AY848">
        <v>1233888595</v>
      </c>
      <c r="AZ848" s="5"/>
      <c r="BA848" s="5">
        <v>1</v>
      </c>
      <c r="BB848" s="5">
        <v>1</v>
      </c>
      <c r="BC848" s="5">
        <v>2</v>
      </c>
      <c r="BD848" s="5">
        <v>4</v>
      </c>
    </row>
    <row r="849" spans="51:56">
      <c r="AY849">
        <v>1233889849</v>
      </c>
      <c r="AZ849" s="5"/>
      <c r="BA849" s="5"/>
      <c r="BB849" s="5"/>
      <c r="BC849" s="5">
        <v>1</v>
      </c>
      <c r="BD849" s="5">
        <v>1</v>
      </c>
    </row>
    <row r="850" spans="51:56">
      <c r="AY850">
        <v>1233889957</v>
      </c>
      <c r="AZ850" s="5"/>
      <c r="BA850" s="5"/>
      <c r="BB850" s="5">
        <v>2</v>
      </c>
      <c r="BC850" s="5">
        <v>2</v>
      </c>
      <c r="BD850" s="5">
        <v>4</v>
      </c>
    </row>
    <row r="851" spans="51:56">
      <c r="AY851">
        <v>1233890194</v>
      </c>
      <c r="AZ851" s="5"/>
      <c r="BA851" s="5"/>
      <c r="BB851" s="5"/>
      <c r="BC851" s="5">
        <v>1</v>
      </c>
      <c r="BD851" s="5">
        <v>1</v>
      </c>
    </row>
    <row r="852" spans="51:56">
      <c r="AY852">
        <v>1233892287</v>
      </c>
      <c r="AZ852" s="5"/>
      <c r="BA852" s="5">
        <v>1</v>
      </c>
      <c r="BB852" s="5">
        <v>1</v>
      </c>
      <c r="BC852" s="5">
        <v>2</v>
      </c>
      <c r="BD852" s="5">
        <v>4</v>
      </c>
    </row>
    <row r="853" spans="51:56">
      <c r="AY853">
        <v>1233895755</v>
      </c>
      <c r="AZ853" s="5"/>
      <c r="BA853" s="5"/>
      <c r="BB853" s="5">
        <v>1</v>
      </c>
      <c r="BC853" s="5">
        <v>2</v>
      </c>
      <c r="BD853" s="5">
        <v>3</v>
      </c>
    </row>
    <row r="854" spans="51:56">
      <c r="AY854">
        <v>1233896304</v>
      </c>
      <c r="AZ854" s="5"/>
      <c r="BA854" s="5"/>
      <c r="BB854" s="5">
        <v>1</v>
      </c>
      <c r="BC854" s="5"/>
      <c r="BD854" s="5">
        <v>1</v>
      </c>
    </row>
    <row r="855" spans="51:56">
      <c r="AY855">
        <v>1233896885</v>
      </c>
      <c r="AZ855" s="5"/>
      <c r="BA855" s="5"/>
      <c r="BB855" s="5"/>
      <c r="BC855" s="5">
        <v>1</v>
      </c>
      <c r="BD855" s="5">
        <v>1</v>
      </c>
    </row>
    <row r="856" spans="51:56">
      <c r="AY856">
        <v>1233898090</v>
      </c>
      <c r="AZ856" s="5"/>
      <c r="BA856" s="5"/>
      <c r="BB856" s="5">
        <v>1</v>
      </c>
      <c r="BC856" s="5">
        <v>2</v>
      </c>
      <c r="BD856" s="5">
        <v>3</v>
      </c>
    </row>
    <row r="857" spans="51:56">
      <c r="AY857">
        <v>1233900018</v>
      </c>
      <c r="AZ857" s="5"/>
      <c r="BA857" s="5"/>
      <c r="BB857" s="5"/>
      <c r="BC857" s="5">
        <v>1</v>
      </c>
      <c r="BD857" s="5">
        <v>1</v>
      </c>
    </row>
    <row r="858" spans="51:56">
      <c r="AY858">
        <v>1233900581</v>
      </c>
      <c r="AZ858" s="5"/>
      <c r="BA858" s="5"/>
      <c r="BB858" s="5"/>
      <c r="BC858" s="5">
        <v>1</v>
      </c>
      <c r="BD858" s="5">
        <v>1</v>
      </c>
    </row>
    <row r="859" spans="51:56">
      <c r="AY859">
        <v>1233902504</v>
      </c>
      <c r="AZ859" s="5"/>
      <c r="BA859" s="5"/>
      <c r="BB859" s="5"/>
      <c r="BC859" s="5">
        <v>1</v>
      </c>
      <c r="BD859" s="5">
        <v>1</v>
      </c>
    </row>
    <row r="860" spans="51:56">
      <c r="AY860">
        <v>1233910425</v>
      </c>
      <c r="AZ860" s="5"/>
      <c r="BA860" s="5">
        <v>1</v>
      </c>
      <c r="BB860" s="5">
        <v>1</v>
      </c>
      <c r="BC860" s="5">
        <v>1</v>
      </c>
      <c r="BD860" s="5">
        <v>3</v>
      </c>
    </row>
    <row r="861" spans="51:56">
      <c r="AY861">
        <v>1233911944</v>
      </c>
      <c r="AZ861" s="5">
        <v>2</v>
      </c>
      <c r="BA861" s="5"/>
      <c r="BB861" s="5">
        <v>2</v>
      </c>
      <c r="BC861" s="5">
        <v>1</v>
      </c>
      <c r="BD861" s="5">
        <v>5</v>
      </c>
    </row>
    <row r="862" spans="51:56">
      <c r="AY862">
        <v>1019052561</v>
      </c>
      <c r="AZ862" s="5"/>
      <c r="BA862" s="5"/>
      <c r="BB862" s="5"/>
      <c r="BC862" s="5">
        <v>1</v>
      </c>
      <c r="BD862" s="5">
        <v>1</v>
      </c>
    </row>
    <row r="863" spans="51:56">
      <c r="AY863">
        <v>3959072</v>
      </c>
      <c r="AZ863" s="5"/>
      <c r="BA863" s="5"/>
      <c r="BB863" s="5"/>
      <c r="BC863" s="5">
        <v>1</v>
      </c>
      <c r="BD863" s="5">
        <v>1</v>
      </c>
    </row>
    <row r="864" spans="51:56">
      <c r="AY864">
        <v>80771421</v>
      </c>
      <c r="AZ864" s="5"/>
      <c r="BA864" s="5"/>
      <c r="BB864" s="5"/>
      <c r="BC864" s="5">
        <v>1</v>
      </c>
      <c r="BD864" s="5">
        <v>1</v>
      </c>
    </row>
    <row r="865" spans="51:56">
      <c r="AY865">
        <v>1052380722</v>
      </c>
      <c r="AZ865" s="5"/>
      <c r="BA865" s="5"/>
      <c r="BB865" s="5"/>
      <c r="BC865" s="5">
        <v>1</v>
      </c>
      <c r="BD865" s="5">
        <v>1</v>
      </c>
    </row>
    <row r="866" spans="51:56">
      <c r="AY866">
        <v>1091666488</v>
      </c>
      <c r="AZ866" s="5"/>
      <c r="BA866" s="5"/>
      <c r="BB866" s="5"/>
      <c r="BC866" s="5">
        <v>1</v>
      </c>
      <c r="BD866" s="5">
        <v>1</v>
      </c>
    </row>
    <row r="867" spans="51:56">
      <c r="AY867">
        <v>79914073</v>
      </c>
      <c r="AZ867" s="5"/>
      <c r="BA867" s="5"/>
      <c r="BB867" s="5"/>
      <c r="BC867" s="5">
        <v>1</v>
      </c>
      <c r="BD867" s="5">
        <v>1</v>
      </c>
    </row>
    <row r="868" spans="51:56">
      <c r="AY868">
        <v>1020759426</v>
      </c>
      <c r="AZ868" s="5"/>
      <c r="BA868" s="5"/>
      <c r="BB868" s="5"/>
      <c r="BC868" s="5">
        <v>2</v>
      </c>
      <c r="BD868" s="5">
        <v>2</v>
      </c>
    </row>
    <row r="869" spans="51:56">
      <c r="AY869">
        <v>1020743056</v>
      </c>
      <c r="AZ869" s="5"/>
      <c r="BA869" s="5"/>
      <c r="BB869" s="5"/>
      <c r="BC869" s="5">
        <v>1</v>
      </c>
      <c r="BD869" s="5">
        <v>1</v>
      </c>
    </row>
    <row r="870" spans="51:56">
      <c r="AY870">
        <v>1000185209</v>
      </c>
      <c r="AZ870" s="5"/>
      <c r="BA870" s="5"/>
      <c r="BB870" s="5"/>
      <c r="BC870" s="5">
        <v>1</v>
      </c>
      <c r="BD870" s="5">
        <v>1</v>
      </c>
    </row>
    <row r="871" spans="51:56">
      <c r="AY871">
        <v>52802269</v>
      </c>
      <c r="AZ871" s="5"/>
      <c r="BA871" s="5"/>
      <c r="BB871" s="5"/>
      <c r="BC871" s="5">
        <v>1</v>
      </c>
      <c r="BD871" s="5">
        <v>1</v>
      </c>
    </row>
    <row r="872" spans="51:56">
      <c r="AY872">
        <v>1019036021</v>
      </c>
      <c r="AZ872" s="5"/>
      <c r="BA872" s="5"/>
      <c r="BB872" s="5"/>
      <c r="BC872" s="5">
        <v>1</v>
      </c>
      <c r="BD872" s="5">
        <v>1</v>
      </c>
    </row>
    <row r="873" spans="51:56">
      <c r="AY873">
        <v>1193281547</v>
      </c>
      <c r="AZ873" s="5"/>
      <c r="BA873" s="5"/>
      <c r="BB873" s="5"/>
      <c r="BC873" s="5">
        <v>1</v>
      </c>
      <c r="BD873" s="5">
        <v>1</v>
      </c>
    </row>
    <row r="874" spans="51:56">
      <c r="AY874">
        <v>1077920757</v>
      </c>
      <c r="AZ874" s="5"/>
      <c r="BA874" s="5"/>
      <c r="BB874" s="5"/>
      <c r="BC874" s="5">
        <v>1</v>
      </c>
      <c r="BD874" s="5">
        <v>1</v>
      </c>
    </row>
    <row r="875" spans="51:56">
      <c r="AY875">
        <v>1010106023</v>
      </c>
      <c r="AZ875" s="5"/>
      <c r="BA875" s="5"/>
      <c r="BB875" s="5"/>
      <c r="BC875" s="5">
        <v>1</v>
      </c>
      <c r="BD875" s="5">
        <v>1</v>
      </c>
    </row>
    <row r="876" spans="51:56">
      <c r="AY876">
        <v>1018484171</v>
      </c>
      <c r="AZ876" s="5"/>
      <c r="BA876" s="5"/>
      <c r="BB876" s="5"/>
      <c r="BC876" s="5">
        <v>1</v>
      </c>
      <c r="BD876" s="5">
        <v>1</v>
      </c>
    </row>
    <row r="877" spans="51:56">
      <c r="AY877">
        <v>52184894</v>
      </c>
      <c r="AZ877" s="5"/>
      <c r="BA877" s="5"/>
      <c r="BB877" s="5"/>
      <c r="BC877" s="5">
        <v>1</v>
      </c>
      <c r="BD877" s="5">
        <v>1</v>
      </c>
    </row>
    <row r="878" spans="51:56">
      <c r="AY878">
        <v>1007539578</v>
      </c>
      <c r="AZ878" s="5"/>
      <c r="BA878" s="5"/>
      <c r="BB878" s="5"/>
      <c r="BC878" s="5">
        <v>1</v>
      </c>
      <c r="BD878" s="5">
        <v>1</v>
      </c>
    </row>
    <row r="879" spans="51:56">
      <c r="AY879">
        <v>33107289</v>
      </c>
      <c r="AZ879" s="5"/>
      <c r="BA879" s="5"/>
      <c r="BB879" s="5"/>
      <c r="BC879" s="5">
        <v>1</v>
      </c>
      <c r="BD879" s="5">
        <v>1</v>
      </c>
    </row>
    <row r="880" spans="51:56">
      <c r="AY880">
        <v>52992405</v>
      </c>
      <c r="AZ880" s="5"/>
      <c r="BA880" s="5"/>
      <c r="BB880" s="5"/>
      <c r="BC880" s="5">
        <v>1</v>
      </c>
      <c r="BD880" s="5">
        <v>1</v>
      </c>
    </row>
    <row r="881" spans="51:56">
      <c r="AY881">
        <v>1136881685</v>
      </c>
      <c r="AZ881" s="5"/>
      <c r="BA881" s="5"/>
      <c r="BB881" s="5"/>
      <c r="BC881" s="5">
        <v>1</v>
      </c>
      <c r="BD881" s="5">
        <v>1</v>
      </c>
    </row>
    <row r="882" spans="51:56">
      <c r="AY882">
        <v>37728161</v>
      </c>
      <c r="AZ882" s="5">
        <v>1</v>
      </c>
      <c r="BA882" s="5"/>
      <c r="BB882" s="5"/>
      <c r="BC882" s="5"/>
      <c r="BD882" s="5">
        <v>1</v>
      </c>
    </row>
    <row r="883" spans="51:56">
      <c r="AY883">
        <v>1053779954</v>
      </c>
      <c r="AZ883" s="5">
        <v>1</v>
      </c>
      <c r="BA883" s="5"/>
      <c r="BB883" s="5"/>
      <c r="BC883" s="5"/>
      <c r="BD883" s="5">
        <v>1</v>
      </c>
    </row>
    <row r="884" spans="51:56">
      <c r="AZ884" s="1">
        <f>COUNT(AZ6:AZ882)</f>
        <v>284</v>
      </c>
      <c r="BA884" s="1">
        <f t="shared" ref="BA884:BC884" si="3">COUNT(BA6:BA882)</f>
        <v>374</v>
      </c>
      <c r="BB884" s="1">
        <f t="shared" si="3"/>
        <v>436</v>
      </c>
      <c r="BC884" s="1">
        <f t="shared" si="3"/>
        <v>558</v>
      </c>
      <c r="BD884" s="1"/>
    </row>
    <row r="918" ht="15.75" customHeight="1"/>
  </sheetData>
  <pageMargins left="0.7" right="0.7" top="0.75" bottom="0.75" header="0.3" footer="0.3"/>
  <pageSetup paperSize="9" orientation="portrait" r:id="rId1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workbookViewId="0">
      <selection activeCell="C4" sqref="C4"/>
    </sheetView>
  </sheetViews>
  <sheetFormatPr baseColWidth="10" defaultColWidth="11.42578125" defaultRowHeight="15"/>
  <cols>
    <col min="2" max="2" width="27.28515625" bestFit="1" customWidth="1"/>
    <col min="3" max="3" width="7.5703125" customWidth="1"/>
    <col min="4" max="4" width="14.28515625" bestFit="1" customWidth="1"/>
    <col min="5" max="5" width="7.5703125" customWidth="1"/>
    <col min="6" max="6" width="12.5703125" bestFit="1" customWidth="1"/>
    <col min="7" max="7" width="8.85546875" customWidth="1"/>
    <col min="8" max="8" width="14.28515625" bestFit="1" customWidth="1"/>
    <col min="9" max="9" width="7.5703125" customWidth="1"/>
    <col min="10" max="10" width="13.42578125" bestFit="1" customWidth="1"/>
    <col min="12" max="12" width="14.140625" bestFit="1" customWidth="1"/>
  </cols>
  <sheetData>
    <row r="1" spans="1:13" ht="18" customHeight="1">
      <c r="A1" s="177" t="s">
        <v>5143</v>
      </c>
      <c r="B1" s="178" t="s">
        <v>5144</v>
      </c>
      <c r="C1" s="179" t="s">
        <v>5145</v>
      </c>
      <c r="D1" s="177"/>
      <c r="E1" s="179" t="s">
        <v>5146</v>
      </c>
      <c r="F1" s="177"/>
      <c r="G1" s="179" t="s">
        <v>5147</v>
      </c>
      <c r="H1" s="177"/>
      <c r="I1" s="177" t="s">
        <v>5148</v>
      </c>
      <c r="J1" s="177"/>
    </row>
    <row r="2" spans="1:13" ht="18">
      <c r="A2" s="177"/>
      <c r="B2" s="178"/>
      <c r="C2" s="80" t="s">
        <v>5149</v>
      </c>
      <c r="D2" s="80" t="s">
        <v>5150</v>
      </c>
      <c r="E2" s="80" t="s">
        <v>5149</v>
      </c>
      <c r="F2" s="80" t="s">
        <v>5150</v>
      </c>
      <c r="G2" s="80" t="s">
        <v>5151</v>
      </c>
      <c r="H2" s="80" t="s">
        <v>5152</v>
      </c>
      <c r="I2" s="80" t="s">
        <v>5149</v>
      </c>
      <c r="J2" s="80" t="s">
        <v>5150</v>
      </c>
    </row>
    <row r="3" spans="1:13">
      <c r="A3" s="181" t="s">
        <v>5153</v>
      </c>
      <c r="B3" s="181"/>
      <c r="C3" s="81">
        <f>SUM(C4:C10)</f>
        <v>843</v>
      </c>
      <c r="D3" s="83">
        <f t="shared" ref="D3:J3" si="0">SUM(D4:D10)</f>
        <v>64329795192</v>
      </c>
      <c r="E3" s="81">
        <f t="shared" si="0"/>
        <v>305</v>
      </c>
      <c r="F3" s="83">
        <f t="shared" si="0"/>
        <v>5577320919</v>
      </c>
      <c r="G3" s="81">
        <f t="shared" si="0"/>
        <v>1148</v>
      </c>
      <c r="H3" s="83">
        <f t="shared" si="0"/>
        <v>69907116111</v>
      </c>
      <c r="I3" s="81">
        <f t="shared" si="0"/>
        <v>377</v>
      </c>
      <c r="J3" s="83">
        <f t="shared" si="0"/>
        <v>34701539958</v>
      </c>
    </row>
    <row r="4" spans="1:13">
      <c r="A4" s="182"/>
      <c r="B4" s="84" t="s">
        <v>98</v>
      </c>
      <c r="C4" s="85">
        <v>14</v>
      </c>
      <c r="D4" s="86">
        <v>37140450462</v>
      </c>
      <c r="E4" s="85">
        <v>1</v>
      </c>
      <c r="F4" s="86">
        <v>8629250</v>
      </c>
      <c r="G4" s="85">
        <v>15</v>
      </c>
      <c r="H4" s="86">
        <v>37149079712</v>
      </c>
      <c r="I4" s="85">
        <v>6</v>
      </c>
      <c r="J4" s="86">
        <v>25352144956</v>
      </c>
    </row>
    <row r="5" spans="1:13">
      <c r="A5" s="182"/>
      <c r="B5" s="84" t="s">
        <v>1168</v>
      </c>
      <c r="C5" s="85">
        <v>767</v>
      </c>
      <c r="D5" s="86">
        <v>27034809000</v>
      </c>
      <c r="E5" s="85">
        <v>297</v>
      </c>
      <c r="F5" s="86">
        <v>5208691669</v>
      </c>
      <c r="G5" s="85">
        <v>1064</v>
      </c>
      <c r="H5" s="86">
        <v>32243500669</v>
      </c>
      <c r="I5" s="85">
        <v>327</v>
      </c>
      <c r="J5" s="86">
        <v>8989395002</v>
      </c>
      <c r="L5" s="94"/>
      <c r="M5" s="94"/>
    </row>
    <row r="6" spans="1:13">
      <c r="A6" s="182"/>
      <c r="B6" s="84" t="s">
        <v>127</v>
      </c>
      <c r="C6" s="85">
        <v>1</v>
      </c>
      <c r="D6" s="86">
        <v>147768000</v>
      </c>
      <c r="E6" s="85"/>
      <c r="F6" s="86"/>
      <c r="G6" s="85">
        <v>1</v>
      </c>
      <c r="H6" s="86">
        <v>147768000</v>
      </c>
      <c r="I6" s="85"/>
      <c r="J6" s="86"/>
    </row>
    <row r="7" spans="1:13">
      <c r="A7" s="182"/>
      <c r="B7" s="84" t="s">
        <v>476</v>
      </c>
      <c r="C7" s="85"/>
      <c r="D7" s="86"/>
      <c r="E7" s="85">
        <v>1</v>
      </c>
      <c r="F7" s="86">
        <v>360000000</v>
      </c>
      <c r="G7" s="85">
        <v>1</v>
      </c>
      <c r="H7" s="86">
        <v>360000000</v>
      </c>
      <c r="I7" s="85">
        <v>1</v>
      </c>
      <c r="J7" s="86">
        <v>360000000</v>
      </c>
    </row>
    <row r="8" spans="1:13">
      <c r="A8" s="182"/>
      <c r="B8" s="84" t="s">
        <v>294</v>
      </c>
      <c r="C8" s="87">
        <v>1</v>
      </c>
      <c r="D8" s="88">
        <v>6767730</v>
      </c>
      <c r="E8" s="87"/>
      <c r="F8" s="88"/>
      <c r="G8" s="85">
        <v>1</v>
      </c>
      <c r="H8" s="88">
        <v>6767730</v>
      </c>
      <c r="I8" s="85"/>
      <c r="J8" s="88"/>
    </row>
    <row r="9" spans="1:13">
      <c r="A9" s="182"/>
      <c r="B9" s="84" t="s">
        <v>693</v>
      </c>
      <c r="C9" s="87">
        <v>1</v>
      </c>
      <c r="D9" s="88">
        <v>0</v>
      </c>
      <c r="E9" s="87"/>
      <c r="F9" s="88"/>
      <c r="G9" s="85">
        <v>1</v>
      </c>
      <c r="H9" s="88">
        <v>0</v>
      </c>
      <c r="I9" s="85">
        <v>1</v>
      </c>
      <c r="J9" s="88">
        <v>0</v>
      </c>
    </row>
    <row r="10" spans="1:13">
      <c r="A10" s="182"/>
      <c r="B10" s="84" t="s">
        <v>250</v>
      </c>
      <c r="C10" s="87">
        <v>59</v>
      </c>
      <c r="D10" s="88">
        <v>0</v>
      </c>
      <c r="E10" s="85">
        <v>6</v>
      </c>
      <c r="F10" s="88">
        <v>0</v>
      </c>
      <c r="G10" s="85">
        <v>65</v>
      </c>
      <c r="H10" s="88">
        <v>0</v>
      </c>
      <c r="I10" s="85">
        <v>42</v>
      </c>
      <c r="J10" s="88">
        <v>0</v>
      </c>
    </row>
    <row r="11" spans="1:13">
      <c r="A11" s="181" t="s">
        <v>5154</v>
      </c>
      <c r="B11" s="181"/>
      <c r="C11" s="81">
        <f>SUM(C12:C15)</f>
        <v>10</v>
      </c>
      <c r="D11" s="83">
        <f>SUM(D12:D15)</f>
        <v>4007031963</v>
      </c>
      <c r="E11" s="81">
        <f t="shared" ref="E11:J11" si="1">SUM(E12:E15)</f>
        <v>0</v>
      </c>
      <c r="F11" s="83">
        <f t="shared" si="1"/>
        <v>0</v>
      </c>
      <c r="G11" s="81">
        <f t="shared" si="1"/>
        <v>10</v>
      </c>
      <c r="H11" s="83">
        <f t="shared" si="1"/>
        <v>4007031963</v>
      </c>
      <c r="I11" s="81">
        <f t="shared" si="1"/>
        <v>4</v>
      </c>
      <c r="J11" s="83">
        <f t="shared" si="1"/>
        <v>2502853781</v>
      </c>
    </row>
    <row r="12" spans="1:13">
      <c r="A12" s="181"/>
      <c r="B12" s="84" t="s">
        <v>127</v>
      </c>
      <c r="C12" s="87"/>
      <c r="D12" s="88"/>
      <c r="E12" s="85"/>
      <c r="F12" s="88"/>
      <c r="G12" s="85"/>
      <c r="H12" s="88"/>
      <c r="I12" s="85"/>
      <c r="J12" s="88"/>
    </row>
    <row r="13" spans="1:13">
      <c r="A13" s="181"/>
      <c r="B13" s="84" t="s">
        <v>82</v>
      </c>
      <c r="C13" s="87">
        <v>2</v>
      </c>
      <c r="D13" s="88">
        <v>154000000</v>
      </c>
      <c r="E13" s="87"/>
      <c r="F13" s="88"/>
      <c r="G13" s="85">
        <v>2</v>
      </c>
      <c r="H13" s="88">
        <v>154000000</v>
      </c>
      <c r="I13" s="85">
        <v>2</v>
      </c>
      <c r="J13" s="88">
        <v>154000000</v>
      </c>
    </row>
    <row r="14" spans="1:13">
      <c r="A14" s="181"/>
      <c r="B14" s="84" t="s">
        <v>61</v>
      </c>
      <c r="C14" s="85">
        <v>8</v>
      </c>
      <c r="D14" s="86">
        <v>3853031963</v>
      </c>
      <c r="E14" s="85"/>
      <c r="F14" s="86"/>
      <c r="G14" s="85">
        <v>8</v>
      </c>
      <c r="H14" s="86">
        <v>3853031963</v>
      </c>
      <c r="I14" s="85">
        <v>2</v>
      </c>
      <c r="J14" s="86">
        <v>2348853781</v>
      </c>
    </row>
    <row r="15" spans="1:13">
      <c r="A15" s="181"/>
      <c r="B15" s="84" t="s">
        <v>376</v>
      </c>
      <c r="C15" s="85"/>
      <c r="D15" s="86"/>
      <c r="E15" s="85"/>
      <c r="F15" s="86"/>
      <c r="G15" s="85"/>
      <c r="H15" s="86"/>
      <c r="I15" s="85"/>
      <c r="J15" s="86"/>
    </row>
    <row r="16" spans="1:13">
      <c r="A16" s="181" t="s">
        <v>5155</v>
      </c>
      <c r="B16" s="181"/>
      <c r="C16" s="81">
        <f>SUM(C17:C22)</f>
        <v>6</v>
      </c>
      <c r="D16" s="83">
        <f>SUM(D17:D22)</f>
        <v>124652508</v>
      </c>
      <c r="E16" s="81">
        <f t="shared" ref="E16:J16" si="2">SUM(E17:E22)</f>
        <v>0</v>
      </c>
      <c r="F16" s="83">
        <f t="shared" si="2"/>
        <v>0</v>
      </c>
      <c r="G16" s="81">
        <f t="shared" si="2"/>
        <v>6</v>
      </c>
      <c r="H16" s="83">
        <f t="shared" si="2"/>
        <v>124652508</v>
      </c>
      <c r="I16" s="81">
        <f t="shared" si="2"/>
        <v>1</v>
      </c>
      <c r="J16" s="83">
        <f t="shared" si="2"/>
        <v>44999802</v>
      </c>
    </row>
    <row r="17" spans="1:10">
      <c r="A17" s="182"/>
      <c r="B17" s="84" t="s">
        <v>127</v>
      </c>
      <c r="C17" s="85">
        <v>3</v>
      </c>
      <c r="D17" s="86">
        <v>53293957</v>
      </c>
      <c r="E17" s="85"/>
      <c r="F17" s="86"/>
      <c r="G17" s="85">
        <v>3</v>
      </c>
      <c r="H17" s="86">
        <v>53293957</v>
      </c>
      <c r="I17" s="85"/>
      <c r="J17" s="86"/>
    </row>
    <row r="18" spans="1:10">
      <c r="A18" s="182"/>
      <c r="B18" s="84" t="s">
        <v>82</v>
      </c>
      <c r="C18" s="85">
        <v>2</v>
      </c>
      <c r="D18" s="86">
        <v>48275302</v>
      </c>
      <c r="E18" s="85"/>
      <c r="F18" s="86"/>
      <c r="G18" s="85">
        <v>2</v>
      </c>
      <c r="H18" s="86">
        <v>48275302</v>
      </c>
      <c r="I18" s="85">
        <v>1</v>
      </c>
      <c r="J18" s="86">
        <v>44999802</v>
      </c>
    </row>
    <row r="19" spans="1:10">
      <c r="A19" s="182"/>
      <c r="B19" s="84" t="s">
        <v>61</v>
      </c>
      <c r="C19" s="85"/>
      <c r="D19" s="86"/>
      <c r="E19" s="87"/>
      <c r="F19" s="86"/>
      <c r="G19" s="85"/>
      <c r="H19" s="86"/>
      <c r="I19" s="85"/>
      <c r="J19" s="86"/>
    </row>
    <row r="20" spans="1:10">
      <c r="A20" s="182"/>
      <c r="B20" s="84" t="s">
        <v>110</v>
      </c>
      <c r="C20" s="85">
        <v>1</v>
      </c>
      <c r="D20" s="86">
        <v>23083249</v>
      </c>
      <c r="E20" s="85"/>
      <c r="F20" s="86"/>
      <c r="G20" s="85">
        <v>1</v>
      </c>
      <c r="H20" s="86">
        <v>23083249</v>
      </c>
      <c r="I20" s="85"/>
      <c r="J20" s="86"/>
    </row>
    <row r="21" spans="1:10">
      <c r="A21" s="182"/>
      <c r="B21" s="84" t="s">
        <v>376</v>
      </c>
      <c r="C21" s="87"/>
      <c r="D21" s="88"/>
      <c r="E21" s="87"/>
      <c r="F21" s="88"/>
      <c r="G21" s="85"/>
      <c r="H21" s="88"/>
      <c r="I21" s="85"/>
      <c r="J21" s="88"/>
    </row>
    <row r="22" spans="1:10">
      <c r="A22" s="182"/>
      <c r="B22" s="84" t="s">
        <v>294</v>
      </c>
      <c r="C22" s="87"/>
      <c r="D22" s="88"/>
      <c r="E22" s="85"/>
      <c r="F22" s="88"/>
      <c r="G22" s="85"/>
      <c r="H22" s="88"/>
      <c r="I22" s="85"/>
      <c r="J22" s="88"/>
    </row>
    <row r="23" spans="1:10">
      <c r="A23" s="181" t="s">
        <v>5156</v>
      </c>
      <c r="B23" s="181"/>
      <c r="C23" s="81">
        <f>SUM(C24:C27)</f>
        <v>21</v>
      </c>
      <c r="D23" s="83">
        <f>SUM(D24:D27)</f>
        <v>44943951860</v>
      </c>
      <c r="E23" s="81">
        <f t="shared" ref="E23:J23" si="3">SUM(E24:E27)</f>
        <v>1</v>
      </c>
      <c r="F23" s="83">
        <f t="shared" si="3"/>
        <v>1978319611</v>
      </c>
      <c r="G23" s="81">
        <f t="shared" si="3"/>
        <v>22</v>
      </c>
      <c r="H23" s="83">
        <f t="shared" si="3"/>
        <v>46922271471</v>
      </c>
      <c r="I23" s="81">
        <f t="shared" si="3"/>
        <v>8</v>
      </c>
      <c r="J23" s="83">
        <f t="shared" si="3"/>
        <v>27143805965</v>
      </c>
    </row>
    <row r="24" spans="1:10">
      <c r="A24" s="182"/>
      <c r="B24" s="84" t="s">
        <v>398</v>
      </c>
      <c r="C24" s="85">
        <v>7</v>
      </c>
      <c r="D24" s="86">
        <v>32132379657</v>
      </c>
      <c r="E24" s="85"/>
      <c r="F24" s="86"/>
      <c r="G24" s="85">
        <v>7</v>
      </c>
      <c r="H24" s="86">
        <v>32132379657</v>
      </c>
      <c r="I24" s="85">
        <v>1</v>
      </c>
      <c r="J24" s="86">
        <v>19244203657</v>
      </c>
    </row>
    <row r="25" spans="1:10">
      <c r="A25" s="182"/>
      <c r="B25" s="84" t="s">
        <v>127</v>
      </c>
      <c r="C25" s="85">
        <v>13</v>
      </c>
      <c r="D25" s="86">
        <v>11806572203</v>
      </c>
      <c r="E25" s="85">
        <v>1</v>
      </c>
      <c r="F25" s="86">
        <v>1978319611</v>
      </c>
      <c r="G25" s="85">
        <v>14</v>
      </c>
      <c r="H25" s="86">
        <v>13784891814</v>
      </c>
      <c r="I25" s="85">
        <v>7</v>
      </c>
      <c r="J25" s="86">
        <v>7899602308</v>
      </c>
    </row>
    <row r="26" spans="1:10">
      <c r="A26" s="182"/>
      <c r="B26" s="84" t="s">
        <v>82</v>
      </c>
      <c r="C26" s="87"/>
      <c r="D26" s="88"/>
      <c r="E26" s="85"/>
      <c r="F26" s="88"/>
      <c r="G26" s="85"/>
      <c r="H26" s="88"/>
      <c r="I26" s="85"/>
      <c r="J26" s="88"/>
    </row>
    <row r="27" spans="1:10">
      <c r="A27" s="182"/>
      <c r="B27" s="84" t="s">
        <v>110</v>
      </c>
      <c r="C27" s="87">
        <v>1</v>
      </c>
      <c r="D27" s="88">
        <v>1005000000</v>
      </c>
      <c r="E27" s="87"/>
      <c r="F27" s="88"/>
      <c r="G27" s="85">
        <v>1</v>
      </c>
      <c r="H27" s="88">
        <v>1005000000</v>
      </c>
      <c r="I27" s="85"/>
      <c r="J27" s="88"/>
    </row>
    <row r="28" spans="1:10">
      <c r="A28" s="181" t="s">
        <v>5157</v>
      </c>
      <c r="B28" s="181"/>
      <c r="C28" s="81">
        <f t="shared" ref="C28:D28" si="4">SUM(C29,C35,C40,C42,C44)</f>
        <v>55</v>
      </c>
      <c r="D28" s="83">
        <f t="shared" si="4"/>
        <v>9030454854.1199989</v>
      </c>
      <c r="E28" s="81">
        <f t="shared" ref="E28" si="5">SUM(E29,E35,E40,E42,E44)</f>
        <v>4</v>
      </c>
      <c r="F28" s="83">
        <f t="shared" ref="F28" si="6">SUM(F29,F35,F40,F42,F44)</f>
        <v>536249591</v>
      </c>
      <c r="G28" s="81">
        <f t="shared" ref="G28" si="7">SUM(G29,G35,G40,G42,G44)</f>
        <v>59</v>
      </c>
      <c r="H28" s="83">
        <f t="shared" ref="H28" si="8">SUM(H29,H35,H40,H42,H44)</f>
        <v>9566704445.1199989</v>
      </c>
      <c r="I28" s="81">
        <f t="shared" ref="I28" si="9">SUM(I29,I35,I40,I42,I44)</f>
        <v>10</v>
      </c>
      <c r="J28" s="83">
        <f t="shared" ref="J28" si="10">SUM(J29,J35,J40,J42,J44)</f>
        <v>1917980476.3</v>
      </c>
    </row>
    <row r="29" spans="1:10">
      <c r="A29" s="180" t="s">
        <v>5158</v>
      </c>
      <c r="B29" s="180"/>
      <c r="C29" s="81">
        <f>SUM(C30:C34)</f>
        <v>18</v>
      </c>
      <c r="D29" s="83">
        <f>SUM(D30:D34)</f>
        <v>2999439319</v>
      </c>
      <c r="E29" s="81">
        <f t="shared" ref="E29:J29" si="11">SUM(E30:E34)</f>
        <v>1</v>
      </c>
      <c r="F29" s="83">
        <f t="shared" si="11"/>
        <v>313331927</v>
      </c>
      <c r="G29" s="81">
        <f t="shared" si="11"/>
        <v>19</v>
      </c>
      <c r="H29" s="83">
        <f t="shared" si="11"/>
        <v>3312771246</v>
      </c>
      <c r="I29" s="81">
        <f t="shared" si="11"/>
        <v>3</v>
      </c>
      <c r="J29" s="83">
        <f t="shared" si="11"/>
        <v>856116227</v>
      </c>
    </row>
    <row r="30" spans="1:10">
      <c r="A30" s="182"/>
      <c r="B30" s="84" t="s">
        <v>5159</v>
      </c>
      <c r="C30" s="85">
        <v>2</v>
      </c>
      <c r="D30" s="86">
        <v>547111120</v>
      </c>
      <c r="E30" s="85"/>
      <c r="F30" s="86"/>
      <c r="G30" s="85">
        <v>2</v>
      </c>
      <c r="H30" s="86">
        <v>547111120</v>
      </c>
      <c r="I30" s="85">
        <v>1</v>
      </c>
      <c r="J30" s="86">
        <v>450000000</v>
      </c>
    </row>
    <row r="31" spans="1:10">
      <c r="A31" s="182"/>
      <c r="B31" s="84" t="s">
        <v>127</v>
      </c>
      <c r="C31" s="85">
        <v>12</v>
      </c>
      <c r="D31" s="86">
        <v>1931559638</v>
      </c>
      <c r="E31" s="85"/>
      <c r="F31" s="86"/>
      <c r="G31" s="85">
        <v>12</v>
      </c>
      <c r="H31" s="86">
        <v>1931559638</v>
      </c>
      <c r="I31" s="85">
        <v>1</v>
      </c>
      <c r="J31" s="86">
        <v>92784300</v>
      </c>
    </row>
    <row r="32" spans="1:10">
      <c r="A32" s="182"/>
      <c r="B32" s="84" t="s">
        <v>82</v>
      </c>
      <c r="C32" s="85"/>
      <c r="D32" s="86"/>
      <c r="E32" s="85"/>
      <c r="F32" s="86"/>
      <c r="G32" s="85"/>
      <c r="H32" s="86"/>
      <c r="I32" s="85"/>
      <c r="J32" s="86"/>
    </row>
    <row r="33" spans="1:10">
      <c r="A33" s="182"/>
      <c r="B33" s="84" t="s">
        <v>110</v>
      </c>
      <c r="C33" s="87">
        <v>3</v>
      </c>
      <c r="D33" s="88">
        <v>216323112</v>
      </c>
      <c r="E33" s="85"/>
      <c r="F33" s="88"/>
      <c r="G33" s="85">
        <v>3</v>
      </c>
      <c r="H33" s="88">
        <v>216323112</v>
      </c>
      <c r="I33" s="85"/>
      <c r="J33" s="88"/>
    </row>
    <row r="34" spans="1:10">
      <c r="A34" s="182"/>
      <c r="B34" s="84" t="s">
        <v>294</v>
      </c>
      <c r="C34" s="87">
        <v>1</v>
      </c>
      <c r="D34" s="88">
        <v>304445449</v>
      </c>
      <c r="E34" s="85">
        <v>1</v>
      </c>
      <c r="F34" s="88">
        <v>313331927</v>
      </c>
      <c r="G34" s="85">
        <v>2</v>
      </c>
      <c r="H34" s="88">
        <v>617777376</v>
      </c>
      <c r="I34" s="85">
        <v>1</v>
      </c>
      <c r="J34" s="88">
        <v>313331927</v>
      </c>
    </row>
    <row r="35" spans="1:10">
      <c r="A35" s="180" t="s">
        <v>5160</v>
      </c>
      <c r="B35" s="180"/>
      <c r="C35" s="81">
        <f>SUM(C36:C39)</f>
        <v>14</v>
      </c>
      <c r="D35" s="83">
        <f>SUM(D36:D39)</f>
        <v>3569559135</v>
      </c>
      <c r="E35" s="81">
        <f t="shared" ref="E35:J35" si="12">SUM(E36:E39)</f>
        <v>2</v>
      </c>
      <c r="F35" s="83">
        <f t="shared" si="12"/>
        <v>222703464</v>
      </c>
      <c r="G35" s="81">
        <f t="shared" si="12"/>
        <v>16</v>
      </c>
      <c r="H35" s="83">
        <f t="shared" si="12"/>
        <v>3792262599</v>
      </c>
      <c r="I35" s="81">
        <f t="shared" si="12"/>
        <v>2</v>
      </c>
      <c r="J35" s="83">
        <f t="shared" si="12"/>
        <v>222703464</v>
      </c>
    </row>
    <row r="36" spans="1:10">
      <c r="A36" s="182"/>
      <c r="B36" s="84" t="s">
        <v>127</v>
      </c>
      <c r="C36" s="85"/>
      <c r="D36" s="86"/>
      <c r="E36" s="85"/>
      <c r="F36" s="86"/>
      <c r="G36" s="85"/>
      <c r="H36" s="86"/>
      <c r="I36" s="85"/>
      <c r="J36" s="86"/>
    </row>
    <row r="37" spans="1:10">
      <c r="A37" s="182"/>
      <c r="B37" s="84" t="s">
        <v>82</v>
      </c>
      <c r="C37" s="85">
        <v>7</v>
      </c>
      <c r="D37" s="86">
        <v>2849767962</v>
      </c>
      <c r="E37" s="85">
        <v>2</v>
      </c>
      <c r="F37" s="86">
        <v>222703464</v>
      </c>
      <c r="G37" s="85">
        <v>9</v>
      </c>
      <c r="H37" s="86">
        <v>3072471426</v>
      </c>
      <c r="I37" s="85">
        <v>2</v>
      </c>
      <c r="J37" s="86">
        <v>222703464</v>
      </c>
    </row>
    <row r="38" spans="1:10">
      <c r="A38" s="182"/>
      <c r="B38" s="84" t="s">
        <v>110</v>
      </c>
      <c r="C38" s="85">
        <v>4</v>
      </c>
      <c r="D38" s="86">
        <v>719791173</v>
      </c>
      <c r="E38" s="85"/>
      <c r="F38" s="86"/>
      <c r="G38" s="85">
        <v>4</v>
      </c>
      <c r="H38" s="86">
        <v>719791173</v>
      </c>
      <c r="I38" s="85"/>
      <c r="J38" s="86"/>
    </row>
    <row r="39" spans="1:10">
      <c r="A39" s="182"/>
      <c r="B39" s="84" t="s">
        <v>693</v>
      </c>
      <c r="C39" s="87">
        <v>3</v>
      </c>
      <c r="D39" s="88">
        <v>0</v>
      </c>
      <c r="E39" s="87"/>
      <c r="F39" s="88"/>
      <c r="G39" s="85">
        <v>3</v>
      </c>
      <c r="H39" s="88">
        <v>0</v>
      </c>
      <c r="I39" s="85"/>
      <c r="J39" s="88"/>
    </row>
    <row r="40" spans="1:10" ht="27" customHeight="1">
      <c r="A40" s="180" t="s">
        <v>5161</v>
      </c>
      <c r="B40" s="180"/>
      <c r="C40" s="81">
        <f>SUM(C41:C41)</f>
        <v>0</v>
      </c>
      <c r="D40" s="83">
        <f>SUM(D41:D41)</f>
        <v>0</v>
      </c>
      <c r="E40" s="81">
        <f t="shared" ref="E40:J40" si="13">SUM(E41:E41)</f>
        <v>0</v>
      </c>
      <c r="F40" s="83">
        <f t="shared" si="13"/>
        <v>0</v>
      </c>
      <c r="G40" s="81">
        <f t="shared" si="13"/>
        <v>0</v>
      </c>
      <c r="H40" s="83">
        <f t="shared" si="13"/>
        <v>0</v>
      </c>
      <c r="I40" s="81">
        <f t="shared" si="13"/>
        <v>0</v>
      </c>
      <c r="J40" s="83">
        <f t="shared" si="13"/>
        <v>0</v>
      </c>
    </row>
    <row r="41" spans="1:10">
      <c r="A41" s="82"/>
      <c r="B41" s="84" t="s">
        <v>5162</v>
      </c>
      <c r="C41" s="85"/>
      <c r="D41" s="86"/>
      <c r="E41" s="85"/>
      <c r="F41" s="86"/>
      <c r="G41" s="85"/>
      <c r="H41" s="86"/>
      <c r="I41" s="85"/>
      <c r="J41" s="86"/>
    </row>
    <row r="42" spans="1:10" ht="18" customHeight="1">
      <c r="A42" s="180" t="s">
        <v>5163</v>
      </c>
      <c r="B42" s="180"/>
      <c r="C42" s="81">
        <f>SUM(C43:C43)</f>
        <v>23</v>
      </c>
      <c r="D42" s="83">
        <f>SUM(D43:D43)</f>
        <v>2461456400.1199999</v>
      </c>
      <c r="E42" s="81">
        <f t="shared" ref="E42" si="14">SUM(E43:E43)</f>
        <v>1</v>
      </c>
      <c r="F42" s="83">
        <f t="shared" ref="F42" si="15">SUM(F43:F43)</f>
        <v>214200</v>
      </c>
      <c r="G42" s="81">
        <f t="shared" ref="G42" si="16">SUM(G43:G43)</f>
        <v>24</v>
      </c>
      <c r="H42" s="83">
        <f t="shared" ref="H42" si="17">SUM(H43:H43)</f>
        <v>2461670600.1199999</v>
      </c>
      <c r="I42" s="81">
        <f t="shared" ref="I42" si="18">SUM(I43:I43)</f>
        <v>5</v>
      </c>
      <c r="J42" s="83">
        <f t="shared" ref="J42" si="19">SUM(J43:J43)</f>
        <v>839160785.29999995</v>
      </c>
    </row>
    <row r="43" spans="1:10">
      <c r="A43" s="82"/>
      <c r="B43" s="84" t="s">
        <v>1425</v>
      </c>
      <c r="C43" s="85">
        <v>23</v>
      </c>
      <c r="D43" s="86">
        <v>2461456400.1199999</v>
      </c>
      <c r="E43" s="85">
        <v>1</v>
      </c>
      <c r="F43" s="86">
        <v>214200</v>
      </c>
      <c r="G43" s="85">
        <v>24</v>
      </c>
      <c r="H43" s="86">
        <v>2461670600.1199999</v>
      </c>
      <c r="I43" s="85">
        <v>5</v>
      </c>
      <c r="J43" s="86">
        <v>839160785.29999995</v>
      </c>
    </row>
    <row r="44" spans="1:10" ht="18" customHeight="1">
      <c r="A44" s="181" t="s">
        <v>5164</v>
      </c>
      <c r="B44" s="181"/>
      <c r="C44" s="81">
        <f>SUM(C45:C45)</f>
        <v>0</v>
      </c>
      <c r="D44" s="83">
        <f>SUM(D45:D45)</f>
        <v>0</v>
      </c>
      <c r="E44" s="81">
        <f t="shared" ref="E44" si="20">SUM(E45:E45)</f>
        <v>0</v>
      </c>
      <c r="F44" s="83">
        <f t="shared" ref="F44" si="21">SUM(F45:F45)</f>
        <v>0</v>
      </c>
      <c r="G44" s="81">
        <f t="shared" ref="G44" si="22">SUM(G45:G45)</f>
        <v>0</v>
      </c>
      <c r="H44" s="83">
        <f t="shared" ref="H44" si="23">SUM(H45:H45)</f>
        <v>0</v>
      </c>
      <c r="I44" s="81">
        <f t="shared" ref="I44" si="24">SUM(I45:I45)</f>
        <v>0</v>
      </c>
      <c r="J44" s="83">
        <f t="shared" ref="J44" si="25">SUM(J45:J45)</f>
        <v>0</v>
      </c>
    </row>
    <row r="45" spans="1:10">
      <c r="A45" s="82"/>
      <c r="B45" s="84" t="s">
        <v>5162</v>
      </c>
      <c r="C45" s="85"/>
      <c r="D45" s="86"/>
      <c r="E45" s="85"/>
      <c r="F45" s="86"/>
      <c r="G45" s="85"/>
      <c r="H45" s="86"/>
      <c r="I45" s="85"/>
      <c r="J45" s="86"/>
    </row>
    <row r="46" spans="1:10">
      <c r="A46" s="181" t="s">
        <v>5165</v>
      </c>
      <c r="B46" s="181"/>
      <c r="C46" s="81">
        <f t="shared" ref="C46:J46" si="26">SUM(C3,C11,C16,C23,C28,C44)</f>
        <v>935</v>
      </c>
      <c r="D46" s="83">
        <f t="shared" si="26"/>
        <v>122435886377.12</v>
      </c>
      <c r="E46" s="81">
        <f t="shared" si="26"/>
        <v>310</v>
      </c>
      <c r="F46" s="83">
        <f t="shared" si="26"/>
        <v>8091890121</v>
      </c>
      <c r="G46" s="81">
        <f t="shared" si="26"/>
        <v>1245</v>
      </c>
      <c r="H46" s="83">
        <f t="shared" si="26"/>
        <v>130527776498.12</v>
      </c>
      <c r="I46" s="81">
        <f t="shared" si="26"/>
        <v>400</v>
      </c>
      <c r="J46" s="83">
        <f t="shared" si="26"/>
        <v>66311179982.300003</v>
      </c>
    </row>
    <row r="48" spans="1:10">
      <c r="C48" s="47">
        <v>935</v>
      </c>
      <c r="D48" s="48">
        <v>122435886377.12001</v>
      </c>
      <c r="E48" s="47">
        <v>310</v>
      </c>
      <c r="F48" s="48">
        <v>8091890121</v>
      </c>
      <c r="G48" s="47">
        <v>1245</v>
      </c>
      <c r="H48" s="48">
        <v>130527776498.12</v>
      </c>
      <c r="I48" s="47">
        <v>400</v>
      </c>
      <c r="J48" s="48">
        <v>66311179982.300003</v>
      </c>
    </row>
    <row r="49" spans="3:10">
      <c r="C49" s="47">
        <f t="shared" ref="C49:H49" si="27">C46-C48</f>
        <v>0</v>
      </c>
      <c r="D49" s="48">
        <f t="shared" si="27"/>
        <v>0</v>
      </c>
      <c r="E49" s="47">
        <f t="shared" si="27"/>
        <v>0</v>
      </c>
      <c r="F49" s="48">
        <f t="shared" si="27"/>
        <v>0</v>
      </c>
      <c r="G49" s="47">
        <f t="shared" si="27"/>
        <v>0</v>
      </c>
      <c r="H49" s="48">
        <f t="shared" si="27"/>
        <v>0</v>
      </c>
      <c r="I49" s="47">
        <f t="shared" ref="I49" si="28">I46-I48</f>
        <v>0</v>
      </c>
      <c r="J49" s="48">
        <f t="shared" ref="J49" si="29">J46-J48</f>
        <v>0</v>
      </c>
    </row>
  </sheetData>
  <mergeCells count="23">
    <mergeCell ref="A36:A39"/>
    <mergeCell ref="A40:B40"/>
    <mergeCell ref="A42:B42"/>
    <mergeCell ref="A44:B44"/>
    <mergeCell ref="A46:B46"/>
    <mergeCell ref="A35:B35"/>
    <mergeCell ref="A3:B3"/>
    <mergeCell ref="A4:A10"/>
    <mergeCell ref="A11:B11"/>
    <mergeCell ref="A12:A15"/>
    <mergeCell ref="A16:B16"/>
    <mergeCell ref="A17:A22"/>
    <mergeCell ref="A23:B23"/>
    <mergeCell ref="A24:A27"/>
    <mergeCell ref="A28:B28"/>
    <mergeCell ref="A29:B29"/>
    <mergeCell ref="A30:A34"/>
    <mergeCell ref="I1:J1"/>
    <mergeCell ref="A1:A2"/>
    <mergeCell ref="B1:B2"/>
    <mergeCell ref="C1:D1"/>
    <mergeCell ref="E1:F1"/>
    <mergeCell ref="G1:H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workbookViewId="0">
      <selection activeCell="B14" sqref="B14"/>
    </sheetView>
  </sheetViews>
  <sheetFormatPr baseColWidth="10" defaultColWidth="11.42578125" defaultRowHeight="15"/>
  <cols>
    <col min="1" max="1" width="54.85546875" bestFit="1" customWidth="1"/>
    <col min="2" max="2" width="21" bestFit="1" customWidth="1"/>
    <col min="3" max="3" width="17.85546875" bestFit="1" customWidth="1"/>
    <col min="4" max="4" width="16.5703125" bestFit="1" customWidth="1"/>
    <col min="5" max="5" width="19.42578125" bestFit="1" customWidth="1"/>
    <col min="6" max="6" width="20.42578125" bestFit="1" customWidth="1"/>
    <col min="7" max="7" width="24" customWidth="1"/>
    <col min="8" max="8" width="17.5703125" customWidth="1"/>
    <col min="10" max="10" width="14.42578125" customWidth="1"/>
    <col min="11" max="11" width="12.42578125" customWidth="1"/>
    <col min="12" max="12" width="12.85546875" customWidth="1"/>
    <col min="13" max="13" width="18.85546875" customWidth="1"/>
    <col min="14" max="14" width="14.7109375" customWidth="1"/>
    <col min="16" max="16" width="16" customWidth="1"/>
    <col min="17" max="17" width="11.85546875" customWidth="1"/>
    <col min="18" max="18" width="32" customWidth="1"/>
    <col min="19" max="19" width="18.42578125" customWidth="1"/>
    <col min="20" max="20" width="27.28515625" customWidth="1"/>
    <col min="21" max="21" width="14.85546875" customWidth="1"/>
    <col min="22" max="22" width="32.42578125" customWidth="1"/>
    <col min="23" max="23" width="12.7109375" customWidth="1"/>
    <col min="24" max="24" width="14.5703125" customWidth="1"/>
    <col min="26" max="26" width="30.140625" customWidth="1"/>
    <col min="28" max="28" width="14.5703125" customWidth="1"/>
    <col min="30" max="30" width="16.42578125" customWidth="1"/>
    <col min="31" max="31" width="27.7109375" customWidth="1"/>
    <col min="32" max="32" width="25.5703125" customWidth="1"/>
    <col min="33" max="33" width="30.140625" customWidth="1"/>
    <col min="34" max="34" width="24.42578125" customWidth="1"/>
    <col min="36" max="36" width="26" customWidth="1"/>
    <col min="37" max="37" width="32.140625" customWidth="1"/>
    <col min="38" max="38" width="23.7109375" customWidth="1"/>
    <col min="39" max="39" width="24.85546875" customWidth="1"/>
    <col min="40" max="40" width="20.5703125" customWidth="1"/>
    <col min="41" max="41" width="29.5703125" customWidth="1"/>
    <col min="42" max="42" width="22.5703125" customWidth="1"/>
    <col min="43" max="43" width="20.28515625" customWidth="1"/>
    <col min="45" max="45" width="19.42578125" customWidth="1"/>
    <col min="47" max="47" width="16.42578125" customWidth="1"/>
    <col min="48" max="48" width="13" customWidth="1"/>
    <col min="50" max="50" width="20" customWidth="1"/>
    <col min="51" max="51" width="22.7109375" customWidth="1"/>
    <col min="52" max="52" width="26.7109375" customWidth="1"/>
    <col min="53" max="53" width="19" customWidth="1"/>
    <col min="55" max="55" width="22.42578125" customWidth="1"/>
    <col min="56" max="56" width="16.140625" customWidth="1"/>
  </cols>
  <sheetData>
    <row r="1" spans="1:6">
      <c r="A1" s="3" t="s">
        <v>0</v>
      </c>
      <c r="B1" t="s">
        <v>5166</v>
      </c>
    </row>
    <row r="2" spans="1:6">
      <c r="A2" s="3" t="s">
        <v>24</v>
      </c>
      <c r="B2" t="s">
        <v>5093</v>
      </c>
    </row>
    <row r="4" spans="1:6">
      <c r="A4" s="3" t="s">
        <v>5167</v>
      </c>
      <c r="B4" s="5" t="s">
        <v>5168</v>
      </c>
      <c r="C4" s="5" t="s">
        <v>5169</v>
      </c>
      <c r="D4" s="5" t="s">
        <v>5170</v>
      </c>
      <c r="E4" s="5" t="s">
        <v>5171</v>
      </c>
      <c r="F4" s="5" t="s">
        <v>5172</v>
      </c>
    </row>
    <row r="5" spans="1:6">
      <c r="A5" s="4" t="s">
        <v>582</v>
      </c>
      <c r="B5">
        <v>1</v>
      </c>
      <c r="C5" s="51">
        <v>0</v>
      </c>
      <c r="D5" s="51">
        <v>0</v>
      </c>
      <c r="E5" s="51">
        <v>0</v>
      </c>
      <c r="F5" s="51">
        <v>0</v>
      </c>
    </row>
    <row r="6" spans="1:6">
      <c r="A6" s="4" t="s">
        <v>476</v>
      </c>
      <c r="B6">
        <v>7</v>
      </c>
      <c r="C6" s="51">
        <v>1343300000</v>
      </c>
      <c r="D6" s="51">
        <v>209200000</v>
      </c>
      <c r="E6" s="51">
        <v>0</v>
      </c>
      <c r="F6" s="51">
        <v>1552500000</v>
      </c>
    </row>
    <row r="7" spans="1:6">
      <c r="A7" s="4" t="s">
        <v>250</v>
      </c>
      <c r="B7" s="7">
        <v>131</v>
      </c>
      <c r="C7" s="51">
        <v>0</v>
      </c>
      <c r="D7" s="51">
        <v>0</v>
      </c>
      <c r="E7" s="51">
        <v>0</v>
      </c>
      <c r="F7" s="51">
        <v>0</v>
      </c>
    </row>
    <row r="8" spans="1:6">
      <c r="A8" s="4" t="s">
        <v>110</v>
      </c>
      <c r="B8">
        <v>29</v>
      </c>
      <c r="C8" s="51">
        <v>4248029564</v>
      </c>
      <c r="D8" s="51">
        <v>0</v>
      </c>
      <c r="E8" s="51">
        <v>0</v>
      </c>
      <c r="F8" s="51">
        <v>4248029564</v>
      </c>
    </row>
    <row r="9" spans="1:6">
      <c r="A9" s="4" t="s">
        <v>376</v>
      </c>
      <c r="B9">
        <v>8</v>
      </c>
      <c r="C9" s="51">
        <v>1137609296</v>
      </c>
      <c r="D9" s="51">
        <v>0</v>
      </c>
      <c r="E9" s="51">
        <v>0</v>
      </c>
      <c r="F9" s="51">
        <v>1137609296</v>
      </c>
    </row>
    <row r="10" spans="1:6">
      <c r="A10" s="4" t="s">
        <v>398</v>
      </c>
      <c r="B10">
        <v>24</v>
      </c>
      <c r="C10" s="51">
        <v>72253957094</v>
      </c>
      <c r="D10" s="51">
        <v>7555769835</v>
      </c>
      <c r="E10" s="51">
        <v>0</v>
      </c>
      <c r="F10" s="51">
        <v>79809726929</v>
      </c>
    </row>
    <row r="11" spans="1:6">
      <c r="A11" s="4" t="s">
        <v>5110</v>
      </c>
      <c r="B11">
        <v>2</v>
      </c>
      <c r="C11" s="51">
        <v>5773184275</v>
      </c>
      <c r="D11" s="51">
        <v>0</v>
      </c>
      <c r="E11" s="51">
        <v>4063145923</v>
      </c>
      <c r="F11" s="51">
        <v>9836330198</v>
      </c>
    </row>
    <row r="12" spans="1:6">
      <c r="A12" s="4" t="s">
        <v>98</v>
      </c>
      <c r="B12" s="7">
        <v>44</v>
      </c>
      <c r="C12" s="51">
        <v>92945856650</v>
      </c>
      <c r="D12" s="51">
        <v>2056634214</v>
      </c>
      <c r="E12" s="51">
        <v>4050805199</v>
      </c>
      <c r="F12" s="51">
        <v>99053296063</v>
      </c>
    </row>
    <row r="13" spans="1:6">
      <c r="A13" s="4" t="s">
        <v>61</v>
      </c>
      <c r="B13">
        <v>18</v>
      </c>
      <c r="C13" s="51">
        <v>7735811116</v>
      </c>
      <c r="D13" s="51">
        <v>1149188100</v>
      </c>
      <c r="E13" s="51">
        <v>0</v>
      </c>
      <c r="F13" s="51">
        <v>8884999216</v>
      </c>
    </row>
    <row r="14" spans="1:6">
      <c r="A14" s="4" t="s">
        <v>1425</v>
      </c>
      <c r="B14">
        <v>78</v>
      </c>
      <c r="C14" s="51">
        <v>7516854006.7600002</v>
      </c>
      <c r="D14" s="51">
        <v>665801848.29999995</v>
      </c>
      <c r="E14" s="51">
        <v>0</v>
      </c>
      <c r="F14" s="51">
        <v>8182655855.0600004</v>
      </c>
    </row>
    <row r="15" spans="1:6">
      <c r="A15" s="4" t="s">
        <v>693</v>
      </c>
      <c r="B15">
        <v>4</v>
      </c>
      <c r="C15" s="51">
        <v>0</v>
      </c>
      <c r="D15" s="51">
        <v>0</v>
      </c>
      <c r="E15" s="51">
        <v>0</v>
      </c>
      <c r="F15" s="51">
        <v>0</v>
      </c>
    </row>
    <row r="16" spans="1:6">
      <c r="A16" s="4" t="s">
        <v>127</v>
      </c>
      <c r="B16">
        <v>101</v>
      </c>
      <c r="C16" s="51">
        <v>48679120484</v>
      </c>
      <c r="D16" s="51">
        <v>2052960137</v>
      </c>
      <c r="E16" s="51">
        <v>0</v>
      </c>
      <c r="F16" s="51">
        <v>50732080621</v>
      </c>
    </row>
    <row r="17" spans="1:6">
      <c r="A17" s="4" t="s">
        <v>1168</v>
      </c>
      <c r="B17" s="7">
        <v>2363</v>
      </c>
      <c r="C17" s="51">
        <v>66797224908</v>
      </c>
      <c r="D17" s="51">
        <v>9582312725</v>
      </c>
      <c r="E17" s="51">
        <v>0</v>
      </c>
      <c r="F17" s="51">
        <v>76379537633</v>
      </c>
    </row>
    <row r="18" spans="1:6">
      <c r="A18" s="4" t="s">
        <v>294</v>
      </c>
      <c r="B18" s="7">
        <v>8</v>
      </c>
      <c r="C18" s="51">
        <v>912820561</v>
      </c>
      <c r="D18" s="51">
        <v>117743766</v>
      </c>
      <c r="E18" s="51">
        <v>0</v>
      </c>
      <c r="F18" s="51">
        <v>1030564327</v>
      </c>
    </row>
    <row r="19" spans="1:6">
      <c r="A19" s="4" t="s">
        <v>82</v>
      </c>
      <c r="B19">
        <v>51</v>
      </c>
      <c r="C19" s="51">
        <v>10318941265</v>
      </c>
      <c r="D19" s="51">
        <v>1177291982</v>
      </c>
      <c r="E19" s="51">
        <v>0</v>
      </c>
      <c r="F19" s="51">
        <v>11496233247</v>
      </c>
    </row>
    <row r="20" spans="1:6">
      <c r="A20" s="4" t="s">
        <v>5173</v>
      </c>
      <c r="C20" s="51"/>
      <c r="D20" s="51"/>
      <c r="E20" s="51"/>
      <c r="F20" s="51"/>
    </row>
    <row r="21" spans="1:6">
      <c r="A21" s="4" t="s">
        <v>5100</v>
      </c>
      <c r="B21">
        <v>2869</v>
      </c>
      <c r="C21" s="51">
        <v>319662709219.76001</v>
      </c>
      <c r="D21" s="51">
        <v>24566902607.299999</v>
      </c>
      <c r="E21" s="51">
        <v>8113951122</v>
      </c>
      <c r="F21" s="51">
        <v>352343562949.06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9"/>
  <sheetViews>
    <sheetView topLeftCell="A62" workbookViewId="0">
      <selection activeCell="C95" sqref="C95"/>
    </sheetView>
  </sheetViews>
  <sheetFormatPr baseColWidth="10" defaultColWidth="9.140625" defaultRowHeight="15"/>
  <cols>
    <col min="1" max="1" width="37.7109375" bestFit="1" customWidth="1"/>
    <col min="2" max="2" width="21" bestFit="1" customWidth="1"/>
    <col min="3" max="3" width="13.7109375" bestFit="1" customWidth="1"/>
    <col min="4" max="4" width="5.42578125" bestFit="1" customWidth="1"/>
    <col min="5" max="5" width="16.5703125" bestFit="1" customWidth="1"/>
    <col min="6" max="6" width="9.5703125" bestFit="1" customWidth="1"/>
    <col min="7" max="7" width="16.5703125" bestFit="1" customWidth="1"/>
    <col min="8" max="8" width="14.5703125" bestFit="1" customWidth="1"/>
    <col min="9" max="9" width="16.5703125" bestFit="1" customWidth="1"/>
    <col min="10" max="10" width="15.140625" bestFit="1" customWidth="1"/>
    <col min="11" max="11" width="15.42578125" bestFit="1" customWidth="1"/>
    <col min="12" max="12" width="20.28515625" bestFit="1" customWidth="1"/>
    <col min="13" max="13" width="17.7109375" bestFit="1" customWidth="1"/>
  </cols>
  <sheetData>
    <row r="1" spans="1:13">
      <c r="A1" s="7" t="s">
        <v>5091</v>
      </c>
    </row>
    <row r="2" spans="1:13">
      <c r="A2" s="7" t="s">
        <v>5092</v>
      </c>
    </row>
    <row r="3" spans="1:13">
      <c r="A3" s="8" t="s">
        <v>5174</v>
      </c>
    </row>
    <row r="5" spans="1:13">
      <c r="A5" s="3" t="s">
        <v>29</v>
      </c>
      <c r="B5" t="s">
        <v>5093</v>
      </c>
    </row>
    <row r="7" spans="1:13">
      <c r="B7" s="3" t="s">
        <v>0</v>
      </c>
    </row>
    <row r="8" spans="1:13">
      <c r="B8">
        <v>2020</v>
      </c>
      <c r="D8">
        <v>2021</v>
      </c>
      <c r="F8">
        <v>2022</v>
      </c>
      <c r="H8">
        <v>2023</v>
      </c>
      <c r="J8">
        <v>2024</v>
      </c>
      <c r="L8" t="s">
        <v>5175</v>
      </c>
      <c r="M8" t="s">
        <v>5176</v>
      </c>
    </row>
    <row r="9" spans="1:13" ht="60">
      <c r="A9" s="3" t="s">
        <v>5177</v>
      </c>
      <c r="B9" s="53" t="s">
        <v>5168</v>
      </c>
      <c r="C9" s="53" t="s">
        <v>5178</v>
      </c>
      <c r="D9" s="53" t="s">
        <v>5168</v>
      </c>
      <c r="E9" s="53" t="s">
        <v>5178</v>
      </c>
      <c r="F9" s="53" t="s">
        <v>5168</v>
      </c>
      <c r="G9" s="53" t="s">
        <v>5178</v>
      </c>
      <c r="H9" s="53" t="s">
        <v>5168</v>
      </c>
      <c r="I9" s="53" t="s">
        <v>5178</v>
      </c>
      <c r="J9" s="53" t="s">
        <v>5168</v>
      </c>
      <c r="K9" s="53" t="s">
        <v>5178</v>
      </c>
    </row>
    <row r="10" spans="1:13">
      <c r="A10" s="4" t="s">
        <v>902</v>
      </c>
      <c r="B10" s="1"/>
      <c r="C10" s="51"/>
      <c r="D10" s="1">
        <v>13</v>
      </c>
      <c r="E10" s="51">
        <v>5578605000</v>
      </c>
      <c r="F10" s="1">
        <v>22</v>
      </c>
      <c r="G10" s="51">
        <v>7206770633</v>
      </c>
      <c r="H10" s="1">
        <v>110</v>
      </c>
      <c r="I10" s="51">
        <v>58484294861.300003</v>
      </c>
      <c r="J10" s="1">
        <v>290</v>
      </c>
      <c r="K10" s="51">
        <v>7826885121</v>
      </c>
      <c r="L10" s="1">
        <v>435</v>
      </c>
      <c r="M10" s="51">
        <v>79096555615.300003</v>
      </c>
    </row>
    <row r="11" spans="1:13">
      <c r="A11" s="4" t="s">
        <v>69</v>
      </c>
      <c r="B11" s="1">
        <v>5</v>
      </c>
      <c r="C11" s="51">
        <v>938439199</v>
      </c>
      <c r="D11" s="1">
        <v>36</v>
      </c>
      <c r="E11" s="51">
        <v>7937713923</v>
      </c>
      <c r="F11" s="1">
        <v>17</v>
      </c>
      <c r="G11" s="51">
        <v>17796818058</v>
      </c>
      <c r="H11" s="1">
        <v>45</v>
      </c>
      <c r="I11" s="51">
        <v>32797823520</v>
      </c>
      <c r="J11" s="1"/>
      <c r="K11" s="51"/>
      <c r="L11" s="1">
        <v>103</v>
      </c>
      <c r="M11" s="51">
        <v>59470794700</v>
      </c>
    </row>
    <row r="12" spans="1:13">
      <c r="A12" s="4" t="s">
        <v>5100</v>
      </c>
      <c r="B12" s="1">
        <v>5</v>
      </c>
      <c r="C12" s="51">
        <v>938439199</v>
      </c>
      <c r="D12" s="1">
        <v>49</v>
      </c>
      <c r="E12" s="51">
        <v>13516318923</v>
      </c>
      <c r="F12" s="1">
        <v>39</v>
      </c>
      <c r="G12" s="51">
        <v>25003588691</v>
      </c>
      <c r="H12" s="1">
        <v>155</v>
      </c>
      <c r="I12" s="51">
        <v>91282118381.300003</v>
      </c>
      <c r="J12" s="1">
        <v>290</v>
      </c>
      <c r="K12" s="51">
        <v>7826885121</v>
      </c>
      <c r="L12" s="1">
        <v>538</v>
      </c>
      <c r="M12" s="51">
        <v>138567350315.29999</v>
      </c>
    </row>
    <row r="15" spans="1:13">
      <c r="A15" s="3" t="s">
        <v>29</v>
      </c>
      <c r="B15" t="s">
        <v>5093</v>
      </c>
    </row>
    <row r="17" spans="1:13">
      <c r="B17" s="3" t="s">
        <v>0</v>
      </c>
    </row>
    <row r="18" spans="1:13">
      <c r="B18">
        <v>2020</v>
      </c>
      <c r="D18">
        <v>2021</v>
      </c>
      <c r="F18">
        <v>2022</v>
      </c>
      <c r="H18">
        <v>2023</v>
      </c>
      <c r="J18">
        <v>2024</v>
      </c>
      <c r="L18" t="s">
        <v>5175</v>
      </c>
      <c r="M18" t="s">
        <v>5176</v>
      </c>
    </row>
    <row r="19" spans="1:13" ht="60">
      <c r="A19" s="52" t="s">
        <v>5177</v>
      </c>
      <c r="B19" s="53" t="s">
        <v>5168</v>
      </c>
      <c r="C19" s="53" t="s">
        <v>5178</v>
      </c>
      <c r="D19" s="53" t="s">
        <v>5168</v>
      </c>
      <c r="E19" s="53" t="s">
        <v>5178</v>
      </c>
      <c r="F19" s="53" t="s">
        <v>5168</v>
      </c>
      <c r="G19" s="53" t="s">
        <v>5178</v>
      </c>
      <c r="H19" s="53" t="s">
        <v>5168</v>
      </c>
      <c r="I19" s="53" t="s">
        <v>5178</v>
      </c>
      <c r="J19" s="53" t="s">
        <v>5168</v>
      </c>
      <c r="K19" s="53" t="s">
        <v>5178</v>
      </c>
    </row>
    <row r="20" spans="1:13">
      <c r="A20" s="4" t="s">
        <v>116</v>
      </c>
      <c r="B20" s="1">
        <v>1</v>
      </c>
      <c r="C20" s="51">
        <v>12139200</v>
      </c>
      <c r="D20" s="1">
        <v>4</v>
      </c>
      <c r="E20" s="51">
        <v>66724785</v>
      </c>
      <c r="F20" s="1">
        <v>1</v>
      </c>
      <c r="G20" s="51">
        <v>8000000</v>
      </c>
      <c r="H20" s="1">
        <v>9</v>
      </c>
      <c r="I20" s="51">
        <v>3373421627.3000002</v>
      </c>
      <c r="J20" s="1">
        <v>15</v>
      </c>
      <c r="K20" s="51">
        <v>3052017586</v>
      </c>
      <c r="L20" s="1">
        <v>30</v>
      </c>
      <c r="M20" s="51">
        <v>6512303198.3000002</v>
      </c>
    </row>
    <row r="21" spans="1:13">
      <c r="A21" s="11" t="s">
        <v>902</v>
      </c>
      <c r="B21" s="1"/>
      <c r="C21" s="51"/>
      <c r="D21" s="1"/>
      <c r="E21" s="51"/>
      <c r="F21" s="1"/>
      <c r="G21" s="51"/>
      <c r="H21" s="1">
        <v>4</v>
      </c>
      <c r="I21" s="51">
        <v>1713142536.3</v>
      </c>
      <c r="J21" s="1">
        <v>15</v>
      </c>
      <c r="K21" s="51">
        <v>3052017586</v>
      </c>
      <c r="L21" s="1">
        <v>19</v>
      </c>
      <c r="M21" s="51">
        <v>4765160122.3000002</v>
      </c>
    </row>
    <row r="22" spans="1:13">
      <c r="A22" s="11" t="s">
        <v>69</v>
      </c>
      <c r="B22" s="1">
        <v>1</v>
      </c>
      <c r="C22" s="51">
        <v>12139200</v>
      </c>
      <c r="D22" s="1">
        <v>4</v>
      </c>
      <c r="E22" s="51">
        <v>66724785</v>
      </c>
      <c r="F22" s="1">
        <v>1</v>
      </c>
      <c r="G22" s="51">
        <v>8000000</v>
      </c>
      <c r="H22" s="1">
        <v>5</v>
      </c>
      <c r="I22" s="51">
        <v>1660279091</v>
      </c>
      <c r="J22" s="1"/>
      <c r="K22" s="51"/>
      <c r="L22" s="1">
        <v>11</v>
      </c>
      <c r="M22" s="51">
        <v>1747143076</v>
      </c>
    </row>
    <row r="23" spans="1:13">
      <c r="A23" s="4" t="s">
        <v>256</v>
      </c>
      <c r="B23" s="1"/>
      <c r="C23" s="51"/>
      <c r="D23" s="1">
        <v>30</v>
      </c>
      <c r="E23" s="51">
        <v>0</v>
      </c>
      <c r="F23" s="1">
        <v>23</v>
      </c>
      <c r="G23" s="51">
        <v>178802210</v>
      </c>
      <c r="H23" s="1">
        <v>45</v>
      </c>
      <c r="I23" s="51">
        <v>219380592</v>
      </c>
      <c r="J23" s="1">
        <v>4</v>
      </c>
      <c r="K23" s="51">
        <v>55200000</v>
      </c>
      <c r="L23" s="1">
        <v>102</v>
      </c>
      <c r="M23" s="51">
        <v>453382802</v>
      </c>
    </row>
    <row r="24" spans="1:13">
      <c r="A24" s="11" t="s">
        <v>902</v>
      </c>
      <c r="B24" s="1"/>
      <c r="C24" s="51"/>
      <c r="D24" s="1">
        <v>10</v>
      </c>
      <c r="E24" s="51">
        <v>0</v>
      </c>
      <c r="F24" s="1">
        <v>21</v>
      </c>
      <c r="G24" s="51">
        <v>0</v>
      </c>
      <c r="H24" s="1">
        <v>42</v>
      </c>
      <c r="I24" s="51">
        <v>0</v>
      </c>
      <c r="J24" s="1">
        <v>4</v>
      </c>
      <c r="K24" s="51">
        <v>55200000</v>
      </c>
      <c r="L24" s="1">
        <v>77</v>
      </c>
      <c r="M24" s="51">
        <v>55200000</v>
      </c>
    </row>
    <row r="25" spans="1:13">
      <c r="A25" s="11" t="s">
        <v>69</v>
      </c>
      <c r="B25" s="1"/>
      <c r="C25" s="51"/>
      <c r="D25" s="1">
        <v>20</v>
      </c>
      <c r="E25" s="51">
        <v>0</v>
      </c>
      <c r="F25" s="1">
        <v>2</v>
      </c>
      <c r="G25" s="51">
        <v>178802210</v>
      </c>
      <c r="H25" s="1">
        <v>3</v>
      </c>
      <c r="I25" s="51">
        <v>219380592</v>
      </c>
      <c r="J25" s="1"/>
      <c r="K25" s="51"/>
      <c r="L25" s="1">
        <v>25</v>
      </c>
      <c r="M25" s="51">
        <v>398182802</v>
      </c>
    </row>
    <row r="26" spans="1:13">
      <c r="A26" s="4" t="s">
        <v>404</v>
      </c>
      <c r="B26" s="1"/>
      <c r="C26" s="51"/>
      <c r="D26" s="1"/>
      <c r="E26" s="51"/>
      <c r="F26" s="1">
        <v>2</v>
      </c>
      <c r="G26" s="51">
        <v>1017414072</v>
      </c>
      <c r="H26" s="1">
        <v>13</v>
      </c>
      <c r="I26" s="51">
        <v>4959341176</v>
      </c>
      <c r="J26" s="1">
        <v>13</v>
      </c>
      <c r="K26" s="51">
        <v>245300000</v>
      </c>
      <c r="L26" s="1">
        <v>28</v>
      </c>
      <c r="M26" s="51">
        <v>6222055248</v>
      </c>
    </row>
    <row r="27" spans="1:13">
      <c r="A27" s="11" t="s">
        <v>902</v>
      </c>
      <c r="B27" s="1"/>
      <c r="C27" s="51"/>
      <c r="D27" s="1"/>
      <c r="E27" s="51"/>
      <c r="F27" s="1"/>
      <c r="G27" s="51"/>
      <c r="H27" s="1">
        <v>3</v>
      </c>
      <c r="I27" s="51">
        <v>1004013335</v>
      </c>
      <c r="J27" s="1">
        <v>13</v>
      </c>
      <c r="K27" s="51">
        <v>245300000</v>
      </c>
      <c r="L27" s="1">
        <v>16</v>
      </c>
      <c r="M27" s="51">
        <v>1249313335</v>
      </c>
    </row>
    <row r="28" spans="1:13">
      <c r="A28" s="11" t="s">
        <v>69</v>
      </c>
      <c r="B28" s="1"/>
      <c r="C28" s="51"/>
      <c r="D28" s="1"/>
      <c r="E28" s="51"/>
      <c r="F28" s="1">
        <v>2</v>
      </c>
      <c r="G28" s="51">
        <v>1017414072</v>
      </c>
      <c r="H28" s="1">
        <v>10</v>
      </c>
      <c r="I28" s="51">
        <v>3955327841</v>
      </c>
      <c r="J28" s="1"/>
      <c r="K28" s="51"/>
      <c r="L28" s="1">
        <v>12</v>
      </c>
      <c r="M28" s="51">
        <v>4972741913</v>
      </c>
    </row>
    <row r="29" spans="1:13">
      <c r="A29" s="4" t="s">
        <v>2105</v>
      </c>
      <c r="B29" s="1"/>
      <c r="C29" s="51"/>
      <c r="D29" s="1"/>
      <c r="E29" s="51"/>
      <c r="F29" s="1"/>
      <c r="G29" s="51"/>
      <c r="H29" s="1">
        <v>1</v>
      </c>
      <c r="I29" s="51">
        <v>115500000</v>
      </c>
      <c r="J29" s="1">
        <v>6</v>
      </c>
      <c r="K29" s="51">
        <v>66745000</v>
      </c>
      <c r="L29" s="1">
        <v>7</v>
      </c>
      <c r="M29" s="51">
        <v>182245000</v>
      </c>
    </row>
    <row r="30" spans="1:13">
      <c r="A30" s="11" t="s">
        <v>902</v>
      </c>
      <c r="B30" s="1"/>
      <c r="C30" s="51"/>
      <c r="D30" s="1"/>
      <c r="E30" s="51"/>
      <c r="F30" s="1"/>
      <c r="G30" s="51"/>
      <c r="H30" s="1">
        <v>1</v>
      </c>
      <c r="I30" s="51">
        <v>115500000</v>
      </c>
      <c r="J30" s="1">
        <v>6</v>
      </c>
      <c r="K30" s="51">
        <v>66745000</v>
      </c>
      <c r="L30" s="1">
        <v>7</v>
      </c>
      <c r="M30" s="51">
        <v>182245000</v>
      </c>
    </row>
    <row r="31" spans="1:13">
      <c r="A31" s="4" t="s">
        <v>1932</v>
      </c>
      <c r="B31" s="1"/>
      <c r="C31" s="51"/>
      <c r="D31" s="1"/>
      <c r="E31" s="51"/>
      <c r="F31" s="1"/>
      <c r="G31" s="51"/>
      <c r="H31" s="1">
        <v>1</v>
      </c>
      <c r="I31" s="51">
        <v>83325000</v>
      </c>
      <c r="J31" s="1">
        <v>14</v>
      </c>
      <c r="K31" s="51">
        <v>142800000</v>
      </c>
      <c r="L31" s="1">
        <v>15</v>
      </c>
      <c r="M31" s="51">
        <v>226125000</v>
      </c>
    </row>
    <row r="32" spans="1:13">
      <c r="A32" s="11" t="s">
        <v>902</v>
      </c>
      <c r="B32" s="1"/>
      <c r="C32" s="51"/>
      <c r="D32" s="1"/>
      <c r="E32" s="51"/>
      <c r="F32" s="1"/>
      <c r="G32" s="51"/>
      <c r="H32" s="1">
        <v>1</v>
      </c>
      <c r="I32" s="51">
        <v>83325000</v>
      </c>
      <c r="J32" s="1">
        <v>14</v>
      </c>
      <c r="K32" s="51">
        <v>142800000</v>
      </c>
      <c r="L32" s="1">
        <v>15</v>
      </c>
      <c r="M32" s="51">
        <v>226125000</v>
      </c>
    </row>
    <row r="33" spans="1:13">
      <c r="A33" s="4" t="s">
        <v>3569</v>
      </c>
      <c r="B33" s="1"/>
      <c r="C33" s="51"/>
      <c r="D33" s="1"/>
      <c r="E33" s="51"/>
      <c r="F33" s="1"/>
      <c r="G33" s="51"/>
      <c r="H33" s="1"/>
      <c r="I33" s="51"/>
      <c r="J33" s="1">
        <v>4</v>
      </c>
      <c r="K33" s="51">
        <v>92200000</v>
      </c>
      <c r="L33" s="1">
        <v>4</v>
      </c>
      <c r="M33" s="51">
        <v>92200000</v>
      </c>
    </row>
    <row r="34" spans="1:13">
      <c r="A34" s="11" t="s">
        <v>902</v>
      </c>
      <c r="B34" s="1"/>
      <c r="C34" s="51"/>
      <c r="D34" s="1"/>
      <c r="E34" s="51"/>
      <c r="F34" s="1"/>
      <c r="G34" s="51"/>
      <c r="H34" s="1"/>
      <c r="I34" s="51"/>
      <c r="J34" s="1">
        <v>4</v>
      </c>
      <c r="K34" s="51">
        <v>92200000</v>
      </c>
      <c r="L34" s="1">
        <v>4</v>
      </c>
      <c r="M34" s="51">
        <v>92200000</v>
      </c>
    </row>
    <row r="35" spans="1:13">
      <c r="A35" s="4" t="s">
        <v>1374</v>
      </c>
      <c r="B35" s="1"/>
      <c r="C35" s="51"/>
      <c r="D35" s="1"/>
      <c r="E35" s="51"/>
      <c r="F35" s="1"/>
      <c r="G35" s="51"/>
      <c r="H35" s="1">
        <v>2</v>
      </c>
      <c r="I35" s="51">
        <v>194700000</v>
      </c>
      <c r="J35" s="1">
        <v>19</v>
      </c>
      <c r="K35" s="51">
        <v>436702332</v>
      </c>
      <c r="L35" s="1">
        <v>21</v>
      </c>
      <c r="M35" s="51">
        <v>631402332</v>
      </c>
    </row>
    <row r="36" spans="1:13">
      <c r="A36" s="11" t="s">
        <v>902</v>
      </c>
      <c r="B36" s="1"/>
      <c r="C36" s="51"/>
      <c r="D36" s="1"/>
      <c r="E36" s="51"/>
      <c r="F36" s="1"/>
      <c r="G36" s="51"/>
      <c r="H36" s="1">
        <v>2</v>
      </c>
      <c r="I36" s="51">
        <v>194700000</v>
      </c>
      <c r="J36" s="1">
        <v>19</v>
      </c>
      <c r="K36" s="51">
        <v>436702332</v>
      </c>
      <c r="L36" s="1">
        <v>21</v>
      </c>
      <c r="M36" s="51">
        <v>631402332</v>
      </c>
    </row>
    <row r="37" spans="1:13">
      <c r="A37" s="4" t="s">
        <v>2209</v>
      </c>
      <c r="B37" s="1"/>
      <c r="C37" s="51"/>
      <c r="D37" s="1"/>
      <c r="E37" s="51"/>
      <c r="F37" s="1"/>
      <c r="G37" s="51"/>
      <c r="H37" s="1">
        <v>1</v>
      </c>
      <c r="I37" s="51">
        <v>148500000</v>
      </c>
      <c r="J37" s="1"/>
      <c r="K37" s="51"/>
      <c r="L37" s="1">
        <v>1</v>
      </c>
      <c r="M37" s="51">
        <v>148500000</v>
      </c>
    </row>
    <row r="38" spans="1:13">
      <c r="A38" s="11" t="s">
        <v>902</v>
      </c>
      <c r="B38" s="1"/>
      <c r="C38" s="51"/>
      <c r="D38" s="1"/>
      <c r="E38" s="51"/>
      <c r="F38" s="1"/>
      <c r="G38" s="51"/>
      <c r="H38" s="1">
        <v>1</v>
      </c>
      <c r="I38" s="51">
        <v>148500000</v>
      </c>
      <c r="J38" s="1"/>
      <c r="K38" s="51"/>
      <c r="L38" s="1">
        <v>1</v>
      </c>
      <c r="M38" s="51">
        <v>148500000</v>
      </c>
    </row>
    <row r="39" spans="1:13">
      <c r="A39" s="4" t="s">
        <v>226</v>
      </c>
      <c r="B39" s="1"/>
      <c r="C39" s="51"/>
      <c r="D39" s="1">
        <v>1</v>
      </c>
      <c r="E39" s="51">
        <v>4091084925</v>
      </c>
      <c r="F39" s="1">
        <v>1</v>
      </c>
      <c r="G39" s="51">
        <v>6255816949</v>
      </c>
      <c r="H39" s="1">
        <v>2</v>
      </c>
      <c r="I39" s="51">
        <v>6341600000</v>
      </c>
      <c r="J39" s="1">
        <v>5</v>
      </c>
      <c r="K39" s="51">
        <v>87425333</v>
      </c>
      <c r="L39" s="1">
        <v>9</v>
      </c>
      <c r="M39" s="51">
        <v>16775927207</v>
      </c>
    </row>
    <row r="40" spans="1:13">
      <c r="A40" s="11" t="s">
        <v>902</v>
      </c>
      <c r="B40" s="1"/>
      <c r="C40" s="51"/>
      <c r="D40" s="1"/>
      <c r="E40" s="51"/>
      <c r="F40" s="1"/>
      <c r="G40" s="51"/>
      <c r="H40" s="1">
        <v>2</v>
      </c>
      <c r="I40" s="51">
        <v>6341600000</v>
      </c>
      <c r="J40" s="1">
        <v>5</v>
      </c>
      <c r="K40" s="51">
        <v>87425333</v>
      </c>
      <c r="L40" s="1">
        <v>7</v>
      </c>
      <c r="M40" s="51">
        <v>6429025333</v>
      </c>
    </row>
    <row r="41" spans="1:13">
      <c r="A41" s="11" t="s">
        <v>69</v>
      </c>
      <c r="B41" s="1"/>
      <c r="C41" s="51"/>
      <c r="D41" s="1">
        <v>1</v>
      </c>
      <c r="E41" s="51">
        <v>4091084925</v>
      </c>
      <c r="F41" s="1">
        <v>1</v>
      </c>
      <c r="G41" s="51">
        <v>6255816949</v>
      </c>
      <c r="H41" s="1"/>
      <c r="I41" s="51"/>
      <c r="J41" s="1"/>
      <c r="K41" s="51"/>
      <c r="L41" s="1">
        <v>2</v>
      </c>
      <c r="M41" s="51">
        <v>10346901874</v>
      </c>
    </row>
    <row r="42" spans="1:13">
      <c r="A42" s="4" t="s">
        <v>104</v>
      </c>
      <c r="B42" s="1">
        <v>2</v>
      </c>
      <c r="C42" s="51">
        <v>24000000</v>
      </c>
      <c r="D42" s="1"/>
      <c r="E42" s="51"/>
      <c r="F42" s="1"/>
      <c r="G42" s="51"/>
      <c r="H42" s="1">
        <v>5</v>
      </c>
      <c r="I42" s="51">
        <v>627000000</v>
      </c>
      <c r="J42" s="1">
        <v>3</v>
      </c>
      <c r="K42" s="51">
        <v>53544000</v>
      </c>
      <c r="L42" s="1">
        <v>10</v>
      </c>
      <c r="M42" s="51">
        <v>704544000</v>
      </c>
    </row>
    <row r="43" spans="1:13">
      <c r="A43" s="11" t="s">
        <v>902</v>
      </c>
      <c r="B43" s="1"/>
      <c r="C43" s="51"/>
      <c r="D43" s="1"/>
      <c r="E43" s="51"/>
      <c r="F43" s="1"/>
      <c r="G43" s="51"/>
      <c r="H43" s="1">
        <v>5</v>
      </c>
      <c r="I43" s="51">
        <v>627000000</v>
      </c>
      <c r="J43" s="1">
        <v>3</v>
      </c>
      <c r="K43" s="51">
        <v>53544000</v>
      </c>
      <c r="L43" s="1">
        <v>8</v>
      </c>
      <c r="M43" s="51">
        <v>680544000</v>
      </c>
    </row>
    <row r="44" spans="1:13">
      <c r="A44" s="11" t="s">
        <v>69</v>
      </c>
      <c r="B44" s="1">
        <v>2</v>
      </c>
      <c r="C44" s="51">
        <v>24000000</v>
      </c>
      <c r="D44" s="1"/>
      <c r="E44" s="51"/>
      <c r="F44" s="1"/>
      <c r="G44" s="51"/>
      <c r="H44" s="1"/>
      <c r="I44" s="51"/>
      <c r="J44" s="1"/>
      <c r="K44" s="51"/>
      <c r="L44" s="1">
        <v>2</v>
      </c>
      <c r="M44" s="51">
        <v>24000000</v>
      </c>
    </row>
    <row r="45" spans="1:13">
      <c r="A45" s="4" t="s">
        <v>2494</v>
      </c>
      <c r="B45" s="1"/>
      <c r="C45" s="51"/>
      <c r="D45" s="1"/>
      <c r="E45" s="51"/>
      <c r="F45" s="1"/>
      <c r="G45" s="51"/>
      <c r="H45" s="1"/>
      <c r="I45" s="51"/>
      <c r="J45" s="1">
        <v>3</v>
      </c>
      <c r="K45" s="51">
        <v>50200000</v>
      </c>
      <c r="L45" s="1">
        <v>3</v>
      </c>
      <c r="M45" s="51">
        <v>50200000</v>
      </c>
    </row>
    <row r="46" spans="1:13">
      <c r="A46" s="11" t="s">
        <v>902</v>
      </c>
      <c r="B46" s="1"/>
      <c r="C46" s="51"/>
      <c r="D46" s="1"/>
      <c r="E46" s="51"/>
      <c r="F46" s="1"/>
      <c r="G46" s="51"/>
      <c r="H46" s="1"/>
      <c r="I46" s="51"/>
      <c r="J46" s="1">
        <v>3</v>
      </c>
      <c r="K46" s="51">
        <v>50200000</v>
      </c>
      <c r="L46" s="1">
        <v>3</v>
      </c>
      <c r="M46" s="51">
        <v>50200000</v>
      </c>
    </row>
    <row r="47" spans="1:13">
      <c r="A47" s="4" t="s">
        <v>72</v>
      </c>
      <c r="B47" s="1">
        <v>1</v>
      </c>
      <c r="C47" s="51">
        <v>887299999</v>
      </c>
      <c r="D47" s="1">
        <v>1</v>
      </c>
      <c r="E47" s="51">
        <v>100000000</v>
      </c>
      <c r="F47" s="1">
        <v>2</v>
      </c>
      <c r="G47" s="51">
        <v>2351263292</v>
      </c>
      <c r="H47" s="1">
        <v>14</v>
      </c>
      <c r="I47" s="51">
        <v>33568707788</v>
      </c>
      <c r="J47" s="1">
        <v>12</v>
      </c>
      <c r="K47" s="51">
        <v>271566667</v>
      </c>
      <c r="L47" s="1">
        <v>30</v>
      </c>
      <c r="M47" s="51">
        <v>37178837746</v>
      </c>
    </row>
    <row r="48" spans="1:13">
      <c r="A48" s="11" t="s">
        <v>902</v>
      </c>
      <c r="B48" s="1"/>
      <c r="C48" s="51"/>
      <c r="D48" s="1"/>
      <c r="E48" s="51"/>
      <c r="F48" s="1"/>
      <c r="G48" s="51"/>
      <c r="H48" s="1">
        <v>7</v>
      </c>
      <c r="I48" s="51">
        <v>21863257438</v>
      </c>
      <c r="J48" s="1">
        <v>12</v>
      </c>
      <c r="K48" s="51">
        <v>271566667</v>
      </c>
      <c r="L48" s="1">
        <v>19</v>
      </c>
      <c r="M48" s="51">
        <v>22134824105</v>
      </c>
    </row>
    <row r="49" spans="1:13">
      <c r="A49" s="11" t="s">
        <v>69</v>
      </c>
      <c r="B49" s="1">
        <v>1</v>
      </c>
      <c r="C49" s="51">
        <v>887299999</v>
      </c>
      <c r="D49" s="1">
        <v>1</v>
      </c>
      <c r="E49" s="51">
        <v>100000000</v>
      </c>
      <c r="F49" s="1">
        <v>2</v>
      </c>
      <c r="G49" s="51">
        <v>2351263292</v>
      </c>
      <c r="H49" s="1">
        <v>7</v>
      </c>
      <c r="I49" s="51">
        <v>11705450350</v>
      </c>
      <c r="J49" s="1"/>
      <c r="K49" s="51"/>
      <c r="L49" s="1">
        <v>11</v>
      </c>
      <c r="M49" s="51">
        <v>15044013641</v>
      </c>
    </row>
    <row r="50" spans="1:13">
      <c r="A50" s="4" t="s">
        <v>2373</v>
      </c>
      <c r="B50" s="1"/>
      <c r="C50" s="51"/>
      <c r="D50" s="1"/>
      <c r="E50" s="51"/>
      <c r="F50" s="1"/>
      <c r="G50" s="51"/>
      <c r="H50" s="1"/>
      <c r="I50" s="51"/>
      <c r="J50" s="1">
        <v>3</v>
      </c>
      <c r="K50" s="51">
        <v>53300000</v>
      </c>
      <c r="L50" s="1">
        <v>3</v>
      </c>
      <c r="M50" s="51">
        <v>53300000</v>
      </c>
    </row>
    <row r="51" spans="1:13">
      <c r="A51" s="11" t="s">
        <v>902</v>
      </c>
      <c r="B51" s="1"/>
      <c r="C51" s="51"/>
      <c r="D51" s="1"/>
      <c r="E51" s="51"/>
      <c r="F51" s="1"/>
      <c r="G51" s="51"/>
      <c r="H51" s="1"/>
      <c r="I51" s="51"/>
      <c r="J51" s="1">
        <v>3</v>
      </c>
      <c r="K51" s="51">
        <v>53300000</v>
      </c>
      <c r="L51" s="1">
        <v>3</v>
      </c>
      <c r="M51" s="51">
        <v>53300000</v>
      </c>
    </row>
    <row r="52" spans="1:13">
      <c r="A52" s="4" t="s">
        <v>3206</v>
      </c>
      <c r="B52" s="1"/>
      <c r="C52" s="51"/>
      <c r="D52" s="1"/>
      <c r="E52" s="51"/>
      <c r="F52" s="1"/>
      <c r="G52" s="51"/>
      <c r="H52" s="1"/>
      <c r="I52" s="51"/>
      <c r="J52" s="1">
        <v>4</v>
      </c>
      <c r="K52" s="51">
        <v>68600000</v>
      </c>
      <c r="L52" s="1">
        <v>4</v>
      </c>
      <c r="M52" s="51">
        <v>68600000</v>
      </c>
    </row>
    <row r="53" spans="1:13">
      <c r="A53" s="11" t="s">
        <v>902</v>
      </c>
      <c r="B53" s="1"/>
      <c r="C53" s="51"/>
      <c r="D53" s="1"/>
      <c r="E53" s="51"/>
      <c r="F53" s="1"/>
      <c r="G53" s="51"/>
      <c r="H53" s="1"/>
      <c r="I53" s="51"/>
      <c r="J53" s="1">
        <v>4</v>
      </c>
      <c r="K53" s="51">
        <v>68600000</v>
      </c>
      <c r="L53" s="1">
        <v>4</v>
      </c>
      <c r="M53" s="51">
        <v>68600000</v>
      </c>
    </row>
    <row r="54" spans="1:13">
      <c r="A54" s="4" t="s">
        <v>2752</v>
      </c>
      <c r="B54" s="1"/>
      <c r="C54" s="51"/>
      <c r="D54" s="1"/>
      <c r="E54" s="51"/>
      <c r="F54" s="1"/>
      <c r="G54" s="51"/>
      <c r="H54" s="1"/>
      <c r="I54" s="51"/>
      <c r="J54" s="1">
        <v>6</v>
      </c>
      <c r="K54" s="51">
        <v>114700000</v>
      </c>
      <c r="L54" s="1">
        <v>6</v>
      </c>
      <c r="M54" s="51">
        <v>114700000</v>
      </c>
    </row>
    <row r="55" spans="1:13">
      <c r="A55" s="11" t="s">
        <v>902</v>
      </c>
      <c r="B55" s="1"/>
      <c r="C55" s="51"/>
      <c r="D55" s="1"/>
      <c r="E55" s="51"/>
      <c r="F55" s="1"/>
      <c r="G55" s="51"/>
      <c r="H55" s="1"/>
      <c r="I55" s="51"/>
      <c r="J55" s="1">
        <v>6</v>
      </c>
      <c r="K55" s="51">
        <v>114700000</v>
      </c>
      <c r="L55" s="1">
        <v>6</v>
      </c>
      <c r="M55" s="51">
        <v>114700000</v>
      </c>
    </row>
    <row r="56" spans="1:13">
      <c r="A56" s="4" t="s">
        <v>2740</v>
      </c>
      <c r="B56" s="1"/>
      <c r="C56" s="51"/>
      <c r="D56" s="1"/>
      <c r="E56" s="51"/>
      <c r="F56" s="1"/>
      <c r="G56" s="51"/>
      <c r="H56" s="1"/>
      <c r="I56" s="51"/>
      <c r="J56" s="1">
        <v>6</v>
      </c>
      <c r="K56" s="51">
        <v>99000000</v>
      </c>
      <c r="L56" s="1">
        <v>6</v>
      </c>
      <c r="M56" s="51">
        <v>99000000</v>
      </c>
    </row>
    <row r="57" spans="1:13">
      <c r="A57" s="11" t="s">
        <v>902</v>
      </c>
      <c r="B57" s="1"/>
      <c r="C57" s="51"/>
      <c r="D57" s="1"/>
      <c r="E57" s="51"/>
      <c r="F57" s="1"/>
      <c r="G57" s="51"/>
      <c r="H57" s="1"/>
      <c r="I57" s="51"/>
      <c r="J57" s="1">
        <v>6</v>
      </c>
      <c r="K57" s="51">
        <v>99000000</v>
      </c>
      <c r="L57" s="1">
        <v>6</v>
      </c>
      <c r="M57" s="51">
        <v>99000000</v>
      </c>
    </row>
    <row r="58" spans="1:13">
      <c r="A58" s="4" t="s">
        <v>3135</v>
      </c>
      <c r="B58" s="1"/>
      <c r="C58" s="51"/>
      <c r="D58" s="1"/>
      <c r="E58" s="51"/>
      <c r="F58" s="1"/>
      <c r="G58" s="51"/>
      <c r="H58" s="1"/>
      <c r="I58" s="51"/>
      <c r="J58" s="1">
        <v>4</v>
      </c>
      <c r="K58" s="51">
        <v>68600000</v>
      </c>
      <c r="L58" s="1">
        <v>4</v>
      </c>
      <c r="M58" s="51">
        <v>68600000</v>
      </c>
    </row>
    <row r="59" spans="1:13">
      <c r="A59" s="11" t="s">
        <v>902</v>
      </c>
      <c r="B59" s="1"/>
      <c r="C59" s="51"/>
      <c r="D59" s="1"/>
      <c r="E59" s="51"/>
      <c r="F59" s="1"/>
      <c r="G59" s="51"/>
      <c r="H59" s="1"/>
      <c r="I59" s="51"/>
      <c r="J59" s="1">
        <v>4</v>
      </c>
      <c r="K59" s="51">
        <v>68600000</v>
      </c>
      <c r="L59" s="1">
        <v>4</v>
      </c>
      <c r="M59" s="51">
        <v>68600000</v>
      </c>
    </row>
    <row r="60" spans="1:13">
      <c r="A60" s="4" t="s">
        <v>2685</v>
      </c>
      <c r="B60" s="1"/>
      <c r="C60" s="51"/>
      <c r="D60" s="1"/>
      <c r="E60" s="51"/>
      <c r="F60" s="1"/>
      <c r="G60" s="51"/>
      <c r="H60" s="1"/>
      <c r="I60" s="51"/>
      <c r="J60" s="1">
        <v>5</v>
      </c>
      <c r="K60" s="51">
        <v>78800000</v>
      </c>
      <c r="L60" s="1">
        <v>5</v>
      </c>
      <c r="M60" s="51">
        <v>78800000</v>
      </c>
    </row>
    <row r="61" spans="1:13">
      <c r="A61" s="11" t="s">
        <v>902</v>
      </c>
      <c r="B61" s="1"/>
      <c r="C61" s="51"/>
      <c r="D61" s="1"/>
      <c r="E61" s="51"/>
      <c r="F61" s="1"/>
      <c r="G61" s="51"/>
      <c r="H61" s="1"/>
      <c r="I61" s="51"/>
      <c r="J61" s="1">
        <v>5</v>
      </c>
      <c r="K61" s="51">
        <v>78800000</v>
      </c>
      <c r="L61" s="1">
        <v>5</v>
      </c>
      <c r="M61" s="51">
        <v>78800000</v>
      </c>
    </row>
    <row r="62" spans="1:13">
      <c r="A62" s="4" t="s">
        <v>2793</v>
      </c>
      <c r="B62" s="1"/>
      <c r="C62" s="51"/>
      <c r="D62" s="1"/>
      <c r="E62" s="51"/>
      <c r="F62" s="1"/>
      <c r="G62" s="51"/>
      <c r="H62" s="1"/>
      <c r="I62" s="51"/>
      <c r="J62" s="1">
        <v>6</v>
      </c>
      <c r="K62" s="51">
        <v>106800000</v>
      </c>
      <c r="L62" s="1">
        <v>6</v>
      </c>
      <c r="M62" s="51">
        <v>106800000</v>
      </c>
    </row>
    <row r="63" spans="1:13">
      <c r="A63" s="11" t="s">
        <v>902</v>
      </c>
      <c r="B63" s="1"/>
      <c r="C63" s="51"/>
      <c r="D63" s="1"/>
      <c r="E63" s="51"/>
      <c r="F63" s="1"/>
      <c r="G63" s="51"/>
      <c r="H63" s="1"/>
      <c r="I63" s="51"/>
      <c r="J63" s="1">
        <v>6</v>
      </c>
      <c r="K63" s="51">
        <v>106800000</v>
      </c>
      <c r="L63" s="1">
        <v>6</v>
      </c>
      <c r="M63" s="51">
        <v>106800000</v>
      </c>
    </row>
    <row r="64" spans="1:13">
      <c r="A64" s="4" t="s">
        <v>3186</v>
      </c>
      <c r="B64" s="1"/>
      <c r="C64" s="51"/>
      <c r="D64" s="1"/>
      <c r="E64" s="51"/>
      <c r="F64" s="1"/>
      <c r="G64" s="51"/>
      <c r="H64" s="1"/>
      <c r="I64" s="51"/>
      <c r="J64" s="1">
        <v>4</v>
      </c>
      <c r="K64" s="51">
        <v>68600000</v>
      </c>
      <c r="L64" s="1">
        <v>4</v>
      </c>
      <c r="M64" s="51">
        <v>68600000</v>
      </c>
    </row>
    <row r="65" spans="1:13">
      <c r="A65" s="11" t="s">
        <v>902</v>
      </c>
      <c r="B65" s="1"/>
      <c r="C65" s="51"/>
      <c r="D65" s="1"/>
      <c r="E65" s="51"/>
      <c r="F65" s="1"/>
      <c r="G65" s="51"/>
      <c r="H65" s="1"/>
      <c r="I65" s="51"/>
      <c r="J65" s="1">
        <v>4</v>
      </c>
      <c r="K65" s="51">
        <v>68600000</v>
      </c>
      <c r="L65" s="1">
        <v>4</v>
      </c>
      <c r="M65" s="51">
        <v>68600000</v>
      </c>
    </row>
    <row r="66" spans="1:13">
      <c r="A66" s="4" t="s">
        <v>1216</v>
      </c>
      <c r="B66" s="1"/>
      <c r="C66" s="51"/>
      <c r="D66" s="1"/>
      <c r="E66" s="51"/>
      <c r="F66" s="1"/>
      <c r="G66" s="51"/>
      <c r="H66" s="1">
        <v>1</v>
      </c>
      <c r="I66" s="51">
        <v>16830000</v>
      </c>
      <c r="J66" s="1">
        <v>5</v>
      </c>
      <c r="K66" s="51">
        <v>108800000</v>
      </c>
      <c r="L66" s="1">
        <v>6</v>
      </c>
      <c r="M66" s="51">
        <v>125630000</v>
      </c>
    </row>
    <row r="67" spans="1:13">
      <c r="A67" s="11" t="s">
        <v>902</v>
      </c>
      <c r="B67" s="1"/>
      <c r="C67" s="51"/>
      <c r="D67" s="1"/>
      <c r="E67" s="51"/>
      <c r="F67" s="1"/>
      <c r="G67" s="51"/>
      <c r="H67" s="1">
        <v>1</v>
      </c>
      <c r="I67" s="51">
        <v>16830000</v>
      </c>
      <c r="J67" s="1">
        <v>5</v>
      </c>
      <c r="K67" s="51">
        <v>108800000</v>
      </c>
      <c r="L67" s="1">
        <v>6</v>
      </c>
      <c r="M67" s="51">
        <v>125630000</v>
      </c>
    </row>
    <row r="68" spans="1:13">
      <c r="A68" s="4" t="s">
        <v>4362</v>
      </c>
      <c r="B68" s="1"/>
      <c r="C68" s="51"/>
      <c r="D68" s="1"/>
      <c r="E68" s="51"/>
      <c r="F68" s="1"/>
      <c r="G68" s="51"/>
      <c r="H68" s="1"/>
      <c r="I68" s="51"/>
      <c r="J68" s="1">
        <v>5</v>
      </c>
      <c r="K68" s="51">
        <v>80150000</v>
      </c>
      <c r="L68" s="1">
        <v>5</v>
      </c>
      <c r="M68" s="51">
        <v>80150000</v>
      </c>
    </row>
    <row r="69" spans="1:13">
      <c r="A69" s="11" t="s">
        <v>902</v>
      </c>
      <c r="B69" s="1"/>
      <c r="C69" s="51"/>
      <c r="D69" s="1"/>
      <c r="E69" s="51"/>
      <c r="F69" s="1"/>
      <c r="G69" s="51"/>
      <c r="H69" s="1"/>
      <c r="I69" s="51"/>
      <c r="J69" s="1">
        <v>5</v>
      </c>
      <c r="K69" s="51">
        <v>80150000</v>
      </c>
      <c r="L69" s="1">
        <v>5</v>
      </c>
      <c r="M69" s="51">
        <v>80150000</v>
      </c>
    </row>
    <row r="70" spans="1:13">
      <c r="A70" s="4" t="s">
        <v>1451</v>
      </c>
      <c r="B70" s="1"/>
      <c r="C70" s="51"/>
      <c r="D70" s="1"/>
      <c r="E70" s="51"/>
      <c r="F70" s="1"/>
      <c r="G70" s="51"/>
      <c r="H70" s="1">
        <v>2</v>
      </c>
      <c r="I70" s="51">
        <v>598500000</v>
      </c>
      <c r="J70" s="1">
        <v>43</v>
      </c>
      <c r="K70" s="51">
        <v>846061669</v>
      </c>
      <c r="L70" s="1">
        <v>45</v>
      </c>
      <c r="M70" s="51">
        <v>1444561669</v>
      </c>
    </row>
    <row r="71" spans="1:13">
      <c r="A71" s="11" t="s">
        <v>902</v>
      </c>
      <c r="B71" s="1"/>
      <c r="C71" s="51"/>
      <c r="D71" s="1"/>
      <c r="E71" s="51"/>
      <c r="F71" s="1"/>
      <c r="G71" s="51"/>
      <c r="H71" s="1">
        <v>2</v>
      </c>
      <c r="I71" s="51">
        <v>598500000</v>
      </c>
      <c r="J71" s="1">
        <v>43</v>
      </c>
      <c r="K71" s="51">
        <v>846061669</v>
      </c>
      <c r="L71" s="1">
        <v>45</v>
      </c>
      <c r="M71" s="51">
        <v>1444561669</v>
      </c>
    </row>
    <row r="72" spans="1:13">
      <c r="A72" s="4" t="s">
        <v>145</v>
      </c>
      <c r="B72" s="1"/>
      <c r="C72" s="51"/>
      <c r="D72" s="1">
        <v>8</v>
      </c>
      <c r="E72" s="51">
        <v>1627414663</v>
      </c>
      <c r="F72" s="1">
        <v>7</v>
      </c>
      <c r="G72" s="51">
        <v>6596357535</v>
      </c>
      <c r="H72" s="1">
        <v>14</v>
      </c>
      <c r="I72" s="51">
        <v>7867293956</v>
      </c>
      <c r="J72" s="1">
        <v>16</v>
      </c>
      <c r="K72" s="51">
        <v>250350000</v>
      </c>
      <c r="L72" s="1">
        <v>45</v>
      </c>
      <c r="M72" s="51">
        <v>16341416154</v>
      </c>
    </row>
    <row r="73" spans="1:13">
      <c r="A73" s="11" t="s">
        <v>902</v>
      </c>
      <c r="B73" s="1"/>
      <c r="C73" s="51"/>
      <c r="D73" s="1">
        <v>1</v>
      </c>
      <c r="E73" s="51">
        <v>0</v>
      </c>
      <c r="F73" s="1"/>
      <c r="G73" s="51"/>
      <c r="H73" s="1">
        <v>5</v>
      </c>
      <c r="I73" s="51">
        <v>5314061763</v>
      </c>
      <c r="J73" s="1">
        <v>16</v>
      </c>
      <c r="K73" s="51">
        <v>250350000</v>
      </c>
      <c r="L73" s="1">
        <v>22</v>
      </c>
      <c r="M73" s="51">
        <v>5564411763</v>
      </c>
    </row>
    <row r="74" spans="1:13">
      <c r="A74" s="11" t="s">
        <v>69</v>
      </c>
      <c r="B74" s="1"/>
      <c r="C74" s="51"/>
      <c r="D74" s="1">
        <v>7</v>
      </c>
      <c r="E74" s="51">
        <v>1627414663</v>
      </c>
      <c r="F74" s="1">
        <v>7</v>
      </c>
      <c r="G74" s="51">
        <v>6596357535</v>
      </c>
      <c r="H74" s="1">
        <v>9</v>
      </c>
      <c r="I74" s="51">
        <v>2553232193</v>
      </c>
      <c r="J74" s="1"/>
      <c r="K74" s="51"/>
      <c r="L74" s="1">
        <v>23</v>
      </c>
      <c r="M74" s="51">
        <v>10777004391</v>
      </c>
    </row>
    <row r="75" spans="1:13">
      <c r="A75" s="4" t="s">
        <v>234</v>
      </c>
      <c r="B75" s="1"/>
      <c r="C75" s="51"/>
      <c r="D75" s="1">
        <v>1</v>
      </c>
      <c r="E75" s="51">
        <v>0</v>
      </c>
      <c r="F75" s="1"/>
      <c r="G75" s="51"/>
      <c r="H75" s="1">
        <v>4</v>
      </c>
      <c r="I75" s="51">
        <v>356400000</v>
      </c>
      <c r="J75" s="1">
        <v>9</v>
      </c>
      <c r="K75" s="51">
        <v>206800000</v>
      </c>
      <c r="L75" s="1">
        <v>14</v>
      </c>
      <c r="M75" s="51">
        <v>563200000</v>
      </c>
    </row>
    <row r="76" spans="1:13">
      <c r="A76" s="11" t="s">
        <v>902</v>
      </c>
      <c r="B76" s="1"/>
      <c r="C76" s="51"/>
      <c r="D76" s="1"/>
      <c r="E76" s="51"/>
      <c r="F76" s="1"/>
      <c r="G76" s="51"/>
      <c r="H76" s="1">
        <v>4</v>
      </c>
      <c r="I76" s="51">
        <v>356400000</v>
      </c>
      <c r="J76" s="1">
        <v>9</v>
      </c>
      <c r="K76" s="51">
        <v>206800000</v>
      </c>
      <c r="L76" s="1">
        <v>13</v>
      </c>
      <c r="M76" s="51">
        <v>563200000</v>
      </c>
    </row>
    <row r="77" spans="1:13">
      <c r="A77" s="11" t="s">
        <v>69</v>
      </c>
      <c r="B77" s="1"/>
      <c r="C77" s="51"/>
      <c r="D77" s="1">
        <v>1</v>
      </c>
      <c r="E77" s="51">
        <v>0</v>
      </c>
      <c r="F77" s="1"/>
      <c r="G77" s="51"/>
      <c r="H77" s="1"/>
      <c r="I77" s="51"/>
      <c r="J77" s="1"/>
      <c r="K77" s="51"/>
      <c r="L77" s="1">
        <v>1</v>
      </c>
      <c r="M77" s="51">
        <v>0</v>
      </c>
    </row>
    <row r="78" spans="1:13">
      <c r="A78" s="4" t="s">
        <v>445</v>
      </c>
      <c r="B78" s="1"/>
      <c r="C78" s="51"/>
      <c r="D78" s="1">
        <v>1</v>
      </c>
      <c r="E78" s="51">
        <v>5578605000</v>
      </c>
      <c r="F78" s="1">
        <v>2</v>
      </c>
      <c r="G78" s="51">
        <v>8569934633</v>
      </c>
      <c r="H78" s="1">
        <v>15</v>
      </c>
      <c r="I78" s="51">
        <v>17499443954</v>
      </c>
      <c r="J78" s="1">
        <v>5</v>
      </c>
      <c r="K78" s="51">
        <v>94900000</v>
      </c>
      <c r="L78" s="1">
        <v>23</v>
      </c>
      <c r="M78" s="51">
        <v>31742883587</v>
      </c>
    </row>
    <row r="79" spans="1:13">
      <c r="A79" s="11" t="s">
        <v>902</v>
      </c>
      <c r="B79" s="1"/>
      <c r="C79" s="51"/>
      <c r="D79" s="1">
        <v>1</v>
      </c>
      <c r="E79" s="51">
        <v>5578605000</v>
      </c>
      <c r="F79" s="1">
        <v>1</v>
      </c>
      <c r="G79" s="51">
        <v>7206770633</v>
      </c>
      <c r="H79" s="1">
        <v>12</v>
      </c>
      <c r="I79" s="51">
        <v>16507414471</v>
      </c>
      <c r="J79" s="1">
        <v>5</v>
      </c>
      <c r="K79" s="51">
        <v>94900000</v>
      </c>
      <c r="L79" s="1">
        <v>19</v>
      </c>
      <c r="M79" s="51">
        <v>29387690104</v>
      </c>
    </row>
    <row r="80" spans="1:13">
      <c r="A80" s="11" t="s">
        <v>69</v>
      </c>
      <c r="B80" s="1"/>
      <c r="C80" s="51"/>
      <c r="D80" s="1"/>
      <c r="E80" s="51"/>
      <c r="F80" s="1">
        <v>1</v>
      </c>
      <c r="G80" s="51">
        <v>1363164000</v>
      </c>
      <c r="H80" s="1">
        <v>3</v>
      </c>
      <c r="I80" s="51">
        <v>992029483</v>
      </c>
      <c r="J80" s="1"/>
      <c r="K80" s="51"/>
      <c r="L80" s="1">
        <v>4</v>
      </c>
      <c r="M80" s="51">
        <v>2355193483</v>
      </c>
    </row>
    <row r="81" spans="1:13">
      <c r="A81" s="4" t="s">
        <v>89</v>
      </c>
      <c r="B81" s="1">
        <v>1</v>
      </c>
      <c r="C81" s="51">
        <v>15000000</v>
      </c>
      <c r="D81" s="1">
        <v>1</v>
      </c>
      <c r="E81" s="51">
        <v>27000000</v>
      </c>
      <c r="F81" s="1"/>
      <c r="G81" s="51"/>
      <c r="H81" s="1">
        <v>6</v>
      </c>
      <c r="I81" s="51">
        <v>649000000</v>
      </c>
      <c r="J81" s="1">
        <v>8</v>
      </c>
      <c r="K81" s="51">
        <v>135600000</v>
      </c>
      <c r="L81" s="1">
        <v>16</v>
      </c>
      <c r="M81" s="51">
        <v>826600000</v>
      </c>
    </row>
    <row r="82" spans="1:13">
      <c r="A82" s="11" t="s">
        <v>902</v>
      </c>
      <c r="B82" s="1"/>
      <c r="C82" s="51"/>
      <c r="D82" s="1"/>
      <c r="E82" s="51"/>
      <c r="F82" s="1"/>
      <c r="G82" s="51"/>
      <c r="H82" s="1">
        <v>6</v>
      </c>
      <c r="I82" s="51">
        <v>649000000</v>
      </c>
      <c r="J82" s="1">
        <v>8</v>
      </c>
      <c r="K82" s="51">
        <v>135600000</v>
      </c>
      <c r="L82" s="1">
        <v>14</v>
      </c>
      <c r="M82" s="51">
        <v>784600000</v>
      </c>
    </row>
    <row r="83" spans="1:13">
      <c r="A83" s="11" t="s">
        <v>69</v>
      </c>
      <c r="B83" s="1">
        <v>1</v>
      </c>
      <c r="C83" s="51">
        <v>15000000</v>
      </c>
      <c r="D83" s="1">
        <v>1</v>
      </c>
      <c r="E83" s="51">
        <v>27000000</v>
      </c>
      <c r="F83" s="1"/>
      <c r="G83" s="51"/>
      <c r="H83" s="1"/>
      <c r="I83" s="51"/>
      <c r="J83" s="1"/>
      <c r="K83" s="51"/>
      <c r="L83" s="1">
        <v>2</v>
      </c>
      <c r="M83" s="51">
        <v>42000000</v>
      </c>
    </row>
    <row r="84" spans="1:13">
      <c r="A84" s="4" t="s">
        <v>2906</v>
      </c>
      <c r="B84" s="1"/>
      <c r="C84" s="51"/>
      <c r="D84" s="1"/>
      <c r="E84" s="51"/>
      <c r="F84" s="1"/>
      <c r="G84" s="51"/>
      <c r="H84" s="1"/>
      <c r="I84" s="51"/>
      <c r="J84" s="1">
        <v>3</v>
      </c>
      <c r="K84" s="51">
        <v>64200000</v>
      </c>
      <c r="L84" s="1">
        <v>3</v>
      </c>
      <c r="M84" s="51">
        <v>64200000</v>
      </c>
    </row>
    <row r="85" spans="1:13">
      <c r="A85" s="11" t="s">
        <v>902</v>
      </c>
      <c r="B85" s="1"/>
      <c r="C85" s="51"/>
      <c r="D85" s="1"/>
      <c r="E85" s="51"/>
      <c r="F85" s="1"/>
      <c r="G85" s="51"/>
      <c r="H85" s="1"/>
      <c r="I85" s="51"/>
      <c r="J85" s="1">
        <v>3</v>
      </c>
      <c r="K85" s="51">
        <v>64200000</v>
      </c>
      <c r="L85" s="1">
        <v>3</v>
      </c>
      <c r="M85" s="51">
        <v>64200000</v>
      </c>
    </row>
    <row r="86" spans="1:13">
      <c r="A86" s="4" t="s">
        <v>547</v>
      </c>
      <c r="B86" s="1"/>
      <c r="C86" s="51"/>
      <c r="D86" s="1"/>
      <c r="E86" s="51"/>
      <c r="F86" s="1"/>
      <c r="G86" s="51"/>
      <c r="H86" s="1">
        <v>8</v>
      </c>
      <c r="I86" s="51">
        <v>2000687270</v>
      </c>
      <c r="J86" s="1">
        <v>25</v>
      </c>
      <c r="K86" s="51">
        <v>251475000</v>
      </c>
      <c r="L86" s="1">
        <v>33</v>
      </c>
      <c r="M86" s="51">
        <v>2252162270</v>
      </c>
    </row>
    <row r="87" spans="1:13">
      <c r="A87" s="11" t="s">
        <v>902</v>
      </c>
      <c r="B87" s="1"/>
      <c r="C87" s="51"/>
      <c r="D87" s="1"/>
      <c r="E87" s="51"/>
      <c r="F87" s="1"/>
      <c r="G87" s="51"/>
      <c r="H87" s="1">
        <v>3</v>
      </c>
      <c r="I87" s="51">
        <v>356784300</v>
      </c>
      <c r="J87" s="1">
        <v>25</v>
      </c>
      <c r="K87" s="51">
        <v>251475000</v>
      </c>
      <c r="L87" s="1">
        <v>28</v>
      </c>
      <c r="M87" s="51">
        <v>608259300</v>
      </c>
    </row>
    <row r="88" spans="1:13">
      <c r="A88" s="11" t="s">
        <v>69</v>
      </c>
      <c r="B88" s="1"/>
      <c r="C88" s="51"/>
      <c r="D88" s="1"/>
      <c r="E88" s="51"/>
      <c r="F88" s="1"/>
      <c r="G88" s="51"/>
      <c r="H88" s="1">
        <v>5</v>
      </c>
      <c r="I88" s="51">
        <v>1643902970</v>
      </c>
      <c r="J88" s="1"/>
      <c r="K88" s="51"/>
      <c r="L88" s="1">
        <v>5</v>
      </c>
      <c r="M88" s="51">
        <v>1643902970</v>
      </c>
    </row>
    <row r="89" spans="1:13">
      <c r="A89" s="4" t="s">
        <v>633</v>
      </c>
      <c r="B89" s="1"/>
      <c r="C89" s="51"/>
      <c r="D89" s="1"/>
      <c r="E89" s="51"/>
      <c r="F89" s="1"/>
      <c r="G89" s="51"/>
      <c r="H89" s="1">
        <v>6</v>
      </c>
      <c r="I89" s="51">
        <v>12423857667</v>
      </c>
      <c r="J89" s="1">
        <v>24</v>
      </c>
      <c r="K89" s="51">
        <v>397508334</v>
      </c>
      <c r="L89" s="1">
        <v>30</v>
      </c>
      <c r="M89" s="51">
        <v>12821366001</v>
      </c>
    </row>
    <row r="90" spans="1:13">
      <c r="A90" s="11" t="s">
        <v>902</v>
      </c>
      <c r="B90" s="1"/>
      <c r="C90" s="51"/>
      <c r="D90" s="1"/>
      <c r="E90" s="51"/>
      <c r="F90" s="1"/>
      <c r="G90" s="51"/>
      <c r="H90" s="1">
        <v>4</v>
      </c>
      <c r="I90" s="51">
        <v>2383636667</v>
      </c>
      <c r="J90" s="1">
        <v>24</v>
      </c>
      <c r="K90" s="51">
        <v>397508334</v>
      </c>
      <c r="L90" s="1">
        <v>28</v>
      </c>
      <c r="M90" s="51">
        <v>2781145001</v>
      </c>
    </row>
    <row r="91" spans="1:13">
      <c r="A91" s="11" t="s">
        <v>69</v>
      </c>
      <c r="B91" s="1"/>
      <c r="C91" s="51"/>
      <c r="D91" s="1"/>
      <c r="E91" s="51"/>
      <c r="F91" s="1"/>
      <c r="G91" s="51"/>
      <c r="H91" s="1">
        <v>2</v>
      </c>
      <c r="I91" s="51">
        <v>10040221000</v>
      </c>
      <c r="J91" s="1"/>
      <c r="K91" s="51"/>
      <c r="L91" s="1">
        <v>2</v>
      </c>
      <c r="M91" s="51">
        <v>10040221000</v>
      </c>
    </row>
    <row r="92" spans="1:13">
      <c r="A92" s="4" t="s">
        <v>161</v>
      </c>
      <c r="B92" s="1"/>
      <c r="C92" s="51"/>
      <c r="D92" s="1">
        <v>2</v>
      </c>
      <c r="E92" s="51">
        <v>2025489550</v>
      </c>
      <c r="F92" s="1">
        <v>1</v>
      </c>
      <c r="G92" s="51">
        <v>26000000</v>
      </c>
      <c r="H92" s="1">
        <v>6</v>
      </c>
      <c r="I92" s="51">
        <v>238629351</v>
      </c>
      <c r="J92" s="1">
        <v>11</v>
      </c>
      <c r="K92" s="51">
        <v>178939200</v>
      </c>
      <c r="L92" s="1">
        <v>20</v>
      </c>
      <c r="M92" s="51">
        <v>2469058101</v>
      </c>
    </row>
    <row r="93" spans="1:13">
      <c r="A93" s="11" t="s">
        <v>902</v>
      </c>
      <c r="B93" s="1"/>
      <c r="C93" s="51"/>
      <c r="D93" s="1">
        <v>1</v>
      </c>
      <c r="E93" s="51">
        <v>0</v>
      </c>
      <c r="F93" s="1"/>
      <c r="G93" s="51"/>
      <c r="H93" s="1">
        <v>5</v>
      </c>
      <c r="I93" s="51">
        <v>210629351</v>
      </c>
      <c r="J93" s="1">
        <v>11</v>
      </c>
      <c r="K93" s="51">
        <v>178939200</v>
      </c>
      <c r="L93" s="1">
        <v>17</v>
      </c>
      <c r="M93" s="51">
        <v>389568551</v>
      </c>
    </row>
    <row r="94" spans="1:13">
      <c r="A94" s="11" t="s">
        <v>69</v>
      </c>
      <c r="B94" s="1"/>
      <c r="C94" s="51"/>
      <c r="D94" s="1">
        <v>1</v>
      </c>
      <c r="E94" s="51">
        <v>2025489550</v>
      </c>
      <c r="F94" s="1">
        <v>1</v>
      </c>
      <c r="G94" s="51">
        <v>26000000</v>
      </c>
      <c r="H94" s="1">
        <v>1</v>
      </c>
      <c r="I94" s="51">
        <v>28000000</v>
      </c>
      <c r="J94" s="1"/>
      <c r="K94" s="51"/>
      <c r="L94" s="1">
        <v>3</v>
      </c>
      <c r="M94" s="51">
        <v>2079489550</v>
      </c>
    </row>
    <row r="95" spans="1:13">
      <c r="A95" s="4" t="s">
        <v>5100</v>
      </c>
      <c r="B95" s="1">
        <v>5</v>
      </c>
      <c r="C95" s="51">
        <v>938439199</v>
      </c>
      <c r="D95" s="1">
        <v>49</v>
      </c>
      <c r="E95" s="51">
        <v>13516318923</v>
      </c>
      <c r="F95" s="1">
        <v>39</v>
      </c>
      <c r="G95" s="51">
        <v>25003588691</v>
      </c>
      <c r="H95" s="1">
        <v>155</v>
      </c>
      <c r="I95" s="51">
        <v>91282118381.300003</v>
      </c>
      <c r="J95" s="1">
        <v>290</v>
      </c>
      <c r="K95" s="51">
        <v>7826885121</v>
      </c>
      <c r="L95" s="1">
        <v>538</v>
      </c>
      <c r="M95" s="51">
        <v>138567350315.29999</v>
      </c>
    </row>
    <row r="141" spans="1:13">
      <c r="A141" s="4"/>
      <c r="B141" s="1"/>
      <c r="C141" s="51"/>
      <c r="D141" s="1"/>
      <c r="E141" s="51"/>
      <c r="F141" s="1"/>
      <c r="G141" s="51"/>
      <c r="H141" s="1"/>
      <c r="I141" s="51"/>
      <c r="J141" s="1"/>
      <c r="K141" s="51"/>
      <c r="L141" s="1"/>
      <c r="M141" s="51"/>
    </row>
    <row r="142" spans="1:13">
      <c r="A142" s="3" t="s">
        <v>24</v>
      </c>
      <c r="B142" t="s">
        <v>902</v>
      </c>
      <c r="C142" s="51"/>
      <c r="D142" s="1"/>
      <c r="E142" s="51"/>
      <c r="F142" s="1"/>
      <c r="G142" s="51"/>
      <c r="H142" s="1"/>
      <c r="I142" s="51"/>
      <c r="J142" s="1"/>
      <c r="K142" s="51"/>
      <c r="L142" s="1"/>
      <c r="M142" s="51"/>
    </row>
    <row r="143" spans="1:13">
      <c r="A143" s="3" t="s">
        <v>29</v>
      </c>
      <c r="B143" t="s">
        <v>5093</v>
      </c>
    </row>
    <row r="145" spans="1:11">
      <c r="B145" s="3" t="s">
        <v>0</v>
      </c>
    </row>
    <row r="146" spans="1:11">
      <c r="B146">
        <v>2021</v>
      </c>
      <c r="D146">
        <v>2022</v>
      </c>
      <c r="F146">
        <v>2023</v>
      </c>
      <c r="H146">
        <v>2024</v>
      </c>
      <c r="J146" t="s">
        <v>5175</v>
      </c>
      <c r="K146" t="s">
        <v>5102</v>
      </c>
    </row>
    <row r="147" spans="1:11" ht="60">
      <c r="A147" s="52" t="s">
        <v>5177</v>
      </c>
      <c r="B147" s="53" t="s">
        <v>5168</v>
      </c>
      <c r="C147" t="s">
        <v>5098</v>
      </c>
      <c r="D147" s="53" t="s">
        <v>5168</v>
      </c>
      <c r="E147" t="s">
        <v>5098</v>
      </c>
      <c r="F147" s="53" t="s">
        <v>5168</v>
      </c>
      <c r="G147" t="s">
        <v>5098</v>
      </c>
      <c r="H147" s="53" t="s">
        <v>5168</v>
      </c>
      <c r="I147" t="s">
        <v>5098</v>
      </c>
    </row>
    <row r="148" spans="1:11">
      <c r="A148" s="4" t="s">
        <v>116</v>
      </c>
      <c r="B148" s="1"/>
      <c r="C148" s="51"/>
      <c r="D148" s="1"/>
      <c r="E148" s="51"/>
      <c r="F148" s="1">
        <v>4</v>
      </c>
      <c r="G148" s="51">
        <v>1713142536.3</v>
      </c>
      <c r="H148" s="1">
        <v>15</v>
      </c>
      <c r="I148" s="51">
        <v>3052017586</v>
      </c>
      <c r="J148" s="1">
        <v>19</v>
      </c>
      <c r="K148" s="51">
        <v>4765160122.3000002</v>
      </c>
    </row>
    <row r="149" spans="1:11">
      <c r="A149" s="4" t="s">
        <v>256</v>
      </c>
      <c r="B149" s="1">
        <v>10</v>
      </c>
      <c r="C149" s="51">
        <v>0</v>
      </c>
      <c r="D149" s="1">
        <v>21</v>
      </c>
      <c r="E149" s="51">
        <v>0</v>
      </c>
      <c r="F149" s="1">
        <v>42</v>
      </c>
      <c r="G149" s="51">
        <v>0</v>
      </c>
      <c r="H149" s="1">
        <v>4</v>
      </c>
      <c r="I149" s="51">
        <v>55200000</v>
      </c>
      <c r="J149" s="1">
        <v>77</v>
      </c>
      <c r="K149" s="51">
        <v>55200000</v>
      </c>
    </row>
    <row r="150" spans="1:11">
      <c r="A150" s="4" t="s">
        <v>404</v>
      </c>
      <c r="B150" s="1"/>
      <c r="C150" s="51"/>
      <c r="D150" s="1"/>
      <c r="E150" s="51"/>
      <c r="F150" s="1">
        <v>3</v>
      </c>
      <c r="G150" s="51">
        <v>1004013335</v>
      </c>
      <c r="H150" s="1">
        <v>13</v>
      </c>
      <c r="I150" s="51">
        <v>245300000</v>
      </c>
      <c r="J150" s="1">
        <v>16</v>
      </c>
      <c r="K150" s="51">
        <v>1249313335</v>
      </c>
    </row>
    <row r="151" spans="1:11">
      <c r="A151" s="4" t="s">
        <v>2105</v>
      </c>
      <c r="B151" s="1"/>
      <c r="C151" s="51"/>
      <c r="D151" s="1"/>
      <c r="E151" s="51"/>
      <c r="F151" s="1">
        <v>1</v>
      </c>
      <c r="G151" s="51">
        <v>115500000</v>
      </c>
      <c r="H151" s="1">
        <v>6</v>
      </c>
      <c r="I151" s="51">
        <v>66745000</v>
      </c>
      <c r="J151" s="1">
        <v>7</v>
      </c>
      <c r="K151" s="51">
        <v>182245000</v>
      </c>
    </row>
    <row r="152" spans="1:11">
      <c r="A152" s="4" t="s">
        <v>1932</v>
      </c>
      <c r="B152" s="1"/>
      <c r="C152" s="51"/>
      <c r="D152" s="1"/>
      <c r="E152" s="51"/>
      <c r="F152" s="1">
        <v>1</v>
      </c>
      <c r="G152" s="51">
        <v>83325000</v>
      </c>
      <c r="H152" s="1">
        <v>14</v>
      </c>
      <c r="I152" s="51">
        <v>142800000</v>
      </c>
      <c r="J152" s="1">
        <v>15</v>
      </c>
      <c r="K152" s="51">
        <v>226125000</v>
      </c>
    </row>
    <row r="153" spans="1:11">
      <c r="A153" s="4" t="s">
        <v>3569</v>
      </c>
      <c r="B153" s="1"/>
      <c r="C153" s="51"/>
      <c r="D153" s="1"/>
      <c r="E153" s="51"/>
      <c r="F153" s="1"/>
      <c r="G153" s="51"/>
      <c r="H153" s="1">
        <v>4</v>
      </c>
      <c r="I153" s="51">
        <v>92200000</v>
      </c>
      <c r="J153" s="1">
        <v>4</v>
      </c>
      <c r="K153" s="51">
        <v>92200000</v>
      </c>
    </row>
    <row r="154" spans="1:11">
      <c r="A154" s="4" t="s">
        <v>1374</v>
      </c>
      <c r="B154" s="1"/>
      <c r="C154" s="51"/>
      <c r="D154" s="1"/>
      <c r="E154" s="51"/>
      <c r="F154" s="1">
        <v>2</v>
      </c>
      <c r="G154" s="51">
        <v>194700000</v>
      </c>
      <c r="H154" s="1">
        <v>19</v>
      </c>
      <c r="I154" s="51">
        <v>436702332</v>
      </c>
      <c r="J154" s="1">
        <v>21</v>
      </c>
      <c r="K154" s="51">
        <v>631402332</v>
      </c>
    </row>
    <row r="155" spans="1:11">
      <c r="A155" s="4" t="s">
        <v>2209</v>
      </c>
      <c r="B155" s="1"/>
      <c r="C155" s="51"/>
      <c r="D155" s="1"/>
      <c r="E155" s="51"/>
      <c r="F155" s="1">
        <v>1</v>
      </c>
      <c r="G155" s="51">
        <v>148500000</v>
      </c>
      <c r="H155" s="1"/>
      <c r="I155" s="51"/>
      <c r="J155" s="1">
        <v>1</v>
      </c>
      <c r="K155" s="51">
        <v>148500000</v>
      </c>
    </row>
    <row r="156" spans="1:11">
      <c r="A156" s="4" t="s">
        <v>226</v>
      </c>
      <c r="B156" s="1"/>
      <c r="C156" s="51"/>
      <c r="D156" s="1"/>
      <c r="E156" s="51"/>
      <c r="F156" s="1">
        <v>2</v>
      </c>
      <c r="G156" s="51">
        <v>6341600000</v>
      </c>
      <c r="H156" s="1">
        <v>5</v>
      </c>
      <c r="I156" s="51">
        <v>87425333</v>
      </c>
      <c r="J156" s="1">
        <v>7</v>
      </c>
      <c r="K156" s="51">
        <v>6429025333</v>
      </c>
    </row>
    <row r="157" spans="1:11">
      <c r="A157" s="4" t="s">
        <v>104</v>
      </c>
      <c r="B157" s="1"/>
      <c r="C157" s="51"/>
      <c r="D157" s="1"/>
      <c r="E157" s="51"/>
      <c r="F157" s="1">
        <v>5</v>
      </c>
      <c r="G157" s="51">
        <v>627000000</v>
      </c>
      <c r="H157" s="1">
        <v>3</v>
      </c>
      <c r="I157" s="51">
        <v>53544000</v>
      </c>
      <c r="J157" s="1">
        <v>8</v>
      </c>
      <c r="K157" s="51">
        <v>680544000</v>
      </c>
    </row>
    <row r="158" spans="1:11">
      <c r="A158" s="4" t="s">
        <v>2494</v>
      </c>
      <c r="B158" s="1"/>
      <c r="C158" s="51"/>
      <c r="D158" s="1"/>
      <c r="E158" s="51"/>
      <c r="F158" s="1"/>
      <c r="G158" s="51"/>
      <c r="H158" s="1">
        <v>3</v>
      </c>
      <c r="I158" s="51">
        <v>50200000</v>
      </c>
      <c r="J158" s="1">
        <v>3</v>
      </c>
      <c r="K158" s="51">
        <v>50200000</v>
      </c>
    </row>
    <row r="159" spans="1:11">
      <c r="A159" s="4" t="s">
        <v>72</v>
      </c>
      <c r="B159" s="1"/>
      <c r="C159" s="51"/>
      <c r="D159" s="1"/>
      <c r="E159" s="51"/>
      <c r="F159" s="1">
        <v>7</v>
      </c>
      <c r="G159" s="51">
        <v>21863257438</v>
      </c>
      <c r="H159" s="1">
        <v>12</v>
      </c>
      <c r="I159" s="51">
        <v>271566667</v>
      </c>
      <c r="J159" s="1">
        <v>19</v>
      </c>
      <c r="K159" s="51">
        <v>22134824105</v>
      </c>
    </row>
    <row r="160" spans="1:11">
      <c r="A160" s="4" t="s">
        <v>2373</v>
      </c>
      <c r="B160" s="1"/>
      <c r="C160" s="51"/>
      <c r="D160" s="1"/>
      <c r="E160" s="51"/>
      <c r="F160" s="1"/>
      <c r="G160" s="51"/>
      <c r="H160" s="1">
        <v>3</v>
      </c>
      <c r="I160" s="51">
        <v>53300000</v>
      </c>
      <c r="J160" s="1">
        <v>3</v>
      </c>
      <c r="K160" s="51">
        <v>53300000</v>
      </c>
    </row>
    <row r="161" spans="1:11">
      <c r="A161" s="4" t="s">
        <v>3206</v>
      </c>
      <c r="B161" s="1"/>
      <c r="C161" s="51"/>
      <c r="D161" s="1"/>
      <c r="E161" s="51"/>
      <c r="F161" s="1"/>
      <c r="G161" s="51"/>
      <c r="H161" s="1">
        <v>4</v>
      </c>
      <c r="I161" s="51">
        <v>68600000</v>
      </c>
      <c r="J161" s="1">
        <v>4</v>
      </c>
      <c r="K161" s="51">
        <v>68600000</v>
      </c>
    </row>
    <row r="162" spans="1:11">
      <c r="A162" s="4" t="s">
        <v>2752</v>
      </c>
      <c r="B162" s="1"/>
      <c r="C162" s="51"/>
      <c r="D162" s="1"/>
      <c r="E162" s="51"/>
      <c r="F162" s="1"/>
      <c r="G162" s="51"/>
      <c r="H162" s="1">
        <v>6</v>
      </c>
      <c r="I162" s="51">
        <v>114700000</v>
      </c>
      <c r="J162" s="1">
        <v>6</v>
      </c>
      <c r="K162" s="51">
        <v>114700000</v>
      </c>
    </row>
    <row r="163" spans="1:11">
      <c r="A163" s="4" t="s">
        <v>2740</v>
      </c>
      <c r="B163" s="1"/>
      <c r="C163" s="51"/>
      <c r="D163" s="1"/>
      <c r="E163" s="51"/>
      <c r="F163" s="1"/>
      <c r="G163" s="51"/>
      <c r="H163" s="1">
        <v>6</v>
      </c>
      <c r="I163" s="51">
        <v>99000000</v>
      </c>
      <c r="J163" s="1">
        <v>6</v>
      </c>
      <c r="K163" s="51">
        <v>99000000</v>
      </c>
    </row>
    <row r="164" spans="1:11">
      <c r="A164" s="4" t="s">
        <v>3135</v>
      </c>
      <c r="B164" s="1"/>
      <c r="C164" s="51"/>
      <c r="D164" s="1"/>
      <c r="E164" s="51"/>
      <c r="F164" s="1"/>
      <c r="G164" s="51"/>
      <c r="H164" s="1">
        <v>4</v>
      </c>
      <c r="I164" s="51">
        <v>68600000</v>
      </c>
      <c r="J164" s="1">
        <v>4</v>
      </c>
      <c r="K164" s="51">
        <v>68600000</v>
      </c>
    </row>
    <row r="165" spans="1:11">
      <c r="A165" s="4" t="s">
        <v>2685</v>
      </c>
      <c r="B165" s="1"/>
      <c r="C165" s="51"/>
      <c r="D165" s="1"/>
      <c r="E165" s="51"/>
      <c r="F165" s="1"/>
      <c r="G165" s="51"/>
      <c r="H165" s="1">
        <v>5</v>
      </c>
      <c r="I165" s="51">
        <v>78800000</v>
      </c>
      <c r="J165" s="1">
        <v>5</v>
      </c>
      <c r="K165" s="51">
        <v>78800000</v>
      </c>
    </row>
    <row r="166" spans="1:11">
      <c r="A166" s="4" t="s">
        <v>2793</v>
      </c>
      <c r="B166" s="1"/>
      <c r="C166" s="51"/>
      <c r="D166" s="1"/>
      <c r="E166" s="51"/>
      <c r="F166" s="1"/>
      <c r="G166" s="51"/>
      <c r="H166" s="1">
        <v>6</v>
      </c>
      <c r="I166" s="51">
        <v>106800000</v>
      </c>
      <c r="J166" s="1">
        <v>6</v>
      </c>
      <c r="K166" s="51">
        <v>106800000</v>
      </c>
    </row>
    <row r="167" spans="1:11">
      <c r="A167" s="4" t="s">
        <v>3186</v>
      </c>
      <c r="B167" s="1"/>
      <c r="C167" s="51"/>
      <c r="D167" s="1"/>
      <c r="E167" s="51"/>
      <c r="F167" s="1"/>
      <c r="G167" s="51"/>
      <c r="H167" s="1">
        <v>4</v>
      </c>
      <c r="I167" s="51">
        <v>68600000</v>
      </c>
      <c r="J167" s="1">
        <v>4</v>
      </c>
      <c r="K167" s="51">
        <v>68600000</v>
      </c>
    </row>
    <row r="168" spans="1:11">
      <c r="A168" s="4" t="s">
        <v>1216</v>
      </c>
      <c r="B168" s="1"/>
      <c r="C168" s="51"/>
      <c r="D168" s="1"/>
      <c r="E168" s="51"/>
      <c r="F168" s="1">
        <v>1</v>
      </c>
      <c r="G168" s="51">
        <v>16830000</v>
      </c>
      <c r="H168" s="1">
        <v>5</v>
      </c>
      <c r="I168" s="51">
        <v>108800000</v>
      </c>
      <c r="J168" s="1">
        <v>6</v>
      </c>
      <c r="K168" s="51">
        <v>125630000</v>
      </c>
    </row>
    <row r="169" spans="1:11">
      <c r="A169" s="4" t="s">
        <v>4362</v>
      </c>
      <c r="B169" s="1"/>
      <c r="C169" s="51"/>
      <c r="D169" s="1"/>
      <c r="E169" s="51"/>
      <c r="F169" s="1"/>
      <c r="G169" s="51"/>
      <c r="H169" s="1">
        <v>5</v>
      </c>
      <c r="I169" s="51">
        <v>80150000</v>
      </c>
      <c r="J169" s="1">
        <v>5</v>
      </c>
      <c r="K169" s="51">
        <v>80150000</v>
      </c>
    </row>
    <row r="170" spans="1:11">
      <c r="A170" s="4" t="s">
        <v>1451</v>
      </c>
      <c r="B170" s="1"/>
      <c r="C170" s="51"/>
      <c r="D170" s="1"/>
      <c r="E170" s="51"/>
      <c r="F170" s="1">
        <v>2</v>
      </c>
      <c r="G170" s="51">
        <v>598500000</v>
      </c>
      <c r="H170" s="1">
        <v>43</v>
      </c>
      <c r="I170" s="51">
        <v>846061669</v>
      </c>
      <c r="J170" s="1">
        <v>45</v>
      </c>
      <c r="K170" s="51">
        <v>1444561669</v>
      </c>
    </row>
    <row r="171" spans="1:11">
      <c r="A171" s="4" t="s">
        <v>145</v>
      </c>
      <c r="B171" s="1">
        <v>1</v>
      </c>
      <c r="C171" s="51">
        <v>0</v>
      </c>
      <c r="D171" s="1"/>
      <c r="E171" s="51"/>
      <c r="F171" s="1">
        <v>5</v>
      </c>
      <c r="G171" s="51">
        <v>5314061763</v>
      </c>
      <c r="H171" s="1">
        <v>16</v>
      </c>
      <c r="I171" s="51">
        <v>250350000</v>
      </c>
      <c r="J171" s="1">
        <v>22</v>
      </c>
      <c r="K171" s="51">
        <v>5564411763</v>
      </c>
    </row>
    <row r="172" spans="1:11">
      <c r="A172" s="4" t="s">
        <v>234</v>
      </c>
      <c r="B172" s="1"/>
      <c r="C172" s="51"/>
      <c r="D172" s="1"/>
      <c r="E172" s="51"/>
      <c r="F172" s="1">
        <v>4</v>
      </c>
      <c r="G172" s="51">
        <v>356400000</v>
      </c>
      <c r="H172" s="1">
        <v>9</v>
      </c>
      <c r="I172" s="51">
        <v>206800000</v>
      </c>
      <c r="J172" s="1">
        <v>13</v>
      </c>
      <c r="K172" s="51">
        <v>563200000</v>
      </c>
    </row>
    <row r="173" spans="1:11">
      <c r="A173" s="4" t="s">
        <v>445</v>
      </c>
      <c r="B173" s="1">
        <v>1</v>
      </c>
      <c r="C173" s="51">
        <v>5578605000</v>
      </c>
      <c r="D173" s="1">
        <v>1</v>
      </c>
      <c r="E173" s="51">
        <v>7206770633</v>
      </c>
      <c r="F173" s="1">
        <v>12</v>
      </c>
      <c r="G173" s="51">
        <v>16507414471</v>
      </c>
      <c r="H173" s="1">
        <v>5</v>
      </c>
      <c r="I173" s="51">
        <v>94900000</v>
      </c>
      <c r="J173" s="1">
        <v>19</v>
      </c>
      <c r="K173" s="51">
        <v>29387690104</v>
      </c>
    </row>
    <row r="174" spans="1:11">
      <c r="A174" s="4" t="s">
        <v>89</v>
      </c>
      <c r="B174" s="1"/>
      <c r="C174" s="51"/>
      <c r="D174" s="1"/>
      <c r="E174" s="51"/>
      <c r="F174" s="1">
        <v>6</v>
      </c>
      <c r="G174" s="51">
        <v>649000000</v>
      </c>
      <c r="H174" s="1">
        <v>8</v>
      </c>
      <c r="I174" s="51">
        <v>135600000</v>
      </c>
      <c r="J174" s="1">
        <v>14</v>
      </c>
      <c r="K174" s="51">
        <v>784600000</v>
      </c>
    </row>
    <row r="175" spans="1:11">
      <c r="A175" s="4" t="s">
        <v>2906</v>
      </c>
      <c r="B175" s="1"/>
      <c r="C175" s="51"/>
      <c r="D175" s="1"/>
      <c r="E175" s="51"/>
      <c r="F175" s="1"/>
      <c r="G175" s="51"/>
      <c r="H175" s="1">
        <v>3</v>
      </c>
      <c r="I175" s="51">
        <v>64200000</v>
      </c>
      <c r="J175" s="1">
        <v>3</v>
      </c>
      <c r="K175" s="51">
        <v>64200000</v>
      </c>
    </row>
    <row r="176" spans="1:11">
      <c r="A176" s="4" t="s">
        <v>547</v>
      </c>
      <c r="B176" s="1"/>
      <c r="C176" s="51"/>
      <c r="D176" s="1"/>
      <c r="E176" s="51"/>
      <c r="F176" s="1">
        <v>3</v>
      </c>
      <c r="G176" s="51">
        <v>356784300</v>
      </c>
      <c r="H176" s="1">
        <v>25</v>
      </c>
      <c r="I176" s="51">
        <v>251475000</v>
      </c>
      <c r="J176" s="1">
        <v>28</v>
      </c>
      <c r="K176" s="51">
        <v>608259300</v>
      </c>
    </row>
    <row r="177" spans="1:11">
      <c r="A177" s="4" t="s">
        <v>633</v>
      </c>
      <c r="B177" s="1"/>
      <c r="C177" s="51"/>
      <c r="D177" s="1"/>
      <c r="E177" s="51"/>
      <c r="F177" s="1">
        <v>4</v>
      </c>
      <c r="G177" s="51">
        <v>2383636667</v>
      </c>
      <c r="H177" s="1">
        <v>24</v>
      </c>
      <c r="I177" s="51">
        <v>397508334</v>
      </c>
      <c r="J177" s="1">
        <v>28</v>
      </c>
      <c r="K177" s="51">
        <v>2781145001</v>
      </c>
    </row>
    <row r="178" spans="1:11">
      <c r="A178" s="4" t="s">
        <v>161</v>
      </c>
      <c r="B178" s="1">
        <v>1</v>
      </c>
      <c r="C178" s="51">
        <v>0</v>
      </c>
      <c r="D178" s="1"/>
      <c r="E178" s="51"/>
      <c r="F178" s="1">
        <v>5</v>
      </c>
      <c r="G178" s="51">
        <v>210629351</v>
      </c>
      <c r="H178" s="1">
        <v>11</v>
      </c>
      <c r="I178" s="51">
        <v>178939200</v>
      </c>
      <c r="J178" s="1">
        <v>17</v>
      </c>
      <c r="K178" s="51">
        <v>389568551</v>
      </c>
    </row>
    <row r="179" spans="1:11">
      <c r="A179" s="4" t="s">
        <v>5100</v>
      </c>
      <c r="B179" s="1">
        <v>13</v>
      </c>
      <c r="C179" s="51">
        <v>5578605000</v>
      </c>
      <c r="D179" s="1">
        <v>22</v>
      </c>
      <c r="E179" s="51">
        <v>7206770633</v>
      </c>
      <c r="F179" s="1">
        <v>110</v>
      </c>
      <c r="G179" s="51">
        <v>58484294861.300003</v>
      </c>
      <c r="H179" s="1">
        <v>290</v>
      </c>
      <c r="I179" s="51">
        <v>7826885121</v>
      </c>
      <c r="J179" s="1">
        <v>435</v>
      </c>
      <c r="K179" s="51">
        <v>79096555615.300003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069"/>
  <sheetViews>
    <sheetView tabSelected="1" topLeftCell="AI1" zoomScale="90" zoomScaleNormal="90" workbookViewId="0">
      <pane ySplit="6" topLeftCell="A7" activePane="bottomLeft" state="frozen"/>
      <selection activeCell="B143" sqref="B143"/>
      <selection pane="bottomLeft" activeCell="AO1" sqref="AO1:BB1048576"/>
    </sheetView>
  </sheetViews>
  <sheetFormatPr baseColWidth="10" defaultColWidth="11.42578125" defaultRowHeight="15"/>
  <cols>
    <col min="1" max="1" width="12" style="1" bestFit="1" customWidth="1"/>
    <col min="2" max="2" width="15.140625" style="1" customWidth="1"/>
    <col min="3" max="3" width="11.42578125" style="1" customWidth="1"/>
    <col min="4" max="4" width="13.140625" style="1" customWidth="1"/>
    <col min="5" max="5" width="34.85546875" customWidth="1"/>
    <col min="6" max="6" width="33.5703125" customWidth="1"/>
    <col min="7" max="7" width="22.42578125" customWidth="1"/>
    <col min="8" max="8" width="28.7109375" customWidth="1"/>
    <col min="9" max="9" width="18.140625" customWidth="1"/>
    <col min="10" max="10" width="14.42578125" customWidth="1"/>
    <col min="11" max="11" width="24.28515625" customWidth="1"/>
    <col min="12" max="12" width="71" customWidth="1"/>
    <col min="13" max="13" width="11.7109375" style="1" customWidth="1"/>
    <col min="14" max="14" width="17.85546875" style="151" customWidth="1"/>
    <col min="15" max="16" width="15.28515625" customWidth="1"/>
    <col min="17" max="17" width="16.28515625" style="151" customWidth="1"/>
    <col min="18" max="18" width="13.7109375" customWidth="1"/>
    <col min="19" max="19" width="16.28515625" customWidth="1"/>
    <col min="20" max="22" width="18.5703125" customWidth="1"/>
    <col min="23" max="24" width="27.42578125" customWidth="1"/>
    <col min="25" max="25" width="50.140625" customWidth="1"/>
    <col min="26" max="26" width="70.85546875" customWidth="1"/>
    <col min="27" max="27" width="29.28515625" customWidth="1"/>
    <col min="28" max="30" width="11.42578125" customWidth="1"/>
    <col min="31" max="31" width="23" customWidth="1"/>
    <col min="32" max="32" width="12.7109375" customWidth="1"/>
    <col min="33" max="33" width="25.42578125" customWidth="1"/>
    <col min="34" max="34" width="12.7109375" customWidth="1"/>
    <col min="35" max="35" width="23" customWidth="1"/>
    <col min="36" max="36" width="22.140625" customWidth="1"/>
    <col min="37" max="37" width="17.140625" customWidth="1"/>
    <col min="38" max="38" width="11.42578125" customWidth="1"/>
    <col min="39" max="39" width="16" customWidth="1"/>
    <col min="40" max="48" width="11.42578125" customWidth="1"/>
  </cols>
  <sheetData>
    <row r="1" spans="1:43">
      <c r="A1" s="46" t="s">
        <v>5091</v>
      </c>
      <c r="N1" s="154"/>
      <c r="AM1" t="s">
        <v>5179</v>
      </c>
      <c r="AP1" s="9"/>
      <c r="AQ1" s="31" t="s">
        <v>5180</v>
      </c>
    </row>
    <row r="2" spans="1:43">
      <c r="A2" s="46" t="s">
        <v>5092</v>
      </c>
      <c r="H2" t="s">
        <v>543</v>
      </c>
      <c r="AP2" s="30"/>
      <c r="AQ2" s="31" t="s">
        <v>5181</v>
      </c>
    </row>
    <row r="3" spans="1:43">
      <c r="A3" s="97" t="e">
        <f ca="1">_xlfn.CONCAT("RELACIÓN DE CONTRATOS FDLS ENTRE EL 01 DE ENERO DE 2020 AL "&amp;UPPER(TEXT(TODAY(),"dd"" de ""mmmm"" del ""yyyy")))</f>
        <v>#NAME?</v>
      </c>
      <c r="AP3" s="30"/>
      <c r="AQ3" s="31"/>
    </row>
    <row r="4" spans="1:43">
      <c r="A4" s="54">
        <v>0</v>
      </c>
      <c r="B4" s="54">
        <v>1</v>
      </c>
      <c r="C4" s="54">
        <v>2</v>
      </c>
      <c r="D4" s="54">
        <v>3</v>
      </c>
      <c r="E4" s="54">
        <v>4</v>
      </c>
      <c r="F4" s="54">
        <v>5</v>
      </c>
      <c r="G4" s="54">
        <v>6</v>
      </c>
      <c r="H4" s="54">
        <v>7</v>
      </c>
      <c r="I4" s="54">
        <v>8</v>
      </c>
      <c r="J4" s="54">
        <v>9</v>
      </c>
      <c r="K4" s="54">
        <v>10</v>
      </c>
      <c r="L4" s="54">
        <v>11</v>
      </c>
      <c r="M4" s="54">
        <v>14</v>
      </c>
      <c r="N4" s="155">
        <v>15</v>
      </c>
      <c r="O4" s="54">
        <v>16</v>
      </c>
      <c r="P4" s="54">
        <v>17</v>
      </c>
      <c r="Q4" s="155">
        <v>18</v>
      </c>
      <c r="R4" s="54">
        <v>19</v>
      </c>
      <c r="S4" s="54">
        <v>20</v>
      </c>
      <c r="T4" s="54">
        <v>21</v>
      </c>
      <c r="U4" s="54">
        <v>22</v>
      </c>
      <c r="V4" s="54">
        <v>23</v>
      </c>
      <c r="W4" s="54">
        <v>24</v>
      </c>
      <c r="X4" s="54">
        <v>25</v>
      </c>
      <c r="Y4" s="54">
        <v>26</v>
      </c>
      <c r="Z4" s="54">
        <v>27</v>
      </c>
      <c r="AA4" s="54">
        <f t="shared" ref="AA4:AN4" si="0">Z4+1</f>
        <v>28</v>
      </c>
      <c r="AB4" s="54">
        <f>AA4+1</f>
        <v>29</v>
      </c>
      <c r="AC4" s="54">
        <f t="shared" si="0"/>
        <v>30</v>
      </c>
      <c r="AD4" s="54">
        <f t="shared" si="0"/>
        <v>31</v>
      </c>
      <c r="AE4" s="54">
        <f t="shared" si="0"/>
        <v>32</v>
      </c>
      <c r="AF4" s="54">
        <f t="shared" si="0"/>
        <v>33</v>
      </c>
      <c r="AG4" s="54">
        <f t="shared" si="0"/>
        <v>34</v>
      </c>
      <c r="AH4" s="54">
        <f t="shared" si="0"/>
        <v>35</v>
      </c>
      <c r="AI4" s="54">
        <f t="shared" si="0"/>
        <v>36</v>
      </c>
      <c r="AJ4" s="54">
        <f t="shared" si="0"/>
        <v>37</v>
      </c>
      <c r="AK4" s="54">
        <f t="shared" si="0"/>
        <v>38</v>
      </c>
      <c r="AL4" s="54">
        <f t="shared" si="0"/>
        <v>39</v>
      </c>
      <c r="AM4" s="54">
        <f t="shared" si="0"/>
        <v>40</v>
      </c>
      <c r="AN4" s="54">
        <f t="shared" si="0"/>
        <v>41</v>
      </c>
      <c r="AP4" s="29"/>
      <c r="AQ4" s="31" t="s">
        <v>5182</v>
      </c>
    </row>
    <row r="5" spans="1:43">
      <c r="AP5" s="28"/>
      <c r="AQ5" s="32" t="s">
        <v>5183</v>
      </c>
    </row>
    <row r="6" spans="1:43" ht="60">
      <c r="A6" s="33" t="s">
        <v>5184</v>
      </c>
      <c r="B6" s="33" t="s">
        <v>1</v>
      </c>
      <c r="C6" s="34" t="s">
        <v>2</v>
      </c>
      <c r="D6" s="36" t="s">
        <v>3</v>
      </c>
      <c r="E6" s="37" t="s">
        <v>4</v>
      </c>
      <c r="F6" s="37" t="s">
        <v>5</v>
      </c>
      <c r="G6" s="35" t="s">
        <v>6</v>
      </c>
      <c r="H6" s="33" t="s">
        <v>7</v>
      </c>
      <c r="I6" s="37" t="s">
        <v>8</v>
      </c>
      <c r="J6" s="37" t="s">
        <v>9</v>
      </c>
      <c r="K6" s="37" t="s">
        <v>10</v>
      </c>
      <c r="L6" s="33" t="s">
        <v>11</v>
      </c>
      <c r="M6" s="35" t="s">
        <v>14</v>
      </c>
      <c r="N6" s="156" t="s">
        <v>15</v>
      </c>
      <c r="O6" s="35" t="s">
        <v>16</v>
      </c>
      <c r="P6" s="35" t="s">
        <v>17</v>
      </c>
      <c r="Q6" s="156" t="s">
        <v>18</v>
      </c>
      <c r="R6" s="33" t="s">
        <v>19</v>
      </c>
      <c r="S6" s="33" t="s">
        <v>20</v>
      </c>
      <c r="T6" s="35" t="s">
        <v>21</v>
      </c>
      <c r="U6" s="35" t="s">
        <v>22</v>
      </c>
      <c r="V6" s="35" t="s">
        <v>23</v>
      </c>
      <c r="W6" s="38" t="s">
        <v>5185</v>
      </c>
      <c r="X6" s="33" t="s">
        <v>25</v>
      </c>
      <c r="Y6" s="33" t="s">
        <v>26</v>
      </c>
      <c r="Z6" s="35" t="s">
        <v>27</v>
      </c>
      <c r="AA6" s="55" t="s">
        <v>28</v>
      </c>
      <c r="AB6" s="39" t="s">
        <v>29</v>
      </c>
      <c r="AC6" s="39" t="s">
        <v>30</v>
      </c>
      <c r="AD6" s="39" t="s">
        <v>31</v>
      </c>
      <c r="AE6" s="40" t="s">
        <v>32</v>
      </c>
      <c r="AF6" s="41" t="s">
        <v>33</v>
      </c>
      <c r="AG6" s="42" t="s">
        <v>34</v>
      </c>
      <c r="AH6" s="41" t="s">
        <v>35</v>
      </c>
      <c r="AI6" s="42" t="s">
        <v>36</v>
      </c>
      <c r="AJ6" s="43" t="s">
        <v>37</v>
      </c>
      <c r="AK6" s="44" t="s">
        <v>38</v>
      </c>
      <c r="AL6" s="45" t="s">
        <v>39</v>
      </c>
      <c r="AM6" s="45" t="s">
        <v>40</v>
      </c>
      <c r="AN6" s="45" t="s">
        <v>41</v>
      </c>
    </row>
    <row r="7" spans="1:43">
      <c r="A7" s="62">
        <v>2024</v>
      </c>
      <c r="B7" s="65" t="s">
        <v>5081</v>
      </c>
      <c r="C7" s="56">
        <v>102688</v>
      </c>
      <c r="D7" s="56" t="s">
        <v>57</v>
      </c>
      <c r="E7" s="57" t="s">
        <v>5082</v>
      </c>
      <c r="F7" s="57" t="s">
        <v>5083</v>
      </c>
      <c r="G7" s="63" t="s">
        <v>97</v>
      </c>
      <c r="H7" s="57" t="s">
        <v>1168</v>
      </c>
      <c r="I7" s="57" t="s">
        <v>1169</v>
      </c>
      <c r="J7" s="61">
        <v>45366</v>
      </c>
      <c r="K7" s="64">
        <v>20766666</v>
      </c>
      <c r="L7" s="57" t="s">
        <v>5244</v>
      </c>
      <c r="M7" s="56">
        <v>1978</v>
      </c>
      <c r="N7" s="157">
        <v>28000000</v>
      </c>
      <c r="O7" s="64">
        <v>0</v>
      </c>
      <c r="P7" s="64">
        <v>0</v>
      </c>
      <c r="Q7"/>
      <c r="R7" s="64">
        <v>7000000</v>
      </c>
      <c r="S7" s="64"/>
      <c r="T7" s="64"/>
      <c r="U7" s="56">
        <v>1</v>
      </c>
      <c r="V7" s="60" t="s">
        <v>1171</v>
      </c>
      <c r="W7" s="57" t="str">
        <f ca="1">IF(AB7="","En elaboración",IF(AC7="Sin iniciar","Suscrito",IF(AK7="Suspendido",AK7,IF(ISNUMBER(AN7),"Liquidado",IF(ISNUMBER(J7),"Cedido",IF(AN7="No aplica","Terminado (no se liquida)",IF(AJ7="Terminación anticipada",AJ7,IF(AND(AJ7="Terminación anticipada",I7&lt;&gt;"Otro",AN7=""),"Terminado en proceso de liquidación",IF(AND(TODAY()&gt;AH7,I7="Otro",AN7=""),"Terminado en proceso de liquidación",IF(AND(TODAY()&gt;AH7,I7="Orden de compra"),"Terminado (Orden de compra)",IF(TODAY()&gt;AH7,"Terminado (no se liquida)",IF(TODAY()&lt;=AH7,"En ejecución","En elaboración"))))))))))))</f>
        <v>Cedido</v>
      </c>
      <c r="X7" s="57" t="s">
        <v>5275</v>
      </c>
      <c r="Y7" s="57" t="s">
        <v>5085</v>
      </c>
      <c r="Z7" s="77" t="s">
        <v>5086</v>
      </c>
      <c r="AA7" s="57" t="s">
        <v>1374</v>
      </c>
      <c r="AB7" s="61">
        <v>45335</v>
      </c>
      <c r="AC7" s="61">
        <v>45336</v>
      </c>
      <c r="AD7" s="61">
        <v>45456</v>
      </c>
      <c r="AE7" s="61" t="str">
        <f t="shared" ref="AE7:AE14" si="1">IF(AC7="Sin iniciar","",IF(DATEDIF(AC7,AD7+1,"y")=0,"",DATEDIF(AC7,AD7+1,"y")&amp;" años ")&amp;IF(DATEDIF(AC7,AD7+1,"ym")=0,"",DATEDIF(AC7,AD7+1,"ym")&amp;" meses ")&amp;IF(DATEDIF(AC7,AD7+1,"md")=0,"",DATEDIF(AC7,AD7+1,"md")&amp;" días."))</f>
        <v xml:space="preserve">4 meses </v>
      </c>
      <c r="AF7" s="61">
        <v>45456</v>
      </c>
      <c r="AG7" s="61" t="str">
        <f t="shared" ref="AG7:AG23" si="2">IF(AD7="Sin iniciar","",IF(DATEDIF(AD7,AF7-AM7,"y")=0,"",DATEDIF(AD7,AF7-AM7,"y")&amp;" años ")&amp;IF(DATEDIF(AD7,AF7-AM7,"ym")=0,"",DATEDIF(AD7,AF7-AM7,"ym")&amp;" meses ")&amp;IF(DATEDIF(AD7,AF7-AM7,"md")=0,"",DATEDIF(AD7,AF7-AM7,"md")&amp;" días."))</f>
        <v/>
      </c>
      <c r="AH7" s="61">
        <v>45456</v>
      </c>
      <c r="AI7" s="61" t="str">
        <f t="shared" ref="AI7:AI14" si="3">IF(AC7="Sin iniciar","",IF(DATEDIF(AC7,AH7+1-AM7,"y")=0,"",DATEDIF(AC7,AH7+1-AM7,"y")&amp;" años ")&amp;IF(DATEDIF(AC7,AH7+1-AM7,"ym")=0,"",DATEDIF(AC7,AH7+1-AM7,"ym")&amp;" meses ")&amp;IF(DATEDIF(AC7,AH7+1-AM7,"md")=0,"",DATEDIF(AC7,AH7+1-AM7,"md")&amp;" días."))</f>
        <v xml:space="preserve">4 meses </v>
      </c>
      <c r="AJ7" s="61" t="str">
        <f t="shared" ref="AJ7:AJ14" si="4">IF(AC7="Sin iniciar",AC7,IF(AH7&lt;AF7,"Terminación Anticipada","Término Ok"))</f>
        <v>Término Ok</v>
      </c>
      <c r="AK7" s="57"/>
      <c r="AL7" s="57"/>
      <c r="AM7" s="56"/>
      <c r="AN7" s="61"/>
    </row>
    <row r="8" spans="1:43">
      <c r="A8" s="62">
        <v>2024</v>
      </c>
      <c r="B8" s="65" t="s">
        <v>5276</v>
      </c>
      <c r="C8" s="56">
        <v>102688</v>
      </c>
      <c r="D8" s="56" t="s">
        <v>57</v>
      </c>
      <c r="E8" s="57" t="s">
        <v>5082</v>
      </c>
      <c r="F8" s="57" t="s">
        <v>5083</v>
      </c>
      <c r="G8" s="63" t="s">
        <v>97</v>
      </c>
      <c r="H8" s="57" t="s">
        <v>1168</v>
      </c>
      <c r="I8" s="57" t="s">
        <v>1169</v>
      </c>
      <c r="J8" s="61"/>
      <c r="K8" s="64"/>
      <c r="L8" s="57" t="s">
        <v>5084</v>
      </c>
      <c r="M8" s="56">
        <v>1978</v>
      </c>
      <c r="N8" s="157">
        <v>28000000</v>
      </c>
      <c r="O8" s="64">
        <v>14000000</v>
      </c>
      <c r="P8" s="64">
        <v>0</v>
      </c>
      <c r="Q8" s="157">
        <f t="shared" ref="Q8:Q71" si="5">SUM(N8:P8)</f>
        <v>42000000</v>
      </c>
      <c r="R8" s="64">
        <v>7000000</v>
      </c>
      <c r="S8" s="64"/>
      <c r="T8" s="64"/>
      <c r="U8" s="56">
        <v>1</v>
      </c>
      <c r="V8" s="60" t="s">
        <v>1171</v>
      </c>
      <c r="W8" s="57" t="str">
        <f ca="1">IF(AB8="","En elaboración",IF(AC8="Sin iniciar","Suscrito",IF(AK8="Suspendido",AK8,IF(ISNUMBER(AN8),"Liquidado",IF(ISNUMBER(J8),"Cedido",IF(AN8="No aplica","Terminado (no se liquida)",IF(AJ8="Terminación anticipada",AJ8,IF(AND(AJ8="Terminación anticipada",I8&lt;&gt;"Otro",AN8=""),"Terminado en proceso de liquidación",IF(AND(TODAY()&gt;AH8,I8="Otro",AN8=""),"Terminado en proceso de liquidación",IF(AND(TODAY()&gt;AH8,I8="Orden de compra"),"Terminado (Orden de compra)",IF(TODAY()&gt;AH8,"Terminado (no se liquida)",IF(TODAY()&lt;=AH8,"En ejecución","En elaboración"))))))))))))</f>
        <v>Terminado (no se liquida)</v>
      </c>
      <c r="X8" s="57" t="s">
        <v>5277</v>
      </c>
      <c r="Y8" s="57" t="s">
        <v>5085</v>
      </c>
      <c r="Z8" s="57" t="s">
        <v>5086</v>
      </c>
      <c r="AA8" s="57" t="s">
        <v>1374</v>
      </c>
      <c r="AB8" s="61">
        <v>45335</v>
      </c>
      <c r="AC8" s="61">
        <v>45336</v>
      </c>
      <c r="AD8" s="61">
        <v>45456</v>
      </c>
      <c r="AE8" s="61" t="str">
        <f t="shared" si="1"/>
        <v xml:space="preserve">4 meses </v>
      </c>
      <c r="AF8" s="61">
        <v>45517</v>
      </c>
      <c r="AG8" s="61" t="str">
        <f t="shared" si="2"/>
        <v xml:space="preserve">2 meses </v>
      </c>
      <c r="AH8" s="61">
        <v>45517</v>
      </c>
      <c r="AI8" s="61" t="str">
        <f t="shared" si="3"/>
        <v xml:space="preserve">6 meses </v>
      </c>
      <c r="AJ8" s="61" t="str">
        <f t="shared" si="4"/>
        <v>Término Ok</v>
      </c>
      <c r="AK8" s="57"/>
      <c r="AL8" s="57"/>
      <c r="AM8" s="56"/>
      <c r="AN8" s="61"/>
    </row>
    <row r="9" spans="1:43">
      <c r="A9" s="62">
        <v>2024</v>
      </c>
      <c r="B9" s="56" t="s">
        <v>5071</v>
      </c>
      <c r="C9" s="56">
        <v>102684</v>
      </c>
      <c r="D9" s="56" t="s">
        <v>57</v>
      </c>
      <c r="E9" s="57" t="s">
        <v>5072</v>
      </c>
      <c r="F9" s="57" t="s">
        <v>5073</v>
      </c>
      <c r="G9" s="63" t="s">
        <v>97</v>
      </c>
      <c r="H9" s="57" t="s">
        <v>1168</v>
      </c>
      <c r="I9" s="57" t="s">
        <v>1169</v>
      </c>
      <c r="J9" s="61"/>
      <c r="K9" s="64"/>
      <c r="L9" s="57" t="s">
        <v>5074</v>
      </c>
      <c r="M9" s="56">
        <v>1978</v>
      </c>
      <c r="N9" s="157">
        <v>24500000</v>
      </c>
      <c r="O9" s="64">
        <v>12133333</v>
      </c>
      <c r="P9" s="64">
        <v>0</v>
      </c>
      <c r="Q9" s="157">
        <f t="shared" si="5"/>
        <v>36633333</v>
      </c>
      <c r="R9" s="64">
        <v>7000000</v>
      </c>
      <c r="S9" s="64"/>
      <c r="T9" s="64"/>
      <c r="U9" s="56">
        <v>1</v>
      </c>
      <c r="V9" s="60" t="s">
        <v>1171</v>
      </c>
      <c r="W9" s="57" t="str">
        <f ca="1">IF(AB9="","En elaboración",IF(AC9="Sin iniciar","Suscrito",IF(AK9="Suspendido",AK9,IF(ISNUMBER(AN9),"Liquidado",IF(ISNUMBER(J9),"Cedido",IF(AN9="No aplica","Terminado (no se liquida)",IF(AJ9="Terminación anticipada",AJ9,IF(AND(AJ9="Terminación anticipada",I9&lt;&gt;"Otro",AN9=""),"Terminado en proceso de liquidación",IF(AND(TODAY()&gt;AH9,I9="Otro",AN9=""),"Terminado en proceso de liquidación",IF(AND(TODAY()&gt;AH9,I9="Orden de compra"),"Terminado (Orden de compra)",IF(TODAY()&gt;AH9,"Terminado (no se liquida)",IF(TODAY()&lt;=AH9,"En ejecución","En elaboración"))))))))))))</f>
        <v>Terminado (no se liquida)</v>
      </c>
      <c r="X9" s="57" t="s">
        <v>5075</v>
      </c>
      <c r="Y9" s="57" t="s">
        <v>4995</v>
      </c>
      <c r="Z9" s="77" t="s">
        <v>5076</v>
      </c>
      <c r="AA9" s="57" t="s">
        <v>1374</v>
      </c>
      <c r="AB9" s="61">
        <v>45335</v>
      </c>
      <c r="AC9" s="61">
        <v>45337</v>
      </c>
      <c r="AD9" s="61">
        <v>45441</v>
      </c>
      <c r="AE9" s="61" t="str">
        <f t="shared" si="1"/>
        <v>3 meses 15 días.</v>
      </c>
      <c r="AF9" s="61">
        <v>45494</v>
      </c>
      <c r="AG9" s="61" t="str">
        <f t="shared" si="2"/>
        <v>1 meses 22 días.</v>
      </c>
      <c r="AH9" s="61">
        <v>45494</v>
      </c>
      <c r="AI9" s="61" t="str">
        <f t="shared" si="3"/>
        <v>5 meses 7 días.</v>
      </c>
      <c r="AJ9" s="61" t="str">
        <f t="shared" si="4"/>
        <v>Término Ok</v>
      </c>
      <c r="AK9" s="57"/>
      <c r="AL9" s="57"/>
      <c r="AM9" s="56"/>
      <c r="AN9" s="61"/>
    </row>
    <row r="10" spans="1:43">
      <c r="A10" s="62">
        <v>2024</v>
      </c>
      <c r="B10" s="56" t="s">
        <v>5063</v>
      </c>
      <c r="C10" s="56">
        <v>102696</v>
      </c>
      <c r="D10" s="56" t="s">
        <v>57</v>
      </c>
      <c r="E10" s="57" t="s">
        <v>5064</v>
      </c>
      <c r="F10" s="57" t="s">
        <v>5065</v>
      </c>
      <c r="G10" s="63" t="s">
        <v>97</v>
      </c>
      <c r="H10" s="57" t="s">
        <v>1168</v>
      </c>
      <c r="I10" s="57" t="s">
        <v>1169</v>
      </c>
      <c r="J10" s="61"/>
      <c r="K10" s="64"/>
      <c r="L10" s="57" t="s">
        <v>5066</v>
      </c>
      <c r="M10" s="56">
        <v>1978</v>
      </c>
      <c r="N10" s="157">
        <v>24500000</v>
      </c>
      <c r="O10" s="64">
        <v>12133334</v>
      </c>
      <c r="P10" s="64">
        <v>0</v>
      </c>
      <c r="Q10" s="157">
        <f t="shared" si="5"/>
        <v>36633334</v>
      </c>
      <c r="R10" s="64">
        <v>7000000</v>
      </c>
      <c r="S10" s="64"/>
      <c r="T10" s="64"/>
      <c r="U10" s="56">
        <v>1</v>
      </c>
      <c r="V10" s="60" t="s">
        <v>1171</v>
      </c>
      <c r="W10" s="57" t="str">
        <f ca="1">IF(AB10="","En elaboración",IF(AC10="Sin iniciar","Suscrito",IF(AK10="Suspendido",AK10,IF(ISNUMBER(AN10),"Liquidado",IF(ISNUMBER(J10),"Cedido",IF(AN10="No aplica","Terminado (no se liquida)",IF(AJ10="Terminación anticipada",AJ10,IF(AND(AJ10="Terminación anticipada",I10&lt;&gt;"Otro",AN10=""),"Terminado en proceso de liquidación",IF(AND(TODAY()&gt;AH10,I10="Otro",AN10=""),"Terminado en proceso de liquidación",IF(AND(TODAY()&gt;AH10,I10="Orden de compra"),"Terminado (Orden de compra)",IF(TODAY()&gt;AH10,"Terminado (no se liquida)",IF(TODAY()&lt;=AH10,"En ejecución","En elaboración"))))))))))))</f>
        <v>Terminación Anticipada</v>
      </c>
      <c r="X10" s="57" t="s">
        <v>5278</v>
      </c>
      <c r="Y10" s="57" t="s">
        <v>4313</v>
      </c>
      <c r="Z10" s="57" t="s">
        <v>5067</v>
      </c>
      <c r="AA10" s="57" t="s">
        <v>1374</v>
      </c>
      <c r="AB10" s="61">
        <v>45336</v>
      </c>
      <c r="AC10" s="61">
        <v>45384</v>
      </c>
      <c r="AD10" s="61">
        <v>45543</v>
      </c>
      <c r="AE10" s="61" t="str">
        <f t="shared" si="1"/>
        <v>5 meses 7 días.</v>
      </c>
      <c r="AF10" s="61">
        <v>45543</v>
      </c>
      <c r="AG10" s="61" t="str">
        <f t="shared" si="2"/>
        <v/>
      </c>
      <c r="AH10" s="61">
        <v>45498</v>
      </c>
      <c r="AI10" s="61" t="str">
        <f t="shared" si="3"/>
        <v>3 meses 24 días.</v>
      </c>
      <c r="AJ10" s="61" t="str">
        <f t="shared" si="4"/>
        <v>Terminación Anticipada</v>
      </c>
      <c r="AK10" s="57"/>
      <c r="AL10" s="57"/>
      <c r="AM10" s="56"/>
      <c r="AN10" s="61"/>
    </row>
    <row r="11" spans="1:43">
      <c r="A11" s="62">
        <v>2024</v>
      </c>
      <c r="B11" s="56" t="s">
        <v>5054</v>
      </c>
      <c r="C11" s="56">
        <v>102686</v>
      </c>
      <c r="D11" s="56" t="s">
        <v>57</v>
      </c>
      <c r="E11" s="57" t="s">
        <v>5055</v>
      </c>
      <c r="F11" s="57" t="s">
        <v>5056</v>
      </c>
      <c r="G11" s="63" t="s">
        <v>97</v>
      </c>
      <c r="H11" s="57" t="s">
        <v>1168</v>
      </c>
      <c r="I11" s="57" t="s">
        <v>1169</v>
      </c>
      <c r="J11" s="61"/>
      <c r="K11" s="64"/>
      <c r="L11" s="57" t="s">
        <v>5057</v>
      </c>
      <c r="M11" s="56">
        <v>1978</v>
      </c>
      <c r="N11" s="157">
        <v>24500000</v>
      </c>
      <c r="O11" s="64">
        <v>12133333</v>
      </c>
      <c r="P11" s="64">
        <v>0</v>
      </c>
      <c r="Q11" s="157">
        <f t="shared" si="5"/>
        <v>36633333</v>
      </c>
      <c r="R11" s="64">
        <v>7000000</v>
      </c>
      <c r="S11" s="64"/>
      <c r="T11" s="64"/>
      <c r="U11" s="56">
        <v>1</v>
      </c>
      <c r="V11" s="60" t="s">
        <v>1171</v>
      </c>
      <c r="W11" s="57" t="str">
        <f ca="1">IF(AB11="","En elaboración",IF(AC11="Sin iniciar","Suscrito",IF(AK11="Suspendido",AK11,IF(ISNUMBER(AN11),"Liquidado",IF(ISNUMBER(J11),"Cedido",IF(AN11="No aplica","Terminado (no se liquida)",IF(AJ11="Terminación anticipada",AJ11,IF(AND(AJ11="Terminación anticipada",I11&lt;&gt;"Otro",AN11=""),"Terminado en proceso de liquidación",IF(AND(TODAY()&gt;AH11,I11="Otro",AN11=""),"Terminado en proceso de liquidación",IF(AND(TODAY()&gt;AH11,I11="Orden de compra"),"Terminado (Orden de compra)",IF(TODAY()&gt;AH11,"Terminado (no se liquida)",IF(TODAY()&lt;=AH11,"En ejecución","En elaboración"))))))))))))</f>
        <v>Terminación Anticipada</v>
      </c>
      <c r="X11" s="57" t="s">
        <v>5279</v>
      </c>
      <c r="Y11" s="57" t="s">
        <v>4313</v>
      </c>
      <c r="Z11" s="57" t="s">
        <v>5050</v>
      </c>
      <c r="AA11" s="57" t="s">
        <v>1374</v>
      </c>
      <c r="AB11" s="61">
        <v>45335</v>
      </c>
      <c r="AC11" s="61">
        <v>45342</v>
      </c>
      <c r="AD11" s="61">
        <v>45446</v>
      </c>
      <c r="AE11" s="61" t="str">
        <f t="shared" si="1"/>
        <v>3 meses 15 días.</v>
      </c>
      <c r="AF11" s="61">
        <v>45498</v>
      </c>
      <c r="AG11" s="61" t="str">
        <f t="shared" si="2"/>
        <v>1 meses 22 días.</v>
      </c>
      <c r="AH11" s="61">
        <v>45489</v>
      </c>
      <c r="AI11" s="61" t="str">
        <f t="shared" si="3"/>
        <v>4 meses 27 días.</v>
      </c>
      <c r="AJ11" s="61" t="str">
        <f t="shared" si="4"/>
        <v>Terminación Anticipada</v>
      </c>
      <c r="AK11" s="57"/>
      <c r="AL11" s="57"/>
      <c r="AM11" s="56"/>
      <c r="AN11" s="61"/>
    </row>
    <row r="12" spans="1:43">
      <c r="A12" s="62">
        <v>2024</v>
      </c>
      <c r="B12" s="56" t="s">
        <v>5045</v>
      </c>
      <c r="C12" s="56">
        <v>102686</v>
      </c>
      <c r="D12" s="56" t="s">
        <v>57</v>
      </c>
      <c r="E12" s="57" t="s">
        <v>5046</v>
      </c>
      <c r="F12" s="57" t="s">
        <v>5047</v>
      </c>
      <c r="G12" s="63" t="s">
        <v>97</v>
      </c>
      <c r="H12" s="57" t="s">
        <v>1168</v>
      </c>
      <c r="I12" s="57" t="s">
        <v>1169</v>
      </c>
      <c r="J12" s="61"/>
      <c r="K12" s="64"/>
      <c r="L12" s="57" t="s">
        <v>5048</v>
      </c>
      <c r="M12" s="56">
        <v>1978</v>
      </c>
      <c r="N12" s="157">
        <v>24500000</v>
      </c>
      <c r="O12" s="64">
        <v>0</v>
      </c>
      <c r="P12" s="64">
        <v>0</v>
      </c>
      <c r="Q12" s="157">
        <f t="shared" si="5"/>
        <v>24500000</v>
      </c>
      <c r="R12" s="64">
        <v>7000000</v>
      </c>
      <c r="S12" s="64"/>
      <c r="T12" s="64"/>
      <c r="U12" s="56">
        <v>1</v>
      </c>
      <c r="V12" s="60" t="s">
        <v>1171</v>
      </c>
      <c r="W12" s="57" t="str">
        <f ca="1">IF(AB12="","En elaboración",IF(AC12="Sin iniciar","Suscrito",IF(AK12="Suspendido",AK12,IF(ISNUMBER(AN12),"Liquidado",IF(ISNUMBER(J12),"Cedido",IF(AN12="No aplica","Terminado (no se liquida)",IF(AJ12="Terminación anticipada",AJ12,IF(AND(AJ12="Terminación anticipada",I12&lt;&gt;"Otro",AN12=""),"Terminado en proceso de liquidación",IF(AND(TODAY()&gt;AH12,I12="Otro",AN12=""),"Terminado en proceso de liquidación",IF(AND(TODAY()&gt;AH12,I12="Orden de compra"),"Terminado (Orden de compra)",IF(TODAY()&gt;AH12,"Terminado (no se liquida)",IF(TODAY()&lt;=AH12,"En ejecución","En elaboración"))))))))))))</f>
        <v>Terminado (no se liquida)</v>
      </c>
      <c r="X12" s="57" t="s">
        <v>5049</v>
      </c>
      <c r="Y12" s="57" t="s">
        <v>4313</v>
      </c>
      <c r="Z12" s="57" t="s">
        <v>5050</v>
      </c>
      <c r="AA12" s="57" t="s">
        <v>1374</v>
      </c>
      <c r="AB12" s="61">
        <v>45335</v>
      </c>
      <c r="AC12" s="61">
        <v>45342</v>
      </c>
      <c r="AD12" s="61">
        <v>45446</v>
      </c>
      <c r="AE12" s="61" t="str">
        <f t="shared" si="1"/>
        <v>3 meses 15 días.</v>
      </c>
      <c r="AF12" s="61">
        <v>45498</v>
      </c>
      <c r="AG12" s="61" t="str">
        <f t="shared" si="2"/>
        <v>1 meses 22 días.</v>
      </c>
      <c r="AH12" s="61">
        <v>45498</v>
      </c>
      <c r="AI12" s="61" t="str">
        <f t="shared" si="3"/>
        <v>5 meses 6 días.</v>
      </c>
      <c r="AJ12" s="61" t="str">
        <f t="shared" si="4"/>
        <v>Término Ok</v>
      </c>
      <c r="AK12" s="57"/>
      <c r="AL12" s="57"/>
      <c r="AM12" s="56"/>
      <c r="AN12" s="61"/>
    </row>
    <row r="13" spans="1:43">
      <c r="A13" s="62">
        <v>2024</v>
      </c>
      <c r="B13" s="56" t="s">
        <v>5035</v>
      </c>
      <c r="C13" s="56">
        <v>102684</v>
      </c>
      <c r="D13" s="56" t="s">
        <v>57</v>
      </c>
      <c r="E13" s="57" t="s">
        <v>5036</v>
      </c>
      <c r="F13" s="57" t="s">
        <v>5037</v>
      </c>
      <c r="G13" s="63" t="s">
        <v>97</v>
      </c>
      <c r="H13" s="57" t="s">
        <v>1168</v>
      </c>
      <c r="I13" s="57" t="s">
        <v>1169</v>
      </c>
      <c r="J13" s="61"/>
      <c r="K13" s="64"/>
      <c r="L13" s="57" t="s">
        <v>5038</v>
      </c>
      <c r="M13" s="56">
        <v>1978</v>
      </c>
      <c r="N13" s="157">
        <v>24500000</v>
      </c>
      <c r="O13" s="64">
        <v>12133333</v>
      </c>
      <c r="P13" s="64">
        <v>0</v>
      </c>
      <c r="Q13" s="157">
        <f t="shared" si="5"/>
        <v>36633333</v>
      </c>
      <c r="R13" s="64">
        <v>7000000</v>
      </c>
      <c r="S13" s="64"/>
      <c r="T13" s="64"/>
      <c r="U13" s="56">
        <v>1</v>
      </c>
      <c r="V13" s="60" t="s">
        <v>1171</v>
      </c>
      <c r="W13" s="57" t="str">
        <f ca="1">IF(AB13="","En elaboración",IF(AC13="Sin iniciar","Suscrito",IF(AK13="Suspendido",AK13,IF(ISNUMBER(AN13),"Liquidado",IF(ISNUMBER(J13),"Cedido",IF(AN13="No aplica","Terminado (no se liquida)",IF(AJ13="Terminación anticipada",AJ13,IF(AND(AJ13="Terminación anticipada",I13&lt;&gt;"Otro",AN13=""),"Terminado en proceso de liquidación",IF(AND(TODAY()&gt;AH13,I13="Otro",AN13=""),"Terminado en proceso de liquidación",IF(AND(TODAY()&gt;AH13,I13="Orden de compra"),"Terminado (Orden de compra)",IF(TODAY()&gt;AH13,"Terminado (no se liquida)",IF(TODAY()&lt;=AH13,"En ejecución","En elaboración"))))))))))))</f>
        <v>Terminado (no se liquida)</v>
      </c>
      <c r="X13" s="57" t="s">
        <v>5039</v>
      </c>
      <c r="Y13" s="57" t="s">
        <v>4313</v>
      </c>
      <c r="Z13" s="57" t="s">
        <v>5040</v>
      </c>
      <c r="AA13" s="57" t="s">
        <v>1374</v>
      </c>
      <c r="AB13" s="61">
        <v>45335</v>
      </c>
      <c r="AC13" s="61">
        <v>45342</v>
      </c>
      <c r="AD13" s="61">
        <v>45446</v>
      </c>
      <c r="AE13" s="61" t="str">
        <f t="shared" si="1"/>
        <v>3 meses 15 días.</v>
      </c>
      <c r="AF13" s="61">
        <v>45498</v>
      </c>
      <c r="AG13" s="61" t="str">
        <f t="shared" si="2"/>
        <v>1 meses 22 días.</v>
      </c>
      <c r="AH13" s="61">
        <v>45498</v>
      </c>
      <c r="AI13" s="61" t="str">
        <f t="shared" si="3"/>
        <v>5 meses 6 días.</v>
      </c>
      <c r="AJ13" s="61" t="str">
        <f t="shared" si="4"/>
        <v>Término Ok</v>
      </c>
      <c r="AK13" s="57"/>
      <c r="AL13" s="57"/>
      <c r="AM13" s="56"/>
      <c r="AN13" s="61"/>
    </row>
    <row r="14" spans="1:43">
      <c r="A14" s="62">
        <v>2024</v>
      </c>
      <c r="B14" s="56" t="s">
        <v>5280</v>
      </c>
      <c r="C14" s="56">
        <v>102684</v>
      </c>
      <c r="D14" s="56" t="s">
        <v>57</v>
      </c>
      <c r="E14" s="57" t="s">
        <v>5281</v>
      </c>
      <c r="F14" s="57" t="s">
        <v>5282</v>
      </c>
      <c r="G14" s="63" t="s">
        <v>97</v>
      </c>
      <c r="H14" s="57" t="s">
        <v>1168</v>
      </c>
      <c r="I14" s="57" t="s">
        <v>1169</v>
      </c>
      <c r="J14" s="61"/>
      <c r="K14" s="64"/>
      <c r="L14" s="57" t="s">
        <v>5213</v>
      </c>
      <c r="M14" s="56">
        <v>1978</v>
      </c>
      <c r="N14" s="157">
        <v>24500000</v>
      </c>
      <c r="O14" s="64">
        <v>0</v>
      </c>
      <c r="P14" s="64">
        <v>0</v>
      </c>
      <c r="Q14" s="157">
        <f t="shared" si="5"/>
        <v>24500000</v>
      </c>
      <c r="R14" s="64">
        <v>7000000</v>
      </c>
      <c r="S14" s="64"/>
      <c r="T14" s="64"/>
      <c r="U14" s="56">
        <v>1</v>
      </c>
      <c r="V14" s="60" t="s">
        <v>1171</v>
      </c>
      <c r="W14" s="57" t="str">
        <f ca="1">IF(AB14="","En elaboración",IF(AC14="Sin iniciar","Suscrito",IF(AK14="Suspendido",AK14,IF(ISNUMBER(AN14),"Liquidado",IF(ISNUMBER(J14),"Cedido",IF(AN14="No aplica","Terminado (no se liquida)",IF(AJ14="Terminación anticipada",AJ14,IF(AND(AJ14="Terminación anticipada",I14&lt;&gt;"Otro",AN14=""),"Terminado en proceso de liquidación",IF(AND(TODAY()&gt;AH14,I14="Otro",AN14=""),"Terminado en proceso de liquidación",IF(AND(TODAY()&gt;AH14,I14="Orden de compra"),"Terminado (Orden de compra)",IF(TODAY()&gt;AH14,"Terminado (no se liquida)",IF(TODAY()&lt;=AH14,"En ejecución","En elaboración"))))))))))))</f>
        <v>Terminado (no se liquida)</v>
      </c>
      <c r="X14" s="57"/>
      <c r="Y14" s="57" t="s">
        <v>4995</v>
      </c>
      <c r="Z14" s="57" t="s">
        <v>5283</v>
      </c>
      <c r="AA14" s="57" t="s">
        <v>1374</v>
      </c>
      <c r="AB14" s="61">
        <v>45335</v>
      </c>
      <c r="AC14" s="61">
        <v>45336</v>
      </c>
      <c r="AD14" s="61">
        <v>45440</v>
      </c>
      <c r="AE14" s="61" t="str">
        <f t="shared" si="1"/>
        <v>3 meses 15 días.</v>
      </c>
      <c r="AF14" s="61">
        <v>45440</v>
      </c>
      <c r="AG14" s="61" t="str">
        <f t="shared" si="2"/>
        <v/>
      </c>
      <c r="AH14" s="61">
        <v>45440</v>
      </c>
      <c r="AI14" s="61" t="str">
        <f t="shared" si="3"/>
        <v>3 meses 15 días.</v>
      </c>
      <c r="AJ14" s="61" t="str">
        <f t="shared" si="4"/>
        <v>Término Ok</v>
      </c>
      <c r="AK14" s="57"/>
      <c r="AL14" s="57"/>
      <c r="AM14" s="56"/>
      <c r="AN14" s="61"/>
    </row>
    <row r="15" spans="1:43">
      <c r="A15" s="62">
        <v>2024</v>
      </c>
      <c r="B15" s="56" t="s">
        <v>5025</v>
      </c>
      <c r="C15" s="56">
        <v>104082</v>
      </c>
      <c r="D15" s="56" t="s">
        <v>57</v>
      </c>
      <c r="E15" s="57" t="s">
        <v>5026</v>
      </c>
      <c r="F15" s="57" t="s">
        <v>5027</v>
      </c>
      <c r="G15" s="63" t="s">
        <v>97</v>
      </c>
      <c r="H15" s="57" t="s">
        <v>1168</v>
      </c>
      <c r="I15" s="57" t="s">
        <v>1211</v>
      </c>
      <c r="J15" s="61"/>
      <c r="K15" s="64"/>
      <c r="L15" s="57" t="s">
        <v>5028</v>
      </c>
      <c r="M15" s="56">
        <v>1963</v>
      </c>
      <c r="N15" s="157">
        <v>12200000</v>
      </c>
      <c r="O15" s="64">
        <v>0</v>
      </c>
      <c r="P15" s="64">
        <v>0</v>
      </c>
      <c r="Q15" s="157">
        <f t="shared" si="5"/>
        <v>12200000</v>
      </c>
      <c r="R15" s="64">
        <v>3050000</v>
      </c>
      <c r="S15" s="64"/>
      <c r="T15" s="64"/>
      <c r="U15" s="56">
        <v>1</v>
      </c>
      <c r="V15" s="60" t="s">
        <v>1171</v>
      </c>
      <c r="W15" s="57" t="str">
        <f ca="1">IF(AB15="","En elaboración",IF(AC15="Sin iniciar","Suscrito",IF(AK15="Suspendido",AK15,IF(ISNUMBER(AN15),"Liquidado",IF(ISNUMBER(J15),"Cedido",IF(AN15="No aplica","Terminado (no se liquida)",IF(AJ15="Terminación anticipada",AJ15,IF(AND(AJ15="Terminación anticipada",I15&lt;&gt;"Otro",AN15=""),"Terminado en proceso de liquidación",IF(AND(TODAY()&gt;AH15,I15="Otro",AN15=""),"Terminado en proceso de liquidación",IF(AND(TODAY()&gt;AH15,I15="Orden de compra"),"Terminado (Orden de compra)",IF(TODAY()&gt;AH15,"Terminado (no se liquida)",IF(TODAY()&lt;=AH15,"En ejecución","En elaboración"))))))))))))</f>
        <v>Terminado (no se liquida)</v>
      </c>
      <c r="X15" s="57"/>
      <c r="Y15" s="57" t="s">
        <v>5029</v>
      </c>
      <c r="Z15" s="57" t="s">
        <v>5030</v>
      </c>
      <c r="AA15" s="57" t="s">
        <v>145</v>
      </c>
      <c r="AB15" s="61">
        <v>45335</v>
      </c>
      <c r="AC15" s="61">
        <v>45336</v>
      </c>
      <c r="AD15" s="61">
        <v>45456</v>
      </c>
      <c r="AE15" s="61" t="str">
        <f t="shared" ref="AE15:AE78" si="6">IF(AC15="Sin iniciar","",IF(DATEDIF(AC15,AD15+1,"y")=0,"",DATEDIF(AC15,AD15+1,"y")&amp;" años ")&amp;IF(DATEDIF(AC15,AD15+1,"ym")=0,"",DATEDIF(AC15,AD15+1,"ym")&amp;" meses ")&amp;IF(DATEDIF(AC15,AD15+1,"md")=0,"",DATEDIF(AC15,AD15+1,"md")&amp;" días."))</f>
        <v xml:space="preserve">4 meses </v>
      </c>
      <c r="AF15" s="61">
        <v>45456</v>
      </c>
      <c r="AG15" s="61" t="str">
        <f t="shared" si="2"/>
        <v/>
      </c>
      <c r="AH15" s="61">
        <v>45456</v>
      </c>
      <c r="AI15" s="61" t="str">
        <f t="shared" ref="AI15:AI78" si="7">IF(AC15="Sin iniciar","",IF(DATEDIF(AC15,AH15+1-AM15,"y")=0,"",DATEDIF(AC15,AH15+1-AM15,"y")&amp;" años ")&amp;IF(DATEDIF(AC15,AH15+1-AM15,"ym")=0,"",DATEDIF(AC15,AH15+1-AM15,"ym")&amp;" meses ")&amp;IF(DATEDIF(AC15,AH15+1-AM15,"md")=0,"",DATEDIF(AC15,AH15+1-AM15,"md")&amp;" días."))</f>
        <v xml:space="preserve">4 meses </v>
      </c>
      <c r="AJ15" s="61" t="str">
        <f t="shared" ref="AJ15:AJ78" si="8">IF(AC15="Sin iniciar",AC15,IF(AH15&lt;AF15,"Terminación Anticipada","Término Ok"))</f>
        <v>Término Ok</v>
      </c>
      <c r="AK15" s="57"/>
      <c r="AL15" s="57"/>
      <c r="AM15" s="56"/>
      <c r="AN15" s="61"/>
    </row>
    <row r="16" spans="1:43">
      <c r="A16" s="62">
        <v>2024</v>
      </c>
      <c r="B16" s="56" t="s">
        <v>5017</v>
      </c>
      <c r="C16" s="56">
        <v>102493</v>
      </c>
      <c r="D16" s="56" t="s">
        <v>57</v>
      </c>
      <c r="E16" s="57" t="s">
        <v>5018</v>
      </c>
      <c r="F16" s="57" t="s">
        <v>5019</v>
      </c>
      <c r="G16" s="63" t="s">
        <v>97</v>
      </c>
      <c r="H16" s="57" t="s">
        <v>1168</v>
      </c>
      <c r="I16" s="57" t="s">
        <v>1211</v>
      </c>
      <c r="J16" s="61"/>
      <c r="K16" s="64"/>
      <c r="L16" s="57" t="s">
        <v>5020</v>
      </c>
      <c r="M16" s="56">
        <v>2032</v>
      </c>
      <c r="N16" s="157">
        <v>10200000</v>
      </c>
      <c r="O16" s="64">
        <v>5100000</v>
      </c>
      <c r="P16" s="64">
        <v>0</v>
      </c>
      <c r="Q16" s="157">
        <f t="shared" si="5"/>
        <v>15300000</v>
      </c>
      <c r="R16" s="64">
        <v>2550000</v>
      </c>
      <c r="S16" s="64"/>
      <c r="T16" s="64"/>
      <c r="U16" s="56">
        <v>5</v>
      </c>
      <c r="V16" s="60" t="s">
        <v>1171</v>
      </c>
      <c r="W16" s="57" t="str">
        <f ca="1">IF(AB16="","En elaboración",IF(AC16="Sin iniciar","Suscrito",IF(AK16="Suspendido",AK16,IF(ISNUMBER(AN16),"Liquidado",IF(ISNUMBER(J16),"Cedido",IF(AN16="No aplica","Terminado (no se liquida)",IF(AJ16="Terminación anticipada",AJ16,IF(AND(AJ16="Terminación anticipada",I16&lt;&gt;"Otro",AN16=""),"Terminado en proceso de liquidación",IF(AND(TODAY()&gt;AH16,I16="Otro",AN16=""),"Terminado en proceso de liquidación",IF(AND(TODAY()&gt;AH16,I16="Orden de compra"),"Terminado (Orden de compra)",IF(TODAY()&gt;AH16,"Terminado (no se liquida)",IF(TODAY()&lt;=AH16,"En ejecución","En elaboración"))))))))))))</f>
        <v>Terminado (no se liquida)</v>
      </c>
      <c r="X16" s="57" t="s">
        <v>5284</v>
      </c>
      <c r="Y16" s="57" t="s">
        <v>2362</v>
      </c>
      <c r="Z16" s="57" t="s">
        <v>5021</v>
      </c>
      <c r="AA16" s="57" t="s">
        <v>547</v>
      </c>
      <c r="AB16" s="61">
        <v>45335</v>
      </c>
      <c r="AC16" s="61">
        <v>45337</v>
      </c>
      <c r="AD16" s="61">
        <v>45457</v>
      </c>
      <c r="AE16" s="61" t="str">
        <f t="shared" si="6"/>
        <v xml:space="preserve">4 meses </v>
      </c>
      <c r="AF16" s="61">
        <v>45518</v>
      </c>
      <c r="AG16" s="61" t="str">
        <f t="shared" si="2"/>
        <v xml:space="preserve">2 meses </v>
      </c>
      <c r="AH16" s="61">
        <v>45518</v>
      </c>
      <c r="AI16" s="61" t="str">
        <f t="shared" si="7"/>
        <v xml:space="preserve">6 meses </v>
      </c>
      <c r="AJ16" s="61" t="str">
        <f t="shared" si="8"/>
        <v>Término Ok</v>
      </c>
      <c r="AK16" s="57"/>
      <c r="AL16" s="57"/>
      <c r="AM16" s="56"/>
      <c r="AN16" s="61"/>
    </row>
    <row r="17" spans="1:40">
      <c r="A17" s="62">
        <v>2024</v>
      </c>
      <c r="B17" s="56" t="s">
        <v>5000</v>
      </c>
      <c r="C17" s="56">
        <v>102728</v>
      </c>
      <c r="D17" s="56" t="s">
        <v>57</v>
      </c>
      <c r="E17" s="57" t="s">
        <v>5001</v>
      </c>
      <c r="F17" s="57" t="s">
        <v>5002</v>
      </c>
      <c r="G17" s="63" t="s">
        <v>97</v>
      </c>
      <c r="H17" s="57" t="s">
        <v>1168</v>
      </c>
      <c r="I17" s="57" t="s">
        <v>1169</v>
      </c>
      <c r="J17" s="61"/>
      <c r="K17" s="64"/>
      <c r="L17" s="57" t="s">
        <v>5003</v>
      </c>
      <c r="M17" s="56">
        <v>1978</v>
      </c>
      <c r="N17" s="157">
        <v>24500000</v>
      </c>
      <c r="O17" s="64">
        <v>12133333</v>
      </c>
      <c r="P17" s="64">
        <v>0</v>
      </c>
      <c r="Q17" s="157">
        <f t="shared" si="5"/>
        <v>36633333</v>
      </c>
      <c r="R17" s="64">
        <v>7000000</v>
      </c>
      <c r="S17" s="64"/>
      <c r="T17" s="64"/>
      <c r="U17" s="56">
        <v>1</v>
      </c>
      <c r="V17" s="60" t="s">
        <v>1171</v>
      </c>
      <c r="W17" s="57" t="str">
        <f ca="1">IF(AB17="","En elaboración",IF(AC17="Sin iniciar","Suscrito",IF(AK17="Suspendido",AK17,IF(ISNUMBER(AN17),"Liquidado",IF(ISNUMBER(J17),"Cedido",IF(AN17="No aplica","Terminado (no se liquida)",IF(AJ17="Terminación anticipada",AJ17,IF(AND(AJ17="Terminación anticipada",I17&lt;&gt;"Otro",AN17=""),"Terminado en proceso de liquidación",IF(AND(TODAY()&gt;AH17,I17="Otro",AN17=""),"Terminado en proceso de liquidación",IF(AND(TODAY()&gt;AH17,I17="Orden de compra"),"Terminado (Orden de compra)",IF(TODAY()&gt;AH17,"Terminado (no se liquida)",IF(TODAY()&lt;=AH17,"En ejecución","En elaboración"))))))))))))</f>
        <v>Terminación Anticipada</v>
      </c>
      <c r="X17" s="57" t="s">
        <v>5285</v>
      </c>
      <c r="Y17" s="57" t="s">
        <v>5006</v>
      </c>
      <c r="Z17" s="57" t="s">
        <v>5007</v>
      </c>
      <c r="AA17" s="57" t="s">
        <v>1374</v>
      </c>
      <c r="AB17" s="61">
        <v>45336</v>
      </c>
      <c r="AC17" s="61">
        <v>45337</v>
      </c>
      <c r="AD17" s="61">
        <v>45442</v>
      </c>
      <c r="AE17" s="61" t="str">
        <f t="shared" si="6"/>
        <v>3 meses 16 días.</v>
      </c>
      <c r="AF17" s="61">
        <v>45493</v>
      </c>
      <c r="AG17" s="61" t="str">
        <f t="shared" si="2"/>
        <v>1 meses 20 días.</v>
      </c>
      <c r="AH17" s="61">
        <v>45489</v>
      </c>
      <c r="AI17" s="61" t="str">
        <f t="shared" si="7"/>
        <v>5 meses 2 días.</v>
      </c>
      <c r="AJ17" s="61" t="str">
        <f t="shared" si="8"/>
        <v>Terminación Anticipada</v>
      </c>
      <c r="AK17" s="57"/>
      <c r="AL17" s="57"/>
      <c r="AM17" s="56"/>
      <c r="AN17" s="61"/>
    </row>
    <row r="18" spans="1:40">
      <c r="A18" s="62">
        <v>2024</v>
      </c>
      <c r="B18" s="56" t="s">
        <v>4991</v>
      </c>
      <c r="C18" s="56">
        <v>102684</v>
      </c>
      <c r="D18" s="56" t="s">
        <v>57</v>
      </c>
      <c r="E18" s="57" t="s">
        <v>4992</v>
      </c>
      <c r="F18" s="57" t="s">
        <v>4993</v>
      </c>
      <c r="G18" s="63" t="s">
        <v>97</v>
      </c>
      <c r="H18" s="57" t="s">
        <v>1168</v>
      </c>
      <c r="I18" s="57" t="s">
        <v>1169</v>
      </c>
      <c r="J18" s="61">
        <v>45489</v>
      </c>
      <c r="K18" s="64">
        <v>12366667</v>
      </c>
      <c r="L18" s="57" t="s">
        <v>4994</v>
      </c>
      <c r="M18" s="56">
        <v>1978</v>
      </c>
      <c r="N18" s="157">
        <v>24500000</v>
      </c>
      <c r="O18" s="64">
        <v>12133334</v>
      </c>
      <c r="P18" s="64">
        <v>0</v>
      </c>
      <c r="Q18" s="157">
        <f t="shared" si="5"/>
        <v>36633334</v>
      </c>
      <c r="R18" s="64">
        <v>7000000</v>
      </c>
      <c r="S18" s="64"/>
      <c r="T18" s="64"/>
      <c r="U18" s="56">
        <v>1</v>
      </c>
      <c r="V18" s="60" t="s">
        <v>1171</v>
      </c>
      <c r="W18" s="57" t="str">
        <f ca="1">IF(AB18="","En elaboración",IF(AC18="Sin iniciar","Suscrito",IF(AK18="Suspendido",AK18,IF(ISNUMBER(AN18),"Liquidado",IF(ISNUMBER(J18),"Cedido",IF(AN18="No aplica","Terminado (no se liquida)",IF(AJ18="Terminación anticipada",AJ18,IF(AND(AJ18="Terminación anticipada",I18&lt;&gt;"Otro",AN18=""),"Terminado en proceso de liquidación",IF(AND(TODAY()&gt;AH18,I18="Otro",AN18=""),"Terminado en proceso de liquidación",IF(AND(TODAY()&gt;AH18,I18="Orden de compra"),"Terminado (Orden de compra)",IF(TODAY()&gt;AH18,"Terminado (no se liquida)",IF(TODAY()&lt;=AH18,"En ejecución","En elaboración"))))))))))))</f>
        <v>Cedido</v>
      </c>
      <c r="X18" s="57" t="s">
        <v>5286</v>
      </c>
      <c r="Y18" s="57" t="s">
        <v>4995</v>
      </c>
      <c r="Z18" s="57" t="s">
        <v>4996</v>
      </c>
      <c r="AA18" s="57" t="s">
        <v>1374</v>
      </c>
      <c r="AB18" s="61">
        <v>45353</v>
      </c>
      <c r="AC18" s="61">
        <v>45384</v>
      </c>
      <c r="AD18" s="61">
        <v>45489</v>
      </c>
      <c r="AE18" s="61" t="str">
        <f t="shared" si="6"/>
        <v>3 meses 15 días.</v>
      </c>
      <c r="AF18" s="61">
        <v>45543</v>
      </c>
      <c r="AG18" s="61" t="str">
        <f t="shared" si="2"/>
        <v>1 meses 23 días.</v>
      </c>
      <c r="AH18" s="61">
        <v>45543</v>
      </c>
      <c r="AI18" s="61" t="str">
        <f t="shared" si="7"/>
        <v>5 meses 7 días.</v>
      </c>
      <c r="AJ18" s="61" t="str">
        <f t="shared" si="8"/>
        <v>Término Ok</v>
      </c>
      <c r="AK18" s="57"/>
      <c r="AL18" s="57"/>
      <c r="AM18" s="56"/>
      <c r="AN18" s="61"/>
    </row>
    <row r="19" spans="1:40">
      <c r="A19" s="62">
        <v>2024</v>
      </c>
      <c r="B19" s="56" t="s">
        <v>5287</v>
      </c>
      <c r="C19" s="56">
        <v>102684</v>
      </c>
      <c r="D19" s="56" t="s">
        <v>57</v>
      </c>
      <c r="E19" s="57" t="s">
        <v>4992</v>
      </c>
      <c r="F19" s="57" t="s">
        <v>4993</v>
      </c>
      <c r="G19" s="63" t="s">
        <v>97</v>
      </c>
      <c r="H19" s="57" t="s">
        <v>1168</v>
      </c>
      <c r="I19" s="57" t="s">
        <v>1169</v>
      </c>
      <c r="J19" s="61">
        <v>45525</v>
      </c>
      <c r="K19" s="64">
        <v>4199999</v>
      </c>
      <c r="L19" s="57" t="s">
        <v>5240</v>
      </c>
      <c r="M19" s="56">
        <v>1978</v>
      </c>
      <c r="N19" s="157">
        <v>24500000</v>
      </c>
      <c r="O19" s="64">
        <v>12133334</v>
      </c>
      <c r="P19" s="64">
        <v>0</v>
      </c>
      <c r="Q19" s="157">
        <f t="shared" si="5"/>
        <v>36633334</v>
      </c>
      <c r="R19" s="64">
        <v>7000000</v>
      </c>
      <c r="S19" s="64"/>
      <c r="T19" s="64"/>
      <c r="U19" s="56">
        <v>1</v>
      </c>
      <c r="V19" s="60" t="s">
        <v>1171</v>
      </c>
      <c r="W19" s="57" t="str">
        <f ca="1">IF(AB19="","En elaboración",IF(AC19="Sin iniciar","Suscrito",IF(AK19="Suspendido",AK19,IF(ISNUMBER(AN19),"Liquidado",IF(ISNUMBER(J19),"Cedido",IF(AN19="No aplica","Terminado (no se liquida)",IF(AJ19="Terminación anticipada",AJ19,IF(AND(AJ19="Terminación anticipada",I19&lt;&gt;"Otro",AN19=""),"Terminado en proceso de liquidación",IF(AND(TODAY()&gt;AH19,I19="Otro",AN19=""),"Terminado en proceso de liquidación",IF(AND(TODAY()&gt;AH19,I19="Orden de compra"),"Terminado (Orden de compra)",IF(TODAY()&gt;AH19,"Terminado (no se liquida)",IF(TODAY()&lt;=AH19,"En ejecución","En elaboración"))))))))))))</f>
        <v>Cedido</v>
      </c>
      <c r="X19" s="57" t="s">
        <v>5288</v>
      </c>
      <c r="Y19" s="57" t="s">
        <v>4995</v>
      </c>
      <c r="Z19" s="57" t="s">
        <v>4996</v>
      </c>
      <c r="AA19" s="57" t="s">
        <v>1374</v>
      </c>
      <c r="AB19" s="61">
        <v>45353</v>
      </c>
      <c r="AC19" s="61">
        <v>45384</v>
      </c>
      <c r="AD19" s="61">
        <v>45489</v>
      </c>
      <c r="AE19" s="61" t="str">
        <f t="shared" si="6"/>
        <v>3 meses 15 días.</v>
      </c>
      <c r="AF19" s="61">
        <v>45543</v>
      </c>
      <c r="AG19" s="61" t="str">
        <f t="shared" si="2"/>
        <v>1 meses 23 días.</v>
      </c>
      <c r="AH19" s="61">
        <v>45543</v>
      </c>
      <c r="AI19" s="61" t="str">
        <f t="shared" si="7"/>
        <v>5 meses 7 días.</v>
      </c>
      <c r="AJ19" s="61" t="str">
        <f t="shared" si="8"/>
        <v>Término Ok</v>
      </c>
      <c r="AK19" s="57"/>
      <c r="AL19" s="57"/>
      <c r="AM19" s="56"/>
      <c r="AN19" s="61"/>
    </row>
    <row r="20" spans="1:40">
      <c r="A20" s="62">
        <v>2024</v>
      </c>
      <c r="B20" s="56" t="s">
        <v>5289</v>
      </c>
      <c r="C20" s="56">
        <v>102684</v>
      </c>
      <c r="D20" s="56" t="s">
        <v>57</v>
      </c>
      <c r="E20" s="57" t="s">
        <v>4992</v>
      </c>
      <c r="F20" s="57" t="s">
        <v>4993</v>
      </c>
      <c r="G20" s="63" t="s">
        <v>97</v>
      </c>
      <c r="H20" s="57" t="s">
        <v>1168</v>
      </c>
      <c r="I20" s="57" t="s">
        <v>1169</v>
      </c>
      <c r="J20" s="61"/>
      <c r="K20" s="64"/>
      <c r="L20" s="57" t="s">
        <v>5290</v>
      </c>
      <c r="M20" s="56">
        <v>1978</v>
      </c>
      <c r="N20" s="157">
        <v>24500000</v>
      </c>
      <c r="O20" s="64">
        <v>12133334</v>
      </c>
      <c r="P20" s="64">
        <v>0</v>
      </c>
      <c r="Q20" s="157">
        <f t="shared" si="5"/>
        <v>36633334</v>
      </c>
      <c r="R20" s="64">
        <v>7000000</v>
      </c>
      <c r="S20" s="64"/>
      <c r="T20" s="64"/>
      <c r="U20" s="56">
        <v>1</v>
      </c>
      <c r="V20" s="60" t="s">
        <v>1171</v>
      </c>
      <c r="W20" s="57" t="str">
        <f ca="1">IF(AB20="","En elaboración",IF(AC20="Sin iniciar","Suscrito",IF(AK20="Suspendido",AK20,IF(ISNUMBER(AN20),"Liquidado",IF(ISNUMBER(J20),"Cedido",IF(AN20="No aplica","Terminado (no se liquida)",IF(AJ20="Terminación anticipada",AJ20,IF(AND(AJ20="Terminación anticipada",I20&lt;&gt;"Otro",AN20=""),"Terminado en proceso de liquidación",IF(AND(TODAY()&gt;AH20,I20="Otro",AN20=""),"Terminado en proceso de liquidación",IF(AND(TODAY()&gt;AH20,I20="Orden de compra"),"Terminado (Orden de compra)",IF(TODAY()&gt;AH20,"Terminado (no se liquida)",IF(TODAY()&lt;=AH20,"En ejecución","En elaboración"))))))))))))</f>
        <v>Terminado (no se liquida)</v>
      </c>
      <c r="X20" s="57" t="s">
        <v>5291</v>
      </c>
      <c r="Y20" s="57" t="s">
        <v>4995</v>
      </c>
      <c r="Z20" s="57" t="s">
        <v>4996</v>
      </c>
      <c r="AA20" s="57" t="s">
        <v>1374</v>
      </c>
      <c r="AB20" s="61">
        <v>45353</v>
      </c>
      <c r="AC20" s="61">
        <v>45384</v>
      </c>
      <c r="AD20" s="61">
        <v>45489</v>
      </c>
      <c r="AE20" s="61" t="str">
        <f t="shared" si="6"/>
        <v>3 meses 15 días.</v>
      </c>
      <c r="AF20" s="61">
        <v>45543</v>
      </c>
      <c r="AG20" s="61" t="str">
        <f t="shared" si="2"/>
        <v>1 meses 23 días.</v>
      </c>
      <c r="AH20" s="61">
        <v>45543</v>
      </c>
      <c r="AI20" s="61" t="str">
        <f t="shared" si="7"/>
        <v>5 meses 7 días.</v>
      </c>
      <c r="AJ20" s="61" t="str">
        <f t="shared" si="8"/>
        <v>Término Ok</v>
      </c>
      <c r="AK20" s="57"/>
      <c r="AL20" s="57"/>
      <c r="AM20" s="56"/>
      <c r="AN20" s="61"/>
    </row>
    <row r="21" spans="1:40">
      <c r="A21" s="62">
        <v>2024</v>
      </c>
      <c r="B21" s="56" t="s">
        <v>5292</v>
      </c>
      <c r="C21" s="56">
        <v>102712</v>
      </c>
      <c r="D21" s="56" t="s">
        <v>57</v>
      </c>
      <c r="E21" s="57" t="s">
        <v>5293</v>
      </c>
      <c r="F21" s="57" t="s">
        <v>5294</v>
      </c>
      <c r="G21" s="63" t="s">
        <v>97</v>
      </c>
      <c r="H21" s="57" t="s">
        <v>1168</v>
      </c>
      <c r="I21" s="57" t="s">
        <v>1169</v>
      </c>
      <c r="J21" s="61"/>
      <c r="K21" s="64"/>
      <c r="L21" s="57" t="s">
        <v>5202</v>
      </c>
      <c r="M21" s="56">
        <v>1978</v>
      </c>
      <c r="N21" s="157">
        <v>24500000</v>
      </c>
      <c r="O21" s="64">
        <v>12250000</v>
      </c>
      <c r="P21" s="64">
        <v>0</v>
      </c>
      <c r="Q21" s="157">
        <f t="shared" si="5"/>
        <v>36750000</v>
      </c>
      <c r="R21" s="64">
        <v>7000000</v>
      </c>
      <c r="S21" s="64"/>
      <c r="T21" s="64"/>
      <c r="U21" s="56">
        <v>1</v>
      </c>
      <c r="V21" s="60" t="s">
        <v>1171</v>
      </c>
      <c r="W21" s="57" t="str">
        <f ca="1">IF(AB21="","En elaboración",IF(AC21="Sin iniciar","Suscrito",IF(AK21="Suspendido",AK21,IF(ISNUMBER(AN21),"Liquidado",IF(ISNUMBER(J21),"Cedido",IF(AN21="No aplica","Terminado (no se liquida)",IF(AJ21="Terminación anticipada",AJ21,IF(AND(AJ21="Terminación anticipada",I21&lt;&gt;"Otro",AN21=""),"Terminado en proceso de liquidación",IF(AND(TODAY()&gt;AH21,I21="Otro",AN21=""),"Terminado en proceso de liquidación",IF(AND(TODAY()&gt;AH21,I21="Orden de compra"),"Terminado (Orden de compra)",IF(TODAY()&gt;AH21,"Terminado (no se liquida)",IF(TODAY()&lt;=AH21,"En ejecución","En elaboración"))))))))))))</f>
        <v>Terminado (no se liquida)</v>
      </c>
      <c r="X21" s="57" t="s">
        <v>5295</v>
      </c>
      <c r="Y21" s="57" t="s">
        <v>5217</v>
      </c>
      <c r="Z21" s="77" t="s">
        <v>5296</v>
      </c>
      <c r="AA21" s="57" t="s">
        <v>1374</v>
      </c>
      <c r="AB21" s="61">
        <v>45336</v>
      </c>
      <c r="AC21" s="61">
        <v>45337</v>
      </c>
      <c r="AD21" s="61">
        <v>45441</v>
      </c>
      <c r="AE21" s="61" t="str">
        <f t="shared" si="6"/>
        <v>3 meses 15 días.</v>
      </c>
      <c r="AF21" s="61">
        <v>45494</v>
      </c>
      <c r="AG21" s="61" t="str">
        <f t="shared" si="2"/>
        <v>1 meses 22 días.</v>
      </c>
      <c r="AH21" s="61">
        <v>45494</v>
      </c>
      <c r="AI21" s="61" t="str">
        <f t="shared" si="7"/>
        <v>5 meses 7 días.</v>
      </c>
      <c r="AJ21" s="61" t="str">
        <f t="shared" si="8"/>
        <v>Término Ok</v>
      </c>
      <c r="AK21" s="57"/>
      <c r="AL21" s="57"/>
      <c r="AM21" s="56"/>
      <c r="AN21" s="61"/>
    </row>
    <row r="22" spans="1:40">
      <c r="A22" s="62">
        <v>2024</v>
      </c>
      <c r="B22" s="56" t="s">
        <v>4985</v>
      </c>
      <c r="C22" s="56">
        <v>105085</v>
      </c>
      <c r="D22" s="56" t="s">
        <v>57</v>
      </c>
      <c r="E22" s="57" t="s">
        <v>4986</v>
      </c>
      <c r="F22" s="57" t="s">
        <v>4987</v>
      </c>
      <c r="G22" s="63" t="s">
        <v>97</v>
      </c>
      <c r="H22" s="57" t="s">
        <v>5223</v>
      </c>
      <c r="I22" s="57" t="s">
        <v>62</v>
      </c>
      <c r="J22" s="61"/>
      <c r="K22" s="64"/>
      <c r="L22" s="57" t="s">
        <v>4988</v>
      </c>
      <c r="M22" s="56">
        <v>8021</v>
      </c>
      <c r="N22" s="157">
        <v>8629250</v>
      </c>
      <c r="O22" s="64">
        <v>0</v>
      </c>
      <c r="P22" s="64">
        <v>0</v>
      </c>
      <c r="Q22" s="157">
        <f t="shared" si="5"/>
        <v>8629250</v>
      </c>
      <c r="R22" s="64" t="s">
        <v>66</v>
      </c>
      <c r="S22" s="64"/>
      <c r="T22" s="64"/>
      <c r="U22" s="56" t="s">
        <v>77</v>
      </c>
      <c r="V22" s="64" t="s">
        <v>85</v>
      </c>
      <c r="W22" s="57" t="str">
        <f ca="1">IF(AB22="","En elaboración",IF(AC22="Sin iniciar","Suscrito",IF(AK22="Suspendido",AK22,IF(ISNUMBER(AN22),"Liquidado",IF(ISNUMBER(J22),"Cedido",IF(AN22="No aplica","Terminado (no se liquida)",IF(AJ22="Terminación anticipada",AJ22,IF(AND(AJ22="Terminación anticipada",I22&lt;&gt;"Otro",AN22=""),"Terminado en proceso de liquidación",IF(AND(TODAY()&gt;AH22,I22="Otro",AN22=""),"Terminado en proceso de liquidación",IF(AND(TODAY()&gt;AH22,I22="Orden de compra"),"Terminado (Orden de compra)",IF(TODAY()&gt;AH22,"Terminado (no se liquida)",IF(TODAY()&lt;=AH22,"En ejecución","En elaboración"))))))))))))</f>
        <v>Terminado en proceso de liquidación</v>
      </c>
      <c r="X22" s="57" t="s">
        <v>5297</v>
      </c>
      <c r="Y22" s="57" t="s">
        <v>4989</v>
      </c>
      <c r="Z22" s="77" t="s">
        <v>4990</v>
      </c>
      <c r="AA22" s="57" t="s">
        <v>116</v>
      </c>
      <c r="AB22" s="61">
        <v>45343</v>
      </c>
      <c r="AC22" s="61">
        <v>45344</v>
      </c>
      <c r="AD22" s="61">
        <v>45768</v>
      </c>
      <c r="AE22" s="61" t="str">
        <f t="shared" si="6"/>
        <v xml:space="preserve">1 años 2 meses </v>
      </c>
      <c r="AF22" s="61">
        <v>45583</v>
      </c>
      <c r="AG22" s="61" t="e">
        <f t="shared" si="2"/>
        <v>#NUM!</v>
      </c>
      <c r="AH22" s="61">
        <v>45583</v>
      </c>
      <c r="AI22" s="61" t="str">
        <f t="shared" si="7"/>
        <v>7 meses 27 días.</v>
      </c>
      <c r="AJ22" s="61" t="str">
        <f t="shared" si="8"/>
        <v>Término Ok</v>
      </c>
      <c r="AK22" s="57"/>
      <c r="AL22" s="57"/>
      <c r="AM22" s="56"/>
      <c r="AN22" s="61"/>
    </row>
    <row r="23" spans="1:40">
      <c r="A23" s="62">
        <v>2024</v>
      </c>
      <c r="B23" s="56" t="s">
        <v>4976</v>
      </c>
      <c r="C23" s="56">
        <v>102284</v>
      </c>
      <c r="D23" s="56" t="s">
        <v>57</v>
      </c>
      <c r="E23" s="57" t="s">
        <v>4977</v>
      </c>
      <c r="F23" s="57" t="s">
        <v>4978</v>
      </c>
      <c r="G23" s="63" t="s">
        <v>97</v>
      </c>
      <c r="H23" s="57" t="s">
        <v>1168</v>
      </c>
      <c r="I23" s="57" t="s">
        <v>1211</v>
      </c>
      <c r="J23" s="61"/>
      <c r="K23" s="64"/>
      <c r="L23" s="57" t="s">
        <v>4979</v>
      </c>
      <c r="M23" s="56">
        <v>1978</v>
      </c>
      <c r="N23" s="157">
        <v>10200000</v>
      </c>
      <c r="O23" s="64">
        <v>2720000</v>
      </c>
      <c r="P23" s="64">
        <v>0</v>
      </c>
      <c r="Q23" s="157">
        <f t="shared" si="5"/>
        <v>12920000</v>
      </c>
      <c r="R23" s="64">
        <v>2550000</v>
      </c>
      <c r="S23" s="64"/>
      <c r="T23" s="64"/>
      <c r="U23" s="56">
        <v>1</v>
      </c>
      <c r="V23" s="60" t="s">
        <v>1171</v>
      </c>
      <c r="W23" s="57" t="str">
        <f ca="1">IF(AB23="","En elaboración",IF(AC23="Sin iniciar","Suscrito",IF(AK23="Suspendido",AK23,IF(ISNUMBER(AN23),"Liquidado",IF(ISNUMBER(J23),"Cedido",IF(AN23="No aplica","Terminado (no se liquida)",IF(AJ23="Terminación anticipada",AJ23,IF(AND(AJ23="Terminación anticipada",I23&lt;&gt;"Otro",AN23=""),"Terminado en proceso de liquidación",IF(AND(TODAY()&gt;AH23,I23="Otro",AN23=""),"Terminado en proceso de liquidación",IF(AND(TODAY()&gt;AH23,I23="Orden de compra"),"Terminado (Orden de compra)",IF(TODAY()&gt;AH23,"Terminado (no se liquida)",IF(TODAY()&lt;=AH23,"En ejecución","En elaboración"))))))))))))</f>
        <v>Terminado (no se liquida)</v>
      </c>
      <c r="X23" s="57" t="s">
        <v>5298</v>
      </c>
      <c r="Y23" s="57" t="s">
        <v>3959</v>
      </c>
      <c r="Z23" s="57" t="s">
        <v>4980</v>
      </c>
      <c r="AA23" s="57" t="s">
        <v>1932</v>
      </c>
      <c r="AB23" s="61">
        <v>45349</v>
      </c>
      <c r="AC23" s="61">
        <v>45351</v>
      </c>
      <c r="AD23" s="61">
        <v>45458</v>
      </c>
      <c r="AE23" s="61" t="str">
        <f t="shared" si="6"/>
        <v>3 meses 18 días.</v>
      </c>
      <c r="AF23" s="61">
        <v>45503</v>
      </c>
      <c r="AG23" s="61" t="str">
        <f t="shared" si="2"/>
        <v>1 meses 15 días.</v>
      </c>
      <c r="AH23" s="61">
        <v>45503</v>
      </c>
      <c r="AI23" s="61" t="str">
        <f t="shared" si="7"/>
        <v>5 meses 2 días.</v>
      </c>
      <c r="AJ23" s="61" t="str">
        <f t="shared" si="8"/>
        <v>Término Ok</v>
      </c>
      <c r="AK23" s="57"/>
      <c r="AL23" s="57"/>
      <c r="AM23" s="56"/>
      <c r="AN23" s="61"/>
    </row>
    <row r="24" spans="1:40">
      <c r="A24" s="62">
        <v>2024</v>
      </c>
      <c r="B24" s="56" t="s">
        <v>4965</v>
      </c>
      <c r="C24" s="56">
        <v>102284</v>
      </c>
      <c r="D24" s="56" t="s">
        <v>57</v>
      </c>
      <c r="E24" s="57" t="s">
        <v>4966</v>
      </c>
      <c r="F24" s="57" t="s">
        <v>4967</v>
      </c>
      <c r="G24" s="63" t="s">
        <v>97</v>
      </c>
      <c r="H24" s="57" t="s">
        <v>1168</v>
      </c>
      <c r="I24" s="57" t="s">
        <v>1211</v>
      </c>
      <c r="J24" s="61"/>
      <c r="K24" s="64"/>
      <c r="L24" s="57" t="s">
        <v>4968</v>
      </c>
      <c r="M24" s="56">
        <v>1978</v>
      </c>
      <c r="N24" s="157">
        <v>10200000</v>
      </c>
      <c r="O24" s="64">
        <f>2975000+2125000</f>
        <v>5100000</v>
      </c>
      <c r="P24" s="64">
        <v>0</v>
      </c>
      <c r="Q24" s="157">
        <f t="shared" si="5"/>
        <v>15300000</v>
      </c>
      <c r="R24" s="64">
        <v>2550000</v>
      </c>
      <c r="S24" s="64"/>
      <c r="T24" s="64"/>
      <c r="U24" s="56">
        <v>1</v>
      </c>
      <c r="V24" s="60" t="s">
        <v>1171</v>
      </c>
      <c r="W24" s="57" t="str">
        <f ca="1">IF(AB24="","En elaboración",IF(AC24="Sin iniciar","Suscrito",IF(AK24="Suspendido",AK24,IF(ISNUMBER(AN24),"Liquidado",IF(ISNUMBER(J24),"Cedido",IF(AN24="No aplica","Terminado (no se liquida)",IF(AJ24="Terminación anticipada",AJ24,IF(AND(AJ24="Terminación anticipada",I24&lt;&gt;"Otro",AN24=""),"Terminado en proceso de liquidación",IF(AND(TODAY()&gt;AH24,I24="Otro",AN24=""),"Terminado en proceso de liquidación",IF(AND(TODAY()&gt;AH24,I24="Orden de compra"),"Terminado (Orden de compra)",IF(TODAY()&gt;AH24,"Terminado (no se liquida)",IF(TODAY()&lt;=AH24,"En ejecución","En elaboración"))))))))))))</f>
        <v>Terminado (no se liquida)</v>
      </c>
      <c r="X24" s="57" t="s">
        <v>5299</v>
      </c>
      <c r="Y24" s="57" t="s">
        <v>4969</v>
      </c>
      <c r="Z24" s="57" t="s">
        <v>4970</v>
      </c>
      <c r="AA24" s="57" t="s">
        <v>1932</v>
      </c>
      <c r="AB24" s="61">
        <v>45343</v>
      </c>
      <c r="AC24" s="61">
        <v>45348</v>
      </c>
      <c r="AD24" s="61">
        <v>45458</v>
      </c>
      <c r="AE24" s="61" t="str">
        <f t="shared" si="6"/>
        <v>3 meses 21 días.</v>
      </c>
      <c r="AF24" s="61">
        <v>45529</v>
      </c>
      <c r="AG24" s="61" t="str">
        <f t="shared" ref="AG24:AG87" si="9">IF(AD24="Sin iniciar","",IF(DATEDIF(AD24,AF24-AM24,"y")=0,"",DATEDIF(AD24,AF24-AM24,"y")&amp;" años ")&amp;IF(DATEDIF(AD24,AF24-AM24,"ym")=0,"",DATEDIF(AD24,AF24-AM24,"ym")&amp;" meses ")&amp;IF(DATEDIF(AD24,AF24-AM24,"md")=0,"",DATEDIF(AD24,AF24-AM24,"md")&amp;" días."))</f>
        <v>2 meses 10 días.</v>
      </c>
      <c r="AH24" s="61">
        <v>45529</v>
      </c>
      <c r="AI24" s="61" t="str">
        <f t="shared" si="7"/>
        <v xml:space="preserve">6 meses </v>
      </c>
      <c r="AJ24" s="61" t="str">
        <f t="shared" si="8"/>
        <v>Término Ok</v>
      </c>
      <c r="AK24" s="57"/>
      <c r="AL24" s="57"/>
      <c r="AM24" s="56"/>
      <c r="AN24" s="61"/>
    </row>
    <row r="25" spans="1:40">
      <c r="A25" s="62">
        <v>2024</v>
      </c>
      <c r="B25" s="56" t="s">
        <v>4957</v>
      </c>
      <c r="C25" s="56">
        <v>102284</v>
      </c>
      <c r="D25" s="56" t="s">
        <v>57</v>
      </c>
      <c r="E25" s="57" t="s">
        <v>4958</v>
      </c>
      <c r="F25" s="57" t="s">
        <v>4959</v>
      </c>
      <c r="G25" s="63" t="s">
        <v>97</v>
      </c>
      <c r="H25" s="57" t="s">
        <v>1168</v>
      </c>
      <c r="I25" s="57" t="s">
        <v>1211</v>
      </c>
      <c r="J25" s="61"/>
      <c r="K25" s="64"/>
      <c r="L25" s="57" t="s">
        <v>4960</v>
      </c>
      <c r="M25" s="56">
        <v>1978</v>
      </c>
      <c r="N25" s="157">
        <v>10200000</v>
      </c>
      <c r="O25" s="64">
        <f>2890000+2210000</f>
        <v>5100000</v>
      </c>
      <c r="P25" s="64">
        <v>0</v>
      </c>
      <c r="Q25" s="157">
        <f t="shared" si="5"/>
        <v>15300000</v>
      </c>
      <c r="R25" s="64">
        <v>2550000</v>
      </c>
      <c r="S25" s="64"/>
      <c r="T25" s="64"/>
      <c r="U25" s="56">
        <v>1</v>
      </c>
      <c r="V25" s="60" t="s">
        <v>1171</v>
      </c>
      <c r="W25" s="57" t="str">
        <f ca="1">IF(AB25="","En elaboración",IF(AC25="Sin iniciar","Suscrito",IF(AK25="Suspendido",AK25,IF(ISNUMBER(AN25),"Liquidado",IF(ISNUMBER(J25),"Cedido",IF(AN25="No aplica","Terminado (no se liquida)",IF(AJ25="Terminación anticipada",AJ25,IF(AND(AJ25="Terminación anticipada",I25&lt;&gt;"Otro",AN25=""),"Terminado en proceso de liquidación",IF(AND(TODAY()&gt;AH25,I25="Otro",AN25=""),"Terminado en proceso de liquidación",IF(AND(TODAY()&gt;AH25,I25="Orden de compra"),"Terminado (Orden de compra)",IF(TODAY()&gt;AH25,"Terminado (no se liquida)",IF(TODAY()&lt;=AH25,"En ejecución","En elaboración"))))))))))))</f>
        <v>Terminado (no se liquida)</v>
      </c>
      <c r="X25" s="57" t="s">
        <v>5300</v>
      </c>
      <c r="Y25" s="57" t="s">
        <v>3959</v>
      </c>
      <c r="Z25" s="57" t="s">
        <v>4961</v>
      </c>
      <c r="AA25" s="57" t="s">
        <v>1932</v>
      </c>
      <c r="AB25" s="61">
        <v>45343</v>
      </c>
      <c r="AC25" s="61">
        <v>45349</v>
      </c>
      <c r="AD25" s="61">
        <v>45458</v>
      </c>
      <c r="AE25" s="61" t="str">
        <f t="shared" si="6"/>
        <v>3 meses 20 días.</v>
      </c>
      <c r="AF25" s="61">
        <v>45530</v>
      </c>
      <c r="AG25" s="61" t="str">
        <f t="shared" si="9"/>
        <v>2 meses 11 días.</v>
      </c>
      <c r="AH25" s="61">
        <v>45530</v>
      </c>
      <c r="AI25" s="61" t="str">
        <f t="shared" si="7"/>
        <v xml:space="preserve">6 meses </v>
      </c>
      <c r="AJ25" s="61" t="str">
        <f t="shared" si="8"/>
        <v>Término Ok</v>
      </c>
      <c r="AK25" s="57"/>
      <c r="AL25" s="57"/>
      <c r="AM25" s="56"/>
      <c r="AN25" s="61"/>
    </row>
    <row r="26" spans="1:40">
      <c r="A26" s="62">
        <v>2024</v>
      </c>
      <c r="B26" s="56" t="s">
        <v>5301</v>
      </c>
      <c r="C26" s="56">
        <v>102973</v>
      </c>
      <c r="D26" s="56" t="s">
        <v>57</v>
      </c>
      <c r="E26" s="57" t="s">
        <v>5302</v>
      </c>
      <c r="F26" s="57" t="s">
        <v>5303</v>
      </c>
      <c r="G26" s="63" t="s">
        <v>97</v>
      </c>
      <c r="H26" s="57" t="s">
        <v>1168</v>
      </c>
      <c r="I26" s="57" t="s">
        <v>1169</v>
      </c>
      <c r="J26" s="61"/>
      <c r="K26" s="64"/>
      <c r="L26" s="57" t="s">
        <v>5237</v>
      </c>
      <c r="M26" s="56">
        <v>2031</v>
      </c>
      <c r="N26" s="157">
        <v>24500000</v>
      </c>
      <c r="O26" s="64">
        <v>12133333</v>
      </c>
      <c r="P26" s="64">
        <v>0</v>
      </c>
      <c r="Q26" s="157">
        <f t="shared" si="5"/>
        <v>36633333</v>
      </c>
      <c r="R26" s="64">
        <v>7000000</v>
      </c>
      <c r="S26" s="64"/>
      <c r="T26" s="64"/>
      <c r="U26" s="56">
        <v>5</v>
      </c>
      <c r="V26" s="60" t="s">
        <v>1171</v>
      </c>
      <c r="W26" s="57" t="str">
        <f ca="1">IF(AB26="","En elaboración",IF(AC26="Sin iniciar","Suscrito",IF(AK26="Suspendido",AK26,IF(ISNUMBER(AN26),"Liquidado",IF(ISNUMBER(J26),"Cedido",IF(AN26="No aplica","Terminado (no se liquida)",IF(AJ26="Terminación anticipada",AJ26,IF(AND(AJ26="Terminación anticipada",I26&lt;&gt;"Otro",AN26=""),"Terminado en proceso de liquidación",IF(AND(TODAY()&gt;AH26,I26="Otro",AN26=""),"Terminado en proceso de liquidación",IF(AND(TODAY()&gt;AH26,I26="Orden de compra"),"Terminado (Orden de compra)",IF(TODAY()&gt;AH26,"Terminado (no se liquida)",IF(TODAY()&lt;=AH26,"En ejecución","En elaboración"))))))))))))</f>
        <v>Terminado (no se liquida)</v>
      </c>
      <c r="X26" s="57" t="s">
        <v>5304</v>
      </c>
      <c r="Y26" s="57" t="s">
        <v>5238</v>
      </c>
      <c r="Z26" s="57" t="s">
        <v>5305</v>
      </c>
      <c r="AA26" s="57" t="s">
        <v>547</v>
      </c>
      <c r="AB26" s="61">
        <v>45342</v>
      </c>
      <c r="AC26" s="61">
        <v>45343</v>
      </c>
      <c r="AD26" s="61">
        <v>45447</v>
      </c>
      <c r="AE26" s="61" t="str">
        <f t="shared" si="6"/>
        <v>3 meses 15 días.</v>
      </c>
      <c r="AF26" s="61">
        <v>45499</v>
      </c>
      <c r="AG26" s="61" t="str">
        <f t="shared" si="9"/>
        <v>1 meses 22 días.</v>
      </c>
      <c r="AH26" s="61">
        <v>45499</v>
      </c>
      <c r="AI26" s="61" t="str">
        <f t="shared" si="7"/>
        <v>5 meses 6 días.</v>
      </c>
      <c r="AJ26" s="61" t="str">
        <f t="shared" si="8"/>
        <v>Término Ok</v>
      </c>
      <c r="AK26" s="57"/>
      <c r="AL26" s="57"/>
      <c r="AM26" s="56"/>
      <c r="AN26" s="61"/>
    </row>
    <row r="27" spans="1:40">
      <c r="A27" s="62">
        <v>2024</v>
      </c>
      <c r="B27" s="56" t="s">
        <v>4949</v>
      </c>
      <c r="C27" s="56">
        <v>102485</v>
      </c>
      <c r="D27" s="56" t="s">
        <v>57</v>
      </c>
      <c r="E27" s="57" t="s">
        <v>4950</v>
      </c>
      <c r="F27" s="57" t="s">
        <v>4951</v>
      </c>
      <c r="G27" s="63" t="s">
        <v>97</v>
      </c>
      <c r="H27" s="57" t="s">
        <v>1168</v>
      </c>
      <c r="I27" s="57" t="s">
        <v>1211</v>
      </c>
      <c r="J27" s="61"/>
      <c r="K27" s="64"/>
      <c r="L27" s="57" t="s">
        <v>4952</v>
      </c>
      <c r="M27" s="56">
        <v>1978</v>
      </c>
      <c r="N27" s="157">
        <v>10200000</v>
      </c>
      <c r="O27" s="64">
        <f>2890000+2210000</f>
        <v>5100000</v>
      </c>
      <c r="P27" s="64">
        <v>0</v>
      </c>
      <c r="Q27" s="157">
        <f t="shared" si="5"/>
        <v>15300000</v>
      </c>
      <c r="R27" s="64">
        <v>2550000</v>
      </c>
      <c r="S27" s="64"/>
      <c r="T27" s="64"/>
      <c r="U27" s="56">
        <v>1</v>
      </c>
      <c r="V27" s="60" t="s">
        <v>1171</v>
      </c>
      <c r="W27" s="57" t="str">
        <f ca="1">IF(AB27="","En elaboración",IF(AC27="Sin iniciar","Suscrito",IF(AK27="Suspendido",AK27,IF(ISNUMBER(AN27),"Liquidado",IF(ISNUMBER(J27),"Cedido",IF(AN27="No aplica","Terminado (no se liquida)",IF(AJ27="Terminación anticipada",AJ27,IF(AND(AJ27="Terminación anticipada",I27&lt;&gt;"Otro",AN27=""),"Terminado en proceso de liquidación",IF(AND(TODAY()&gt;AH27,I27="Otro",AN27=""),"Terminado en proceso de liquidación",IF(AND(TODAY()&gt;AH27,I27="Orden de compra"),"Terminado (Orden de compra)",IF(TODAY()&gt;AH27,"Terminado (no se liquida)",IF(TODAY()&lt;=AH27,"En ejecución","En elaboración"))))))))))))</f>
        <v>Terminado (no se liquida)</v>
      </c>
      <c r="X27" s="57" t="s">
        <v>5306</v>
      </c>
      <c r="Y27" s="57" t="s">
        <v>3670</v>
      </c>
      <c r="Z27" s="57" t="s">
        <v>4953</v>
      </c>
      <c r="AA27" s="57" t="s">
        <v>2105</v>
      </c>
      <c r="AB27" s="61">
        <v>45344</v>
      </c>
      <c r="AC27" s="61">
        <v>45348</v>
      </c>
      <c r="AD27" s="61">
        <v>45458</v>
      </c>
      <c r="AE27" s="61" t="str">
        <f t="shared" si="6"/>
        <v>3 meses 21 días.</v>
      </c>
      <c r="AF27" s="61">
        <v>45528</v>
      </c>
      <c r="AG27" s="61" t="str">
        <f t="shared" si="9"/>
        <v>2 meses 9 días.</v>
      </c>
      <c r="AH27" s="61">
        <v>45528</v>
      </c>
      <c r="AI27" s="61" t="str">
        <f t="shared" si="7"/>
        <v>5 meses 30 días.</v>
      </c>
      <c r="AJ27" s="61" t="str">
        <f t="shared" si="8"/>
        <v>Término Ok</v>
      </c>
      <c r="AK27" s="57"/>
      <c r="AL27" s="57"/>
      <c r="AM27" s="56"/>
      <c r="AN27" s="61"/>
    </row>
    <row r="28" spans="1:40">
      <c r="A28" s="62">
        <v>2024</v>
      </c>
      <c r="B28" s="56" t="s">
        <v>4941</v>
      </c>
      <c r="C28" s="56">
        <v>102406</v>
      </c>
      <c r="D28" s="56" t="s">
        <v>57</v>
      </c>
      <c r="E28" s="57" t="s">
        <v>4942</v>
      </c>
      <c r="F28" s="57" t="s">
        <v>4943</v>
      </c>
      <c r="G28" s="63" t="s">
        <v>97</v>
      </c>
      <c r="H28" s="57" t="s">
        <v>1168</v>
      </c>
      <c r="I28" s="57" t="s">
        <v>1211</v>
      </c>
      <c r="J28" s="61"/>
      <c r="K28" s="64"/>
      <c r="L28" s="57" t="s">
        <v>4944</v>
      </c>
      <c r="M28" s="56">
        <v>1978</v>
      </c>
      <c r="N28" s="157">
        <v>10200000</v>
      </c>
      <c r="O28" s="64">
        <f>2975000+2125000</f>
        <v>5100000</v>
      </c>
      <c r="P28" s="64">
        <v>0</v>
      </c>
      <c r="Q28" s="157">
        <f t="shared" si="5"/>
        <v>15300000</v>
      </c>
      <c r="R28" s="64">
        <v>2550000</v>
      </c>
      <c r="S28" s="64"/>
      <c r="T28" s="64"/>
      <c r="U28" s="56">
        <v>1</v>
      </c>
      <c r="V28" s="60" t="s">
        <v>1171</v>
      </c>
      <c r="W28" s="57" t="str">
        <f ca="1">IF(AB28="","En elaboración",IF(AC28="Sin iniciar","Suscrito",IF(AK28="Suspendido",AK28,IF(ISNUMBER(AN28),"Liquidado",IF(ISNUMBER(J28),"Cedido",IF(AN28="No aplica","Terminado (no se liquida)",IF(AJ28="Terminación anticipada",AJ28,IF(AND(AJ28="Terminación anticipada",I28&lt;&gt;"Otro",AN28=""),"Terminado en proceso de liquidación",IF(AND(TODAY()&gt;AH28,I28="Otro",AN28=""),"Terminado en proceso de liquidación",IF(AND(TODAY()&gt;AH28,I28="Orden de compra"),"Terminado (Orden de compra)",IF(TODAY()&gt;AH28,"Terminado (no se liquida)",IF(TODAY()&lt;=AH28,"En ejecución","En elaboración"))))))))))))</f>
        <v>Terminado (no se liquida)</v>
      </c>
      <c r="X28" s="57" t="s">
        <v>5307</v>
      </c>
      <c r="Y28" s="57" t="s">
        <v>3670</v>
      </c>
      <c r="Z28" s="57" t="s">
        <v>4945</v>
      </c>
      <c r="AA28" s="57" t="s">
        <v>2105</v>
      </c>
      <c r="AB28" s="61">
        <v>45343</v>
      </c>
      <c r="AC28" s="61">
        <v>45348</v>
      </c>
      <c r="AD28" s="61">
        <v>45458</v>
      </c>
      <c r="AE28" s="61" t="str">
        <f t="shared" si="6"/>
        <v>3 meses 21 días.</v>
      </c>
      <c r="AF28" s="61">
        <v>45529</v>
      </c>
      <c r="AG28" s="61" t="str">
        <f t="shared" si="9"/>
        <v>2 meses 10 días.</v>
      </c>
      <c r="AH28" s="61">
        <v>45529</v>
      </c>
      <c r="AI28" s="61" t="str">
        <f t="shared" si="7"/>
        <v xml:space="preserve">6 meses </v>
      </c>
      <c r="AJ28" s="61" t="str">
        <f t="shared" si="8"/>
        <v>Término Ok</v>
      </c>
      <c r="AK28" s="57"/>
      <c r="AL28" s="57"/>
      <c r="AM28" s="56"/>
      <c r="AN28" s="61"/>
    </row>
    <row r="29" spans="1:40">
      <c r="A29" s="62">
        <v>2024</v>
      </c>
      <c r="B29" s="56" t="s">
        <v>4931</v>
      </c>
      <c r="C29" s="56">
        <v>102692</v>
      </c>
      <c r="D29" s="56" t="s">
        <v>57</v>
      </c>
      <c r="E29" s="57" t="s">
        <v>4932</v>
      </c>
      <c r="F29" s="57" t="s">
        <v>4933</v>
      </c>
      <c r="G29" s="63" t="s">
        <v>97</v>
      </c>
      <c r="H29" s="57" t="s">
        <v>1168</v>
      </c>
      <c r="I29" s="57" t="s">
        <v>1211</v>
      </c>
      <c r="J29" s="61"/>
      <c r="K29" s="64"/>
      <c r="L29" s="57" t="s">
        <v>4934</v>
      </c>
      <c r="M29" s="56">
        <v>1978</v>
      </c>
      <c r="N29" s="157">
        <v>8925000</v>
      </c>
      <c r="O29" s="64">
        <v>4420000</v>
      </c>
      <c r="P29" s="64">
        <v>0</v>
      </c>
      <c r="Q29" s="157">
        <f t="shared" si="5"/>
        <v>13345000</v>
      </c>
      <c r="R29" s="64">
        <v>2550000</v>
      </c>
      <c r="S29" s="64"/>
      <c r="T29" s="64"/>
      <c r="U29" s="56">
        <v>1</v>
      </c>
      <c r="V29" s="60" t="s">
        <v>1171</v>
      </c>
      <c r="W29" s="57" t="str">
        <f ca="1">IF(AB29="","En elaboración",IF(AC29="Sin iniciar","Suscrito",IF(AK29="Suspendido",AK29,IF(ISNUMBER(AN29),"Liquidado",IF(ISNUMBER(J29),"Cedido",IF(AN29="No aplica","Terminado (no se liquida)",IF(AJ29="Terminación anticipada",AJ29,IF(AND(AJ29="Terminación anticipada",I29&lt;&gt;"Otro",AN29=""),"Terminado en proceso de liquidación",IF(AND(TODAY()&gt;AH29,I29="Otro",AN29=""),"Terminado en proceso de liquidación",IF(AND(TODAY()&gt;AH29,I29="Orden de compra"),"Terminado (Orden de compra)",IF(TODAY()&gt;AH29,"Terminado (no se liquida)",IF(TODAY()&lt;=AH29,"En ejecución","En elaboración"))))))))))))</f>
        <v>Terminado (no se liquida)</v>
      </c>
      <c r="X29" s="57" t="s">
        <v>4935</v>
      </c>
      <c r="Y29" s="57" t="s">
        <v>4936</v>
      </c>
      <c r="Z29" s="57" t="s">
        <v>4937</v>
      </c>
      <c r="AA29" s="57" t="s">
        <v>1374</v>
      </c>
      <c r="AB29" s="61">
        <v>45342</v>
      </c>
      <c r="AC29" s="61">
        <v>45343</v>
      </c>
      <c r="AD29" s="61">
        <v>45447</v>
      </c>
      <c r="AE29" s="61" t="str">
        <f t="shared" si="6"/>
        <v>3 meses 15 días.</v>
      </c>
      <c r="AF29" s="61">
        <v>45499</v>
      </c>
      <c r="AG29" s="61" t="str">
        <f t="shared" si="9"/>
        <v>1 meses 22 días.</v>
      </c>
      <c r="AH29" s="61">
        <v>45499</v>
      </c>
      <c r="AI29" s="61" t="str">
        <f t="shared" si="7"/>
        <v>5 meses 6 días.</v>
      </c>
      <c r="AJ29" s="61" t="str">
        <f t="shared" si="8"/>
        <v>Término Ok</v>
      </c>
      <c r="AK29" s="57"/>
      <c r="AL29" s="57"/>
      <c r="AM29" s="56"/>
      <c r="AN29" s="61"/>
    </row>
    <row r="30" spans="1:40">
      <c r="A30" s="62">
        <v>2024</v>
      </c>
      <c r="B30" s="56" t="s">
        <v>4921</v>
      </c>
      <c r="C30" s="56">
        <v>102709</v>
      </c>
      <c r="D30" s="56" t="s">
        <v>57</v>
      </c>
      <c r="E30" s="57" t="s">
        <v>4922</v>
      </c>
      <c r="F30" s="57" t="s">
        <v>4923</v>
      </c>
      <c r="G30" s="63" t="s">
        <v>97</v>
      </c>
      <c r="H30" s="57" t="s">
        <v>1168</v>
      </c>
      <c r="I30" s="57" t="s">
        <v>1169</v>
      </c>
      <c r="J30" s="61"/>
      <c r="K30" s="64"/>
      <c r="L30" s="57" t="s">
        <v>4924</v>
      </c>
      <c r="M30" s="56">
        <v>1978</v>
      </c>
      <c r="N30" s="157">
        <v>17675000</v>
      </c>
      <c r="O30" s="64">
        <v>8753400</v>
      </c>
      <c r="P30" s="64">
        <v>0</v>
      </c>
      <c r="Q30" s="157">
        <f t="shared" si="5"/>
        <v>26428400</v>
      </c>
      <c r="R30" s="64">
        <v>5050000</v>
      </c>
      <c r="S30" s="64"/>
      <c r="T30" s="64"/>
      <c r="U30" s="56">
        <v>1</v>
      </c>
      <c r="V30" s="60" t="s">
        <v>1171</v>
      </c>
      <c r="W30" s="57" t="str">
        <f ca="1">IF(AB30="","En elaboración",IF(AC30="Sin iniciar","Suscrito",IF(AK30="Suspendido",AK30,IF(ISNUMBER(AN30),"Liquidado",IF(ISNUMBER(J30),"Cedido",IF(AN30="No aplica","Terminado (no se liquida)",IF(AJ30="Terminación anticipada",AJ30,IF(AND(AJ30="Terminación anticipada",I30&lt;&gt;"Otro",AN30=""),"Terminado en proceso de liquidación",IF(AND(TODAY()&gt;AH30,I30="Otro",AN30=""),"Terminado en proceso de liquidación",IF(AND(TODAY()&gt;AH30,I30="Orden de compra"),"Terminado (Orden de compra)",IF(TODAY()&gt;AH30,"Terminado (no se liquida)",IF(TODAY()&lt;=AH30,"En ejecución","En elaboración"))))))))))))</f>
        <v>Terminado (no se liquida)</v>
      </c>
      <c r="X30" s="57" t="s">
        <v>5308</v>
      </c>
      <c r="Y30" s="57" t="s">
        <v>4926</v>
      </c>
      <c r="Z30" s="57" t="s">
        <v>4927</v>
      </c>
      <c r="AA30" s="57" t="s">
        <v>1374</v>
      </c>
      <c r="AB30" s="61">
        <v>45341</v>
      </c>
      <c r="AC30" s="61">
        <v>45352</v>
      </c>
      <c r="AD30" s="61">
        <v>45458</v>
      </c>
      <c r="AE30" s="61" t="str">
        <f t="shared" si="6"/>
        <v>3 meses 15 días.</v>
      </c>
      <c r="AF30" s="61">
        <v>45511</v>
      </c>
      <c r="AG30" s="61" t="str">
        <f t="shared" si="9"/>
        <v>1 meses 23 días.</v>
      </c>
      <c r="AH30" s="61">
        <v>45511</v>
      </c>
      <c r="AI30" s="61" t="str">
        <f t="shared" si="7"/>
        <v>5 meses 7 días.</v>
      </c>
      <c r="AJ30" s="61" t="str">
        <f t="shared" si="8"/>
        <v>Término Ok</v>
      </c>
      <c r="AK30" s="57"/>
      <c r="AL30" s="57"/>
      <c r="AM30" s="56"/>
      <c r="AN30" s="61"/>
    </row>
    <row r="31" spans="1:40">
      <c r="A31" s="62">
        <v>2024</v>
      </c>
      <c r="B31" s="56" t="s">
        <v>4912</v>
      </c>
      <c r="C31" s="56">
        <v>102709</v>
      </c>
      <c r="D31" s="56" t="s">
        <v>57</v>
      </c>
      <c r="E31" s="57" t="s">
        <v>4913</v>
      </c>
      <c r="F31" s="57" t="s">
        <v>4914</v>
      </c>
      <c r="G31" s="63" t="s">
        <v>97</v>
      </c>
      <c r="H31" s="57" t="s">
        <v>1168</v>
      </c>
      <c r="I31" s="57" t="s">
        <v>1169</v>
      </c>
      <c r="J31" s="61"/>
      <c r="K31" s="64"/>
      <c r="L31" s="57" t="s">
        <v>4915</v>
      </c>
      <c r="M31" s="56">
        <v>1978</v>
      </c>
      <c r="N31" s="157">
        <v>17675000</v>
      </c>
      <c r="O31" s="64">
        <v>0</v>
      </c>
      <c r="P31" s="64">
        <v>0</v>
      </c>
      <c r="Q31" s="157">
        <f t="shared" si="5"/>
        <v>17675000</v>
      </c>
      <c r="R31" s="64">
        <v>5050000</v>
      </c>
      <c r="S31" s="64"/>
      <c r="T31" s="64"/>
      <c r="U31" s="56">
        <v>1</v>
      </c>
      <c r="V31" s="60" t="s">
        <v>1171</v>
      </c>
      <c r="W31" s="57" t="str">
        <f ca="1">IF(AB31="","En elaboración",IF(AC31="Sin iniciar","Suscrito",IF(AK31="Suspendido",AK31,IF(ISNUMBER(AN31),"Liquidado",IF(ISNUMBER(J31),"Cedido",IF(AN31="No aplica","Terminado (no se liquida)",IF(AJ31="Terminación anticipada",AJ31,IF(AND(AJ31="Terminación anticipada",I31&lt;&gt;"Otro",AN31=""),"Terminado en proceso de liquidación",IF(AND(TODAY()&gt;AH31,I31="Otro",AN31=""),"Terminado en proceso de liquidación",IF(AND(TODAY()&gt;AH31,I31="Orden de compra"),"Terminado (Orden de compra)",IF(TODAY()&gt;AH31,"Terminado (no se liquida)",IF(TODAY()&lt;=AH31,"En ejecución","En elaboración"))))))))))))</f>
        <v>Terminado (no se liquida)</v>
      </c>
      <c r="X31" s="57"/>
      <c r="Y31" s="57" t="s">
        <v>4916</v>
      </c>
      <c r="Z31" s="57" t="s">
        <v>4917</v>
      </c>
      <c r="AA31" s="57" t="s">
        <v>1374</v>
      </c>
      <c r="AB31" s="61">
        <v>45343</v>
      </c>
      <c r="AC31" s="61">
        <v>45350</v>
      </c>
      <c r="AD31" s="61">
        <v>45455</v>
      </c>
      <c r="AE31" s="61" t="str">
        <f t="shared" si="6"/>
        <v>3 meses 16 días.</v>
      </c>
      <c r="AF31" s="61">
        <v>45455</v>
      </c>
      <c r="AG31" s="61" t="str">
        <f t="shared" si="9"/>
        <v/>
      </c>
      <c r="AH31" s="61">
        <v>45455</v>
      </c>
      <c r="AI31" s="61" t="str">
        <f t="shared" si="7"/>
        <v>3 meses 16 días.</v>
      </c>
      <c r="AJ31" s="61" t="str">
        <f t="shared" si="8"/>
        <v>Término Ok</v>
      </c>
      <c r="AK31" s="57"/>
      <c r="AL31" s="57"/>
      <c r="AM31" s="56"/>
      <c r="AN31" s="61"/>
    </row>
    <row r="32" spans="1:40">
      <c r="A32" s="62">
        <v>2024</v>
      </c>
      <c r="B32" s="56" t="s">
        <v>4901</v>
      </c>
      <c r="C32" s="56">
        <v>102932</v>
      </c>
      <c r="D32" s="56" t="s">
        <v>57</v>
      </c>
      <c r="E32" s="57" t="s">
        <v>4902</v>
      </c>
      <c r="F32" s="57" t="s">
        <v>4903</v>
      </c>
      <c r="G32" s="63" t="s">
        <v>97</v>
      </c>
      <c r="H32" s="57" t="s">
        <v>1168</v>
      </c>
      <c r="I32" s="57" t="s">
        <v>1169</v>
      </c>
      <c r="J32" s="61"/>
      <c r="K32" s="64"/>
      <c r="L32" s="57" t="s">
        <v>4904</v>
      </c>
      <c r="M32" s="56">
        <v>1978</v>
      </c>
      <c r="N32" s="157">
        <v>28000000</v>
      </c>
      <c r="O32" s="64">
        <v>8166667</v>
      </c>
      <c r="P32" s="64">
        <v>0</v>
      </c>
      <c r="Q32" s="157">
        <f t="shared" si="5"/>
        <v>36166667</v>
      </c>
      <c r="R32" s="64">
        <v>7000000</v>
      </c>
      <c r="S32" s="64"/>
      <c r="T32" s="64"/>
      <c r="U32" s="56">
        <v>1</v>
      </c>
      <c r="V32" s="60" t="s">
        <v>1171</v>
      </c>
      <c r="W32" s="57" t="str">
        <f ca="1">IF(AB32="","En elaboración",IF(AC32="Sin iniciar","Suscrito",IF(AK32="Suspendido",AK32,IF(ISNUMBER(AN32),"Liquidado",IF(ISNUMBER(J32),"Cedido",IF(AN32="No aplica","Terminado (no se liquida)",IF(AJ32="Terminación anticipada",AJ32,IF(AND(AJ32="Terminación anticipada",I32&lt;&gt;"Otro",AN32=""),"Terminado en proceso de liquidación",IF(AND(TODAY()&gt;AH32,I32="Otro",AN32=""),"Terminado en proceso de liquidación",IF(AND(TODAY()&gt;AH32,I32="Orden de compra"),"Terminado (Orden de compra)",IF(TODAY()&gt;AH32,"Terminado (no se liquida)",IF(TODAY()&lt;=AH32,"En ejecución","En elaboración"))))))))))))</f>
        <v>Terminado (no se liquida)</v>
      </c>
      <c r="X32" s="57" t="s">
        <v>5309</v>
      </c>
      <c r="Y32" s="57" t="s">
        <v>4906</v>
      </c>
      <c r="Z32" s="57" t="s">
        <v>4907</v>
      </c>
      <c r="AA32" s="57" t="s">
        <v>547</v>
      </c>
      <c r="AB32" s="61">
        <v>45343</v>
      </c>
      <c r="AC32" s="61">
        <v>45348</v>
      </c>
      <c r="AD32" s="61">
        <v>45458</v>
      </c>
      <c r="AE32" s="61" t="str">
        <f t="shared" si="6"/>
        <v>3 meses 21 días.</v>
      </c>
      <c r="AF32" s="61">
        <v>45503</v>
      </c>
      <c r="AG32" s="61" t="str">
        <f t="shared" si="9"/>
        <v>1 meses 15 días.</v>
      </c>
      <c r="AH32" s="61">
        <v>45503</v>
      </c>
      <c r="AI32" s="61" t="str">
        <f t="shared" si="7"/>
        <v>5 meses 5 días.</v>
      </c>
      <c r="AJ32" s="61" t="str">
        <f t="shared" si="8"/>
        <v>Término Ok</v>
      </c>
      <c r="AK32" s="57"/>
      <c r="AL32" s="57"/>
      <c r="AM32" s="56"/>
      <c r="AN32" s="61"/>
    </row>
    <row r="33" spans="1:40">
      <c r="A33" s="62">
        <v>2024</v>
      </c>
      <c r="B33" s="56" t="s">
        <v>4894</v>
      </c>
      <c r="C33" s="56">
        <v>102493</v>
      </c>
      <c r="D33" s="56" t="s">
        <v>57</v>
      </c>
      <c r="E33" s="57" t="s">
        <v>4895</v>
      </c>
      <c r="F33" s="57" t="s">
        <v>4896</v>
      </c>
      <c r="G33" s="63" t="s">
        <v>97</v>
      </c>
      <c r="H33" s="57" t="s">
        <v>1168</v>
      </c>
      <c r="I33" s="57" t="s">
        <v>1211</v>
      </c>
      <c r="J33" s="61"/>
      <c r="K33" s="64"/>
      <c r="L33" s="57" t="s">
        <v>4897</v>
      </c>
      <c r="M33" s="56">
        <v>2032</v>
      </c>
      <c r="N33" s="157">
        <v>10200000</v>
      </c>
      <c r="O33" s="64">
        <v>3230000</v>
      </c>
      <c r="P33" s="64">
        <v>8753400</v>
      </c>
      <c r="Q33" s="157">
        <f t="shared" si="5"/>
        <v>22183400</v>
      </c>
      <c r="R33" s="64">
        <v>2550000</v>
      </c>
      <c r="S33" s="64"/>
      <c r="T33" s="64"/>
      <c r="U33" s="56">
        <v>5</v>
      </c>
      <c r="V33" s="60" t="s">
        <v>1171</v>
      </c>
      <c r="W33" s="57" t="str">
        <f ca="1">IF(AB33="","En elaboración",IF(AC33="Sin iniciar","Suscrito",IF(AK33="Suspendido",AK33,IF(ISNUMBER(AN33),"Liquidado",IF(ISNUMBER(J33),"Cedido",IF(AN33="No aplica","Terminado (no se liquida)",IF(AJ33="Terminación anticipada",AJ33,IF(AND(AJ33="Terminación anticipada",I33&lt;&gt;"Otro",AN33=""),"Terminado en proceso de liquidación",IF(AND(TODAY()&gt;AH33,I33="Otro",AN33=""),"Terminado en proceso de liquidación",IF(AND(TODAY()&gt;AH33,I33="Orden de compra"),"Terminado (Orden de compra)",IF(TODAY()&gt;AH33,"Terminado (no se liquida)",IF(TODAY()&lt;=AH33,"En ejecución","En elaboración"))))))))))))</f>
        <v>Terminado (no se liquida)</v>
      </c>
      <c r="X33" s="57" t="s">
        <v>5310</v>
      </c>
      <c r="Y33" s="57" t="s">
        <v>4332</v>
      </c>
      <c r="Z33" s="57" t="s">
        <v>4898</v>
      </c>
      <c r="AA33" s="57" t="s">
        <v>547</v>
      </c>
      <c r="AB33" s="61">
        <v>45344</v>
      </c>
      <c r="AC33" s="61">
        <v>45345</v>
      </c>
      <c r="AD33" s="61">
        <v>45458</v>
      </c>
      <c r="AE33" s="61" t="str">
        <f t="shared" si="6"/>
        <v>3 meses 24 días.</v>
      </c>
      <c r="AF33" s="61">
        <v>45503</v>
      </c>
      <c r="AG33" s="61" t="str">
        <f t="shared" si="9"/>
        <v>1 meses 15 días.</v>
      </c>
      <c r="AH33" s="61">
        <v>45503</v>
      </c>
      <c r="AI33" s="61" t="str">
        <f t="shared" si="7"/>
        <v>5 meses 8 días.</v>
      </c>
      <c r="AJ33" s="61" t="str">
        <f t="shared" si="8"/>
        <v>Término Ok</v>
      </c>
      <c r="AK33" s="57"/>
      <c r="AL33" s="57"/>
      <c r="AM33" s="56"/>
      <c r="AN33" s="61"/>
    </row>
    <row r="34" spans="1:40">
      <c r="A34" s="62">
        <v>2024</v>
      </c>
      <c r="B34" s="56" t="s">
        <v>4886</v>
      </c>
      <c r="C34" s="56">
        <v>102493</v>
      </c>
      <c r="D34" s="56" t="s">
        <v>57</v>
      </c>
      <c r="E34" s="57" t="s">
        <v>4887</v>
      </c>
      <c r="F34" s="57" t="s">
        <v>4888</v>
      </c>
      <c r="G34" s="63" t="s">
        <v>97</v>
      </c>
      <c r="H34" s="57" t="s">
        <v>1168</v>
      </c>
      <c r="I34" s="57" t="s">
        <v>1211</v>
      </c>
      <c r="J34" s="61"/>
      <c r="K34" s="64"/>
      <c r="L34" s="57" t="s">
        <v>4889</v>
      </c>
      <c r="M34" s="56">
        <v>2032</v>
      </c>
      <c r="N34" s="157">
        <v>10200000</v>
      </c>
      <c r="O34" s="64">
        <v>3230000</v>
      </c>
      <c r="P34" s="64">
        <v>0</v>
      </c>
      <c r="Q34" s="157">
        <f t="shared" si="5"/>
        <v>13430000</v>
      </c>
      <c r="R34" s="64">
        <v>2550000</v>
      </c>
      <c r="S34" s="64"/>
      <c r="T34" s="64"/>
      <c r="U34" s="56">
        <v>5</v>
      </c>
      <c r="V34" s="60" t="s">
        <v>1171</v>
      </c>
      <c r="W34" s="57" t="str">
        <f ca="1">IF(AB34="","En elaboración",IF(AC34="Sin iniciar","Suscrito",IF(AK34="Suspendido",AK34,IF(ISNUMBER(AN34),"Liquidado",IF(ISNUMBER(J34),"Cedido",IF(AN34="No aplica","Terminado (no se liquida)",IF(AJ34="Terminación anticipada",AJ34,IF(AND(AJ34="Terminación anticipada",I34&lt;&gt;"Otro",AN34=""),"Terminado en proceso de liquidación",IF(AND(TODAY()&gt;AH34,I34="Otro",AN34=""),"Terminado en proceso de liquidación",IF(AND(TODAY()&gt;AH34,I34="Orden de compra"),"Terminado (Orden de compra)",IF(TODAY()&gt;AH34,"Terminado (no se liquida)",IF(TODAY()&lt;=AH34,"En ejecución","En elaboración"))))))))))))</f>
        <v>Terminado (no se liquida)</v>
      </c>
      <c r="X34" s="57" t="s">
        <v>5311</v>
      </c>
      <c r="Y34" s="57" t="s">
        <v>2362</v>
      </c>
      <c r="Z34" s="57" t="s">
        <v>4890</v>
      </c>
      <c r="AA34" s="57" t="s">
        <v>547</v>
      </c>
      <c r="AB34" s="61">
        <v>45343</v>
      </c>
      <c r="AC34" s="61">
        <v>45345</v>
      </c>
      <c r="AD34" s="61">
        <v>45458</v>
      </c>
      <c r="AE34" s="61" t="str">
        <f t="shared" si="6"/>
        <v>3 meses 24 días.</v>
      </c>
      <c r="AF34" s="61">
        <v>45503</v>
      </c>
      <c r="AG34" s="61" t="str">
        <f t="shared" si="9"/>
        <v>1 meses 15 días.</v>
      </c>
      <c r="AH34" s="61">
        <v>45503</v>
      </c>
      <c r="AI34" s="61" t="str">
        <f t="shared" si="7"/>
        <v>5 meses 8 días.</v>
      </c>
      <c r="AJ34" s="61" t="str">
        <f t="shared" si="8"/>
        <v>Término Ok</v>
      </c>
      <c r="AK34" s="57"/>
      <c r="AL34" s="57"/>
      <c r="AM34" s="56"/>
      <c r="AN34" s="61"/>
    </row>
    <row r="35" spans="1:40">
      <c r="A35" s="62">
        <v>2024</v>
      </c>
      <c r="B35" s="56" t="s">
        <v>4878</v>
      </c>
      <c r="C35" s="56">
        <v>102497</v>
      </c>
      <c r="D35" s="56" t="s">
        <v>57</v>
      </c>
      <c r="E35" s="57" t="s">
        <v>4879</v>
      </c>
      <c r="F35" s="57" t="s">
        <v>4880</v>
      </c>
      <c r="G35" s="63" t="s">
        <v>97</v>
      </c>
      <c r="H35" s="57" t="s">
        <v>1168</v>
      </c>
      <c r="I35" s="57" t="s">
        <v>1169</v>
      </c>
      <c r="J35" s="61"/>
      <c r="K35" s="64"/>
      <c r="L35" s="57" t="s">
        <v>4881</v>
      </c>
      <c r="M35" s="56">
        <v>1979</v>
      </c>
      <c r="N35" s="157">
        <v>20200000</v>
      </c>
      <c r="O35" s="64">
        <f>5891666+4208334</f>
        <v>10100000</v>
      </c>
      <c r="P35" s="64">
        <v>0</v>
      </c>
      <c r="Q35" s="157">
        <f t="shared" si="5"/>
        <v>30300000</v>
      </c>
      <c r="R35" s="64">
        <v>5050000</v>
      </c>
      <c r="S35" s="64"/>
      <c r="T35" s="64"/>
      <c r="U35" s="56">
        <v>1</v>
      </c>
      <c r="V35" s="60" t="s">
        <v>1171</v>
      </c>
      <c r="W35" s="57" t="str">
        <f ca="1">IF(AB35="","En elaboración",IF(AC35="Sin iniciar","Suscrito",IF(AK35="Suspendido",AK35,IF(ISNUMBER(AN35),"Liquidado",IF(ISNUMBER(J35),"Cedido",IF(AN35="No aplica","Terminado (no se liquida)",IF(AJ35="Terminación anticipada",AJ35,IF(AND(AJ35="Terminación anticipada",I35&lt;&gt;"Otro",AN35=""),"Terminado en proceso de liquidación",IF(AND(TODAY()&gt;AH35,I35="Otro",AN35=""),"Terminado en proceso de liquidación",IF(AND(TODAY()&gt;AH35,I35="Orden de compra"),"Terminado (Orden de compra)",IF(TODAY()&gt;AH35,"Terminado (no se liquida)",IF(TODAY()&lt;=AH35,"En ejecución","En elaboración"))))))))))))</f>
        <v>Terminado (no se liquida)</v>
      </c>
      <c r="X35" s="57" t="s">
        <v>5312</v>
      </c>
      <c r="Y35" s="57" t="s">
        <v>3836</v>
      </c>
      <c r="Z35" s="57" t="s">
        <v>4882</v>
      </c>
      <c r="AA35" s="57" t="s">
        <v>1451</v>
      </c>
      <c r="AB35" s="61">
        <v>45342</v>
      </c>
      <c r="AC35" s="61">
        <v>45348</v>
      </c>
      <c r="AD35" s="61">
        <v>45458</v>
      </c>
      <c r="AE35" s="61" t="str">
        <f t="shared" si="6"/>
        <v>3 meses 21 días.</v>
      </c>
      <c r="AF35" s="61">
        <v>45529</v>
      </c>
      <c r="AG35" s="61" t="str">
        <f t="shared" si="9"/>
        <v>2 meses 10 días.</v>
      </c>
      <c r="AH35" s="61">
        <v>45529</v>
      </c>
      <c r="AI35" s="61" t="str">
        <f t="shared" si="7"/>
        <v xml:space="preserve">6 meses </v>
      </c>
      <c r="AJ35" s="61" t="str">
        <f t="shared" si="8"/>
        <v>Término Ok</v>
      </c>
      <c r="AK35" s="57"/>
      <c r="AL35" s="57"/>
      <c r="AM35" s="56"/>
      <c r="AN35" s="61"/>
    </row>
    <row r="36" spans="1:40">
      <c r="A36" s="62">
        <v>2024</v>
      </c>
      <c r="B36" s="56" t="s">
        <v>4869</v>
      </c>
      <c r="C36" s="56">
        <v>102497</v>
      </c>
      <c r="D36" s="56" t="s">
        <v>57</v>
      </c>
      <c r="E36" s="57" t="s">
        <v>4870</v>
      </c>
      <c r="F36" s="57" t="s">
        <v>4871</v>
      </c>
      <c r="G36" s="63" t="s">
        <v>97</v>
      </c>
      <c r="H36" s="57" t="s">
        <v>1168</v>
      </c>
      <c r="I36" s="57" t="s">
        <v>1169</v>
      </c>
      <c r="J36" s="61"/>
      <c r="K36" s="64"/>
      <c r="L36" s="57" t="s">
        <v>4872</v>
      </c>
      <c r="M36" s="56">
        <v>1979</v>
      </c>
      <c r="N36" s="157">
        <v>20200000</v>
      </c>
      <c r="O36" s="64">
        <v>5891666</v>
      </c>
      <c r="P36" s="64">
        <v>0</v>
      </c>
      <c r="Q36" s="157">
        <f t="shared" si="5"/>
        <v>26091666</v>
      </c>
      <c r="R36" s="64">
        <v>5050000</v>
      </c>
      <c r="S36" s="64"/>
      <c r="T36" s="64"/>
      <c r="U36" s="56">
        <v>1</v>
      </c>
      <c r="V36" s="60" t="s">
        <v>1171</v>
      </c>
      <c r="W36" s="57" t="str">
        <f ca="1">IF(AB36="","En elaboración",IF(AC36="Sin iniciar","Suscrito",IF(AK36="Suspendido",AK36,IF(ISNUMBER(AN36),"Liquidado",IF(ISNUMBER(J36),"Cedido",IF(AN36="No aplica","Terminado (no se liquida)",IF(AJ36="Terminación anticipada",AJ36,IF(AND(AJ36="Terminación anticipada",I36&lt;&gt;"Otro",AN36=""),"Terminado en proceso de liquidación",IF(AND(TODAY()&gt;AH36,I36="Otro",AN36=""),"Terminado en proceso de liquidación",IF(AND(TODAY()&gt;AH36,I36="Orden de compra"),"Terminado (Orden de compra)",IF(TODAY()&gt;AH36,"Terminado (no se liquida)",IF(TODAY()&lt;=AH36,"En ejecución","En elaboración"))))))))))))</f>
        <v>Terminado (no se liquida)</v>
      </c>
      <c r="X36" s="57" t="s">
        <v>5313</v>
      </c>
      <c r="Y36" s="57" t="s">
        <v>2750</v>
      </c>
      <c r="Z36" s="57" t="s">
        <v>4874</v>
      </c>
      <c r="AA36" s="57" t="s">
        <v>1451</v>
      </c>
      <c r="AB36" s="61">
        <v>45342</v>
      </c>
      <c r="AC36" s="61">
        <v>45348</v>
      </c>
      <c r="AD36" s="61">
        <v>45468</v>
      </c>
      <c r="AE36" s="61" t="str">
        <f t="shared" si="6"/>
        <v xml:space="preserve">4 meses </v>
      </c>
      <c r="AF36" s="61">
        <v>45503</v>
      </c>
      <c r="AG36" s="61" t="str">
        <f t="shared" si="9"/>
        <v>1 meses 5 días.</v>
      </c>
      <c r="AH36" s="61">
        <v>45503</v>
      </c>
      <c r="AI36" s="61" t="str">
        <f t="shared" si="7"/>
        <v>5 meses 5 días.</v>
      </c>
      <c r="AJ36" s="61" t="str">
        <f t="shared" si="8"/>
        <v>Término Ok</v>
      </c>
      <c r="AK36" s="57"/>
      <c r="AL36" s="57"/>
      <c r="AM36" s="56"/>
      <c r="AN36" s="61"/>
    </row>
    <row r="37" spans="1:40">
      <c r="A37" s="62">
        <v>2024</v>
      </c>
      <c r="B37" s="56" t="s">
        <v>5314</v>
      </c>
      <c r="C37" s="56">
        <v>102734</v>
      </c>
      <c r="D37" s="56" t="s">
        <v>57</v>
      </c>
      <c r="E37" s="57" t="s">
        <v>5315</v>
      </c>
      <c r="F37" s="57" t="s">
        <v>5316</v>
      </c>
      <c r="G37" s="63" t="s">
        <v>97</v>
      </c>
      <c r="H37" s="57" t="s">
        <v>1168</v>
      </c>
      <c r="I37" s="57" t="s">
        <v>1169</v>
      </c>
      <c r="J37" s="61"/>
      <c r="K37" s="64"/>
      <c r="L37" s="57" t="s">
        <v>5194</v>
      </c>
      <c r="M37" s="56">
        <v>1978</v>
      </c>
      <c r="N37" s="157">
        <v>20300000</v>
      </c>
      <c r="O37" s="64">
        <v>0</v>
      </c>
      <c r="P37" s="64">
        <v>0</v>
      </c>
      <c r="Q37" s="157">
        <f t="shared" si="5"/>
        <v>20300000</v>
      </c>
      <c r="R37" s="64">
        <v>7000000</v>
      </c>
      <c r="S37" s="64"/>
      <c r="T37" s="64"/>
      <c r="U37" s="56">
        <v>1</v>
      </c>
      <c r="V37" s="60" t="s">
        <v>1171</v>
      </c>
      <c r="W37" s="57" t="str">
        <f ca="1">IF(AB37="","En elaboración",IF(AC37="Sin iniciar","Suscrito",IF(AK37="Suspendido",AK37,IF(ISNUMBER(AN37),"Liquidado",IF(ISNUMBER(J37),"Cedido",IF(AN37="No aplica","Terminado (no se liquida)",IF(AJ37="Terminación anticipada",AJ37,IF(AND(AJ37="Terminación anticipada",I37&lt;&gt;"Otro",AN37=""),"Terminado en proceso de liquidación",IF(AND(TODAY()&gt;AH37,I37="Otro",AN37=""),"Terminado en proceso de liquidación",IF(AND(TODAY()&gt;AH37,I37="Orden de compra"),"Terminado (Orden de compra)",IF(TODAY()&gt;AH37,"Terminado (no se liquida)",IF(TODAY()&lt;=AH37,"En ejecución","En elaboración"))))))))))))</f>
        <v>Terminado (no se liquida)</v>
      </c>
      <c r="X37" s="57" t="s">
        <v>5317</v>
      </c>
      <c r="Y37" s="57" t="s">
        <v>5318</v>
      </c>
      <c r="Z37" s="57" t="s">
        <v>5319</v>
      </c>
      <c r="AA37" s="57" t="s">
        <v>1374</v>
      </c>
      <c r="AB37" s="61">
        <v>45344</v>
      </c>
      <c r="AC37" s="61">
        <v>45345</v>
      </c>
      <c r="AD37" s="61">
        <v>45431</v>
      </c>
      <c r="AE37" s="61" t="str">
        <f t="shared" si="6"/>
        <v>2 meses 27 días.</v>
      </c>
      <c r="AF37" s="61">
        <v>45431</v>
      </c>
      <c r="AG37" s="61" t="str">
        <f t="shared" si="9"/>
        <v/>
      </c>
      <c r="AH37" s="61">
        <v>45431</v>
      </c>
      <c r="AI37" s="61" t="str">
        <f t="shared" si="7"/>
        <v>2 meses 27 días.</v>
      </c>
      <c r="AJ37" s="61" t="str">
        <f t="shared" si="8"/>
        <v>Término Ok</v>
      </c>
      <c r="AK37" s="57"/>
      <c r="AL37" s="57"/>
      <c r="AM37" s="56"/>
      <c r="AN37" s="61"/>
    </row>
    <row r="38" spans="1:40">
      <c r="A38" s="62">
        <v>2024</v>
      </c>
      <c r="B38" s="56" t="s">
        <v>4862</v>
      </c>
      <c r="C38" s="56">
        <v>102497</v>
      </c>
      <c r="D38" s="56" t="s">
        <v>57</v>
      </c>
      <c r="E38" s="57" t="s">
        <v>4863</v>
      </c>
      <c r="F38" s="57" t="s">
        <v>4864</v>
      </c>
      <c r="G38" s="63" t="s">
        <v>97</v>
      </c>
      <c r="H38" s="57" t="s">
        <v>1168</v>
      </c>
      <c r="I38" s="57" t="s">
        <v>1169</v>
      </c>
      <c r="J38" s="61"/>
      <c r="K38" s="64"/>
      <c r="L38" s="57" t="s">
        <v>4865</v>
      </c>
      <c r="M38" s="56">
        <v>1979</v>
      </c>
      <c r="N38" s="157">
        <v>20200000</v>
      </c>
      <c r="O38" s="64">
        <v>5723333</v>
      </c>
      <c r="P38" s="64">
        <v>0</v>
      </c>
      <c r="Q38" s="157">
        <f t="shared" si="5"/>
        <v>25923333</v>
      </c>
      <c r="R38" s="64">
        <v>5050000</v>
      </c>
      <c r="S38" s="64"/>
      <c r="T38" s="64"/>
      <c r="U38" s="56">
        <v>1</v>
      </c>
      <c r="V38" s="60" t="s">
        <v>1171</v>
      </c>
      <c r="W38" s="57" t="str">
        <f ca="1">IF(AB38="","En elaboración",IF(AC38="Sin iniciar","Suscrito",IF(AK38="Suspendido",AK38,IF(ISNUMBER(AN38),"Liquidado",IF(ISNUMBER(J38),"Cedido",IF(AN38="No aplica","Terminado (no se liquida)",IF(AJ38="Terminación anticipada",AJ38,IF(AND(AJ38="Terminación anticipada",I38&lt;&gt;"Otro",AN38=""),"Terminado en proceso de liquidación",IF(AND(TODAY()&gt;AH38,I38="Otro",AN38=""),"Terminado en proceso de liquidación",IF(AND(TODAY()&gt;AH38,I38="Orden de compra"),"Terminado (Orden de compra)",IF(TODAY()&gt;AH38,"Terminado (no se liquida)",IF(TODAY()&lt;=AH38,"En ejecución","En elaboración"))))))))))))</f>
        <v>Terminado (no se liquida)</v>
      </c>
      <c r="X38" s="57" t="s">
        <v>5320</v>
      </c>
      <c r="Y38" s="57" t="s">
        <v>2750</v>
      </c>
      <c r="Z38" s="57" t="s">
        <v>4866</v>
      </c>
      <c r="AA38" s="57" t="s">
        <v>1451</v>
      </c>
      <c r="AB38" s="61">
        <v>45345</v>
      </c>
      <c r="AC38" s="61">
        <v>45349</v>
      </c>
      <c r="AD38" s="61">
        <v>45458</v>
      </c>
      <c r="AE38" s="61" t="str">
        <f t="shared" si="6"/>
        <v>3 meses 20 días.</v>
      </c>
      <c r="AF38" s="61">
        <v>45503</v>
      </c>
      <c r="AG38" s="61" t="str">
        <f t="shared" si="9"/>
        <v>1 meses 15 días.</v>
      </c>
      <c r="AH38" s="61">
        <v>45503</v>
      </c>
      <c r="AI38" s="61" t="str">
        <f t="shared" si="7"/>
        <v>5 meses 4 días.</v>
      </c>
      <c r="AJ38" s="61" t="str">
        <f t="shared" si="8"/>
        <v>Término Ok</v>
      </c>
      <c r="AK38" s="57"/>
      <c r="AL38" s="57"/>
      <c r="AM38" s="56"/>
      <c r="AN38" s="61"/>
    </row>
    <row r="39" spans="1:40">
      <c r="A39" s="62">
        <v>2024</v>
      </c>
      <c r="B39" s="56" t="s">
        <v>4853</v>
      </c>
      <c r="C39" s="56">
        <v>102504</v>
      </c>
      <c r="D39" s="56" t="s">
        <v>57</v>
      </c>
      <c r="E39" s="57" t="s">
        <v>4854</v>
      </c>
      <c r="F39" s="57" t="s">
        <v>4855</v>
      </c>
      <c r="G39" s="63" t="s">
        <v>97</v>
      </c>
      <c r="H39" s="57" t="s">
        <v>1168</v>
      </c>
      <c r="I39" s="57" t="s">
        <v>1169</v>
      </c>
      <c r="J39" s="61"/>
      <c r="K39" s="64"/>
      <c r="L39" s="57" t="s">
        <v>4856</v>
      </c>
      <c r="M39" s="56">
        <v>1979</v>
      </c>
      <c r="N39" s="157">
        <v>17675000</v>
      </c>
      <c r="O39" s="64">
        <v>0</v>
      </c>
      <c r="P39" s="64">
        <v>0</v>
      </c>
      <c r="Q39" s="157">
        <f t="shared" si="5"/>
        <v>17675000</v>
      </c>
      <c r="R39" s="64">
        <v>5050000</v>
      </c>
      <c r="S39" s="64"/>
      <c r="T39" s="64"/>
      <c r="U39" s="56">
        <v>5</v>
      </c>
      <c r="V39" s="60" t="s">
        <v>1171</v>
      </c>
      <c r="W39" s="57" t="str">
        <f ca="1">IF(AB39="","En elaboración",IF(AC39="Sin iniciar","Suscrito",IF(AK39="Suspendido",AK39,IF(ISNUMBER(AN39),"Liquidado",IF(ISNUMBER(J39),"Cedido",IF(AN39="No aplica","Terminado (no se liquida)",IF(AJ39="Terminación anticipada",AJ39,IF(AND(AJ39="Terminación anticipada",I39&lt;&gt;"Otro",AN39=""),"Terminado en proceso de liquidación",IF(AND(TODAY()&gt;AH39,I39="Otro",AN39=""),"Terminado en proceso de liquidación",IF(AND(TODAY()&gt;AH39,I39="Orden de compra"),"Terminado (Orden de compra)",IF(TODAY()&gt;AH39,"Terminado (no se liquida)",IF(TODAY()&lt;=AH39,"En ejecución","En elaboración"))))))))))))</f>
        <v>Terminado (no se liquida)</v>
      </c>
      <c r="X39" s="57" t="s">
        <v>5321</v>
      </c>
      <c r="Y39" s="57" t="s">
        <v>4633</v>
      </c>
      <c r="Z39" s="57" t="s">
        <v>4857</v>
      </c>
      <c r="AA39" s="57" t="s">
        <v>1451</v>
      </c>
      <c r="AB39" s="61">
        <v>45343</v>
      </c>
      <c r="AC39" s="61">
        <v>45348</v>
      </c>
      <c r="AD39" s="61">
        <v>45458</v>
      </c>
      <c r="AE39" s="61" t="str">
        <f t="shared" si="6"/>
        <v>3 meses 21 días.</v>
      </c>
      <c r="AF39" s="61">
        <v>45458</v>
      </c>
      <c r="AG39" s="61" t="str">
        <f t="shared" si="9"/>
        <v/>
      </c>
      <c r="AH39" s="61">
        <v>45458</v>
      </c>
      <c r="AI39" s="61" t="str">
        <f t="shared" si="7"/>
        <v>3 meses 21 días.</v>
      </c>
      <c r="AJ39" s="61" t="str">
        <f t="shared" si="8"/>
        <v>Término Ok</v>
      </c>
      <c r="AK39" s="57"/>
      <c r="AL39" s="57"/>
      <c r="AM39" s="56"/>
      <c r="AN39" s="61"/>
    </row>
    <row r="40" spans="1:40">
      <c r="A40" s="62">
        <v>2024</v>
      </c>
      <c r="B40" s="56" t="s">
        <v>4846</v>
      </c>
      <c r="C40" s="56">
        <v>102311</v>
      </c>
      <c r="D40" s="56" t="s">
        <v>57</v>
      </c>
      <c r="E40" s="57" t="s">
        <v>4847</v>
      </c>
      <c r="F40" s="57" t="s">
        <v>4848</v>
      </c>
      <c r="G40" s="63" t="s">
        <v>97</v>
      </c>
      <c r="H40" s="57" t="s">
        <v>1168</v>
      </c>
      <c r="I40" s="57" t="s">
        <v>1169</v>
      </c>
      <c r="J40" s="61"/>
      <c r="K40" s="64"/>
      <c r="L40" s="57" t="s">
        <v>4849</v>
      </c>
      <c r="M40" s="56">
        <v>1979</v>
      </c>
      <c r="N40" s="157">
        <v>20200000</v>
      </c>
      <c r="O40" s="64">
        <f>5891667+4208334</f>
        <v>10100001</v>
      </c>
      <c r="P40" s="64">
        <v>0</v>
      </c>
      <c r="Q40" s="157">
        <f t="shared" si="5"/>
        <v>30300001</v>
      </c>
      <c r="R40" s="64">
        <v>5050000</v>
      </c>
      <c r="S40" s="64"/>
      <c r="T40" s="64"/>
      <c r="U40" s="56">
        <v>5</v>
      </c>
      <c r="V40" s="60" t="s">
        <v>1171</v>
      </c>
      <c r="W40" s="57" t="str">
        <f ca="1">IF(AB40="","En elaboración",IF(AC40="Sin iniciar","Suscrito",IF(AK40="Suspendido",AK40,IF(ISNUMBER(AN40),"Liquidado",IF(ISNUMBER(J40),"Cedido",IF(AN40="No aplica","Terminado (no se liquida)",IF(AJ40="Terminación anticipada",AJ40,IF(AND(AJ40="Terminación anticipada",I40&lt;&gt;"Otro",AN40=""),"Terminado en proceso de liquidación",IF(AND(TODAY()&gt;AH40,I40="Otro",AN40=""),"Terminado en proceso de liquidación",IF(AND(TODAY()&gt;AH40,I40="Orden de compra"),"Terminado (Orden de compra)",IF(TODAY()&gt;AH40,"Terminado (no se liquida)",IF(TODAY()&lt;=AH40,"En ejecución","En elaboración"))))))))))))</f>
        <v>Terminado (no se liquida)</v>
      </c>
      <c r="X40" s="57" t="s">
        <v>5322</v>
      </c>
      <c r="Y40" s="57" t="s">
        <v>2750</v>
      </c>
      <c r="Z40" s="57" t="s">
        <v>4850</v>
      </c>
      <c r="AA40" s="57" t="s">
        <v>1216</v>
      </c>
      <c r="AB40" s="61">
        <v>45343</v>
      </c>
      <c r="AC40" s="61">
        <v>45348</v>
      </c>
      <c r="AD40" s="61">
        <v>45458</v>
      </c>
      <c r="AE40" s="61" t="str">
        <f t="shared" si="6"/>
        <v>3 meses 21 días.</v>
      </c>
      <c r="AF40" s="61">
        <v>45534</v>
      </c>
      <c r="AG40" s="61" t="str">
        <f t="shared" si="9"/>
        <v>2 meses 15 días.</v>
      </c>
      <c r="AH40" s="61">
        <v>45534</v>
      </c>
      <c r="AI40" s="61" t="str">
        <f t="shared" si="7"/>
        <v>6 meses 5 días.</v>
      </c>
      <c r="AJ40" s="61" t="str">
        <f t="shared" si="8"/>
        <v>Término Ok</v>
      </c>
      <c r="AK40" s="57"/>
      <c r="AL40" s="57"/>
      <c r="AM40" s="56"/>
      <c r="AN40" s="61"/>
    </row>
    <row r="41" spans="1:40">
      <c r="A41" s="62">
        <v>2024</v>
      </c>
      <c r="B41" s="56" t="s">
        <v>4837</v>
      </c>
      <c r="C41" s="56">
        <v>102715</v>
      </c>
      <c r="D41" s="56" t="s">
        <v>57</v>
      </c>
      <c r="E41" s="57" t="s">
        <v>4838</v>
      </c>
      <c r="F41" s="63" t="s">
        <v>4839</v>
      </c>
      <c r="G41" s="63" t="s">
        <v>97</v>
      </c>
      <c r="H41" s="57" t="s">
        <v>1168</v>
      </c>
      <c r="I41" s="57" t="s">
        <v>1211</v>
      </c>
      <c r="J41" s="61"/>
      <c r="K41" s="64"/>
      <c r="L41" s="57" t="s">
        <v>4840</v>
      </c>
      <c r="M41" s="56">
        <v>1978</v>
      </c>
      <c r="N41" s="157">
        <v>8500000</v>
      </c>
      <c r="O41" s="64">
        <v>4250000</v>
      </c>
      <c r="P41" s="64">
        <v>0</v>
      </c>
      <c r="Q41" s="157">
        <f t="shared" si="5"/>
        <v>12750000</v>
      </c>
      <c r="R41" s="64">
        <v>2550000</v>
      </c>
      <c r="S41" s="64"/>
      <c r="T41" s="64"/>
      <c r="U41" s="56">
        <v>1</v>
      </c>
      <c r="V41" s="60" t="s">
        <v>1171</v>
      </c>
      <c r="W41" s="57" t="str">
        <f ca="1">IF(AB41="","En elaboración",IF(AC41="Sin iniciar","Suscrito",IF(AK41="Suspendido",AK41,IF(ISNUMBER(AN41),"Liquidado",IF(ISNUMBER(J41),"Cedido",IF(AN41="No aplica","Terminado (no se liquida)",IF(AJ41="Terminación anticipada",AJ41,IF(AND(AJ41="Terminación anticipada",I41&lt;&gt;"Otro",AN41=""),"Terminado en proceso de liquidación",IF(AND(TODAY()&gt;AH41,I41="Otro",AN41=""),"Terminado en proceso de liquidación",IF(AND(TODAY()&gt;AH41,I41="Orden de compra"),"Terminado (Orden de compra)",IF(TODAY()&gt;AH41,"Terminado (no se liquida)",IF(TODAY()&lt;=AH41,"En ejecución","En elaboración"))))))))))))</f>
        <v>Terminado (no se liquida)</v>
      </c>
      <c r="X41" s="57" t="s">
        <v>5323</v>
      </c>
      <c r="Y41" s="57" t="s">
        <v>3649</v>
      </c>
      <c r="Z41" s="57" t="s">
        <v>4841</v>
      </c>
      <c r="AA41" s="57" t="s">
        <v>1374</v>
      </c>
      <c r="AB41" s="61">
        <v>45366</v>
      </c>
      <c r="AC41" s="61">
        <v>45370</v>
      </c>
      <c r="AD41" s="61">
        <v>45458</v>
      </c>
      <c r="AE41" s="61" t="str">
        <f t="shared" si="6"/>
        <v>2 meses 28 días.</v>
      </c>
      <c r="AF41" s="61">
        <v>45521</v>
      </c>
      <c r="AG41" s="61" t="str">
        <f t="shared" si="9"/>
        <v>2 meses 2 días.</v>
      </c>
      <c r="AH41" s="61">
        <v>45521</v>
      </c>
      <c r="AI41" s="61" t="str">
        <f t="shared" si="7"/>
        <v>4 meses 30 días.</v>
      </c>
      <c r="AJ41" s="61" t="str">
        <f t="shared" si="8"/>
        <v>Término Ok</v>
      </c>
      <c r="AK41" s="57"/>
      <c r="AL41" s="57"/>
      <c r="AM41" s="56"/>
      <c r="AN41" s="61"/>
    </row>
    <row r="42" spans="1:40">
      <c r="A42" s="62">
        <v>2024</v>
      </c>
      <c r="B42" s="56" t="s">
        <v>4828</v>
      </c>
      <c r="C42" s="56">
        <v>102515</v>
      </c>
      <c r="D42" s="56" t="s">
        <v>57</v>
      </c>
      <c r="E42" s="57" t="s">
        <v>4829</v>
      </c>
      <c r="F42" s="57" t="s">
        <v>4830</v>
      </c>
      <c r="G42" s="63" t="s">
        <v>97</v>
      </c>
      <c r="H42" s="57" t="s">
        <v>1168</v>
      </c>
      <c r="I42" s="57" t="s">
        <v>1169</v>
      </c>
      <c r="J42" s="61"/>
      <c r="K42" s="64"/>
      <c r="L42" s="57" t="s">
        <v>4831</v>
      </c>
      <c r="M42" s="56">
        <v>1979</v>
      </c>
      <c r="N42" s="157">
        <v>17675000</v>
      </c>
      <c r="O42" s="64">
        <v>8837500</v>
      </c>
      <c r="P42" s="64">
        <v>0</v>
      </c>
      <c r="Q42" s="157">
        <f t="shared" si="5"/>
        <v>26512500</v>
      </c>
      <c r="R42" s="64">
        <v>5050000</v>
      </c>
      <c r="S42" s="64"/>
      <c r="T42" s="64"/>
      <c r="U42" s="56">
        <v>5</v>
      </c>
      <c r="V42" s="60" t="s">
        <v>1171</v>
      </c>
      <c r="W42" s="57" t="str">
        <f ca="1">IF(AB42="","En elaboración",IF(AC42="Sin iniciar","Suscrito",IF(AK42="Suspendido",AK42,IF(ISNUMBER(AN42),"Liquidado",IF(ISNUMBER(J42),"Cedido",IF(AN42="No aplica","Terminado (no se liquida)",IF(AJ42="Terminación anticipada",AJ42,IF(AND(AJ42="Terminación anticipada",I42&lt;&gt;"Otro",AN42=""),"Terminado en proceso de liquidación",IF(AND(TODAY()&gt;AH42,I42="Otro",AN42=""),"Terminado en proceso de liquidación",IF(AND(TODAY()&gt;AH42,I42="Orden de compra"),"Terminado (Orden de compra)",IF(TODAY()&gt;AH42,"Terminado (no se liquida)",IF(TODAY()&lt;=AH42,"En ejecución","En elaboración"))))))))))))</f>
        <v>Terminado (no se liquida)</v>
      </c>
      <c r="X42" s="57" t="s">
        <v>5324</v>
      </c>
      <c r="Y42" s="57" t="s">
        <v>4633</v>
      </c>
      <c r="Z42" s="57" t="s">
        <v>4832</v>
      </c>
      <c r="AA42" s="57" t="s">
        <v>1451</v>
      </c>
      <c r="AB42" s="61">
        <v>45343</v>
      </c>
      <c r="AC42" s="61">
        <v>45348</v>
      </c>
      <c r="AD42" s="61">
        <v>45452</v>
      </c>
      <c r="AE42" s="61" t="str">
        <f t="shared" si="6"/>
        <v>3 meses 15 días.</v>
      </c>
      <c r="AF42" s="61">
        <v>45504</v>
      </c>
      <c r="AG42" s="61" t="str">
        <f t="shared" si="9"/>
        <v>1 meses 22 días.</v>
      </c>
      <c r="AH42" s="61">
        <v>45504</v>
      </c>
      <c r="AI42" s="61" t="str">
        <f t="shared" si="7"/>
        <v>5 meses 6 días.</v>
      </c>
      <c r="AJ42" s="61" t="str">
        <f t="shared" si="8"/>
        <v>Término Ok</v>
      </c>
      <c r="AK42" s="57"/>
      <c r="AL42" s="57"/>
      <c r="AM42" s="56"/>
      <c r="AN42" s="61"/>
    </row>
    <row r="43" spans="1:40">
      <c r="A43" s="62">
        <v>2024</v>
      </c>
      <c r="B43" s="56" t="s">
        <v>4818</v>
      </c>
      <c r="C43" s="56">
        <v>102220</v>
      </c>
      <c r="D43" s="56" t="s">
        <v>57</v>
      </c>
      <c r="E43" s="57" t="s">
        <v>4819</v>
      </c>
      <c r="F43" s="57" t="s">
        <v>4820</v>
      </c>
      <c r="G43" s="63" t="s">
        <v>97</v>
      </c>
      <c r="H43" s="57" t="s">
        <v>1168</v>
      </c>
      <c r="I43" s="57" t="s">
        <v>1169</v>
      </c>
      <c r="J43" s="61"/>
      <c r="K43" s="64"/>
      <c r="L43" s="57" t="s">
        <v>4821</v>
      </c>
      <c r="M43" s="56">
        <v>1977</v>
      </c>
      <c r="N43" s="157">
        <v>20200000</v>
      </c>
      <c r="O43" s="64">
        <v>0</v>
      </c>
      <c r="P43" s="64">
        <v>0</v>
      </c>
      <c r="Q43" s="157">
        <f t="shared" si="5"/>
        <v>20200000</v>
      </c>
      <c r="R43" s="64">
        <v>5050000</v>
      </c>
      <c r="S43" s="64"/>
      <c r="T43" s="64"/>
      <c r="U43" s="56">
        <v>2</v>
      </c>
      <c r="V43" s="60" t="s">
        <v>1171</v>
      </c>
      <c r="W43" s="57" t="str">
        <f ca="1">IF(AB43="","En elaboración",IF(AC43="Sin iniciar","Suscrito",IF(AK43="Suspendido",AK43,IF(ISNUMBER(AN43),"Liquidado",IF(ISNUMBER(J43),"Cedido",IF(AN43="No aplica","Terminado (no se liquida)",IF(AJ43="Terminación anticipada",AJ43,IF(AND(AJ43="Terminación anticipada",I43&lt;&gt;"Otro",AN43=""),"Terminado en proceso de liquidación",IF(AND(TODAY()&gt;AH43,I43="Otro",AN43=""),"Terminado en proceso de liquidación",IF(AND(TODAY()&gt;AH43,I43="Orden de compra"),"Terminado (Orden de compra)",IF(TODAY()&gt;AH43,"Terminado (no se liquida)",IF(TODAY()&lt;=AH43,"En ejecución","En elaboración"))))))))))))</f>
        <v>Terminado (no se liquida)</v>
      </c>
      <c r="X43" s="57"/>
      <c r="Y43" s="57" t="s">
        <v>4822</v>
      </c>
      <c r="Z43" s="57" t="s">
        <v>4823</v>
      </c>
      <c r="AA43" s="57" t="s">
        <v>445</v>
      </c>
      <c r="AB43" s="61">
        <v>45342</v>
      </c>
      <c r="AC43" s="61">
        <v>45344</v>
      </c>
      <c r="AD43" s="61">
        <v>45458</v>
      </c>
      <c r="AE43" s="61" t="str">
        <f t="shared" si="6"/>
        <v>3 meses 25 días.</v>
      </c>
      <c r="AF43" s="61">
        <v>45458</v>
      </c>
      <c r="AG43" s="61" t="str">
        <f t="shared" si="9"/>
        <v/>
      </c>
      <c r="AH43" s="61">
        <v>45458</v>
      </c>
      <c r="AI43" s="61" t="str">
        <f t="shared" si="7"/>
        <v>3 meses 25 días.</v>
      </c>
      <c r="AJ43" s="61" t="str">
        <f t="shared" si="8"/>
        <v>Término Ok</v>
      </c>
      <c r="AK43" s="57"/>
      <c r="AL43" s="57"/>
      <c r="AM43" s="56"/>
      <c r="AN43" s="61"/>
    </row>
    <row r="44" spans="1:40">
      <c r="A44" s="62">
        <v>2024</v>
      </c>
      <c r="B44" s="65" t="s">
        <v>4808</v>
      </c>
      <c r="C44" s="56">
        <v>102386</v>
      </c>
      <c r="D44" s="56" t="s">
        <v>57</v>
      </c>
      <c r="E44" s="57" t="s">
        <v>4809</v>
      </c>
      <c r="F44" s="57" t="s">
        <v>4810</v>
      </c>
      <c r="G44" s="63" t="s">
        <v>97</v>
      </c>
      <c r="H44" s="57" t="s">
        <v>1168</v>
      </c>
      <c r="I44" s="57" t="s">
        <v>1211</v>
      </c>
      <c r="J44" s="61">
        <v>45351</v>
      </c>
      <c r="K44" s="64"/>
      <c r="L44" s="57" t="s">
        <v>5325</v>
      </c>
      <c r="M44" s="56">
        <v>1978</v>
      </c>
      <c r="N44" s="157">
        <v>10200000</v>
      </c>
      <c r="O44" s="64">
        <v>0</v>
      </c>
      <c r="P44" s="64">
        <v>0</v>
      </c>
      <c r="Q44" s="157">
        <f t="shared" si="5"/>
        <v>10200000</v>
      </c>
      <c r="R44" s="64">
        <v>2550000</v>
      </c>
      <c r="S44" s="64"/>
      <c r="T44" s="64"/>
      <c r="U44" s="56">
        <v>4</v>
      </c>
      <c r="V44" s="60" t="s">
        <v>1171</v>
      </c>
      <c r="W44" s="57" t="str">
        <f ca="1">IF(AB44="","En elaboración",IF(AC44="Sin iniciar","Suscrito",IF(AK44="Suspendido",AK44,IF(ISNUMBER(AN44),"Liquidado",IF(ISNUMBER(J44),"Cedido",IF(AN44="No aplica","Terminado (no se liquida)",IF(AJ44="Terminación anticipada",AJ44,IF(AND(AJ44="Terminación anticipada",I44&lt;&gt;"Otro",AN44=""),"Terminado en proceso de liquidación",IF(AND(TODAY()&gt;AH44,I44="Otro",AN44=""),"Terminado en proceso de liquidación",IF(AND(TODAY()&gt;AH44,I44="Orden de compra"),"Terminado (Orden de compra)",IF(TODAY()&gt;AH44,"Terminado (no se liquida)",IF(TODAY()&lt;=AH44,"En ejecución","En elaboración"))))))))))))</f>
        <v>Cedido</v>
      </c>
      <c r="X44" s="57" t="s">
        <v>5326</v>
      </c>
      <c r="Y44" s="57" t="s">
        <v>4182</v>
      </c>
      <c r="Z44" s="57" t="s">
        <v>4814</v>
      </c>
      <c r="AA44" s="57" t="s">
        <v>116</v>
      </c>
      <c r="AB44" s="61">
        <v>45344</v>
      </c>
      <c r="AC44" s="61">
        <v>45348</v>
      </c>
      <c r="AD44" s="61">
        <v>45458</v>
      </c>
      <c r="AE44" s="61" t="str">
        <f t="shared" si="6"/>
        <v>3 meses 21 días.</v>
      </c>
      <c r="AF44" s="61">
        <v>45458</v>
      </c>
      <c r="AG44" s="61" t="str">
        <f t="shared" si="9"/>
        <v/>
      </c>
      <c r="AH44" s="61">
        <v>45458</v>
      </c>
      <c r="AI44" s="61" t="str">
        <f t="shared" si="7"/>
        <v>3 meses 21 días.</v>
      </c>
      <c r="AJ44" s="61" t="str">
        <f t="shared" si="8"/>
        <v>Término Ok</v>
      </c>
      <c r="AK44" s="57"/>
      <c r="AL44" s="57"/>
      <c r="AM44" s="56"/>
      <c r="AN44" s="61"/>
    </row>
    <row r="45" spans="1:40">
      <c r="A45" s="62">
        <v>2024</v>
      </c>
      <c r="B45" s="65" t="s">
        <v>5327</v>
      </c>
      <c r="C45" s="56">
        <v>102386</v>
      </c>
      <c r="D45" s="56" t="s">
        <v>57</v>
      </c>
      <c r="E45" s="57" t="s">
        <v>4809</v>
      </c>
      <c r="F45" s="57" t="s">
        <v>4810</v>
      </c>
      <c r="G45" s="63" t="s">
        <v>97</v>
      </c>
      <c r="H45" s="57" t="s">
        <v>1168</v>
      </c>
      <c r="I45" s="57" t="s">
        <v>1211</v>
      </c>
      <c r="J45" s="61"/>
      <c r="K45" s="64"/>
      <c r="L45" s="57" t="s">
        <v>4811</v>
      </c>
      <c r="M45" s="56">
        <v>1978</v>
      </c>
      <c r="N45" s="157">
        <v>10200000</v>
      </c>
      <c r="O45" s="64">
        <f>2975000+2125000</f>
        <v>5100000</v>
      </c>
      <c r="P45" s="64">
        <v>0</v>
      </c>
      <c r="Q45" s="157">
        <f t="shared" si="5"/>
        <v>15300000</v>
      </c>
      <c r="R45" s="64">
        <v>2550000</v>
      </c>
      <c r="S45" s="64"/>
      <c r="T45" s="64"/>
      <c r="U45" s="56">
        <v>4</v>
      </c>
      <c r="V45" s="60" t="s">
        <v>1171</v>
      </c>
      <c r="W45" s="57" t="str">
        <f ca="1">IF(AB45="","En elaboración",IF(AC45="Sin iniciar","Suscrito",IF(AK45="Suspendido",AK45,IF(ISNUMBER(AN45),"Liquidado",IF(ISNUMBER(J45),"Cedido",IF(AN45="No aplica","Terminado (no se liquida)",IF(AJ45="Terminación anticipada",AJ45,IF(AND(AJ45="Terminación anticipada",I45&lt;&gt;"Otro",AN45=""),"Terminado en proceso de liquidación",IF(AND(TODAY()&gt;AH45,I45="Otro",AN45=""),"Terminado en proceso de liquidación",IF(AND(TODAY()&gt;AH45,I45="Orden de compra"),"Terminado (Orden de compra)",IF(TODAY()&gt;AH45,"Terminado (no se liquida)",IF(TODAY()&lt;=AH45,"En ejecución","En elaboración"))))))))))))</f>
        <v>Terminado (no se liquida)</v>
      </c>
      <c r="X45" s="57" t="s">
        <v>5328</v>
      </c>
      <c r="Y45" s="57" t="s">
        <v>4182</v>
      </c>
      <c r="Z45" s="57" t="s">
        <v>4814</v>
      </c>
      <c r="AA45" s="57" t="s">
        <v>116</v>
      </c>
      <c r="AB45" s="61">
        <v>45344</v>
      </c>
      <c r="AC45" s="61">
        <v>45348</v>
      </c>
      <c r="AD45" s="61">
        <v>45468</v>
      </c>
      <c r="AE45" s="61" t="str">
        <f t="shared" si="6"/>
        <v xml:space="preserve">4 meses </v>
      </c>
      <c r="AF45" s="61">
        <v>45529</v>
      </c>
      <c r="AG45" s="61" t="str">
        <f t="shared" si="9"/>
        <v xml:space="preserve">2 meses </v>
      </c>
      <c r="AH45" s="61">
        <v>45529</v>
      </c>
      <c r="AI45" s="61" t="str">
        <f t="shared" si="7"/>
        <v xml:space="preserve">6 meses </v>
      </c>
      <c r="AJ45" s="61" t="str">
        <f t="shared" si="8"/>
        <v>Término Ok</v>
      </c>
      <c r="AK45" s="57"/>
      <c r="AL45" s="57"/>
      <c r="AM45" s="56"/>
      <c r="AN45" s="61"/>
    </row>
    <row r="46" spans="1:40">
      <c r="A46" s="62">
        <v>2024</v>
      </c>
      <c r="B46" s="56" t="s">
        <v>4801</v>
      </c>
      <c r="C46" s="56">
        <v>102497</v>
      </c>
      <c r="D46" s="56" t="s">
        <v>57</v>
      </c>
      <c r="E46" s="57" t="s">
        <v>4802</v>
      </c>
      <c r="F46" s="57" t="s">
        <v>4803</v>
      </c>
      <c r="G46" s="63" t="s">
        <v>97</v>
      </c>
      <c r="H46" s="57" t="s">
        <v>1168</v>
      </c>
      <c r="I46" s="57" t="s">
        <v>1169</v>
      </c>
      <c r="J46" s="61"/>
      <c r="K46" s="64"/>
      <c r="L46" s="57" t="s">
        <v>4804</v>
      </c>
      <c r="M46" s="56">
        <v>1979</v>
      </c>
      <c r="N46" s="157">
        <v>20200000</v>
      </c>
      <c r="O46" s="64">
        <v>0</v>
      </c>
      <c r="P46" s="64">
        <v>0</v>
      </c>
      <c r="Q46" s="157">
        <f t="shared" si="5"/>
        <v>20200000</v>
      </c>
      <c r="R46" s="64">
        <v>5050000</v>
      </c>
      <c r="S46" s="64"/>
      <c r="T46" s="64"/>
      <c r="U46" s="56">
        <v>1</v>
      </c>
      <c r="V46" s="60" t="s">
        <v>1171</v>
      </c>
      <c r="W46" s="57" t="str">
        <f ca="1">IF(AB46="","En elaboración",IF(AC46="Sin iniciar","Suscrito",IF(AK46="Suspendido",AK46,IF(ISNUMBER(AN46),"Liquidado",IF(ISNUMBER(J46),"Cedido",IF(AN46="No aplica","Terminado (no se liquida)",IF(AJ46="Terminación anticipada",AJ46,IF(AND(AJ46="Terminación anticipada",I46&lt;&gt;"Otro",AN46=""),"Terminado en proceso de liquidación",IF(AND(TODAY()&gt;AH46,I46="Otro",AN46=""),"Terminado en proceso de liquidación",IF(AND(TODAY()&gt;AH46,I46="Orden de compra"),"Terminado (Orden de compra)",IF(TODAY()&gt;AH46,"Terminado (no se liquida)",IF(TODAY()&lt;=AH46,"En ejecución","En elaboración"))))))))))))</f>
        <v>Terminado (no se liquida)</v>
      </c>
      <c r="X46" s="57"/>
      <c r="Y46" s="57" t="s">
        <v>2750</v>
      </c>
      <c r="Z46" s="57" t="s">
        <v>4574</v>
      </c>
      <c r="AA46" s="57" t="s">
        <v>1451</v>
      </c>
      <c r="AB46" s="61">
        <v>45356</v>
      </c>
      <c r="AC46" s="61">
        <v>45364</v>
      </c>
      <c r="AD46" s="61">
        <v>45458</v>
      </c>
      <c r="AE46" s="61" t="str">
        <f t="shared" si="6"/>
        <v>3 meses 3 días.</v>
      </c>
      <c r="AF46" s="61">
        <v>45458</v>
      </c>
      <c r="AG46" s="61" t="str">
        <f t="shared" si="9"/>
        <v/>
      </c>
      <c r="AH46" s="61">
        <v>45458</v>
      </c>
      <c r="AI46" s="61" t="str">
        <f t="shared" si="7"/>
        <v>3 meses 3 días.</v>
      </c>
      <c r="AJ46" s="61" t="str">
        <f t="shared" si="8"/>
        <v>Término Ok</v>
      </c>
      <c r="AK46" s="57"/>
      <c r="AL46" s="57"/>
      <c r="AM46" s="56"/>
      <c r="AN46" s="61"/>
    </row>
    <row r="47" spans="1:40">
      <c r="A47" s="62">
        <v>2024</v>
      </c>
      <c r="B47" s="56" t="s">
        <v>4791</v>
      </c>
      <c r="C47" s="56">
        <v>102408</v>
      </c>
      <c r="D47" s="56" t="s">
        <v>57</v>
      </c>
      <c r="E47" s="57" t="s">
        <v>4792</v>
      </c>
      <c r="F47" s="57" t="s">
        <v>4793</v>
      </c>
      <c r="G47" s="63" t="s">
        <v>97</v>
      </c>
      <c r="H47" s="57" t="s">
        <v>1168</v>
      </c>
      <c r="I47" s="57" t="s">
        <v>1211</v>
      </c>
      <c r="J47" s="61"/>
      <c r="K47" s="64"/>
      <c r="L47" s="57" t="s">
        <v>4794</v>
      </c>
      <c r="M47" s="56">
        <v>1978</v>
      </c>
      <c r="N47" s="157">
        <v>16000000</v>
      </c>
      <c r="O47" s="64">
        <v>0</v>
      </c>
      <c r="P47" s="64">
        <v>0</v>
      </c>
      <c r="Q47" s="157">
        <f t="shared" si="5"/>
        <v>16000000</v>
      </c>
      <c r="R47" s="64">
        <v>4000000</v>
      </c>
      <c r="S47" s="64"/>
      <c r="T47" s="64"/>
      <c r="U47" s="56">
        <v>1</v>
      </c>
      <c r="V47" s="60" t="s">
        <v>1171</v>
      </c>
      <c r="W47" s="57" t="str">
        <f ca="1">IF(AB47="","En elaboración",IF(AC47="Sin iniciar","Suscrito",IF(AK47="Suspendido",AK47,IF(ISNUMBER(AN47),"Liquidado",IF(ISNUMBER(J47),"Cedido",IF(AN47="No aplica","Terminado (no se liquida)",IF(AJ47="Terminación anticipada",AJ47,IF(AND(AJ47="Terminación anticipada",I47&lt;&gt;"Otro",AN47=""),"Terminado en proceso de liquidación",IF(AND(TODAY()&gt;AH47,I47="Otro",AN47=""),"Terminado en proceso de liquidación",IF(AND(TODAY()&gt;AH47,I47="Orden de compra"),"Terminado (Orden de compra)",IF(TODAY()&gt;AH47,"Terminado (no se liquida)",IF(TODAY()&lt;=AH47,"En ejecución","En elaboración"))))))))))))</f>
        <v>Terminado (no se liquida)</v>
      </c>
      <c r="X47" s="57"/>
      <c r="Y47" s="57" t="s">
        <v>4795</v>
      </c>
      <c r="Z47" s="57" t="s">
        <v>4796</v>
      </c>
      <c r="AA47" s="57" t="s">
        <v>2105</v>
      </c>
      <c r="AB47" s="61">
        <v>45343</v>
      </c>
      <c r="AC47" s="61">
        <v>45349</v>
      </c>
      <c r="AD47" s="61">
        <v>45458</v>
      </c>
      <c r="AE47" s="61" t="str">
        <f t="shared" si="6"/>
        <v>3 meses 20 días.</v>
      </c>
      <c r="AF47" s="61">
        <v>45458</v>
      </c>
      <c r="AG47" s="61" t="str">
        <f t="shared" si="9"/>
        <v/>
      </c>
      <c r="AH47" s="61">
        <v>45458</v>
      </c>
      <c r="AI47" s="61" t="str">
        <f t="shared" si="7"/>
        <v>3 meses 20 días.</v>
      </c>
      <c r="AJ47" s="61" t="str">
        <f t="shared" si="8"/>
        <v>Término Ok</v>
      </c>
      <c r="AK47" s="57"/>
      <c r="AL47" s="57"/>
      <c r="AM47" s="56"/>
      <c r="AN47" s="61"/>
    </row>
    <row r="48" spans="1:40">
      <c r="A48" s="62">
        <v>2024</v>
      </c>
      <c r="B48" s="56" t="s">
        <v>5329</v>
      </c>
      <c r="C48" s="56">
        <v>102713</v>
      </c>
      <c r="D48" s="56" t="s">
        <v>57</v>
      </c>
      <c r="E48" s="57" t="s">
        <v>5330</v>
      </c>
      <c r="F48" s="57" t="s">
        <v>5331</v>
      </c>
      <c r="G48" s="63" t="s">
        <v>97</v>
      </c>
      <c r="H48" s="57" t="s">
        <v>1168</v>
      </c>
      <c r="I48" s="57" t="s">
        <v>1211</v>
      </c>
      <c r="J48" s="61"/>
      <c r="K48" s="64"/>
      <c r="L48" s="57" t="s">
        <v>5199</v>
      </c>
      <c r="M48" s="56">
        <v>1978</v>
      </c>
      <c r="N48" s="157">
        <v>12000000</v>
      </c>
      <c r="O48" s="64">
        <v>0</v>
      </c>
      <c r="P48" s="64">
        <v>0</v>
      </c>
      <c r="Q48" s="157">
        <f t="shared" si="5"/>
        <v>12000000</v>
      </c>
      <c r="R48" s="64">
        <v>4000000</v>
      </c>
      <c r="S48" s="64"/>
      <c r="T48" s="64"/>
      <c r="U48" s="56">
        <v>1</v>
      </c>
      <c r="V48" s="60" t="s">
        <v>1171</v>
      </c>
      <c r="W48" s="57" t="str">
        <f ca="1">IF(AB48="","En elaboración",IF(AC48="Sin iniciar","Suscrito",IF(AK48="Suspendido",AK48,IF(ISNUMBER(AN48),"Liquidado",IF(ISNUMBER(J48),"Cedido",IF(AN48="No aplica","Terminado (no se liquida)",IF(AJ48="Terminación anticipada",AJ48,IF(AND(AJ48="Terminación anticipada",I48&lt;&gt;"Otro",AN48=""),"Terminado en proceso de liquidación",IF(AND(TODAY()&gt;AH48,I48="Otro",AN48=""),"Terminado en proceso de liquidación",IF(AND(TODAY()&gt;AH48,I48="Orden de compra"),"Terminado (Orden de compra)",IF(TODAY()&gt;AH48,"Terminado (no se liquida)",IF(TODAY()&lt;=AH48,"En ejecución","En elaboración"))))))))))))</f>
        <v>Terminado (no se liquida)</v>
      </c>
      <c r="X48" s="57"/>
      <c r="Y48" s="57" t="s">
        <v>5332</v>
      </c>
      <c r="Z48" s="57" t="s">
        <v>5333</v>
      </c>
      <c r="AA48" s="57" t="s">
        <v>1374</v>
      </c>
      <c r="AB48" s="61">
        <v>45342</v>
      </c>
      <c r="AC48" s="61">
        <v>45343</v>
      </c>
      <c r="AD48" s="61">
        <v>45432</v>
      </c>
      <c r="AE48" s="61" t="str">
        <f t="shared" si="6"/>
        <v xml:space="preserve">3 meses </v>
      </c>
      <c r="AF48" s="61">
        <v>45432</v>
      </c>
      <c r="AG48" s="61" t="str">
        <f t="shared" si="9"/>
        <v/>
      </c>
      <c r="AH48" s="61">
        <v>45432</v>
      </c>
      <c r="AI48" s="61" t="str">
        <f t="shared" si="7"/>
        <v xml:space="preserve">3 meses </v>
      </c>
      <c r="AJ48" s="61" t="str">
        <f t="shared" si="8"/>
        <v>Término Ok</v>
      </c>
      <c r="AK48" s="57"/>
      <c r="AL48" s="57"/>
      <c r="AM48" s="56"/>
      <c r="AN48" s="61"/>
    </row>
    <row r="49" spans="1:40">
      <c r="A49" s="62">
        <v>2024</v>
      </c>
      <c r="B49" s="56" t="s">
        <v>4778</v>
      </c>
      <c r="C49" s="56">
        <v>102721</v>
      </c>
      <c r="D49" s="56" t="s">
        <v>57</v>
      </c>
      <c r="E49" s="57" t="s">
        <v>4779</v>
      </c>
      <c r="F49" s="57" t="s">
        <v>4780</v>
      </c>
      <c r="G49" s="63" t="s">
        <v>97</v>
      </c>
      <c r="H49" s="57" t="s">
        <v>1168</v>
      </c>
      <c r="I49" s="57" t="s">
        <v>1211</v>
      </c>
      <c r="J49" s="61"/>
      <c r="K49" s="64"/>
      <c r="L49" s="57" t="s">
        <v>4781</v>
      </c>
      <c r="M49" s="56">
        <v>1978</v>
      </c>
      <c r="N49" s="157">
        <v>8925000</v>
      </c>
      <c r="O49" s="64">
        <v>4420000</v>
      </c>
      <c r="P49" s="64">
        <v>0</v>
      </c>
      <c r="Q49" s="157">
        <f t="shared" si="5"/>
        <v>13345000</v>
      </c>
      <c r="R49" s="64">
        <v>2550000</v>
      </c>
      <c r="S49" s="64"/>
      <c r="T49" s="64"/>
      <c r="U49" s="56">
        <v>1</v>
      </c>
      <c r="V49" s="60" t="s">
        <v>1171</v>
      </c>
      <c r="W49" s="57" t="str">
        <f ca="1">IF(AB49="","En elaboración",IF(AC49="Sin iniciar","Suscrito",IF(AK49="Suspendido",AK49,IF(ISNUMBER(AN49),"Liquidado",IF(ISNUMBER(J49),"Cedido",IF(AN49="No aplica","Terminado (no se liquida)",IF(AJ49="Terminación anticipada",AJ49,IF(AND(AJ49="Terminación anticipada",I49&lt;&gt;"Otro",AN49=""),"Terminado en proceso de liquidación",IF(AND(TODAY()&gt;AH49,I49="Otro",AN49=""),"Terminado en proceso de liquidación",IF(AND(TODAY()&gt;AH49,I49="Orden de compra"),"Terminado (Orden de compra)",IF(TODAY()&gt;AH49,"Terminado (no se liquida)",IF(TODAY()&lt;=AH49,"En ejecución","En elaboración"))))))))))))</f>
        <v>Terminado (no se liquida)</v>
      </c>
      <c r="X49" s="57" t="s">
        <v>4783</v>
      </c>
      <c r="Y49" s="57" t="s">
        <v>3649</v>
      </c>
      <c r="Z49" s="57" t="s">
        <v>4784</v>
      </c>
      <c r="AA49" s="57" t="s">
        <v>1374</v>
      </c>
      <c r="AB49" s="61">
        <v>45342</v>
      </c>
      <c r="AC49" s="61">
        <v>45343</v>
      </c>
      <c r="AD49" s="61">
        <v>45447</v>
      </c>
      <c r="AE49" s="61" t="str">
        <f t="shared" si="6"/>
        <v>3 meses 15 días.</v>
      </c>
      <c r="AF49" s="61">
        <v>45499</v>
      </c>
      <c r="AG49" s="61" t="str">
        <f t="shared" si="9"/>
        <v>1 meses 22 días.</v>
      </c>
      <c r="AH49" s="61">
        <v>45499</v>
      </c>
      <c r="AI49" s="61" t="str">
        <f t="shared" si="7"/>
        <v>5 meses 6 días.</v>
      </c>
      <c r="AJ49" s="61" t="str">
        <f t="shared" si="8"/>
        <v>Término Ok</v>
      </c>
      <c r="AK49" s="57"/>
      <c r="AL49" s="57"/>
      <c r="AM49" s="56"/>
      <c r="AN49" s="61"/>
    </row>
    <row r="50" spans="1:40">
      <c r="A50" s="62">
        <v>2024</v>
      </c>
      <c r="B50" s="56" t="s">
        <v>4770</v>
      </c>
      <c r="C50" s="56">
        <v>102485</v>
      </c>
      <c r="D50" s="56" t="s">
        <v>57</v>
      </c>
      <c r="E50" s="57" t="s">
        <v>4771</v>
      </c>
      <c r="F50" s="57" t="s">
        <v>4772</v>
      </c>
      <c r="G50" s="63" t="s">
        <v>97</v>
      </c>
      <c r="H50" s="57" t="s">
        <v>1168</v>
      </c>
      <c r="I50" s="57" t="s">
        <v>1211</v>
      </c>
      <c r="J50" s="61"/>
      <c r="K50" s="64"/>
      <c r="L50" s="57" t="s">
        <v>4773</v>
      </c>
      <c r="M50" s="56">
        <v>1978</v>
      </c>
      <c r="N50" s="157">
        <v>10200000</v>
      </c>
      <c r="O50" s="64">
        <f>2975000+2125000</f>
        <v>5100000</v>
      </c>
      <c r="P50" s="64">
        <v>0</v>
      </c>
      <c r="Q50" s="157">
        <f t="shared" si="5"/>
        <v>15300000</v>
      </c>
      <c r="R50" s="64">
        <v>2550000</v>
      </c>
      <c r="S50" s="64"/>
      <c r="T50" s="64"/>
      <c r="U50" s="56">
        <v>1</v>
      </c>
      <c r="V50" s="60" t="s">
        <v>1171</v>
      </c>
      <c r="W50" s="57" t="str">
        <f ca="1">IF(AB50="","En elaboración",IF(AC50="Sin iniciar","Suscrito",IF(AK50="Suspendido",AK50,IF(ISNUMBER(AN50),"Liquidado",IF(ISNUMBER(J50),"Cedido",IF(AN50="No aplica","Terminado (no se liquida)",IF(AJ50="Terminación anticipada",AJ50,IF(AND(AJ50="Terminación anticipada",I50&lt;&gt;"Otro",AN50=""),"Terminado en proceso de liquidación",IF(AND(TODAY()&gt;AH50,I50="Otro",AN50=""),"Terminado en proceso de liquidación",IF(AND(TODAY()&gt;AH50,I50="Orden de compra"),"Terminado (Orden de compra)",IF(TODAY()&gt;AH50,"Terminado (no se liquida)",IF(TODAY()&lt;=AH50,"En ejecución","En elaboración"))))))))))))</f>
        <v>Terminado (no se liquida)</v>
      </c>
      <c r="X50" s="57" t="s">
        <v>5334</v>
      </c>
      <c r="Y50" s="57" t="s">
        <v>3670</v>
      </c>
      <c r="Z50" s="57" t="s">
        <v>4774</v>
      </c>
      <c r="AA50" s="57" t="s">
        <v>2105</v>
      </c>
      <c r="AB50" s="61">
        <v>45344</v>
      </c>
      <c r="AC50" s="61">
        <v>45348</v>
      </c>
      <c r="AD50" s="61">
        <v>45458</v>
      </c>
      <c r="AE50" s="61" t="str">
        <f t="shared" si="6"/>
        <v>3 meses 21 días.</v>
      </c>
      <c r="AF50" s="61">
        <v>45529</v>
      </c>
      <c r="AG50" s="61" t="str">
        <f t="shared" si="9"/>
        <v>2 meses 10 días.</v>
      </c>
      <c r="AH50" s="61">
        <v>45529</v>
      </c>
      <c r="AI50" s="61" t="str">
        <f t="shared" si="7"/>
        <v xml:space="preserve">6 meses </v>
      </c>
      <c r="AJ50" s="61" t="str">
        <f t="shared" si="8"/>
        <v>Término Ok</v>
      </c>
      <c r="AK50" s="57"/>
      <c r="AL50" s="57"/>
      <c r="AM50" s="56"/>
      <c r="AN50" s="61"/>
    </row>
    <row r="51" spans="1:40">
      <c r="A51" s="62">
        <v>2024</v>
      </c>
      <c r="B51" s="56" t="s">
        <v>4762</v>
      </c>
      <c r="C51" s="56">
        <v>102493</v>
      </c>
      <c r="D51" s="56" t="s">
        <v>57</v>
      </c>
      <c r="E51" s="57" t="s">
        <v>4763</v>
      </c>
      <c r="F51" s="57" t="s">
        <v>4764</v>
      </c>
      <c r="G51" s="63" t="s">
        <v>97</v>
      </c>
      <c r="H51" s="57" t="s">
        <v>1168</v>
      </c>
      <c r="I51" s="57" t="s">
        <v>1211</v>
      </c>
      <c r="J51" s="61"/>
      <c r="K51" s="64"/>
      <c r="L51" s="57" t="s">
        <v>4765</v>
      </c>
      <c r="M51" s="56">
        <v>2032</v>
      </c>
      <c r="N51" s="157">
        <v>10200000</v>
      </c>
      <c r="O51" s="64">
        <v>2890000</v>
      </c>
      <c r="P51" s="64">
        <v>0</v>
      </c>
      <c r="Q51" s="157">
        <f t="shared" si="5"/>
        <v>13090000</v>
      </c>
      <c r="R51" s="64">
        <v>2550000</v>
      </c>
      <c r="S51" s="64"/>
      <c r="T51" s="64"/>
      <c r="U51" s="56">
        <v>5</v>
      </c>
      <c r="V51" s="60" t="s">
        <v>1171</v>
      </c>
      <c r="W51" s="57" t="str">
        <f ca="1">IF(AB51="","En elaboración",IF(AC51="Sin iniciar","Suscrito",IF(AK51="Suspendido",AK51,IF(ISNUMBER(AN51),"Liquidado",IF(ISNUMBER(J51),"Cedido",IF(AN51="No aplica","Terminado (no se liquida)",IF(AJ51="Terminación anticipada",AJ51,IF(AND(AJ51="Terminación anticipada",I51&lt;&gt;"Otro",AN51=""),"Terminado en proceso de liquidación",IF(AND(TODAY()&gt;AH51,I51="Otro",AN51=""),"Terminado en proceso de liquidación",IF(AND(TODAY()&gt;AH51,I51="Orden de compra"),"Terminado (Orden de compra)",IF(TODAY()&gt;AH51,"Terminado (no se liquida)",IF(TODAY()&lt;=AH51,"En ejecución","En elaboración"))))))))))))</f>
        <v>Terminado (no se liquida)</v>
      </c>
      <c r="X51" s="57" t="s">
        <v>5335</v>
      </c>
      <c r="Y51" s="57" t="s">
        <v>2362</v>
      </c>
      <c r="Z51" s="57" t="s">
        <v>4766</v>
      </c>
      <c r="AA51" s="57" t="s">
        <v>547</v>
      </c>
      <c r="AB51" s="61">
        <v>45344</v>
      </c>
      <c r="AC51" s="61">
        <v>45349</v>
      </c>
      <c r="AD51" s="61">
        <v>45458</v>
      </c>
      <c r="AE51" s="61" t="str">
        <f t="shared" si="6"/>
        <v>3 meses 20 días.</v>
      </c>
      <c r="AF51" s="61">
        <v>45503</v>
      </c>
      <c r="AG51" s="61" t="str">
        <f t="shared" si="9"/>
        <v>1 meses 15 días.</v>
      </c>
      <c r="AH51" s="61">
        <v>45503</v>
      </c>
      <c r="AI51" s="61" t="str">
        <f t="shared" si="7"/>
        <v>5 meses 4 días.</v>
      </c>
      <c r="AJ51" s="61" t="str">
        <f t="shared" si="8"/>
        <v>Término Ok</v>
      </c>
      <c r="AK51" s="57"/>
      <c r="AL51" s="57"/>
      <c r="AM51" s="56"/>
      <c r="AN51" s="61"/>
    </row>
    <row r="52" spans="1:40">
      <c r="A52" s="62">
        <v>2024</v>
      </c>
      <c r="B52" s="56" t="s">
        <v>5336</v>
      </c>
      <c r="C52" s="56">
        <v>102724</v>
      </c>
      <c r="D52" s="56" t="s">
        <v>57</v>
      </c>
      <c r="E52" s="57" t="s">
        <v>5337</v>
      </c>
      <c r="F52" s="57" t="s">
        <v>5338</v>
      </c>
      <c r="G52" s="63" t="s">
        <v>97</v>
      </c>
      <c r="H52" s="57" t="s">
        <v>1168</v>
      </c>
      <c r="I52" s="57" t="s">
        <v>1169</v>
      </c>
      <c r="J52" s="61"/>
      <c r="K52" s="64"/>
      <c r="L52" s="57" t="s">
        <v>5339</v>
      </c>
      <c r="M52" s="56">
        <v>1978</v>
      </c>
      <c r="N52" s="157">
        <v>24500000</v>
      </c>
      <c r="O52" s="64">
        <v>12133333</v>
      </c>
      <c r="P52" s="64">
        <v>0</v>
      </c>
      <c r="Q52" s="157">
        <f t="shared" si="5"/>
        <v>36633333</v>
      </c>
      <c r="R52" s="64">
        <v>7000000</v>
      </c>
      <c r="S52" s="64"/>
      <c r="T52" s="64"/>
      <c r="U52" s="56">
        <v>1</v>
      </c>
      <c r="V52" s="60" t="s">
        <v>1171</v>
      </c>
      <c r="W52" s="57" t="str">
        <f ca="1">IF(AB52="","En elaboración",IF(AC52="Sin iniciar","Suscrito",IF(AK52="Suspendido",AK52,IF(ISNUMBER(AN52),"Liquidado",IF(ISNUMBER(J52),"Cedido",IF(AN52="No aplica","Terminado (no se liquida)",IF(AJ52="Terminación anticipada",AJ52,IF(AND(AJ52="Terminación anticipada",I52&lt;&gt;"Otro",AN52=""),"Terminado en proceso de liquidación",IF(AND(TODAY()&gt;AH52,I52="Otro",AN52=""),"Terminado en proceso de liquidación",IF(AND(TODAY()&gt;AH52,I52="Orden de compra"),"Terminado (Orden de compra)",IF(TODAY()&gt;AH52,"Terminado (no se liquida)",IF(TODAY()&lt;=AH52,"En ejecución","En elaboración"))))))))))))</f>
        <v>Terminado (no se liquida)</v>
      </c>
      <c r="X52" s="57" t="s">
        <v>5340</v>
      </c>
      <c r="Y52" s="57" t="s">
        <v>5085</v>
      </c>
      <c r="Z52" s="57" t="s">
        <v>5341</v>
      </c>
      <c r="AA52" s="57" t="s">
        <v>1374</v>
      </c>
      <c r="AB52" s="61">
        <v>45344</v>
      </c>
      <c r="AC52" s="61">
        <v>45345</v>
      </c>
      <c r="AD52" s="61">
        <v>45449</v>
      </c>
      <c r="AE52" s="61" t="str">
        <f t="shared" si="6"/>
        <v>3 meses 15 días.</v>
      </c>
      <c r="AF52" s="61">
        <v>45501</v>
      </c>
      <c r="AG52" s="61" t="str">
        <f t="shared" si="9"/>
        <v>1 meses 22 días.</v>
      </c>
      <c r="AH52" s="61">
        <v>45501</v>
      </c>
      <c r="AI52" s="61" t="str">
        <f t="shared" si="7"/>
        <v>5 meses 6 días.</v>
      </c>
      <c r="AJ52" s="61" t="str">
        <f t="shared" si="8"/>
        <v>Término Ok</v>
      </c>
      <c r="AK52" s="57"/>
      <c r="AL52" s="57"/>
      <c r="AM52" s="56"/>
      <c r="AN52" s="61"/>
    </row>
    <row r="53" spans="1:40">
      <c r="A53" s="62">
        <v>2024</v>
      </c>
      <c r="B53" s="56" t="s">
        <v>5342</v>
      </c>
      <c r="C53" s="56">
        <v>102709</v>
      </c>
      <c r="D53" s="56" t="s">
        <v>57</v>
      </c>
      <c r="E53" s="57" t="s">
        <v>5343</v>
      </c>
      <c r="F53" s="57" t="s">
        <v>5344</v>
      </c>
      <c r="G53" s="63" t="s">
        <v>97</v>
      </c>
      <c r="H53" s="57" t="s">
        <v>1168</v>
      </c>
      <c r="I53" s="57" t="s">
        <v>1169</v>
      </c>
      <c r="J53" s="61"/>
      <c r="K53" s="64"/>
      <c r="L53" s="57" t="s">
        <v>5249</v>
      </c>
      <c r="M53" s="56">
        <v>1978</v>
      </c>
      <c r="N53" s="157">
        <v>17675000</v>
      </c>
      <c r="O53" s="64">
        <v>0</v>
      </c>
      <c r="P53" s="64">
        <v>0</v>
      </c>
      <c r="Q53" s="157">
        <f t="shared" si="5"/>
        <v>17675000</v>
      </c>
      <c r="R53" s="64">
        <v>5050000</v>
      </c>
      <c r="S53" s="64"/>
      <c r="T53" s="64"/>
      <c r="U53" s="56">
        <v>1</v>
      </c>
      <c r="V53" s="60" t="s">
        <v>1171</v>
      </c>
      <c r="W53" s="57" t="str">
        <f ca="1">IF(AB53="","En elaboración",IF(AC53="Sin iniciar","Suscrito",IF(AK53="Suspendido",AK53,IF(ISNUMBER(AN53),"Liquidado",IF(ISNUMBER(J53),"Cedido",IF(AN53="No aplica","Terminado (no se liquida)",IF(AJ53="Terminación anticipada",AJ53,IF(AND(AJ53="Terminación anticipada",I53&lt;&gt;"Otro",AN53=""),"Terminado en proceso de liquidación",IF(AND(TODAY()&gt;AH53,I53="Otro",AN53=""),"Terminado en proceso de liquidación",IF(AND(TODAY()&gt;AH53,I53="Orden de compra"),"Terminado (Orden de compra)",IF(TODAY()&gt;AH53,"Terminado (no se liquida)",IF(TODAY()&lt;=AH53,"En ejecución","En elaboración"))))))))))))</f>
        <v>Terminado (no se liquida)</v>
      </c>
      <c r="X53" s="57"/>
      <c r="Y53" s="57" t="s">
        <v>5250</v>
      </c>
      <c r="Z53" s="57" t="s">
        <v>5345</v>
      </c>
      <c r="AA53" s="57" t="s">
        <v>1374</v>
      </c>
      <c r="AB53" s="61">
        <v>45344</v>
      </c>
      <c r="AC53" s="61">
        <v>45345</v>
      </c>
      <c r="AD53" s="61">
        <v>45444</v>
      </c>
      <c r="AE53" s="61" t="str">
        <f t="shared" si="6"/>
        <v>3 meses 10 días.</v>
      </c>
      <c r="AF53" s="61">
        <v>45444</v>
      </c>
      <c r="AG53" s="61" t="str">
        <f t="shared" si="9"/>
        <v/>
      </c>
      <c r="AH53" s="61">
        <v>45444</v>
      </c>
      <c r="AI53" s="61" t="str">
        <f t="shared" si="7"/>
        <v>3 meses 10 días.</v>
      </c>
      <c r="AJ53" s="61" t="str">
        <f t="shared" si="8"/>
        <v>Término Ok</v>
      </c>
      <c r="AK53" s="57"/>
      <c r="AL53" s="57"/>
      <c r="AM53" s="56"/>
      <c r="AN53" s="61"/>
    </row>
    <row r="54" spans="1:40">
      <c r="A54" s="62">
        <v>2024</v>
      </c>
      <c r="B54" s="56" t="s">
        <v>4754</v>
      </c>
      <c r="C54" s="56">
        <v>102295</v>
      </c>
      <c r="D54" s="56" t="s">
        <v>57</v>
      </c>
      <c r="E54" s="57" t="s">
        <v>4755</v>
      </c>
      <c r="F54" s="57" t="s">
        <v>4756</v>
      </c>
      <c r="G54" s="63" t="s">
        <v>97</v>
      </c>
      <c r="H54" s="57" t="s">
        <v>1168</v>
      </c>
      <c r="I54" s="57" t="s">
        <v>1211</v>
      </c>
      <c r="J54" s="61"/>
      <c r="K54" s="64"/>
      <c r="L54" s="57" t="s">
        <v>4757</v>
      </c>
      <c r="M54" s="56">
        <v>1978</v>
      </c>
      <c r="N54" s="157">
        <v>10200000</v>
      </c>
      <c r="O54" s="64">
        <f>2890000+2210000</f>
        <v>5100000</v>
      </c>
      <c r="P54" s="64">
        <v>0</v>
      </c>
      <c r="Q54" s="157">
        <f t="shared" si="5"/>
        <v>15300000</v>
      </c>
      <c r="R54" s="64">
        <v>2550000</v>
      </c>
      <c r="S54" s="64"/>
      <c r="T54" s="64"/>
      <c r="U54" s="56">
        <v>5</v>
      </c>
      <c r="V54" s="60" t="s">
        <v>1171</v>
      </c>
      <c r="W54" s="57" t="str">
        <f ca="1">IF(AB54="","En elaboración",IF(AC54="Sin iniciar","Suscrito",IF(AK54="Suspendido",AK54,IF(ISNUMBER(AN54),"Liquidado",IF(ISNUMBER(J54),"Cedido",IF(AN54="No aplica","Terminado (no se liquida)",IF(AJ54="Terminación anticipada",AJ54,IF(AND(AJ54="Terminación anticipada",I54&lt;&gt;"Otro",AN54=""),"Terminado en proceso de liquidación",IF(AND(TODAY()&gt;AH54,I54="Otro",AN54=""),"Terminado en proceso de liquidación",IF(AND(TODAY()&gt;AH54,I54="Orden de compra"),"Terminado (Orden de compra)",IF(TODAY()&gt;AH54,"Terminado (no se liquida)",IF(TODAY()&lt;=AH54,"En ejecución","En elaboración"))))))))))))</f>
        <v>Terminado (no se liquida)</v>
      </c>
      <c r="X54" s="57" t="s">
        <v>5346</v>
      </c>
      <c r="Y54" s="57" t="s">
        <v>4018</v>
      </c>
      <c r="Z54" s="57" t="s">
        <v>4758</v>
      </c>
      <c r="AA54" s="57" t="s">
        <v>1932</v>
      </c>
      <c r="AB54" s="61">
        <v>45345</v>
      </c>
      <c r="AC54" s="61">
        <v>45349</v>
      </c>
      <c r="AD54" s="61">
        <v>45458</v>
      </c>
      <c r="AE54" s="61" t="str">
        <f t="shared" si="6"/>
        <v>3 meses 20 días.</v>
      </c>
      <c r="AF54" s="61">
        <v>45530</v>
      </c>
      <c r="AG54" s="61" t="str">
        <f t="shared" si="9"/>
        <v>2 meses 11 días.</v>
      </c>
      <c r="AH54" s="61">
        <v>45530</v>
      </c>
      <c r="AI54" s="61" t="str">
        <f t="shared" si="7"/>
        <v xml:space="preserve">6 meses </v>
      </c>
      <c r="AJ54" s="61" t="str">
        <f t="shared" si="8"/>
        <v>Término Ok</v>
      </c>
      <c r="AK54" s="57"/>
      <c r="AL54" s="57"/>
      <c r="AM54" s="56"/>
      <c r="AN54" s="61"/>
    </row>
    <row r="55" spans="1:40">
      <c r="A55" s="62">
        <v>2024</v>
      </c>
      <c r="B55" s="56" t="s">
        <v>4744</v>
      </c>
      <c r="C55" s="56">
        <v>105560</v>
      </c>
      <c r="D55" s="56" t="s">
        <v>57</v>
      </c>
      <c r="E55" s="57" t="s">
        <v>4745</v>
      </c>
      <c r="F55" s="57" t="s">
        <v>4746</v>
      </c>
      <c r="G55" s="63" t="s">
        <v>97</v>
      </c>
      <c r="H55" s="57" t="s">
        <v>1168</v>
      </c>
      <c r="I55" s="57" t="s">
        <v>1211</v>
      </c>
      <c r="J55" s="61"/>
      <c r="K55" s="64"/>
      <c r="L55" s="57" t="s">
        <v>4747</v>
      </c>
      <c r="M55" s="56">
        <v>1978</v>
      </c>
      <c r="N55" s="157">
        <v>12000000</v>
      </c>
      <c r="O55" s="64">
        <v>6000000</v>
      </c>
      <c r="P55" s="64">
        <v>0</v>
      </c>
      <c r="Q55" s="157">
        <f t="shared" si="5"/>
        <v>18000000</v>
      </c>
      <c r="R55" s="64">
        <v>4000000</v>
      </c>
      <c r="S55" s="64"/>
      <c r="T55" s="64"/>
      <c r="U55" s="56">
        <v>1</v>
      </c>
      <c r="V55" s="60" t="s">
        <v>1171</v>
      </c>
      <c r="W55" s="57" t="str">
        <f ca="1">IF(AB55="","En elaboración",IF(AC55="Sin iniciar","Suscrito",IF(AK55="Suspendido",AK55,IF(ISNUMBER(AN55),"Liquidado",IF(ISNUMBER(J55),"Cedido",IF(AN55="No aplica","Terminado (no se liquida)",IF(AJ55="Terminación anticipada",AJ55,IF(AND(AJ55="Terminación anticipada",I55&lt;&gt;"Otro",AN55=""),"Terminado en proceso de liquidación",IF(AND(TODAY()&gt;AH55,I55="Otro",AN55=""),"Terminado en proceso de liquidación",IF(AND(TODAY()&gt;AH55,I55="Orden de compra"),"Terminado (Orden de compra)",IF(TODAY()&gt;AH55,"Terminado (no se liquida)",IF(TODAY()&lt;=AH55,"En ejecución","En elaboración"))))))))))))</f>
        <v>Terminado (no se liquida)</v>
      </c>
      <c r="X55" s="57" t="s">
        <v>4748</v>
      </c>
      <c r="Y55" s="57" t="s">
        <v>4749</v>
      </c>
      <c r="Z55" s="57" t="s">
        <v>4750</v>
      </c>
      <c r="AA55" s="57" t="s">
        <v>1374</v>
      </c>
      <c r="AB55" s="61">
        <v>45344</v>
      </c>
      <c r="AC55" s="61">
        <v>45345</v>
      </c>
      <c r="AD55" s="61">
        <v>45434</v>
      </c>
      <c r="AE55" s="61" t="str">
        <f t="shared" si="6"/>
        <v xml:space="preserve">3 meses </v>
      </c>
      <c r="AF55" s="61">
        <v>45480</v>
      </c>
      <c r="AG55" s="61" t="str">
        <f t="shared" si="9"/>
        <v>1 meses 15 días.</v>
      </c>
      <c r="AH55" s="61">
        <v>45480</v>
      </c>
      <c r="AI55" s="61" t="str">
        <f t="shared" si="7"/>
        <v>4 meses 15 días.</v>
      </c>
      <c r="AJ55" s="61" t="str">
        <f t="shared" si="8"/>
        <v>Término Ok</v>
      </c>
      <c r="AK55" s="57"/>
      <c r="AL55" s="57"/>
      <c r="AM55" s="56"/>
      <c r="AN55" s="61"/>
    </row>
    <row r="56" spans="1:40">
      <c r="A56" s="62">
        <v>2024</v>
      </c>
      <c r="B56" s="56" t="s">
        <v>4736</v>
      </c>
      <c r="C56" s="56">
        <v>102493</v>
      </c>
      <c r="D56" s="56" t="s">
        <v>57</v>
      </c>
      <c r="E56" s="57" t="s">
        <v>4737</v>
      </c>
      <c r="F56" s="57" t="s">
        <v>4738</v>
      </c>
      <c r="G56" s="63" t="s">
        <v>97</v>
      </c>
      <c r="H56" s="57" t="s">
        <v>1168</v>
      </c>
      <c r="I56" s="57" t="s">
        <v>1211</v>
      </c>
      <c r="J56" s="61"/>
      <c r="K56" s="64"/>
      <c r="L56" s="57" t="s">
        <v>4739</v>
      </c>
      <c r="M56" s="56">
        <v>2032</v>
      </c>
      <c r="N56" s="157">
        <v>10200000</v>
      </c>
      <c r="O56" s="64">
        <f>3230000+1870000</f>
        <v>5100000</v>
      </c>
      <c r="P56" s="64">
        <v>0</v>
      </c>
      <c r="Q56" s="157">
        <f t="shared" si="5"/>
        <v>15300000</v>
      </c>
      <c r="R56" s="64">
        <v>2550000</v>
      </c>
      <c r="S56" s="64"/>
      <c r="T56" s="64"/>
      <c r="U56" s="56">
        <v>5</v>
      </c>
      <c r="V56" s="60" t="s">
        <v>1171</v>
      </c>
      <c r="W56" s="57" t="str">
        <f ca="1">IF(AB56="","En elaboración",IF(AC56="Sin iniciar","Suscrito",IF(AK56="Suspendido",AK56,IF(ISNUMBER(AN56),"Liquidado",IF(ISNUMBER(J56),"Cedido",IF(AN56="No aplica","Terminado (no se liquida)",IF(AJ56="Terminación anticipada",AJ56,IF(AND(AJ56="Terminación anticipada",I56&lt;&gt;"Otro",AN56=""),"Terminado en proceso de liquidación",IF(AND(TODAY()&gt;AH56,I56="Otro",AN56=""),"Terminado en proceso de liquidación",IF(AND(TODAY()&gt;AH56,I56="Orden de compra"),"Terminado (Orden de compra)",IF(TODAY()&gt;AH56,"Terminado (no se liquida)",IF(TODAY()&lt;=AH56,"En ejecución","En elaboración"))))))))))))</f>
        <v>Terminado (no se liquida)</v>
      </c>
      <c r="X56" s="57" t="s">
        <v>5347</v>
      </c>
      <c r="Y56" s="57" t="s">
        <v>2362</v>
      </c>
      <c r="Z56" s="57" t="s">
        <v>4740</v>
      </c>
      <c r="AA56" s="57" t="s">
        <v>547</v>
      </c>
      <c r="AB56" s="61">
        <v>45344</v>
      </c>
      <c r="AC56" s="61">
        <v>45345</v>
      </c>
      <c r="AD56" s="61">
        <v>45465</v>
      </c>
      <c r="AE56" s="61" t="str">
        <f t="shared" si="6"/>
        <v xml:space="preserve">4 meses </v>
      </c>
      <c r="AF56" s="61">
        <v>45526</v>
      </c>
      <c r="AG56" s="61" t="str">
        <f t="shared" si="9"/>
        <v xml:space="preserve">2 meses </v>
      </c>
      <c r="AH56" s="61">
        <v>45526</v>
      </c>
      <c r="AI56" s="61" t="str">
        <f t="shared" si="7"/>
        <v xml:space="preserve">6 meses </v>
      </c>
      <c r="AJ56" s="61" t="str">
        <f t="shared" si="8"/>
        <v>Término Ok</v>
      </c>
      <c r="AK56" s="57"/>
      <c r="AL56" s="57"/>
      <c r="AM56" s="56"/>
      <c r="AN56" s="61"/>
    </row>
    <row r="57" spans="1:40">
      <c r="A57" s="62">
        <v>2024</v>
      </c>
      <c r="B57" s="65" t="s">
        <v>4725</v>
      </c>
      <c r="C57" s="56">
        <v>102701</v>
      </c>
      <c r="D57" s="56" t="s">
        <v>57</v>
      </c>
      <c r="E57" s="57" t="s">
        <v>4726</v>
      </c>
      <c r="F57" s="57" t="s">
        <v>4727</v>
      </c>
      <c r="G57" s="63" t="s">
        <v>97</v>
      </c>
      <c r="H57" s="57" t="s">
        <v>1168</v>
      </c>
      <c r="I57" s="57" t="s">
        <v>1169</v>
      </c>
      <c r="J57" s="61">
        <v>45362</v>
      </c>
      <c r="K57" s="64">
        <v>21466667</v>
      </c>
      <c r="L57" s="57" t="s">
        <v>5348</v>
      </c>
      <c r="M57" s="56">
        <v>1978</v>
      </c>
      <c r="N57" s="157">
        <v>24500000</v>
      </c>
      <c r="O57" s="64">
        <v>0</v>
      </c>
      <c r="P57" s="64">
        <v>0</v>
      </c>
      <c r="Q57" s="157">
        <f t="shared" si="5"/>
        <v>24500000</v>
      </c>
      <c r="R57" s="64">
        <v>7000000</v>
      </c>
      <c r="S57" s="64"/>
      <c r="T57" s="64"/>
      <c r="U57" s="56">
        <v>1</v>
      </c>
      <c r="V57" s="60" t="s">
        <v>1171</v>
      </c>
      <c r="W57" s="57" t="str">
        <f ca="1">IF(AB57="","En elaboración",IF(AC57="Sin iniciar","Suscrito",IF(AK57="Suspendido",AK57,IF(ISNUMBER(AN57),"Liquidado",IF(ISNUMBER(J57),"Cedido",IF(AN57="No aplica","Terminado (no se liquida)",IF(AJ57="Terminación anticipada",AJ57,IF(AND(AJ57="Terminación anticipada",I57&lt;&gt;"Otro",AN57=""),"Terminado en proceso de liquidación",IF(AND(TODAY()&gt;AH57,I57="Otro",AN57=""),"Terminado en proceso de liquidación",IF(AND(TODAY()&gt;AH57,I57="Orden de compra"),"Terminado (Orden de compra)",IF(TODAY()&gt;AH57,"Terminado (no se liquida)",IF(TODAY()&lt;=AH57,"En ejecución","En elaboración"))))))))))))</f>
        <v>Cedido</v>
      </c>
      <c r="X57" s="57" t="s">
        <v>5349</v>
      </c>
      <c r="Y57" s="57" t="s">
        <v>4729</v>
      </c>
      <c r="Z57" s="57" t="s">
        <v>4730</v>
      </c>
      <c r="AA57" s="57" t="s">
        <v>1374</v>
      </c>
      <c r="AB57" s="61">
        <v>45344</v>
      </c>
      <c r="AC57" s="61">
        <v>45350</v>
      </c>
      <c r="AD57" s="61">
        <v>45454</v>
      </c>
      <c r="AE57" s="61" t="str">
        <f t="shared" si="6"/>
        <v>3 meses 15 días.</v>
      </c>
      <c r="AF57" s="61">
        <v>45454</v>
      </c>
      <c r="AG57" s="61" t="str">
        <f t="shared" si="9"/>
        <v/>
      </c>
      <c r="AH57" s="61">
        <v>45454</v>
      </c>
      <c r="AI57" s="61" t="str">
        <f t="shared" si="7"/>
        <v>3 meses 15 días.</v>
      </c>
      <c r="AJ57" s="61" t="str">
        <f t="shared" si="8"/>
        <v>Término Ok</v>
      </c>
      <c r="AK57" s="57"/>
      <c r="AL57" s="57"/>
      <c r="AM57" s="56"/>
      <c r="AN57" s="61"/>
    </row>
    <row r="58" spans="1:40">
      <c r="A58" s="62">
        <v>2024</v>
      </c>
      <c r="B58" s="65" t="s">
        <v>5350</v>
      </c>
      <c r="C58" s="56">
        <v>102701</v>
      </c>
      <c r="D58" s="56" t="s">
        <v>57</v>
      </c>
      <c r="E58" s="57" t="s">
        <v>4726</v>
      </c>
      <c r="F58" s="57" t="s">
        <v>4727</v>
      </c>
      <c r="G58" s="63" t="s">
        <v>97</v>
      </c>
      <c r="H58" s="57" t="s">
        <v>1168</v>
      </c>
      <c r="I58" s="57" t="s">
        <v>1169</v>
      </c>
      <c r="J58" s="61"/>
      <c r="K58" s="64"/>
      <c r="L58" s="57" t="s">
        <v>4728</v>
      </c>
      <c r="M58" s="56">
        <v>1978</v>
      </c>
      <c r="N58" s="157">
        <v>24500000</v>
      </c>
      <c r="O58" s="64">
        <v>0</v>
      </c>
      <c r="P58" s="64">
        <v>0</v>
      </c>
      <c r="Q58" s="157">
        <f t="shared" si="5"/>
        <v>24500000</v>
      </c>
      <c r="R58" s="64">
        <v>7000000</v>
      </c>
      <c r="S58" s="64"/>
      <c r="T58" s="64"/>
      <c r="U58" s="56">
        <v>1</v>
      </c>
      <c r="V58" s="60" t="s">
        <v>1171</v>
      </c>
      <c r="W58" s="57" t="str">
        <f ca="1">IF(AB58="","En elaboración",IF(AC58="Sin iniciar","Suscrito",IF(AK58="Suspendido",AK58,IF(ISNUMBER(AN58),"Liquidado",IF(ISNUMBER(J58),"Cedido",IF(AN58="No aplica","Terminado (no se liquida)",IF(AJ58="Terminación anticipada",AJ58,IF(AND(AJ58="Terminación anticipada",I58&lt;&gt;"Otro",AN58=""),"Terminado en proceso de liquidación",IF(AND(TODAY()&gt;AH58,I58="Otro",AN58=""),"Terminado en proceso de liquidación",IF(AND(TODAY()&gt;AH58,I58="Orden de compra"),"Terminado (Orden de compra)",IF(TODAY()&gt;AH58,"Terminado (no se liquida)",IF(TODAY()&lt;=AH58,"En ejecución","En elaboración"))))))))))))</f>
        <v>Terminado (no se liquida)</v>
      </c>
      <c r="X58" s="57"/>
      <c r="Y58" s="57" t="s">
        <v>4729</v>
      </c>
      <c r="Z58" s="57" t="s">
        <v>4730</v>
      </c>
      <c r="AA58" s="57" t="s">
        <v>1374</v>
      </c>
      <c r="AB58" s="61">
        <v>45344</v>
      </c>
      <c r="AC58" s="61">
        <v>45350</v>
      </c>
      <c r="AD58" s="61">
        <v>45455</v>
      </c>
      <c r="AE58" s="61" t="str">
        <f t="shared" si="6"/>
        <v>3 meses 16 días.</v>
      </c>
      <c r="AF58" s="61">
        <v>45455</v>
      </c>
      <c r="AG58" s="61" t="str">
        <f t="shared" si="9"/>
        <v/>
      </c>
      <c r="AH58" s="61">
        <v>45455</v>
      </c>
      <c r="AI58" s="61" t="str">
        <f t="shared" si="7"/>
        <v>3 meses 16 días.</v>
      </c>
      <c r="AJ58" s="61" t="str">
        <f t="shared" si="8"/>
        <v>Término Ok</v>
      </c>
      <c r="AK58" s="57"/>
      <c r="AL58" s="57"/>
      <c r="AM58" s="56"/>
      <c r="AN58" s="61"/>
    </row>
    <row r="59" spans="1:40">
      <c r="A59" s="62">
        <v>2024</v>
      </c>
      <c r="B59" s="56" t="s">
        <v>5351</v>
      </c>
      <c r="C59" s="56">
        <v>105391</v>
      </c>
      <c r="D59" s="56" t="s">
        <v>57</v>
      </c>
      <c r="E59" s="57" t="s">
        <v>5352</v>
      </c>
      <c r="F59" s="57" t="s">
        <v>5353</v>
      </c>
      <c r="G59" s="63" t="s">
        <v>97</v>
      </c>
      <c r="H59" s="57" t="s">
        <v>1168</v>
      </c>
      <c r="I59" s="57" t="s">
        <v>1169</v>
      </c>
      <c r="J59" s="61"/>
      <c r="K59" s="64"/>
      <c r="L59" s="57" t="s">
        <v>5354</v>
      </c>
      <c r="M59" s="56">
        <v>1978</v>
      </c>
      <c r="N59" s="157">
        <v>31500000</v>
      </c>
      <c r="O59" s="64">
        <v>0</v>
      </c>
      <c r="P59" s="64">
        <v>0</v>
      </c>
      <c r="Q59" s="157">
        <f t="shared" si="5"/>
        <v>31500000</v>
      </c>
      <c r="R59" s="64">
        <v>9000000</v>
      </c>
      <c r="S59" s="64"/>
      <c r="T59" s="64"/>
      <c r="U59" s="56">
        <v>1</v>
      </c>
      <c r="V59" s="60" t="s">
        <v>1171</v>
      </c>
      <c r="W59" s="57" t="str">
        <f ca="1">IF(AB59="","En elaboración",IF(AC59="Sin iniciar","Suscrito",IF(AK59="Suspendido",AK59,IF(ISNUMBER(AN59),"Liquidado",IF(ISNUMBER(J59),"Cedido",IF(AN59="No aplica","Terminado (no se liquida)",IF(AJ59="Terminación anticipada",AJ59,IF(AND(AJ59="Terminación anticipada",I59&lt;&gt;"Otro",AN59=""),"Terminado en proceso de liquidación",IF(AND(TODAY()&gt;AH59,I59="Otro",AN59=""),"Terminado en proceso de liquidación",IF(AND(TODAY()&gt;AH59,I59="Orden de compra"),"Terminado (Orden de compra)",IF(TODAY()&gt;AH59,"Terminado (no se liquida)",IF(TODAY()&lt;=AH59,"En ejecución","En elaboración"))))))))))))</f>
        <v>Terminado (no se liquida)</v>
      </c>
      <c r="X59" s="57"/>
      <c r="Y59" s="57" t="s">
        <v>5355</v>
      </c>
      <c r="Z59" s="57" t="s">
        <v>5356</v>
      </c>
      <c r="AA59" s="57" t="s">
        <v>104</v>
      </c>
      <c r="AB59" s="61">
        <v>45345</v>
      </c>
      <c r="AC59" s="61">
        <v>45345</v>
      </c>
      <c r="AD59" s="61">
        <v>45450</v>
      </c>
      <c r="AE59" s="61" t="str">
        <f t="shared" si="6"/>
        <v>3 meses 16 días.</v>
      </c>
      <c r="AF59" s="61">
        <v>45450</v>
      </c>
      <c r="AG59" s="61" t="str">
        <f t="shared" si="9"/>
        <v/>
      </c>
      <c r="AH59" s="61">
        <v>45450</v>
      </c>
      <c r="AI59" s="61" t="str">
        <f t="shared" si="7"/>
        <v>3 meses 16 días.</v>
      </c>
      <c r="AJ59" s="61" t="str">
        <f t="shared" si="8"/>
        <v>Término Ok</v>
      </c>
      <c r="AK59" s="57"/>
      <c r="AL59" s="57"/>
      <c r="AM59" s="56"/>
      <c r="AN59" s="61"/>
    </row>
    <row r="60" spans="1:40">
      <c r="A60" s="62">
        <v>2024</v>
      </c>
      <c r="B60" s="56" t="s">
        <v>4716</v>
      </c>
      <c r="C60" s="56">
        <v>103157</v>
      </c>
      <c r="D60" s="56" t="s">
        <v>57</v>
      </c>
      <c r="E60" s="57" t="s">
        <v>4717</v>
      </c>
      <c r="F60" s="57" t="s">
        <v>4718</v>
      </c>
      <c r="G60" s="63" t="s">
        <v>97</v>
      </c>
      <c r="H60" s="57" t="s">
        <v>1168</v>
      </c>
      <c r="I60" s="57" t="s">
        <v>1169</v>
      </c>
      <c r="J60" s="61"/>
      <c r="K60" s="64"/>
      <c r="L60" s="57" t="s">
        <v>4719</v>
      </c>
      <c r="M60" s="56">
        <v>1978</v>
      </c>
      <c r="N60" s="157">
        <v>20200000</v>
      </c>
      <c r="O60" s="64">
        <v>5050000</v>
      </c>
      <c r="P60" s="64">
        <v>0</v>
      </c>
      <c r="Q60" s="157">
        <f t="shared" si="5"/>
        <v>25250000</v>
      </c>
      <c r="R60" s="64">
        <v>5050000</v>
      </c>
      <c r="S60" s="64"/>
      <c r="T60" s="64"/>
      <c r="U60" s="56">
        <v>1</v>
      </c>
      <c r="V60" s="60" t="s">
        <v>1171</v>
      </c>
      <c r="W60" s="57" t="str">
        <f ca="1">IF(AB60="","En elaboración",IF(AC60="Sin iniciar","Suscrito",IF(AK60="Suspendido",AK60,IF(ISNUMBER(AN60),"Liquidado",IF(ISNUMBER(J60),"Cedido",IF(AN60="No aplica","Terminado (no se liquida)",IF(AJ60="Terminación anticipada",AJ60,IF(AND(AJ60="Terminación anticipada",I60&lt;&gt;"Otro",AN60=""),"Terminado en proceso de liquidación",IF(AND(TODAY()&gt;AH60,I60="Otro",AN60=""),"Terminado en proceso de liquidación",IF(AND(TODAY()&gt;AH60,I60="Orden de compra"),"Terminado (Orden de compra)",IF(TODAY()&gt;AH60,"Terminado (no se liquida)",IF(TODAY()&lt;=AH60,"En ejecución","En elaboración"))))))))))))</f>
        <v>Terminado (no se liquida)</v>
      </c>
      <c r="X60" s="57" t="s">
        <v>5357</v>
      </c>
      <c r="Y60" s="57" t="s">
        <v>4720</v>
      </c>
      <c r="Z60" s="57" t="s">
        <v>4721</v>
      </c>
      <c r="AA60" s="57" t="s">
        <v>4362</v>
      </c>
      <c r="AB60" s="61">
        <v>45345</v>
      </c>
      <c r="AC60" s="61">
        <v>45352</v>
      </c>
      <c r="AD60" s="61">
        <v>45458</v>
      </c>
      <c r="AE60" s="61" t="str">
        <f t="shared" si="6"/>
        <v>3 meses 15 días.</v>
      </c>
      <c r="AF60" s="61">
        <v>45503</v>
      </c>
      <c r="AG60" s="61" t="str">
        <f t="shared" si="9"/>
        <v>1 meses 15 días.</v>
      </c>
      <c r="AH60" s="61">
        <v>45503</v>
      </c>
      <c r="AI60" s="61" t="str">
        <f t="shared" si="7"/>
        <v>4 meses 30 días.</v>
      </c>
      <c r="AJ60" s="61" t="str">
        <f t="shared" si="8"/>
        <v>Término Ok</v>
      </c>
      <c r="AK60" s="57"/>
      <c r="AL60" s="57"/>
      <c r="AM60" s="56"/>
      <c r="AN60" s="61"/>
    </row>
    <row r="61" spans="1:40">
      <c r="A61" s="62">
        <v>2024</v>
      </c>
      <c r="B61" s="56" t="s">
        <v>4704</v>
      </c>
      <c r="C61" s="56">
        <v>102389</v>
      </c>
      <c r="D61" s="56" t="s">
        <v>57</v>
      </c>
      <c r="E61" s="57" t="s">
        <v>4705</v>
      </c>
      <c r="F61" s="57" t="s">
        <v>4706</v>
      </c>
      <c r="G61" s="63" t="s">
        <v>97</v>
      </c>
      <c r="H61" s="57" t="s">
        <v>1168</v>
      </c>
      <c r="I61" s="57" t="s">
        <v>1169</v>
      </c>
      <c r="J61" s="61"/>
      <c r="K61" s="64"/>
      <c r="L61" s="57" t="s">
        <v>4707</v>
      </c>
      <c r="M61" s="56">
        <v>1978</v>
      </c>
      <c r="N61" s="157">
        <v>20200000</v>
      </c>
      <c r="O61" s="64">
        <v>0</v>
      </c>
      <c r="P61" s="64">
        <v>0</v>
      </c>
      <c r="Q61" s="157">
        <f t="shared" si="5"/>
        <v>20200000</v>
      </c>
      <c r="R61" s="64">
        <v>5050000</v>
      </c>
      <c r="S61" s="64"/>
      <c r="T61" s="64"/>
      <c r="U61" s="56">
        <v>1</v>
      </c>
      <c r="V61" s="60" t="s">
        <v>1171</v>
      </c>
      <c r="W61" s="57" t="str">
        <f ca="1">IF(AB61="","En elaboración",IF(AC61="Sin iniciar","Suscrito",IF(AK61="Suspendido",AK61,IF(ISNUMBER(AN61),"Liquidado",IF(ISNUMBER(J61),"Cedido",IF(AN61="No aplica","Terminado (no se liquida)",IF(AJ61="Terminación anticipada",AJ61,IF(AND(AJ61="Terminación anticipada",I61&lt;&gt;"Otro",AN61=""),"Terminado en proceso de liquidación",IF(AND(TODAY()&gt;AH61,I61="Otro",AN61=""),"Terminado en proceso de liquidación",IF(AND(TODAY()&gt;AH61,I61="Orden de compra"),"Terminado (Orden de compra)",IF(TODAY()&gt;AH61,"Terminado (no se liquida)",IF(TODAY()&lt;=AH61,"En ejecución","En elaboración"))))))))))))</f>
        <v>Terminado (no se liquida)</v>
      </c>
      <c r="X61" s="57" t="s">
        <v>4709</v>
      </c>
      <c r="Y61" s="57" t="s">
        <v>4710</v>
      </c>
      <c r="Z61" s="57" t="s">
        <v>4711</v>
      </c>
      <c r="AA61" s="57" t="s">
        <v>116</v>
      </c>
      <c r="AB61" s="61">
        <v>45345</v>
      </c>
      <c r="AC61" s="61">
        <v>45350</v>
      </c>
      <c r="AD61" s="61">
        <v>45458</v>
      </c>
      <c r="AE61" s="61" t="str">
        <f t="shared" si="6"/>
        <v>3 meses 19 días.</v>
      </c>
      <c r="AF61" s="61">
        <v>45458</v>
      </c>
      <c r="AG61" s="61" t="str">
        <f t="shared" si="9"/>
        <v/>
      </c>
      <c r="AH61" s="61">
        <v>45458</v>
      </c>
      <c r="AI61" s="61" t="str">
        <f t="shared" si="7"/>
        <v>3 meses 19 días.</v>
      </c>
      <c r="AJ61" s="61" t="str">
        <f t="shared" si="8"/>
        <v>Término Ok</v>
      </c>
      <c r="AK61" s="57"/>
      <c r="AL61" s="57"/>
      <c r="AM61" s="56"/>
      <c r="AN61" s="61"/>
    </row>
    <row r="62" spans="1:40">
      <c r="A62" s="62">
        <v>2024</v>
      </c>
      <c r="B62" s="56" t="s">
        <v>4695</v>
      </c>
      <c r="C62" s="56">
        <v>102311</v>
      </c>
      <c r="D62" s="56" t="s">
        <v>57</v>
      </c>
      <c r="E62" s="57" t="s">
        <v>4696</v>
      </c>
      <c r="F62" s="57" t="s">
        <v>4697</v>
      </c>
      <c r="G62" s="63" t="s">
        <v>97</v>
      </c>
      <c r="H62" s="57" t="s">
        <v>1168</v>
      </c>
      <c r="I62" s="57" t="s">
        <v>1169</v>
      </c>
      <c r="J62" s="61"/>
      <c r="K62" s="64"/>
      <c r="L62" s="57" t="s">
        <v>4698</v>
      </c>
      <c r="M62" s="56">
        <v>1979</v>
      </c>
      <c r="N62" s="157">
        <v>20200000</v>
      </c>
      <c r="O62" s="64">
        <f>4545000+5050000</f>
        <v>9595000</v>
      </c>
      <c r="P62" s="64">
        <v>0</v>
      </c>
      <c r="Q62" s="157">
        <f t="shared" si="5"/>
        <v>29795000</v>
      </c>
      <c r="R62" s="64">
        <v>5050000</v>
      </c>
      <c r="S62" s="64"/>
      <c r="T62" s="64"/>
      <c r="U62" s="56">
        <v>5</v>
      </c>
      <c r="V62" s="60" t="s">
        <v>1171</v>
      </c>
      <c r="W62" s="57" t="str">
        <f ca="1">IF(AB62="","En elaboración",IF(AC62="Sin iniciar","Suscrito",IF(AK62="Suspendido",AK62,IF(ISNUMBER(AN62),"Liquidado",IF(ISNUMBER(J62),"Cedido",IF(AN62="No aplica","Terminado (no se liquida)",IF(AJ62="Terminación anticipada",AJ62,IF(AND(AJ62="Terminación anticipada",I62&lt;&gt;"Otro",AN62=""),"Terminado en proceso de liquidación",IF(AND(TODAY()&gt;AH62,I62="Otro",AN62=""),"Terminado en proceso de liquidación",IF(AND(TODAY()&gt;AH62,I62="Orden de compra"),"Terminado (Orden de compra)",IF(TODAY()&gt;AH62,"Terminado (no se liquida)",IF(TODAY()&lt;=AH62,"En ejecución","En elaboración"))))))))))))</f>
        <v>Terminado (no se liquida)</v>
      </c>
      <c r="X62" s="57" t="s">
        <v>5358</v>
      </c>
      <c r="Y62" s="57" t="s">
        <v>3836</v>
      </c>
      <c r="Z62" s="57" t="s">
        <v>4699</v>
      </c>
      <c r="AA62" s="57" t="s">
        <v>2793</v>
      </c>
      <c r="AB62" s="61">
        <v>45345</v>
      </c>
      <c r="AC62" s="61">
        <v>45355</v>
      </c>
      <c r="AD62" s="61">
        <v>45458</v>
      </c>
      <c r="AE62" s="61" t="str">
        <f t="shared" si="6"/>
        <v>3 meses 12 días.</v>
      </c>
      <c r="AF62" s="61">
        <v>45534</v>
      </c>
      <c r="AG62" s="61" t="str">
        <f t="shared" si="9"/>
        <v>2 meses 15 días.</v>
      </c>
      <c r="AH62" s="61">
        <v>45534</v>
      </c>
      <c r="AI62" s="61" t="str">
        <f t="shared" si="7"/>
        <v>5 meses 27 días.</v>
      </c>
      <c r="AJ62" s="61" t="str">
        <f t="shared" si="8"/>
        <v>Término Ok</v>
      </c>
      <c r="AK62" s="57"/>
      <c r="AL62" s="57"/>
      <c r="AM62" s="56"/>
      <c r="AN62" s="61"/>
    </row>
    <row r="63" spans="1:40">
      <c r="A63" s="62">
        <v>2024</v>
      </c>
      <c r="B63" s="56" t="s">
        <v>4685</v>
      </c>
      <c r="C63" s="56">
        <v>102355</v>
      </c>
      <c r="D63" s="56" t="s">
        <v>57</v>
      </c>
      <c r="E63" s="57" t="s">
        <v>4686</v>
      </c>
      <c r="F63" s="57" t="s">
        <v>4687</v>
      </c>
      <c r="G63" s="63" t="s">
        <v>97</v>
      </c>
      <c r="H63" s="57" t="s">
        <v>1168</v>
      </c>
      <c r="I63" s="57" t="s">
        <v>1169</v>
      </c>
      <c r="J63" s="61"/>
      <c r="K63" s="64"/>
      <c r="L63" s="57" t="s">
        <v>4688</v>
      </c>
      <c r="M63" s="56">
        <v>1978</v>
      </c>
      <c r="N63" s="157">
        <v>20200000</v>
      </c>
      <c r="O63" s="64">
        <f>5050000+5050000</f>
        <v>10100000</v>
      </c>
      <c r="P63" s="64">
        <v>0</v>
      </c>
      <c r="Q63" s="157">
        <f t="shared" si="5"/>
        <v>30300000</v>
      </c>
      <c r="R63" s="64">
        <v>5050000</v>
      </c>
      <c r="S63" s="64"/>
      <c r="T63" s="64"/>
      <c r="U63" s="56">
        <v>1</v>
      </c>
      <c r="V63" s="60" t="s">
        <v>1171</v>
      </c>
      <c r="W63" s="57" t="str">
        <f ca="1">IF(AB63="","En elaboración",IF(AC63="Sin iniciar","Suscrito",IF(AK63="Suspendido",AK63,IF(ISNUMBER(AN63),"Liquidado",IF(ISNUMBER(J63),"Cedido",IF(AN63="No aplica","Terminado (no se liquida)",IF(AJ63="Terminación anticipada",AJ63,IF(AND(AJ63="Terminación anticipada",I63&lt;&gt;"Otro",AN63=""),"Terminado en proceso de liquidación",IF(AND(TODAY()&gt;AH63,I63="Otro",AN63=""),"Terminado en proceso de liquidación",IF(AND(TODAY()&gt;AH63,I63="Orden de compra"),"Terminado (Orden de compra)",IF(TODAY()&gt;AH63,"Terminado (no se liquida)",IF(TODAY()&lt;=AH63,"En ejecución","En elaboración"))))))))))))</f>
        <v>Terminado (no se liquida)</v>
      </c>
      <c r="X63" s="57" t="s">
        <v>5359</v>
      </c>
      <c r="Y63" s="57" t="s">
        <v>4690</v>
      </c>
      <c r="Z63" s="57" t="s">
        <v>4691</v>
      </c>
      <c r="AA63" s="57" t="s">
        <v>4362</v>
      </c>
      <c r="AB63" s="61">
        <v>45345</v>
      </c>
      <c r="AC63" s="61">
        <v>45352</v>
      </c>
      <c r="AD63" s="61">
        <v>45473</v>
      </c>
      <c r="AE63" s="61" t="str">
        <f t="shared" si="6"/>
        <v xml:space="preserve">4 meses </v>
      </c>
      <c r="AF63" s="61">
        <v>45534</v>
      </c>
      <c r="AG63" s="61" t="str">
        <f t="shared" si="9"/>
        <v xml:space="preserve">2 meses </v>
      </c>
      <c r="AH63" s="61">
        <v>45534</v>
      </c>
      <c r="AI63" s="61" t="str">
        <f t="shared" si="7"/>
        <v>5 meses 30 días.</v>
      </c>
      <c r="AJ63" s="61" t="str">
        <f t="shared" si="8"/>
        <v>Término Ok</v>
      </c>
      <c r="AK63" s="57"/>
      <c r="AL63" s="57"/>
      <c r="AM63" s="56"/>
      <c r="AN63" s="61"/>
    </row>
    <row r="64" spans="1:40">
      <c r="A64" s="62">
        <v>2024</v>
      </c>
      <c r="B64" s="56" t="s">
        <v>4675</v>
      </c>
      <c r="C64" s="56">
        <v>102497</v>
      </c>
      <c r="D64" s="56" t="s">
        <v>57</v>
      </c>
      <c r="E64" s="57" t="s">
        <v>4676</v>
      </c>
      <c r="F64" s="57" t="s">
        <v>4677</v>
      </c>
      <c r="G64" s="63" t="s">
        <v>97</v>
      </c>
      <c r="H64" s="57" t="s">
        <v>1168</v>
      </c>
      <c r="I64" s="57" t="s">
        <v>1169</v>
      </c>
      <c r="J64" s="61"/>
      <c r="K64" s="64"/>
      <c r="L64" s="57" t="s">
        <v>4678</v>
      </c>
      <c r="M64" s="56">
        <v>1979</v>
      </c>
      <c r="N64" s="157">
        <v>20200000</v>
      </c>
      <c r="O64" s="64">
        <f>5555000+4545000</f>
        <v>10100000</v>
      </c>
      <c r="P64" s="64">
        <v>0</v>
      </c>
      <c r="Q64" s="157">
        <f t="shared" si="5"/>
        <v>30300000</v>
      </c>
      <c r="R64" s="64">
        <v>5050000</v>
      </c>
      <c r="S64" s="64"/>
      <c r="T64" s="64"/>
      <c r="U64" s="56">
        <v>1</v>
      </c>
      <c r="V64" s="60" t="s">
        <v>1171</v>
      </c>
      <c r="W64" s="57" t="str">
        <f ca="1">IF(AB64="","En elaboración",IF(AC64="Sin iniciar","Suscrito",IF(AK64="Suspendido",AK64,IF(ISNUMBER(AN64),"Liquidado",IF(ISNUMBER(J64),"Cedido",IF(AN64="No aplica","Terminado (no se liquida)",IF(AJ64="Terminación anticipada",AJ64,IF(AND(AJ64="Terminación anticipada",I64&lt;&gt;"Otro",AN64=""),"Terminado en proceso de liquidación",IF(AND(TODAY()&gt;AH64,I64="Otro",AN64=""),"Terminado en proceso de liquidación",IF(AND(TODAY()&gt;AH64,I64="Orden de compra"),"Terminado (Orden de compra)",IF(TODAY()&gt;AH64,"Terminado (no se liquida)",IF(TODAY()&lt;=AH64,"En ejecución","En elaboración"))))))))))))</f>
        <v>Terminado (no se liquida)</v>
      </c>
      <c r="X64" s="57" t="s">
        <v>5360</v>
      </c>
      <c r="Y64" s="57" t="s">
        <v>3836</v>
      </c>
      <c r="Z64" s="57" t="s">
        <v>4680</v>
      </c>
      <c r="AA64" s="57" t="s">
        <v>1451</v>
      </c>
      <c r="AB64" s="61">
        <v>45345</v>
      </c>
      <c r="AC64" s="61">
        <v>45349</v>
      </c>
      <c r="AD64" s="61">
        <v>45458</v>
      </c>
      <c r="AE64" s="61" t="str">
        <f t="shared" si="6"/>
        <v>3 meses 20 días.</v>
      </c>
      <c r="AF64" s="61">
        <v>45531</v>
      </c>
      <c r="AG64" s="61" t="str">
        <f t="shared" si="9"/>
        <v>2 meses 12 días.</v>
      </c>
      <c r="AH64" s="61">
        <v>45531</v>
      </c>
      <c r="AI64" s="61" t="str">
        <f t="shared" si="7"/>
        <v>6 meses 1 días.</v>
      </c>
      <c r="AJ64" s="61" t="str">
        <f t="shared" si="8"/>
        <v>Término Ok</v>
      </c>
      <c r="AK64" s="57"/>
      <c r="AL64" s="57"/>
      <c r="AM64" s="56"/>
      <c r="AN64" s="61"/>
    </row>
    <row r="65" spans="1:40">
      <c r="A65" s="62">
        <v>2024</v>
      </c>
      <c r="B65" s="56" t="s">
        <v>4666</v>
      </c>
      <c r="C65" s="56">
        <v>103116</v>
      </c>
      <c r="D65" s="56" t="s">
        <v>57</v>
      </c>
      <c r="E65" s="57" t="s">
        <v>4667</v>
      </c>
      <c r="F65" s="57" t="s">
        <v>4668</v>
      </c>
      <c r="G65" s="63" t="s">
        <v>97</v>
      </c>
      <c r="H65" s="57" t="s">
        <v>1168</v>
      </c>
      <c r="I65" s="57" t="s">
        <v>1169</v>
      </c>
      <c r="J65" s="61"/>
      <c r="K65" s="64"/>
      <c r="L65" s="57" t="s">
        <v>4669</v>
      </c>
      <c r="M65" s="56">
        <v>1978</v>
      </c>
      <c r="N65" s="157">
        <v>20200000</v>
      </c>
      <c r="O65" s="64">
        <f>5050000+5050000</f>
        <v>10100000</v>
      </c>
      <c r="P65" s="64">
        <v>0</v>
      </c>
      <c r="Q65" s="157">
        <f t="shared" si="5"/>
        <v>30300000</v>
      </c>
      <c r="R65" s="64">
        <v>5050000</v>
      </c>
      <c r="S65" s="64"/>
      <c r="T65" s="64"/>
      <c r="U65" s="56">
        <v>1</v>
      </c>
      <c r="V65" s="60" t="s">
        <v>1171</v>
      </c>
      <c r="W65" s="57" t="str">
        <f ca="1">IF(AB65="","En elaboración",IF(AC65="Sin iniciar","Suscrito",IF(AK65="Suspendido",AK65,IF(ISNUMBER(AN65),"Liquidado",IF(ISNUMBER(J65),"Cedido",IF(AN65="No aplica","Terminado (no se liquida)",IF(AJ65="Terminación anticipada",AJ65,IF(AND(AJ65="Terminación anticipada",I65&lt;&gt;"Otro",AN65=""),"Terminado en proceso de liquidación",IF(AND(TODAY()&gt;AH65,I65="Otro",AN65=""),"Terminado en proceso de liquidación",IF(AND(TODAY()&gt;AH65,I65="Orden de compra"),"Terminado (Orden de compra)",IF(TODAY()&gt;AH65,"Terminado (no se liquida)",IF(TODAY()&lt;=AH65,"En ejecución","En elaboración"))))))))))))</f>
        <v>Terminado (no se liquida)</v>
      </c>
      <c r="X65" s="57" t="s">
        <v>5361</v>
      </c>
      <c r="Y65" s="57" t="s">
        <v>4670</v>
      </c>
      <c r="Z65" s="57" t="s">
        <v>4671</v>
      </c>
      <c r="AA65" s="57" t="s">
        <v>4362</v>
      </c>
      <c r="AB65" s="61">
        <v>45348</v>
      </c>
      <c r="AC65" s="61">
        <v>45352</v>
      </c>
      <c r="AD65" s="61">
        <v>45458</v>
      </c>
      <c r="AE65" s="61" t="str">
        <f t="shared" si="6"/>
        <v>3 meses 15 días.</v>
      </c>
      <c r="AF65" s="61">
        <v>45534</v>
      </c>
      <c r="AG65" s="61" t="str">
        <f t="shared" si="9"/>
        <v>2 meses 15 días.</v>
      </c>
      <c r="AH65" s="61">
        <v>45534</v>
      </c>
      <c r="AI65" s="61" t="str">
        <f t="shared" si="7"/>
        <v>5 meses 30 días.</v>
      </c>
      <c r="AJ65" s="61" t="str">
        <f t="shared" si="8"/>
        <v>Término Ok</v>
      </c>
      <c r="AK65" s="57"/>
      <c r="AL65" s="57"/>
      <c r="AM65" s="56"/>
      <c r="AN65" s="61"/>
    </row>
    <row r="66" spans="1:40">
      <c r="A66" s="62">
        <v>2024</v>
      </c>
      <c r="B66" s="56" t="s">
        <v>4657</v>
      </c>
      <c r="C66" s="56">
        <v>102367</v>
      </c>
      <c r="D66" s="56" t="s">
        <v>57</v>
      </c>
      <c r="E66" s="57" t="s">
        <v>4658</v>
      </c>
      <c r="F66" s="57" t="s">
        <v>4659</v>
      </c>
      <c r="G66" s="63" t="s">
        <v>97</v>
      </c>
      <c r="H66" s="57" t="s">
        <v>1168</v>
      </c>
      <c r="I66" s="57" t="s">
        <v>1211</v>
      </c>
      <c r="J66" s="61"/>
      <c r="K66" s="64"/>
      <c r="L66" s="57" t="s">
        <v>4660</v>
      </c>
      <c r="M66" s="56">
        <v>1978</v>
      </c>
      <c r="N66" s="157">
        <v>9350000</v>
      </c>
      <c r="O66" s="64">
        <f>3145000+1530000</f>
        <v>4675000</v>
      </c>
      <c r="P66" s="64">
        <v>0</v>
      </c>
      <c r="Q66" s="157">
        <f t="shared" si="5"/>
        <v>14025000</v>
      </c>
      <c r="R66" s="64">
        <v>2550000</v>
      </c>
      <c r="S66" s="64"/>
      <c r="T66" s="64"/>
      <c r="U66" s="56">
        <v>1</v>
      </c>
      <c r="V66" s="60" t="s">
        <v>1171</v>
      </c>
      <c r="W66" s="57" t="str">
        <f ca="1">IF(AB66="","En elaboración",IF(AC66="Sin iniciar","Suscrito",IF(AK66="Suspendido",AK66,IF(ISNUMBER(AN66),"Liquidado",IF(ISNUMBER(J66),"Cedido",IF(AN66="No aplica","Terminado (no se liquida)",IF(AJ66="Terminación anticipada",AJ66,IF(AND(AJ66="Terminación anticipada",I66&lt;&gt;"Otro",AN66=""),"Terminado en proceso de liquidación",IF(AND(TODAY()&gt;AH66,I66="Otro",AN66=""),"Terminado en proceso de liquidación",IF(AND(TODAY()&gt;AH66,I66="Orden de compra"),"Terminado (Orden de compra)",IF(TODAY()&gt;AH66,"Terminado (no se liquida)",IF(TODAY()&lt;=AH66,"En ejecución","En elaboración"))))))))))))</f>
        <v>Terminado (no se liquida)</v>
      </c>
      <c r="X66" s="57" t="s">
        <v>5362</v>
      </c>
      <c r="Y66" s="57" t="s">
        <v>4360</v>
      </c>
      <c r="Z66" s="57" t="s">
        <v>4661</v>
      </c>
      <c r="AA66" s="57" t="s">
        <v>4362</v>
      </c>
      <c r="AB66" s="61">
        <v>45349</v>
      </c>
      <c r="AC66" s="61">
        <v>45355</v>
      </c>
      <c r="AD66" s="61">
        <v>45458</v>
      </c>
      <c r="AE66" s="61" t="str">
        <f t="shared" si="6"/>
        <v>3 meses 12 días.</v>
      </c>
      <c r="AF66" s="61">
        <v>45522</v>
      </c>
      <c r="AG66" s="61" t="str">
        <f t="shared" si="9"/>
        <v>2 meses 3 días.</v>
      </c>
      <c r="AH66" s="61">
        <v>45522</v>
      </c>
      <c r="AI66" s="61" t="str">
        <f t="shared" si="7"/>
        <v>5 meses 15 días.</v>
      </c>
      <c r="AJ66" s="61" t="str">
        <f t="shared" si="8"/>
        <v>Término Ok</v>
      </c>
      <c r="AK66" s="57"/>
      <c r="AL66" s="57"/>
      <c r="AM66" s="56"/>
      <c r="AN66" s="61"/>
    </row>
    <row r="67" spans="1:40">
      <c r="A67" s="62">
        <v>2024</v>
      </c>
      <c r="B67" s="56" t="s">
        <v>4646</v>
      </c>
      <c r="C67" s="56">
        <v>102311</v>
      </c>
      <c r="D67" s="56" t="s">
        <v>57</v>
      </c>
      <c r="E67" s="57" t="s">
        <v>4647</v>
      </c>
      <c r="F67" s="57" t="s">
        <v>4648</v>
      </c>
      <c r="G67" s="63" t="s">
        <v>97</v>
      </c>
      <c r="H67" s="57" t="s">
        <v>1168</v>
      </c>
      <c r="I67" s="57" t="s">
        <v>1169</v>
      </c>
      <c r="J67" s="61">
        <v>45414</v>
      </c>
      <c r="K67" s="64">
        <v>10445667</v>
      </c>
      <c r="L67" s="57" t="s">
        <v>5363</v>
      </c>
      <c r="M67" s="56">
        <v>1979</v>
      </c>
      <c r="N67" s="157">
        <v>20200000</v>
      </c>
      <c r="O67" s="64">
        <v>0</v>
      </c>
      <c r="P67" s="64">
        <v>0</v>
      </c>
      <c r="Q67" s="157">
        <f t="shared" si="5"/>
        <v>20200000</v>
      </c>
      <c r="R67" s="64">
        <v>5050000</v>
      </c>
      <c r="S67" s="64"/>
      <c r="T67" s="64"/>
      <c r="U67" s="56">
        <v>5</v>
      </c>
      <c r="V67" s="60" t="s">
        <v>1171</v>
      </c>
      <c r="W67" s="57" t="str">
        <f ca="1">IF(AB67="","En elaboración",IF(AC67="Sin iniciar","Suscrito",IF(AK67="Suspendido",AK67,IF(ISNUMBER(AN67),"Liquidado",IF(ISNUMBER(J67),"Cedido",IF(AN67="No aplica","Terminado (no se liquida)",IF(AJ67="Terminación anticipada",AJ67,IF(AND(AJ67="Terminación anticipada",I67&lt;&gt;"Otro",AN67=""),"Terminado en proceso de liquidación",IF(AND(TODAY()&gt;AH67,I67="Otro",AN67=""),"Terminado en proceso de liquidación",IF(AND(TODAY()&gt;AH67,I67="Orden de compra"),"Terminado (Orden de compra)",IF(TODAY()&gt;AH67,"Terminado (no se liquida)",IF(TODAY()&lt;=AH67,"En ejecución","En elaboración"))))))))))))</f>
        <v>Cedido</v>
      </c>
      <c r="X67" s="57" t="s">
        <v>4650</v>
      </c>
      <c r="Y67" s="57" t="s">
        <v>2750</v>
      </c>
      <c r="Z67" s="57" t="s">
        <v>4651</v>
      </c>
      <c r="AA67" s="57" t="s">
        <v>3186</v>
      </c>
      <c r="AB67" s="61">
        <v>45349</v>
      </c>
      <c r="AC67" s="61">
        <v>45356</v>
      </c>
      <c r="AD67" s="61">
        <v>45458</v>
      </c>
      <c r="AE67" s="61" t="str">
        <f t="shared" si="6"/>
        <v>3 meses 11 días.</v>
      </c>
      <c r="AF67" s="61">
        <v>45458</v>
      </c>
      <c r="AG67" s="61" t="str">
        <f t="shared" si="9"/>
        <v/>
      </c>
      <c r="AH67" s="61">
        <v>45458</v>
      </c>
      <c r="AI67" s="61" t="str">
        <f t="shared" si="7"/>
        <v>3 meses 11 días.</v>
      </c>
      <c r="AJ67" s="61" t="str">
        <f t="shared" si="8"/>
        <v>Término Ok</v>
      </c>
      <c r="AK67" s="57"/>
      <c r="AL67" s="57"/>
      <c r="AM67" s="56"/>
      <c r="AN67" s="61"/>
    </row>
    <row r="68" spans="1:40">
      <c r="A68" s="62">
        <v>2024</v>
      </c>
      <c r="B68" s="56" t="s">
        <v>5364</v>
      </c>
      <c r="C68" s="56">
        <v>102311</v>
      </c>
      <c r="D68" s="56" t="s">
        <v>57</v>
      </c>
      <c r="E68" s="57" t="s">
        <v>4647</v>
      </c>
      <c r="F68" s="57" t="s">
        <v>4648</v>
      </c>
      <c r="G68" s="63" t="s">
        <v>97</v>
      </c>
      <c r="H68" s="57" t="s">
        <v>1168</v>
      </c>
      <c r="I68" s="57" t="s">
        <v>1169</v>
      </c>
      <c r="J68" s="61"/>
      <c r="K68" s="64"/>
      <c r="L68" s="57" t="s">
        <v>4649</v>
      </c>
      <c r="M68" s="56">
        <v>1979</v>
      </c>
      <c r="N68" s="157">
        <v>20200000</v>
      </c>
      <c r="O68" s="64">
        <v>0</v>
      </c>
      <c r="P68" s="64">
        <v>0</v>
      </c>
      <c r="Q68" s="157">
        <f t="shared" si="5"/>
        <v>20200000</v>
      </c>
      <c r="R68" s="64">
        <v>5050000</v>
      </c>
      <c r="S68" s="64"/>
      <c r="T68" s="64"/>
      <c r="U68" s="56">
        <v>5</v>
      </c>
      <c r="V68" s="60" t="s">
        <v>1171</v>
      </c>
      <c r="W68" s="57" t="str">
        <f ca="1">IF(AB68="","En elaboración",IF(AC68="Sin iniciar","Suscrito",IF(AK68="Suspendido",AK68,IF(ISNUMBER(AN68),"Liquidado",IF(ISNUMBER(J68),"Cedido",IF(AN68="No aplica","Terminado (no se liquida)",IF(AJ68="Terminación anticipada",AJ68,IF(AND(AJ68="Terminación anticipada",I68&lt;&gt;"Otro",AN68=""),"Terminado en proceso de liquidación",IF(AND(TODAY()&gt;AH68,I68="Otro",AN68=""),"Terminado en proceso de liquidación",IF(AND(TODAY()&gt;AH68,I68="Orden de compra"),"Terminado (Orden de compra)",IF(TODAY()&gt;AH68,"Terminado (no se liquida)",IF(TODAY()&lt;=AH68,"En ejecución","En elaboración"))))))))))))</f>
        <v>Terminado (no se liquida)</v>
      </c>
      <c r="X68" s="57" t="s">
        <v>4650</v>
      </c>
      <c r="Y68" s="57" t="s">
        <v>2750</v>
      </c>
      <c r="Z68" s="57" t="s">
        <v>4651</v>
      </c>
      <c r="AA68" s="57" t="s">
        <v>3186</v>
      </c>
      <c r="AB68" s="61">
        <v>45349</v>
      </c>
      <c r="AC68" s="61">
        <v>45356</v>
      </c>
      <c r="AD68" s="61">
        <v>45458</v>
      </c>
      <c r="AE68" s="61" t="str">
        <f t="shared" si="6"/>
        <v>3 meses 11 días.</v>
      </c>
      <c r="AF68" s="61">
        <v>45458</v>
      </c>
      <c r="AG68" s="61" t="str">
        <f t="shared" si="9"/>
        <v/>
      </c>
      <c r="AH68" s="61">
        <v>45458</v>
      </c>
      <c r="AI68" s="61" t="str">
        <f t="shared" si="7"/>
        <v>3 meses 11 días.</v>
      </c>
      <c r="AJ68" s="61" t="str">
        <f t="shared" si="8"/>
        <v>Término Ok</v>
      </c>
      <c r="AK68" s="57"/>
      <c r="AL68" s="57"/>
      <c r="AM68" s="56"/>
      <c r="AN68" s="61"/>
    </row>
    <row r="69" spans="1:40">
      <c r="A69" s="62">
        <v>2024</v>
      </c>
      <c r="B69" s="56" t="s">
        <v>4638</v>
      </c>
      <c r="C69" s="56">
        <v>102311</v>
      </c>
      <c r="D69" s="56" t="s">
        <v>57</v>
      </c>
      <c r="E69" s="57" t="s">
        <v>4639</v>
      </c>
      <c r="F69" s="57" t="s">
        <v>4640</v>
      </c>
      <c r="G69" s="63" t="s">
        <v>97</v>
      </c>
      <c r="H69" s="57" t="s">
        <v>1168</v>
      </c>
      <c r="I69" s="57" t="s">
        <v>1169</v>
      </c>
      <c r="J69" s="61"/>
      <c r="K69" s="64"/>
      <c r="L69" s="57" t="s">
        <v>4641</v>
      </c>
      <c r="M69" s="56">
        <v>1979</v>
      </c>
      <c r="N69" s="157">
        <v>20200000</v>
      </c>
      <c r="O69" s="64">
        <v>0</v>
      </c>
      <c r="P69" s="64">
        <v>0</v>
      </c>
      <c r="Q69" s="157">
        <f t="shared" si="5"/>
        <v>20200000</v>
      </c>
      <c r="R69" s="64">
        <v>5050000</v>
      </c>
      <c r="S69" s="64"/>
      <c r="T69" s="64"/>
      <c r="U69" s="56">
        <v>5</v>
      </c>
      <c r="V69" s="60" t="s">
        <v>1171</v>
      </c>
      <c r="W69" s="57" t="str">
        <f ca="1">IF(AB69="","En elaboración",IF(AC69="Sin iniciar","Suscrito",IF(AK69="Suspendido",AK69,IF(ISNUMBER(AN69),"Liquidado",IF(ISNUMBER(J69),"Cedido",IF(AN69="No aplica","Terminado (no se liquida)",IF(AJ69="Terminación anticipada",AJ69,IF(AND(AJ69="Terminación anticipada",I69&lt;&gt;"Otro",AN69=""),"Terminado en proceso de liquidación",IF(AND(TODAY()&gt;AH69,I69="Otro",AN69=""),"Terminado en proceso de liquidación",IF(AND(TODAY()&gt;AH69,I69="Orden de compra"),"Terminado (Orden de compra)",IF(TODAY()&gt;AH69,"Terminado (no se liquida)",IF(TODAY()&lt;=AH69,"En ejecución","En elaboración"))))))))))))</f>
        <v>Terminado (no se liquida)</v>
      </c>
      <c r="X69" s="57" t="s">
        <v>5365</v>
      </c>
      <c r="Y69" s="57" t="s">
        <v>2750</v>
      </c>
      <c r="Z69" s="57" t="s">
        <v>4642</v>
      </c>
      <c r="AA69" s="57" t="s">
        <v>2740</v>
      </c>
      <c r="AB69" s="61">
        <v>45349</v>
      </c>
      <c r="AC69" s="61">
        <v>45355</v>
      </c>
      <c r="AD69" s="61">
        <v>45458</v>
      </c>
      <c r="AE69" s="61" t="str">
        <f t="shared" si="6"/>
        <v>3 meses 12 días.</v>
      </c>
      <c r="AF69" s="61">
        <v>45476</v>
      </c>
      <c r="AG69" s="61" t="str">
        <f t="shared" si="9"/>
        <v>18 días.</v>
      </c>
      <c r="AH69" s="61">
        <v>45476</v>
      </c>
      <c r="AI69" s="61" t="str">
        <f t="shared" si="7"/>
        <v xml:space="preserve">4 meses </v>
      </c>
      <c r="AJ69" s="61" t="str">
        <f t="shared" si="8"/>
        <v>Término Ok</v>
      </c>
      <c r="AK69" s="57"/>
      <c r="AL69" s="57"/>
      <c r="AM69" s="56"/>
      <c r="AN69" s="61"/>
    </row>
    <row r="70" spans="1:40">
      <c r="A70" s="62">
        <v>2024</v>
      </c>
      <c r="B70" s="56" t="s">
        <v>4629</v>
      </c>
      <c r="C70" s="56">
        <v>102504</v>
      </c>
      <c r="D70" s="56" t="s">
        <v>57</v>
      </c>
      <c r="E70" s="57" t="s">
        <v>4630</v>
      </c>
      <c r="F70" s="57" t="s">
        <v>4631</v>
      </c>
      <c r="G70" s="63" t="s">
        <v>97</v>
      </c>
      <c r="H70" s="57" t="s">
        <v>1168</v>
      </c>
      <c r="I70" s="57" t="s">
        <v>1169</v>
      </c>
      <c r="J70" s="61"/>
      <c r="K70" s="64"/>
      <c r="L70" s="57" t="s">
        <v>4632</v>
      </c>
      <c r="M70" s="56">
        <v>1979</v>
      </c>
      <c r="N70" s="157">
        <v>20200000</v>
      </c>
      <c r="O70" s="64">
        <v>4545000</v>
      </c>
      <c r="P70" s="64">
        <v>0</v>
      </c>
      <c r="Q70" s="157">
        <f t="shared" si="5"/>
        <v>24745000</v>
      </c>
      <c r="R70" s="64">
        <v>5050000</v>
      </c>
      <c r="S70" s="64"/>
      <c r="T70" s="64"/>
      <c r="U70" s="56">
        <v>1</v>
      </c>
      <c r="V70" s="60" t="s">
        <v>1171</v>
      </c>
      <c r="W70" s="57" t="str">
        <f ca="1">IF(AB70="","En elaboración",IF(AC70="Sin iniciar","Suscrito",IF(AK70="Suspendido",AK70,IF(ISNUMBER(AN70),"Liquidado",IF(ISNUMBER(J70),"Cedido",IF(AN70="No aplica","Terminado (no se liquida)",IF(AJ70="Terminación anticipada",AJ70,IF(AND(AJ70="Terminación anticipada",I70&lt;&gt;"Otro",AN70=""),"Terminado en proceso de liquidación",IF(AND(TODAY()&gt;AH70,I70="Otro",AN70=""),"Terminado en proceso de liquidación",IF(AND(TODAY()&gt;AH70,I70="Orden de compra"),"Terminado (Orden de compra)",IF(TODAY()&gt;AH70,"Terminado (no se liquida)",IF(TODAY()&lt;=AH70,"En ejecución","En elaboración"))))))))))))</f>
        <v>Terminado (no se liquida)</v>
      </c>
      <c r="X70" s="57" t="s">
        <v>5366</v>
      </c>
      <c r="Y70" s="57" t="s">
        <v>4633</v>
      </c>
      <c r="Z70" s="57" t="s">
        <v>4634</v>
      </c>
      <c r="AA70" s="57" t="s">
        <v>1451</v>
      </c>
      <c r="AB70" s="61">
        <v>45349</v>
      </c>
      <c r="AC70" s="61">
        <v>45355</v>
      </c>
      <c r="AD70" s="61">
        <v>45458</v>
      </c>
      <c r="AE70" s="61" t="str">
        <f t="shared" si="6"/>
        <v>3 meses 12 días.</v>
      </c>
      <c r="AF70" s="61">
        <v>45503</v>
      </c>
      <c r="AG70" s="61" t="str">
        <f t="shared" si="9"/>
        <v>1 meses 15 días.</v>
      </c>
      <c r="AH70" s="61">
        <v>45503</v>
      </c>
      <c r="AI70" s="61" t="str">
        <f t="shared" si="7"/>
        <v>4 meses 27 días.</v>
      </c>
      <c r="AJ70" s="61" t="str">
        <f t="shared" si="8"/>
        <v>Término Ok</v>
      </c>
      <c r="AK70" s="57"/>
      <c r="AL70" s="57"/>
      <c r="AM70" s="56"/>
      <c r="AN70" s="61"/>
    </row>
    <row r="71" spans="1:40">
      <c r="A71" s="62">
        <v>2024</v>
      </c>
      <c r="B71" s="56" t="s">
        <v>4621</v>
      </c>
      <c r="C71" s="56">
        <v>102287</v>
      </c>
      <c r="D71" s="56" t="s">
        <v>57</v>
      </c>
      <c r="E71" s="57" t="s">
        <v>4622</v>
      </c>
      <c r="F71" s="57" t="s">
        <v>4623</v>
      </c>
      <c r="G71" s="63" t="s">
        <v>97</v>
      </c>
      <c r="H71" s="57" t="s">
        <v>1168</v>
      </c>
      <c r="I71" s="57" t="s">
        <v>1211</v>
      </c>
      <c r="J71" s="61"/>
      <c r="K71" s="64"/>
      <c r="L71" s="57" t="s">
        <v>4624</v>
      </c>
      <c r="M71" s="56">
        <v>1978</v>
      </c>
      <c r="N71" s="157">
        <v>10200000</v>
      </c>
      <c r="O71" s="64">
        <v>2210000</v>
      </c>
      <c r="P71" s="64">
        <v>0</v>
      </c>
      <c r="Q71" s="157">
        <f t="shared" si="5"/>
        <v>12410000</v>
      </c>
      <c r="R71" s="64">
        <v>2550000</v>
      </c>
      <c r="S71" s="64"/>
      <c r="T71" s="64"/>
      <c r="U71" s="56">
        <v>1</v>
      </c>
      <c r="V71" s="60" t="s">
        <v>1171</v>
      </c>
      <c r="W71" s="57" t="str">
        <f ca="1">IF(AB71="","En elaboración",IF(AC71="Sin iniciar","Suscrito",IF(AK71="Suspendido",AK71,IF(ISNUMBER(AN71),"Liquidado",IF(ISNUMBER(J71),"Cedido",IF(AN71="No aplica","Terminado (no se liquida)",IF(AJ71="Terminación anticipada",AJ71,IF(AND(AJ71="Terminación anticipada",I71&lt;&gt;"Otro",AN71=""),"Terminado en proceso de liquidación",IF(AND(TODAY()&gt;AH71,I71="Otro",AN71=""),"Terminado en proceso de liquidación",IF(AND(TODAY()&gt;AH71,I71="Orden de compra"),"Terminado (Orden de compra)",IF(TODAY()&gt;AH71,"Terminado (no se liquida)",IF(TODAY()&lt;=AH71,"En ejecución","En elaboración"))))))))))))</f>
        <v>Terminado (no se liquida)</v>
      </c>
      <c r="X71" s="57" t="s">
        <v>5367</v>
      </c>
      <c r="Y71" s="57" t="s">
        <v>3959</v>
      </c>
      <c r="Z71" s="57" t="s">
        <v>4625</v>
      </c>
      <c r="AA71" s="57" t="s">
        <v>1932</v>
      </c>
      <c r="AB71" s="61">
        <v>45351</v>
      </c>
      <c r="AC71" s="61">
        <v>45356</v>
      </c>
      <c r="AD71" s="61">
        <v>45477</v>
      </c>
      <c r="AE71" s="61" t="str">
        <f t="shared" si="6"/>
        <v xml:space="preserve">4 meses </v>
      </c>
      <c r="AF71" s="61">
        <v>45503</v>
      </c>
      <c r="AG71" s="61" t="str">
        <f t="shared" si="9"/>
        <v>26 días.</v>
      </c>
      <c r="AH71" s="61">
        <v>45503</v>
      </c>
      <c r="AI71" s="61" t="str">
        <f t="shared" si="7"/>
        <v>4 meses 26 días.</v>
      </c>
      <c r="AJ71" s="61" t="str">
        <f t="shared" si="8"/>
        <v>Término Ok</v>
      </c>
      <c r="AK71" s="57"/>
      <c r="AL71" s="57"/>
      <c r="AM71" s="56"/>
      <c r="AN71" s="61"/>
    </row>
    <row r="72" spans="1:40">
      <c r="A72" s="62">
        <v>2024</v>
      </c>
      <c r="B72" s="56" t="s">
        <v>4612</v>
      </c>
      <c r="C72" s="56">
        <v>104071</v>
      </c>
      <c r="D72" s="56" t="s">
        <v>57</v>
      </c>
      <c r="E72" s="57" t="s">
        <v>4613</v>
      </c>
      <c r="F72" s="57" t="s">
        <v>4614</v>
      </c>
      <c r="G72" s="63" t="s">
        <v>97</v>
      </c>
      <c r="H72" s="57" t="s">
        <v>1168</v>
      </c>
      <c r="I72" s="57" t="s">
        <v>1169</v>
      </c>
      <c r="J72" s="61"/>
      <c r="K72" s="64"/>
      <c r="L72" s="57" t="s">
        <v>4615</v>
      </c>
      <c r="M72" s="56">
        <v>1978</v>
      </c>
      <c r="N72" s="157">
        <v>20200000</v>
      </c>
      <c r="O72" s="64">
        <v>0</v>
      </c>
      <c r="P72" s="64">
        <v>0</v>
      </c>
      <c r="Q72" s="157">
        <f t="shared" ref="Q72:Q135" si="10">SUM(N72:P72)</f>
        <v>20200000</v>
      </c>
      <c r="R72" s="64">
        <v>5050000</v>
      </c>
      <c r="S72" s="64"/>
      <c r="T72" s="64"/>
      <c r="U72" s="56">
        <v>1</v>
      </c>
      <c r="V72" s="60" t="s">
        <v>1171</v>
      </c>
      <c r="W72" s="57" t="str">
        <f ca="1">IF(AB72="","En elaboración",IF(AC72="Sin iniciar","Suscrito",IF(AK72="Suspendido",AK72,IF(ISNUMBER(AN72),"Liquidado",IF(ISNUMBER(J72),"Cedido",IF(AN72="No aplica","Terminado (no se liquida)",IF(AJ72="Terminación anticipada",AJ72,IF(AND(AJ72="Terminación anticipada",I72&lt;&gt;"Otro",AN72=""),"Terminado en proceso de liquidación",IF(AND(TODAY()&gt;AH72,I72="Otro",AN72=""),"Terminado en proceso de liquidación",IF(AND(TODAY()&gt;AH72,I72="Orden de compra"),"Terminado (Orden de compra)",IF(TODAY()&gt;AH72,"Terminado (no se liquida)",IF(TODAY()&lt;=AH72,"En ejecución","En elaboración"))))))))))))</f>
        <v>Terminado (no se liquida)</v>
      </c>
      <c r="X72" s="57"/>
      <c r="Y72" s="57" t="s">
        <v>4616</v>
      </c>
      <c r="Z72" s="57" t="s">
        <v>4617</v>
      </c>
      <c r="AA72" s="57" t="s">
        <v>234</v>
      </c>
      <c r="AB72" s="61">
        <v>45352</v>
      </c>
      <c r="AC72" s="61">
        <v>45356</v>
      </c>
      <c r="AD72" s="61">
        <v>45477</v>
      </c>
      <c r="AE72" s="61" t="str">
        <f t="shared" si="6"/>
        <v xml:space="preserve">4 meses </v>
      </c>
      <c r="AF72" s="61">
        <v>45477</v>
      </c>
      <c r="AG72" s="61" t="str">
        <f t="shared" si="9"/>
        <v/>
      </c>
      <c r="AH72" s="61">
        <v>45477</v>
      </c>
      <c r="AI72" s="61" t="str">
        <f t="shared" si="7"/>
        <v xml:space="preserve">4 meses </v>
      </c>
      <c r="AJ72" s="61" t="str">
        <f t="shared" si="8"/>
        <v>Término Ok</v>
      </c>
      <c r="AK72" s="57"/>
      <c r="AL72" s="57"/>
      <c r="AM72" s="56"/>
      <c r="AN72" s="61"/>
    </row>
    <row r="73" spans="1:40">
      <c r="A73" s="62">
        <v>2024</v>
      </c>
      <c r="B73" s="65" t="s">
        <v>4603</v>
      </c>
      <c r="C73" s="56">
        <v>102308</v>
      </c>
      <c r="D73" s="56" t="s">
        <v>57</v>
      </c>
      <c r="E73" s="57" t="s">
        <v>4604</v>
      </c>
      <c r="F73" s="57" t="s">
        <v>4605</v>
      </c>
      <c r="G73" s="63" t="s">
        <v>97</v>
      </c>
      <c r="H73" s="57" t="s">
        <v>1168</v>
      </c>
      <c r="I73" s="57" t="s">
        <v>1169</v>
      </c>
      <c r="J73" s="61">
        <v>45359</v>
      </c>
      <c r="K73" s="64">
        <v>28798033</v>
      </c>
      <c r="L73" s="57" t="s">
        <v>5368</v>
      </c>
      <c r="M73" s="56">
        <v>1978</v>
      </c>
      <c r="N73" s="157">
        <v>29792000</v>
      </c>
      <c r="O73" s="64">
        <v>0</v>
      </c>
      <c r="P73" s="64">
        <v>0</v>
      </c>
      <c r="Q73" s="157">
        <f t="shared" si="10"/>
        <v>29792000</v>
      </c>
      <c r="R73" s="64">
        <v>7448000</v>
      </c>
      <c r="S73" s="64"/>
      <c r="T73" s="64"/>
      <c r="U73" s="56">
        <v>1</v>
      </c>
      <c r="V73" s="60" t="s">
        <v>1171</v>
      </c>
      <c r="W73" s="57" t="str">
        <f ca="1">IF(AB73="","En elaboración",IF(AC73="Sin iniciar","Suscrito",IF(AK73="Suspendido",AK73,IF(ISNUMBER(AN73),"Liquidado",IF(ISNUMBER(J73),"Cedido",IF(AN73="No aplica","Terminado (no se liquida)",IF(AJ73="Terminación anticipada",AJ73,IF(AND(AJ73="Terminación anticipada",I73&lt;&gt;"Otro",AN73=""),"Terminado en proceso de liquidación",IF(AND(TODAY()&gt;AH73,I73="Otro",AN73=""),"Terminado en proceso de liquidación",IF(AND(TODAY()&gt;AH73,I73="Orden de compra"),"Terminado (Orden de compra)",IF(TODAY()&gt;AH73,"Terminado (no se liquida)",IF(TODAY()&lt;=AH73,"En ejecución","En elaboración"))))))))))))</f>
        <v>Cedido</v>
      </c>
      <c r="X73" s="57" t="s">
        <v>5369</v>
      </c>
      <c r="Y73" s="57" t="s">
        <v>4607</v>
      </c>
      <c r="Z73" s="57" t="s">
        <v>4608</v>
      </c>
      <c r="AA73" s="57" t="s">
        <v>226</v>
      </c>
      <c r="AB73" s="61">
        <v>45349</v>
      </c>
      <c r="AC73" s="61">
        <v>45355</v>
      </c>
      <c r="AD73" s="61">
        <v>45458</v>
      </c>
      <c r="AE73" s="61" t="str">
        <f t="shared" si="6"/>
        <v>3 meses 12 días.</v>
      </c>
      <c r="AF73" s="61">
        <v>45458</v>
      </c>
      <c r="AG73" s="61" t="str">
        <f t="shared" si="9"/>
        <v/>
      </c>
      <c r="AH73" s="61">
        <v>45458</v>
      </c>
      <c r="AI73" s="61" t="str">
        <f t="shared" si="7"/>
        <v>3 meses 12 días.</v>
      </c>
      <c r="AJ73" s="61" t="str">
        <f t="shared" si="8"/>
        <v>Término Ok</v>
      </c>
      <c r="AK73" s="57"/>
      <c r="AL73" s="57"/>
      <c r="AM73" s="56"/>
      <c r="AN73" s="61"/>
    </row>
    <row r="74" spans="1:40">
      <c r="A74" s="62">
        <v>2024</v>
      </c>
      <c r="B74" s="65" t="s">
        <v>5370</v>
      </c>
      <c r="C74" s="56">
        <v>102308</v>
      </c>
      <c r="D74" s="56" t="s">
        <v>57</v>
      </c>
      <c r="E74" s="57" t="s">
        <v>4604</v>
      </c>
      <c r="F74" s="57" t="s">
        <v>4605</v>
      </c>
      <c r="G74" s="63" t="s">
        <v>97</v>
      </c>
      <c r="H74" s="57" t="s">
        <v>1168</v>
      </c>
      <c r="I74" s="57" t="s">
        <v>1169</v>
      </c>
      <c r="J74" s="61"/>
      <c r="K74" s="64"/>
      <c r="L74" s="57" t="s">
        <v>4606</v>
      </c>
      <c r="M74" s="56">
        <v>1978</v>
      </c>
      <c r="N74" s="157">
        <v>29792000</v>
      </c>
      <c r="O74" s="64">
        <v>0</v>
      </c>
      <c r="P74" s="64">
        <v>0</v>
      </c>
      <c r="Q74" s="157">
        <f t="shared" si="10"/>
        <v>29792000</v>
      </c>
      <c r="R74" s="64">
        <v>7448000</v>
      </c>
      <c r="S74" s="64"/>
      <c r="T74" s="64"/>
      <c r="U74" s="56">
        <v>1</v>
      </c>
      <c r="V74" s="60" t="s">
        <v>1171</v>
      </c>
      <c r="W74" s="57" t="str">
        <f ca="1">IF(AB74="","En elaboración",IF(AC74="Sin iniciar","Suscrito",IF(AK74="Suspendido",AK74,IF(ISNUMBER(AN74),"Liquidado",IF(ISNUMBER(J74),"Cedido",IF(AN74="No aplica","Terminado (no se liquida)",IF(AJ74="Terminación anticipada",AJ74,IF(AND(AJ74="Terminación anticipada",I74&lt;&gt;"Otro",AN74=""),"Terminado en proceso de liquidación",IF(AND(TODAY()&gt;AH74,I74="Otro",AN74=""),"Terminado en proceso de liquidación",IF(AND(TODAY()&gt;AH74,I74="Orden de compra"),"Terminado (Orden de compra)",IF(TODAY()&gt;AH74,"Terminado (no se liquida)",IF(TODAY()&lt;=AH74,"En ejecución","En elaboración"))))))))))))</f>
        <v>Terminado (no se liquida)</v>
      </c>
      <c r="X74" s="57"/>
      <c r="Y74" s="57" t="s">
        <v>4607</v>
      </c>
      <c r="Z74" s="57" t="s">
        <v>4608</v>
      </c>
      <c r="AA74" s="57" t="s">
        <v>226</v>
      </c>
      <c r="AB74" s="61">
        <v>45349</v>
      </c>
      <c r="AC74" s="61">
        <v>45355</v>
      </c>
      <c r="AD74" s="61">
        <v>45458</v>
      </c>
      <c r="AE74" s="61" t="str">
        <f t="shared" si="6"/>
        <v>3 meses 12 días.</v>
      </c>
      <c r="AF74" s="61">
        <v>45458</v>
      </c>
      <c r="AG74" s="61" t="str">
        <f t="shared" si="9"/>
        <v/>
      </c>
      <c r="AH74" s="61">
        <v>45458</v>
      </c>
      <c r="AI74" s="61" t="str">
        <f t="shared" si="7"/>
        <v>3 meses 12 días.</v>
      </c>
      <c r="AJ74" s="61" t="str">
        <f t="shared" si="8"/>
        <v>Término Ok</v>
      </c>
      <c r="AK74" s="57"/>
      <c r="AL74" s="57"/>
      <c r="AM74" s="56"/>
      <c r="AN74" s="61"/>
    </row>
    <row r="75" spans="1:40">
      <c r="A75" s="62">
        <v>2024</v>
      </c>
      <c r="B75" s="56" t="s">
        <v>4594</v>
      </c>
      <c r="C75" s="56">
        <v>102307</v>
      </c>
      <c r="D75" s="56" t="s">
        <v>57</v>
      </c>
      <c r="E75" s="57" t="s">
        <v>4595</v>
      </c>
      <c r="F75" s="57" t="s">
        <v>4596</v>
      </c>
      <c r="G75" s="63" t="s">
        <v>97</v>
      </c>
      <c r="H75" s="57" t="s">
        <v>1168</v>
      </c>
      <c r="I75" s="57" t="s">
        <v>1211</v>
      </c>
      <c r="J75" s="61"/>
      <c r="K75" s="64"/>
      <c r="L75" s="57" t="s">
        <v>4597</v>
      </c>
      <c r="M75" s="56">
        <v>1978</v>
      </c>
      <c r="N75" s="157">
        <v>16000000</v>
      </c>
      <c r="O75" s="64">
        <v>0</v>
      </c>
      <c r="P75" s="64">
        <v>0</v>
      </c>
      <c r="Q75" s="157">
        <f t="shared" si="10"/>
        <v>16000000</v>
      </c>
      <c r="R75" s="64">
        <v>4000000</v>
      </c>
      <c r="S75" s="64"/>
      <c r="T75" s="64"/>
      <c r="U75" s="56">
        <v>1</v>
      </c>
      <c r="V75" s="60" t="s">
        <v>1171</v>
      </c>
      <c r="W75" s="57" t="str">
        <f ca="1">IF(AB75="","En elaboración",IF(AC75="Sin iniciar","Suscrito",IF(AK75="Suspendido",AK75,IF(ISNUMBER(AN75),"Liquidado",IF(ISNUMBER(J75),"Cedido",IF(AN75="No aplica","Terminado (no se liquida)",IF(AJ75="Terminación anticipada",AJ75,IF(AND(AJ75="Terminación anticipada",I75&lt;&gt;"Otro",AN75=""),"Terminado en proceso de liquidación",IF(AND(TODAY()&gt;AH75,I75="Otro",AN75=""),"Terminado en proceso de liquidación",IF(AND(TODAY()&gt;AH75,I75="Orden de compra"),"Terminado (Orden de compra)",IF(TODAY()&gt;AH75,"Terminado (no se liquida)",IF(TODAY()&lt;=AH75,"En ejecución","En elaboración"))))))))))))</f>
        <v>Terminado (no se liquida)</v>
      </c>
      <c r="X75" s="57"/>
      <c r="Y75" s="57" t="s">
        <v>4598</v>
      </c>
      <c r="Z75" s="57" t="s">
        <v>4599</v>
      </c>
      <c r="AA75" s="57" t="s">
        <v>145</v>
      </c>
      <c r="AB75" s="61">
        <v>45349</v>
      </c>
      <c r="AC75" s="61">
        <v>45352</v>
      </c>
      <c r="AD75" s="61">
        <v>45458</v>
      </c>
      <c r="AE75" s="61" t="str">
        <f t="shared" si="6"/>
        <v>3 meses 15 días.</v>
      </c>
      <c r="AF75" s="61">
        <v>45458</v>
      </c>
      <c r="AG75" s="61" t="str">
        <f t="shared" si="9"/>
        <v/>
      </c>
      <c r="AH75" s="61">
        <v>45458</v>
      </c>
      <c r="AI75" s="61" t="str">
        <f t="shared" si="7"/>
        <v>3 meses 15 días.</v>
      </c>
      <c r="AJ75" s="61" t="str">
        <f t="shared" si="8"/>
        <v>Término Ok</v>
      </c>
      <c r="AK75" s="57"/>
      <c r="AL75" s="57"/>
      <c r="AM75" s="56"/>
      <c r="AN75" s="61"/>
    </row>
    <row r="76" spans="1:40">
      <c r="A76" s="62">
        <v>2024</v>
      </c>
      <c r="B76" s="56" t="s">
        <v>4586</v>
      </c>
      <c r="C76" s="56">
        <v>102285</v>
      </c>
      <c r="D76" s="56" t="s">
        <v>57</v>
      </c>
      <c r="E76" s="57" t="s">
        <v>4587</v>
      </c>
      <c r="F76" s="57" t="s">
        <v>4588</v>
      </c>
      <c r="G76" s="63" t="s">
        <v>97</v>
      </c>
      <c r="H76" s="57" t="s">
        <v>1168</v>
      </c>
      <c r="I76" s="57" t="s">
        <v>1211</v>
      </c>
      <c r="J76" s="61"/>
      <c r="K76" s="64"/>
      <c r="L76" s="57" t="s">
        <v>4589</v>
      </c>
      <c r="M76" s="56">
        <v>1978</v>
      </c>
      <c r="N76" s="157">
        <v>28000000</v>
      </c>
      <c r="O76" s="64">
        <v>6300000</v>
      </c>
      <c r="P76" s="64">
        <v>0</v>
      </c>
      <c r="Q76" s="157">
        <f t="shared" si="10"/>
        <v>34300000</v>
      </c>
      <c r="R76" s="64">
        <v>7000000</v>
      </c>
      <c r="S76" s="64"/>
      <c r="T76" s="64"/>
      <c r="U76" s="56">
        <v>1</v>
      </c>
      <c r="V76" s="60" t="s">
        <v>1171</v>
      </c>
      <c r="W76" s="57" t="str">
        <f ca="1">IF(AB76="","En elaboración",IF(AC76="Sin iniciar","Suscrito",IF(AK76="Suspendido",AK76,IF(ISNUMBER(AN76),"Liquidado",IF(ISNUMBER(J76),"Cedido",IF(AN76="No aplica","Terminado (no se liquida)",IF(AJ76="Terminación anticipada",AJ76,IF(AND(AJ76="Terminación anticipada",I76&lt;&gt;"Otro",AN76=""),"Terminado en proceso de liquidación",IF(AND(TODAY()&gt;AH76,I76="Otro",AN76=""),"Terminado en proceso de liquidación",IF(AND(TODAY()&gt;AH76,I76="Orden de compra"),"Terminado (Orden de compra)",IF(TODAY()&gt;AH76,"Terminado (no se liquida)",IF(TODAY()&lt;=AH76,"En ejecución","En elaboración"))))))))))))</f>
        <v>Terminado (no se liquida)</v>
      </c>
      <c r="X76" s="57" t="s">
        <v>5371</v>
      </c>
      <c r="Y76" s="57" t="s">
        <v>4590</v>
      </c>
      <c r="Z76" s="57" t="s">
        <v>4591</v>
      </c>
      <c r="AA76" s="57" t="s">
        <v>89</v>
      </c>
      <c r="AB76" s="61">
        <v>45350</v>
      </c>
      <c r="AC76" s="61">
        <v>45355</v>
      </c>
      <c r="AD76" s="61">
        <v>45458</v>
      </c>
      <c r="AE76" s="61" t="str">
        <f t="shared" si="6"/>
        <v>3 meses 12 días.</v>
      </c>
      <c r="AF76" s="61">
        <v>45503</v>
      </c>
      <c r="AG76" s="61" t="str">
        <f t="shared" si="9"/>
        <v>1 meses 15 días.</v>
      </c>
      <c r="AH76" s="61">
        <v>45503</v>
      </c>
      <c r="AI76" s="61" t="str">
        <f t="shared" si="7"/>
        <v>4 meses 27 días.</v>
      </c>
      <c r="AJ76" s="61" t="str">
        <f t="shared" si="8"/>
        <v>Término Ok</v>
      </c>
      <c r="AK76" s="57"/>
      <c r="AL76" s="57"/>
      <c r="AM76" s="56"/>
      <c r="AN76" s="61"/>
    </row>
    <row r="77" spans="1:40">
      <c r="A77" s="62">
        <v>2024</v>
      </c>
      <c r="B77" s="56" t="s">
        <v>4578</v>
      </c>
      <c r="C77" s="56">
        <v>102388</v>
      </c>
      <c r="D77" s="56" t="s">
        <v>57</v>
      </c>
      <c r="E77" s="57" t="s">
        <v>4579</v>
      </c>
      <c r="F77" s="57" t="s">
        <v>4580</v>
      </c>
      <c r="G77" s="63" t="s">
        <v>97</v>
      </c>
      <c r="H77" s="57" t="s">
        <v>1168</v>
      </c>
      <c r="I77" s="57" t="s">
        <v>1169</v>
      </c>
      <c r="J77" s="61"/>
      <c r="K77" s="64"/>
      <c r="L77" s="57" t="s">
        <v>4581</v>
      </c>
      <c r="M77" s="56">
        <v>1953</v>
      </c>
      <c r="N77" s="157">
        <v>20200000</v>
      </c>
      <c r="O77" s="64">
        <v>0</v>
      </c>
      <c r="P77" s="64">
        <v>0</v>
      </c>
      <c r="Q77" s="157">
        <f t="shared" si="10"/>
        <v>20200000</v>
      </c>
      <c r="R77" s="64">
        <v>5050000</v>
      </c>
      <c r="S77" s="64"/>
      <c r="T77" s="64"/>
      <c r="U77" s="56">
        <v>3</v>
      </c>
      <c r="V77" s="60" t="s">
        <v>1171</v>
      </c>
      <c r="W77" s="57" t="str">
        <f ca="1">IF(AB77="","En elaboración",IF(AC77="Sin iniciar","Suscrito",IF(AK77="Suspendido",AK77,IF(ISNUMBER(AN77),"Liquidado",IF(ISNUMBER(J77),"Cedido",IF(AN77="No aplica","Terminado (no se liquida)",IF(AJ77="Terminación anticipada",AJ77,IF(AND(AJ77="Terminación anticipada",I77&lt;&gt;"Otro",AN77=""),"Terminado en proceso de liquidación",IF(AND(TODAY()&gt;AH77,I77="Otro",AN77=""),"Terminado en proceso de liquidación",IF(AND(TODAY()&gt;AH77,I77="Orden de compra"),"Terminado (Orden de compra)",IF(TODAY()&gt;AH77,"Terminado (no se liquida)",IF(TODAY()&lt;=AH77,"En ejecución","En elaboración"))))))))))))</f>
        <v>Terminado (no se liquida)</v>
      </c>
      <c r="X77" s="57"/>
      <c r="Y77" s="57" t="s">
        <v>3445</v>
      </c>
      <c r="Z77" s="57" t="s">
        <v>4582</v>
      </c>
      <c r="AA77" s="57" t="s">
        <v>633</v>
      </c>
      <c r="AB77" s="61">
        <v>45349</v>
      </c>
      <c r="AC77" s="61">
        <v>45356</v>
      </c>
      <c r="AD77" s="61">
        <v>45458</v>
      </c>
      <c r="AE77" s="61" t="str">
        <f t="shared" si="6"/>
        <v>3 meses 11 días.</v>
      </c>
      <c r="AF77" s="61">
        <v>45458</v>
      </c>
      <c r="AG77" s="61" t="str">
        <f t="shared" si="9"/>
        <v/>
      </c>
      <c r="AH77" s="61">
        <v>45458</v>
      </c>
      <c r="AI77" s="61" t="str">
        <f t="shared" si="7"/>
        <v>3 meses 11 días.</v>
      </c>
      <c r="AJ77" s="61" t="str">
        <f t="shared" si="8"/>
        <v>Término Ok</v>
      </c>
      <c r="AK77" s="57"/>
      <c r="AL77" s="57"/>
      <c r="AM77" s="56"/>
      <c r="AN77" s="61"/>
    </row>
    <row r="78" spans="1:40">
      <c r="A78" s="62">
        <v>2024</v>
      </c>
      <c r="B78" s="56" t="s">
        <v>4570</v>
      </c>
      <c r="C78" s="56">
        <v>102862</v>
      </c>
      <c r="D78" s="56" t="s">
        <v>57</v>
      </c>
      <c r="E78" s="57" t="s">
        <v>4571</v>
      </c>
      <c r="F78" s="57" t="s">
        <v>4572</v>
      </c>
      <c r="G78" s="63" t="s">
        <v>97</v>
      </c>
      <c r="H78" s="57" t="s">
        <v>1168</v>
      </c>
      <c r="I78" s="57" t="s">
        <v>1169</v>
      </c>
      <c r="J78" s="61"/>
      <c r="K78" s="64"/>
      <c r="L78" s="57" t="s">
        <v>4573</v>
      </c>
      <c r="M78" s="56">
        <v>1978</v>
      </c>
      <c r="N78" s="157">
        <v>20200000</v>
      </c>
      <c r="O78" s="64">
        <v>0</v>
      </c>
      <c r="P78" s="64">
        <v>0</v>
      </c>
      <c r="Q78" s="157">
        <f t="shared" si="10"/>
        <v>20200000</v>
      </c>
      <c r="R78" s="64">
        <v>5050000</v>
      </c>
      <c r="S78" s="64"/>
      <c r="T78" s="64"/>
      <c r="U78" s="56">
        <v>1</v>
      </c>
      <c r="V78" s="60" t="s">
        <v>1171</v>
      </c>
      <c r="W78" s="57" t="str">
        <f ca="1">IF(AB78="","En elaboración",IF(AC78="Sin iniciar","Suscrito",IF(AK78="Suspendido",AK78,IF(ISNUMBER(AN78),"Liquidado",IF(ISNUMBER(J78),"Cedido",IF(AN78="No aplica","Terminado (no se liquida)",IF(AJ78="Terminación anticipada",AJ78,IF(AND(AJ78="Terminación anticipada",I78&lt;&gt;"Otro",AN78=""),"Terminado en proceso de liquidación",IF(AND(TODAY()&gt;AH78,I78="Otro",AN78=""),"Terminado en proceso de liquidación",IF(AND(TODAY()&gt;AH78,I78="Orden de compra"),"Terminado (Orden de compra)",IF(TODAY()&gt;AH78,"Terminado (no se liquida)",IF(TODAY()&lt;=AH78,"En ejecución","En elaboración"))))))))))))</f>
        <v>Terminado (no se liquida)</v>
      </c>
      <c r="X78" s="57"/>
      <c r="Y78" s="57" t="s">
        <v>4097</v>
      </c>
      <c r="Z78" s="57" t="s">
        <v>4574</v>
      </c>
      <c r="AA78" s="57" t="s">
        <v>161</v>
      </c>
      <c r="AB78" s="61">
        <v>45350</v>
      </c>
      <c r="AC78" s="61">
        <v>45356</v>
      </c>
      <c r="AD78" s="61">
        <v>45458</v>
      </c>
      <c r="AE78" s="61" t="str">
        <f t="shared" si="6"/>
        <v>3 meses 11 días.</v>
      </c>
      <c r="AF78" s="61">
        <v>45458</v>
      </c>
      <c r="AG78" s="61" t="str">
        <f t="shared" si="9"/>
        <v/>
      </c>
      <c r="AH78" s="61">
        <v>45458</v>
      </c>
      <c r="AI78" s="61" t="str">
        <f t="shared" si="7"/>
        <v>3 meses 11 días.</v>
      </c>
      <c r="AJ78" s="61" t="str">
        <f t="shared" si="8"/>
        <v>Término Ok</v>
      </c>
      <c r="AK78" s="57"/>
      <c r="AL78" s="57"/>
      <c r="AM78" s="56"/>
      <c r="AN78" s="61"/>
    </row>
    <row r="79" spans="1:40">
      <c r="A79" s="62">
        <v>2024</v>
      </c>
      <c r="B79" s="56" t="s">
        <v>4560</v>
      </c>
      <c r="C79" s="56">
        <v>102759</v>
      </c>
      <c r="D79" s="56" t="s">
        <v>57</v>
      </c>
      <c r="E79" s="57" t="s">
        <v>4561</v>
      </c>
      <c r="F79" s="57" t="s">
        <v>4562</v>
      </c>
      <c r="G79" s="63" t="s">
        <v>97</v>
      </c>
      <c r="H79" s="57" t="s">
        <v>1168</v>
      </c>
      <c r="I79" s="57" t="s">
        <v>1169</v>
      </c>
      <c r="J79" s="61"/>
      <c r="K79" s="64"/>
      <c r="L79" s="57" t="s">
        <v>4563</v>
      </c>
      <c r="M79" s="56">
        <v>1978</v>
      </c>
      <c r="N79" s="157">
        <v>15150000</v>
      </c>
      <c r="O79" s="64">
        <v>7575000</v>
      </c>
      <c r="P79" s="64">
        <v>0</v>
      </c>
      <c r="Q79" s="157">
        <f t="shared" si="10"/>
        <v>22725000</v>
      </c>
      <c r="R79" s="64">
        <v>5050000</v>
      </c>
      <c r="S79" s="64"/>
      <c r="T79" s="64"/>
      <c r="U79" s="56">
        <v>1</v>
      </c>
      <c r="V79" s="60" t="s">
        <v>1171</v>
      </c>
      <c r="W79" s="57" t="str">
        <f ca="1">IF(AB79="","En elaboración",IF(AC79="Sin iniciar","Suscrito",IF(AK79="Suspendido",AK79,IF(ISNUMBER(AN79),"Liquidado",IF(ISNUMBER(J79),"Cedido",IF(AN79="No aplica","Terminado (no se liquida)",IF(AJ79="Terminación anticipada",AJ79,IF(AND(AJ79="Terminación anticipada",I79&lt;&gt;"Otro",AN79=""),"Terminado en proceso de liquidación",IF(AND(TODAY()&gt;AH79,I79="Otro",AN79=""),"Terminado en proceso de liquidación",IF(AND(TODAY()&gt;AH79,I79="Orden de compra"),"Terminado (Orden de compra)",IF(TODAY()&gt;AH79,"Terminado (no se liquida)",IF(TODAY()&lt;=AH79,"En ejecución","En elaboración"))))))))))))</f>
        <v>Terminado (no se liquida)</v>
      </c>
      <c r="X79" s="57" t="s">
        <v>4564</v>
      </c>
      <c r="Y79" s="57" t="s">
        <v>4565</v>
      </c>
      <c r="Z79" s="57" t="s">
        <v>4566</v>
      </c>
      <c r="AA79" s="57" t="s">
        <v>161</v>
      </c>
      <c r="AB79" s="61">
        <v>45349</v>
      </c>
      <c r="AC79" s="61">
        <v>45355</v>
      </c>
      <c r="AD79" s="61">
        <v>45446</v>
      </c>
      <c r="AE79" s="61" t="str">
        <f t="shared" ref="AE79:AE142" si="11">IF(AC79="Sin iniciar","",IF(DATEDIF(AC79,AD79+1,"y")=0,"",DATEDIF(AC79,AD79+1,"y")&amp;" años ")&amp;IF(DATEDIF(AC79,AD79+1,"ym")=0,"",DATEDIF(AC79,AD79+1,"ym")&amp;" meses ")&amp;IF(DATEDIF(AC79,AD79+1,"md")=0,"",DATEDIF(AC79,AD79+1,"md")&amp;" días."))</f>
        <v xml:space="preserve">3 meses </v>
      </c>
      <c r="AF79" s="61">
        <v>45491</v>
      </c>
      <c r="AG79" s="61" t="str">
        <f t="shared" si="9"/>
        <v>1 meses 15 días.</v>
      </c>
      <c r="AH79" s="61">
        <v>45491</v>
      </c>
      <c r="AI79" s="61" t="str">
        <f t="shared" ref="AI79:AI142" si="12">IF(AC79="Sin iniciar","",IF(DATEDIF(AC79,AH79+1-AM79,"y")=0,"",DATEDIF(AC79,AH79+1-AM79,"y")&amp;" años ")&amp;IF(DATEDIF(AC79,AH79+1-AM79,"ym")=0,"",DATEDIF(AC79,AH79+1-AM79,"ym")&amp;" meses ")&amp;IF(DATEDIF(AC79,AH79+1-AM79,"md")=0,"",DATEDIF(AC79,AH79+1-AM79,"md")&amp;" días."))</f>
        <v>4 meses 15 días.</v>
      </c>
      <c r="AJ79" s="61" t="str">
        <f t="shared" ref="AJ79:AJ142" si="13">IF(AC79="Sin iniciar",AC79,IF(AH79&lt;AF79,"Terminación Anticipada","Término Ok"))</f>
        <v>Término Ok</v>
      </c>
      <c r="AK79" s="57"/>
      <c r="AL79" s="57"/>
      <c r="AM79" s="56"/>
      <c r="AN79" s="61"/>
    </row>
    <row r="80" spans="1:40">
      <c r="A80" s="62">
        <v>2024</v>
      </c>
      <c r="B80" s="56" t="s">
        <v>4550</v>
      </c>
      <c r="C80" s="56">
        <v>102659</v>
      </c>
      <c r="D80" s="56" t="s">
        <v>57</v>
      </c>
      <c r="E80" s="57" t="s">
        <v>4551</v>
      </c>
      <c r="F80" s="57" t="s">
        <v>4552</v>
      </c>
      <c r="G80" s="63" t="s">
        <v>97</v>
      </c>
      <c r="H80" s="57" t="s">
        <v>1168</v>
      </c>
      <c r="I80" s="57" t="s">
        <v>1169</v>
      </c>
      <c r="J80" s="61"/>
      <c r="K80" s="64"/>
      <c r="L80" s="57" t="s">
        <v>4553</v>
      </c>
      <c r="M80" s="56">
        <v>1978</v>
      </c>
      <c r="N80" s="157">
        <v>28000000</v>
      </c>
      <c r="O80" s="64">
        <v>0</v>
      </c>
      <c r="P80" s="64">
        <v>0</v>
      </c>
      <c r="Q80" s="157">
        <f t="shared" si="10"/>
        <v>28000000</v>
      </c>
      <c r="R80" s="64">
        <v>7000000</v>
      </c>
      <c r="S80" s="64"/>
      <c r="T80" s="64"/>
      <c r="U80" s="56">
        <v>1</v>
      </c>
      <c r="V80" s="60" t="s">
        <v>1171</v>
      </c>
      <c r="W80" s="57" t="str">
        <f ca="1">IF(AB80="","En elaboración",IF(AC80="Sin iniciar","Suscrito",IF(AK80="Suspendido",AK80,IF(ISNUMBER(AN80),"Liquidado",IF(ISNUMBER(J80),"Cedido",IF(AN80="No aplica","Terminado (no se liquida)",IF(AJ80="Terminación anticipada",AJ80,IF(AND(AJ80="Terminación anticipada",I80&lt;&gt;"Otro",AN80=""),"Terminado en proceso de liquidación",IF(AND(TODAY()&gt;AH80,I80="Otro",AN80=""),"Terminado en proceso de liquidación",IF(AND(TODAY()&gt;AH80,I80="Orden de compra"),"Terminado (Orden de compra)",IF(TODAY()&gt;AH80,"Terminado (no se liquida)",IF(TODAY()&lt;=AH80,"En ejecución","En elaboración"))))))))))))</f>
        <v>Terminado (no se liquida)</v>
      </c>
      <c r="X80" s="57"/>
      <c r="Y80" s="57" t="s">
        <v>4554</v>
      </c>
      <c r="Z80" s="57" t="s">
        <v>4555</v>
      </c>
      <c r="AA80" s="57" t="s">
        <v>234</v>
      </c>
      <c r="AB80" s="61">
        <v>45350</v>
      </c>
      <c r="AC80" s="61">
        <v>45356</v>
      </c>
      <c r="AD80" s="61">
        <v>45459</v>
      </c>
      <c r="AE80" s="61" t="str">
        <f t="shared" si="11"/>
        <v>3 meses 12 días.</v>
      </c>
      <c r="AF80" s="61">
        <v>45459</v>
      </c>
      <c r="AG80" s="61" t="str">
        <f t="shared" si="9"/>
        <v/>
      </c>
      <c r="AH80" s="61">
        <v>45459</v>
      </c>
      <c r="AI80" s="61" t="str">
        <f t="shared" si="12"/>
        <v>3 meses 12 días.</v>
      </c>
      <c r="AJ80" s="61" t="str">
        <f t="shared" si="13"/>
        <v>Término Ok</v>
      </c>
      <c r="AK80" s="57"/>
      <c r="AL80" s="57"/>
      <c r="AM80" s="56"/>
      <c r="AN80" s="61"/>
    </row>
    <row r="81" spans="1:40">
      <c r="A81" s="62">
        <v>2024</v>
      </c>
      <c r="B81" s="56" t="s">
        <v>4541</v>
      </c>
      <c r="C81" s="56">
        <v>102287</v>
      </c>
      <c r="D81" s="56" t="s">
        <v>57</v>
      </c>
      <c r="E81" s="57" t="s">
        <v>4542</v>
      </c>
      <c r="F81" s="57" t="s">
        <v>4543</v>
      </c>
      <c r="G81" s="63" t="s">
        <v>97</v>
      </c>
      <c r="H81" s="57" t="s">
        <v>1168</v>
      </c>
      <c r="I81" s="57" t="s">
        <v>1169</v>
      </c>
      <c r="J81" s="61"/>
      <c r="K81" s="64"/>
      <c r="L81" s="57" t="s">
        <v>4544</v>
      </c>
      <c r="M81" s="56">
        <v>1978</v>
      </c>
      <c r="N81" s="157">
        <v>10200000</v>
      </c>
      <c r="O81" s="64">
        <f>2295000+2805000</f>
        <v>5100000</v>
      </c>
      <c r="P81" s="64">
        <v>0</v>
      </c>
      <c r="Q81" s="157">
        <f t="shared" si="10"/>
        <v>15300000</v>
      </c>
      <c r="R81" s="64">
        <v>2550000</v>
      </c>
      <c r="S81" s="64"/>
      <c r="T81" s="64"/>
      <c r="U81" s="56">
        <v>1</v>
      </c>
      <c r="V81" s="60" t="s">
        <v>1171</v>
      </c>
      <c r="W81" s="57" t="str">
        <f ca="1">IF(AB81="","En elaboración",IF(AC81="Sin iniciar","Suscrito",IF(AK81="Suspendido",AK81,IF(ISNUMBER(AN81),"Liquidado",IF(ISNUMBER(J81),"Cedido",IF(AN81="No aplica","Terminado (no se liquida)",IF(AJ81="Terminación anticipada",AJ81,IF(AND(AJ81="Terminación anticipada",I81&lt;&gt;"Otro",AN81=""),"Terminado en proceso de liquidación",IF(AND(TODAY()&gt;AH81,I81="Otro",AN81=""),"Terminado en proceso de liquidación",IF(AND(TODAY()&gt;AH81,I81="Orden de compra"),"Terminado (Orden de compra)",IF(TODAY()&gt;AH81,"Terminado (no se liquida)",IF(TODAY()&lt;=AH81,"En ejecución","En elaboración"))))))))))))</f>
        <v>Terminado (no se liquida)</v>
      </c>
      <c r="X81" s="57" t="s">
        <v>5372</v>
      </c>
      <c r="Y81" s="57" t="s">
        <v>3959</v>
      </c>
      <c r="Z81" s="57" t="s">
        <v>4545</v>
      </c>
      <c r="AA81" s="57" t="s">
        <v>1932</v>
      </c>
      <c r="AB81" s="61">
        <v>45350</v>
      </c>
      <c r="AC81" s="61">
        <v>45355</v>
      </c>
      <c r="AD81" s="61">
        <v>45458</v>
      </c>
      <c r="AE81" s="61" t="str">
        <f t="shared" si="11"/>
        <v>3 meses 12 días.</v>
      </c>
      <c r="AF81" s="61">
        <v>45538</v>
      </c>
      <c r="AG81" s="61" t="str">
        <f t="shared" si="9"/>
        <v>2 meses 19 días.</v>
      </c>
      <c r="AH81" s="61">
        <v>45538</v>
      </c>
      <c r="AI81" s="61" t="str">
        <f t="shared" si="12"/>
        <v xml:space="preserve">6 meses </v>
      </c>
      <c r="AJ81" s="61" t="str">
        <f t="shared" si="13"/>
        <v>Término Ok</v>
      </c>
      <c r="AK81" s="57"/>
      <c r="AL81" s="57"/>
      <c r="AM81" s="56"/>
      <c r="AN81" s="61"/>
    </row>
    <row r="82" spans="1:40">
      <c r="A82" s="62">
        <v>2024</v>
      </c>
      <c r="B82" s="56" t="s">
        <v>4532</v>
      </c>
      <c r="C82" s="56">
        <v>102768</v>
      </c>
      <c r="D82" s="56" t="s">
        <v>57</v>
      </c>
      <c r="E82" s="57" t="s">
        <v>4533</v>
      </c>
      <c r="F82" s="57" t="s">
        <v>4534</v>
      </c>
      <c r="G82" s="63" t="s">
        <v>97</v>
      </c>
      <c r="H82" s="57" t="s">
        <v>1168</v>
      </c>
      <c r="I82" s="57" t="s">
        <v>1169</v>
      </c>
      <c r="J82" s="61"/>
      <c r="K82" s="64"/>
      <c r="L82" s="57" t="s">
        <v>4535</v>
      </c>
      <c r="M82" s="56">
        <v>1978</v>
      </c>
      <c r="N82" s="157">
        <v>28000000</v>
      </c>
      <c r="O82" s="64">
        <v>0</v>
      </c>
      <c r="P82" s="64">
        <v>0</v>
      </c>
      <c r="Q82" s="157">
        <f t="shared" si="10"/>
        <v>28000000</v>
      </c>
      <c r="R82" s="64">
        <v>7000000</v>
      </c>
      <c r="S82" s="64"/>
      <c r="T82" s="64"/>
      <c r="U82" s="56">
        <v>1</v>
      </c>
      <c r="V82" s="60" t="s">
        <v>1171</v>
      </c>
      <c r="W82" s="57" t="str">
        <f ca="1">IF(AB82="","En elaboración",IF(AC82="Sin iniciar","Suscrito",IF(AK82="Suspendido",AK82,IF(ISNUMBER(AN82),"Liquidado",IF(ISNUMBER(J82),"Cedido",IF(AN82="No aplica","Terminado (no se liquida)",IF(AJ82="Terminación anticipada",AJ82,IF(AND(AJ82="Terminación anticipada",I82&lt;&gt;"Otro",AN82=""),"Terminado en proceso de liquidación",IF(AND(TODAY()&gt;AH82,I82="Otro",AN82=""),"Terminado en proceso de liquidación",IF(AND(TODAY()&gt;AH82,I82="Orden de compra"),"Terminado (Orden de compra)",IF(TODAY()&gt;AH82,"Terminado (no se liquida)",IF(TODAY()&lt;=AH82,"En ejecución","En elaboración"))))))))))))</f>
        <v>Terminado (no se liquida)</v>
      </c>
      <c r="X82" s="57"/>
      <c r="Y82" s="57" t="s">
        <v>4536</v>
      </c>
      <c r="Z82" s="57" t="s">
        <v>4537</v>
      </c>
      <c r="AA82" s="57" t="s">
        <v>2906</v>
      </c>
      <c r="AB82" s="61">
        <v>45350</v>
      </c>
      <c r="AC82" s="61">
        <v>45352</v>
      </c>
      <c r="AD82" s="61">
        <v>45473</v>
      </c>
      <c r="AE82" s="61" t="str">
        <f t="shared" si="11"/>
        <v xml:space="preserve">4 meses </v>
      </c>
      <c r="AF82" s="61">
        <v>45473</v>
      </c>
      <c r="AG82" s="61" t="str">
        <f t="shared" si="9"/>
        <v/>
      </c>
      <c r="AH82" s="61">
        <v>45473</v>
      </c>
      <c r="AI82" s="61" t="str">
        <f t="shared" si="12"/>
        <v xml:space="preserve">4 meses </v>
      </c>
      <c r="AJ82" s="61" t="str">
        <f t="shared" si="13"/>
        <v>Término Ok</v>
      </c>
      <c r="AK82" s="57"/>
      <c r="AL82" s="57"/>
      <c r="AM82" s="56"/>
      <c r="AN82" s="61"/>
    </row>
    <row r="83" spans="1:40">
      <c r="A83" s="62">
        <v>2024</v>
      </c>
      <c r="B83" s="56" t="s">
        <v>4522</v>
      </c>
      <c r="C83" s="56">
        <v>102415</v>
      </c>
      <c r="D83" s="56" t="s">
        <v>57</v>
      </c>
      <c r="E83" s="57" t="s">
        <v>4523</v>
      </c>
      <c r="F83" s="57" t="s">
        <v>4524</v>
      </c>
      <c r="G83" s="63" t="s">
        <v>97</v>
      </c>
      <c r="H83" s="57" t="s">
        <v>1168</v>
      </c>
      <c r="I83" s="57" t="s">
        <v>1211</v>
      </c>
      <c r="J83" s="61"/>
      <c r="K83" s="64"/>
      <c r="L83" s="57" t="s">
        <v>4525</v>
      </c>
      <c r="M83" s="56">
        <v>1978</v>
      </c>
      <c r="N83" s="157">
        <v>16000000</v>
      </c>
      <c r="O83" s="64">
        <v>8000000</v>
      </c>
      <c r="P83" s="64">
        <v>0</v>
      </c>
      <c r="Q83" s="157">
        <f t="shared" si="10"/>
        <v>24000000</v>
      </c>
      <c r="R83" s="64">
        <v>4000000</v>
      </c>
      <c r="S83" s="64"/>
      <c r="T83" s="64"/>
      <c r="U83" s="56">
        <v>1</v>
      </c>
      <c r="V83" s="60" t="s">
        <v>1171</v>
      </c>
      <c r="W83" s="57" t="str">
        <f ca="1">IF(AB83="","En elaboración",IF(AC83="Sin iniciar","Suscrito",IF(AK83="Suspendido",AK83,IF(ISNUMBER(AN83),"Liquidado",IF(ISNUMBER(J83),"Cedido",IF(AN83="No aplica","Terminado (no se liquida)",IF(AJ83="Terminación anticipada",AJ83,IF(AND(AJ83="Terminación anticipada",I83&lt;&gt;"Otro",AN83=""),"Terminado en proceso de liquidación",IF(AND(TODAY()&gt;AH83,I83="Otro",AN83=""),"Terminado en proceso de liquidación",IF(AND(TODAY()&gt;AH83,I83="Orden de compra"),"Terminado (Orden de compra)",IF(TODAY()&gt;AH83,"Terminado (no se liquida)",IF(TODAY()&lt;=AH83,"En ejecución","En elaboración"))))))))))))</f>
        <v>Terminado (no se liquida)</v>
      </c>
      <c r="X83" s="57" t="s">
        <v>5373</v>
      </c>
      <c r="Y83" s="57" t="s">
        <v>3154</v>
      </c>
      <c r="Z83" s="57" t="s">
        <v>4528</v>
      </c>
      <c r="AA83" s="57" t="s">
        <v>256</v>
      </c>
      <c r="AB83" s="61">
        <v>45350</v>
      </c>
      <c r="AC83" s="61">
        <v>45352</v>
      </c>
      <c r="AD83" s="61">
        <v>45473</v>
      </c>
      <c r="AE83" s="61" t="str">
        <f t="shared" si="11"/>
        <v xml:space="preserve">4 meses </v>
      </c>
      <c r="AF83" s="61">
        <v>45535</v>
      </c>
      <c r="AG83" s="61" t="str">
        <f t="shared" si="9"/>
        <v>2 meses 1 días.</v>
      </c>
      <c r="AH83" s="61">
        <v>45535</v>
      </c>
      <c r="AI83" s="61" t="str">
        <f t="shared" si="12"/>
        <v xml:space="preserve">6 meses </v>
      </c>
      <c r="AJ83" s="61" t="str">
        <f t="shared" si="13"/>
        <v>Término Ok</v>
      </c>
      <c r="AK83" s="57"/>
      <c r="AL83" s="57"/>
      <c r="AM83" s="56"/>
      <c r="AN83" s="61"/>
    </row>
    <row r="84" spans="1:40">
      <c r="A84" s="62">
        <v>2024</v>
      </c>
      <c r="B84" s="56" t="s">
        <v>4513</v>
      </c>
      <c r="C84" s="56">
        <v>102478</v>
      </c>
      <c r="D84" s="56" t="s">
        <v>57</v>
      </c>
      <c r="E84" s="57" t="s">
        <v>4514</v>
      </c>
      <c r="F84" s="57" t="s">
        <v>4515</v>
      </c>
      <c r="G84" s="63" t="s">
        <v>97</v>
      </c>
      <c r="H84" s="57" t="s">
        <v>1168</v>
      </c>
      <c r="I84" s="57" t="s">
        <v>1169</v>
      </c>
      <c r="J84" s="61"/>
      <c r="K84" s="64"/>
      <c r="L84" s="57" t="s">
        <v>4516</v>
      </c>
      <c r="M84" s="56">
        <v>1978</v>
      </c>
      <c r="N84" s="157">
        <v>28000000</v>
      </c>
      <c r="O84" s="64">
        <v>0</v>
      </c>
      <c r="P84" s="64">
        <v>0</v>
      </c>
      <c r="Q84" s="157">
        <f t="shared" si="10"/>
        <v>28000000</v>
      </c>
      <c r="R84" s="64">
        <v>7000000</v>
      </c>
      <c r="S84" s="64"/>
      <c r="T84" s="64"/>
      <c r="U84" s="56">
        <v>1</v>
      </c>
      <c r="V84" s="60" t="s">
        <v>1171</v>
      </c>
      <c r="W84" s="57" t="str">
        <f ca="1">IF(AB84="","En elaboración",IF(AC84="Sin iniciar","Suscrito",IF(AK84="Suspendido",AK84,IF(ISNUMBER(AN84),"Liquidado",IF(ISNUMBER(J84),"Cedido",IF(AN84="No aplica","Terminado (no se liquida)",IF(AJ84="Terminación anticipada",AJ84,IF(AND(AJ84="Terminación anticipada",I84&lt;&gt;"Otro",AN84=""),"Terminado en proceso de liquidación",IF(AND(TODAY()&gt;AH84,I84="Otro",AN84=""),"Terminado en proceso de liquidación",IF(AND(TODAY()&gt;AH84,I84="Orden de compra"),"Terminado (Orden de compra)",IF(TODAY()&gt;AH84,"Terminado (no se liquida)",IF(TODAY()&lt;=AH84,"En ejecución","En elaboración"))))))))))))</f>
        <v>Terminado (no se liquida)</v>
      </c>
      <c r="X84" s="57"/>
      <c r="Y84" s="57" t="s">
        <v>4517</v>
      </c>
      <c r="Z84" s="57" t="s">
        <v>4518</v>
      </c>
      <c r="AA84" s="57" t="s">
        <v>1374</v>
      </c>
      <c r="AB84" s="61">
        <v>45351</v>
      </c>
      <c r="AC84" s="61">
        <v>45352</v>
      </c>
      <c r="AD84" s="61">
        <v>45458</v>
      </c>
      <c r="AE84" s="61" t="str">
        <f t="shared" si="11"/>
        <v>3 meses 15 días.</v>
      </c>
      <c r="AF84" s="61">
        <v>45458</v>
      </c>
      <c r="AG84" s="61" t="str">
        <f t="shared" si="9"/>
        <v/>
      </c>
      <c r="AH84" s="61">
        <v>45458</v>
      </c>
      <c r="AI84" s="61" t="str">
        <f t="shared" si="12"/>
        <v>3 meses 15 días.</v>
      </c>
      <c r="AJ84" s="61" t="str">
        <f t="shared" si="13"/>
        <v>Término Ok</v>
      </c>
      <c r="AK84" s="57"/>
      <c r="AL84" s="57"/>
      <c r="AM84" s="56"/>
      <c r="AN84" s="61"/>
    </row>
    <row r="85" spans="1:40">
      <c r="A85" s="62">
        <v>2024</v>
      </c>
      <c r="B85" s="56" t="s">
        <v>4502</v>
      </c>
      <c r="C85" s="56">
        <v>102465</v>
      </c>
      <c r="D85" s="56" t="s">
        <v>57</v>
      </c>
      <c r="E85" s="57" t="s">
        <v>4503</v>
      </c>
      <c r="F85" s="57" t="s">
        <v>4504</v>
      </c>
      <c r="G85" s="63" t="s">
        <v>97</v>
      </c>
      <c r="H85" s="57" t="s">
        <v>1168</v>
      </c>
      <c r="I85" s="57" t="s">
        <v>1169</v>
      </c>
      <c r="J85" s="61"/>
      <c r="K85" s="64"/>
      <c r="L85" s="57" t="s">
        <v>4505</v>
      </c>
      <c r="M85" s="56">
        <v>1978</v>
      </c>
      <c r="N85" s="157">
        <v>20200000</v>
      </c>
      <c r="O85" s="64">
        <v>0</v>
      </c>
      <c r="P85" s="64">
        <v>0</v>
      </c>
      <c r="Q85" s="157">
        <f t="shared" si="10"/>
        <v>20200000</v>
      </c>
      <c r="R85" s="64">
        <v>5050000</v>
      </c>
      <c r="S85" s="64"/>
      <c r="T85" s="64"/>
      <c r="U85" s="56">
        <v>1</v>
      </c>
      <c r="V85" s="60" t="s">
        <v>1171</v>
      </c>
      <c r="W85" s="57" t="str">
        <f ca="1">IF(AB85="","En elaboración",IF(AC85="Sin iniciar","Suscrito",IF(AK85="Suspendido",AK85,IF(ISNUMBER(AN85),"Liquidado",IF(ISNUMBER(J85),"Cedido",IF(AN85="No aplica","Terminado (no se liquida)",IF(AJ85="Terminación anticipada",AJ85,IF(AND(AJ85="Terminación anticipada",I85&lt;&gt;"Otro",AN85=""),"Terminado en proceso de liquidación",IF(AND(TODAY()&gt;AH85,I85="Otro",AN85=""),"Terminado en proceso de liquidación",IF(AND(TODAY()&gt;AH85,I85="Orden de compra"),"Terminado (Orden de compra)",IF(TODAY()&gt;AH85,"Terminado (no se liquida)",IF(TODAY()&lt;=AH85,"En ejecución","En elaboración"))))))))))))</f>
        <v>Terminado (no se liquida)</v>
      </c>
      <c r="X85" s="57"/>
      <c r="Y85" s="57" t="s">
        <v>4506</v>
      </c>
      <c r="Z85" s="57" t="s">
        <v>4507</v>
      </c>
      <c r="AA85" s="57" t="s">
        <v>2906</v>
      </c>
      <c r="AB85" s="61">
        <v>45350</v>
      </c>
      <c r="AC85" s="61">
        <v>45352</v>
      </c>
      <c r="AD85" s="61">
        <v>45458</v>
      </c>
      <c r="AE85" s="61" t="str">
        <f t="shared" si="11"/>
        <v>3 meses 15 días.</v>
      </c>
      <c r="AF85" s="61">
        <v>45458</v>
      </c>
      <c r="AG85" s="61" t="str">
        <f t="shared" si="9"/>
        <v/>
      </c>
      <c r="AH85" s="61">
        <v>45458</v>
      </c>
      <c r="AI85" s="61" t="str">
        <f t="shared" si="12"/>
        <v>3 meses 15 días.</v>
      </c>
      <c r="AJ85" s="61" t="str">
        <f t="shared" si="13"/>
        <v>Término Ok</v>
      </c>
      <c r="AK85" s="57"/>
      <c r="AL85" s="57"/>
      <c r="AM85" s="56"/>
      <c r="AN85" s="61"/>
    </row>
    <row r="86" spans="1:40">
      <c r="A86" s="62">
        <v>2024</v>
      </c>
      <c r="B86" s="56" t="s">
        <v>4494</v>
      </c>
      <c r="C86" s="56">
        <v>102287</v>
      </c>
      <c r="D86" s="56" t="s">
        <v>57</v>
      </c>
      <c r="E86" s="57" t="s">
        <v>4495</v>
      </c>
      <c r="F86" s="57" t="s">
        <v>4496</v>
      </c>
      <c r="G86" s="63" t="s">
        <v>97</v>
      </c>
      <c r="H86" s="57" t="s">
        <v>1168</v>
      </c>
      <c r="I86" s="57" t="s">
        <v>1211</v>
      </c>
      <c r="J86" s="61"/>
      <c r="K86" s="64"/>
      <c r="L86" s="57" t="s">
        <v>4497</v>
      </c>
      <c r="M86" s="56">
        <v>1978</v>
      </c>
      <c r="N86" s="157">
        <v>10200000</v>
      </c>
      <c r="O86" s="64">
        <v>2295000</v>
      </c>
      <c r="P86" s="64">
        <v>0</v>
      </c>
      <c r="Q86" s="157">
        <f t="shared" si="10"/>
        <v>12495000</v>
      </c>
      <c r="R86" s="64">
        <v>2550000</v>
      </c>
      <c r="S86" s="64"/>
      <c r="T86" s="64"/>
      <c r="U86" s="56">
        <v>1</v>
      </c>
      <c r="V86" s="60" t="s">
        <v>1171</v>
      </c>
      <c r="W86" s="57" t="str">
        <f ca="1">IF(AB86="","En elaboración",IF(AC86="Sin iniciar","Suscrito",IF(AK86="Suspendido",AK86,IF(ISNUMBER(AN86),"Liquidado",IF(ISNUMBER(J86),"Cedido",IF(AN86="No aplica","Terminado (no se liquida)",IF(AJ86="Terminación anticipada",AJ86,IF(AND(AJ86="Terminación anticipada",I86&lt;&gt;"Otro",AN86=""),"Terminado en proceso de liquidación",IF(AND(TODAY()&gt;AH86,I86="Otro",AN86=""),"Terminado en proceso de liquidación",IF(AND(TODAY()&gt;AH86,I86="Orden de compra"),"Terminado (Orden de compra)",IF(TODAY()&gt;AH86,"Terminado (no se liquida)",IF(TODAY()&lt;=AH86,"En ejecución","En elaboración"))))))))))))</f>
        <v>Terminado (no se liquida)</v>
      </c>
      <c r="X86" s="57" t="s">
        <v>5374</v>
      </c>
      <c r="Y86" s="57" t="s">
        <v>3959</v>
      </c>
      <c r="Z86" s="57" t="s">
        <v>4498</v>
      </c>
      <c r="AA86" s="57" t="s">
        <v>1932</v>
      </c>
      <c r="AB86" s="61">
        <v>45350</v>
      </c>
      <c r="AC86" s="61">
        <v>45355</v>
      </c>
      <c r="AD86" s="61">
        <v>45458</v>
      </c>
      <c r="AE86" s="61" t="str">
        <f t="shared" si="11"/>
        <v>3 meses 12 días.</v>
      </c>
      <c r="AF86" s="61">
        <v>45503</v>
      </c>
      <c r="AG86" s="61" t="str">
        <f t="shared" si="9"/>
        <v>1 meses 15 días.</v>
      </c>
      <c r="AH86" s="61">
        <v>45503</v>
      </c>
      <c r="AI86" s="61" t="str">
        <f t="shared" si="12"/>
        <v>4 meses 27 días.</v>
      </c>
      <c r="AJ86" s="61" t="str">
        <f t="shared" si="13"/>
        <v>Término Ok</v>
      </c>
      <c r="AK86" s="57"/>
      <c r="AL86" s="57"/>
      <c r="AM86" s="56"/>
      <c r="AN86" s="61"/>
    </row>
    <row r="87" spans="1:40">
      <c r="A87" s="62">
        <v>2024</v>
      </c>
      <c r="B87" s="56" t="s">
        <v>4485</v>
      </c>
      <c r="C87" s="56">
        <v>102470</v>
      </c>
      <c r="D87" s="56" t="s">
        <v>57</v>
      </c>
      <c r="E87" s="57" t="s">
        <v>4486</v>
      </c>
      <c r="F87" s="57" t="s">
        <v>4487</v>
      </c>
      <c r="G87" s="63" t="s">
        <v>97</v>
      </c>
      <c r="H87" s="57" t="s">
        <v>1168</v>
      </c>
      <c r="I87" s="57" t="s">
        <v>1169</v>
      </c>
      <c r="J87" s="61"/>
      <c r="K87" s="64"/>
      <c r="L87" s="57" t="s">
        <v>4488</v>
      </c>
      <c r="M87" s="56">
        <v>1978</v>
      </c>
      <c r="N87" s="157">
        <v>28000000</v>
      </c>
      <c r="O87" s="64">
        <f>6066667+7933333</f>
        <v>14000000</v>
      </c>
      <c r="P87" s="64">
        <v>0</v>
      </c>
      <c r="Q87" s="157">
        <f t="shared" si="10"/>
        <v>42000000</v>
      </c>
      <c r="R87" s="64">
        <v>7000000</v>
      </c>
      <c r="S87" s="64"/>
      <c r="T87" s="64"/>
      <c r="U87" s="56">
        <v>1</v>
      </c>
      <c r="V87" s="60" t="s">
        <v>1171</v>
      </c>
      <c r="W87" s="57" t="str">
        <f ca="1">IF(AB87="","En elaboración",IF(AC87="Sin iniciar","Suscrito",IF(AK87="Suspendido",AK87,IF(ISNUMBER(AN87),"Liquidado",IF(ISNUMBER(J87),"Cedido",IF(AN87="No aplica","Terminado (no se liquida)",IF(AJ87="Terminación anticipada",AJ87,IF(AND(AJ87="Terminación anticipada",I87&lt;&gt;"Otro",AN87=""),"Terminado en proceso de liquidación",IF(AND(TODAY()&gt;AH87,I87="Otro",AN87=""),"Terminado en proceso de liquidación",IF(AND(TODAY()&gt;AH87,I87="Orden de compra"),"Terminado (Orden de compra)",IF(TODAY()&gt;AH87,"Terminado (no se liquida)",IF(TODAY()&lt;=AH87,"En ejecución","En elaboración"))))))))))))</f>
        <v>Terminado (no se liquida)</v>
      </c>
      <c r="X87" s="57" t="s">
        <v>5375</v>
      </c>
      <c r="Y87" s="57" t="s">
        <v>4398</v>
      </c>
      <c r="Z87" s="57" t="s">
        <v>4489</v>
      </c>
      <c r="AA87" s="57" t="s">
        <v>3569</v>
      </c>
      <c r="AB87" s="61">
        <v>45351</v>
      </c>
      <c r="AC87" s="61">
        <v>45356</v>
      </c>
      <c r="AD87" s="61">
        <v>45458</v>
      </c>
      <c r="AE87" s="61" t="str">
        <f t="shared" si="11"/>
        <v>3 meses 11 días.</v>
      </c>
      <c r="AF87" s="61">
        <v>45539</v>
      </c>
      <c r="AG87" s="61" t="str">
        <f t="shared" si="9"/>
        <v>2 meses 20 días.</v>
      </c>
      <c r="AH87" s="61">
        <v>45539</v>
      </c>
      <c r="AI87" s="61" t="str">
        <f t="shared" si="12"/>
        <v xml:space="preserve">6 meses </v>
      </c>
      <c r="AJ87" s="61" t="str">
        <f t="shared" si="13"/>
        <v>Término Ok</v>
      </c>
      <c r="AK87" s="57"/>
      <c r="AL87" s="57"/>
      <c r="AM87" s="56"/>
      <c r="AN87" s="61"/>
    </row>
    <row r="88" spans="1:40">
      <c r="A88" s="62">
        <v>2024</v>
      </c>
      <c r="B88" s="56" t="s">
        <v>4476</v>
      </c>
      <c r="C88" s="56">
        <v>102318</v>
      </c>
      <c r="D88" s="56" t="s">
        <v>57</v>
      </c>
      <c r="E88" s="57" t="s">
        <v>4477</v>
      </c>
      <c r="F88" s="57" t="s">
        <v>4478</v>
      </c>
      <c r="G88" s="63" t="s">
        <v>97</v>
      </c>
      <c r="H88" s="57" t="s">
        <v>1168</v>
      </c>
      <c r="I88" s="57" t="s">
        <v>1169</v>
      </c>
      <c r="J88" s="61"/>
      <c r="K88" s="64"/>
      <c r="L88" s="57" t="s">
        <v>4479</v>
      </c>
      <c r="M88" s="56">
        <v>1978</v>
      </c>
      <c r="N88" s="157">
        <v>20200000</v>
      </c>
      <c r="O88" s="64">
        <f>4208333+5891667</f>
        <v>10100000</v>
      </c>
      <c r="P88" s="64">
        <v>0</v>
      </c>
      <c r="Q88" s="157">
        <f t="shared" si="10"/>
        <v>30300000</v>
      </c>
      <c r="R88" s="64">
        <v>5050000</v>
      </c>
      <c r="S88" s="64"/>
      <c r="T88" s="64"/>
      <c r="U88" s="56">
        <v>1</v>
      </c>
      <c r="V88" s="60" t="s">
        <v>1171</v>
      </c>
      <c r="W88" s="57" t="str">
        <f ca="1">IF(AB88="","En elaboración",IF(AC88="Sin iniciar","Suscrito",IF(AK88="Suspendido",AK88,IF(ISNUMBER(AN88),"Liquidado",IF(ISNUMBER(J88),"Cedido",IF(AN88="No aplica","Terminado (no se liquida)",IF(AJ88="Terminación anticipada",AJ88,IF(AND(AJ88="Terminación anticipada",I88&lt;&gt;"Otro",AN88=""),"Terminado en proceso de liquidación",IF(AND(TODAY()&gt;AH88,I88="Otro",AN88=""),"Terminado en proceso de liquidación",IF(AND(TODAY()&gt;AH88,I88="Orden de compra"),"Terminado (Orden de compra)",IF(TODAY()&gt;AH88,"Terminado (no se liquida)",IF(TODAY()&lt;=AH88,"En ejecución","En elaboración"))))))))))))</f>
        <v>Terminado (no se liquida)</v>
      </c>
      <c r="X88" s="57" t="s">
        <v>5376</v>
      </c>
      <c r="Y88" s="57" t="s">
        <v>4480</v>
      </c>
      <c r="Z88" s="57" t="s">
        <v>4481</v>
      </c>
      <c r="AA88" s="57" t="s">
        <v>3569</v>
      </c>
      <c r="AB88" s="61">
        <v>45351</v>
      </c>
      <c r="AC88" s="61">
        <v>45356</v>
      </c>
      <c r="AD88" s="61">
        <v>45458</v>
      </c>
      <c r="AE88" s="61" t="str">
        <f t="shared" si="11"/>
        <v>3 meses 11 días.</v>
      </c>
      <c r="AF88" s="61">
        <v>45539</v>
      </c>
      <c r="AG88" s="61" t="str">
        <f t="shared" ref="AG88:AG124" si="14">IF(AD88="Sin iniciar","",IF(DATEDIF(AD88,AF88-AM88,"y")=0,"",DATEDIF(AD88,AF88-AM88,"y")&amp;" años ")&amp;IF(DATEDIF(AD88,AF88-AM88,"ym")=0,"",DATEDIF(AD88,AF88-AM88,"ym")&amp;" meses ")&amp;IF(DATEDIF(AD88,AF88-AM88,"md")=0,"",DATEDIF(AD88,AF88-AM88,"md")&amp;" días."))</f>
        <v>2 meses 20 días.</v>
      </c>
      <c r="AH88" s="61">
        <v>45539</v>
      </c>
      <c r="AI88" s="61" t="str">
        <f t="shared" si="12"/>
        <v xml:space="preserve">6 meses </v>
      </c>
      <c r="AJ88" s="61" t="str">
        <f t="shared" si="13"/>
        <v>Término Ok</v>
      </c>
      <c r="AK88" s="57"/>
      <c r="AL88" s="57"/>
      <c r="AM88" s="56"/>
      <c r="AN88" s="61"/>
    </row>
    <row r="89" spans="1:40">
      <c r="A89" s="62">
        <v>2024</v>
      </c>
      <c r="B89" s="56" t="s">
        <v>4466</v>
      </c>
      <c r="C89" s="56">
        <v>102397</v>
      </c>
      <c r="D89" s="56" t="s">
        <v>57</v>
      </c>
      <c r="E89" s="57" t="s">
        <v>4467</v>
      </c>
      <c r="F89" s="57" t="s">
        <v>4468</v>
      </c>
      <c r="G89" s="63" t="s">
        <v>97</v>
      </c>
      <c r="H89" s="57" t="s">
        <v>1168</v>
      </c>
      <c r="I89" s="57" t="s">
        <v>1211</v>
      </c>
      <c r="J89" s="61"/>
      <c r="K89" s="64"/>
      <c r="L89" s="57" t="s">
        <v>4469</v>
      </c>
      <c r="M89" s="56">
        <v>1978</v>
      </c>
      <c r="N89" s="157">
        <v>16000000</v>
      </c>
      <c r="O89" s="64">
        <v>0</v>
      </c>
      <c r="P89" s="64">
        <v>0</v>
      </c>
      <c r="Q89" s="157">
        <f t="shared" si="10"/>
        <v>16000000</v>
      </c>
      <c r="R89" s="64">
        <v>4000000</v>
      </c>
      <c r="S89" s="64"/>
      <c r="T89" s="64"/>
      <c r="U89" s="56">
        <v>1</v>
      </c>
      <c r="V89" s="60" t="s">
        <v>1171</v>
      </c>
      <c r="W89" s="57" t="str">
        <f ca="1">IF(AB89="","En elaboración",IF(AC89="Sin iniciar","Suscrito",IF(AK89="Suspendido",AK89,IF(ISNUMBER(AN89),"Liquidado",IF(ISNUMBER(J89),"Cedido",IF(AN89="No aplica","Terminado (no se liquida)",IF(AJ89="Terminación anticipada",AJ89,IF(AND(AJ89="Terminación anticipada",I89&lt;&gt;"Otro",AN89=""),"Terminado en proceso de liquidación",IF(AND(TODAY()&gt;AH89,I89="Otro",AN89=""),"Terminado en proceso de liquidación",IF(AND(TODAY()&gt;AH89,I89="Orden de compra"),"Terminado (Orden de compra)",IF(TODAY()&gt;AH89,"Terminado (no se liquida)",IF(TODAY()&lt;=AH89,"En ejecución","En elaboración"))))))))))))</f>
        <v>Terminado (no se liquida)</v>
      </c>
      <c r="X89" s="57"/>
      <c r="Y89" s="57" t="s">
        <v>4471</v>
      </c>
      <c r="Z89" s="57" t="s">
        <v>4472</v>
      </c>
      <c r="AA89" s="57" t="s">
        <v>116</v>
      </c>
      <c r="AB89" s="61">
        <v>45351</v>
      </c>
      <c r="AC89" s="61">
        <v>45356</v>
      </c>
      <c r="AD89" s="61">
        <v>45458</v>
      </c>
      <c r="AE89" s="61" t="str">
        <f t="shared" si="11"/>
        <v>3 meses 11 días.</v>
      </c>
      <c r="AF89" s="61">
        <v>45458</v>
      </c>
      <c r="AG89" s="61" t="str">
        <f t="shared" si="14"/>
        <v/>
      </c>
      <c r="AH89" s="61">
        <v>45458</v>
      </c>
      <c r="AI89" s="61" t="str">
        <f t="shared" si="12"/>
        <v>3 meses 11 días.</v>
      </c>
      <c r="AJ89" s="61" t="str">
        <f t="shared" si="13"/>
        <v>Término Ok</v>
      </c>
      <c r="AK89" s="57"/>
      <c r="AL89" s="57"/>
      <c r="AM89" s="56"/>
      <c r="AN89" s="61"/>
    </row>
    <row r="90" spans="1:40">
      <c r="A90" s="62">
        <v>2024</v>
      </c>
      <c r="B90" s="56" t="s">
        <v>4456</v>
      </c>
      <c r="C90" s="56">
        <v>102393</v>
      </c>
      <c r="D90" s="56" t="s">
        <v>57</v>
      </c>
      <c r="E90" s="57" t="s">
        <v>4457</v>
      </c>
      <c r="F90" s="57" t="s">
        <v>4458</v>
      </c>
      <c r="G90" s="63" t="s">
        <v>97</v>
      </c>
      <c r="H90" s="57" t="s">
        <v>1168</v>
      </c>
      <c r="I90" s="57" t="s">
        <v>1169</v>
      </c>
      <c r="J90" s="61"/>
      <c r="K90" s="64"/>
      <c r="L90" s="57" t="s">
        <v>4459</v>
      </c>
      <c r="M90" s="56">
        <v>1977</v>
      </c>
      <c r="N90" s="157">
        <v>28000000</v>
      </c>
      <c r="O90" s="64">
        <f>7000000+7000000</f>
        <v>14000000</v>
      </c>
      <c r="P90" s="64">
        <v>0</v>
      </c>
      <c r="Q90" s="157">
        <f t="shared" si="10"/>
        <v>42000000</v>
      </c>
      <c r="R90" s="64">
        <v>7000000</v>
      </c>
      <c r="S90" s="64"/>
      <c r="T90" s="64"/>
      <c r="U90" s="56">
        <v>1</v>
      </c>
      <c r="V90" s="60" t="s">
        <v>1171</v>
      </c>
      <c r="W90" s="57" t="str">
        <f ca="1">IF(AB90="","En elaboración",IF(AC90="Sin iniciar","Suscrito",IF(AK90="Suspendido",AK90,IF(ISNUMBER(AN90),"Liquidado",IF(ISNUMBER(J90),"Cedido",IF(AN90="No aplica","Terminado (no se liquida)",IF(AJ90="Terminación anticipada",AJ90,IF(AND(AJ90="Terminación anticipada",I90&lt;&gt;"Otro",AN90=""),"Terminado en proceso de liquidación",IF(AND(TODAY()&gt;AH90,I90="Otro",AN90=""),"Terminado en proceso de liquidación",IF(AND(TODAY()&gt;AH90,I90="Orden de compra"),"Terminado (Orden de compra)",IF(TODAY()&gt;AH90,"Terminado (no se liquida)",IF(TODAY()&lt;=AH90,"En ejecución","En elaboración"))))))))))))</f>
        <v>Terminado (no se liquida)</v>
      </c>
      <c r="X90" s="57" t="s">
        <v>5377</v>
      </c>
      <c r="Y90" s="57" t="s">
        <v>4460</v>
      </c>
      <c r="Z90" s="57" t="s">
        <v>4461</v>
      </c>
      <c r="AA90" s="57" t="s">
        <v>145</v>
      </c>
      <c r="AB90" s="61">
        <v>45351</v>
      </c>
      <c r="AC90" s="61">
        <v>45352</v>
      </c>
      <c r="AD90" s="61">
        <v>45458</v>
      </c>
      <c r="AE90" s="61" t="str">
        <f t="shared" si="11"/>
        <v>3 meses 15 días.</v>
      </c>
      <c r="AF90" s="61">
        <v>45534</v>
      </c>
      <c r="AG90" s="61" t="str">
        <f t="shared" si="14"/>
        <v>2 meses 15 días.</v>
      </c>
      <c r="AH90" s="61">
        <v>45534</v>
      </c>
      <c r="AI90" s="61" t="str">
        <f t="shared" si="12"/>
        <v>5 meses 30 días.</v>
      </c>
      <c r="AJ90" s="61" t="str">
        <f t="shared" si="13"/>
        <v>Término Ok</v>
      </c>
      <c r="AK90" s="57"/>
      <c r="AL90" s="57"/>
      <c r="AM90" s="56"/>
      <c r="AN90" s="61"/>
    </row>
    <row r="91" spans="1:40">
      <c r="A91" s="62">
        <v>2024</v>
      </c>
      <c r="B91" s="56" t="s">
        <v>4446</v>
      </c>
      <c r="C91" s="56">
        <v>102472</v>
      </c>
      <c r="D91" s="56" t="s">
        <v>57</v>
      </c>
      <c r="E91" s="57" t="s">
        <v>4447</v>
      </c>
      <c r="F91" s="57" t="s">
        <v>4448</v>
      </c>
      <c r="G91" s="63" t="s">
        <v>97</v>
      </c>
      <c r="H91" s="57" t="s">
        <v>1168</v>
      </c>
      <c r="I91" s="57" t="s">
        <v>1169</v>
      </c>
      <c r="J91" s="61"/>
      <c r="K91" s="64"/>
      <c r="L91" s="57" t="s">
        <v>4449</v>
      </c>
      <c r="M91" s="56">
        <v>1978</v>
      </c>
      <c r="N91" s="157">
        <v>28000000</v>
      </c>
      <c r="O91" s="64">
        <v>0</v>
      </c>
      <c r="P91" s="64">
        <v>0</v>
      </c>
      <c r="Q91" s="157">
        <f t="shared" si="10"/>
        <v>28000000</v>
      </c>
      <c r="R91" s="64">
        <v>7000000</v>
      </c>
      <c r="S91" s="64"/>
      <c r="T91" s="64"/>
      <c r="U91" s="56">
        <v>1</v>
      </c>
      <c r="V91" s="60" t="s">
        <v>1171</v>
      </c>
      <c r="W91" s="57" t="str">
        <f ca="1">IF(AB91="","En elaboración",IF(AC91="Sin iniciar","Suscrito",IF(AK91="Suspendido",AK91,IF(ISNUMBER(AN91),"Liquidado",IF(ISNUMBER(J91),"Cedido",IF(AN91="No aplica","Terminado (no se liquida)",IF(AJ91="Terminación anticipada",AJ91,IF(AND(AJ91="Terminación anticipada",I91&lt;&gt;"Otro",AN91=""),"Terminado en proceso de liquidación",IF(AND(TODAY()&gt;AH91,I91="Otro",AN91=""),"Terminado en proceso de liquidación",IF(AND(TODAY()&gt;AH91,I91="Orden de compra"),"Terminado (Orden de compra)",IF(TODAY()&gt;AH91,"Terminado (no se liquida)",IF(TODAY()&lt;=AH91,"En ejecución","En elaboración"))))))))))))</f>
        <v>Terminado (no se liquida)</v>
      </c>
      <c r="X91" s="57"/>
      <c r="Y91" s="57" t="s">
        <v>4450</v>
      </c>
      <c r="Z91" s="57" t="s">
        <v>4451</v>
      </c>
      <c r="AA91" s="57" t="s">
        <v>116</v>
      </c>
      <c r="AB91" s="61">
        <v>45355</v>
      </c>
      <c r="AC91" s="61">
        <v>45356</v>
      </c>
      <c r="AD91" s="61">
        <v>45458</v>
      </c>
      <c r="AE91" s="61" t="str">
        <f t="shared" si="11"/>
        <v>3 meses 11 días.</v>
      </c>
      <c r="AF91" s="61">
        <v>45458</v>
      </c>
      <c r="AG91" s="61" t="str">
        <f t="shared" si="14"/>
        <v/>
      </c>
      <c r="AH91" s="61">
        <v>45458</v>
      </c>
      <c r="AI91" s="61" t="str">
        <f t="shared" si="12"/>
        <v>3 meses 11 días.</v>
      </c>
      <c r="AJ91" s="61" t="str">
        <f t="shared" si="13"/>
        <v>Término Ok</v>
      </c>
      <c r="AK91" s="57"/>
      <c r="AL91" s="57"/>
      <c r="AM91" s="56"/>
      <c r="AN91" s="61"/>
    </row>
    <row r="92" spans="1:40">
      <c r="A92" s="62">
        <v>2024</v>
      </c>
      <c r="B92" s="65" t="s">
        <v>4437</v>
      </c>
      <c r="C92" s="56">
        <v>102287</v>
      </c>
      <c r="D92" s="56" t="s">
        <v>57</v>
      </c>
      <c r="E92" s="57" t="s">
        <v>4438</v>
      </c>
      <c r="F92" s="57" t="s">
        <v>4439</v>
      </c>
      <c r="G92" s="63" t="s">
        <v>97</v>
      </c>
      <c r="H92" s="57" t="s">
        <v>1168</v>
      </c>
      <c r="I92" s="57" t="s">
        <v>1211</v>
      </c>
      <c r="J92" s="61">
        <v>45356</v>
      </c>
      <c r="K92" s="64">
        <v>10200000</v>
      </c>
      <c r="L92" s="57" t="s">
        <v>5378</v>
      </c>
      <c r="M92" s="56">
        <v>1978</v>
      </c>
      <c r="N92" s="157">
        <v>10200000</v>
      </c>
      <c r="O92" s="64">
        <v>0</v>
      </c>
      <c r="P92" s="64">
        <v>0</v>
      </c>
      <c r="Q92" s="157">
        <f t="shared" si="10"/>
        <v>10200000</v>
      </c>
      <c r="R92" s="64">
        <v>2550000</v>
      </c>
      <c r="S92" s="64"/>
      <c r="T92" s="64"/>
      <c r="U92" s="56">
        <v>1</v>
      </c>
      <c r="V92" s="60" t="s">
        <v>1171</v>
      </c>
      <c r="W92" s="57" t="str">
        <f ca="1">IF(AB92="","En elaboración",IF(AC92="Sin iniciar","Suscrito",IF(AK92="Suspendido",AK92,IF(ISNUMBER(AN92),"Liquidado",IF(ISNUMBER(J92),"Cedido",IF(AN92="No aplica","Terminado (no se liquida)",IF(AJ92="Terminación anticipada",AJ92,IF(AND(AJ92="Terminación anticipada",I92&lt;&gt;"Otro",AN92=""),"Terminado en proceso de liquidación",IF(AND(TODAY()&gt;AH92,I92="Otro",AN92=""),"Terminado en proceso de liquidación",IF(AND(TODAY()&gt;AH92,I92="Orden de compra"),"Terminado (Orden de compra)",IF(TODAY()&gt;AH92,"Terminado (no se liquida)",IF(TODAY()&lt;=AH92,"En ejecución","En elaboración"))))))))))))</f>
        <v>Cedido</v>
      </c>
      <c r="X92" s="57" t="s">
        <v>5379</v>
      </c>
      <c r="Y92" s="57" t="s">
        <v>3959</v>
      </c>
      <c r="Z92" s="57" t="s">
        <v>4442</v>
      </c>
      <c r="AA92" s="57" t="s">
        <v>1932</v>
      </c>
      <c r="AB92" s="61">
        <v>45351</v>
      </c>
      <c r="AC92" s="61">
        <v>45356</v>
      </c>
      <c r="AD92" s="61">
        <v>45458</v>
      </c>
      <c r="AE92" s="61" t="str">
        <f t="shared" si="11"/>
        <v>3 meses 11 días.</v>
      </c>
      <c r="AF92" s="61">
        <v>45458</v>
      </c>
      <c r="AG92" s="61" t="str">
        <f t="shared" si="14"/>
        <v/>
      </c>
      <c r="AH92" s="61">
        <v>45458</v>
      </c>
      <c r="AI92" s="61" t="str">
        <f t="shared" si="12"/>
        <v>3 meses 11 días.</v>
      </c>
      <c r="AJ92" s="61" t="str">
        <f t="shared" si="13"/>
        <v>Término Ok</v>
      </c>
      <c r="AK92" s="57"/>
      <c r="AL92" s="57"/>
      <c r="AM92" s="56"/>
      <c r="AN92" s="61"/>
    </row>
    <row r="93" spans="1:40">
      <c r="A93" s="62">
        <v>2024</v>
      </c>
      <c r="B93" s="65" t="s">
        <v>5380</v>
      </c>
      <c r="C93" s="56">
        <v>102287</v>
      </c>
      <c r="D93" s="56" t="s">
        <v>57</v>
      </c>
      <c r="E93" s="57" t="s">
        <v>4438</v>
      </c>
      <c r="F93" s="57" t="s">
        <v>4439</v>
      </c>
      <c r="G93" s="63" t="s">
        <v>97</v>
      </c>
      <c r="H93" s="57" t="s">
        <v>1168</v>
      </c>
      <c r="I93" s="57" t="s">
        <v>1211</v>
      </c>
      <c r="J93" s="61"/>
      <c r="K93" s="64"/>
      <c r="L93" s="57" t="s">
        <v>4440</v>
      </c>
      <c r="M93" s="56">
        <v>1978</v>
      </c>
      <c r="N93" s="157">
        <v>10200000</v>
      </c>
      <c r="O93" s="64">
        <v>2210000</v>
      </c>
      <c r="P93" s="64">
        <v>0</v>
      </c>
      <c r="Q93" s="157">
        <f t="shared" si="10"/>
        <v>12410000</v>
      </c>
      <c r="R93" s="64">
        <v>2550000</v>
      </c>
      <c r="S93" s="64"/>
      <c r="T93" s="64"/>
      <c r="U93" s="56">
        <v>1</v>
      </c>
      <c r="V93" s="60" t="s">
        <v>1171</v>
      </c>
      <c r="W93" s="57" t="str">
        <f ca="1">IF(AB93="","En elaboración",IF(AC93="Sin iniciar","Suscrito",IF(AK93="Suspendido",AK93,IF(ISNUMBER(AN93),"Liquidado",IF(ISNUMBER(J93),"Cedido",IF(AN93="No aplica","Terminado (no se liquida)",IF(AJ93="Terminación anticipada",AJ93,IF(AND(AJ93="Terminación anticipada",I93&lt;&gt;"Otro",AN93=""),"Terminado en proceso de liquidación",IF(AND(TODAY()&gt;AH93,I93="Otro",AN93=""),"Terminado en proceso de liquidación",IF(AND(TODAY()&gt;AH93,I93="Orden de compra"),"Terminado (Orden de compra)",IF(TODAY()&gt;AH93,"Terminado (no se liquida)",IF(TODAY()&lt;=AH93,"En ejecución","En elaboración"))))))))))))</f>
        <v>Terminado (no se liquida)</v>
      </c>
      <c r="X93" s="142" t="s">
        <v>5381</v>
      </c>
      <c r="Y93" s="57" t="s">
        <v>3959</v>
      </c>
      <c r="Z93" s="57" t="s">
        <v>4442</v>
      </c>
      <c r="AA93" s="57" t="s">
        <v>1932</v>
      </c>
      <c r="AB93" s="61">
        <v>45351</v>
      </c>
      <c r="AC93" s="61">
        <v>45356</v>
      </c>
      <c r="AD93" s="61">
        <v>45458</v>
      </c>
      <c r="AE93" s="61" t="str">
        <f t="shared" si="11"/>
        <v>3 meses 11 días.</v>
      </c>
      <c r="AF93" s="61">
        <v>45503</v>
      </c>
      <c r="AG93" s="61" t="str">
        <f t="shared" si="14"/>
        <v>1 meses 15 días.</v>
      </c>
      <c r="AH93" s="61">
        <v>45503</v>
      </c>
      <c r="AI93" s="61" t="str">
        <f t="shared" si="12"/>
        <v>4 meses 26 días.</v>
      </c>
      <c r="AJ93" s="61" t="str">
        <f t="shared" si="13"/>
        <v>Término Ok</v>
      </c>
      <c r="AK93" s="57"/>
      <c r="AL93" s="57"/>
      <c r="AM93" s="56"/>
      <c r="AN93" s="61"/>
    </row>
    <row r="94" spans="1:40">
      <c r="A94" s="62">
        <v>2024</v>
      </c>
      <c r="B94" s="56" t="s">
        <v>5382</v>
      </c>
      <c r="C94" s="56" t="s">
        <v>77</v>
      </c>
      <c r="D94" s="56" t="s">
        <v>57</v>
      </c>
      <c r="E94" s="57" t="s">
        <v>5383</v>
      </c>
      <c r="F94" s="57" t="s">
        <v>5384</v>
      </c>
      <c r="G94" s="63" t="s">
        <v>97</v>
      </c>
      <c r="H94" s="57" t="s">
        <v>250</v>
      </c>
      <c r="I94" s="57" t="s">
        <v>62</v>
      </c>
      <c r="J94" s="61"/>
      <c r="K94" s="64"/>
      <c r="L94" s="57" t="s">
        <v>5385</v>
      </c>
      <c r="M94" s="56" t="s">
        <v>65</v>
      </c>
      <c r="N94" s="157">
        <v>0</v>
      </c>
      <c r="O94" s="64">
        <v>0</v>
      </c>
      <c r="P94" s="64">
        <v>0</v>
      </c>
      <c r="Q94" s="157">
        <f t="shared" si="10"/>
        <v>0</v>
      </c>
      <c r="R94" s="64" t="s">
        <v>66</v>
      </c>
      <c r="S94" s="64"/>
      <c r="T94" s="64"/>
      <c r="U94" s="56" t="s">
        <v>77</v>
      </c>
      <c r="V94" s="64" t="s">
        <v>101</v>
      </c>
      <c r="W94" s="57" t="str">
        <f ca="1">IF(AB94="","En elaboración",IF(AC94="Sin iniciar","Suscrito",IF(AK94="Suspendido",AK94,IF(ISNUMBER(AN94),"Liquidado",IF(ISNUMBER(J94),"Cedido",IF(AN94="No aplica","Terminado (no se liquida)",IF(AJ94="Terminación anticipada",AJ94,IF(AND(AJ94="Terminación anticipada",I94&lt;&gt;"Otro",AN94=""),"Terminado en proceso de liquidación",IF(AND(TODAY()&gt;AH94,I94="Otro",AN94=""),"Terminado en proceso de liquidación",IF(AND(TODAY()&gt;AH94,I94="Orden de compra"),"Terminado (Orden de compra)",IF(TODAY()&gt;AH94,"Terminado (no se liquida)",IF(TODAY()&lt;=AH94,"En ejecución","En elaboración"))))))))))))</f>
        <v>Suscrito</v>
      </c>
      <c r="X94" s="57"/>
      <c r="Y94" s="57" t="s">
        <v>5386</v>
      </c>
      <c r="Z94" s="57" t="s">
        <v>5387</v>
      </c>
      <c r="AA94" s="57" t="s">
        <v>256</v>
      </c>
      <c r="AB94" s="61">
        <v>45351</v>
      </c>
      <c r="AC94" s="61" t="s">
        <v>5208</v>
      </c>
      <c r="AD94" s="61" t="s">
        <v>5208</v>
      </c>
      <c r="AE94" s="61" t="str">
        <f t="shared" si="11"/>
        <v/>
      </c>
      <c r="AF94" s="61" t="s">
        <v>5208</v>
      </c>
      <c r="AG94" s="61" t="str">
        <f t="shared" si="14"/>
        <v/>
      </c>
      <c r="AH94" s="61" t="s">
        <v>5208</v>
      </c>
      <c r="AI94" s="61" t="str">
        <f t="shared" si="12"/>
        <v/>
      </c>
      <c r="AJ94" s="61" t="str">
        <f t="shared" si="13"/>
        <v>Sin iniciar</v>
      </c>
      <c r="AK94" s="57"/>
      <c r="AL94" s="57"/>
      <c r="AM94" s="56"/>
      <c r="AN94" s="61"/>
    </row>
    <row r="95" spans="1:40">
      <c r="A95" s="62">
        <v>2024</v>
      </c>
      <c r="B95" s="56" t="s">
        <v>4428</v>
      </c>
      <c r="C95" s="56">
        <v>102287</v>
      </c>
      <c r="D95" s="56" t="s">
        <v>57</v>
      </c>
      <c r="E95" s="57" t="s">
        <v>4429</v>
      </c>
      <c r="F95" s="57" t="s">
        <v>4430</v>
      </c>
      <c r="G95" s="63" t="s">
        <v>97</v>
      </c>
      <c r="H95" s="57" t="s">
        <v>1168</v>
      </c>
      <c r="I95" s="57" t="s">
        <v>1211</v>
      </c>
      <c r="J95" s="61"/>
      <c r="K95" s="64"/>
      <c r="L95" s="57" t="s">
        <v>4431</v>
      </c>
      <c r="M95" s="56">
        <v>1978</v>
      </c>
      <c r="N95" s="157">
        <v>10200000</v>
      </c>
      <c r="O95" s="64">
        <f>2380000+2720000</f>
        <v>5100000</v>
      </c>
      <c r="P95" s="64">
        <v>0</v>
      </c>
      <c r="Q95" s="157">
        <f t="shared" si="10"/>
        <v>15300000</v>
      </c>
      <c r="R95" s="64">
        <v>2550000</v>
      </c>
      <c r="S95" s="64"/>
      <c r="T95" s="64"/>
      <c r="U95" s="56">
        <v>1</v>
      </c>
      <c r="V95" s="60" t="s">
        <v>1171</v>
      </c>
      <c r="W95" s="57" t="str">
        <f ca="1">IF(AB95="","En elaboración",IF(AC95="Sin iniciar","Suscrito",IF(AK95="Suspendido",AK95,IF(ISNUMBER(AN95),"Liquidado",IF(ISNUMBER(J95),"Cedido",IF(AN95="No aplica","Terminado (no se liquida)",IF(AJ95="Terminación anticipada",AJ95,IF(AND(AJ95="Terminación anticipada",I95&lt;&gt;"Otro",AN95=""),"Terminado en proceso de liquidación",IF(AND(TODAY()&gt;AH95,I95="Otro",AN95=""),"Terminado en proceso de liquidación",IF(AND(TODAY()&gt;AH95,I95="Orden de compra"),"Terminado (Orden de compra)",IF(TODAY()&gt;AH95,"Terminado (no se liquida)",IF(TODAY()&lt;=AH95,"En ejecución","En elaboración"))))))))))))</f>
        <v>Terminado (no se liquida)</v>
      </c>
      <c r="X95" s="57" t="s">
        <v>5388</v>
      </c>
      <c r="Y95" s="57" t="s">
        <v>3959</v>
      </c>
      <c r="Z95" s="57" t="s">
        <v>4432</v>
      </c>
      <c r="AA95" s="57" t="s">
        <v>1932</v>
      </c>
      <c r="AB95" s="61">
        <v>45351</v>
      </c>
      <c r="AC95" s="61">
        <v>45355</v>
      </c>
      <c r="AD95" s="61">
        <v>45458</v>
      </c>
      <c r="AE95" s="61" t="str">
        <f t="shared" si="11"/>
        <v>3 meses 12 días.</v>
      </c>
      <c r="AF95" s="61">
        <v>45537</v>
      </c>
      <c r="AG95" s="61" t="str">
        <f t="shared" si="14"/>
        <v>2 meses 18 días.</v>
      </c>
      <c r="AH95" s="61">
        <v>45537</v>
      </c>
      <c r="AI95" s="61" t="str">
        <f t="shared" si="12"/>
        <v>5 meses 30 días.</v>
      </c>
      <c r="AJ95" s="61" t="str">
        <f t="shared" si="13"/>
        <v>Término Ok</v>
      </c>
      <c r="AK95" s="57"/>
      <c r="AL95" s="57"/>
      <c r="AM95" s="56"/>
      <c r="AN95" s="61"/>
    </row>
    <row r="96" spans="1:40">
      <c r="A96" s="62">
        <v>2024</v>
      </c>
      <c r="B96" s="56" t="s">
        <v>4421</v>
      </c>
      <c r="C96" s="56">
        <v>102295</v>
      </c>
      <c r="D96" s="56" t="s">
        <v>57</v>
      </c>
      <c r="E96" s="57" t="s">
        <v>4422</v>
      </c>
      <c r="F96" s="57" t="s">
        <v>4423</v>
      </c>
      <c r="G96" s="63" t="s">
        <v>97</v>
      </c>
      <c r="H96" s="57" t="s">
        <v>1168</v>
      </c>
      <c r="I96" s="57" t="s">
        <v>1211</v>
      </c>
      <c r="J96" s="61"/>
      <c r="K96" s="64"/>
      <c r="L96" s="57" t="s">
        <v>4424</v>
      </c>
      <c r="M96" s="56">
        <v>1978</v>
      </c>
      <c r="N96" s="157">
        <v>10200000</v>
      </c>
      <c r="O96" s="64">
        <v>2295000</v>
      </c>
      <c r="P96" s="64">
        <v>0</v>
      </c>
      <c r="Q96" s="157">
        <f t="shared" si="10"/>
        <v>12495000</v>
      </c>
      <c r="R96" s="64">
        <v>2550000</v>
      </c>
      <c r="S96" s="64"/>
      <c r="T96" s="64"/>
      <c r="U96" s="56">
        <v>1</v>
      </c>
      <c r="V96" s="60" t="s">
        <v>1171</v>
      </c>
      <c r="W96" s="57" t="str">
        <f ca="1">IF(AB96="","En elaboración",IF(AC96="Sin iniciar","Suscrito",IF(AK96="Suspendido",AK96,IF(ISNUMBER(AN96),"Liquidado",IF(ISNUMBER(J96),"Cedido",IF(AN96="No aplica","Terminado (no se liquida)",IF(AJ96="Terminación anticipada",AJ96,IF(AND(AJ96="Terminación anticipada",I96&lt;&gt;"Otro",AN96=""),"Terminado en proceso de liquidación",IF(AND(TODAY()&gt;AH96,I96="Otro",AN96=""),"Terminado en proceso de liquidación",IF(AND(TODAY()&gt;AH96,I96="Orden de compra"),"Terminado (Orden de compra)",IF(TODAY()&gt;AH96,"Terminado (no se liquida)",IF(TODAY()&lt;=AH96,"En ejecución","En elaboración"))))))))))))</f>
        <v>Terminado (no se liquida)</v>
      </c>
      <c r="X96" s="57" t="s">
        <v>5389</v>
      </c>
      <c r="Y96" s="57" t="s">
        <v>4018</v>
      </c>
      <c r="Z96" s="57" t="s">
        <v>4425</v>
      </c>
      <c r="AA96" s="57" t="s">
        <v>1932</v>
      </c>
      <c r="AB96" s="61">
        <v>45351</v>
      </c>
      <c r="AC96" s="61">
        <v>45355</v>
      </c>
      <c r="AD96" s="61">
        <v>45458</v>
      </c>
      <c r="AE96" s="61" t="str">
        <f t="shared" si="11"/>
        <v>3 meses 12 días.</v>
      </c>
      <c r="AF96" s="61">
        <v>45503</v>
      </c>
      <c r="AG96" s="61" t="str">
        <f t="shared" si="14"/>
        <v>1 meses 15 días.</v>
      </c>
      <c r="AH96" s="61">
        <v>45503</v>
      </c>
      <c r="AI96" s="61" t="str">
        <f t="shared" si="12"/>
        <v>4 meses 27 días.</v>
      </c>
      <c r="AJ96" s="61" t="str">
        <f t="shared" si="13"/>
        <v>Término Ok</v>
      </c>
      <c r="AK96" s="57"/>
      <c r="AL96" s="57"/>
      <c r="AM96" s="56"/>
      <c r="AN96" s="61"/>
    </row>
    <row r="97" spans="1:40">
      <c r="A97" s="62">
        <v>2024</v>
      </c>
      <c r="B97" s="56" t="s">
        <v>4413</v>
      </c>
      <c r="C97" s="56">
        <v>102485</v>
      </c>
      <c r="D97" s="56" t="s">
        <v>57</v>
      </c>
      <c r="E97" s="57" t="s">
        <v>4414</v>
      </c>
      <c r="F97" s="57" t="s">
        <v>4415</v>
      </c>
      <c r="G97" s="63" t="s">
        <v>97</v>
      </c>
      <c r="H97" s="57" t="s">
        <v>1168</v>
      </c>
      <c r="I97" s="57" t="s">
        <v>1211</v>
      </c>
      <c r="J97" s="61"/>
      <c r="K97" s="64"/>
      <c r="L97" s="57" t="s">
        <v>4416</v>
      </c>
      <c r="M97" s="56">
        <v>1978</v>
      </c>
      <c r="N97" s="157">
        <v>10200000</v>
      </c>
      <c r="O97" s="64">
        <f>2295000+2550000</f>
        <v>4845000</v>
      </c>
      <c r="P97" s="64">
        <v>0</v>
      </c>
      <c r="Q97" s="157">
        <f t="shared" si="10"/>
        <v>15045000</v>
      </c>
      <c r="R97" s="64">
        <v>2550000</v>
      </c>
      <c r="S97" s="64"/>
      <c r="T97" s="64"/>
      <c r="U97" s="56">
        <v>1</v>
      </c>
      <c r="V97" s="60" t="s">
        <v>1171</v>
      </c>
      <c r="W97" s="57" t="str">
        <f ca="1">IF(AB97="","En elaboración",IF(AC97="Sin iniciar","Suscrito",IF(AK97="Suspendido",AK97,IF(ISNUMBER(AN97),"Liquidado",IF(ISNUMBER(J97),"Cedido",IF(AN97="No aplica","Terminado (no se liquida)",IF(AJ97="Terminación anticipada",AJ97,IF(AND(AJ97="Terminación anticipada",I97&lt;&gt;"Otro",AN97=""),"Terminado en proceso de liquidación",IF(AND(TODAY()&gt;AH97,I97="Otro",AN97=""),"Terminado en proceso de liquidación",IF(AND(TODAY()&gt;AH97,I97="Orden de compra"),"Terminado (Orden de compra)",IF(TODAY()&gt;AH97,"Terminado (no se liquida)",IF(TODAY()&lt;=AH97,"En ejecución","En elaboración"))))))))))))</f>
        <v>Terminado (no se liquida)</v>
      </c>
      <c r="X97" s="57" t="s">
        <v>5390</v>
      </c>
      <c r="Y97" s="57" t="s">
        <v>3670</v>
      </c>
      <c r="Z97" s="57" t="s">
        <v>4417</v>
      </c>
      <c r="AA97" s="57" t="s">
        <v>5391</v>
      </c>
      <c r="AB97" s="61">
        <v>45352</v>
      </c>
      <c r="AC97" s="61">
        <v>45356</v>
      </c>
      <c r="AD97" s="61">
        <v>45477</v>
      </c>
      <c r="AE97" s="61" t="str">
        <f t="shared" si="11"/>
        <v xml:space="preserve">4 meses </v>
      </c>
      <c r="AF97" s="61">
        <v>45534</v>
      </c>
      <c r="AG97" s="61" t="str">
        <f t="shared" si="14"/>
        <v>1 meses 26 días.</v>
      </c>
      <c r="AH97" s="61">
        <v>45534</v>
      </c>
      <c r="AI97" s="61" t="str">
        <f t="shared" si="12"/>
        <v>5 meses 26 días.</v>
      </c>
      <c r="AJ97" s="61" t="str">
        <f t="shared" si="13"/>
        <v>Término Ok</v>
      </c>
      <c r="AK97" s="57"/>
      <c r="AL97" s="57"/>
      <c r="AM97" s="56"/>
      <c r="AN97" s="61"/>
    </row>
    <row r="98" spans="1:40">
      <c r="A98" s="62">
        <v>2024</v>
      </c>
      <c r="B98" s="56" t="s">
        <v>4404</v>
      </c>
      <c r="C98" s="56">
        <v>102760</v>
      </c>
      <c r="D98" s="56" t="s">
        <v>57</v>
      </c>
      <c r="E98" s="57" t="s">
        <v>4405</v>
      </c>
      <c r="F98" s="57" t="s">
        <v>4406</v>
      </c>
      <c r="G98" s="63" t="s">
        <v>97</v>
      </c>
      <c r="H98" s="57" t="s">
        <v>1168</v>
      </c>
      <c r="I98" s="57" t="s">
        <v>1211</v>
      </c>
      <c r="J98" s="61"/>
      <c r="K98" s="64"/>
      <c r="L98" s="57" t="s">
        <v>4407</v>
      </c>
      <c r="M98" s="56">
        <v>1978</v>
      </c>
      <c r="N98" s="157">
        <v>16000000</v>
      </c>
      <c r="O98" s="64">
        <f>3200000+4800000</f>
        <v>8000000</v>
      </c>
      <c r="P98" s="64">
        <v>0</v>
      </c>
      <c r="Q98" s="157">
        <f t="shared" si="10"/>
        <v>24000000</v>
      </c>
      <c r="R98" s="64">
        <v>4000000</v>
      </c>
      <c r="S98" s="64"/>
      <c r="T98" s="64"/>
      <c r="U98" s="56">
        <v>1</v>
      </c>
      <c r="V98" s="60" t="s">
        <v>1171</v>
      </c>
      <c r="W98" s="57" t="str">
        <f ca="1">IF(AB98="","En elaboración",IF(AC98="Sin iniciar","Suscrito",IF(AK98="Suspendido",AK98,IF(ISNUMBER(AN98),"Liquidado",IF(ISNUMBER(J98),"Cedido",IF(AN98="No aplica","Terminado (no se liquida)",IF(AJ98="Terminación anticipada",AJ98,IF(AND(AJ98="Terminación anticipada",I98&lt;&gt;"Otro",AN98=""),"Terminado en proceso de liquidación",IF(AND(TODAY()&gt;AH98,I98="Otro",AN98=""),"Terminado en proceso de liquidación",IF(AND(TODAY()&gt;AH98,I98="Orden de compra"),"Terminado (Orden de compra)",IF(TODAY()&gt;AH98,"Terminado (no se liquida)",IF(TODAY()&lt;=AH98,"En ejecución","En elaboración"))))))))))))</f>
        <v>Terminado (no se liquida)</v>
      </c>
      <c r="X98" s="57" t="s">
        <v>5392</v>
      </c>
      <c r="Y98" s="57" t="s">
        <v>2762</v>
      </c>
      <c r="Z98" s="57" t="s">
        <v>4408</v>
      </c>
      <c r="AA98" s="57" t="s">
        <v>161</v>
      </c>
      <c r="AB98" s="61">
        <v>45355</v>
      </c>
      <c r="AC98" s="61">
        <v>45358</v>
      </c>
      <c r="AD98" s="61">
        <v>45458</v>
      </c>
      <c r="AE98" s="61" t="str">
        <f t="shared" si="11"/>
        <v>3 meses 9 días.</v>
      </c>
      <c r="AF98" s="61">
        <v>45541</v>
      </c>
      <c r="AG98" s="61" t="str">
        <f t="shared" si="14"/>
        <v>2 meses 22 días.</v>
      </c>
      <c r="AH98" s="61">
        <v>45541</v>
      </c>
      <c r="AI98" s="61" t="str">
        <f t="shared" si="12"/>
        <v xml:space="preserve">6 meses </v>
      </c>
      <c r="AJ98" s="61" t="str">
        <f t="shared" si="13"/>
        <v>Término Ok</v>
      </c>
      <c r="AK98" s="57"/>
      <c r="AL98" s="57"/>
      <c r="AM98" s="56"/>
      <c r="AN98" s="61"/>
    </row>
    <row r="99" spans="1:40">
      <c r="A99" s="62">
        <v>2024</v>
      </c>
      <c r="B99" s="56" t="s">
        <v>5393</v>
      </c>
      <c r="C99" s="56">
        <v>102456</v>
      </c>
      <c r="D99" s="56" t="s">
        <v>57</v>
      </c>
      <c r="E99" s="57" t="s">
        <v>5394</v>
      </c>
      <c r="F99" s="57" t="s">
        <v>5395</v>
      </c>
      <c r="G99" s="63" t="s">
        <v>97</v>
      </c>
      <c r="H99" s="57" t="s">
        <v>1168</v>
      </c>
      <c r="I99" s="57" t="s">
        <v>1169</v>
      </c>
      <c r="J99" s="61"/>
      <c r="K99" s="64"/>
      <c r="L99" s="57" t="s">
        <v>5195</v>
      </c>
      <c r="M99" s="56">
        <v>1978</v>
      </c>
      <c r="N99" s="157">
        <v>21000000</v>
      </c>
      <c r="O99" s="64">
        <v>0</v>
      </c>
      <c r="P99" s="64">
        <v>0</v>
      </c>
      <c r="Q99" s="157">
        <f t="shared" si="10"/>
        <v>21000000</v>
      </c>
      <c r="R99" s="64">
        <v>7000000</v>
      </c>
      <c r="S99" s="64"/>
      <c r="T99" s="64"/>
      <c r="U99" s="56">
        <v>1</v>
      </c>
      <c r="V99" s="60" t="s">
        <v>1171</v>
      </c>
      <c r="W99" s="57" t="str">
        <f ca="1">IF(AB99="","En elaboración",IF(AC99="Sin iniciar","Suscrito",IF(AK99="Suspendido",AK99,IF(ISNUMBER(AN99),"Liquidado",IF(ISNUMBER(J99),"Cedido",IF(AN99="No aplica","Terminado (no se liquida)",IF(AJ99="Terminación anticipada",AJ99,IF(AND(AJ99="Terminación anticipada",I99&lt;&gt;"Otro",AN99=""),"Terminado en proceso de liquidación",IF(AND(TODAY()&gt;AH99,I99="Otro",AN99=""),"Terminado en proceso de liquidación",IF(AND(TODAY()&gt;AH99,I99="Orden de compra"),"Terminado (Orden de compra)",IF(TODAY()&gt;AH99,"Terminado (no se liquida)",IF(TODAY()&lt;=AH99,"En ejecución","En elaboración"))))))))))))</f>
        <v>Terminado (no se liquida)</v>
      </c>
      <c r="X99" s="57"/>
      <c r="Y99" s="57" t="s">
        <v>5261</v>
      </c>
      <c r="Z99" s="57" t="s">
        <v>5396</v>
      </c>
      <c r="AA99" s="57" t="s">
        <v>2906</v>
      </c>
      <c r="AB99" s="61">
        <v>45352</v>
      </c>
      <c r="AC99" s="61">
        <v>45356</v>
      </c>
      <c r="AD99" s="61">
        <v>45447</v>
      </c>
      <c r="AE99" s="61" t="str">
        <f t="shared" si="11"/>
        <v xml:space="preserve">3 meses </v>
      </c>
      <c r="AF99" s="61">
        <v>45447</v>
      </c>
      <c r="AG99" s="61" t="str">
        <f t="shared" si="14"/>
        <v/>
      </c>
      <c r="AH99" s="61">
        <v>45447</v>
      </c>
      <c r="AI99" s="61" t="str">
        <f t="shared" si="12"/>
        <v xml:space="preserve">3 meses </v>
      </c>
      <c r="AJ99" s="61" t="str">
        <f t="shared" si="13"/>
        <v>Término Ok</v>
      </c>
      <c r="AK99" s="57"/>
      <c r="AL99" s="57"/>
      <c r="AM99" s="56"/>
      <c r="AN99" s="61"/>
    </row>
    <row r="100" spans="1:40">
      <c r="A100" s="62">
        <v>2024</v>
      </c>
      <c r="B100" s="56" t="s">
        <v>4394</v>
      </c>
      <c r="C100" s="56">
        <v>102470</v>
      </c>
      <c r="D100" s="56" t="s">
        <v>57</v>
      </c>
      <c r="E100" s="57" t="s">
        <v>4395</v>
      </c>
      <c r="F100" s="57" t="s">
        <v>4396</v>
      </c>
      <c r="G100" s="63" t="s">
        <v>97</v>
      </c>
      <c r="H100" s="57" t="s">
        <v>1168</v>
      </c>
      <c r="I100" s="57" t="s">
        <v>1169</v>
      </c>
      <c r="J100" s="61"/>
      <c r="K100" s="64"/>
      <c r="L100" s="57" t="s">
        <v>4397</v>
      </c>
      <c r="M100" s="56">
        <v>1978</v>
      </c>
      <c r="N100" s="157">
        <v>28000000</v>
      </c>
      <c r="O100" s="64">
        <v>0</v>
      </c>
      <c r="P100" s="64">
        <v>0</v>
      </c>
      <c r="Q100" s="157">
        <f t="shared" si="10"/>
        <v>28000000</v>
      </c>
      <c r="R100" s="64">
        <v>7000000</v>
      </c>
      <c r="S100" s="64"/>
      <c r="T100" s="64"/>
      <c r="U100" s="56">
        <v>1</v>
      </c>
      <c r="V100" s="60" t="s">
        <v>1171</v>
      </c>
      <c r="W100" s="57" t="str">
        <f ca="1">IF(AB100="","En elaboración",IF(AC100="Sin iniciar","Suscrito",IF(AK100="Suspendido",AK100,IF(ISNUMBER(AN100),"Liquidado",IF(ISNUMBER(J100),"Cedido",IF(AN100="No aplica","Terminado (no se liquida)",IF(AJ100="Terminación anticipada",AJ100,IF(AND(AJ100="Terminación anticipada",I100&lt;&gt;"Otro",AN100=""),"Terminado en proceso de liquidación",IF(AND(TODAY()&gt;AH100,I100="Otro",AN100=""),"Terminado en proceso de liquidación",IF(AND(TODAY()&gt;AH100,I100="Orden de compra"),"Terminado (Orden de compra)",IF(TODAY()&gt;AH100,"Terminado (no se liquida)",IF(TODAY()&lt;=AH100,"En ejecución","En elaboración"))))))))))))</f>
        <v>Terminado (no se liquida)</v>
      </c>
      <c r="X100" s="57"/>
      <c r="Y100" s="57" t="s">
        <v>4398</v>
      </c>
      <c r="Z100" s="57" t="s">
        <v>4399</v>
      </c>
      <c r="AA100" s="57" t="s">
        <v>3569</v>
      </c>
      <c r="AB100" s="61">
        <v>45355</v>
      </c>
      <c r="AC100" s="61">
        <v>45356</v>
      </c>
      <c r="AD100" s="61">
        <v>45458</v>
      </c>
      <c r="AE100" s="61" t="str">
        <f t="shared" si="11"/>
        <v>3 meses 11 días.</v>
      </c>
      <c r="AF100" s="61">
        <v>45458</v>
      </c>
      <c r="AG100" s="61" t="str">
        <f t="shared" si="14"/>
        <v/>
      </c>
      <c r="AH100" s="61">
        <v>45458</v>
      </c>
      <c r="AI100" s="61" t="str">
        <f t="shared" si="12"/>
        <v>3 meses 11 días.</v>
      </c>
      <c r="AJ100" s="61" t="str">
        <f t="shared" si="13"/>
        <v>Término Ok</v>
      </c>
      <c r="AK100" s="57"/>
      <c r="AL100" s="57"/>
      <c r="AM100" s="56"/>
      <c r="AN100" s="61"/>
    </row>
    <row r="101" spans="1:40">
      <c r="A101" s="62">
        <v>2024</v>
      </c>
      <c r="B101" s="56" t="s">
        <v>4385</v>
      </c>
      <c r="C101" s="56">
        <v>102862</v>
      </c>
      <c r="D101" s="56" t="s">
        <v>57</v>
      </c>
      <c r="E101" s="57" t="s">
        <v>4386</v>
      </c>
      <c r="F101" s="57" t="s">
        <v>4387</v>
      </c>
      <c r="G101" s="63" t="s">
        <v>97</v>
      </c>
      <c r="H101" s="57" t="s">
        <v>1168</v>
      </c>
      <c r="I101" s="57" t="s">
        <v>1169</v>
      </c>
      <c r="J101" s="61"/>
      <c r="K101" s="64"/>
      <c r="L101" s="57" t="s">
        <v>4388</v>
      </c>
      <c r="M101" s="56">
        <v>1978</v>
      </c>
      <c r="N101" s="157">
        <v>20200000</v>
      </c>
      <c r="O101" s="64">
        <v>8416666</v>
      </c>
      <c r="P101" s="64">
        <v>0</v>
      </c>
      <c r="Q101" s="157">
        <f t="shared" si="10"/>
        <v>28616666</v>
      </c>
      <c r="R101" s="64">
        <v>5050000</v>
      </c>
      <c r="S101" s="64"/>
      <c r="T101" s="64"/>
      <c r="U101" s="56">
        <v>1</v>
      </c>
      <c r="V101" s="60" t="s">
        <v>1171</v>
      </c>
      <c r="W101" s="57" t="str">
        <f ca="1">IF(AB101="","En elaboración",IF(AC101="Sin iniciar","Suscrito",IF(AK101="Suspendido",AK101,IF(ISNUMBER(AN101),"Liquidado",IF(ISNUMBER(J101),"Cedido",IF(AN101="No aplica","Terminado (no se liquida)",IF(AJ101="Terminación anticipada",AJ101,IF(AND(AJ101="Terminación anticipada",I101&lt;&gt;"Otro",AN101=""),"Terminado en proceso de liquidación",IF(AND(TODAY()&gt;AH101,I101="Otro",AN101=""),"Terminado en proceso de liquidación",IF(AND(TODAY()&gt;AH101,I101="Orden de compra"),"Terminado (Orden de compra)",IF(TODAY()&gt;AH101,"Terminado (no se liquida)",IF(TODAY()&lt;=AH101,"En ejecución","En elaboración"))))))))))))</f>
        <v>Terminado (no se liquida)</v>
      </c>
      <c r="X101" s="57" t="s">
        <v>5397</v>
      </c>
      <c r="Y101" s="57" t="s">
        <v>4097</v>
      </c>
      <c r="Z101" s="57" t="s">
        <v>4389</v>
      </c>
      <c r="AA101" s="57" t="s">
        <v>161</v>
      </c>
      <c r="AB101" s="61">
        <v>45355</v>
      </c>
      <c r="AC101" s="61">
        <v>45357</v>
      </c>
      <c r="AD101" s="61">
        <v>45458</v>
      </c>
      <c r="AE101" s="61" t="str">
        <f t="shared" si="11"/>
        <v>3 meses 10 días.</v>
      </c>
      <c r="AF101" s="61">
        <v>45503</v>
      </c>
      <c r="AG101" s="61" t="str">
        <f t="shared" si="14"/>
        <v>1 meses 15 días.</v>
      </c>
      <c r="AH101" s="61">
        <v>45503</v>
      </c>
      <c r="AI101" s="61" t="str">
        <f t="shared" si="12"/>
        <v>4 meses 25 días.</v>
      </c>
      <c r="AJ101" s="61" t="str">
        <f t="shared" si="13"/>
        <v>Término Ok</v>
      </c>
      <c r="AK101" s="57"/>
      <c r="AL101" s="57"/>
      <c r="AM101" s="56"/>
      <c r="AN101" s="61"/>
    </row>
    <row r="102" spans="1:40">
      <c r="A102" s="62">
        <v>2024</v>
      </c>
      <c r="B102" s="56" t="s">
        <v>4377</v>
      </c>
      <c r="C102" s="56">
        <v>102292</v>
      </c>
      <c r="D102" s="56" t="s">
        <v>57</v>
      </c>
      <c r="E102" s="57" t="s">
        <v>4378</v>
      </c>
      <c r="F102" s="57" t="s">
        <v>4379</v>
      </c>
      <c r="G102" s="63" t="s">
        <v>97</v>
      </c>
      <c r="H102" s="57" t="s">
        <v>1168</v>
      </c>
      <c r="I102" s="57" t="s">
        <v>1211</v>
      </c>
      <c r="J102" s="61"/>
      <c r="K102" s="64"/>
      <c r="L102" s="63" t="s">
        <v>4380</v>
      </c>
      <c r="M102" s="56">
        <v>1978</v>
      </c>
      <c r="N102" s="157">
        <v>10200000</v>
      </c>
      <c r="O102" s="64">
        <f>1955000+3145000</f>
        <v>5100000</v>
      </c>
      <c r="P102" s="64">
        <v>0</v>
      </c>
      <c r="Q102" s="157">
        <f t="shared" si="10"/>
        <v>15300000</v>
      </c>
      <c r="R102" s="64">
        <v>2550000</v>
      </c>
      <c r="S102" s="64"/>
      <c r="T102" s="64"/>
      <c r="U102" s="56">
        <v>5</v>
      </c>
      <c r="V102" s="60" t="s">
        <v>1171</v>
      </c>
      <c r="W102" s="57" t="str">
        <f ca="1">IF(AB102="","En elaboración",IF(AC102="Sin iniciar","Suscrito",IF(AK102="Suspendido",AK102,IF(ISNUMBER(AN102),"Liquidado",IF(ISNUMBER(J102),"Cedido",IF(AN102="No aplica","Terminado (no se liquida)",IF(AJ102="Terminación anticipada",AJ102,IF(AND(AJ102="Terminación anticipada",I102&lt;&gt;"Otro",AN102=""),"Terminado en proceso de liquidación",IF(AND(TODAY()&gt;AH102,I102="Otro",AN102=""),"Terminado en proceso de liquidación",IF(AND(TODAY()&gt;AH102,I102="Orden de compra"),"Terminado (Orden de compra)",IF(TODAY()&gt;AH102,"Terminado (no se liquida)",IF(TODAY()&lt;=AH102,"En ejecución","En elaboración"))))))))))))</f>
        <v>Terminado (no se liquida)</v>
      </c>
      <c r="X102" s="57" t="s">
        <v>5398</v>
      </c>
      <c r="Y102" s="57" t="s">
        <v>4018</v>
      </c>
      <c r="Z102" s="57" t="s">
        <v>4381</v>
      </c>
      <c r="AA102" s="57" t="s">
        <v>1932</v>
      </c>
      <c r="AB102" s="61">
        <v>45356</v>
      </c>
      <c r="AC102" s="61">
        <v>45359</v>
      </c>
      <c r="AD102" s="61">
        <v>45458</v>
      </c>
      <c r="AE102" s="61" t="str">
        <f t="shared" si="11"/>
        <v>3 meses 8 días.</v>
      </c>
      <c r="AF102" s="61">
        <v>45542</v>
      </c>
      <c r="AG102" s="61" t="str">
        <f t="shared" si="14"/>
        <v>2 meses 23 días.</v>
      </c>
      <c r="AH102" s="61">
        <v>45542</v>
      </c>
      <c r="AI102" s="61" t="str">
        <f t="shared" si="12"/>
        <v xml:space="preserve">6 meses </v>
      </c>
      <c r="AJ102" s="61" t="str">
        <f t="shared" si="13"/>
        <v>Término Ok</v>
      </c>
      <c r="AK102" s="57"/>
      <c r="AL102" s="57"/>
      <c r="AM102" s="56"/>
      <c r="AN102" s="61"/>
    </row>
    <row r="103" spans="1:40">
      <c r="A103" s="62">
        <v>2024</v>
      </c>
      <c r="B103" s="56" t="s">
        <v>4367</v>
      </c>
      <c r="C103" s="56">
        <v>102659</v>
      </c>
      <c r="D103" s="56" t="s">
        <v>57</v>
      </c>
      <c r="E103" s="57" t="s">
        <v>4368</v>
      </c>
      <c r="F103" s="57" t="s">
        <v>4369</v>
      </c>
      <c r="G103" s="63" t="s">
        <v>97</v>
      </c>
      <c r="H103" s="57" t="s">
        <v>1168</v>
      </c>
      <c r="I103" s="57" t="s">
        <v>1169</v>
      </c>
      <c r="J103" s="61"/>
      <c r="K103" s="64"/>
      <c r="L103" s="63" t="s">
        <v>4370</v>
      </c>
      <c r="M103" s="56">
        <v>1978</v>
      </c>
      <c r="N103" s="157">
        <v>28000000</v>
      </c>
      <c r="O103" s="64">
        <v>0</v>
      </c>
      <c r="P103" s="64">
        <v>0</v>
      </c>
      <c r="Q103" s="157">
        <f t="shared" si="10"/>
        <v>28000000</v>
      </c>
      <c r="R103" s="64">
        <v>7000000</v>
      </c>
      <c r="S103" s="64"/>
      <c r="T103" s="64"/>
      <c r="U103" s="56">
        <v>1</v>
      </c>
      <c r="V103" s="60" t="s">
        <v>1171</v>
      </c>
      <c r="W103" s="57" t="str">
        <f ca="1">IF(AB103="","En elaboración",IF(AC103="Sin iniciar","Suscrito",IF(AK103="Suspendido",AK103,IF(ISNUMBER(AN103),"Liquidado",IF(ISNUMBER(J103),"Cedido",IF(AN103="No aplica","Terminado (no se liquida)",IF(AJ103="Terminación anticipada",AJ103,IF(AND(AJ103="Terminación anticipada",I103&lt;&gt;"Otro",AN103=""),"Terminado en proceso de liquidación",IF(AND(TODAY()&gt;AH103,I103="Otro",AN103=""),"Terminado en proceso de liquidación",IF(AND(TODAY()&gt;AH103,I103="Orden de compra"),"Terminado (Orden de compra)",IF(TODAY()&gt;AH103,"Terminado (no se liquida)",IF(TODAY()&lt;=AH103,"En ejecución","En elaboración"))))))))))))</f>
        <v>Terminado (no se liquida)</v>
      </c>
      <c r="X103" s="57"/>
      <c r="Y103" s="57" t="s">
        <v>3055</v>
      </c>
      <c r="Z103" s="57" t="s">
        <v>4371</v>
      </c>
      <c r="AA103" s="57" t="s">
        <v>234</v>
      </c>
      <c r="AB103" s="61">
        <v>45355</v>
      </c>
      <c r="AC103" s="61">
        <v>45357</v>
      </c>
      <c r="AD103" s="61">
        <v>45458</v>
      </c>
      <c r="AE103" s="61" t="str">
        <f t="shared" si="11"/>
        <v>3 meses 10 días.</v>
      </c>
      <c r="AF103" s="61">
        <v>45458</v>
      </c>
      <c r="AG103" s="61" t="str">
        <f t="shared" si="14"/>
        <v/>
      </c>
      <c r="AH103" s="61">
        <v>45458</v>
      </c>
      <c r="AI103" s="61" t="str">
        <f t="shared" si="12"/>
        <v>3 meses 10 días.</v>
      </c>
      <c r="AJ103" s="61" t="str">
        <f t="shared" si="13"/>
        <v>Término Ok</v>
      </c>
      <c r="AK103" s="57"/>
      <c r="AL103" s="57"/>
      <c r="AM103" s="56"/>
      <c r="AN103" s="61"/>
    </row>
    <row r="104" spans="1:40">
      <c r="A104" s="62">
        <v>2024</v>
      </c>
      <c r="B104" s="56" t="s">
        <v>4356</v>
      </c>
      <c r="C104" s="56">
        <v>102367</v>
      </c>
      <c r="D104" s="56" t="s">
        <v>57</v>
      </c>
      <c r="E104" s="57" t="s">
        <v>4357</v>
      </c>
      <c r="F104" s="57" t="s">
        <v>4358</v>
      </c>
      <c r="G104" s="63" t="s">
        <v>97</v>
      </c>
      <c r="H104" s="57" t="s">
        <v>1168</v>
      </c>
      <c r="I104" s="57" t="s">
        <v>1211</v>
      </c>
      <c r="J104" s="61">
        <v>45391</v>
      </c>
      <c r="K104" s="64">
        <v>7395000</v>
      </c>
      <c r="L104" s="57" t="s">
        <v>5399</v>
      </c>
      <c r="M104" s="56">
        <v>1978</v>
      </c>
      <c r="N104" s="157">
        <v>10200000</v>
      </c>
      <c r="O104" s="64">
        <v>0</v>
      </c>
      <c r="P104" s="64">
        <v>0</v>
      </c>
      <c r="Q104" s="157">
        <f t="shared" si="10"/>
        <v>10200000</v>
      </c>
      <c r="R104" s="64">
        <v>2550000</v>
      </c>
      <c r="S104" s="64"/>
      <c r="T104" s="64"/>
      <c r="U104" s="56">
        <v>1</v>
      </c>
      <c r="V104" s="60" t="s">
        <v>1171</v>
      </c>
      <c r="W104" s="57" t="str">
        <f ca="1">IF(AB104="","En elaboración",IF(AC104="Sin iniciar","Suscrito",IF(AK104="Suspendido",AK104,IF(ISNUMBER(AN104),"Liquidado",IF(ISNUMBER(J104),"Cedido",IF(AN104="No aplica","Terminado (no se liquida)",IF(AJ104="Terminación anticipada",AJ104,IF(AND(AJ104="Terminación anticipada",I104&lt;&gt;"Otro",AN104=""),"Terminado en proceso de liquidación",IF(AND(TODAY()&gt;AH104,I104="Otro",AN104=""),"Terminado en proceso de liquidación",IF(AND(TODAY()&gt;AH104,I104="Orden de compra"),"Terminado (Orden de compra)",IF(TODAY()&gt;AH104,"Terminado (no se liquida)",IF(TODAY()&lt;=AH104,"En ejecución","En elaboración"))))))))))))</f>
        <v>Cedido</v>
      </c>
      <c r="X104" s="63" t="s">
        <v>5400</v>
      </c>
      <c r="Y104" s="57" t="s">
        <v>4360</v>
      </c>
      <c r="Z104" s="57" t="s">
        <v>4361</v>
      </c>
      <c r="AA104" s="57" t="s">
        <v>4362</v>
      </c>
      <c r="AB104" s="61">
        <v>45355</v>
      </c>
      <c r="AC104" s="61">
        <v>45357</v>
      </c>
      <c r="AD104" s="61">
        <v>45458</v>
      </c>
      <c r="AE104" s="61" t="str">
        <f t="shared" si="11"/>
        <v>3 meses 10 días.</v>
      </c>
      <c r="AF104" s="61">
        <v>45458</v>
      </c>
      <c r="AG104" s="61" t="str">
        <f t="shared" si="14"/>
        <v/>
      </c>
      <c r="AH104" s="61">
        <v>45458</v>
      </c>
      <c r="AI104" s="61" t="str">
        <f t="shared" si="12"/>
        <v>3 meses 10 días.</v>
      </c>
      <c r="AJ104" s="61" t="str">
        <f t="shared" si="13"/>
        <v>Término Ok</v>
      </c>
      <c r="AK104" s="57"/>
      <c r="AL104" s="57"/>
      <c r="AM104" s="56"/>
      <c r="AN104" s="61"/>
    </row>
    <row r="105" spans="1:40">
      <c r="A105" s="62">
        <v>2024</v>
      </c>
      <c r="B105" s="56" t="s">
        <v>5401</v>
      </c>
      <c r="C105" s="56">
        <v>102367</v>
      </c>
      <c r="D105" s="56" t="s">
        <v>57</v>
      </c>
      <c r="E105" s="57" t="s">
        <v>4357</v>
      </c>
      <c r="F105" s="57" t="s">
        <v>4358</v>
      </c>
      <c r="G105" s="63" t="s">
        <v>97</v>
      </c>
      <c r="H105" s="57" t="s">
        <v>1168</v>
      </c>
      <c r="I105" s="57" t="s">
        <v>1211</v>
      </c>
      <c r="J105" s="61"/>
      <c r="K105" s="64"/>
      <c r="L105" s="57" t="s">
        <v>4359</v>
      </c>
      <c r="M105" s="56">
        <v>1978</v>
      </c>
      <c r="N105" s="157">
        <v>10200000</v>
      </c>
      <c r="O105" s="64">
        <v>2295000</v>
      </c>
      <c r="P105" s="64">
        <v>0</v>
      </c>
      <c r="Q105" s="157">
        <f t="shared" si="10"/>
        <v>12495000</v>
      </c>
      <c r="R105" s="64">
        <v>2550000</v>
      </c>
      <c r="S105" s="64"/>
      <c r="T105" s="64"/>
      <c r="U105" s="56">
        <v>1</v>
      </c>
      <c r="V105" s="60" t="s">
        <v>1171</v>
      </c>
      <c r="W105" s="57" t="str">
        <f ca="1">IF(AB105="","En elaboración",IF(AC105="Sin iniciar","Suscrito",IF(AK105="Suspendido",AK105,IF(ISNUMBER(AN105),"Liquidado",IF(ISNUMBER(J105),"Cedido",IF(AN105="No aplica","Terminado (no se liquida)",IF(AJ105="Terminación anticipada",AJ105,IF(AND(AJ105="Terminación anticipada",I105&lt;&gt;"Otro",AN105=""),"Terminado en proceso de liquidación",IF(AND(TODAY()&gt;AH105,I105="Otro",AN105=""),"Terminado en proceso de liquidación",IF(AND(TODAY()&gt;AH105,I105="Orden de compra"),"Terminado (Orden de compra)",IF(TODAY()&gt;AH105,"Terminado (no se liquida)",IF(TODAY()&lt;=AH105,"En ejecución","En elaboración"))))))))))))</f>
        <v>Terminado (no se liquida)</v>
      </c>
      <c r="X105" s="57" t="s">
        <v>5402</v>
      </c>
      <c r="Y105" s="57" t="s">
        <v>4360</v>
      </c>
      <c r="Z105" s="57" t="s">
        <v>4361</v>
      </c>
      <c r="AA105" s="57" t="s">
        <v>4362</v>
      </c>
      <c r="AB105" s="61">
        <v>45355</v>
      </c>
      <c r="AC105" s="61">
        <v>45357</v>
      </c>
      <c r="AD105" s="61">
        <v>45458</v>
      </c>
      <c r="AE105" s="61" t="str">
        <f t="shared" si="11"/>
        <v>3 meses 10 días.</v>
      </c>
      <c r="AF105" s="61">
        <v>45503</v>
      </c>
      <c r="AG105" s="61" t="str">
        <f t="shared" si="14"/>
        <v>1 meses 15 días.</v>
      </c>
      <c r="AH105" s="61">
        <v>45503</v>
      </c>
      <c r="AI105" s="61" t="str">
        <f t="shared" si="12"/>
        <v>4 meses 25 días.</v>
      </c>
      <c r="AJ105" s="61" t="str">
        <f t="shared" si="13"/>
        <v>Término Ok</v>
      </c>
      <c r="AK105" s="57"/>
      <c r="AL105" s="57"/>
      <c r="AM105" s="56"/>
      <c r="AN105" s="61"/>
    </row>
    <row r="106" spans="1:40">
      <c r="A106" s="62">
        <v>2024</v>
      </c>
      <c r="B106" s="65" t="s">
        <v>4347</v>
      </c>
      <c r="C106" s="56">
        <v>102295</v>
      </c>
      <c r="D106" s="56" t="s">
        <v>57</v>
      </c>
      <c r="E106" s="57" t="s">
        <v>4348</v>
      </c>
      <c r="F106" s="57" t="s">
        <v>4349</v>
      </c>
      <c r="G106" s="63" t="s">
        <v>97</v>
      </c>
      <c r="H106" s="57" t="s">
        <v>1168</v>
      </c>
      <c r="I106" s="57" t="s">
        <v>1211</v>
      </c>
      <c r="J106" s="61">
        <v>45356</v>
      </c>
      <c r="K106" s="64">
        <v>10200000</v>
      </c>
      <c r="L106" s="57" t="s">
        <v>4440</v>
      </c>
      <c r="M106" s="56">
        <v>1978</v>
      </c>
      <c r="N106" s="157">
        <v>10200000</v>
      </c>
      <c r="O106" s="64">
        <v>0</v>
      </c>
      <c r="P106" s="64">
        <v>0</v>
      </c>
      <c r="Q106" s="157">
        <f t="shared" si="10"/>
        <v>10200000</v>
      </c>
      <c r="R106" s="64">
        <v>2550000</v>
      </c>
      <c r="S106" s="64"/>
      <c r="T106" s="64"/>
      <c r="U106" s="56">
        <v>1</v>
      </c>
      <c r="V106" s="60" t="s">
        <v>1171</v>
      </c>
      <c r="W106" s="57" t="str">
        <f ca="1">IF(AB106="","En elaboración",IF(AC106="Sin iniciar","Suscrito",IF(AK106="Suspendido",AK106,IF(ISNUMBER(AN106),"Liquidado",IF(ISNUMBER(J106),"Cedido",IF(AN106="No aplica","Terminado (no se liquida)",IF(AJ106="Terminación anticipada",AJ106,IF(AND(AJ106="Terminación anticipada",I106&lt;&gt;"Otro",AN106=""),"Terminado en proceso de liquidación",IF(AND(TODAY()&gt;AH106,I106="Otro",AN106=""),"Terminado en proceso de liquidación",IF(AND(TODAY()&gt;AH106,I106="Orden de compra"),"Terminado (Orden de compra)",IF(TODAY()&gt;AH106,"Terminado (no se liquida)",IF(TODAY()&lt;=AH106,"En ejecución","En elaboración"))))))))))))</f>
        <v>Cedido</v>
      </c>
      <c r="X106" s="57" t="s">
        <v>5403</v>
      </c>
      <c r="Y106" s="57" t="s">
        <v>4351</v>
      </c>
      <c r="Z106" s="57" t="s">
        <v>4352</v>
      </c>
      <c r="AA106" s="57" t="s">
        <v>1932</v>
      </c>
      <c r="AB106" s="61">
        <v>45355</v>
      </c>
      <c r="AC106" s="61">
        <v>45356</v>
      </c>
      <c r="AD106" s="61">
        <v>45477</v>
      </c>
      <c r="AE106" s="61" t="str">
        <f t="shared" si="11"/>
        <v xml:space="preserve">4 meses </v>
      </c>
      <c r="AF106" s="61">
        <v>45477</v>
      </c>
      <c r="AG106" s="61" t="str">
        <f t="shared" si="14"/>
        <v/>
      </c>
      <c r="AH106" s="61">
        <v>45477</v>
      </c>
      <c r="AI106" s="61" t="str">
        <f t="shared" si="12"/>
        <v xml:space="preserve">4 meses </v>
      </c>
      <c r="AJ106" s="61" t="str">
        <f t="shared" si="13"/>
        <v>Término Ok</v>
      </c>
      <c r="AK106" s="57"/>
      <c r="AL106" s="57"/>
      <c r="AM106" s="56"/>
      <c r="AN106" s="61"/>
    </row>
    <row r="107" spans="1:40">
      <c r="A107" s="62">
        <v>2024</v>
      </c>
      <c r="B107" s="65" t="s">
        <v>5404</v>
      </c>
      <c r="C107" s="56">
        <v>102295</v>
      </c>
      <c r="D107" s="56" t="s">
        <v>57</v>
      </c>
      <c r="E107" s="57" t="s">
        <v>4348</v>
      </c>
      <c r="F107" s="57" t="s">
        <v>4349</v>
      </c>
      <c r="G107" s="63" t="s">
        <v>97</v>
      </c>
      <c r="H107" s="57" t="s">
        <v>1168</v>
      </c>
      <c r="I107" s="57" t="s">
        <v>1211</v>
      </c>
      <c r="J107" s="61"/>
      <c r="K107" s="64"/>
      <c r="L107" s="57" t="s">
        <v>4350</v>
      </c>
      <c r="M107" s="56">
        <v>1978</v>
      </c>
      <c r="N107" s="157">
        <v>10200000</v>
      </c>
      <c r="O107" s="64">
        <v>2210000</v>
      </c>
      <c r="P107" s="64">
        <v>0</v>
      </c>
      <c r="Q107" s="157">
        <f t="shared" si="10"/>
        <v>12410000</v>
      </c>
      <c r="R107" s="64">
        <v>2550000</v>
      </c>
      <c r="S107" s="64"/>
      <c r="T107" s="64"/>
      <c r="U107" s="56">
        <v>1</v>
      </c>
      <c r="V107" s="60" t="s">
        <v>1171</v>
      </c>
      <c r="W107" s="57" t="str">
        <f ca="1">IF(AB107="","En elaboración",IF(AC107="Sin iniciar","Suscrito",IF(AK107="Suspendido",AK107,IF(ISNUMBER(AN107),"Liquidado",IF(ISNUMBER(J107),"Cedido",IF(AN107="No aplica","Terminado (no se liquida)",IF(AJ107="Terminación anticipada",AJ107,IF(AND(AJ107="Terminación anticipada",I107&lt;&gt;"Otro",AN107=""),"Terminado en proceso de liquidación",IF(AND(TODAY()&gt;AH107,I107="Otro",AN107=""),"Terminado en proceso de liquidación",IF(AND(TODAY()&gt;AH107,I107="Orden de compra"),"Terminado (Orden de compra)",IF(TODAY()&gt;AH107,"Terminado (no se liquida)",IF(TODAY()&lt;=AH107,"En ejecución","En elaboración"))))))))))))</f>
        <v>Terminado (no se liquida)</v>
      </c>
      <c r="X107" s="57" t="s">
        <v>5405</v>
      </c>
      <c r="Y107" s="57" t="s">
        <v>4351</v>
      </c>
      <c r="Z107" s="57" t="s">
        <v>4352</v>
      </c>
      <c r="AA107" s="57" t="s">
        <v>1932</v>
      </c>
      <c r="AB107" s="61">
        <v>45355</v>
      </c>
      <c r="AC107" s="61">
        <v>45356</v>
      </c>
      <c r="AD107" s="61">
        <v>45477</v>
      </c>
      <c r="AE107" s="61" t="str">
        <f t="shared" si="11"/>
        <v xml:space="preserve">4 meses </v>
      </c>
      <c r="AF107" s="61">
        <v>45503</v>
      </c>
      <c r="AG107" s="61" t="str">
        <f t="shared" si="14"/>
        <v>26 días.</v>
      </c>
      <c r="AH107" s="61">
        <v>45503</v>
      </c>
      <c r="AI107" s="61" t="str">
        <f t="shared" si="12"/>
        <v>4 meses 26 días.</v>
      </c>
      <c r="AJ107" s="61" t="str">
        <f t="shared" si="13"/>
        <v>Término Ok</v>
      </c>
      <c r="AK107" s="57"/>
      <c r="AL107" s="57"/>
      <c r="AM107" s="56"/>
      <c r="AN107" s="61"/>
    </row>
    <row r="108" spans="1:40">
      <c r="A108" s="62">
        <v>2024</v>
      </c>
      <c r="B108" s="56" t="s">
        <v>4337</v>
      </c>
      <c r="C108" s="56">
        <v>102317</v>
      </c>
      <c r="D108" s="56" t="s">
        <v>57</v>
      </c>
      <c r="E108" s="57" t="s">
        <v>4338</v>
      </c>
      <c r="F108" s="57" t="s">
        <v>4339</v>
      </c>
      <c r="G108" s="63" t="s">
        <v>97</v>
      </c>
      <c r="H108" s="57" t="s">
        <v>1168</v>
      </c>
      <c r="I108" s="57" t="s">
        <v>1169</v>
      </c>
      <c r="J108" s="61"/>
      <c r="K108" s="64"/>
      <c r="L108" s="57" t="s">
        <v>4340</v>
      </c>
      <c r="M108" s="56">
        <v>1965</v>
      </c>
      <c r="N108" s="157">
        <v>28000000</v>
      </c>
      <c r="O108" s="64">
        <f>5833333+8166667</f>
        <v>14000000</v>
      </c>
      <c r="P108" s="64">
        <v>0</v>
      </c>
      <c r="Q108" s="157">
        <f t="shared" si="10"/>
        <v>42000000</v>
      </c>
      <c r="R108" s="64">
        <v>7000000</v>
      </c>
      <c r="S108" s="64"/>
      <c r="T108" s="64"/>
      <c r="U108" s="56">
        <v>1</v>
      </c>
      <c r="V108" s="60" t="s">
        <v>1171</v>
      </c>
      <c r="W108" s="57" t="str">
        <f ca="1">IF(AB108="","En elaboración",IF(AC108="Sin iniciar","Suscrito",IF(AK108="Suspendido",AK108,IF(ISNUMBER(AN108),"Liquidado",IF(ISNUMBER(J108),"Cedido",IF(AN108="No aplica","Terminado (no se liquida)",IF(AJ108="Terminación anticipada",AJ108,IF(AND(AJ108="Terminación anticipada",I108&lt;&gt;"Otro",AN108=""),"Terminado en proceso de liquidación",IF(AND(TODAY()&gt;AH108,I108="Otro",AN108=""),"Terminado en proceso de liquidación",IF(AND(TODAY()&gt;AH108,I108="Orden de compra"),"Terminado (Orden de compra)",IF(TODAY()&gt;AH108,"Terminado (no se liquida)",IF(TODAY()&lt;=AH108,"En ejecución","En elaboración"))))))))))))</f>
        <v>Terminado (no se liquida)</v>
      </c>
      <c r="X108" s="57" t="s">
        <v>5406</v>
      </c>
      <c r="Y108" s="57" t="s">
        <v>4342</v>
      </c>
      <c r="Z108" s="57" t="s">
        <v>4343</v>
      </c>
      <c r="AA108" s="57" t="s">
        <v>145</v>
      </c>
      <c r="AB108" s="61">
        <v>45356</v>
      </c>
      <c r="AC108" s="61">
        <v>45357</v>
      </c>
      <c r="AD108" s="61">
        <v>45458</v>
      </c>
      <c r="AE108" s="61" t="str">
        <f t="shared" si="11"/>
        <v>3 meses 10 días.</v>
      </c>
      <c r="AF108" s="61">
        <v>45540</v>
      </c>
      <c r="AG108" s="61" t="str">
        <f t="shared" si="14"/>
        <v>2 meses 21 días.</v>
      </c>
      <c r="AH108" s="61">
        <v>45540</v>
      </c>
      <c r="AI108" s="61" t="str">
        <f t="shared" si="12"/>
        <v xml:space="preserve">6 meses </v>
      </c>
      <c r="AJ108" s="61" t="str">
        <f t="shared" si="13"/>
        <v>Término Ok</v>
      </c>
      <c r="AK108" s="57"/>
      <c r="AL108" s="57"/>
      <c r="AM108" s="56"/>
      <c r="AN108" s="61"/>
    </row>
    <row r="109" spans="1:40">
      <c r="A109" s="62">
        <v>2024</v>
      </c>
      <c r="B109" s="56" t="s">
        <v>4328</v>
      </c>
      <c r="C109" s="56">
        <v>102493</v>
      </c>
      <c r="D109" s="56" t="s">
        <v>57</v>
      </c>
      <c r="E109" s="57" t="s">
        <v>4329</v>
      </c>
      <c r="F109" s="57" t="s">
        <v>4330</v>
      </c>
      <c r="G109" s="63" t="s">
        <v>97</v>
      </c>
      <c r="H109" s="57" t="s">
        <v>1168</v>
      </c>
      <c r="I109" s="57" t="s">
        <v>1211</v>
      </c>
      <c r="J109" s="61"/>
      <c r="K109" s="64"/>
      <c r="L109" s="57" t="s">
        <v>4331</v>
      </c>
      <c r="M109" s="56">
        <v>2032</v>
      </c>
      <c r="N109" s="157">
        <v>10200000</v>
      </c>
      <c r="O109" s="64">
        <f>2040000+3060000</f>
        <v>5100000</v>
      </c>
      <c r="P109" s="64">
        <v>0</v>
      </c>
      <c r="Q109" s="157">
        <f t="shared" si="10"/>
        <v>15300000</v>
      </c>
      <c r="R109" s="64">
        <v>2550000</v>
      </c>
      <c r="S109" s="64"/>
      <c r="T109" s="64"/>
      <c r="U109" s="56">
        <v>5</v>
      </c>
      <c r="V109" s="60" t="s">
        <v>1171</v>
      </c>
      <c r="W109" s="57" t="str">
        <f ca="1">IF(AB109="","En elaboración",IF(AC109="Sin iniciar","Suscrito",IF(AK109="Suspendido",AK109,IF(ISNUMBER(AN109),"Liquidado",IF(ISNUMBER(J109),"Cedido",IF(AN109="No aplica","Terminado (no se liquida)",IF(AJ109="Terminación anticipada",AJ109,IF(AND(AJ109="Terminación anticipada",I109&lt;&gt;"Otro",AN109=""),"Terminado en proceso de liquidación",IF(AND(TODAY()&gt;AH109,I109="Otro",AN109=""),"Terminado en proceso de liquidación",IF(AND(TODAY()&gt;AH109,I109="Orden de compra"),"Terminado (Orden de compra)",IF(TODAY()&gt;AH109,"Terminado (no se liquida)",IF(TODAY()&lt;=AH109,"En ejecución","En elaboración"))))))))))))</f>
        <v>Terminado (no se liquida)</v>
      </c>
      <c r="X109" s="57" t="s">
        <v>5407</v>
      </c>
      <c r="Y109" s="57" t="s">
        <v>4332</v>
      </c>
      <c r="Z109" s="57" t="s">
        <v>4333</v>
      </c>
      <c r="AA109" s="57" t="s">
        <v>547</v>
      </c>
      <c r="AB109" s="61">
        <v>45356</v>
      </c>
      <c r="AC109" s="61">
        <v>45358</v>
      </c>
      <c r="AD109" s="61">
        <v>45458</v>
      </c>
      <c r="AE109" s="61" t="str">
        <f t="shared" si="11"/>
        <v>3 meses 9 días.</v>
      </c>
      <c r="AF109" s="61">
        <v>45541</v>
      </c>
      <c r="AG109" s="61" t="str">
        <f t="shared" si="14"/>
        <v>2 meses 22 días.</v>
      </c>
      <c r="AH109" s="61">
        <v>45541</v>
      </c>
      <c r="AI109" s="61" t="str">
        <f t="shared" si="12"/>
        <v xml:space="preserve">6 meses </v>
      </c>
      <c r="AJ109" s="61" t="str">
        <f t="shared" si="13"/>
        <v>Término Ok</v>
      </c>
      <c r="AK109" s="57"/>
      <c r="AL109" s="57"/>
      <c r="AM109" s="56"/>
      <c r="AN109" s="61"/>
    </row>
    <row r="110" spans="1:40">
      <c r="A110" s="62">
        <v>2024</v>
      </c>
      <c r="B110" s="56" t="s">
        <v>4318</v>
      </c>
      <c r="C110" s="56">
        <v>102665</v>
      </c>
      <c r="D110" s="56" t="s">
        <v>57</v>
      </c>
      <c r="E110" s="57" t="s">
        <v>4319</v>
      </c>
      <c r="F110" s="57" t="s">
        <v>4320</v>
      </c>
      <c r="G110" s="63" t="s">
        <v>97</v>
      </c>
      <c r="H110" s="57" t="s">
        <v>1168</v>
      </c>
      <c r="I110" s="57" t="s">
        <v>1169</v>
      </c>
      <c r="J110" s="61"/>
      <c r="K110" s="64"/>
      <c r="L110" s="57" t="s">
        <v>4321</v>
      </c>
      <c r="M110" s="56">
        <v>1978</v>
      </c>
      <c r="N110" s="157">
        <v>20200000</v>
      </c>
      <c r="O110" s="64">
        <v>0</v>
      </c>
      <c r="P110" s="64">
        <v>0</v>
      </c>
      <c r="Q110" s="157">
        <f t="shared" si="10"/>
        <v>20200000</v>
      </c>
      <c r="R110" s="64">
        <v>5050000</v>
      </c>
      <c r="S110" s="64"/>
      <c r="T110" s="64"/>
      <c r="U110" s="56">
        <v>1</v>
      </c>
      <c r="V110" s="60" t="s">
        <v>1171</v>
      </c>
      <c r="W110" s="57" t="str">
        <f ca="1">IF(AB110="","En elaboración",IF(AC110="Sin iniciar","Suscrito",IF(AK110="Suspendido",AK110,IF(ISNUMBER(AN110),"Liquidado",IF(ISNUMBER(J110),"Cedido",IF(AN110="No aplica","Terminado (no se liquida)",IF(AJ110="Terminación anticipada",AJ110,IF(AND(AJ110="Terminación anticipada",I110&lt;&gt;"Otro",AN110=""),"Terminado en proceso de liquidación",IF(AND(TODAY()&gt;AH110,I110="Otro",AN110=""),"Terminado en proceso de liquidación",IF(AND(TODAY()&gt;AH110,I110="Orden de compra"),"Terminado (Orden de compra)",IF(TODAY()&gt;AH110,"Terminado (no se liquida)",IF(TODAY()&lt;=AH110,"En ejecución","En elaboración"))))))))))))</f>
        <v>Terminado (no se liquida)</v>
      </c>
      <c r="X110" s="57"/>
      <c r="Y110" s="57" t="s">
        <v>4322</v>
      </c>
      <c r="Z110" s="57" t="s">
        <v>4323</v>
      </c>
      <c r="AA110" s="57" t="s">
        <v>234</v>
      </c>
      <c r="AB110" s="61">
        <v>45356</v>
      </c>
      <c r="AC110" s="61">
        <v>45359</v>
      </c>
      <c r="AD110" s="61">
        <v>45458</v>
      </c>
      <c r="AE110" s="61" t="str">
        <f t="shared" si="11"/>
        <v>3 meses 8 días.</v>
      </c>
      <c r="AF110" s="61">
        <v>45458</v>
      </c>
      <c r="AG110" s="61" t="str">
        <f t="shared" si="14"/>
        <v/>
      </c>
      <c r="AH110" s="61">
        <v>45458</v>
      </c>
      <c r="AI110" s="61" t="str">
        <f t="shared" si="12"/>
        <v>3 meses 8 días.</v>
      </c>
      <c r="AJ110" s="61" t="str">
        <f t="shared" si="13"/>
        <v>Término Ok</v>
      </c>
      <c r="AK110" s="57"/>
      <c r="AL110" s="57"/>
      <c r="AM110" s="56"/>
      <c r="AN110" s="61"/>
    </row>
    <row r="111" spans="1:40">
      <c r="A111" s="62">
        <v>2024</v>
      </c>
      <c r="B111" s="56" t="s">
        <v>4309</v>
      </c>
      <c r="C111" s="56">
        <v>102684</v>
      </c>
      <c r="D111" s="56" t="s">
        <v>57</v>
      </c>
      <c r="E111" s="57" t="s">
        <v>4310</v>
      </c>
      <c r="F111" s="57" t="s">
        <v>4311</v>
      </c>
      <c r="G111" s="63" t="s">
        <v>97</v>
      </c>
      <c r="H111" s="57" t="s">
        <v>1168</v>
      </c>
      <c r="I111" s="57" t="s">
        <v>1169</v>
      </c>
      <c r="J111" s="61"/>
      <c r="K111" s="64"/>
      <c r="L111" s="57" t="s">
        <v>4312</v>
      </c>
      <c r="M111" s="56">
        <v>1978</v>
      </c>
      <c r="N111" s="157">
        <v>24500000</v>
      </c>
      <c r="O111" s="64">
        <v>0</v>
      </c>
      <c r="P111" s="64">
        <v>0</v>
      </c>
      <c r="Q111" s="157">
        <f t="shared" si="10"/>
        <v>24500000</v>
      </c>
      <c r="R111" s="64">
        <v>7000000</v>
      </c>
      <c r="S111" s="64"/>
      <c r="T111" s="64"/>
      <c r="U111" s="56">
        <v>1</v>
      </c>
      <c r="V111" s="60" t="s">
        <v>1171</v>
      </c>
      <c r="W111" s="57" t="str">
        <f ca="1">IF(AB111="","En elaboración",IF(AC111="Sin iniciar","Suscrito",IF(AK111="Suspendido",AK111,IF(ISNUMBER(AN111),"Liquidado",IF(ISNUMBER(J111),"Cedido",IF(AN111="No aplica","Terminado (no se liquida)",IF(AJ111="Terminación anticipada",AJ111,IF(AND(AJ111="Terminación anticipada",I111&lt;&gt;"Otro",AN111=""),"Terminado en proceso de liquidación",IF(AND(TODAY()&gt;AH111,I111="Otro",AN111=""),"Terminado en proceso de liquidación",IF(AND(TODAY()&gt;AH111,I111="Orden de compra"),"Terminado (Orden de compra)",IF(TODAY()&gt;AH111,"Terminado (no se liquida)",IF(TODAY()&lt;=AH111,"En ejecución","En elaboración"))))))))))))</f>
        <v>Terminado (no se liquida)</v>
      </c>
      <c r="X111" s="57"/>
      <c r="Y111" s="57" t="s">
        <v>4313</v>
      </c>
      <c r="Z111" s="57" t="s">
        <v>4314</v>
      </c>
      <c r="AA111" s="57" t="s">
        <v>1374</v>
      </c>
      <c r="AB111" s="61">
        <v>45356</v>
      </c>
      <c r="AC111" s="61">
        <v>45357</v>
      </c>
      <c r="AD111" s="61">
        <v>45458</v>
      </c>
      <c r="AE111" s="61" t="str">
        <f t="shared" si="11"/>
        <v>3 meses 10 días.</v>
      </c>
      <c r="AF111" s="61">
        <v>45458</v>
      </c>
      <c r="AG111" s="61" t="str">
        <f t="shared" si="14"/>
        <v/>
      </c>
      <c r="AH111" s="61">
        <v>45458</v>
      </c>
      <c r="AI111" s="61" t="str">
        <f t="shared" si="12"/>
        <v>3 meses 10 días.</v>
      </c>
      <c r="AJ111" s="61" t="str">
        <f t="shared" si="13"/>
        <v>Término Ok</v>
      </c>
      <c r="AK111" s="57"/>
      <c r="AL111" s="57"/>
      <c r="AM111" s="56"/>
      <c r="AN111" s="61"/>
    </row>
    <row r="112" spans="1:40">
      <c r="A112" s="62">
        <v>2024</v>
      </c>
      <c r="B112" s="56" t="s">
        <v>4300</v>
      </c>
      <c r="C112" s="56">
        <v>103561</v>
      </c>
      <c r="D112" s="56" t="s">
        <v>57</v>
      </c>
      <c r="E112" s="57" t="s">
        <v>4301</v>
      </c>
      <c r="F112" s="57" t="s">
        <v>4302</v>
      </c>
      <c r="G112" s="63" t="s">
        <v>97</v>
      </c>
      <c r="H112" s="57" t="s">
        <v>1168</v>
      </c>
      <c r="I112" s="57" t="s">
        <v>1211</v>
      </c>
      <c r="J112" s="61"/>
      <c r="K112" s="64"/>
      <c r="L112" s="57" t="s">
        <v>4303</v>
      </c>
      <c r="M112" s="56">
        <v>1963</v>
      </c>
      <c r="N112" s="157">
        <v>12000000</v>
      </c>
      <c r="O112" s="64">
        <v>0</v>
      </c>
      <c r="P112" s="64">
        <v>0</v>
      </c>
      <c r="Q112" s="157">
        <f t="shared" si="10"/>
        <v>12000000</v>
      </c>
      <c r="R112" s="64">
        <v>4000000</v>
      </c>
      <c r="S112" s="64"/>
      <c r="T112" s="64"/>
      <c r="U112" s="56">
        <v>3</v>
      </c>
      <c r="V112" s="60" t="s">
        <v>1171</v>
      </c>
      <c r="W112" s="57" t="str">
        <f ca="1">IF(AB112="","En elaboración",IF(AC112="Sin iniciar","Suscrito",IF(AK112="Suspendido",AK112,IF(ISNUMBER(AN112),"Liquidado",IF(ISNUMBER(J112),"Cedido",IF(AN112="No aplica","Terminado (no se liquida)",IF(AJ112="Terminación anticipada",AJ112,IF(AND(AJ112="Terminación anticipada",I112&lt;&gt;"Otro",AN112=""),"Terminado en proceso de liquidación",IF(AND(TODAY()&gt;AH112,I112="Otro",AN112=""),"Terminado en proceso de liquidación",IF(AND(TODAY()&gt;AH112,I112="Orden de compra"),"Terminado (Orden de compra)",IF(TODAY()&gt;AH112,"Terminado (no se liquida)",IF(TODAY()&lt;=AH112,"En ejecución","En elaboración"))))))))))))</f>
        <v>Terminado (no se liquida)</v>
      </c>
      <c r="X112" s="57"/>
      <c r="Y112" s="57" t="s">
        <v>4304</v>
      </c>
      <c r="Z112" s="57" t="s">
        <v>4305</v>
      </c>
      <c r="AA112" s="57" t="s">
        <v>145</v>
      </c>
      <c r="AB112" s="61">
        <v>45356</v>
      </c>
      <c r="AC112" s="61">
        <v>45362</v>
      </c>
      <c r="AD112" s="61">
        <v>45453</v>
      </c>
      <c r="AE112" s="61" t="str">
        <f t="shared" si="11"/>
        <v xml:space="preserve">3 meses </v>
      </c>
      <c r="AF112" s="61">
        <v>45453</v>
      </c>
      <c r="AG112" s="61" t="str">
        <f t="shared" si="14"/>
        <v/>
      </c>
      <c r="AH112" s="61">
        <v>45453</v>
      </c>
      <c r="AI112" s="61" t="str">
        <f t="shared" si="12"/>
        <v xml:space="preserve">3 meses </v>
      </c>
      <c r="AJ112" s="61" t="str">
        <f t="shared" si="13"/>
        <v>Término Ok</v>
      </c>
      <c r="AK112" s="57"/>
      <c r="AL112" s="57"/>
      <c r="AM112" s="56"/>
      <c r="AN112" s="61"/>
    </row>
    <row r="113" spans="1:40">
      <c r="A113" s="62">
        <v>2024</v>
      </c>
      <c r="B113" s="56" t="s">
        <v>5408</v>
      </c>
      <c r="C113" s="56" t="s">
        <v>77</v>
      </c>
      <c r="D113" s="56" t="s">
        <v>57</v>
      </c>
      <c r="E113" s="57" t="s">
        <v>5409</v>
      </c>
      <c r="F113" s="57" t="s">
        <v>5410</v>
      </c>
      <c r="G113" s="63" t="s">
        <v>97</v>
      </c>
      <c r="H113" s="57" t="s">
        <v>250</v>
      </c>
      <c r="I113" s="57" t="s">
        <v>62</v>
      </c>
      <c r="J113" s="61"/>
      <c r="K113" s="64"/>
      <c r="L113" s="57" t="s">
        <v>5411</v>
      </c>
      <c r="M113" s="56" t="s">
        <v>65</v>
      </c>
      <c r="N113" s="157">
        <v>0</v>
      </c>
      <c r="O113" s="64">
        <v>0</v>
      </c>
      <c r="P113" s="64">
        <v>0</v>
      </c>
      <c r="Q113" s="157">
        <f t="shared" si="10"/>
        <v>0</v>
      </c>
      <c r="R113" s="64" t="s">
        <v>66</v>
      </c>
      <c r="S113" s="64"/>
      <c r="T113" s="64"/>
      <c r="U113" s="56" t="s">
        <v>77</v>
      </c>
      <c r="V113" s="64" t="s">
        <v>101</v>
      </c>
      <c r="W113" s="57" t="str">
        <f ca="1">IF(AB113="","En elaboración",IF(AC113="Sin iniciar","Suscrito",IF(AK113="Suspendido",AK113,IF(ISNUMBER(AN113),"Liquidado",IF(ISNUMBER(J113),"Cedido",IF(AN113="No aplica","Terminado (no se liquida)",IF(AJ113="Terminación anticipada",AJ113,IF(AND(AJ113="Terminación anticipada",I113&lt;&gt;"Otro",AN113=""),"Terminado en proceso de liquidación",IF(AND(TODAY()&gt;AH113,I113="Otro",AN113=""),"Terminado en proceso de liquidación",IF(AND(TODAY()&gt;AH113,I113="Orden de compra"),"Terminado (Orden de compra)",IF(TODAY()&gt;AH113,"Terminado (no se liquida)",IF(TODAY()&lt;=AH113,"En ejecución","En elaboración"))))))))))))</f>
        <v>Suscrito</v>
      </c>
      <c r="X113" s="57"/>
      <c r="Y113" s="57" t="s">
        <v>5412</v>
      </c>
      <c r="Z113" s="57" t="s">
        <v>5413</v>
      </c>
      <c r="AA113" s="57" t="s">
        <v>256</v>
      </c>
      <c r="AB113" s="61" t="s">
        <v>5208</v>
      </c>
      <c r="AC113" s="61" t="s">
        <v>5208</v>
      </c>
      <c r="AD113" s="61" t="s">
        <v>5208</v>
      </c>
      <c r="AE113" s="61" t="str">
        <f t="shared" si="11"/>
        <v/>
      </c>
      <c r="AF113" s="61" t="s">
        <v>5208</v>
      </c>
      <c r="AG113" s="61" t="str">
        <f t="shared" si="14"/>
        <v/>
      </c>
      <c r="AH113" s="61" t="s">
        <v>5208</v>
      </c>
      <c r="AI113" s="61" t="str">
        <f t="shared" si="12"/>
        <v/>
      </c>
      <c r="AJ113" s="61" t="str">
        <f t="shared" si="13"/>
        <v>Sin iniciar</v>
      </c>
      <c r="AK113" s="57"/>
      <c r="AL113" s="57"/>
      <c r="AM113" s="56"/>
      <c r="AN113" s="61"/>
    </row>
    <row r="114" spans="1:40">
      <c r="A114" s="62">
        <v>2024</v>
      </c>
      <c r="B114" s="56" t="s">
        <v>4292</v>
      </c>
      <c r="C114" s="56">
        <v>102493</v>
      </c>
      <c r="D114" s="56" t="s">
        <v>57</v>
      </c>
      <c r="E114" s="57" t="s">
        <v>4293</v>
      </c>
      <c r="F114" s="57" t="s">
        <v>4294</v>
      </c>
      <c r="G114" s="63" t="s">
        <v>97</v>
      </c>
      <c r="H114" s="57" t="s">
        <v>1168</v>
      </c>
      <c r="I114" s="57" t="s">
        <v>1211</v>
      </c>
      <c r="J114" s="61"/>
      <c r="K114" s="64"/>
      <c r="L114" s="57" t="s">
        <v>4295</v>
      </c>
      <c r="M114" s="56">
        <v>2032</v>
      </c>
      <c r="N114" s="157">
        <v>10200000</v>
      </c>
      <c r="O114" s="64">
        <v>2040000</v>
      </c>
      <c r="P114" s="64">
        <v>0</v>
      </c>
      <c r="Q114" s="157">
        <f t="shared" si="10"/>
        <v>12240000</v>
      </c>
      <c r="R114" s="64">
        <v>2550000</v>
      </c>
      <c r="S114" s="64"/>
      <c r="T114" s="64"/>
      <c r="U114" s="56">
        <v>5</v>
      </c>
      <c r="V114" s="60" t="s">
        <v>1171</v>
      </c>
      <c r="W114" s="57" t="str">
        <f ca="1">IF(AB114="","En elaboración",IF(AC114="Sin iniciar","Suscrito",IF(AK114="Suspendido",AK114,IF(ISNUMBER(AN114),"Liquidado",IF(ISNUMBER(J114),"Cedido",IF(AN114="No aplica","Terminado (no se liquida)",IF(AJ114="Terminación anticipada",AJ114,IF(AND(AJ114="Terminación anticipada",I114&lt;&gt;"Otro",AN114=""),"Terminado en proceso de liquidación",IF(AND(TODAY()&gt;AH114,I114="Otro",AN114=""),"Terminado en proceso de liquidación",IF(AND(TODAY()&gt;AH114,I114="Orden de compra"),"Terminado (Orden de compra)",IF(TODAY()&gt;AH114,"Terminado (no se liquida)",IF(TODAY()&lt;=AH114,"En ejecución","En elaboración"))))))))))))</f>
        <v>Terminado (no se liquida)</v>
      </c>
      <c r="X114" s="57" t="s">
        <v>5414</v>
      </c>
      <c r="Y114" s="57" t="s">
        <v>4296</v>
      </c>
      <c r="Z114" s="57" t="s">
        <v>4297</v>
      </c>
      <c r="AA114" s="57" t="s">
        <v>547</v>
      </c>
      <c r="AB114" s="61">
        <v>45356</v>
      </c>
      <c r="AC114" s="61">
        <v>45358</v>
      </c>
      <c r="AD114" s="61">
        <v>45458</v>
      </c>
      <c r="AE114" s="61" t="str">
        <f t="shared" si="11"/>
        <v>3 meses 9 días.</v>
      </c>
      <c r="AF114" s="61">
        <v>45503</v>
      </c>
      <c r="AG114" s="61" t="str">
        <f t="shared" si="14"/>
        <v>1 meses 15 días.</v>
      </c>
      <c r="AH114" s="61">
        <v>45503</v>
      </c>
      <c r="AI114" s="61" t="str">
        <f t="shared" si="12"/>
        <v>4 meses 24 días.</v>
      </c>
      <c r="AJ114" s="61" t="str">
        <f t="shared" si="13"/>
        <v>Término Ok</v>
      </c>
      <c r="AK114" s="57"/>
      <c r="AL114" s="57"/>
      <c r="AM114" s="56"/>
      <c r="AN114" s="61"/>
    </row>
    <row r="115" spans="1:40">
      <c r="A115" s="62">
        <v>2024</v>
      </c>
      <c r="B115" s="65" t="s">
        <v>4284</v>
      </c>
      <c r="C115" s="56">
        <v>102485</v>
      </c>
      <c r="D115" s="56" t="s">
        <v>57</v>
      </c>
      <c r="E115" s="57" t="s">
        <v>4285</v>
      </c>
      <c r="F115" s="57" t="s">
        <v>4286</v>
      </c>
      <c r="G115" s="63" t="s">
        <v>97</v>
      </c>
      <c r="H115" s="57" t="s">
        <v>1168</v>
      </c>
      <c r="I115" s="57" t="s">
        <v>1211</v>
      </c>
      <c r="J115" s="61">
        <v>45369</v>
      </c>
      <c r="K115" s="64">
        <v>9605000</v>
      </c>
      <c r="L115" s="57" t="s">
        <v>5198</v>
      </c>
      <c r="M115" s="56">
        <v>1978</v>
      </c>
      <c r="N115" s="157">
        <v>10200000</v>
      </c>
      <c r="O115" s="64">
        <v>0</v>
      </c>
      <c r="P115" s="64">
        <v>0</v>
      </c>
      <c r="Q115" s="157">
        <f t="shared" si="10"/>
        <v>10200000</v>
      </c>
      <c r="R115" s="64">
        <v>2550000</v>
      </c>
      <c r="S115" s="64"/>
      <c r="T115" s="64"/>
      <c r="U115" s="56">
        <v>1</v>
      </c>
      <c r="V115" s="60" t="s">
        <v>1171</v>
      </c>
      <c r="W115" s="57" t="str">
        <f ca="1">IF(AB115="","En elaboración",IF(AC115="Sin iniciar","Suscrito",IF(AK115="Suspendido",AK115,IF(ISNUMBER(AN115),"Liquidado",IF(ISNUMBER(J115),"Cedido",IF(AN115="No aplica","Terminado (no se liquida)",IF(AJ115="Terminación anticipada",AJ115,IF(AND(AJ115="Terminación anticipada",I115&lt;&gt;"Otro",AN115=""),"Terminado en proceso de liquidación",IF(AND(TODAY()&gt;AH115,I115="Otro",AN115=""),"Terminado en proceso de liquidación",IF(AND(TODAY()&gt;AH115,I115="Orden de compra"),"Terminado (Orden de compra)",IF(TODAY()&gt;AH115,"Terminado (no se liquida)",IF(TODAY()&lt;=AH115,"En ejecución","En elaboración"))))))))))))</f>
        <v>Cedido</v>
      </c>
      <c r="X115" s="57" t="s">
        <v>5415</v>
      </c>
      <c r="Y115" s="57" t="s">
        <v>4288</v>
      </c>
      <c r="Z115" s="57" t="s">
        <v>4289</v>
      </c>
      <c r="AA115" s="57" t="s">
        <v>2105</v>
      </c>
      <c r="AB115" s="61">
        <v>45356</v>
      </c>
      <c r="AC115" s="61">
        <v>45362</v>
      </c>
      <c r="AD115" s="61">
        <v>45458</v>
      </c>
      <c r="AE115" s="61" t="str">
        <f t="shared" si="11"/>
        <v>3 meses 5 días.</v>
      </c>
      <c r="AF115" s="61">
        <v>45458</v>
      </c>
      <c r="AG115" s="61" t="str">
        <f t="shared" si="14"/>
        <v/>
      </c>
      <c r="AH115" s="61">
        <v>45458</v>
      </c>
      <c r="AI115" s="61" t="str">
        <f t="shared" si="12"/>
        <v>3 meses 5 días.</v>
      </c>
      <c r="AJ115" s="61" t="str">
        <f t="shared" si="13"/>
        <v>Término Ok</v>
      </c>
      <c r="AK115" s="57"/>
      <c r="AL115" s="57"/>
      <c r="AM115" s="56"/>
      <c r="AN115" s="61"/>
    </row>
    <row r="116" spans="1:40">
      <c r="A116" s="62">
        <v>2024</v>
      </c>
      <c r="B116" s="65" t="s">
        <v>5416</v>
      </c>
      <c r="C116" s="56">
        <v>102485</v>
      </c>
      <c r="D116" s="56" t="s">
        <v>57</v>
      </c>
      <c r="E116" s="57" t="s">
        <v>4285</v>
      </c>
      <c r="F116" s="57" t="s">
        <v>4286</v>
      </c>
      <c r="G116" s="63" t="s">
        <v>97</v>
      </c>
      <c r="H116" s="57" t="s">
        <v>1168</v>
      </c>
      <c r="I116" s="57" t="s">
        <v>1211</v>
      </c>
      <c r="J116" s="61"/>
      <c r="K116" s="64"/>
      <c r="L116" s="57" t="s">
        <v>4287</v>
      </c>
      <c r="M116" s="56">
        <v>1978</v>
      </c>
      <c r="N116" s="157">
        <v>10200000</v>
      </c>
      <c r="O116" s="64">
        <v>1700000</v>
      </c>
      <c r="P116" s="64">
        <v>0</v>
      </c>
      <c r="Q116" s="157">
        <f t="shared" si="10"/>
        <v>11900000</v>
      </c>
      <c r="R116" s="64">
        <v>2550000</v>
      </c>
      <c r="S116" s="64"/>
      <c r="T116" s="64"/>
      <c r="U116" s="56">
        <v>1</v>
      </c>
      <c r="V116" s="60" t="s">
        <v>1171</v>
      </c>
      <c r="W116" s="57" t="str">
        <f ca="1">IF(AB116="","En elaboración",IF(AC116="Sin iniciar","Suscrito",IF(AK116="Suspendido",AK116,IF(ISNUMBER(AN116),"Liquidado",IF(ISNUMBER(J116),"Cedido",IF(AN116="No aplica","Terminado (no se liquida)",IF(AJ116="Terminación anticipada",AJ116,IF(AND(AJ116="Terminación anticipada",I116&lt;&gt;"Otro",AN116=""),"Terminado en proceso de liquidación",IF(AND(TODAY()&gt;AH116,I116="Otro",AN116=""),"Terminado en proceso de liquidación",IF(AND(TODAY()&gt;AH116,I116="Orden de compra"),"Terminado (Orden de compra)",IF(TODAY()&gt;AH116,"Terminado (no se liquida)",IF(TODAY()&lt;=AH116,"En ejecución","En elaboración"))))))))))))</f>
        <v>Terminado (no se liquida)</v>
      </c>
      <c r="X116" s="57" t="s">
        <v>5417</v>
      </c>
      <c r="Y116" s="57" t="s">
        <v>4288</v>
      </c>
      <c r="Z116" s="57" t="s">
        <v>4289</v>
      </c>
      <c r="AA116" s="57" t="s">
        <v>2105</v>
      </c>
      <c r="AB116" s="61">
        <v>45356</v>
      </c>
      <c r="AC116" s="61">
        <v>45362</v>
      </c>
      <c r="AD116" s="61">
        <v>45458</v>
      </c>
      <c r="AE116" s="61" t="str">
        <f t="shared" si="11"/>
        <v>3 meses 5 días.</v>
      </c>
      <c r="AF116" s="61">
        <v>45503</v>
      </c>
      <c r="AG116" s="61" t="str">
        <f t="shared" si="14"/>
        <v>1 meses 15 días.</v>
      </c>
      <c r="AH116" s="61">
        <v>45503</v>
      </c>
      <c r="AI116" s="61" t="str">
        <f t="shared" si="12"/>
        <v>4 meses 20 días.</v>
      </c>
      <c r="AJ116" s="61" t="str">
        <f t="shared" si="13"/>
        <v>Término Ok</v>
      </c>
      <c r="AK116" s="57"/>
      <c r="AL116" s="57"/>
      <c r="AM116" s="56"/>
      <c r="AN116" s="61"/>
    </row>
    <row r="117" spans="1:40">
      <c r="A117" s="62">
        <v>2024</v>
      </c>
      <c r="B117" s="56" t="s">
        <v>5418</v>
      </c>
      <c r="C117" s="56">
        <v>102698</v>
      </c>
      <c r="D117" s="56" t="s">
        <v>57</v>
      </c>
      <c r="E117" s="57" t="s">
        <v>5419</v>
      </c>
      <c r="F117" s="57" t="s">
        <v>5420</v>
      </c>
      <c r="G117" s="63" t="s">
        <v>97</v>
      </c>
      <c r="H117" s="57" t="s">
        <v>1168</v>
      </c>
      <c r="I117" s="57" t="s">
        <v>1169</v>
      </c>
      <c r="J117" s="61"/>
      <c r="K117" s="64"/>
      <c r="L117" s="57" t="s">
        <v>5421</v>
      </c>
      <c r="M117" s="56">
        <v>1978</v>
      </c>
      <c r="N117" s="157">
        <v>21000000</v>
      </c>
      <c r="O117" s="64">
        <v>10500000</v>
      </c>
      <c r="P117" s="64">
        <v>0</v>
      </c>
      <c r="Q117" s="157">
        <f t="shared" si="10"/>
        <v>31500000</v>
      </c>
      <c r="R117" s="64">
        <v>7000000</v>
      </c>
      <c r="S117" s="64"/>
      <c r="T117" s="64"/>
      <c r="U117" s="56">
        <v>1</v>
      </c>
      <c r="V117" s="60" t="s">
        <v>1171</v>
      </c>
      <c r="W117" s="57" t="str">
        <f ca="1">IF(AB117="","En elaboración",IF(AC117="Sin iniciar","Suscrito",IF(AK117="Suspendido",AK117,IF(ISNUMBER(AN117),"Liquidado",IF(ISNUMBER(J117),"Cedido",IF(AN117="No aplica","Terminado (no se liquida)",IF(AJ117="Terminación anticipada",AJ117,IF(AND(AJ117="Terminación anticipada",I117&lt;&gt;"Otro",AN117=""),"Terminado en proceso de liquidación",IF(AND(TODAY()&gt;AH117,I117="Otro",AN117=""),"Terminado en proceso de liquidación",IF(AND(TODAY()&gt;AH117,I117="Orden de compra"),"Terminado (Orden de compra)",IF(TODAY()&gt;AH117,"Terminado (no se liquida)",IF(TODAY()&lt;=AH117,"En ejecución","En elaboración"))))))))))))</f>
        <v>Terminado (no se liquida)</v>
      </c>
      <c r="X117" s="57" t="s">
        <v>5422</v>
      </c>
      <c r="Y117" s="57" t="s">
        <v>5196</v>
      </c>
      <c r="Z117" s="57" t="s">
        <v>5423</v>
      </c>
      <c r="AA117" s="57" t="s">
        <v>1374</v>
      </c>
      <c r="AB117" s="61">
        <v>45357</v>
      </c>
      <c r="AC117" s="61">
        <v>45358</v>
      </c>
      <c r="AD117" s="61">
        <v>45449</v>
      </c>
      <c r="AE117" s="61" t="str">
        <f t="shared" si="11"/>
        <v xml:space="preserve">3 meses </v>
      </c>
      <c r="AF117" s="61">
        <v>45494</v>
      </c>
      <c r="AG117" s="61" t="str">
        <f t="shared" si="14"/>
        <v>1 meses 15 días.</v>
      </c>
      <c r="AH117" s="61">
        <v>45494</v>
      </c>
      <c r="AI117" s="61" t="str">
        <f t="shared" si="12"/>
        <v>4 meses 15 días.</v>
      </c>
      <c r="AJ117" s="61" t="str">
        <f t="shared" si="13"/>
        <v>Término Ok</v>
      </c>
      <c r="AK117" s="57"/>
      <c r="AL117" s="57"/>
      <c r="AM117" s="56"/>
      <c r="AN117" s="61"/>
    </row>
    <row r="118" spans="1:40">
      <c r="A118" s="62">
        <v>2024</v>
      </c>
      <c r="B118" s="56" t="s">
        <v>4272</v>
      </c>
      <c r="C118" s="56">
        <v>102493</v>
      </c>
      <c r="D118" s="56" t="s">
        <v>57</v>
      </c>
      <c r="E118" s="57" t="s">
        <v>4273</v>
      </c>
      <c r="F118" s="57" t="s">
        <v>4274</v>
      </c>
      <c r="G118" s="63" t="s">
        <v>97</v>
      </c>
      <c r="H118" s="57" t="s">
        <v>1168</v>
      </c>
      <c r="I118" s="57" t="s">
        <v>1211</v>
      </c>
      <c r="J118" s="61"/>
      <c r="K118" s="64"/>
      <c r="L118" s="57" t="s">
        <v>4275</v>
      </c>
      <c r="M118" s="56">
        <v>2032</v>
      </c>
      <c r="N118" s="157">
        <v>10200000</v>
      </c>
      <c r="O118" s="64">
        <f>2040000+2550000</f>
        <v>4590000</v>
      </c>
      <c r="P118" s="64">
        <v>0</v>
      </c>
      <c r="Q118" s="157">
        <f t="shared" si="10"/>
        <v>14790000</v>
      </c>
      <c r="R118" s="64">
        <v>2550000</v>
      </c>
      <c r="S118" s="64"/>
      <c r="T118" s="64"/>
      <c r="U118" s="56">
        <v>5</v>
      </c>
      <c r="V118" s="60" t="s">
        <v>1171</v>
      </c>
      <c r="W118" s="57" t="str">
        <f ca="1">IF(AB118="","En elaboración",IF(AC118="Sin iniciar","Suscrito",IF(AK118="Suspendido",AK118,IF(ISNUMBER(AN118),"Liquidado",IF(ISNUMBER(J118),"Cedido",IF(AN118="No aplica","Terminado (no se liquida)",IF(AJ118="Terminación anticipada",AJ118,IF(AND(AJ118="Terminación anticipada",I118&lt;&gt;"Otro",AN118=""),"Terminado en proceso de liquidación",IF(AND(TODAY()&gt;AH118,I118="Otro",AN118=""),"Terminado en proceso de liquidación",IF(AND(TODAY()&gt;AH118,I118="Orden de compra"),"Terminado (Orden de compra)",IF(TODAY()&gt;AH118,"Terminado (no se liquida)",IF(TODAY()&lt;=AH118,"En ejecución","En elaboración"))))))))))))</f>
        <v>Terminado (no se liquida)</v>
      </c>
      <c r="X118" s="57" t="s">
        <v>5424</v>
      </c>
      <c r="Y118" s="57" t="s">
        <v>4277</v>
      </c>
      <c r="Z118" s="57" t="s">
        <v>4278</v>
      </c>
      <c r="AA118" s="57" t="s">
        <v>547</v>
      </c>
      <c r="AB118" s="61">
        <v>45357</v>
      </c>
      <c r="AC118" s="61">
        <v>45358</v>
      </c>
      <c r="AD118" s="61">
        <v>45458</v>
      </c>
      <c r="AE118" s="61" t="str">
        <f t="shared" si="11"/>
        <v>3 meses 9 días.</v>
      </c>
      <c r="AF118" s="61">
        <v>45534</v>
      </c>
      <c r="AG118" s="61" t="str">
        <f t="shared" si="14"/>
        <v>2 meses 15 días.</v>
      </c>
      <c r="AH118" s="61">
        <v>45534</v>
      </c>
      <c r="AI118" s="61" t="str">
        <f t="shared" si="12"/>
        <v>5 meses 24 días.</v>
      </c>
      <c r="AJ118" s="61" t="str">
        <f t="shared" si="13"/>
        <v>Término Ok</v>
      </c>
      <c r="AK118" s="57"/>
      <c r="AL118" s="57"/>
      <c r="AM118" s="56"/>
      <c r="AN118" s="61"/>
    </row>
    <row r="119" spans="1:40">
      <c r="A119" s="62">
        <v>2024</v>
      </c>
      <c r="B119" s="56" t="s">
        <v>4261</v>
      </c>
      <c r="C119" s="56">
        <v>102394</v>
      </c>
      <c r="D119" s="56" t="s">
        <v>57</v>
      </c>
      <c r="E119" s="57" t="s">
        <v>4262</v>
      </c>
      <c r="F119" s="57" t="s">
        <v>4263</v>
      </c>
      <c r="G119" s="63" t="s">
        <v>97</v>
      </c>
      <c r="H119" s="57" t="s">
        <v>1168</v>
      </c>
      <c r="I119" s="57" t="s">
        <v>1169</v>
      </c>
      <c r="J119" s="61"/>
      <c r="K119" s="64"/>
      <c r="L119" s="57" t="s">
        <v>4264</v>
      </c>
      <c r="M119" s="56">
        <v>1979</v>
      </c>
      <c r="N119" s="157">
        <v>28000000</v>
      </c>
      <c r="O119" s="64">
        <v>0</v>
      </c>
      <c r="P119" s="64">
        <v>0</v>
      </c>
      <c r="Q119" s="157">
        <f t="shared" si="10"/>
        <v>28000000</v>
      </c>
      <c r="R119" s="64">
        <v>7000000</v>
      </c>
      <c r="S119" s="64"/>
      <c r="T119" s="64"/>
      <c r="U119" s="56">
        <v>5</v>
      </c>
      <c r="V119" s="60" t="s">
        <v>1171</v>
      </c>
      <c r="W119" s="57" t="str">
        <f ca="1">IF(AB119="","En elaboración",IF(AC119="Sin iniciar","Suscrito",IF(AK119="Suspendido",AK119,IF(ISNUMBER(AN119),"Liquidado",IF(ISNUMBER(J119),"Cedido",IF(AN119="No aplica","Terminado (no se liquida)",IF(AJ119="Terminación anticipada",AJ119,IF(AND(AJ119="Terminación anticipada",I119&lt;&gt;"Otro",AN119=""),"Terminado en proceso de liquidación",IF(AND(TODAY()&gt;AH119,I119="Otro",AN119=""),"Terminado en proceso de liquidación",IF(AND(TODAY()&gt;AH119,I119="Orden de compra"),"Terminado (Orden de compra)",IF(TODAY()&gt;AH119,"Terminado (no se liquida)",IF(TODAY()&lt;=AH119,"En ejecución","En elaboración"))))))))))))</f>
        <v>Terminado (no se liquida)</v>
      </c>
      <c r="X119" s="57"/>
      <c r="Y119" s="57" t="s">
        <v>3455</v>
      </c>
      <c r="Z119" s="57" t="s">
        <v>4266</v>
      </c>
      <c r="AA119" s="57" t="s">
        <v>1216</v>
      </c>
      <c r="AB119" s="61">
        <v>45358</v>
      </c>
      <c r="AC119" s="61">
        <v>45362</v>
      </c>
      <c r="AD119" s="61">
        <v>45458</v>
      </c>
      <c r="AE119" s="61" t="str">
        <f t="shared" si="11"/>
        <v>3 meses 5 días.</v>
      </c>
      <c r="AF119" s="61">
        <v>45458</v>
      </c>
      <c r="AG119" s="61" t="str">
        <f t="shared" si="14"/>
        <v/>
      </c>
      <c r="AH119" s="61">
        <v>45458</v>
      </c>
      <c r="AI119" s="61" t="str">
        <f t="shared" si="12"/>
        <v>3 meses 5 días.</v>
      </c>
      <c r="AJ119" s="61" t="str">
        <f t="shared" si="13"/>
        <v>Término Ok</v>
      </c>
      <c r="AK119" s="57"/>
      <c r="AL119" s="57"/>
      <c r="AM119" s="56"/>
      <c r="AN119" s="61"/>
    </row>
    <row r="120" spans="1:40">
      <c r="A120" s="62">
        <v>2024</v>
      </c>
      <c r="B120" s="56" t="s">
        <v>4250</v>
      </c>
      <c r="C120" s="56">
        <v>102475</v>
      </c>
      <c r="D120" s="56" t="s">
        <v>57</v>
      </c>
      <c r="E120" s="57" t="s">
        <v>4251</v>
      </c>
      <c r="F120" s="57" t="s">
        <v>4252</v>
      </c>
      <c r="G120" s="63" t="s">
        <v>97</v>
      </c>
      <c r="H120" s="57" t="s">
        <v>1168</v>
      </c>
      <c r="I120" s="57" t="s">
        <v>1169</v>
      </c>
      <c r="J120" s="61"/>
      <c r="K120" s="64"/>
      <c r="L120" s="57" t="s">
        <v>4253</v>
      </c>
      <c r="M120" s="56">
        <v>1979</v>
      </c>
      <c r="N120" s="157">
        <v>20200000</v>
      </c>
      <c r="O120" s="64">
        <v>10100000</v>
      </c>
      <c r="P120" s="64">
        <v>0</v>
      </c>
      <c r="Q120" s="157">
        <f t="shared" si="10"/>
        <v>30300000</v>
      </c>
      <c r="R120" s="64">
        <v>5050000</v>
      </c>
      <c r="S120" s="64"/>
      <c r="T120" s="64"/>
      <c r="U120" s="56">
        <v>5</v>
      </c>
      <c r="V120" s="60" t="s">
        <v>1171</v>
      </c>
      <c r="W120" s="57" t="str">
        <f ca="1">IF(AB120="","En elaboración",IF(AC120="Sin iniciar","Suscrito",IF(AK120="Suspendido",AK120,IF(ISNUMBER(AN120),"Liquidado",IF(ISNUMBER(J120),"Cedido",IF(AN120="No aplica","Terminado (no se liquida)",IF(AJ120="Terminación anticipada",AJ120,IF(AND(AJ120="Terminación anticipada",I120&lt;&gt;"Otro",AN120=""),"Terminado en proceso de liquidación",IF(AND(TODAY()&gt;AH120,I120="Otro",AN120=""),"Terminado en proceso de liquidación",IF(AND(TODAY()&gt;AH120,I120="Orden de compra"),"Terminado (Orden de compra)",IF(TODAY()&gt;AH120,"Terminado (no se liquida)",IF(TODAY()&lt;=AH120,"En ejecución","En elaboración"))))))))))))</f>
        <v>Terminado (no se liquida)</v>
      </c>
      <c r="X120" s="57" t="s">
        <v>5425</v>
      </c>
      <c r="Y120" s="57" t="s">
        <v>3815</v>
      </c>
      <c r="Z120" s="57" t="s">
        <v>4255</v>
      </c>
      <c r="AA120" s="57" t="s">
        <v>1216</v>
      </c>
      <c r="AB120" s="61">
        <v>45357</v>
      </c>
      <c r="AC120" s="61">
        <v>45362</v>
      </c>
      <c r="AD120" s="61">
        <v>45458</v>
      </c>
      <c r="AE120" s="61" t="str">
        <f t="shared" si="11"/>
        <v>3 meses 5 días.</v>
      </c>
      <c r="AF120" s="61">
        <v>45545</v>
      </c>
      <c r="AG120" s="61" t="str">
        <f t="shared" si="14"/>
        <v>2 meses 26 días.</v>
      </c>
      <c r="AH120" s="61">
        <v>45545</v>
      </c>
      <c r="AI120" s="61" t="str">
        <f t="shared" si="12"/>
        <v xml:space="preserve">6 meses </v>
      </c>
      <c r="AJ120" s="61" t="str">
        <f t="shared" si="13"/>
        <v>Término Ok</v>
      </c>
      <c r="AK120" s="57"/>
      <c r="AL120" s="57"/>
      <c r="AM120" s="56"/>
      <c r="AN120" s="61"/>
    </row>
    <row r="121" spans="1:40">
      <c r="A121" s="62">
        <v>2024</v>
      </c>
      <c r="B121" s="56" t="s">
        <v>4239</v>
      </c>
      <c r="C121" s="56">
        <v>83297</v>
      </c>
      <c r="D121" s="56" t="s">
        <v>57</v>
      </c>
      <c r="E121" s="57" t="s">
        <v>4240</v>
      </c>
      <c r="F121" s="57" t="s">
        <v>4241</v>
      </c>
      <c r="G121" s="63" t="s">
        <v>97</v>
      </c>
      <c r="H121" s="57" t="s">
        <v>1168</v>
      </c>
      <c r="I121" s="57" t="s">
        <v>1169</v>
      </c>
      <c r="J121" s="61"/>
      <c r="K121" s="64"/>
      <c r="L121" s="57" t="s">
        <v>4242</v>
      </c>
      <c r="M121" s="56">
        <v>1978</v>
      </c>
      <c r="N121" s="157">
        <v>20200000</v>
      </c>
      <c r="O121" s="64">
        <v>0</v>
      </c>
      <c r="P121" s="64">
        <v>0</v>
      </c>
      <c r="Q121" s="157">
        <f t="shared" si="10"/>
        <v>20200000</v>
      </c>
      <c r="R121" s="64">
        <v>5050000</v>
      </c>
      <c r="S121" s="64"/>
      <c r="T121" s="64"/>
      <c r="U121" s="56">
        <v>5</v>
      </c>
      <c r="V121" s="60" t="s">
        <v>1171</v>
      </c>
      <c r="W121" s="57" t="str">
        <f ca="1">IF(AB121="","En elaboración",IF(AC121="Sin iniciar","Suscrito",IF(AK121="Suspendido",AK121,IF(ISNUMBER(AN121),"Liquidado",IF(ISNUMBER(J121),"Cedido",IF(AN121="No aplica","Terminado (no se liquida)",IF(AJ121="Terminación anticipada",AJ121,IF(AND(AJ121="Terminación anticipada",I121&lt;&gt;"Otro",AN121=""),"Terminado en proceso de liquidación",IF(AND(TODAY()&gt;AH121,I121="Otro",AN121=""),"Terminado en proceso de liquidación",IF(AND(TODAY()&gt;AH121,I121="Orden de compra"),"Terminado (Orden de compra)",IF(TODAY()&gt;AH121,"Terminado (no se liquida)",IF(TODAY()&lt;=AH121,"En ejecución","En elaboración"))))))))))))</f>
        <v>Terminado (no se liquida)</v>
      </c>
      <c r="X121" s="57"/>
      <c r="Y121" s="57" t="s">
        <v>4244</v>
      </c>
      <c r="Z121" s="57" t="s">
        <v>4245</v>
      </c>
      <c r="AA121" s="57" t="s">
        <v>2494</v>
      </c>
      <c r="AB121" s="61">
        <v>45357</v>
      </c>
      <c r="AC121" s="61">
        <v>45362</v>
      </c>
      <c r="AD121" s="61">
        <v>45458</v>
      </c>
      <c r="AE121" s="61" t="str">
        <f t="shared" si="11"/>
        <v>3 meses 5 días.</v>
      </c>
      <c r="AF121" s="61">
        <v>45458</v>
      </c>
      <c r="AG121" s="61" t="str">
        <f t="shared" si="14"/>
        <v/>
      </c>
      <c r="AH121" s="61">
        <v>45458</v>
      </c>
      <c r="AI121" s="61" t="str">
        <f t="shared" si="12"/>
        <v>3 meses 5 días.</v>
      </c>
      <c r="AJ121" s="61" t="str">
        <f t="shared" si="13"/>
        <v>Término Ok</v>
      </c>
      <c r="AK121" s="57"/>
      <c r="AL121" s="57"/>
      <c r="AM121" s="56"/>
      <c r="AN121" s="61"/>
    </row>
    <row r="122" spans="1:40">
      <c r="A122" s="62">
        <v>2024</v>
      </c>
      <c r="B122" s="56" t="s">
        <v>4228</v>
      </c>
      <c r="C122" s="56">
        <v>102375</v>
      </c>
      <c r="D122" s="56" t="s">
        <v>57</v>
      </c>
      <c r="E122" s="57" t="s">
        <v>4229</v>
      </c>
      <c r="F122" s="57" t="s">
        <v>4230</v>
      </c>
      <c r="G122" s="63" t="s">
        <v>97</v>
      </c>
      <c r="H122" s="57" t="s">
        <v>1168</v>
      </c>
      <c r="I122" s="57" t="s">
        <v>1211</v>
      </c>
      <c r="J122" s="61"/>
      <c r="K122" s="64"/>
      <c r="L122" s="57" t="s">
        <v>4231</v>
      </c>
      <c r="M122" s="56">
        <v>1979</v>
      </c>
      <c r="N122" s="157">
        <v>10200000</v>
      </c>
      <c r="O122" s="64">
        <v>2040000</v>
      </c>
      <c r="P122" s="64">
        <v>0</v>
      </c>
      <c r="Q122" s="157">
        <f t="shared" si="10"/>
        <v>12240000</v>
      </c>
      <c r="R122" s="64">
        <v>2550000</v>
      </c>
      <c r="S122" s="64"/>
      <c r="T122" s="64"/>
      <c r="U122" s="56">
        <v>1</v>
      </c>
      <c r="V122" s="60" t="s">
        <v>1171</v>
      </c>
      <c r="W122" s="57" t="str">
        <f ca="1">IF(AB122="","En elaboración",IF(AC122="Sin iniciar","Suscrito",IF(AK122="Suspendido",AK122,IF(ISNUMBER(AN122),"Liquidado",IF(ISNUMBER(J122),"Cedido",IF(AN122="No aplica","Terminado (no se liquida)",IF(AJ122="Terminación anticipada",AJ122,IF(AND(AJ122="Terminación anticipada",I122&lt;&gt;"Otro",AN122=""),"Terminado en proceso de liquidación",IF(AND(TODAY()&gt;AH122,I122="Otro",AN122=""),"Terminado en proceso de liquidación",IF(AND(TODAY()&gt;AH122,I122="Orden de compra"),"Terminado (Orden de compra)",IF(TODAY()&gt;AH122,"Terminado (no se liquida)",IF(TODAY()&lt;=AH122,"En ejecución","En elaboración"))))))))))))</f>
        <v>Terminado (no se liquida)</v>
      </c>
      <c r="X122" s="57" t="s">
        <v>5426</v>
      </c>
      <c r="Y122" s="57" t="s">
        <v>2938</v>
      </c>
      <c r="Z122" s="57" t="s">
        <v>4233</v>
      </c>
      <c r="AA122" s="57" t="s">
        <v>3186</v>
      </c>
      <c r="AB122" s="61">
        <v>45357</v>
      </c>
      <c r="AC122" s="61">
        <v>45358</v>
      </c>
      <c r="AD122" s="61">
        <v>45458</v>
      </c>
      <c r="AE122" s="61" t="str">
        <f t="shared" si="11"/>
        <v>3 meses 9 días.</v>
      </c>
      <c r="AF122" s="61">
        <v>45503</v>
      </c>
      <c r="AG122" s="61" t="str">
        <f t="shared" si="14"/>
        <v>1 meses 15 días.</v>
      </c>
      <c r="AH122" s="61">
        <v>45503</v>
      </c>
      <c r="AI122" s="61" t="str">
        <f t="shared" si="12"/>
        <v>4 meses 24 días.</v>
      </c>
      <c r="AJ122" s="61" t="str">
        <f t="shared" si="13"/>
        <v>Término Ok</v>
      </c>
      <c r="AK122" s="57"/>
      <c r="AL122" s="57"/>
      <c r="AM122" s="56"/>
      <c r="AN122" s="61"/>
    </row>
    <row r="123" spans="1:40">
      <c r="A123" s="62">
        <v>2024</v>
      </c>
      <c r="B123" s="56" t="s">
        <v>4219</v>
      </c>
      <c r="C123" s="56">
        <v>102482</v>
      </c>
      <c r="D123" s="56" t="s">
        <v>57</v>
      </c>
      <c r="E123" s="57" t="s">
        <v>4220</v>
      </c>
      <c r="F123" s="57" t="s">
        <v>4221</v>
      </c>
      <c r="G123" s="63" t="s">
        <v>97</v>
      </c>
      <c r="H123" s="57" t="s">
        <v>1168</v>
      </c>
      <c r="I123" s="57" t="s">
        <v>1169</v>
      </c>
      <c r="J123" s="61"/>
      <c r="K123" s="64"/>
      <c r="L123" s="57" t="s">
        <v>4222</v>
      </c>
      <c r="M123" s="56">
        <v>1978</v>
      </c>
      <c r="N123" s="157">
        <v>28000000</v>
      </c>
      <c r="O123" s="64">
        <v>0</v>
      </c>
      <c r="P123" s="64">
        <v>0</v>
      </c>
      <c r="Q123" s="157">
        <f t="shared" si="10"/>
        <v>28000000</v>
      </c>
      <c r="R123" s="64">
        <v>7000000</v>
      </c>
      <c r="S123" s="64"/>
      <c r="T123" s="64"/>
      <c r="U123" s="56">
        <v>1</v>
      </c>
      <c r="V123" s="60" t="s">
        <v>1171</v>
      </c>
      <c r="W123" s="57" t="str">
        <f ca="1">IF(AB123="","En elaboración",IF(AC123="Sin iniciar","Suscrito",IF(AK123="Suspendido",AK123,IF(ISNUMBER(AN123),"Liquidado",IF(ISNUMBER(J123),"Cedido",IF(AN123="No aplica","Terminado (no se liquida)",IF(AJ123="Terminación anticipada",AJ123,IF(AND(AJ123="Terminación anticipada",I123&lt;&gt;"Otro",AN123=""),"Terminado en proceso de liquidación",IF(AND(TODAY()&gt;AH123,I123="Otro",AN123=""),"Terminado en proceso de liquidación",IF(AND(TODAY()&gt;AH123,I123="Orden de compra"),"Terminado (Orden de compra)",IF(TODAY()&gt;AH123,"Terminado (no se liquida)",IF(TODAY()&lt;=AH123,"En ejecución","En elaboración"))))))))))))</f>
        <v>Terminado (no se liquida)</v>
      </c>
      <c r="X123" s="57"/>
      <c r="Y123" s="57" t="s">
        <v>4223</v>
      </c>
      <c r="Z123" s="57" t="s">
        <v>4224</v>
      </c>
      <c r="AA123" s="57" t="s">
        <v>116</v>
      </c>
      <c r="AB123" s="61">
        <v>45358</v>
      </c>
      <c r="AC123" s="61">
        <v>45358</v>
      </c>
      <c r="AD123" s="61">
        <v>45458</v>
      </c>
      <c r="AE123" s="61" t="str">
        <f t="shared" si="11"/>
        <v>3 meses 9 días.</v>
      </c>
      <c r="AF123" s="61">
        <v>45458</v>
      </c>
      <c r="AG123" s="61" t="str">
        <f t="shared" si="14"/>
        <v/>
      </c>
      <c r="AH123" s="61">
        <v>45458</v>
      </c>
      <c r="AI123" s="61" t="str">
        <f t="shared" si="12"/>
        <v>3 meses 9 días.</v>
      </c>
      <c r="AJ123" s="61" t="str">
        <f t="shared" si="13"/>
        <v>Término Ok</v>
      </c>
      <c r="AK123" s="57"/>
      <c r="AL123" s="57"/>
      <c r="AM123" s="56"/>
      <c r="AN123" s="61"/>
    </row>
    <row r="124" spans="1:40">
      <c r="A124" s="62">
        <v>2024</v>
      </c>
      <c r="B124" s="56" t="s">
        <v>4210</v>
      </c>
      <c r="C124" s="56">
        <v>102375</v>
      </c>
      <c r="D124" s="56" t="s">
        <v>57</v>
      </c>
      <c r="E124" s="57" t="s">
        <v>4211</v>
      </c>
      <c r="F124" s="57" t="s">
        <v>4212</v>
      </c>
      <c r="G124" s="63" t="s">
        <v>97</v>
      </c>
      <c r="H124" s="57" t="s">
        <v>1168</v>
      </c>
      <c r="I124" s="57" t="s">
        <v>1211</v>
      </c>
      <c r="J124" s="61"/>
      <c r="K124" s="64"/>
      <c r="L124" s="57" t="s">
        <v>4213</v>
      </c>
      <c r="M124" s="56">
        <v>1979</v>
      </c>
      <c r="N124" s="157">
        <v>10200000</v>
      </c>
      <c r="O124" s="64">
        <f>1615000+2550000</f>
        <v>4165000</v>
      </c>
      <c r="P124" s="64">
        <v>0</v>
      </c>
      <c r="Q124" s="157">
        <f t="shared" si="10"/>
        <v>14365000</v>
      </c>
      <c r="R124" s="64">
        <v>2550000</v>
      </c>
      <c r="S124" s="64"/>
      <c r="T124" s="64"/>
      <c r="U124" s="56">
        <v>1</v>
      </c>
      <c r="V124" s="60" t="s">
        <v>1171</v>
      </c>
      <c r="W124" s="57" t="str">
        <f ca="1">IF(AB124="","En elaboración",IF(AC124="Sin iniciar","Suscrito",IF(AK124="Suspendido",AK124,IF(ISNUMBER(AN124),"Liquidado",IF(ISNUMBER(J124),"Cedido",IF(AN124="No aplica","Terminado (no se liquida)",IF(AJ124="Terminación anticipada",AJ124,IF(AND(AJ124="Terminación anticipada",I124&lt;&gt;"Otro",AN124=""),"Terminado en proceso de liquidación",IF(AND(TODAY()&gt;AH124,I124="Otro",AN124=""),"Terminado en proceso de liquidación",IF(AND(TODAY()&gt;AH124,I124="Orden de compra"),"Terminado (Orden de compra)",IF(TODAY()&gt;AH124,"Terminado (no se liquida)",IF(TODAY()&lt;=AH124,"En ejecución","En elaboración"))))))))))))</f>
        <v>Terminado (no se liquida)</v>
      </c>
      <c r="X124" s="57" t="s">
        <v>5427</v>
      </c>
      <c r="Y124" s="57" t="s">
        <v>2938</v>
      </c>
      <c r="Z124" s="57" t="s">
        <v>4214</v>
      </c>
      <c r="AA124" s="57" t="s">
        <v>3206</v>
      </c>
      <c r="AB124" s="61">
        <v>45358</v>
      </c>
      <c r="AC124" s="61">
        <v>45363</v>
      </c>
      <c r="AD124" s="61">
        <v>45458</v>
      </c>
      <c r="AE124" s="61" t="str">
        <f t="shared" si="11"/>
        <v>3 meses 4 días.</v>
      </c>
      <c r="AF124" s="61">
        <v>45534</v>
      </c>
      <c r="AG124" s="61" t="str">
        <f t="shared" si="14"/>
        <v>2 meses 15 días.</v>
      </c>
      <c r="AH124" s="61">
        <v>45534</v>
      </c>
      <c r="AI124" s="61" t="str">
        <f t="shared" si="12"/>
        <v>5 meses 19 días.</v>
      </c>
      <c r="AJ124" s="61" t="str">
        <f t="shared" si="13"/>
        <v>Término Ok</v>
      </c>
      <c r="AK124" s="57"/>
      <c r="AL124" s="57"/>
      <c r="AM124" s="56"/>
      <c r="AN124" s="61"/>
    </row>
    <row r="125" spans="1:40">
      <c r="A125" s="62">
        <v>2024</v>
      </c>
      <c r="B125" s="56" t="s">
        <v>4199</v>
      </c>
      <c r="C125" s="56">
        <v>102514</v>
      </c>
      <c r="D125" s="56" t="s">
        <v>57</v>
      </c>
      <c r="E125" s="57" t="s">
        <v>4200</v>
      </c>
      <c r="F125" s="57" t="s">
        <v>4201</v>
      </c>
      <c r="G125" s="63" t="s">
        <v>97</v>
      </c>
      <c r="H125" s="57" t="s">
        <v>1168</v>
      </c>
      <c r="I125" s="57" t="s">
        <v>1169</v>
      </c>
      <c r="J125" s="61"/>
      <c r="K125" s="64"/>
      <c r="L125" s="57" t="s">
        <v>4202</v>
      </c>
      <c r="M125" s="56">
        <v>1978</v>
      </c>
      <c r="N125" s="157">
        <v>20200000</v>
      </c>
      <c r="O125" s="64">
        <v>3198333</v>
      </c>
      <c r="P125" s="64">
        <v>0</v>
      </c>
      <c r="Q125" s="157">
        <f t="shared" si="10"/>
        <v>23398333</v>
      </c>
      <c r="R125" s="64">
        <v>5050000</v>
      </c>
      <c r="S125" s="64"/>
      <c r="T125" s="64"/>
      <c r="U125" s="56">
        <v>1</v>
      </c>
      <c r="V125" s="60" t="s">
        <v>1171</v>
      </c>
      <c r="W125" s="57" t="str">
        <f ca="1">IF(AB125="","En elaboración",IF(AC125="Sin iniciar","Suscrito",IF(AK125="Suspendido",AK125,IF(ISNUMBER(AN125),"Liquidado",IF(ISNUMBER(J125),"Cedido",IF(AN125="No aplica","Terminado (no se liquida)",IF(AJ125="Terminación anticipada",AJ125,IF(AND(AJ125="Terminación anticipada",I125&lt;&gt;"Otro",AN125=""),"Terminado en proceso de liquidación",IF(AND(TODAY()&gt;AH125,I125="Otro",AN125=""),"Terminado en proceso de liquidación",IF(AND(TODAY()&gt;AH125,I125="Orden de compra"),"Terminado (Orden de compra)",IF(TODAY()&gt;AH125,"Terminado (no se liquida)",IF(TODAY()&lt;=AH125,"En ejecución","En elaboración"))))))))))))</f>
        <v>Terminado (no se liquida)</v>
      </c>
      <c r="X125" s="57" t="s">
        <v>5428</v>
      </c>
      <c r="Y125" s="57" t="s">
        <v>4203</v>
      </c>
      <c r="Z125" s="57" t="s">
        <v>4204</v>
      </c>
      <c r="AA125" s="57" t="s">
        <v>1451</v>
      </c>
      <c r="AB125" s="61">
        <v>45358</v>
      </c>
      <c r="AC125" s="61">
        <v>45363</v>
      </c>
      <c r="AD125" s="61">
        <v>45458</v>
      </c>
      <c r="AE125" s="61" t="str">
        <f t="shared" si="11"/>
        <v>3 meses 4 días.</v>
      </c>
      <c r="AF125" s="61">
        <v>45503</v>
      </c>
      <c r="AG125" s="61" t="s">
        <v>5429</v>
      </c>
      <c r="AH125" s="61">
        <v>45503</v>
      </c>
      <c r="AI125" s="61" t="str">
        <f t="shared" si="12"/>
        <v>4 meses 19 días.</v>
      </c>
      <c r="AJ125" s="61" t="str">
        <f t="shared" si="13"/>
        <v>Término Ok</v>
      </c>
      <c r="AK125" s="57"/>
      <c r="AL125" s="57"/>
      <c r="AM125" s="56"/>
      <c r="AN125" s="61"/>
    </row>
    <row r="126" spans="1:40">
      <c r="A126" s="62">
        <v>2024</v>
      </c>
      <c r="B126" s="56" t="s">
        <v>4187</v>
      </c>
      <c r="C126" s="56">
        <v>102414</v>
      </c>
      <c r="D126" s="56" t="s">
        <v>57</v>
      </c>
      <c r="E126" s="57" t="s">
        <v>4188</v>
      </c>
      <c r="F126" s="57" t="s">
        <v>4189</v>
      </c>
      <c r="G126" s="63" t="s">
        <v>97</v>
      </c>
      <c r="H126" s="57" t="s">
        <v>1168</v>
      </c>
      <c r="I126" s="57" t="s">
        <v>1211</v>
      </c>
      <c r="J126" s="61"/>
      <c r="K126" s="64"/>
      <c r="L126" s="57" t="s">
        <v>4190</v>
      </c>
      <c r="M126" s="56">
        <v>1978</v>
      </c>
      <c r="N126" s="157">
        <v>28000000</v>
      </c>
      <c r="O126" s="64">
        <v>0</v>
      </c>
      <c r="P126" s="64">
        <v>0</v>
      </c>
      <c r="Q126" s="157">
        <f t="shared" si="10"/>
        <v>28000000</v>
      </c>
      <c r="R126" s="64">
        <v>7000000</v>
      </c>
      <c r="S126" s="64"/>
      <c r="T126" s="64"/>
      <c r="U126" s="56">
        <v>1</v>
      </c>
      <c r="V126" s="64" t="s">
        <v>1171</v>
      </c>
      <c r="W126" s="57" t="str">
        <f ca="1">IF(AB126="","En elaboración",IF(AC126="Sin iniciar","Suscrito",IF(AK126="Suspendido",AK126,IF(ISNUMBER(AN126),"Liquidado",IF(ISNUMBER(J126),"Cedido",IF(AN126="No aplica","Terminado (no se liquida)",IF(AJ126="Terminación anticipada",AJ126,IF(AND(AJ126="Terminación anticipada",I126&lt;&gt;"Otro",AN126=""),"Terminado en proceso de liquidación",IF(AND(TODAY()&gt;AH126,I126="Otro",AN126=""),"Terminado en proceso de liquidación",IF(AND(TODAY()&gt;AH126,I126="Orden de compra"),"Terminado (Orden de compra)",IF(TODAY()&gt;AH126,"Terminado (no se liquida)",IF(TODAY()&lt;=AH126,"En ejecución","En elaboración"))))))))))))</f>
        <v>Terminado (no se liquida)</v>
      </c>
      <c r="X126" s="57"/>
      <c r="Y126" s="57" t="s">
        <v>4192</v>
      </c>
      <c r="Z126" s="57" t="s">
        <v>4193</v>
      </c>
      <c r="AA126" s="57" t="s">
        <v>234</v>
      </c>
      <c r="AB126" s="61">
        <v>45358</v>
      </c>
      <c r="AC126" s="61">
        <v>45362</v>
      </c>
      <c r="AD126" s="61">
        <v>45458</v>
      </c>
      <c r="AE126" s="61" t="str">
        <f t="shared" si="11"/>
        <v>3 meses 5 días.</v>
      </c>
      <c r="AF126" s="61">
        <v>45458</v>
      </c>
      <c r="AG126" s="61" t="str">
        <f t="shared" ref="AG126:AG163" si="15">IF(AD126="Sin iniciar","",IF(DATEDIF(AD126,AF126-AM126,"y")=0,"",DATEDIF(AD126,AF126-AM126,"y")&amp;" años ")&amp;IF(DATEDIF(AD126,AF126-AM126,"ym")=0,"",DATEDIF(AD126,AF126-AM126,"ym")&amp;" meses ")&amp;IF(DATEDIF(AD126,AF126-AM126,"md")=0,"",DATEDIF(AD126,AF126-AM126,"md")&amp;" días."))</f>
        <v/>
      </c>
      <c r="AH126" s="61">
        <v>45458</v>
      </c>
      <c r="AI126" s="61" t="str">
        <f t="shared" si="12"/>
        <v>3 meses 5 días.</v>
      </c>
      <c r="AJ126" s="61" t="str">
        <f t="shared" si="13"/>
        <v>Término Ok</v>
      </c>
      <c r="AK126" s="57"/>
      <c r="AL126" s="57"/>
      <c r="AM126" s="56"/>
      <c r="AN126" s="61"/>
    </row>
    <row r="127" spans="1:40">
      <c r="A127" s="62">
        <v>2024</v>
      </c>
      <c r="B127" s="56" t="s">
        <v>4178</v>
      </c>
      <c r="C127" s="56">
        <v>102473</v>
      </c>
      <c r="D127" s="56" t="s">
        <v>57</v>
      </c>
      <c r="E127" s="57" t="s">
        <v>4179</v>
      </c>
      <c r="F127" s="57" t="s">
        <v>4180</v>
      </c>
      <c r="G127" s="63" t="s">
        <v>97</v>
      </c>
      <c r="H127" s="57" t="s">
        <v>1168</v>
      </c>
      <c r="I127" s="57" t="s">
        <v>1211</v>
      </c>
      <c r="J127" s="61"/>
      <c r="K127" s="64"/>
      <c r="L127" s="57" t="s">
        <v>4181</v>
      </c>
      <c r="M127" s="56">
        <v>1978</v>
      </c>
      <c r="N127" s="157">
        <v>10200000</v>
      </c>
      <c r="O127" s="64">
        <v>0</v>
      </c>
      <c r="P127" s="64">
        <v>0</v>
      </c>
      <c r="Q127" s="157">
        <f t="shared" si="10"/>
        <v>10200000</v>
      </c>
      <c r="R127" s="64">
        <v>2550000</v>
      </c>
      <c r="S127" s="64"/>
      <c r="T127" s="64"/>
      <c r="U127" s="56">
        <v>4</v>
      </c>
      <c r="V127" s="64" t="s">
        <v>1171</v>
      </c>
      <c r="W127" s="57" t="str">
        <f ca="1">IF(AB127="","En elaboración",IF(AC127="Sin iniciar","Suscrito",IF(AK127="Suspendido",AK127,IF(ISNUMBER(AN127),"Liquidado",IF(ISNUMBER(J127),"Cedido",IF(AN127="No aplica","Terminado (no se liquida)",IF(AJ127="Terminación anticipada",AJ127,IF(AND(AJ127="Terminación anticipada",I127&lt;&gt;"Otro",AN127=""),"Terminado en proceso de liquidación",IF(AND(TODAY()&gt;AH127,I127="Otro",AN127=""),"Terminado en proceso de liquidación",IF(AND(TODAY()&gt;AH127,I127="Orden de compra"),"Terminado (Orden de compra)",IF(TODAY()&gt;AH127,"Terminado (no se liquida)",IF(TODAY()&lt;=AH127,"En ejecución","En elaboración"))))))))))))</f>
        <v>Terminado (no se liquida)</v>
      </c>
      <c r="X127" s="57" t="s">
        <v>5430</v>
      </c>
      <c r="Y127" s="57" t="s">
        <v>4182</v>
      </c>
      <c r="Z127" s="57" t="s">
        <v>4183</v>
      </c>
      <c r="AA127" s="57" t="s">
        <v>116</v>
      </c>
      <c r="AB127" s="61">
        <v>45358</v>
      </c>
      <c r="AC127" s="61">
        <v>45363</v>
      </c>
      <c r="AD127" s="61">
        <v>45458</v>
      </c>
      <c r="AE127" s="61" t="str">
        <f t="shared" si="11"/>
        <v>3 meses 4 días.</v>
      </c>
      <c r="AF127" s="61">
        <v>45484</v>
      </c>
      <c r="AG127" s="61" t="str">
        <f t="shared" si="15"/>
        <v>26 días.</v>
      </c>
      <c r="AH127" s="61">
        <v>45484</v>
      </c>
      <c r="AI127" s="61" t="str">
        <f t="shared" si="12"/>
        <v xml:space="preserve">4 meses </v>
      </c>
      <c r="AJ127" s="61" t="str">
        <f t="shared" si="13"/>
        <v>Término Ok</v>
      </c>
      <c r="AK127" s="57"/>
      <c r="AL127" s="57"/>
      <c r="AM127" s="56"/>
      <c r="AN127" s="61"/>
    </row>
    <row r="128" spans="1:40">
      <c r="A128" s="62">
        <v>2024</v>
      </c>
      <c r="B128" s="56" t="s">
        <v>4169</v>
      </c>
      <c r="C128" s="56">
        <v>102371</v>
      </c>
      <c r="D128" s="56" t="s">
        <v>57</v>
      </c>
      <c r="E128" s="57" t="s">
        <v>4170</v>
      </c>
      <c r="F128" s="57" t="s">
        <v>4171</v>
      </c>
      <c r="G128" s="63" t="s">
        <v>97</v>
      </c>
      <c r="H128" s="57" t="s">
        <v>1168</v>
      </c>
      <c r="I128" s="57" t="s">
        <v>1211</v>
      </c>
      <c r="J128" s="61"/>
      <c r="K128" s="64"/>
      <c r="L128" s="57" t="s">
        <v>4172</v>
      </c>
      <c r="M128" s="56">
        <v>1978</v>
      </c>
      <c r="N128" s="157">
        <v>10200000</v>
      </c>
      <c r="O128" s="64">
        <v>0</v>
      </c>
      <c r="P128" s="64">
        <v>0</v>
      </c>
      <c r="Q128" s="157">
        <f t="shared" si="10"/>
        <v>10200000</v>
      </c>
      <c r="R128" s="64">
        <v>2550000</v>
      </c>
      <c r="S128" s="64"/>
      <c r="T128" s="64"/>
      <c r="U128" s="56">
        <v>4</v>
      </c>
      <c r="V128" s="64" t="s">
        <v>1171</v>
      </c>
      <c r="W128" s="57" t="str">
        <f ca="1">IF(AB128="","En elaboración",IF(AC128="Sin iniciar","Suscrito",IF(AK128="Suspendido",AK128,IF(ISNUMBER(AN128),"Liquidado",IF(ISNUMBER(J128),"Cedido",IF(AN128="No aplica","Terminado (no se liquida)",IF(AJ128="Terminación anticipada",AJ128,IF(AND(AJ128="Terminación anticipada",I128&lt;&gt;"Otro",AN128=""),"Terminado en proceso de liquidación",IF(AND(TODAY()&gt;AH128,I128="Otro",AN128=""),"Terminado en proceso de liquidación",IF(AND(TODAY()&gt;AH128,I128="Orden de compra"),"Terminado (Orden de compra)",IF(TODAY()&gt;AH128,"Terminado (no se liquida)",IF(TODAY()&lt;=AH128,"En ejecución","En elaboración"))))))))))))</f>
        <v>Terminado (no se liquida)</v>
      </c>
      <c r="X128" s="57" t="s">
        <v>5431</v>
      </c>
      <c r="Y128" s="57" t="s">
        <v>2350</v>
      </c>
      <c r="Z128" s="57" t="s">
        <v>4174</v>
      </c>
      <c r="AA128" s="57" t="s">
        <v>116</v>
      </c>
      <c r="AB128" s="61">
        <v>45358</v>
      </c>
      <c r="AC128" s="61">
        <v>45364</v>
      </c>
      <c r="AD128" s="61">
        <v>45458</v>
      </c>
      <c r="AE128" s="61" t="str">
        <f t="shared" si="11"/>
        <v>3 meses 3 días.</v>
      </c>
      <c r="AF128" s="61">
        <v>45485</v>
      </c>
      <c r="AG128" s="61" t="str">
        <f t="shared" si="15"/>
        <v>27 días.</v>
      </c>
      <c r="AH128" s="61">
        <v>45485</v>
      </c>
      <c r="AI128" s="61" t="str">
        <f t="shared" si="12"/>
        <v xml:space="preserve">4 meses </v>
      </c>
      <c r="AJ128" s="61" t="str">
        <f t="shared" si="13"/>
        <v>Término Ok</v>
      </c>
      <c r="AK128" s="57"/>
      <c r="AL128" s="57"/>
      <c r="AM128" s="56"/>
      <c r="AN128" s="61"/>
    </row>
    <row r="129" spans="1:40">
      <c r="A129" s="62">
        <v>2024</v>
      </c>
      <c r="B129" s="56" t="s">
        <v>4160</v>
      </c>
      <c r="C129" s="56">
        <v>102521</v>
      </c>
      <c r="D129" s="56" t="s">
        <v>57</v>
      </c>
      <c r="E129" s="57" t="s">
        <v>4161</v>
      </c>
      <c r="F129" s="57" t="s">
        <v>4162</v>
      </c>
      <c r="G129" s="63" t="s">
        <v>97</v>
      </c>
      <c r="H129" s="57" t="s">
        <v>1168</v>
      </c>
      <c r="I129" s="57" t="s">
        <v>1211</v>
      </c>
      <c r="J129" s="61"/>
      <c r="K129" s="64"/>
      <c r="L129" s="57" t="s">
        <v>4163</v>
      </c>
      <c r="M129" s="56">
        <v>1979</v>
      </c>
      <c r="N129" s="157">
        <v>26833334</v>
      </c>
      <c r="O129" s="64">
        <v>5366667</v>
      </c>
      <c r="P129" s="64">
        <v>0</v>
      </c>
      <c r="Q129" s="157">
        <f t="shared" si="10"/>
        <v>32200001</v>
      </c>
      <c r="R129" s="64">
        <v>7000000</v>
      </c>
      <c r="S129" s="64"/>
      <c r="T129" s="64"/>
      <c r="U129" s="56">
        <v>4</v>
      </c>
      <c r="V129" s="60" t="s">
        <v>1171</v>
      </c>
      <c r="W129" s="57" t="str">
        <f ca="1">IF(AB129="","En elaboración",IF(AC129="Sin iniciar","Suscrito",IF(AK129="Suspendido",AK129,IF(ISNUMBER(AN129),"Liquidado",IF(ISNUMBER(J129),"Cedido",IF(AN129="No aplica","Terminado (no se liquida)",IF(AJ129="Terminación anticipada",AJ129,IF(AND(AJ129="Terminación anticipada",I129&lt;&gt;"Otro",AN129=""),"Terminado en proceso de liquidación",IF(AND(TODAY()&gt;AH129,I129="Otro",AN129=""),"Terminado en proceso de liquidación",IF(AND(TODAY()&gt;AH129,I129="Orden de compra"),"Terminado (Orden de compra)",IF(TODAY()&gt;AH129,"Terminado (no se liquida)",IF(TODAY()&lt;=AH129,"En ejecución","En elaboración"))))))))))))</f>
        <v>Terminado (no se liquida)</v>
      </c>
      <c r="X129" s="57" t="s">
        <v>5432</v>
      </c>
      <c r="Y129" s="57" t="s">
        <v>2624</v>
      </c>
      <c r="Z129" s="57" t="s">
        <v>4164</v>
      </c>
      <c r="AA129" s="57" t="s">
        <v>1451</v>
      </c>
      <c r="AB129" s="61">
        <v>45359</v>
      </c>
      <c r="AC129" s="61">
        <v>45364</v>
      </c>
      <c r="AD129" s="61">
        <v>45458</v>
      </c>
      <c r="AE129" s="61" t="str">
        <f t="shared" si="11"/>
        <v>3 meses 3 días.</v>
      </c>
      <c r="AF129" s="61">
        <v>45503</v>
      </c>
      <c r="AG129" s="61" t="str">
        <f t="shared" si="15"/>
        <v>1 meses 15 días.</v>
      </c>
      <c r="AH129" s="61">
        <v>45503</v>
      </c>
      <c r="AI129" s="61" t="str">
        <f t="shared" si="12"/>
        <v>4 meses 18 días.</v>
      </c>
      <c r="AJ129" s="61" t="str">
        <f t="shared" si="13"/>
        <v>Término Ok</v>
      </c>
      <c r="AK129" s="57"/>
      <c r="AL129" s="57"/>
      <c r="AM129" s="56"/>
      <c r="AN129" s="61"/>
    </row>
    <row r="130" spans="1:40">
      <c r="A130" s="62">
        <v>2024</v>
      </c>
      <c r="B130" s="56" t="s">
        <v>4149</v>
      </c>
      <c r="C130" s="56">
        <v>102943</v>
      </c>
      <c r="D130" s="56" t="s">
        <v>57</v>
      </c>
      <c r="E130" s="57" t="s">
        <v>4150</v>
      </c>
      <c r="F130" s="57" t="s">
        <v>4151</v>
      </c>
      <c r="G130" s="63" t="s">
        <v>97</v>
      </c>
      <c r="H130" s="57" t="s">
        <v>1168</v>
      </c>
      <c r="I130" s="57" t="s">
        <v>1169</v>
      </c>
      <c r="J130" s="61"/>
      <c r="K130" s="64"/>
      <c r="L130" s="57" t="s">
        <v>4152</v>
      </c>
      <c r="M130" s="56">
        <v>1978</v>
      </c>
      <c r="N130" s="157">
        <v>21000000</v>
      </c>
      <c r="O130" s="64">
        <v>0</v>
      </c>
      <c r="P130" s="64">
        <v>0</v>
      </c>
      <c r="Q130" s="157">
        <f t="shared" si="10"/>
        <v>21000000</v>
      </c>
      <c r="R130" s="64">
        <v>7000000</v>
      </c>
      <c r="S130" s="64"/>
      <c r="T130" s="64"/>
      <c r="U130" s="56">
        <v>1</v>
      </c>
      <c r="V130" s="64" t="s">
        <v>1171</v>
      </c>
      <c r="W130" s="57" t="str">
        <f ca="1">IF(AB130="","En elaboración",IF(AC130="Sin iniciar","Suscrito",IF(AK130="Suspendido",AK130,IF(ISNUMBER(AN130),"Liquidado",IF(ISNUMBER(J130),"Cedido",IF(AN130="No aplica","Terminado (no se liquida)",IF(AJ130="Terminación anticipada",AJ130,IF(AND(AJ130="Terminación anticipada",I130&lt;&gt;"Otro",AN130=""),"Terminado en proceso de liquidación",IF(AND(TODAY()&gt;AH130,I130="Otro",AN130=""),"Terminado en proceso de liquidación",IF(AND(TODAY()&gt;AH130,I130="Orden de compra"),"Terminado (Orden de compra)",IF(TODAY()&gt;AH130,"Terminado (no se liquida)",IF(TODAY()&lt;=AH130,"En ejecución","En elaboración"))))))))))))</f>
        <v>Terminado (no se liquida)</v>
      </c>
      <c r="X130" s="57"/>
      <c r="Y130" s="57" t="s">
        <v>4154</v>
      </c>
      <c r="Z130" s="57" t="s">
        <v>4155</v>
      </c>
      <c r="AA130" s="57" t="s">
        <v>104</v>
      </c>
      <c r="AB130" s="61">
        <v>45359</v>
      </c>
      <c r="AC130" s="61">
        <v>45362</v>
      </c>
      <c r="AD130" s="61">
        <v>45453</v>
      </c>
      <c r="AE130" s="61" t="str">
        <f t="shared" si="11"/>
        <v xml:space="preserve">3 meses </v>
      </c>
      <c r="AF130" s="61">
        <v>45453</v>
      </c>
      <c r="AG130" s="61" t="str">
        <f t="shared" si="15"/>
        <v/>
      </c>
      <c r="AH130" s="61">
        <v>45453</v>
      </c>
      <c r="AI130" s="61" t="str">
        <f t="shared" si="12"/>
        <v xml:space="preserve">3 meses </v>
      </c>
      <c r="AJ130" s="61" t="str">
        <f t="shared" si="13"/>
        <v>Término Ok</v>
      </c>
      <c r="AK130" s="57"/>
      <c r="AL130" s="57"/>
      <c r="AM130" s="56"/>
      <c r="AN130" s="61"/>
    </row>
    <row r="131" spans="1:40">
      <c r="A131" s="62">
        <v>2024</v>
      </c>
      <c r="B131" s="56" t="s">
        <v>4140</v>
      </c>
      <c r="C131" s="56">
        <v>102364</v>
      </c>
      <c r="D131" s="56" t="s">
        <v>57</v>
      </c>
      <c r="E131" s="57" t="s">
        <v>4141</v>
      </c>
      <c r="F131" s="57" t="s">
        <v>4142</v>
      </c>
      <c r="G131" s="63" t="s">
        <v>97</v>
      </c>
      <c r="H131" s="57" t="s">
        <v>1168</v>
      </c>
      <c r="I131" s="57" t="s">
        <v>1169</v>
      </c>
      <c r="J131" s="61"/>
      <c r="K131" s="64"/>
      <c r="L131" s="57" t="s">
        <v>4143</v>
      </c>
      <c r="M131" s="56">
        <v>1953</v>
      </c>
      <c r="N131" s="157">
        <v>20200000</v>
      </c>
      <c r="O131" s="64">
        <v>3030000</v>
      </c>
      <c r="P131" s="64">
        <v>0</v>
      </c>
      <c r="Q131" s="157">
        <f t="shared" si="10"/>
        <v>23230000</v>
      </c>
      <c r="R131" s="64">
        <v>5050000</v>
      </c>
      <c r="S131" s="64"/>
      <c r="T131" s="64"/>
      <c r="U131" s="56">
        <v>3</v>
      </c>
      <c r="V131" s="60" t="s">
        <v>1171</v>
      </c>
      <c r="W131" s="57" t="str">
        <f ca="1">IF(AB131="","En elaboración",IF(AC131="Sin iniciar","Suscrito",IF(AK131="Suspendido",AK131,IF(ISNUMBER(AN131),"Liquidado",IF(ISNUMBER(J131),"Cedido",IF(AN131="No aplica","Terminado (no se liquida)",IF(AJ131="Terminación anticipada",AJ131,IF(AND(AJ131="Terminación anticipada",I131&lt;&gt;"Otro",AN131=""),"Terminado en proceso de liquidación",IF(AND(TODAY()&gt;AH131,I131="Otro",AN131=""),"Terminado en proceso de liquidación",IF(AND(TODAY()&gt;AH131,I131="Orden de compra"),"Terminado (Orden de compra)",IF(TODAY()&gt;AH131,"Terminado (no se liquida)",IF(TODAY()&lt;=AH131,"En ejecución","En elaboración"))))))))))))</f>
        <v>Terminado (no se liquida)</v>
      </c>
      <c r="X131" s="57" t="s">
        <v>5433</v>
      </c>
      <c r="Y131" s="57" t="s">
        <v>1173</v>
      </c>
      <c r="Z131" s="57" t="s">
        <v>4144</v>
      </c>
      <c r="AA131" s="57" t="s">
        <v>633</v>
      </c>
      <c r="AB131" s="61">
        <v>45362</v>
      </c>
      <c r="AC131" s="61">
        <v>45364</v>
      </c>
      <c r="AD131" s="61">
        <v>45458</v>
      </c>
      <c r="AE131" s="61" t="str">
        <f t="shared" si="11"/>
        <v>3 meses 3 días.</v>
      </c>
      <c r="AF131" s="61">
        <v>45503</v>
      </c>
      <c r="AG131" s="61" t="str">
        <f t="shared" si="15"/>
        <v>1 meses 15 días.</v>
      </c>
      <c r="AH131" s="61">
        <v>45503</v>
      </c>
      <c r="AI131" s="61" t="str">
        <f t="shared" si="12"/>
        <v>4 meses 18 días.</v>
      </c>
      <c r="AJ131" s="61" t="str">
        <f t="shared" si="13"/>
        <v>Término Ok</v>
      </c>
      <c r="AK131" s="57"/>
      <c r="AL131" s="57"/>
      <c r="AM131" s="56"/>
      <c r="AN131" s="61"/>
    </row>
    <row r="132" spans="1:40">
      <c r="A132" s="62">
        <v>2024</v>
      </c>
      <c r="B132" s="56" t="s">
        <v>4131</v>
      </c>
      <c r="C132" s="56">
        <v>102474</v>
      </c>
      <c r="D132" s="56" t="s">
        <v>57</v>
      </c>
      <c r="E132" s="57" t="s">
        <v>4132</v>
      </c>
      <c r="F132" s="57" t="s">
        <v>4133</v>
      </c>
      <c r="G132" s="63" t="s">
        <v>97</v>
      </c>
      <c r="H132" s="57" t="s">
        <v>1168</v>
      </c>
      <c r="I132" s="57" t="s">
        <v>1169</v>
      </c>
      <c r="J132" s="61"/>
      <c r="K132" s="64"/>
      <c r="L132" s="57" t="s">
        <v>4134</v>
      </c>
      <c r="M132" s="56">
        <v>1979</v>
      </c>
      <c r="N132" s="157">
        <v>20200000</v>
      </c>
      <c r="O132" s="64">
        <v>0</v>
      </c>
      <c r="P132" s="64">
        <v>0</v>
      </c>
      <c r="Q132" s="157">
        <f t="shared" si="10"/>
        <v>20200000</v>
      </c>
      <c r="R132" s="64">
        <v>5050000</v>
      </c>
      <c r="S132" s="64"/>
      <c r="T132" s="64"/>
      <c r="U132" s="56">
        <v>5</v>
      </c>
      <c r="V132" s="60" t="s">
        <v>1171</v>
      </c>
      <c r="W132" s="57" t="str">
        <f ca="1">IF(AB132="","En elaboración",IF(AC132="Sin iniciar","Suscrito",IF(AK132="Suspendido",AK132,IF(ISNUMBER(AN132),"Liquidado",IF(ISNUMBER(J132),"Cedido",IF(AN132="No aplica","Terminado (no se liquida)",IF(AJ132="Terminación anticipada",AJ132,IF(AND(AJ132="Terminación anticipada",I132&lt;&gt;"Otro",AN132=""),"Terminado en proceso de liquidación",IF(AND(TODAY()&gt;AH132,I132="Otro",AN132=""),"Terminado en proceso de liquidación",IF(AND(TODAY()&gt;AH132,I132="Orden de compra"),"Terminado (Orden de compra)",IF(TODAY()&gt;AH132,"Terminado (no se liquida)",IF(TODAY()&lt;=AH132,"En ejecución","En elaboración"))))))))))))</f>
        <v>Terminado (no se liquida)</v>
      </c>
      <c r="X132" s="57"/>
      <c r="Y132" s="57" t="s">
        <v>2340</v>
      </c>
      <c r="Z132" s="57" t="s">
        <v>4135</v>
      </c>
      <c r="AA132" s="57" t="s">
        <v>1216</v>
      </c>
      <c r="AB132" s="61">
        <v>45362</v>
      </c>
      <c r="AC132" s="61">
        <v>45363</v>
      </c>
      <c r="AD132" s="61">
        <v>45458</v>
      </c>
      <c r="AE132" s="61" t="str">
        <f t="shared" si="11"/>
        <v>3 meses 4 días.</v>
      </c>
      <c r="AF132" s="61">
        <v>45458</v>
      </c>
      <c r="AG132" s="61" t="str">
        <f t="shared" si="15"/>
        <v/>
      </c>
      <c r="AH132" s="61">
        <v>45458</v>
      </c>
      <c r="AI132" s="61" t="str">
        <f t="shared" si="12"/>
        <v>3 meses 4 días.</v>
      </c>
      <c r="AJ132" s="61" t="str">
        <f t="shared" si="13"/>
        <v>Término Ok</v>
      </c>
      <c r="AK132" s="57"/>
      <c r="AL132" s="57"/>
      <c r="AM132" s="56"/>
      <c r="AN132" s="61"/>
    </row>
    <row r="133" spans="1:40">
      <c r="A133" s="62">
        <v>2024</v>
      </c>
      <c r="B133" s="56" t="s">
        <v>4122</v>
      </c>
      <c r="C133" s="56">
        <v>102394</v>
      </c>
      <c r="D133" s="56" t="s">
        <v>57</v>
      </c>
      <c r="E133" s="57" t="s">
        <v>4123</v>
      </c>
      <c r="F133" s="57" t="s">
        <v>4124</v>
      </c>
      <c r="G133" s="63" t="s">
        <v>97</v>
      </c>
      <c r="H133" s="57" t="s">
        <v>1168</v>
      </c>
      <c r="I133" s="57" t="s">
        <v>1169</v>
      </c>
      <c r="J133" s="61"/>
      <c r="K133" s="64"/>
      <c r="L133" s="57" t="s">
        <v>4125</v>
      </c>
      <c r="M133" s="56">
        <v>1979</v>
      </c>
      <c r="N133" s="157">
        <v>28000000</v>
      </c>
      <c r="O133" s="64">
        <f>4433333+7000000</f>
        <v>11433333</v>
      </c>
      <c r="P133" s="64">
        <v>0</v>
      </c>
      <c r="Q133" s="157">
        <f t="shared" si="10"/>
        <v>39433333</v>
      </c>
      <c r="R133" s="64">
        <v>7000000</v>
      </c>
      <c r="S133" s="64"/>
      <c r="T133" s="64"/>
      <c r="U133" s="56">
        <v>5</v>
      </c>
      <c r="V133" s="60" t="s">
        <v>1171</v>
      </c>
      <c r="W133" s="57" t="str">
        <f ca="1">IF(AB133="","En elaboración",IF(AC133="Sin iniciar","Suscrito",IF(AK133="Suspendido",AK133,IF(ISNUMBER(AN133),"Liquidado",IF(ISNUMBER(J133),"Cedido",IF(AN133="No aplica","Terminado (no se liquida)",IF(AJ133="Terminación anticipada",AJ133,IF(AND(AJ133="Terminación anticipada",I133&lt;&gt;"Otro",AN133=""),"Terminado en proceso de liquidación",IF(AND(TODAY()&gt;AH133,I133="Otro",AN133=""),"Terminado en proceso de liquidación",IF(AND(TODAY()&gt;AH133,I133="Orden de compra"),"Terminado (Orden de compra)",IF(TODAY()&gt;AH133,"Terminado (no se liquida)",IF(TODAY()&lt;=AH133,"En ejecución","En elaboración"))))))))))))</f>
        <v>Terminado (no se liquida)</v>
      </c>
      <c r="X133" s="57" t="s">
        <v>5434</v>
      </c>
      <c r="Y133" s="57" t="s">
        <v>3455</v>
      </c>
      <c r="Z133" s="57" t="s">
        <v>4126</v>
      </c>
      <c r="AA133" s="57" t="s">
        <v>2793</v>
      </c>
      <c r="AB133" s="61">
        <v>45362</v>
      </c>
      <c r="AC133" s="61">
        <v>45363</v>
      </c>
      <c r="AD133" s="61">
        <v>45458</v>
      </c>
      <c r="AE133" s="61" t="str">
        <f t="shared" si="11"/>
        <v>3 meses 4 días.</v>
      </c>
      <c r="AF133" s="61">
        <v>45534</v>
      </c>
      <c r="AG133" s="61" t="str">
        <f t="shared" si="15"/>
        <v>2 meses 15 días.</v>
      </c>
      <c r="AH133" s="61">
        <v>45534</v>
      </c>
      <c r="AI133" s="61" t="str">
        <f t="shared" si="12"/>
        <v>5 meses 19 días.</v>
      </c>
      <c r="AJ133" s="61" t="str">
        <f t="shared" si="13"/>
        <v>Término Ok</v>
      </c>
      <c r="AK133" s="57"/>
      <c r="AL133" s="57"/>
      <c r="AM133" s="56"/>
      <c r="AN133" s="61"/>
    </row>
    <row r="134" spans="1:40">
      <c r="A134" s="62">
        <v>2024</v>
      </c>
      <c r="B134" s="56" t="s">
        <v>4113</v>
      </c>
      <c r="C134" s="56">
        <v>102493</v>
      </c>
      <c r="D134" s="56" t="s">
        <v>57</v>
      </c>
      <c r="E134" s="57" t="s">
        <v>4114</v>
      </c>
      <c r="F134" s="57" t="s">
        <v>4115</v>
      </c>
      <c r="G134" s="63" t="s">
        <v>97</v>
      </c>
      <c r="H134" s="57" t="s">
        <v>1168</v>
      </c>
      <c r="I134" s="57" t="s">
        <v>1211</v>
      </c>
      <c r="J134" s="61"/>
      <c r="K134" s="64"/>
      <c r="L134" s="57" t="s">
        <v>4116</v>
      </c>
      <c r="M134" s="56">
        <v>2032</v>
      </c>
      <c r="N134" s="157">
        <v>10200000</v>
      </c>
      <c r="O134" s="64">
        <f>1615000+2550000</f>
        <v>4165000</v>
      </c>
      <c r="P134" s="64">
        <v>0</v>
      </c>
      <c r="Q134" s="157">
        <f t="shared" si="10"/>
        <v>14365000</v>
      </c>
      <c r="R134" s="64">
        <v>2550000</v>
      </c>
      <c r="S134" s="64"/>
      <c r="T134" s="64"/>
      <c r="U134" s="56">
        <v>5</v>
      </c>
      <c r="V134" s="60" t="s">
        <v>1171</v>
      </c>
      <c r="W134" s="57" t="str">
        <f ca="1">IF(AB134="","En elaboración",IF(AC134="Sin iniciar","Suscrito",IF(AK134="Suspendido",AK134,IF(ISNUMBER(AN134),"Liquidado",IF(ISNUMBER(J134),"Cedido",IF(AN134="No aplica","Terminado (no se liquida)",IF(AJ134="Terminación anticipada",AJ134,IF(AND(AJ134="Terminación anticipada",I134&lt;&gt;"Otro",AN134=""),"Terminado en proceso de liquidación",IF(AND(TODAY()&gt;AH134,I134="Otro",AN134=""),"Terminado en proceso de liquidación",IF(AND(TODAY()&gt;AH134,I134="Orden de compra"),"Terminado (Orden de compra)",IF(TODAY()&gt;AH134,"Terminado (no se liquida)",IF(TODAY()&lt;=AH134,"En ejecución","En elaboración"))))))))))))</f>
        <v>Terminado (no se liquida)</v>
      </c>
      <c r="X134" s="57" t="s">
        <v>5435</v>
      </c>
      <c r="Y134" s="57" t="s">
        <v>2362</v>
      </c>
      <c r="Z134" s="57" t="s">
        <v>4117</v>
      </c>
      <c r="AA134" s="57" t="s">
        <v>547</v>
      </c>
      <c r="AB134" s="61">
        <v>45359</v>
      </c>
      <c r="AC134" s="61">
        <v>45363</v>
      </c>
      <c r="AD134" s="61">
        <v>45458</v>
      </c>
      <c r="AE134" s="61" t="str">
        <f t="shared" si="11"/>
        <v>3 meses 4 días.</v>
      </c>
      <c r="AF134" s="61">
        <v>45534</v>
      </c>
      <c r="AG134" s="61" t="str">
        <f t="shared" si="15"/>
        <v>2 meses 15 días.</v>
      </c>
      <c r="AH134" s="61">
        <v>45534</v>
      </c>
      <c r="AI134" s="61" t="str">
        <f t="shared" si="12"/>
        <v>5 meses 19 días.</v>
      </c>
      <c r="AJ134" s="61" t="str">
        <f t="shared" si="13"/>
        <v>Término Ok</v>
      </c>
      <c r="AK134" s="57"/>
      <c r="AL134" s="57"/>
      <c r="AM134" s="56"/>
      <c r="AN134" s="61"/>
    </row>
    <row r="135" spans="1:40">
      <c r="A135" s="62">
        <v>2024</v>
      </c>
      <c r="B135" s="56" t="s">
        <v>4104</v>
      </c>
      <c r="C135" s="56">
        <v>102493</v>
      </c>
      <c r="D135" s="56" t="s">
        <v>57</v>
      </c>
      <c r="E135" s="57" t="s">
        <v>4105</v>
      </c>
      <c r="F135" s="57" t="s">
        <v>4106</v>
      </c>
      <c r="G135" s="63" t="s">
        <v>97</v>
      </c>
      <c r="H135" s="57" t="s">
        <v>1168</v>
      </c>
      <c r="I135" s="57" t="s">
        <v>1211</v>
      </c>
      <c r="J135" s="61"/>
      <c r="K135" s="64"/>
      <c r="L135" s="57" t="s">
        <v>4107</v>
      </c>
      <c r="M135" s="56">
        <v>2032</v>
      </c>
      <c r="N135" s="157">
        <v>10200000</v>
      </c>
      <c r="O135" s="64">
        <f>1445000+2550000</f>
        <v>3995000</v>
      </c>
      <c r="P135" s="64">
        <v>0</v>
      </c>
      <c r="Q135" s="157">
        <f t="shared" si="10"/>
        <v>14195000</v>
      </c>
      <c r="R135" s="64">
        <v>2550000</v>
      </c>
      <c r="S135" s="64"/>
      <c r="T135" s="64"/>
      <c r="U135" s="56">
        <v>5</v>
      </c>
      <c r="V135" s="60" t="s">
        <v>1171</v>
      </c>
      <c r="W135" s="57" t="str">
        <f ca="1">IF(AB135="","En elaboración",IF(AC135="Sin iniciar","Suscrito",IF(AK135="Suspendido",AK135,IF(ISNUMBER(AN135),"Liquidado",IF(ISNUMBER(J135),"Cedido",IF(AN135="No aplica","Terminado (no se liquida)",IF(AJ135="Terminación anticipada",AJ135,IF(AND(AJ135="Terminación anticipada",I135&lt;&gt;"Otro",AN135=""),"Terminado en proceso de liquidación",IF(AND(TODAY()&gt;AH135,I135="Otro",AN135=""),"Terminado en proceso de liquidación",IF(AND(TODAY()&gt;AH135,I135="Orden de compra"),"Terminado (Orden de compra)",IF(TODAY()&gt;AH135,"Terminado (no se liquida)",IF(TODAY()&lt;=AH135,"En ejecución","En elaboración"))))))))))))</f>
        <v>Terminado (no se liquida)</v>
      </c>
      <c r="X135" s="57" t="s">
        <v>5436</v>
      </c>
      <c r="Y135" s="57" t="s">
        <v>2362</v>
      </c>
      <c r="Z135" s="57" t="s">
        <v>4109</v>
      </c>
      <c r="AA135" s="57" t="s">
        <v>547</v>
      </c>
      <c r="AB135" s="61">
        <v>45359</v>
      </c>
      <c r="AC135" s="61">
        <v>45364</v>
      </c>
      <c r="AD135" s="61">
        <v>45458</v>
      </c>
      <c r="AE135" s="61" t="str">
        <f t="shared" si="11"/>
        <v>3 meses 3 días.</v>
      </c>
      <c r="AF135" s="61">
        <v>45534</v>
      </c>
      <c r="AG135" s="61" t="str">
        <f t="shared" si="15"/>
        <v>2 meses 15 días.</v>
      </c>
      <c r="AH135" s="61">
        <v>45534</v>
      </c>
      <c r="AI135" s="61" t="str">
        <f t="shared" si="12"/>
        <v>5 meses 18 días.</v>
      </c>
      <c r="AJ135" s="61" t="str">
        <f t="shared" si="13"/>
        <v>Término Ok</v>
      </c>
      <c r="AK135" s="57"/>
      <c r="AL135" s="57"/>
      <c r="AM135" s="56"/>
      <c r="AN135" s="61"/>
    </row>
    <row r="136" spans="1:40">
      <c r="A136" s="62">
        <v>2024</v>
      </c>
      <c r="B136" s="56" t="s">
        <v>4093</v>
      </c>
      <c r="C136" s="56">
        <v>102862</v>
      </c>
      <c r="D136" s="56" t="s">
        <v>57</v>
      </c>
      <c r="E136" s="57" t="s">
        <v>4094</v>
      </c>
      <c r="F136" s="57" t="s">
        <v>4095</v>
      </c>
      <c r="G136" s="63" t="s">
        <v>97</v>
      </c>
      <c r="H136" s="57" t="s">
        <v>1168</v>
      </c>
      <c r="I136" s="57" t="s">
        <v>1169</v>
      </c>
      <c r="J136" s="61"/>
      <c r="K136" s="64"/>
      <c r="L136" s="57" t="s">
        <v>4096</v>
      </c>
      <c r="M136" s="56">
        <v>1978</v>
      </c>
      <c r="N136" s="157">
        <v>20200000</v>
      </c>
      <c r="O136" s="64">
        <v>0</v>
      </c>
      <c r="P136" s="64">
        <v>0</v>
      </c>
      <c r="Q136" s="157">
        <f t="shared" ref="Q136:Q199" si="16">SUM(N136:P136)</f>
        <v>20200000</v>
      </c>
      <c r="R136" s="64">
        <v>5050000</v>
      </c>
      <c r="S136" s="64"/>
      <c r="T136" s="64"/>
      <c r="U136" s="56">
        <v>1</v>
      </c>
      <c r="V136" s="60" t="s">
        <v>1171</v>
      </c>
      <c r="W136" s="57" t="str">
        <f ca="1">IF(AB136="","En elaboración",IF(AC136="Sin iniciar","Suscrito",IF(AK136="Suspendido",AK136,IF(ISNUMBER(AN136),"Liquidado",IF(ISNUMBER(J136),"Cedido",IF(AN136="No aplica","Terminado (no se liquida)",IF(AJ136="Terminación anticipada",AJ136,IF(AND(AJ136="Terminación anticipada",I136&lt;&gt;"Otro",AN136=""),"Terminado en proceso de liquidación",IF(AND(TODAY()&gt;AH136,I136="Otro",AN136=""),"Terminado en proceso de liquidación",IF(AND(TODAY()&gt;AH136,I136="Orden de compra"),"Terminado (Orden de compra)",IF(TODAY()&gt;AH136,"Terminado (no se liquida)",IF(TODAY()&lt;=AH136,"En ejecución","En elaboración"))))))))))))</f>
        <v>Terminado (no se liquida)</v>
      </c>
      <c r="X136" s="57"/>
      <c r="Y136" s="57" t="s">
        <v>4097</v>
      </c>
      <c r="Z136" s="57" t="s">
        <v>4098</v>
      </c>
      <c r="AA136" s="57" t="s">
        <v>161</v>
      </c>
      <c r="AB136" s="61">
        <v>45362</v>
      </c>
      <c r="AC136" s="61">
        <v>45369</v>
      </c>
      <c r="AD136" s="61">
        <v>45458</v>
      </c>
      <c r="AE136" s="61" t="str">
        <f t="shared" si="11"/>
        <v>2 meses 29 días.</v>
      </c>
      <c r="AF136" s="61">
        <v>45458</v>
      </c>
      <c r="AG136" s="61" t="str">
        <f t="shared" si="15"/>
        <v/>
      </c>
      <c r="AH136" s="61">
        <v>45458</v>
      </c>
      <c r="AI136" s="61" t="str">
        <f t="shared" si="12"/>
        <v>2 meses 29 días.</v>
      </c>
      <c r="AJ136" s="61" t="str">
        <f t="shared" si="13"/>
        <v>Término Ok</v>
      </c>
      <c r="AK136" s="57"/>
      <c r="AL136" s="57"/>
      <c r="AM136" s="56"/>
      <c r="AN136" s="61"/>
    </row>
    <row r="137" spans="1:40">
      <c r="A137" s="62">
        <v>2024</v>
      </c>
      <c r="B137" s="56" t="s">
        <v>4082</v>
      </c>
      <c r="C137" s="56">
        <v>105716</v>
      </c>
      <c r="D137" s="56" t="s">
        <v>57</v>
      </c>
      <c r="E137" s="57" t="s">
        <v>4083</v>
      </c>
      <c r="F137" s="57" t="s">
        <v>4084</v>
      </c>
      <c r="G137" s="63" t="s">
        <v>97</v>
      </c>
      <c r="H137" s="57" t="s">
        <v>1168</v>
      </c>
      <c r="I137" s="57" t="s">
        <v>1211</v>
      </c>
      <c r="J137" s="61"/>
      <c r="K137" s="64"/>
      <c r="L137" s="57" t="s">
        <v>4085</v>
      </c>
      <c r="M137" s="56">
        <v>1978</v>
      </c>
      <c r="N137" s="157">
        <v>12000000</v>
      </c>
      <c r="O137" s="64">
        <v>6000000</v>
      </c>
      <c r="P137" s="64">
        <v>0</v>
      </c>
      <c r="Q137" s="157">
        <f t="shared" si="16"/>
        <v>18000000</v>
      </c>
      <c r="R137" s="64">
        <v>4000000</v>
      </c>
      <c r="S137" s="64"/>
      <c r="T137" s="64"/>
      <c r="U137" s="56">
        <v>1</v>
      </c>
      <c r="V137" s="60" t="s">
        <v>1171</v>
      </c>
      <c r="W137" s="57" t="str">
        <f ca="1">IF(AB137="","En elaboración",IF(AC137="Sin iniciar","Suscrito",IF(AK137="Suspendido",AK137,IF(ISNUMBER(AN137),"Liquidado",IF(ISNUMBER(J137),"Cedido",IF(AN137="No aplica","Terminado (no se liquida)",IF(AJ137="Terminación anticipada",AJ137,IF(AND(AJ137="Terminación anticipada",I137&lt;&gt;"Otro",AN137=""),"Terminado en proceso de liquidación",IF(AND(TODAY()&gt;AH137,I137="Otro",AN137=""),"Terminado en proceso de liquidación",IF(AND(TODAY()&gt;AH137,I137="Orden de compra"),"Terminado (Orden de compra)",IF(TODAY()&gt;AH137,"Terminado (no se liquida)",IF(TODAY()&lt;=AH137,"En ejecución","En elaboración"))))))))))))</f>
        <v>Terminación Anticipada</v>
      </c>
      <c r="X137" s="104" t="s">
        <v>5437</v>
      </c>
      <c r="Y137" s="57" t="s">
        <v>4087</v>
      </c>
      <c r="Z137" s="57" t="s">
        <v>4088</v>
      </c>
      <c r="AA137" s="57" t="s">
        <v>404</v>
      </c>
      <c r="AB137" s="61">
        <v>45359</v>
      </c>
      <c r="AC137" s="61">
        <v>45363</v>
      </c>
      <c r="AD137" s="61">
        <v>45454</v>
      </c>
      <c r="AE137" s="61" t="str">
        <f t="shared" si="11"/>
        <v xml:space="preserve">3 meses </v>
      </c>
      <c r="AF137" s="61">
        <v>45499</v>
      </c>
      <c r="AG137" s="61" t="str">
        <f t="shared" si="15"/>
        <v>1 meses 15 días.</v>
      </c>
      <c r="AH137" s="61">
        <v>45468</v>
      </c>
      <c r="AI137" s="61" t="str">
        <f t="shared" si="12"/>
        <v>3 meses 14 días.</v>
      </c>
      <c r="AJ137" s="61" t="str">
        <f t="shared" si="13"/>
        <v>Terminación Anticipada</v>
      </c>
      <c r="AK137" s="57"/>
      <c r="AL137" s="57"/>
      <c r="AM137" s="56"/>
      <c r="AN137" s="61"/>
    </row>
    <row r="138" spans="1:40">
      <c r="A138" s="62">
        <v>2024</v>
      </c>
      <c r="B138" s="56" t="s">
        <v>4071</v>
      </c>
      <c r="C138" s="56">
        <v>102348</v>
      </c>
      <c r="D138" s="56" t="s">
        <v>57</v>
      </c>
      <c r="E138" s="57" t="s">
        <v>4072</v>
      </c>
      <c r="F138" s="57" t="s">
        <v>4073</v>
      </c>
      <c r="G138" s="63" t="s">
        <v>97</v>
      </c>
      <c r="H138" s="57" t="s">
        <v>1168</v>
      </c>
      <c r="I138" s="57" t="s">
        <v>1211</v>
      </c>
      <c r="J138" s="61"/>
      <c r="K138" s="64"/>
      <c r="L138" s="57" t="s">
        <v>4074</v>
      </c>
      <c r="M138" s="56">
        <v>1978</v>
      </c>
      <c r="N138" s="157">
        <v>16000000</v>
      </c>
      <c r="O138" s="64">
        <v>0</v>
      </c>
      <c r="P138" s="64">
        <v>0</v>
      </c>
      <c r="Q138" s="157">
        <f t="shared" si="16"/>
        <v>16000000</v>
      </c>
      <c r="R138" s="64">
        <v>4000000</v>
      </c>
      <c r="S138" s="64"/>
      <c r="T138" s="64"/>
      <c r="U138" s="56">
        <v>3</v>
      </c>
      <c r="V138" s="60" t="s">
        <v>1171</v>
      </c>
      <c r="W138" s="57" t="str">
        <f ca="1">IF(AB138="","En elaboración",IF(AC138="Sin iniciar","Suscrito",IF(AK138="Suspendido",AK138,IF(ISNUMBER(AN138),"Liquidado",IF(ISNUMBER(J138),"Cedido",IF(AN138="No aplica","Terminado (no se liquida)",IF(AJ138="Terminación anticipada",AJ138,IF(AND(AJ138="Terminación anticipada",I138&lt;&gt;"Otro",AN138=""),"Terminado en proceso de liquidación",IF(AND(TODAY()&gt;AH138,I138="Otro",AN138=""),"Terminado en proceso de liquidación",IF(AND(TODAY()&gt;AH138,I138="Orden de compra"),"Terminado (Orden de compra)",IF(TODAY()&gt;AH138,"Terminado (no se liquida)",IF(TODAY()&lt;=AH138,"En ejecución","En elaboración"))))))))))))</f>
        <v>Terminado (no se liquida)</v>
      </c>
      <c r="X138" s="57"/>
      <c r="Y138" s="57" t="s">
        <v>4076</v>
      </c>
      <c r="Z138" s="57" t="s">
        <v>4077</v>
      </c>
      <c r="AA138" s="57" t="s">
        <v>2494</v>
      </c>
      <c r="AB138" s="61">
        <v>45362</v>
      </c>
      <c r="AC138" s="61">
        <v>45364</v>
      </c>
      <c r="AD138" s="61">
        <v>45458</v>
      </c>
      <c r="AE138" s="61" t="str">
        <f t="shared" si="11"/>
        <v>3 meses 3 días.</v>
      </c>
      <c r="AF138" s="61">
        <v>45458</v>
      </c>
      <c r="AG138" s="61" t="str">
        <f t="shared" si="15"/>
        <v/>
      </c>
      <c r="AH138" s="61">
        <v>45458</v>
      </c>
      <c r="AI138" s="61" t="str">
        <f t="shared" si="12"/>
        <v>3 meses 3 días.</v>
      </c>
      <c r="AJ138" s="61" t="str">
        <f t="shared" si="13"/>
        <v>Término Ok</v>
      </c>
      <c r="AK138" s="57"/>
      <c r="AL138" s="57"/>
      <c r="AM138" s="56"/>
      <c r="AN138" s="61"/>
    </row>
    <row r="139" spans="1:40">
      <c r="A139" s="62">
        <v>2024</v>
      </c>
      <c r="B139" s="56" t="s">
        <v>4062</v>
      </c>
      <c r="C139" s="56">
        <v>102466</v>
      </c>
      <c r="D139" s="56" t="s">
        <v>57</v>
      </c>
      <c r="E139" s="57" t="s">
        <v>4063</v>
      </c>
      <c r="F139" s="57" t="s">
        <v>4064</v>
      </c>
      <c r="G139" s="63" t="s">
        <v>97</v>
      </c>
      <c r="H139" s="57" t="s">
        <v>1168</v>
      </c>
      <c r="I139" s="57" t="s">
        <v>1169</v>
      </c>
      <c r="J139" s="61"/>
      <c r="K139" s="64"/>
      <c r="L139" s="57" t="s">
        <v>4065</v>
      </c>
      <c r="M139" s="56">
        <v>1979</v>
      </c>
      <c r="N139" s="157">
        <v>20200000</v>
      </c>
      <c r="O139" s="64">
        <v>0</v>
      </c>
      <c r="P139" s="64">
        <v>0</v>
      </c>
      <c r="Q139" s="157">
        <f t="shared" si="16"/>
        <v>20200000</v>
      </c>
      <c r="R139" s="64">
        <v>5050000</v>
      </c>
      <c r="S139" s="64"/>
      <c r="T139" s="64"/>
      <c r="U139" s="56">
        <v>1</v>
      </c>
      <c r="V139" s="60" t="s">
        <v>1171</v>
      </c>
      <c r="W139" s="57" t="str">
        <f ca="1">IF(AB139="","En elaboración",IF(AC139="Sin iniciar","Suscrito",IF(AK139="Suspendido",AK139,IF(ISNUMBER(AN139),"Liquidado",IF(ISNUMBER(J139),"Cedido",IF(AN139="No aplica","Terminado (no se liquida)",IF(AJ139="Terminación anticipada",AJ139,IF(AND(AJ139="Terminación anticipada",I139&lt;&gt;"Otro",AN139=""),"Terminado en proceso de liquidación",IF(AND(TODAY()&gt;AH139,I139="Otro",AN139=""),"Terminado en proceso de liquidación",IF(AND(TODAY()&gt;AH139,I139="Orden de compra"),"Terminado (Orden de compra)",IF(TODAY()&gt;AH139,"Terminado (no se liquida)",IF(TODAY()&lt;=AH139,"En ejecución","En elaboración"))))))))))))</f>
        <v>Terminado (no se liquida)</v>
      </c>
      <c r="X139" s="57"/>
      <c r="Y139" s="57" t="s">
        <v>3815</v>
      </c>
      <c r="Z139" s="57" t="s">
        <v>4066</v>
      </c>
      <c r="AA139" s="57" t="s">
        <v>2685</v>
      </c>
      <c r="AB139" s="61">
        <v>45362</v>
      </c>
      <c r="AC139" s="61">
        <v>45365</v>
      </c>
      <c r="AD139" s="61">
        <v>45458</v>
      </c>
      <c r="AE139" s="61" t="str">
        <f t="shared" si="11"/>
        <v>3 meses 2 días.</v>
      </c>
      <c r="AF139" s="61">
        <v>45458</v>
      </c>
      <c r="AG139" s="61" t="str">
        <f t="shared" si="15"/>
        <v/>
      </c>
      <c r="AH139" s="61">
        <v>45458</v>
      </c>
      <c r="AI139" s="61" t="str">
        <f t="shared" si="12"/>
        <v>3 meses 2 días.</v>
      </c>
      <c r="AJ139" s="61" t="str">
        <f t="shared" si="13"/>
        <v>Término Ok</v>
      </c>
      <c r="AK139" s="57"/>
      <c r="AL139" s="57"/>
      <c r="AM139" s="56"/>
      <c r="AN139" s="61"/>
    </row>
    <row r="140" spans="1:40">
      <c r="A140" s="62">
        <v>2024</v>
      </c>
      <c r="B140" s="56" t="s">
        <v>4053</v>
      </c>
      <c r="C140" s="56">
        <v>102364</v>
      </c>
      <c r="D140" s="56" t="s">
        <v>57</v>
      </c>
      <c r="E140" s="57" t="s">
        <v>4054</v>
      </c>
      <c r="F140" s="57" t="s">
        <v>4055</v>
      </c>
      <c r="G140" s="63" t="s">
        <v>97</v>
      </c>
      <c r="H140" s="57" t="s">
        <v>1168</v>
      </c>
      <c r="I140" s="57" t="s">
        <v>1169</v>
      </c>
      <c r="J140" s="61"/>
      <c r="K140" s="64"/>
      <c r="L140" s="57" t="s">
        <v>4056</v>
      </c>
      <c r="M140" s="56">
        <v>1953</v>
      </c>
      <c r="N140" s="157">
        <v>20200000</v>
      </c>
      <c r="O140" s="64">
        <v>3030000</v>
      </c>
      <c r="P140" s="64">
        <v>0</v>
      </c>
      <c r="Q140" s="157">
        <f t="shared" si="16"/>
        <v>23230000</v>
      </c>
      <c r="R140" s="64">
        <v>5050000</v>
      </c>
      <c r="S140" s="64"/>
      <c r="T140" s="64"/>
      <c r="U140" s="56">
        <v>3</v>
      </c>
      <c r="V140" s="60" t="s">
        <v>1171</v>
      </c>
      <c r="W140" s="57" t="str">
        <f ca="1">IF(AB140="","En elaboración",IF(AC140="Sin iniciar","Suscrito",IF(AK140="Suspendido",AK140,IF(ISNUMBER(AN140),"Liquidado",IF(ISNUMBER(J140),"Cedido",IF(AN140="No aplica","Terminado (no se liquida)",IF(AJ140="Terminación anticipada",AJ140,IF(AND(AJ140="Terminación anticipada",I140&lt;&gt;"Otro",AN140=""),"Terminado en proceso de liquidación",IF(AND(TODAY()&gt;AH140,I140="Otro",AN140=""),"Terminado en proceso de liquidación",IF(AND(TODAY()&gt;AH140,I140="Orden de compra"),"Terminado (Orden de compra)",IF(TODAY()&gt;AH140,"Terminado (no se liquida)",IF(TODAY()&lt;=AH140,"En ejecución","En elaboración"))))))))))))</f>
        <v>Terminado (no se liquida)</v>
      </c>
      <c r="X140" s="57" t="s">
        <v>5438</v>
      </c>
      <c r="Y140" s="57" t="s">
        <v>1173</v>
      </c>
      <c r="Z140" s="57" t="s">
        <v>4057</v>
      </c>
      <c r="AA140" s="57" t="s">
        <v>633</v>
      </c>
      <c r="AB140" s="61">
        <v>45362</v>
      </c>
      <c r="AC140" s="61">
        <v>45364</v>
      </c>
      <c r="AD140" s="61">
        <v>45458</v>
      </c>
      <c r="AE140" s="61" t="str">
        <f t="shared" si="11"/>
        <v>3 meses 3 días.</v>
      </c>
      <c r="AF140" s="61">
        <v>45503</v>
      </c>
      <c r="AG140" s="61" t="str">
        <f t="shared" si="15"/>
        <v>1 meses 15 días.</v>
      </c>
      <c r="AH140" s="61">
        <v>45503</v>
      </c>
      <c r="AI140" s="61" t="str">
        <f t="shared" si="12"/>
        <v>4 meses 18 días.</v>
      </c>
      <c r="AJ140" s="61" t="str">
        <f t="shared" si="13"/>
        <v>Término Ok</v>
      </c>
      <c r="AK140" s="57"/>
      <c r="AL140" s="57"/>
      <c r="AM140" s="56"/>
      <c r="AN140" s="61"/>
    </row>
    <row r="141" spans="1:40">
      <c r="A141" s="62">
        <v>2024</v>
      </c>
      <c r="B141" s="56" t="s">
        <v>4044</v>
      </c>
      <c r="C141" s="56">
        <v>102356</v>
      </c>
      <c r="D141" s="56" t="s">
        <v>57</v>
      </c>
      <c r="E141" s="57" t="s">
        <v>4045</v>
      </c>
      <c r="F141" s="57" t="s">
        <v>4046</v>
      </c>
      <c r="G141" s="63" t="s">
        <v>97</v>
      </c>
      <c r="H141" s="57" t="s">
        <v>1168</v>
      </c>
      <c r="I141" s="57" t="s">
        <v>1169</v>
      </c>
      <c r="J141" s="61"/>
      <c r="K141" s="64"/>
      <c r="L141" s="57" t="s">
        <v>4047</v>
      </c>
      <c r="M141" s="56">
        <v>1979</v>
      </c>
      <c r="N141" s="157">
        <v>20200000</v>
      </c>
      <c r="O141" s="64">
        <v>2356667</v>
      </c>
      <c r="P141" s="64">
        <v>0</v>
      </c>
      <c r="Q141" s="157">
        <f t="shared" si="16"/>
        <v>22556667</v>
      </c>
      <c r="R141" s="64">
        <v>5050000</v>
      </c>
      <c r="S141" s="64"/>
      <c r="T141" s="64"/>
      <c r="U141" s="56">
        <v>5</v>
      </c>
      <c r="V141" s="60" t="s">
        <v>1171</v>
      </c>
      <c r="W141" s="57" t="str">
        <f ca="1">IF(AB141="","En elaboración",IF(AC141="Sin iniciar","Suscrito",IF(AK141="Suspendido",AK141,IF(ISNUMBER(AN141),"Liquidado",IF(ISNUMBER(J141),"Cedido",IF(AN141="No aplica","Terminado (no se liquida)",IF(AJ141="Terminación anticipada",AJ141,IF(AND(AJ141="Terminación anticipada",I141&lt;&gt;"Otro",AN141=""),"Terminado en proceso de liquidación",IF(AND(TODAY()&gt;AH141,I141="Otro",AN141=""),"Terminado en proceso de liquidación",IF(AND(TODAY()&gt;AH141,I141="Orden de compra"),"Terminado (Orden de compra)",IF(TODAY()&gt;AH141,"Terminado (no se liquida)",IF(TODAY()&lt;=AH141,"En ejecución","En elaboración"))))))))))))</f>
        <v>Terminado (no se liquida)</v>
      </c>
      <c r="X141" s="57" t="s">
        <v>5439</v>
      </c>
      <c r="Y141" s="57" t="s">
        <v>3815</v>
      </c>
      <c r="Z141" s="57" t="s">
        <v>4048</v>
      </c>
      <c r="AA141" s="57" t="s">
        <v>2740</v>
      </c>
      <c r="AB141" s="61">
        <v>45364</v>
      </c>
      <c r="AC141" s="61">
        <v>45369</v>
      </c>
      <c r="AD141" s="61">
        <v>45458</v>
      </c>
      <c r="AE141" s="61" t="str">
        <f t="shared" si="11"/>
        <v>2 meses 29 días.</v>
      </c>
      <c r="AF141" s="61">
        <v>45503</v>
      </c>
      <c r="AG141" s="61" t="str">
        <f t="shared" si="15"/>
        <v>1 meses 15 días.</v>
      </c>
      <c r="AH141" s="61">
        <v>45503</v>
      </c>
      <c r="AI141" s="61" t="str">
        <f t="shared" si="12"/>
        <v>4 meses 13 días.</v>
      </c>
      <c r="AJ141" s="61" t="str">
        <f t="shared" si="13"/>
        <v>Término Ok</v>
      </c>
      <c r="AK141" s="57"/>
      <c r="AL141" s="57"/>
      <c r="AM141" s="56"/>
      <c r="AN141" s="61"/>
    </row>
    <row r="142" spans="1:40">
      <c r="A142" s="62">
        <v>2024</v>
      </c>
      <c r="B142" s="56" t="s">
        <v>4032</v>
      </c>
      <c r="C142" s="56">
        <v>105715</v>
      </c>
      <c r="D142" s="56" t="s">
        <v>57</v>
      </c>
      <c r="E142" s="57" t="s">
        <v>4033</v>
      </c>
      <c r="F142" s="57" t="s">
        <v>4034</v>
      </c>
      <c r="G142" s="63" t="s">
        <v>97</v>
      </c>
      <c r="H142" s="57" t="s">
        <v>1168</v>
      </c>
      <c r="I142" s="57" t="s">
        <v>1169</v>
      </c>
      <c r="J142" s="61"/>
      <c r="K142" s="64"/>
      <c r="L142" s="57" t="s">
        <v>4035</v>
      </c>
      <c r="M142" s="56">
        <v>1978</v>
      </c>
      <c r="N142" s="157">
        <v>21000000</v>
      </c>
      <c r="O142" s="64">
        <v>0</v>
      </c>
      <c r="P142" s="64">
        <v>0</v>
      </c>
      <c r="Q142" s="157">
        <f t="shared" si="16"/>
        <v>21000000</v>
      </c>
      <c r="R142" s="64">
        <v>7000000</v>
      </c>
      <c r="S142" s="64"/>
      <c r="T142" s="64"/>
      <c r="U142" s="56">
        <v>1</v>
      </c>
      <c r="V142" s="60" t="s">
        <v>1171</v>
      </c>
      <c r="W142" s="57" t="str">
        <f ca="1">IF(AB142="","En elaboración",IF(AC142="Sin iniciar","Suscrito",IF(AK142="Suspendido",AK142,IF(ISNUMBER(AN142),"Liquidado",IF(ISNUMBER(J142),"Cedido",IF(AN142="No aplica","Terminado (no se liquida)",IF(AJ142="Terminación anticipada",AJ142,IF(AND(AJ142="Terminación anticipada",I142&lt;&gt;"Otro",AN142=""),"Terminado en proceso de liquidación",IF(AND(TODAY()&gt;AH142,I142="Otro",AN142=""),"Terminado en proceso de liquidación",IF(AND(TODAY()&gt;AH142,I142="Orden de compra"),"Terminado (Orden de compra)",IF(TODAY()&gt;AH142,"Terminado (no se liquida)",IF(TODAY()&lt;=AH142,"En ejecución","En elaboración"))))))))))))</f>
        <v>Terminado (no se liquida)</v>
      </c>
      <c r="X142" s="57"/>
      <c r="Y142" s="57" t="s">
        <v>4037</v>
      </c>
      <c r="Z142" s="57" t="s">
        <v>4038</v>
      </c>
      <c r="AA142" s="57" t="s">
        <v>404</v>
      </c>
      <c r="AB142" s="61">
        <v>45362</v>
      </c>
      <c r="AC142" s="61">
        <v>45364</v>
      </c>
      <c r="AD142" s="61">
        <v>45455</v>
      </c>
      <c r="AE142" s="61" t="str">
        <f t="shared" si="11"/>
        <v xml:space="preserve">3 meses </v>
      </c>
      <c r="AF142" s="61">
        <v>45455</v>
      </c>
      <c r="AG142" s="61" t="str">
        <f t="shared" si="15"/>
        <v/>
      </c>
      <c r="AH142" s="61">
        <v>45455</v>
      </c>
      <c r="AI142" s="61" t="str">
        <f t="shared" si="12"/>
        <v xml:space="preserve">3 meses </v>
      </c>
      <c r="AJ142" s="61" t="str">
        <f t="shared" si="13"/>
        <v>Término Ok</v>
      </c>
      <c r="AK142" s="57"/>
      <c r="AL142" s="57"/>
      <c r="AM142" s="56"/>
      <c r="AN142" s="61"/>
    </row>
    <row r="143" spans="1:40">
      <c r="A143" s="62">
        <v>2024</v>
      </c>
      <c r="B143" s="56" t="s">
        <v>5440</v>
      </c>
      <c r="C143" s="56" t="s">
        <v>77</v>
      </c>
      <c r="D143" s="56" t="s">
        <v>57</v>
      </c>
      <c r="E143" s="57" t="s">
        <v>5441</v>
      </c>
      <c r="F143" s="57" t="s">
        <v>5442</v>
      </c>
      <c r="G143" s="63" t="s">
        <v>97</v>
      </c>
      <c r="H143" s="57" t="s">
        <v>250</v>
      </c>
      <c r="I143" s="57" t="s">
        <v>62</v>
      </c>
      <c r="J143" s="61"/>
      <c r="K143" s="64"/>
      <c r="L143" s="57" t="s">
        <v>5443</v>
      </c>
      <c r="M143" s="56" t="s">
        <v>65</v>
      </c>
      <c r="N143" s="157">
        <v>0</v>
      </c>
      <c r="O143" s="64">
        <v>0</v>
      </c>
      <c r="P143" s="64">
        <v>0</v>
      </c>
      <c r="Q143" s="157">
        <f t="shared" si="16"/>
        <v>0</v>
      </c>
      <c r="R143" s="64" t="s">
        <v>66</v>
      </c>
      <c r="S143" s="64"/>
      <c r="T143" s="64"/>
      <c r="U143" s="56" t="s">
        <v>77</v>
      </c>
      <c r="V143" s="60" t="s">
        <v>101</v>
      </c>
      <c r="W143" s="57" t="str">
        <f ca="1">IF(AB143="","En elaboración",IF(AC143="Sin iniciar","Suscrito",IF(AK143="Suspendido",AK143,IF(ISNUMBER(AN143),"Liquidado",IF(ISNUMBER(J143),"Cedido",IF(AN143="No aplica","Terminado (no se liquida)",IF(AJ143="Terminación anticipada",AJ143,IF(AND(AJ143="Terminación anticipada",I143&lt;&gt;"Otro",AN143=""),"Terminado en proceso de liquidación",IF(AND(TODAY()&gt;AH143,I143="Otro",AN143=""),"Terminado en proceso de liquidación",IF(AND(TODAY()&gt;AH143,I143="Orden de compra"),"Terminado (Orden de compra)",IF(TODAY()&gt;AH143,"Terminado (no se liquida)",IF(TODAY()&lt;=AH143,"En ejecución","En elaboración"))))))))))))</f>
        <v>Suscrito</v>
      </c>
      <c r="X143" s="57"/>
      <c r="Y143" s="57" t="s">
        <v>5444</v>
      </c>
      <c r="Z143" s="57" t="s">
        <v>5445</v>
      </c>
      <c r="AA143" s="57" t="s">
        <v>256</v>
      </c>
      <c r="AB143" s="61">
        <v>45364</v>
      </c>
      <c r="AC143" s="61" t="s">
        <v>5208</v>
      </c>
      <c r="AD143" s="61" t="s">
        <v>5208</v>
      </c>
      <c r="AE143" s="61" t="str">
        <f t="shared" ref="AE143:AE206" si="17">IF(AC143="Sin iniciar","",IF(DATEDIF(AC143,AD143+1,"y")=0,"",DATEDIF(AC143,AD143+1,"y")&amp;" años ")&amp;IF(DATEDIF(AC143,AD143+1,"ym")=0,"",DATEDIF(AC143,AD143+1,"ym")&amp;" meses ")&amp;IF(DATEDIF(AC143,AD143+1,"md")=0,"",DATEDIF(AC143,AD143+1,"md")&amp;" días."))</f>
        <v/>
      </c>
      <c r="AF143" s="61" t="s">
        <v>5208</v>
      </c>
      <c r="AG143" s="61" t="str">
        <f t="shared" si="15"/>
        <v/>
      </c>
      <c r="AH143" s="61" t="s">
        <v>5208</v>
      </c>
      <c r="AI143" s="61" t="str">
        <f t="shared" ref="AI143:AI156" si="18">IF(AC143="Sin iniciar","",IF(DATEDIF(AC143,AH143+1-AM143,"y")=0,"",DATEDIF(AC143,AH143+1-AM143,"y")&amp;" años ")&amp;IF(DATEDIF(AC143,AH143+1-AM143,"ym")=0,"",DATEDIF(AC143,AH143+1-AM143,"ym")&amp;" meses ")&amp;IF(DATEDIF(AC143,AH143+1-AM143,"md")=0,"",DATEDIF(AC143,AH143+1-AM143,"md")&amp;" días."))</f>
        <v/>
      </c>
      <c r="AJ143" s="61" t="str">
        <f t="shared" ref="AJ143:AJ206" si="19">IF(AC143="Sin iniciar",AC143,IF(AH143&lt;AF143,"Terminación Anticipada","Término Ok"))</f>
        <v>Sin iniciar</v>
      </c>
      <c r="AK143" s="57"/>
      <c r="AL143" s="57"/>
      <c r="AM143" s="56"/>
      <c r="AN143" s="61"/>
    </row>
    <row r="144" spans="1:40">
      <c r="A144" s="62">
        <v>2024</v>
      </c>
      <c r="B144" s="56" t="s">
        <v>5446</v>
      </c>
      <c r="C144" s="56">
        <v>103607</v>
      </c>
      <c r="D144" s="56" t="s">
        <v>57</v>
      </c>
      <c r="E144" s="57" t="s">
        <v>5447</v>
      </c>
      <c r="F144" s="57" t="s">
        <v>5448</v>
      </c>
      <c r="G144" s="63" t="s">
        <v>97</v>
      </c>
      <c r="H144" s="57" t="s">
        <v>1168</v>
      </c>
      <c r="I144" s="57" t="s">
        <v>1169</v>
      </c>
      <c r="J144" s="61"/>
      <c r="K144" s="64"/>
      <c r="L144" s="57" t="s">
        <v>5243</v>
      </c>
      <c r="M144" s="56">
        <v>1974</v>
      </c>
      <c r="N144" s="157">
        <v>10100000</v>
      </c>
      <c r="O144" s="64">
        <v>0</v>
      </c>
      <c r="P144" s="64">
        <v>0</v>
      </c>
      <c r="Q144" s="157">
        <f t="shared" si="16"/>
        <v>10100000</v>
      </c>
      <c r="R144" s="64">
        <v>5050000</v>
      </c>
      <c r="S144" s="64"/>
      <c r="T144" s="64"/>
      <c r="U144" s="56">
        <v>1</v>
      </c>
      <c r="V144" s="60" t="s">
        <v>1171</v>
      </c>
      <c r="W144" s="57" t="str">
        <f ca="1">IF(AB144="","En elaboración",IF(AC144="Sin iniciar","Suscrito",IF(AK144="Suspendido",AK144,IF(ISNUMBER(AN144),"Liquidado",IF(ISNUMBER(J144),"Cedido",IF(AN144="No aplica","Terminado (no se liquida)",IF(AJ144="Terminación anticipada",AJ144,IF(AND(AJ144="Terminación anticipada",I144&lt;&gt;"Otro",AN144=""),"Terminado en proceso de liquidación",IF(AND(TODAY()&gt;AH144,I144="Otro",AN144=""),"Terminado en proceso de liquidación",IF(AND(TODAY()&gt;AH144,I144="Orden de compra"),"Terminado (Orden de compra)",IF(TODAY()&gt;AH144,"Terminado (no se liquida)",IF(TODAY()&lt;=AH144,"En ejecución","En elaboración"))))))))))))</f>
        <v>Terminado (no se liquida)</v>
      </c>
      <c r="X144" s="57"/>
      <c r="Y144" s="57" t="s">
        <v>5449</v>
      </c>
      <c r="Z144" s="57" t="s">
        <v>5450</v>
      </c>
      <c r="AA144" s="57" t="s">
        <v>145</v>
      </c>
      <c r="AB144" s="61">
        <v>45362</v>
      </c>
      <c r="AC144" s="61">
        <v>45364</v>
      </c>
      <c r="AD144" s="61">
        <v>45424</v>
      </c>
      <c r="AE144" s="61" t="str">
        <f t="shared" si="17"/>
        <v xml:space="preserve">2 meses </v>
      </c>
      <c r="AF144" s="61">
        <v>45424</v>
      </c>
      <c r="AG144" s="61" t="str">
        <f t="shared" si="15"/>
        <v/>
      </c>
      <c r="AH144" s="61">
        <v>45424</v>
      </c>
      <c r="AI144" s="61" t="str">
        <f t="shared" si="18"/>
        <v xml:space="preserve">2 meses </v>
      </c>
      <c r="AJ144" s="61" t="str">
        <f t="shared" si="19"/>
        <v>Término Ok</v>
      </c>
      <c r="AK144" s="57"/>
      <c r="AL144" s="57"/>
      <c r="AM144" s="56"/>
      <c r="AN144" s="61"/>
    </row>
    <row r="145" spans="1:40">
      <c r="A145" s="62">
        <v>2024</v>
      </c>
      <c r="B145" s="56">
        <v>127260</v>
      </c>
      <c r="C145" s="56">
        <v>106893</v>
      </c>
      <c r="D145" s="56" t="s">
        <v>57</v>
      </c>
      <c r="E145" s="57" t="s">
        <v>2644</v>
      </c>
      <c r="F145" s="57" t="s">
        <v>5451</v>
      </c>
      <c r="G145" s="63" t="s">
        <v>1425</v>
      </c>
      <c r="H145" s="57" t="s">
        <v>5235</v>
      </c>
      <c r="I145" s="57" t="s">
        <v>62</v>
      </c>
      <c r="J145" s="61"/>
      <c r="K145" s="64"/>
      <c r="L145" s="57" t="s">
        <v>2646</v>
      </c>
      <c r="M145" s="56" t="s">
        <v>65</v>
      </c>
      <c r="N145" s="157">
        <v>214200</v>
      </c>
      <c r="O145" s="64">
        <v>0</v>
      </c>
      <c r="P145" s="64">
        <v>0</v>
      </c>
      <c r="Q145" s="157">
        <f t="shared" si="16"/>
        <v>214200</v>
      </c>
      <c r="R145" s="64" t="s">
        <v>66</v>
      </c>
      <c r="S145" s="64"/>
      <c r="T145" s="64"/>
      <c r="U145" s="103" t="s">
        <v>77</v>
      </c>
      <c r="V145" s="60" t="s">
        <v>85</v>
      </c>
      <c r="W145" s="57" t="str">
        <f ca="1">IF(AB145="","En elaboración",IF(AC145="Sin iniciar","Suscrito",IF(AK145="Suspendido",AK145,IF(ISNUMBER(AN145),"Liquidado",IF(ISNUMBER(J145),"Cedido",IF(AN145="No aplica","Terminado (no se liquida)",IF(AJ145="Terminación anticipada",AJ145,IF(AND(AJ145="Terminación anticipada",I145&lt;&gt;"Otro",AN145=""),"Terminado en proceso de liquidación",IF(AND(TODAY()&gt;AH145,I145="Otro",AN145=""),"Terminado en proceso de liquidación",IF(AND(TODAY()&gt;AH145,I145="Orden de compra"),"Terminado (Orden de compra)",IF(TODAY()&gt;AH145,"Terminado (no se liquida)",IF(TODAY()&lt;=AH145,"En ejecución","En elaboración"))))))))))))</f>
        <v>Terminado en proceso de liquidación</v>
      </c>
      <c r="X145" s="57"/>
      <c r="Y145" s="57" t="s">
        <v>2647</v>
      </c>
      <c r="Z145" s="57" t="s">
        <v>2648</v>
      </c>
      <c r="AA145" s="57" t="s">
        <v>161</v>
      </c>
      <c r="AB145" s="89">
        <v>45394</v>
      </c>
      <c r="AC145" s="89">
        <v>45398</v>
      </c>
      <c r="AD145" s="89">
        <v>45672</v>
      </c>
      <c r="AE145" s="61" t="str">
        <f t="shared" si="17"/>
        <v xml:space="preserve">9 meses </v>
      </c>
      <c r="AF145" s="89">
        <v>45672</v>
      </c>
      <c r="AG145" s="61" t="str">
        <f t="shared" si="15"/>
        <v/>
      </c>
      <c r="AH145" s="89">
        <v>45672</v>
      </c>
      <c r="AI145" s="61" t="str">
        <f t="shared" si="18"/>
        <v xml:space="preserve">9 meses </v>
      </c>
      <c r="AJ145" s="61" t="str">
        <f t="shared" si="19"/>
        <v>Término Ok</v>
      </c>
      <c r="AK145" s="57"/>
      <c r="AL145" s="57"/>
      <c r="AM145" s="56"/>
      <c r="AN145" s="61"/>
    </row>
    <row r="146" spans="1:40">
      <c r="A146" s="62">
        <v>2024</v>
      </c>
      <c r="B146" s="56" t="s">
        <v>4024</v>
      </c>
      <c r="C146" s="56">
        <v>102518</v>
      </c>
      <c r="D146" s="56" t="s">
        <v>57</v>
      </c>
      <c r="E146" s="57" t="s">
        <v>4025</v>
      </c>
      <c r="F146" s="57" t="s">
        <v>4026</v>
      </c>
      <c r="G146" s="63" t="s">
        <v>97</v>
      </c>
      <c r="H146" s="57" t="s">
        <v>1168</v>
      </c>
      <c r="I146" s="57" t="s">
        <v>1169</v>
      </c>
      <c r="J146" s="61"/>
      <c r="K146" s="64"/>
      <c r="L146" s="57" t="s">
        <v>4027</v>
      </c>
      <c r="M146" s="56">
        <v>1979</v>
      </c>
      <c r="N146" s="157">
        <v>28000000</v>
      </c>
      <c r="O146" s="64">
        <v>3966667</v>
      </c>
      <c r="P146" s="64">
        <v>0</v>
      </c>
      <c r="Q146" s="157">
        <f t="shared" si="16"/>
        <v>31966667</v>
      </c>
      <c r="R146" s="64">
        <v>7000000</v>
      </c>
      <c r="S146" s="64"/>
      <c r="T146" s="64"/>
      <c r="U146" s="56">
        <v>5</v>
      </c>
      <c r="V146" s="60" t="s">
        <v>1171</v>
      </c>
      <c r="W146" s="57" t="str">
        <f ca="1">IF(AB146="","En elaboración",IF(AC146="Sin iniciar","Suscrito",IF(AK146="Suspendido",AK146,IF(ISNUMBER(AN146),"Liquidado",IF(ISNUMBER(J146),"Cedido",IF(AN146="No aplica","Terminado (no se liquida)",IF(AJ146="Terminación anticipada",AJ146,IF(AND(AJ146="Terminación anticipada",I146&lt;&gt;"Otro",AN146=""),"Terminado en proceso de liquidación",IF(AND(TODAY()&gt;AH146,I146="Otro",AN146=""),"Terminado en proceso de liquidación",IF(AND(TODAY()&gt;AH146,I146="Orden de compra"),"Terminado (Orden de compra)",IF(TODAY()&gt;AH146,"Terminado (no se liquida)",IF(TODAY()&lt;=AH146,"En ejecución","En elaboración"))))))))))))</f>
        <v>Terminado (no se liquida)</v>
      </c>
      <c r="X146" s="57" t="s">
        <v>5452</v>
      </c>
      <c r="Y146" s="57" t="s">
        <v>2340</v>
      </c>
      <c r="Z146" s="57" t="s">
        <v>4028</v>
      </c>
      <c r="AA146" s="57" t="s">
        <v>1451</v>
      </c>
      <c r="AB146" s="61">
        <v>45363</v>
      </c>
      <c r="AC146" s="61">
        <v>45365</v>
      </c>
      <c r="AD146" s="61">
        <v>45458</v>
      </c>
      <c r="AE146" s="61" t="str">
        <f t="shared" si="17"/>
        <v>3 meses 2 días.</v>
      </c>
      <c r="AF146" s="61">
        <v>45503</v>
      </c>
      <c r="AG146" s="61" t="str">
        <f t="shared" si="15"/>
        <v>1 meses 15 días.</v>
      </c>
      <c r="AH146" s="61">
        <v>45503</v>
      </c>
      <c r="AI146" s="61" t="str">
        <f t="shared" si="18"/>
        <v>4 meses 17 días.</v>
      </c>
      <c r="AJ146" s="61" t="str">
        <f t="shared" si="19"/>
        <v>Término Ok</v>
      </c>
      <c r="AK146" s="57"/>
      <c r="AL146" s="57"/>
      <c r="AM146" s="56"/>
      <c r="AN146" s="61"/>
    </row>
    <row r="147" spans="1:40">
      <c r="A147" s="62">
        <v>2024</v>
      </c>
      <c r="B147" s="56" t="s">
        <v>4014</v>
      </c>
      <c r="C147" s="56">
        <v>102296</v>
      </c>
      <c r="D147" s="56" t="s">
        <v>57</v>
      </c>
      <c r="E147" s="57" t="s">
        <v>4015</v>
      </c>
      <c r="F147" s="57" t="s">
        <v>4016</v>
      </c>
      <c r="G147" s="63" t="s">
        <v>97</v>
      </c>
      <c r="H147" s="57" t="s">
        <v>1168</v>
      </c>
      <c r="I147" s="57" t="s">
        <v>1211</v>
      </c>
      <c r="J147" s="61"/>
      <c r="K147" s="64"/>
      <c r="L147" s="57" t="s">
        <v>4017</v>
      </c>
      <c r="M147" s="56">
        <v>1978</v>
      </c>
      <c r="N147" s="157">
        <v>10200000</v>
      </c>
      <c r="O147" s="64">
        <f>1130500+2550000</f>
        <v>3680500</v>
      </c>
      <c r="P147" s="64">
        <v>0</v>
      </c>
      <c r="Q147" s="157">
        <f t="shared" si="16"/>
        <v>13880500</v>
      </c>
      <c r="R147" s="64">
        <v>2550000</v>
      </c>
      <c r="S147" s="64"/>
      <c r="T147" s="64"/>
      <c r="U147" s="56">
        <v>5</v>
      </c>
      <c r="V147" s="60" t="s">
        <v>1171</v>
      </c>
      <c r="W147" s="57" t="str">
        <f ca="1">IF(AB147="","En elaboración",IF(AC147="Sin iniciar","Suscrito",IF(AK147="Suspendido",AK147,IF(ISNUMBER(AN147),"Liquidado",IF(ISNUMBER(J147),"Cedido",IF(AN147="No aplica","Terminado (no se liquida)",IF(AJ147="Terminación anticipada",AJ147,IF(AND(AJ147="Terminación anticipada",I147&lt;&gt;"Otro",AN147=""),"Terminado en proceso de liquidación",IF(AND(TODAY()&gt;AH147,I147="Otro",AN147=""),"Terminado en proceso de liquidación",IF(AND(TODAY()&gt;AH147,I147="Orden de compra"),"Terminado (Orden de compra)",IF(TODAY()&gt;AH147,"Terminado (no se liquida)",IF(TODAY()&lt;=AH147,"En ejecución","En elaboración"))))))))))))</f>
        <v>Terminado (no se liquida)</v>
      </c>
      <c r="X147" s="57" t="s">
        <v>5453</v>
      </c>
      <c r="Y147" s="57" t="s">
        <v>4018</v>
      </c>
      <c r="Z147" s="57" t="s">
        <v>4019</v>
      </c>
      <c r="AA147" s="57" t="s">
        <v>1932</v>
      </c>
      <c r="AB147" s="61">
        <v>45363</v>
      </c>
      <c r="AC147" s="61">
        <v>45369</v>
      </c>
      <c r="AD147" s="61">
        <v>45458</v>
      </c>
      <c r="AE147" s="61" t="str">
        <f t="shared" si="17"/>
        <v>2 meses 29 días.</v>
      </c>
      <c r="AF147" s="61">
        <v>45534</v>
      </c>
      <c r="AG147" s="61" t="str">
        <f t="shared" si="15"/>
        <v>2 meses 15 días.</v>
      </c>
      <c r="AH147" s="61">
        <v>45534</v>
      </c>
      <c r="AI147" s="61" t="str">
        <f t="shared" si="18"/>
        <v>5 meses 13 días.</v>
      </c>
      <c r="AJ147" s="61" t="str">
        <f t="shared" si="19"/>
        <v>Término Ok</v>
      </c>
      <c r="AK147" s="57"/>
      <c r="AL147" s="57"/>
      <c r="AM147" s="56"/>
      <c r="AN147" s="61"/>
    </row>
    <row r="148" spans="1:40">
      <c r="A148" s="62">
        <v>2024</v>
      </c>
      <c r="B148" s="56" t="s">
        <v>4004</v>
      </c>
      <c r="C148" s="56">
        <v>103597</v>
      </c>
      <c r="D148" s="56" t="s">
        <v>57</v>
      </c>
      <c r="E148" s="57" t="s">
        <v>4005</v>
      </c>
      <c r="F148" s="57" t="s">
        <v>4006</v>
      </c>
      <c r="G148" s="63" t="s">
        <v>97</v>
      </c>
      <c r="H148" s="57" t="s">
        <v>1168</v>
      </c>
      <c r="I148" s="57" t="s">
        <v>1169</v>
      </c>
      <c r="J148" s="61"/>
      <c r="K148" s="64"/>
      <c r="L148" s="57" t="s">
        <v>4007</v>
      </c>
      <c r="M148" s="56">
        <v>1977</v>
      </c>
      <c r="N148" s="157">
        <v>20200000</v>
      </c>
      <c r="O148" s="64">
        <v>2188333</v>
      </c>
      <c r="P148" s="64">
        <v>0</v>
      </c>
      <c r="Q148" s="157">
        <f t="shared" si="16"/>
        <v>22388333</v>
      </c>
      <c r="R148" s="64">
        <v>5050000</v>
      </c>
      <c r="S148" s="64"/>
      <c r="T148" s="64"/>
      <c r="U148" s="56">
        <v>1</v>
      </c>
      <c r="V148" s="60" t="s">
        <v>1171</v>
      </c>
      <c r="W148" s="57" t="str">
        <f ca="1">IF(AB148="","En elaboración",IF(AC148="Sin iniciar","Suscrito",IF(AK148="Suspendido",AK148,IF(ISNUMBER(AN148),"Liquidado",IF(ISNUMBER(J148),"Cedido",IF(AN148="No aplica","Terminado (no se liquida)",IF(AJ148="Terminación anticipada",AJ148,IF(AND(AJ148="Terminación anticipada",I148&lt;&gt;"Otro",AN148=""),"Terminado en proceso de liquidación",IF(AND(TODAY()&gt;AH148,I148="Otro",AN148=""),"Terminado en proceso de liquidación",IF(AND(TODAY()&gt;AH148,I148="Orden de compra"),"Terminado (Orden de compra)",IF(TODAY()&gt;AH148,"Terminado (no se liquida)",IF(TODAY()&lt;=AH148,"En ejecución","En elaboración"))))))))))))</f>
        <v>Terminado (no se liquida)</v>
      </c>
      <c r="X148" s="57" t="s">
        <v>5454</v>
      </c>
      <c r="Y148" s="57" t="s">
        <v>4008</v>
      </c>
      <c r="Z148" s="57" t="s">
        <v>4009</v>
      </c>
      <c r="AA148" s="57" t="s">
        <v>145</v>
      </c>
      <c r="AB148" s="61">
        <v>45363</v>
      </c>
      <c r="AC148" s="61">
        <v>45369</v>
      </c>
      <c r="AD148" s="61">
        <v>45458</v>
      </c>
      <c r="AE148" s="61" t="str">
        <f t="shared" si="17"/>
        <v>2 meses 29 días.</v>
      </c>
      <c r="AF148" s="61">
        <v>45503</v>
      </c>
      <c r="AG148" s="61" t="str">
        <f t="shared" si="15"/>
        <v>1 meses 15 días.</v>
      </c>
      <c r="AH148" s="61">
        <v>45503</v>
      </c>
      <c r="AI148" s="61" t="str">
        <f t="shared" si="18"/>
        <v>4 meses 13 días.</v>
      </c>
      <c r="AJ148" s="61" t="str">
        <f t="shared" si="19"/>
        <v>Término Ok</v>
      </c>
      <c r="AK148" s="57"/>
      <c r="AL148" s="57"/>
      <c r="AM148" s="56"/>
      <c r="AN148" s="61"/>
    </row>
    <row r="149" spans="1:40">
      <c r="A149" s="62">
        <v>2024</v>
      </c>
      <c r="B149" s="56" t="s">
        <v>3995</v>
      </c>
      <c r="C149" s="56">
        <v>102659</v>
      </c>
      <c r="D149" s="56" t="s">
        <v>57</v>
      </c>
      <c r="E149" s="57" t="s">
        <v>3996</v>
      </c>
      <c r="F149" s="57" t="s">
        <v>3997</v>
      </c>
      <c r="G149" s="63" t="s">
        <v>97</v>
      </c>
      <c r="H149" s="57" t="s">
        <v>1168</v>
      </c>
      <c r="I149" s="57" t="s">
        <v>1169</v>
      </c>
      <c r="J149" s="61"/>
      <c r="K149" s="64"/>
      <c r="L149" s="57" t="s">
        <v>3998</v>
      </c>
      <c r="M149" s="56">
        <v>1978</v>
      </c>
      <c r="N149" s="157">
        <v>28000000</v>
      </c>
      <c r="O149" s="64">
        <v>0</v>
      </c>
      <c r="P149" s="64">
        <v>0</v>
      </c>
      <c r="Q149" s="157">
        <f t="shared" si="16"/>
        <v>28000000</v>
      </c>
      <c r="R149" s="64">
        <v>7000000</v>
      </c>
      <c r="S149" s="64"/>
      <c r="T149" s="64"/>
      <c r="U149" s="56">
        <v>1</v>
      </c>
      <c r="V149" s="60" t="s">
        <v>1171</v>
      </c>
      <c r="W149" s="57" t="str">
        <f ca="1">IF(AB149="","En elaboración",IF(AC149="Sin iniciar","Suscrito",IF(AK149="Suspendido",AK149,IF(ISNUMBER(AN149),"Liquidado",IF(ISNUMBER(J149),"Cedido",IF(AN149="No aplica","Terminado (no se liquida)",IF(AJ149="Terminación anticipada",AJ149,IF(AND(AJ149="Terminación anticipada",I149&lt;&gt;"Otro",AN149=""),"Terminado en proceso de liquidación",IF(AND(TODAY()&gt;AH149,I149="Otro",AN149=""),"Terminado en proceso de liquidación",IF(AND(TODAY()&gt;AH149,I149="Orden de compra"),"Terminado (Orden de compra)",IF(TODAY()&gt;AH149,"Terminado (no se liquida)",IF(TODAY()&lt;=AH149,"En ejecución","En elaboración"))))))))))))</f>
        <v>Terminado (no se liquida)</v>
      </c>
      <c r="X149" s="57"/>
      <c r="Y149" s="57" t="s">
        <v>3055</v>
      </c>
      <c r="Z149" s="57" t="s">
        <v>4000</v>
      </c>
      <c r="AA149" s="57" t="s">
        <v>234</v>
      </c>
      <c r="AB149" s="61">
        <v>45363</v>
      </c>
      <c r="AC149" s="61">
        <v>45365</v>
      </c>
      <c r="AD149" s="61">
        <v>45458</v>
      </c>
      <c r="AE149" s="61" t="str">
        <f t="shared" si="17"/>
        <v>3 meses 2 días.</v>
      </c>
      <c r="AF149" s="61">
        <v>45458</v>
      </c>
      <c r="AG149" s="61" t="str">
        <f t="shared" si="15"/>
        <v/>
      </c>
      <c r="AH149" s="61">
        <v>45458</v>
      </c>
      <c r="AI149" s="61" t="str">
        <f t="shared" si="18"/>
        <v>3 meses 2 días.</v>
      </c>
      <c r="AJ149" s="61" t="str">
        <f t="shared" si="19"/>
        <v>Término Ok</v>
      </c>
      <c r="AK149" s="57"/>
      <c r="AL149" s="57"/>
      <c r="AM149" s="56"/>
      <c r="AN149" s="61"/>
    </row>
    <row r="150" spans="1:40">
      <c r="A150" s="62">
        <v>2024</v>
      </c>
      <c r="B150" s="56" t="s">
        <v>3986</v>
      </c>
      <c r="C150" s="56">
        <v>102356</v>
      </c>
      <c r="D150" s="56" t="s">
        <v>57</v>
      </c>
      <c r="E150" s="57" t="s">
        <v>3987</v>
      </c>
      <c r="F150" s="57" t="s">
        <v>3988</v>
      </c>
      <c r="G150" s="63" t="s">
        <v>97</v>
      </c>
      <c r="H150" s="57" t="s">
        <v>1168</v>
      </c>
      <c r="I150" s="57" t="s">
        <v>1169</v>
      </c>
      <c r="J150" s="61"/>
      <c r="K150" s="64"/>
      <c r="L150" s="57" t="s">
        <v>3989</v>
      </c>
      <c r="M150" s="56">
        <v>1979</v>
      </c>
      <c r="N150" s="157">
        <v>20200000</v>
      </c>
      <c r="O150" s="64">
        <v>2188333</v>
      </c>
      <c r="P150" s="64">
        <v>0</v>
      </c>
      <c r="Q150" s="157">
        <f t="shared" si="16"/>
        <v>22388333</v>
      </c>
      <c r="R150" s="64">
        <v>5050000</v>
      </c>
      <c r="S150" s="64"/>
      <c r="T150" s="64"/>
      <c r="U150" s="56">
        <v>5</v>
      </c>
      <c r="V150" s="60" t="s">
        <v>1171</v>
      </c>
      <c r="W150" s="57" t="str">
        <f ca="1">IF(AB150="","En elaboración",IF(AC150="Sin iniciar","Suscrito",IF(AK150="Suspendido",AK150,IF(ISNUMBER(AN150),"Liquidado",IF(ISNUMBER(J150),"Cedido",IF(AN150="No aplica","Terminado (no se liquida)",IF(AJ150="Terminación anticipada",AJ150,IF(AND(AJ150="Terminación anticipada",I150&lt;&gt;"Otro",AN150=""),"Terminado en proceso de liquidación",IF(AND(TODAY()&gt;AH150,I150="Otro",AN150=""),"Terminado en proceso de liquidación",IF(AND(TODAY()&gt;AH150,I150="Orden de compra"),"Terminado (Orden de compra)",IF(TODAY()&gt;AH150,"Terminado (no se liquida)",IF(TODAY()&lt;=AH150,"En ejecución","En elaboración"))))))))))))</f>
        <v>Terminado (no se liquida)</v>
      </c>
      <c r="X150" s="57" t="s">
        <v>5455</v>
      </c>
      <c r="Y150" s="57" t="s">
        <v>3815</v>
      </c>
      <c r="Z150" s="57" t="s">
        <v>3991</v>
      </c>
      <c r="AA150" s="57" t="s">
        <v>3206</v>
      </c>
      <c r="AB150" s="61">
        <v>45364</v>
      </c>
      <c r="AC150" s="61">
        <v>45369</v>
      </c>
      <c r="AD150" s="61">
        <v>45458</v>
      </c>
      <c r="AE150" s="61" t="str">
        <f t="shared" si="17"/>
        <v>2 meses 29 días.</v>
      </c>
      <c r="AF150" s="61">
        <v>45503</v>
      </c>
      <c r="AG150" s="61" t="str">
        <f t="shared" si="15"/>
        <v>1 meses 15 días.</v>
      </c>
      <c r="AH150" s="61">
        <v>45503</v>
      </c>
      <c r="AI150" s="61" t="str">
        <f t="shared" si="18"/>
        <v>4 meses 13 días.</v>
      </c>
      <c r="AJ150" s="61" t="str">
        <f t="shared" si="19"/>
        <v>Término Ok</v>
      </c>
      <c r="AK150" s="57"/>
      <c r="AL150" s="57"/>
      <c r="AM150" s="56"/>
      <c r="AN150" s="61"/>
    </row>
    <row r="151" spans="1:40">
      <c r="A151" s="62">
        <v>2024</v>
      </c>
      <c r="B151" s="56" t="s">
        <v>3974</v>
      </c>
      <c r="C151" s="56">
        <v>102497</v>
      </c>
      <c r="D151" s="56" t="s">
        <v>57</v>
      </c>
      <c r="E151" s="57" t="s">
        <v>3975</v>
      </c>
      <c r="F151" s="57" t="s">
        <v>3976</v>
      </c>
      <c r="G151" s="63" t="s">
        <v>97</v>
      </c>
      <c r="H151" s="57" t="s">
        <v>1168</v>
      </c>
      <c r="I151" s="57" t="s">
        <v>1169</v>
      </c>
      <c r="J151" s="61"/>
      <c r="K151" s="64"/>
      <c r="L151" s="57" t="s">
        <v>3977</v>
      </c>
      <c r="M151" s="56">
        <v>1979</v>
      </c>
      <c r="N151" s="157">
        <v>20200000</v>
      </c>
      <c r="O151" s="64">
        <v>0</v>
      </c>
      <c r="P151" s="64">
        <v>0</v>
      </c>
      <c r="Q151" s="157">
        <f t="shared" si="16"/>
        <v>20200000</v>
      </c>
      <c r="R151" s="64">
        <v>5050000</v>
      </c>
      <c r="S151" s="64"/>
      <c r="T151" s="64"/>
      <c r="U151" s="56">
        <v>1</v>
      </c>
      <c r="V151" s="60" t="s">
        <v>1171</v>
      </c>
      <c r="W151" s="57" t="str">
        <f ca="1">IF(AB151="","En elaboración",IF(AC151="Sin iniciar","Suscrito",IF(AK151="Suspendido",AK151,IF(ISNUMBER(AN151),"Liquidado",IF(ISNUMBER(J151),"Cedido",IF(AN151="No aplica","Terminado (no se liquida)",IF(AJ151="Terminación anticipada",AJ151,IF(AND(AJ151="Terminación anticipada",I151&lt;&gt;"Otro",AN151=""),"Terminado en proceso de liquidación",IF(AND(TODAY()&gt;AH151,I151="Otro",AN151=""),"Terminado en proceso de liquidación",IF(AND(TODAY()&gt;AH151,I151="Orden de compra"),"Terminado (Orden de compra)",IF(TODAY()&gt;AH151,"Terminado (no se liquida)",IF(TODAY()&lt;=AH151,"En ejecución","En elaboración"))))))))))))</f>
        <v>Terminado (no se liquida)</v>
      </c>
      <c r="X151" s="57"/>
      <c r="Y151" s="57" t="s">
        <v>2750</v>
      </c>
      <c r="Z151" s="57" t="s">
        <v>3979</v>
      </c>
      <c r="AA151" s="57" t="s">
        <v>1451</v>
      </c>
      <c r="AB151" s="61">
        <v>45363</v>
      </c>
      <c r="AC151" s="61">
        <v>45369</v>
      </c>
      <c r="AD151" s="61">
        <v>45458</v>
      </c>
      <c r="AE151" s="61" t="str">
        <f t="shared" si="17"/>
        <v>2 meses 29 días.</v>
      </c>
      <c r="AF151" s="61">
        <v>45458</v>
      </c>
      <c r="AG151" s="61" t="str">
        <f t="shared" si="15"/>
        <v/>
      </c>
      <c r="AH151" s="61">
        <v>45458</v>
      </c>
      <c r="AI151" s="61" t="str">
        <f t="shared" si="18"/>
        <v>2 meses 29 días.</v>
      </c>
      <c r="AJ151" s="61" t="str">
        <f t="shared" si="19"/>
        <v>Término Ok</v>
      </c>
      <c r="AK151" s="57"/>
      <c r="AL151" s="57"/>
      <c r="AM151" s="56"/>
      <c r="AN151" s="61"/>
    </row>
    <row r="152" spans="1:40">
      <c r="A152" s="62">
        <v>2024</v>
      </c>
      <c r="B152" s="56" t="s">
        <v>3964</v>
      </c>
      <c r="C152" s="56">
        <v>103639</v>
      </c>
      <c r="D152" s="56" t="s">
        <v>57</v>
      </c>
      <c r="E152" s="57" t="s">
        <v>3965</v>
      </c>
      <c r="F152" s="57" t="s">
        <v>3966</v>
      </c>
      <c r="G152" s="63" t="s">
        <v>97</v>
      </c>
      <c r="H152" s="57" t="s">
        <v>1168</v>
      </c>
      <c r="I152" s="57" t="s">
        <v>1169</v>
      </c>
      <c r="J152" s="61"/>
      <c r="K152" s="64"/>
      <c r="L152" s="57" t="s">
        <v>3967</v>
      </c>
      <c r="M152" s="56">
        <v>1978</v>
      </c>
      <c r="N152" s="157">
        <v>20200000</v>
      </c>
      <c r="O152" s="64">
        <v>2861667</v>
      </c>
      <c r="P152" s="64">
        <v>0</v>
      </c>
      <c r="Q152" s="157">
        <f t="shared" si="16"/>
        <v>23061667</v>
      </c>
      <c r="R152" s="64">
        <v>5050000</v>
      </c>
      <c r="S152" s="64"/>
      <c r="T152" s="64"/>
      <c r="U152" s="56">
        <v>1</v>
      </c>
      <c r="V152" s="60" t="s">
        <v>1171</v>
      </c>
      <c r="W152" s="57" t="str">
        <f ca="1">IF(AB152="","En elaboración",IF(AC152="Sin iniciar","Suscrito",IF(AK152="Suspendido",AK152,IF(ISNUMBER(AN152),"Liquidado",IF(ISNUMBER(J152),"Cedido",IF(AN152="No aplica","Terminado (no se liquida)",IF(AJ152="Terminación anticipada",AJ152,IF(AND(AJ152="Terminación anticipada",I152&lt;&gt;"Otro",AN152=""),"Terminado en proceso de liquidación",IF(AND(TODAY()&gt;AH152,I152="Otro",AN152=""),"Terminado en proceso de liquidación",IF(AND(TODAY()&gt;AH152,I152="Orden de compra"),"Terminado (Orden de compra)",IF(TODAY()&gt;AH152,"Terminado (no se liquida)",IF(TODAY()&lt;=AH152,"En ejecución","En elaboración"))))))))))))</f>
        <v>Terminado (no se liquida)</v>
      </c>
      <c r="X152" s="57" t="s">
        <v>5456</v>
      </c>
      <c r="Y152" s="57" t="s">
        <v>3968</v>
      </c>
      <c r="Z152" s="57" t="s">
        <v>3969</v>
      </c>
      <c r="AA152" s="57" t="s">
        <v>404</v>
      </c>
      <c r="AB152" s="61">
        <v>45363</v>
      </c>
      <c r="AC152" s="61">
        <v>45365</v>
      </c>
      <c r="AD152" s="61">
        <v>45458</v>
      </c>
      <c r="AE152" s="61" t="str">
        <f t="shared" si="17"/>
        <v>3 meses 2 días.</v>
      </c>
      <c r="AF152" s="61">
        <v>45503</v>
      </c>
      <c r="AG152" s="61" t="str">
        <f t="shared" si="15"/>
        <v>1 meses 15 días.</v>
      </c>
      <c r="AH152" s="61">
        <v>45503</v>
      </c>
      <c r="AI152" s="61" t="str">
        <f t="shared" si="18"/>
        <v>4 meses 17 días.</v>
      </c>
      <c r="AJ152" s="61" t="str">
        <f t="shared" si="19"/>
        <v>Término Ok</v>
      </c>
      <c r="AK152" s="57"/>
      <c r="AL152" s="57"/>
      <c r="AM152" s="56"/>
      <c r="AN152" s="61"/>
    </row>
    <row r="153" spans="1:40">
      <c r="A153" s="62">
        <v>2024</v>
      </c>
      <c r="B153" s="56" t="s">
        <v>3955</v>
      </c>
      <c r="C153" s="56">
        <v>102363</v>
      </c>
      <c r="D153" s="56" t="s">
        <v>57</v>
      </c>
      <c r="E153" s="57" t="s">
        <v>3956</v>
      </c>
      <c r="F153" s="57" t="s">
        <v>3957</v>
      </c>
      <c r="G153" s="63" t="s">
        <v>97</v>
      </c>
      <c r="H153" s="57" t="s">
        <v>1168</v>
      </c>
      <c r="I153" s="57" t="s">
        <v>1211</v>
      </c>
      <c r="J153" s="61"/>
      <c r="K153" s="64"/>
      <c r="L153" s="57" t="s">
        <v>3958</v>
      </c>
      <c r="M153" s="56">
        <v>1978</v>
      </c>
      <c r="N153" s="157">
        <v>10200000</v>
      </c>
      <c r="O153" s="64">
        <v>1105000</v>
      </c>
      <c r="P153" s="64">
        <v>0</v>
      </c>
      <c r="Q153" s="157">
        <f t="shared" si="16"/>
        <v>11305000</v>
      </c>
      <c r="R153" s="64">
        <v>2550000</v>
      </c>
      <c r="S153" s="64"/>
      <c r="T153" s="64"/>
      <c r="U153" s="56">
        <v>1</v>
      </c>
      <c r="V153" s="60" t="s">
        <v>1171</v>
      </c>
      <c r="W153" s="57" t="str">
        <f ca="1">IF(AB153="","En elaboración",IF(AC153="Sin iniciar","Suscrito",IF(AK153="Suspendido",AK153,IF(ISNUMBER(AN153),"Liquidado",IF(ISNUMBER(J153),"Cedido",IF(AN153="No aplica","Terminado (no se liquida)",IF(AJ153="Terminación anticipada",AJ153,IF(AND(AJ153="Terminación anticipada",I153&lt;&gt;"Otro",AN153=""),"Terminado en proceso de liquidación",IF(AND(TODAY()&gt;AH153,I153="Otro",AN153=""),"Terminado en proceso de liquidación",IF(AND(TODAY()&gt;AH153,I153="Orden de compra"),"Terminado (Orden de compra)",IF(TODAY()&gt;AH153,"Terminado (no se liquida)",IF(TODAY()&lt;=AH153,"En ejecución","En elaboración"))))))))))))</f>
        <v>Terminado (no se liquida)</v>
      </c>
      <c r="X153" s="57" t="s">
        <v>5457</v>
      </c>
      <c r="Y153" s="57" t="s">
        <v>3959</v>
      </c>
      <c r="Z153" s="57" t="s">
        <v>3960</v>
      </c>
      <c r="AA153" s="57" t="s">
        <v>1932</v>
      </c>
      <c r="AB153" s="61">
        <v>45363</v>
      </c>
      <c r="AC153" s="61">
        <v>45369</v>
      </c>
      <c r="AD153" s="61">
        <v>45458</v>
      </c>
      <c r="AE153" s="61" t="str">
        <f t="shared" si="17"/>
        <v>2 meses 29 días.</v>
      </c>
      <c r="AF153" s="61">
        <v>45503</v>
      </c>
      <c r="AG153" s="61" t="str">
        <f t="shared" si="15"/>
        <v>1 meses 15 días.</v>
      </c>
      <c r="AH153" s="61">
        <v>45503</v>
      </c>
      <c r="AI153" s="61" t="str">
        <f t="shared" si="18"/>
        <v>4 meses 13 días.</v>
      </c>
      <c r="AJ153" s="61" t="str">
        <f t="shared" si="19"/>
        <v>Término Ok</v>
      </c>
      <c r="AK153" s="57"/>
      <c r="AL153" s="57"/>
      <c r="AM153" s="56"/>
      <c r="AN153" s="61"/>
    </row>
    <row r="154" spans="1:40">
      <c r="A154" s="62">
        <v>2024</v>
      </c>
      <c r="B154" s="56" t="str">
        <f t="shared" ref="B154:B161" si="20">LEFT(E154,8)</f>
        <v>136-2024</v>
      </c>
      <c r="C154" s="56">
        <v>102311</v>
      </c>
      <c r="D154" s="56" t="s">
        <v>57</v>
      </c>
      <c r="E154" s="57" t="s">
        <v>3947</v>
      </c>
      <c r="F154" s="57" t="s">
        <v>3948</v>
      </c>
      <c r="G154" s="63" t="s">
        <v>97</v>
      </c>
      <c r="H154" s="57" t="s">
        <v>1168</v>
      </c>
      <c r="I154" s="57" t="s">
        <v>1169</v>
      </c>
      <c r="J154" s="61"/>
      <c r="K154" s="64"/>
      <c r="L154" s="57" t="s">
        <v>3949</v>
      </c>
      <c r="M154" s="56">
        <v>1979</v>
      </c>
      <c r="N154" s="157">
        <v>20200000</v>
      </c>
      <c r="O154" s="64">
        <v>5050000</v>
      </c>
      <c r="P154" s="64">
        <v>0</v>
      </c>
      <c r="Q154" s="157">
        <f t="shared" si="16"/>
        <v>25250000</v>
      </c>
      <c r="R154" s="64">
        <v>5050000</v>
      </c>
      <c r="S154" s="64"/>
      <c r="T154" s="64"/>
      <c r="U154" s="56">
        <v>5</v>
      </c>
      <c r="V154" s="60" t="s">
        <v>1171</v>
      </c>
      <c r="W154" s="57" t="str">
        <f ca="1">IF(AB154="","En elaboración",IF(AC154="Sin iniciar","Suscrito",IF(AK154="Suspendido",AK154,IF(ISNUMBER(AN154),"Liquidado",IF(ISNUMBER(J154),"Cedido",IF(AN154="No aplica","Terminado (no se liquida)",IF(AJ154="Terminación anticipada",AJ154,IF(AND(AJ154="Terminación anticipada",I154&lt;&gt;"Otro",AN154=""),"Terminado en proceso de liquidación",IF(AND(TODAY()&gt;AH154,I154="Otro",AN154=""),"Terminado en proceso de liquidación",IF(AND(TODAY()&gt;AH154,I154="Orden de compra"),"Terminado (Orden de compra)",IF(TODAY()&gt;AH154,"Terminado (no se liquida)",IF(TODAY()&lt;=AH154,"En ejecución","En elaboración"))))))))))))</f>
        <v>Terminado (no se liquida)</v>
      </c>
      <c r="X154" s="57" t="s">
        <v>5458</v>
      </c>
      <c r="Y154" s="57" t="s">
        <v>3836</v>
      </c>
      <c r="Z154" s="57" t="s">
        <v>3950</v>
      </c>
      <c r="AA154" s="57" t="s">
        <v>3135</v>
      </c>
      <c r="AB154" s="61">
        <v>45363</v>
      </c>
      <c r="AC154" s="61">
        <v>45365</v>
      </c>
      <c r="AD154" s="61">
        <v>45458</v>
      </c>
      <c r="AE154" s="61" t="str">
        <f t="shared" si="17"/>
        <v>3 meses 2 días.</v>
      </c>
      <c r="AF154" s="61">
        <v>45534</v>
      </c>
      <c r="AG154" s="61" t="str">
        <f t="shared" si="15"/>
        <v>2 meses 15 días.</v>
      </c>
      <c r="AH154" s="61">
        <v>45534</v>
      </c>
      <c r="AI154" s="61" t="str">
        <f t="shared" si="18"/>
        <v>5 meses 17 días.</v>
      </c>
      <c r="AJ154" s="61" t="str">
        <f t="shared" si="19"/>
        <v>Término Ok</v>
      </c>
      <c r="AK154" s="57"/>
      <c r="AL154" s="57"/>
      <c r="AM154" s="56"/>
      <c r="AN154" s="61"/>
    </row>
    <row r="155" spans="1:40">
      <c r="A155" s="62">
        <v>2024</v>
      </c>
      <c r="B155" s="56" t="str">
        <f t="shared" si="20"/>
        <v>137-2024</v>
      </c>
      <c r="C155" s="56">
        <v>102356</v>
      </c>
      <c r="D155" s="56" t="s">
        <v>57</v>
      </c>
      <c r="E155" s="57" t="s">
        <v>3937</v>
      </c>
      <c r="F155" s="57" t="s">
        <v>3938</v>
      </c>
      <c r="G155" s="63" t="s">
        <v>97</v>
      </c>
      <c r="H155" s="57" t="s">
        <v>1168</v>
      </c>
      <c r="I155" s="57" t="s">
        <v>1169</v>
      </c>
      <c r="J155" s="61"/>
      <c r="K155" s="64"/>
      <c r="L155" s="57" t="s">
        <v>3939</v>
      </c>
      <c r="M155" s="56">
        <v>1979</v>
      </c>
      <c r="N155" s="157">
        <v>20200000</v>
      </c>
      <c r="O155" s="64">
        <v>2020000</v>
      </c>
      <c r="P155" s="64">
        <v>0</v>
      </c>
      <c r="Q155" s="157">
        <f t="shared" si="16"/>
        <v>22220000</v>
      </c>
      <c r="R155" s="64">
        <v>5050000</v>
      </c>
      <c r="S155" s="64"/>
      <c r="T155" s="64"/>
      <c r="U155" s="56">
        <v>5</v>
      </c>
      <c r="V155" s="60" t="s">
        <v>1171</v>
      </c>
      <c r="W155" s="57" t="str">
        <f ca="1">IF(AB155="","En elaboración",IF(AC155="Sin iniciar","Suscrito",IF(AK155="Suspendido",AK155,IF(ISNUMBER(AN155),"Liquidado",IF(ISNUMBER(J155),"Cedido",IF(AN155="No aplica","Terminado (no se liquida)",IF(AJ155="Terminación anticipada",AJ155,IF(AND(AJ155="Terminación anticipada",I155&lt;&gt;"Otro",AN155=""),"Terminado en proceso de liquidación",IF(AND(TODAY()&gt;AH155,I155="Otro",AN155=""),"Terminado en proceso de liquidación",IF(AND(TODAY()&gt;AH155,I155="Orden de compra"),"Terminado (Orden de compra)",IF(TODAY()&gt;AH155,"Terminado (no se liquida)",IF(TODAY()&lt;=AH155,"En ejecución","En elaboración"))))))))))))</f>
        <v>Terminado (no se liquida)</v>
      </c>
      <c r="X155" s="57" t="s">
        <v>5459</v>
      </c>
      <c r="Y155" s="57" t="s">
        <v>3940</v>
      </c>
      <c r="Z155" s="57" t="s">
        <v>3941</v>
      </c>
      <c r="AA155" s="57" t="s">
        <v>2752</v>
      </c>
      <c r="AB155" s="61">
        <v>45364</v>
      </c>
      <c r="AC155" s="61">
        <v>45370</v>
      </c>
      <c r="AD155" s="61">
        <v>45458</v>
      </c>
      <c r="AE155" s="61" t="str">
        <f t="shared" si="17"/>
        <v>2 meses 28 días.</v>
      </c>
      <c r="AF155" s="61">
        <v>45503</v>
      </c>
      <c r="AG155" s="61" t="str">
        <f t="shared" si="15"/>
        <v>1 meses 15 días.</v>
      </c>
      <c r="AH155" s="61">
        <v>45503</v>
      </c>
      <c r="AI155" s="61" t="str">
        <f t="shared" si="18"/>
        <v>4 meses 12 días.</v>
      </c>
      <c r="AJ155" s="61" t="str">
        <f t="shared" si="19"/>
        <v>Término Ok</v>
      </c>
      <c r="AK155" s="57"/>
      <c r="AL155" s="57"/>
      <c r="AM155" s="56"/>
      <c r="AN155" s="61"/>
    </row>
    <row r="156" spans="1:40">
      <c r="A156" s="62">
        <v>2024</v>
      </c>
      <c r="B156" s="56" t="str">
        <f t="shared" si="20"/>
        <v>138-2024</v>
      </c>
      <c r="C156" s="56">
        <v>102497</v>
      </c>
      <c r="D156" s="56" t="s">
        <v>57</v>
      </c>
      <c r="E156" s="57" t="s">
        <v>3926</v>
      </c>
      <c r="F156" s="57" t="s">
        <v>3927</v>
      </c>
      <c r="G156" s="63" t="s">
        <v>97</v>
      </c>
      <c r="H156" s="57" t="s">
        <v>1168</v>
      </c>
      <c r="I156" s="57" t="s">
        <v>1169</v>
      </c>
      <c r="J156" s="61"/>
      <c r="K156" s="64"/>
      <c r="L156" s="57" t="s">
        <v>3928</v>
      </c>
      <c r="M156" s="56">
        <v>1979</v>
      </c>
      <c r="N156" s="157">
        <v>20200000</v>
      </c>
      <c r="O156" s="64">
        <f>2020000+5050000</f>
        <v>7070000</v>
      </c>
      <c r="P156" s="64">
        <v>0</v>
      </c>
      <c r="Q156" s="157">
        <f t="shared" si="16"/>
        <v>27270000</v>
      </c>
      <c r="R156" s="64">
        <v>5050000</v>
      </c>
      <c r="S156" s="64"/>
      <c r="T156" s="64"/>
      <c r="U156" s="56">
        <v>1</v>
      </c>
      <c r="V156" s="60" t="s">
        <v>1171</v>
      </c>
      <c r="W156" s="57" t="str">
        <f ca="1">IF(AB156="","En elaboración",IF(AC156="Sin iniciar","Suscrito",IF(AK156="Suspendido",AK156,IF(ISNUMBER(AN156),"Liquidado",IF(ISNUMBER(J156),"Cedido",IF(AN156="No aplica","Terminado (no se liquida)",IF(AJ156="Terminación anticipada",AJ156,IF(AND(AJ156="Terminación anticipada",I156&lt;&gt;"Otro",AN156=""),"Terminado en proceso de liquidación",IF(AND(TODAY()&gt;AH156,I156="Otro",AN156=""),"Terminado en proceso de liquidación",IF(AND(TODAY()&gt;AH156,I156="Orden de compra"),"Terminado (Orden de compra)",IF(TODAY()&gt;AH156,"Terminado (no se liquida)",IF(TODAY()&lt;=AH156,"En ejecución","En elaboración"))))))))))))</f>
        <v>Terminado (no se liquida)</v>
      </c>
      <c r="X156" s="57" t="s">
        <v>5460</v>
      </c>
      <c r="Y156" s="57" t="s">
        <v>3930</v>
      </c>
      <c r="Z156" s="57" t="s">
        <v>3931</v>
      </c>
      <c r="AA156" s="57" t="s">
        <v>1451</v>
      </c>
      <c r="AB156" s="61">
        <v>45365</v>
      </c>
      <c r="AC156" s="61">
        <v>45370</v>
      </c>
      <c r="AD156" s="61">
        <v>45458</v>
      </c>
      <c r="AE156" s="61" t="str">
        <f t="shared" si="17"/>
        <v>2 meses 28 días.</v>
      </c>
      <c r="AF156" s="61">
        <v>45534</v>
      </c>
      <c r="AG156" s="61" t="str">
        <f t="shared" si="15"/>
        <v>2 meses 15 días.</v>
      </c>
      <c r="AH156" s="61">
        <v>45534</v>
      </c>
      <c r="AI156" s="61" t="str">
        <f t="shared" si="18"/>
        <v>5 meses 12 días.</v>
      </c>
      <c r="AJ156" s="61" t="str">
        <f t="shared" si="19"/>
        <v>Término Ok</v>
      </c>
      <c r="AK156" s="57"/>
      <c r="AL156" s="57"/>
      <c r="AM156" s="56"/>
      <c r="AN156" s="61"/>
    </row>
    <row r="157" spans="1:40">
      <c r="A157" s="62">
        <v>2024</v>
      </c>
      <c r="B157" s="56" t="str">
        <f t="shared" si="20"/>
        <v>139-2024</v>
      </c>
      <c r="C157" s="56">
        <v>102497</v>
      </c>
      <c r="D157" s="56" t="s">
        <v>57</v>
      </c>
      <c r="E157" s="57" t="s">
        <v>3916</v>
      </c>
      <c r="F157" s="57" t="s">
        <v>3917</v>
      </c>
      <c r="G157" s="63" t="s">
        <v>97</v>
      </c>
      <c r="H157" s="57" t="s">
        <v>1168</v>
      </c>
      <c r="I157" s="57" t="s">
        <v>1169</v>
      </c>
      <c r="J157" s="61"/>
      <c r="K157" s="64"/>
      <c r="L157" s="57" t="s">
        <v>3918</v>
      </c>
      <c r="M157" s="56">
        <v>1979</v>
      </c>
      <c r="N157" s="157">
        <v>20200000</v>
      </c>
      <c r="O157" s="64">
        <v>0</v>
      </c>
      <c r="P157" s="64">
        <v>0</v>
      </c>
      <c r="Q157" s="157">
        <f t="shared" si="16"/>
        <v>20200000</v>
      </c>
      <c r="R157" s="64">
        <v>5050000</v>
      </c>
      <c r="S157" s="64"/>
      <c r="T157" s="64"/>
      <c r="U157" s="56">
        <v>1</v>
      </c>
      <c r="V157" s="60" t="s">
        <v>1171</v>
      </c>
      <c r="W157" s="57" t="str">
        <f ca="1">IF(AB157="","En elaboración",IF(AC157="Sin iniciar","Suscrito",IF(AK157="Suspendido",AK157,IF(ISNUMBER(AN157),"Liquidado",IF(ISNUMBER(J157),"Cedido",IF(AN157="No aplica","Terminado (no se liquida)",IF(AJ157="Terminación anticipada",AJ157,IF(AND(AJ157="Terminación anticipada",I157&lt;&gt;"Otro",AN157=""),"Terminado en proceso de liquidación",IF(AND(TODAY()&gt;AH157,I157="Otro",AN157=""),"Terminado en proceso de liquidación",IF(AND(TODAY()&gt;AH157,I157="Orden de compra"),"Terminado (Orden de compra)",IF(TODAY()&gt;AH157,"Terminado (no se liquida)",IF(TODAY()&lt;=AH157,"En ejecución","En elaboración"))))))))))))</f>
        <v>Terminado (no se liquida)</v>
      </c>
      <c r="X157" s="57"/>
      <c r="Y157" s="57" t="s">
        <v>2772</v>
      </c>
      <c r="Z157" s="63" t="s">
        <v>3920</v>
      </c>
      <c r="AA157" s="57" t="s">
        <v>1451</v>
      </c>
      <c r="AB157" s="61">
        <v>45364</v>
      </c>
      <c r="AC157" s="61">
        <v>45370</v>
      </c>
      <c r="AD157" s="61">
        <v>45458</v>
      </c>
      <c r="AE157" s="61" t="str">
        <f t="shared" si="17"/>
        <v>2 meses 28 días.</v>
      </c>
      <c r="AF157" s="61">
        <v>45458</v>
      </c>
      <c r="AG157" s="61" t="str">
        <f t="shared" si="15"/>
        <v/>
      </c>
      <c r="AH157" s="61">
        <v>45458</v>
      </c>
      <c r="AI157" s="61"/>
      <c r="AJ157" s="61" t="str">
        <f t="shared" si="19"/>
        <v>Término Ok</v>
      </c>
      <c r="AK157" s="57"/>
      <c r="AL157" s="57"/>
      <c r="AM157" s="56"/>
      <c r="AN157" s="61"/>
    </row>
    <row r="158" spans="1:40">
      <c r="A158" s="62">
        <v>2024</v>
      </c>
      <c r="B158" s="56" t="str">
        <f t="shared" si="20"/>
        <v>140-2024</v>
      </c>
      <c r="C158" s="56">
        <v>102497</v>
      </c>
      <c r="D158" s="56" t="s">
        <v>57</v>
      </c>
      <c r="E158" s="57" t="s">
        <v>3907</v>
      </c>
      <c r="F158" s="57" t="s">
        <v>3908</v>
      </c>
      <c r="G158" s="63" t="s">
        <v>97</v>
      </c>
      <c r="H158" s="57" t="s">
        <v>1168</v>
      </c>
      <c r="I158" s="57" t="s">
        <v>1169</v>
      </c>
      <c r="J158" s="61"/>
      <c r="K158" s="64"/>
      <c r="L158" s="57" t="s">
        <v>3909</v>
      </c>
      <c r="M158" s="56">
        <v>1979</v>
      </c>
      <c r="N158" s="157">
        <v>20200000</v>
      </c>
      <c r="O158" s="64">
        <v>0</v>
      </c>
      <c r="P158" s="64">
        <v>0</v>
      </c>
      <c r="Q158" s="157">
        <f t="shared" si="16"/>
        <v>20200000</v>
      </c>
      <c r="R158" s="64">
        <v>5050000</v>
      </c>
      <c r="S158" s="64"/>
      <c r="T158" s="64"/>
      <c r="U158" s="56">
        <v>1</v>
      </c>
      <c r="V158" s="60" t="s">
        <v>1171</v>
      </c>
      <c r="W158" s="57" t="str">
        <f ca="1">IF(AB158="","En elaboración",IF(AC158="Sin iniciar","Suscrito",IF(AK158="Suspendido",AK158,IF(ISNUMBER(AN158),"Liquidado",IF(ISNUMBER(J158),"Cedido",IF(AN158="No aplica","Terminado (no se liquida)",IF(AJ158="Terminación anticipada",AJ158,IF(AND(AJ158="Terminación anticipada",I158&lt;&gt;"Otro",AN158=""),"Terminado en proceso de liquidación",IF(AND(TODAY()&gt;AH158,I158="Otro",AN158=""),"Terminado en proceso de liquidación",IF(AND(TODAY()&gt;AH158,I158="Orden de compra"),"Terminado (Orden de compra)",IF(TODAY()&gt;AH158,"Terminado (no se liquida)",IF(TODAY()&lt;=AH158,"En ejecución","En elaboración"))))))))))))</f>
        <v>Terminado (no se liquida)</v>
      </c>
      <c r="X158" s="57"/>
      <c r="Y158" s="57" t="s">
        <v>3836</v>
      </c>
      <c r="Z158" s="57" t="s">
        <v>3910</v>
      </c>
      <c r="AA158" s="57" t="s">
        <v>1451</v>
      </c>
      <c r="AB158" s="61">
        <v>45363</v>
      </c>
      <c r="AC158" s="61">
        <v>45365</v>
      </c>
      <c r="AD158" s="61">
        <v>45458</v>
      </c>
      <c r="AE158" s="61" t="str">
        <f t="shared" si="17"/>
        <v>3 meses 2 días.</v>
      </c>
      <c r="AF158" s="61">
        <v>45458</v>
      </c>
      <c r="AG158" s="61" t="str">
        <f t="shared" si="15"/>
        <v/>
      </c>
      <c r="AH158" s="61">
        <v>45458</v>
      </c>
      <c r="AI158" s="61" t="str">
        <f>IF(AC158="Sin iniciar","",IF(DATEDIF(AC158,AH158+1-AM158,"y")=0,"",DATEDIF(AC158,AH158+1-AM158,"y")&amp;" años ")&amp;IF(DATEDIF(AC158,AH158+1-AM158,"ym")=0,"",DATEDIF(AC158,AH158+1-AM158,"ym")&amp;" meses ")&amp;IF(DATEDIF(AC158,AH158+1-AM158,"md")=0,"",DATEDIF(AC158,AH158+1-AM158,"md")&amp;" días."))</f>
        <v>3 meses 2 días.</v>
      </c>
      <c r="AJ158" s="61" t="str">
        <f t="shared" si="19"/>
        <v>Término Ok</v>
      </c>
      <c r="AK158" s="57"/>
      <c r="AL158" s="57"/>
      <c r="AM158" s="56"/>
      <c r="AN158" s="61"/>
    </row>
    <row r="159" spans="1:40">
      <c r="A159" s="62">
        <v>2024</v>
      </c>
      <c r="B159" s="56" t="str">
        <f t="shared" si="20"/>
        <v>141-2024</v>
      </c>
      <c r="C159" s="56">
        <v>102497</v>
      </c>
      <c r="D159" s="56" t="s">
        <v>57</v>
      </c>
      <c r="E159" s="57" t="s">
        <v>3894</v>
      </c>
      <c r="F159" s="57" t="s">
        <v>3895</v>
      </c>
      <c r="G159" s="63" t="s">
        <v>97</v>
      </c>
      <c r="H159" s="57" t="s">
        <v>1168</v>
      </c>
      <c r="I159" s="57" t="s">
        <v>1169</v>
      </c>
      <c r="J159" s="61"/>
      <c r="K159" s="64"/>
      <c r="L159" s="57" t="s">
        <v>3896</v>
      </c>
      <c r="M159" s="56">
        <v>1979</v>
      </c>
      <c r="N159" s="157">
        <v>20200000</v>
      </c>
      <c r="O159" s="64">
        <v>0</v>
      </c>
      <c r="P159" s="64">
        <v>0</v>
      </c>
      <c r="Q159" s="157">
        <f t="shared" si="16"/>
        <v>20200000</v>
      </c>
      <c r="R159" s="64">
        <v>5050000</v>
      </c>
      <c r="S159" s="64"/>
      <c r="T159" s="64"/>
      <c r="U159" s="56">
        <v>1</v>
      </c>
      <c r="V159" s="60" t="s">
        <v>1171</v>
      </c>
      <c r="W159" s="57" t="str">
        <f ca="1">IF(AB159="","En elaboración",IF(AC159="Sin iniciar","Suscrito",IF(AK159="Suspendido",AK159,IF(ISNUMBER(AN159),"Liquidado",IF(ISNUMBER(J159),"Cedido",IF(AN159="No aplica","Terminado (no se liquida)",IF(AJ159="Terminación anticipada",AJ159,IF(AND(AJ159="Terminación anticipada",I159&lt;&gt;"Otro",AN159=""),"Terminado en proceso de liquidación",IF(AND(TODAY()&gt;AH159,I159="Otro",AN159=""),"Terminado en proceso de liquidación",IF(AND(TODAY()&gt;AH159,I159="Orden de compra"),"Terminado (Orden de compra)",IF(TODAY()&gt;AH159,"Terminado (no se liquida)",IF(TODAY()&lt;=AH159,"En ejecución","En elaboración"))))))))))))</f>
        <v>Terminado (no se liquida)</v>
      </c>
      <c r="X159" s="57"/>
      <c r="Y159" s="57" t="s">
        <v>3836</v>
      </c>
      <c r="Z159" s="57" t="s">
        <v>3898</v>
      </c>
      <c r="AA159" s="57" t="s">
        <v>1451</v>
      </c>
      <c r="AB159" s="61">
        <v>45364</v>
      </c>
      <c r="AC159" s="61">
        <v>45365</v>
      </c>
      <c r="AD159" s="61">
        <v>45458</v>
      </c>
      <c r="AE159" s="61" t="str">
        <f t="shared" si="17"/>
        <v>3 meses 2 días.</v>
      </c>
      <c r="AF159" s="61">
        <v>45458</v>
      </c>
      <c r="AG159" s="61" t="str">
        <f t="shared" si="15"/>
        <v/>
      </c>
      <c r="AH159" s="61">
        <v>45458</v>
      </c>
      <c r="AI159" s="61" t="str">
        <f>IF(AC159="Sin iniciar","",IF(DATEDIF(AC159,AH159+1-AM159,"y")=0,"",DATEDIF(AC159,AH159+1-AM159,"y")&amp;" años ")&amp;IF(DATEDIF(AC159,AH159+1-AM159,"ym")=0,"",DATEDIF(AC159,AH159+1-AM159,"ym")&amp;" meses ")&amp;IF(DATEDIF(AC159,AH159+1-AM159,"md")=0,"",DATEDIF(AC159,AH159+1-AM159,"md")&amp;" días."))</f>
        <v>3 meses 2 días.</v>
      </c>
      <c r="AJ159" s="61" t="str">
        <f t="shared" si="19"/>
        <v>Término Ok</v>
      </c>
      <c r="AK159" s="57"/>
      <c r="AL159" s="57"/>
      <c r="AM159" s="56"/>
      <c r="AN159" s="61"/>
    </row>
    <row r="160" spans="1:40">
      <c r="A160" s="62">
        <v>2024</v>
      </c>
      <c r="B160" s="56" t="str">
        <f t="shared" si="20"/>
        <v>142-2024</v>
      </c>
      <c r="C160" s="56">
        <v>102344</v>
      </c>
      <c r="D160" s="56" t="s">
        <v>57</v>
      </c>
      <c r="E160" s="57" t="s">
        <v>3884</v>
      </c>
      <c r="F160" s="57" t="s">
        <v>3885</v>
      </c>
      <c r="G160" s="63" t="s">
        <v>97</v>
      </c>
      <c r="H160" s="57" t="s">
        <v>1168</v>
      </c>
      <c r="I160" s="57" t="s">
        <v>1211</v>
      </c>
      <c r="J160" s="61"/>
      <c r="K160" s="64"/>
      <c r="L160" s="57" t="s">
        <v>3886</v>
      </c>
      <c r="M160" s="56">
        <v>1953</v>
      </c>
      <c r="N160" s="157">
        <v>16000000</v>
      </c>
      <c r="O160" s="64">
        <f>1466667+6533333</f>
        <v>8000000</v>
      </c>
      <c r="P160" s="64">
        <v>0</v>
      </c>
      <c r="Q160" s="157">
        <f t="shared" si="16"/>
        <v>24000000</v>
      </c>
      <c r="R160" s="64">
        <v>4000000</v>
      </c>
      <c r="S160" s="64"/>
      <c r="T160" s="64"/>
      <c r="U160" s="56">
        <v>1</v>
      </c>
      <c r="V160" s="60" t="s">
        <v>1171</v>
      </c>
      <c r="W160" s="57" t="str">
        <f ca="1">IF(AB160="","En elaboración",IF(AC160="Sin iniciar","Suscrito",IF(AK160="Suspendido",AK160,IF(ISNUMBER(AN160),"Liquidado",IF(ISNUMBER(J160),"Cedido",IF(AN160="No aplica","Terminado (no se liquida)",IF(AJ160="Terminación anticipada",AJ160,IF(AND(AJ160="Terminación anticipada",I160&lt;&gt;"Otro",AN160=""),"Terminado en proceso de liquidación",IF(AND(TODAY()&gt;AH160,I160="Otro",AN160=""),"Terminado en proceso de liquidación",IF(AND(TODAY()&gt;AH160,I160="Orden de compra"),"Terminado (Orden de compra)",IF(TODAY()&gt;AH160,"Terminado (no se liquida)",IF(TODAY()&lt;=AH160,"En ejecución","En elaboración"))))))))))))</f>
        <v>Terminado (no se liquida)</v>
      </c>
      <c r="X160" s="57" t="s">
        <v>5461</v>
      </c>
      <c r="Y160" s="57" t="s">
        <v>3887</v>
      </c>
      <c r="Z160" s="57" t="s">
        <v>3888</v>
      </c>
      <c r="AA160" s="57" t="s">
        <v>633</v>
      </c>
      <c r="AB160" s="61">
        <v>45365</v>
      </c>
      <c r="AC160" s="61">
        <v>45371</v>
      </c>
      <c r="AD160" s="61">
        <v>45458</v>
      </c>
      <c r="AE160" s="61" t="str">
        <f t="shared" si="17"/>
        <v>2 meses 27 días.</v>
      </c>
      <c r="AF160" s="61">
        <v>45554</v>
      </c>
      <c r="AG160" s="61" t="str">
        <f t="shared" si="15"/>
        <v>3 meses 4 días.</v>
      </c>
      <c r="AH160" s="61">
        <v>45554</v>
      </c>
      <c r="AI160" s="61" t="str">
        <f>IF(AC160="Sin iniciar","",IF(DATEDIF(AC160,AH160+1-AM160,"y")=0,"",DATEDIF(AC160,AH160+1-AM160,"y")&amp;" años ")&amp;IF(DATEDIF(AC160,AH160+1-AM160,"ym")=0,"",DATEDIF(AC160,AH160+1-AM160,"ym")&amp;" meses ")&amp;IF(DATEDIF(AC160,AH160+1-AM160,"md")=0,"",DATEDIF(AC160,AH160+1-AM160,"md")&amp;" días."))</f>
        <v xml:space="preserve">6 meses </v>
      </c>
      <c r="AJ160" s="61" t="str">
        <f t="shared" si="19"/>
        <v>Término Ok</v>
      </c>
      <c r="AK160" s="57"/>
      <c r="AL160" s="57"/>
      <c r="AM160" s="56"/>
      <c r="AN160" s="61"/>
    </row>
    <row r="161" spans="1:40">
      <c r="A161" s="62">
        <v>2024</v>
      </c>
      <c r="B161" s="56" t="str">
        <f t="shared" si="20"/>
        <v>143-2024</v>
      </c>
      <c r="C161" s="56">
        <v>102497</v>
      </c>
      <c r="D161" s="56" t="s">
        <v>57</v>
      </c>
      <c r="E161" s="57" t="s">
        <v>3873</v>
      </c>
      <c r="F161" s="57" t="s">
        <v>3874</v>
      </c>
      <c r="G161" s="63" t="s">
        <v>97</v>
      </c>
      <c r="H161" s="57" t="s">
        <v>1168</v>
      </c>
      <c r="I161" s="57" t="s">
        <v>1169</v>
      </c>
      <c r="J161" s="61"/>
      <c r="K161" s="64"/>
      <c r="L161" s="57" t="s">
        <v>3875</v>
      </c>
      <c r="M161" s="56">
        <v>1979</v>
      </c>
      <c r="N161" s="157">
        <v>20200000</v>
      </c>
      <c r="O161" s="64">
        <v>2188333</v>
      </c>
      <c r="P161" s="64">
        <v>0</v>
      </c>
      <c r="Q161" s="157">
        <f t="shared" si="16"/>
        <v>22388333</v>
      </c>
      <c r="R161" s="64">
        <v>5050000</v>
      </c>
      <c r="S161" s="64"/>
      <c r="T161" s="64"/>
      <c r="U161" s="56">
        <v>1</v>
      </c>
      <c r="V161" s="60" t="s">
        <v>1171</v>
      </c>
      <c r="W161" s="57" t="str">
        <f ca="1">IF(AB161="","En elaboración",IF(AC161="Sin iniciar","Suscrito",IF(AK161="Suspendido",AK161,IF(ISNUMBER(AN161),"Liquidado",IF(ISNUMBER(J161),"Cedido",IF(AN161="No aplica","Terminado (no se liquida)",IF(AJ161="Terminación anticipada",AJ161,IF(AND(AJ161="Terminación anticipada",I161&lt;&gt;"Otro",AN161=""),"Terminado en proceso de liquidación",IF(AND(TODAY()&gt;AH161,I161="Otro",AN161=""),"Terminado en proceso de liquidación",IF(AND(TODAY()&gt;AH161,I161="Orden de compra"),"Terminado (Orden de compra)",IF(TODAY()&gt;AH161,"Terminado (no se liquida)",IF(TODAY()&lt;=AH161,"En ejecución","En elaboración"))))))))))))</f>
        <v>Terminado (no se liquida)</v>
      </c>
      <c r="X161" s="57" t="s">
        <v>5462</v>
      </c>
      <c r="Y161" s="57" t="s">
        <v>3877</v>
      </c>
      <c r="Z161" s="63" t="s">
        <v>3878</v>
      </c>
      <c r="AA161" s="57" t="s">
        <v>1451</v>
      </c>
      <c r="AB161" s="61">
        <v>45364</v>
      </c>
      <c r="AC161" s="61">
        <v>45369</v>
      </c>
      <c r="AD161" s="61">
        <v>45458</v>
      </c>
      <c r="AE161" s="61" t="str">
        <f t="shared" si="17"/>
        <v>2 meses 29 días.</v>
      </c>
      <c r="AF161" s="61">
        <v>45503</v>
      </c>
      <c r="AG161" s="61" t="str">
        <f t="shared" si="15"/>
        <v>1 meses 15 días.</v>
      </c>
      <c r="AH161" s="61">
        <v>45503</v>
      </c>
      <c r="AI161" s="61"/>
      <c r="AJ161" s="61" t="str">
        <f t="shared" si="19"/>
        <v>Término Ok</v>
      </c>
      <c r="AK161" s="57"/>
      <c r="AL161" s="57"/>
      <c r="AM161" s="56"/>
      <c r="AN161" s="61"/>
    </row>
    <row r="162" spans="1:40">
      <c r="A162" s="62">
        <v>2024</v>
      </c>
      <c r="B162" s="56" t="s">
        <v>3861</v>
      </c>
      <c r="C162" s="56">
        <v>102941</v>
      </c>
      <c r="D162" s="56" t="s">
        <v>57</v>
      </c>
      <c r="E162" s="57" t="s">
        <v>3862</v>
      </c>
      <c r="F162" s="57" t="s">
        <v>3863</v>
      </c>
      <c r="G162" s="63" t="s">
        <v>97</v>
      </c>
      <c r="H162" s="57" t="s">
        <v>1168</v>
      </c>
      <c r="I162" s="57" t="s">
        <v>1211</v>
      </c>
      <c r="J162" s="61">
        <v>45415</v>
      </c>
      <c r="K162" s="64">
        <v>5770000</v>
      </c>
      <c r="L162" s="63" t="s">
        <v>5218</v>
      </c>
      <c r="M162" s="56">
        <v>2032</v>
      </c>
      <c r="N162" s="157">
        <v>8925000</v>
      </c>
      <c r="O162" s="64">
        <v>0</v>
      </c>
      <c r="P162" s="64">
        <v>0</v>
      </c>
      <c r="Q162" s="157">
        <f t="shared" si="16"/>
        <v>8925000</v>
      </c>
      <c r="R162" s="64">
        <v>2550000</v>
      </c>
      <c r="S162" s="64"/>
      <c r="T162" s="64"/>
      <c r="U162" s="56">
        <v>5</v>
      </c>
      <c r="V162" s="60" t="s">
        <v>1171</v>
      </c>
      <c r="W162" s="57" t="str">
        <f ca="1">IF(AB162="","En elaboración",IF(AC162="Sin iniciar","Suscrito",IF(AK162="Suspendido",AK162,IF(ISNUMBER(AN162),"Liquidado",IF(ISNUMBER(J162),"Cedido",IF(AN162="No aplica","Terminado (no se liquida)",IF(AJ162="Terminación anticipada",AJ162,IF(AND(AJ162="Terminación anticipada",I162&lt;&gt;"Otro",AN162=""),"Terminado en proceso de liquidación",IF(AND(TODAY()&gt;AH162,I162="Otro",AN162=""),"Terminado en proceso de liquidación",IF(AND(TODAY()&gt;AH162,I162="Orden de compra"),"Terminado (Orden de compra)",IF(TODAY()&gt;AH162,"Terminado (no se liquida)",IF(TODAY()&lt;=AH162,"En ejecución","En elaboración"))))))))))))</f>
        <v>Cedido</v>
      </c>
      <c r="X162" s="57" t="s">
        <v>3865</v>
      </c>
      <c r="Y162" s="57" t="s">
        <v>3866</v>
      </c>
      <c r="Z162" s="63" t="s">
        <v>3867</v>
      </c>
      <c r="AA162" s="57" t="s">
        <v>547</v>
      </c>
      <c r="AB162" s="61">
        <v>45364</v>
      </c>
      <c r="AC162" s="61">
        <v>45369</v>
      </c>
      <c r="AD162" s="61">
        <v>45458</v>
      </c>
      <c r="AE162" s="61" t="str">
        <f t="shared" si="17"/>
        <v>2 meses 29 días.</v>
      </c>
      <c r="AF162" s="61">
        <v>45458</v>
      </c>
      <c r="AG162" s="61" t="str">
        <f t="shared" si="15"/>
        <v/>
      </c>
      <c r="AH162" s="61">
        <v>45458</v>
      </c>
      <c r="AI162" s="61"/>
      <c r="AJ162" s="61" t="str">
        <f t="shared" si="19"/>
        <v>Término Ok</v>
      </c>
      <c r="AK162" s="57"/>
      <c r="AL162" s="57"/>
      <c r="AM162" s="56"/>
      <c r="AN162" s="61"/>
    </row>
    <row r="163" spans="1:40">
      <c r="A163" s="62">
        <v>2024</v>
      </c>
      <c r="B163" s="56" t="s">
        <v>5463</v>
      </c>
      <c r="C163" s="56">
        <v>102941</v>
      </c>
      <c r="D163" s="56" t="s">
        <v>57</v>
      </c>
      <c r="E163" s="57" t="s">
        <v>3862</v>
      </c>
      <c r="F163" s="57" t="s">
        <v>3863</v>
      </c>
      <c r="G163" s="63" t="s">
        <v>97</v>
      </c>
      <c r="H163" s="57" t="s">
        <v>1168</v>
      </c>
      <c r="I163" s="57" t="s">
        <v>1211</v>
      </c>
      <c r="J163" s="61"/>
      <c r="K163" s="64"/>
      <c r="L163" s="63" t="s">
        <v>3864</v>
      </c>
      <c r="M163" s="56">
        <v>2032</v>
      </c>
      <c r="N163" s="157">
        <v>8925000</v>
      </c>
      <c r="O163" s="64">
        <v>2295000</v>
      </c>
      <c r="P163" s="64">
        <v>0</v>
      </c>
      <c r="Q163" s="157">
        <f t="shared" si="16"/>
        <v>11220000</v>
      </c>
      <c r="R163" s="64">
        <v>2550000</v>
      </c>
      <c r="S163" s="64"/>
      <c r="T163" s="64"/>
      <c r="U163" s="56">
        <v>5</v>
      </c>
      <c r="V163" s="60" t="s">
        <v>1171</v>
      </c>
      <c r="W163" s="57" t="str">
        <f ca="1">IF(AB163="","En elaboración",IF(AC163="Sin iniciar","Suscrito",IF(AK163="Suspendido",AK163,IF(ISNUMBER(AN163),"Liquidado",IF(ISNUMBER(J163),"Cedido",IF(AN163="No aplica","Terminado (no se liquida)",IF(AJ163="Terminación anticipada",AJ163,IF(AND(AJ163="Terminación anticipada",I163&lt;&gt;"Otro",AN163=""),"Terminado en proceso de liquidación",IF(AND(TODAY()&gt;AH163,I163="Otro",AN163=""),"Terminado en proceso de liquidación",IF(AND(TODAY()&gt;AH163,I163="Orden de compra"),"Terminado (Orden de compra)",IF(TODAY()&gt;AH163,"Terminado (no se liquida)",IF(TODAY()&lt;=AH163,"En ejecución","En elaboración"))))))))))))</f>
        <v>Terminado (no se liquida)</v>
      </c>
      <c r="X163" s="57" t="s">
        <v>5464</v>
      </c>
      <c r="Y163" s="57" t="s">
        <v>3866</v>
      </c>
      <c r="Z163" s="63" t="s">
        <v>3867</v>
      </c>
      <c r="AA163" s="57" t="s">
        <v>547</v>
      </c>
      <c r="AB163" s="61">
        <v>45364</v>
      </c>
      <c r="AC163" s="61">
        <v>45369</v>
      </c>
      <c r="AD163" s="61">
        <v>45458</v>
      </c>
      <c r="AE163" s="61" t="str">
        <f t="shared" si="17"/>
        <v>2 meses 29 días.</v>
      </c>
      <c r="AF163" s="61">
        <v>45503</v>
      </c>
      <c r="AG163" s="61" t="str">
        <f t="shared" si="15"/>
        <v>1 meses 15 días.</v>
      </c>
      <c r="AH163" s="61">
        <v>45503</v>
      </c>
      <c r="AI163" s="61"/>
      <c r="AJ163" s="61" t="str">
        <f t="shared" si="19"/>
        <v>Término Ok</v>
      </c>
      <c r="AK163" s="57"/>
      <c r="AL163" s="57"/>
      <c r="AM163" s="56"/>
      <c r="AN163" s="61"/>
    </row>
    <row r="164" spans="1:40">
      <c r="A164" s="62">
        <v>2024</v>
      </c>
      <c r="B164" s="56" t="str">
        <f t="shared" ref="B164:B180" si="21">LEFT(E164,8)</f>
        <v>145-2024</v>
      </c>
      <c r="C164" s="56">
        <v>106024</v>
      </c>
      <c r="D164" s="56" t="s">
        <v>57</v>
      </c>
      <c r="E164" s="57" t="s">
        <v>3853</v>
      </c>
      <c r="F164" s="57" t="s">
        <v>3854</v>
      </c>
      <c r="G164" s="63" t="s">
        <v>97</v>
      </c>
      <c r="H164" s="57" t="s">
        <v>1168</v>
      </c>
      <c r="I164" s="57" t="s">
        <v>1211</v>
      </c>
      <c r="J164" s="61"/>
      <c r="K164" s="64"/>
      <c r="L164" s="57" t="s">
        <v>3855</v>
      </c>
      <c r="M164" s="56">
        <v>1978</v>
      </c>
      <c r="N164" s="157">
        <v>12000000</v>
      </c>
      <c r="O164" s="64">
        <v>5333333.3</v>
      </c>
      <c r="P164" s="64">
        <v>0</v>
      </c>
      <c r="Q164" s="157">
        <f t="shared" si="16"/>
        <v>17333333.300000001</v>
      </c>
      <c r="R164" s="64">
        <v>4000000</v>
      </c>
      <c r="S164" s="64"/>
      <c r="T164" s="64"/>
      <c r="U164" s="56">
        <v>1</v>
      </c>
      <c r="V164" s="60" t="s">
        <v>1171</v>
      </c>
      <c r="W164" s="57" t="str">
        <f ca="1">IF(AB164="","En elaboración",IF(AC164="Sin iniciar","Suscrito",IF(AK164="Suspendido",AK164,IF(ISNUMBER(AN164),"Liquidado",IF(ISNUMBER(J164),"Cedido",IF(AN164="No aplica","Terminado (no se liquida)",IF(AJ164="Terminación anticipada",AJ164,IF(AND(AJ164="Terminación anticipada",I164&lt;&gt;"Otro",AN164=""),"Terminado en proceso de liquidación",IF(AND(TODAY()&gt;AH164,I164="Otro",AN164=""),"Terminado en proceso de liquidación",IF(AND(TODAY()&gt;AH164,I164="Orden de compra"),"Terminado (Orden de compra)",IF(TODAY()&gt;AH164,"Terminado (no se liquida)",IF(TODAY()&lt;=AH164,"En ejecución","En elaboración"))))))))))))</f>
        <v>Terminado (no se liquida)</v>
      </c>
      <c r="X164" s="57" t="s">
        <v>5465</v>
      </c>
      <c r="Y164" s="57" t="s">
        <v>3856</v>
      </c>
      <c r="Z164" s="57" t="s">
        <v>3857</v>
      </c>
      <c r="AA164" s="57" t="s">
        <v>256</v>
      </c>
      <c r="AB164" s="61">
        <v>45365</v>
      </c>
      <c r="AC164" s="61">
        <v>45372</v>
      </c>
      <c r="AD164" s="61">
        <v>45458</v>
      </c>
      <c r="AE164" s="61" t="str">
        <f t="shared" si="17"/>
        <v>2 meses 26 días.</v>
      </c>
      <c r="AF164" s="61">
        <v>45503</v>
      </c>
      <c r="AG164" s="61"/>
      <c r="AH164" s="61">
        <v>45503</v>
      </c>
      <c r="AI164" s="61" t="str">
        <f>IF(AC164="Sin iniciar","",IF(DATEDIF(AC164,AH164+1-AM164,"y")=0,"",DATEDIF(AC164,AH164+1-AM164,"y")&amp;" años ")&amp;IF(DATEDIF(AC164,AH164+1-AM164,"ym")=0,"",DATEDIF(AC164,AH164+1-AM164,"ym")&amp;" meses ")&amp;IF(DATEDIF(AC164,AH164+1-AM164,"md")=0,"",DATEDIF(AC164,AH164+1-AM164,"md")&amp;" días."))</f>
        <v>4 meses 10 días.</v>
      </c>
      <c r="AJ164" s="61" t="str">
        <f t="shared" si="19"/>
        <v>Término Ok</v>
      </c>
      <c r="AK164" s="57"/>
      <c r="AL164" s="57"/>
      <c r="AM164" s="56"/>
      <c r="AN164" s="61"/>
    </row>
    <row r="165" spans="1:40">
      <c r="A165" s="62">
        <v>2024</v>
      </c>
      <c r="B165" s="56" t="str">
        <f t="shared" si="21"/>
        <v>146-2024</v>
      </c>
      <c r="C165" s="56" t="s">
        <v>77</v>
      </c>
      <c r="D165" s="56" t="s">
        <v>57</v>
      </c>
      <c r="E165" s="57" t="s">
        <v>5466</v>
      </c>
      <c r="F165" s="57" t="s">
        <v>5467</v>
      </c>
      <c r="G165" s="63" t="s">
        <v>97</v>
      </c>
      <c r="H165" s="57" t="s">
        <v>250</v>
      </c>
      <c r="I165" s="57" t="s">
        <v>62</v>
      </c>
      <c r="J165" s="61"/>
      <c r="K165" s="64"/>
      <c r="L165" s="57" t="s">
        <v>5468</v>
      </c>
      <c r="M165" s="56" t="s">
        <v>65</v>
      </c>
      <c r="N165" s="157">
        <v>0</v>
      </c>
      <c r="O165" s="64">
        <v>0</v>
      </c>
      <c r="P165" s="64">
        <v>0</v>
      </c>
      <c r="Q165" s="157">
        <f t="shared" si="16"/>
        <v>0</v>
      </c>
      <c r="R165" s="64" t="s">
        <v>66</v>
      </c>
      <c r="S165" s="64"/>
      <c r="T165" s="64"/>
      <c r="U165" s="56" t="s">
        <v>77</v>
      </c>
      <c r="V165" s="60" t="s">
        <v>101</v>
      </c>
      <c r="W165" s="57" t="str">
        <f ca="1">IF(AB165="","En elaboración",IF(AC165="Sin iniciar","Suscrito",IF(AK165="Suspendido",AK165,IF(ISNUMBER(AN165),"Liquidado",IF(ISNUMBER(J165),"Cedido",IF(AN165="No aplica","Terminado (no se liquida)",IF(AJ165="Terminación anticipada",AJ165,IF(AND(AJ165="Terminación anticipada",I165&lt;&gt;"Otro",AN165=""),"Terminado en proceso de liquidación",IF(AND(TODAY()&gt;AH165,I165="Otro",AN165=""),"Terminado en proceso de liquidación",IF(AND(TODAY()&gt;AH165,I165="Orden de compra"),"Terminado (Orden de compra)",IF(TODAY()&gt;AH165,"Terminado (no se liquida)",IF(TODAY()&lt;=AH165,"En ejecución","En elaboración"))))))))))))</f>
        <v>Suscrito</v>
      </c>
      <c r="X165" s="57"/>
      <c r="Y165" s="57" t="s">
        <v>5469</v>
      </c>
      <c r="Z165" s="57" t="s">
        <v>5470</v>
      </c>
      <c r="AA165" s="57" t="s">
        <v>256</v>
      </c>
      <c r="AB165" s="61">
        <v>45365</v>
      </c>
      <c r="AC165" s="61" t="s">
        <v>5208</v>
      </c>
      <c r="AD165" s="61" t="s">
        <v>5208</v>
      </c>
      <c r="AE165" s="61" t="str">
        <f t="shared" si="17"/>
        <v/>
      </c>
      <c r="AF165" s="61" t="s">
        <v>5208</v>
      </c>
      <c r="AG165" s="61" t="str">
        <f t="shared" ref="AG165:AG170" si="22">IF(AD165="Sin iniciar","",IF(DATEDIF(AD165,AF165-AM165,"y")=0,"",DATEDIF(AD165,AF165-AM165,"y")&amp;" años ")&amp;IF(DATEDIF(AD165,AF165-AM165,"ym")=0,"",DATEDIF(AD165,AF165-AM165,"ym")&amp;" meses ")&amp;IF(DATEDIF(AD165,AF165-AM165,"md")=0,"",DATEDIF(AD165,AF165-AM165,"md")&amp;" días."))</f>
        <v/>
      </c>
      <c r="AH165" s="61" t="s">
        <v>5208</v>
      </c>
      <c r="AI165" s="61"/>
      <c r="AJ165" s="61" t="str">
        <f t="shared" si="19"/>
        <v>Sin iniciar</v>
      </c>
      <c r="AK165" s="57"/>
      <c r="AL165" s="57"/>
      <c r="AM165" s="56"/>
      <c r="AN165" s="61"/>
    </row>
    <row r="166" spans="1:40">
      <c r="A166" s="62">
        <v>2024</v>
      </c>
      <c r="B166" s="56" t="str">
        <f t="shared" si="21"/>
        <v>147-2024</v>
      </c>
      <c r="C166" s="56" t="s">
        <v>77</v>
      </c>
      <c r="D166" s="56" t="s">
        <v>57</v>
      </c>
      <c r="E166" s="57" t="s">
        <v>5471</v>
      </c>
      <c r="F166" s="57" t="s">
        <v>5472</v>
      </c>
      <c r="G166" s="63" t="s">
        <v>97</v>
      </c>
      <c r="H166" s="57" t="s">
        <v>250</v>
      </c>
      <c r="I166" s="57" t="s">
        <v>62</v>
      </c>
      <c r="J166" s="61"/>
      <c r="K166" s="64"/>
      <c r="L166" s="57" t="s">
        <v>5473</v>
      </c>
      <c r="M166" s="56" t="s">
        <v>65</v>
      </c>
      <c r="N166" s="157">
        <v>0</v>
      </c>
      <c r="O166" s="64">
        <v>0</v>
      </c>
      <c r="P166" s="64">
        <v>0</v>
      </c>
      <c r="Q166" s="157">
        <f t="shared" si="16"/>
        <v>0</v>
      </c>
      <c r="R166" s="64" t="s">
        <v>66</v>
      </c>
      <c r="S166" s="64"/>
      <c r="T166" s="64"/>
      <c r="U166" s="56" t="s">
        <v>77</v>
      </c>
      <c r="V166" s="60" t="s">
        <v>101</v>
      </c>
      <c r="W166" s="57" t="str">
        <f ca="1">IF(AB166="","En elaboración",IF(AC166="Sin iniciar","Suscrito",IF(AK166="Suspendido",AK166,IF(ISNUMBER(AN166),"Liquidado",IF(ISNUMBER(J166),"Cedido",IF(AN166="No aplica","Terminado (no se liquida)",IF(AJ166="Terminación anticipada",AJ166,IF(AND(AJ166="Terminación anticipada",I166&lt;&gt;"Otro",AN166=""),"Terminado en proceso de liquidación",IF(AND(TODAY()&gt;AH166,I166="Otro",AN166=""),"Terminado en proceso de liquidación",IF(AND(TODAY()&gt;AH166,I166="Orden de compra"),"Terminado (Orden de compra)",IF(TODAY()&gt;AH166,"Terminado (no se liquida)",IF(TODAY()&lt;=AH166,"En ejecución","En elaboración"))))))))))))</f>
        <v>Suscrito</v>
      </c>
      <c r="X166" s="57"/>
      <c r="Y166" s="57" t="s">
        <v>5474</v>
      </c>
      <c r="Z166" s="57" t="s">
        <v>5475</v>
      </c>
      <c r="AA166" s="57" t="s">
        <v>256</v>
      </c>
      <c r="AB166" s="61">
        <v>45364</v>
      </c>
      <c r="AC166" s="61" t="s">
        <v>5208</v>
      </c>
      <c r="AD166" s="61" t="s">
        <v>5208</v>
      </c>
      <c r="AE166" s="61" t="str">
        <f t="shared" si="17"/>
        <v/>
      </c>
      <c r="AF166" s="61" t="s">
        <v>5208</v>
      </c>
      <c r="AG166" s="61" t="str">
        <f t="shared" si="22"/>
        <v/>
      </c>
      <c r="AH166" s="61" t="s">
        <v>5208</v>
      </c>
      <c r="AI166" s="61"/>
      <c r="AJ166" s="61" t="str">
        <f t="shared" si="19"/>
        <v>Sin iniciar</v>
      </c>
      <c r="AK166" s="57"/>
      <c r="AL166" s="57"/>
      <c r="AM166" s="56"/>
      <c r="AN166" s="61"/>
    </row>
    <row r="167" spans="1:40">
      <c r="A167" s="62">
        <v>2024</v>
      </c>
      <c r="B167" s="56" t="str">
        <f t="shared" si="21"/>
        <v>148-2024</v>
      </c>
      <c r="C167" s="56" t="s">
        <v>77</v>
      </c>
      <c r="D167" s="56" t="s">
        <v>57</v>
      </c>
      <c r="E167" s="57" t="s">
        <v>5476</v>
      </c>
      <c r="F167" s="57" t="s">
        <v>5477</v>
      </c>
      <c r="G167" s="63" t="s">
        <v>97</v>
      </c>
      <c r="H167" s="57" t="s">
        <v>250</v>
      </c>
      <c r="I167" s="57" t="s">
        <v>62</v>
      </c>
      <c r="J167" s="61"/>
      <c r="K167" s="64"/>
      <c r="L167" s="57" t="s">
        <v>5478</v>
      </c>
      <c r="M167" s="56" t="s">
        <v>65</v>
      </c>
      <c r="N167" s="157">
        <v>0</v>
      </c>
      <c r="O167" s="64">
        <v>0</v>
      </c>
      <c r="P167" s="64">
        <v>0</v>
      </c>
      <c r="Q167" s="157">
        <f t="shared" si="16"/>
        <v>0</v>
      </c>
      <c r="R167" s="64" t="s">
        <v>66</v>
      </c>
      <c r="S167" s="64"/>
      <c r="T167" s="64"/>
      <c r="U167" s="56" t="s">
        <v>77</v>
      </c>
      <c r="V167" s="60" t="s">
        <v>101</v>
      </c>
      <c r="W167" s="57" t="str">
        <f ca="1">IF(AB167="","En elaboración",IF(AC167="Sin iniciar","Suscrito",IF(AK167="Suspendido",AK167,IF(ISNUMBER(AN167),"Liquidado",IF(ISNUMBER(J167),"Cedido",IF(AN167="No aplica","Terminado (no se liquida)",IF(AJ167="Terminación anticipada",AJ167,IF(AND(AJ167="Terminación anticipada",I167&lt;&gt;"Otro",AN167=""),"Terminado en proceso de liquidación",IF(AND(TODAY()&gt;AH167,I167="Otro",AN167=""),"Terminado en proceso de liquidación",IF(AND(TODAY()&gt;AH167,I167="Orden de compra"),"Terminado (Orden de compra)",IF(TODAY()&gt;AH167,"Terminado (no se liquida)",IF(TODAY()&lt;=AH167,"En ejecución","En elaboración"))))))))))))</f>
        <v>Suscrito</v>
      </c>
      <c r="X167" s="57"/>
      <c r="Y167" s="57" t="s">
        <v>5479</v>
      </c>
      <c r="Z167" s="57" t="s">
        <v>5480</v>
      </c>
      <c r="AA167" s="57" t="s">
        <v>256</v>
      </c>
      <c r="AB167" s="61" t="s">
        <v>5208</v>
      </c>
      <c r="AC167" s="61" t="s">
        <v>5208</v>
      </c>
      <c r="AD167" s="61" t="s">
        <v>5208</v>
      </c>
      <c r="AE167" s="61" t="str">
        <f t="shared" si="17"/>
        <v/>
      </c>
      <c r="AF167" s="61" t="s">
        <v>5208</v>
      </c>
      <c r="AG167" s="61" t="str">
        <f t="shared" si="22"/>
        <v/>
      </c>
      <c r="AH167" s="61" t="s">
        <v>5208</v>
      </c>
      <c r="AI167" s="61"/>
      <c r="AJ167" s="61" t="str">
        <f t="shared" si="19"/>
        <v>Sin iniciar</v>
      </c>
      <c r="AK167" s="57"/>
      <c r="AL167" s="57"/>
      <c r="AM167" s="56"/>
      <c r="AN167" s="61"/>
    </row>
    <row r="168" spans="1:40">
      <c r="A168" s="62">
        <v>2024</v>
      </c>
      <c r="B168" s="56" t="str">
        <f t="shared" si="21"/>
        <v>149-2024</v>
      </c>
      <c r="C168" s="56">
        <v>102522</v>
      </c>
      <c r="D168" s="56" t="s">
        <v>57</v>
      </c>
      <c r="E168" s="57" t="s">
        <v>3843</v>
      </c>
      <c r="F168" s="57" t="s">
        <v>3844</v>
      </c>
      <c r="G168" s="63" t="s">
        <v>97</v>
      </c>
      <c r="H168" s="57" t="s">
        <v>1168</v>
      </c>
      <c r="I168" s="57" t="s">
        <v>1211</v>
      </c>
      <c r="J168" s="61"/>
      <c r="K168" s="64"/>
      <c r="L168" s="57" t="s">
        <v>3845</v>
      </c>
      <c r="M168" s="56">
        <v>1979</v>
      </c>
      <c r="N168" s="157">
        <v>10200000</v>
      </c>
      <c r="O168" s="64">
        <v>1105000</v>
      </c>
      <c r="P168" s="64">
        <v>0</v>
      </c>
      <c r="Q168" s="157">
        <f t="shared" si="16"/>
        <v>11305000</v>
      </c>
      <c r="R168" s="64">
        <v>2550000</v>
      </c>
      <c r="S168" s="64"/>
      <c r="T168" s="64"/>
      <c r="U168" s="56">
        <v>1</v>
      </c>
      <c r="V168" s="60" t="s">
        <v>1171</v>
      </c>
      <c r="W168" s="57" t="str">
        <f ca="1">IF(AB168="","En elaboración",IF(AC168="Sin iniciar","Suscrito",IF(AK168="Suspendido",AK168,IF(ISNUMBER(AN168),"Liquidado",IF(ISNUMBER(J168),"Cedido",IF(AN168="No aplica","Terminado (no se liquida)",IF(AJ168="Terminación anticipada",AJ168,IF(AND(AJ168="Terminación anticipada",I168&lt;&gt;"Otro",AN168=""),"Terminado en proceso de liquidación",IF(AND(TODAY()&gt;AH168,I168="Otro",AN168=""),"Terminado en proceso de liquidación",IF(AND(TODAY()&gt;AH168,I168="Orden de compra"),"Terminado (Orden de compra)",IF(TODAY()&gt;AH168,"Terminado (no se liquida)",IF(TODAY()&lt;=AH168,"En ejecución","En elaboración"))))))))))))</f>
        <v>Terminado (no se liquida)</v>
      </c>
      <c r="X168" s="57" t="s">
        <v>5481</v>
      </c>
      <c r="Y168" s="57" t="s">
        <v>3846</v>
      </c>
      <c r="Z168" s="57" t="s">
        <v>3847</v>
      </c>
      <c r="AA168" s="57" t="s">
        <v>1451</v>
      </c>
      <c r="AB168" s="61">
        <v>45365</v>
      </c>
      <c r="AC168" s="61">
        <v>45369</v>
      </c>
      <c r="AD168" s="61">
        <v>45458</v>
      </c>
      <c r="AE168" s="61" t="str">
        <f t="shared" si="17"/>
        <v>2 meses 29 días.</v>
      </c>
      <c r="AF168" s="61">
        <v>45503</v>
      </c>
      <c r="AG168" s="61" t="str">
        <f t="shared" si="22"/>
        <v>1 meses 15 días.</v>
      </c>
      <c r="AH168" s="61">
        <v>45503</v>
      </c>
      <c r="AI168" s="61" t="str">
        <f>IF(AC168="Sin iniciar","",IF(DATEDIF(AC168,AH168+1-AM168,"y")=0,"",DATEDIF(AC168,AH168+1-AM168,"y")&amp;" años ")&amp;IF(DATEDIF(AC168,AH168+1-AM168,"ym")=0,"",DATEDIF(AC168,AH168+1-AM168,"ym")&amp;" meses ")&amp;IF(DATEDIF(AC168,AH168+1-AM168,"md")=0,"",DATEDIF(AC168,AH168+1-AM168,"md")&amp;" días."))</f>
        <v>4 meses 13 días.</v>
      </c>
      <c r="AJ168" s="61" t="str">
        <f t="shared" si="19"/>
        <v>Término Ok</v>
      </c>
      <c r="AK168" s="57"/>
      <c r="AL168" s="57"/>
      <c r="AM168" s="56"/>
      <c r="AN168" s="61"/>
    </row>
    <row r="169" spans="1:40">
      <c r="A169" s="62">
        <v>2024</v>
      </c>
      <c r="B169" s="56" t="str">
        <f t="shared" si="21"/>
        <v>150-2024</v>
      </c>
      <c r="C169" s="56" t="s">
        <v>77</v>
      </c>
      <c r="D169" s="56" t="s">
        <v>57</v>
      </c>
      <c r="E169" s="57" t="s">
        <v>5482</v>
      </c>
      <c r="F169" s="57" t="s">
        <v>5483</v>
      </c>
      <c r="G169" s="63" t="s">
        <v>97</v>
      </c>
      <c r="H169" s="57" t="s">
        <v>250</v>
      </c>
      <c r="I169" s="57" t="s">
        <v>62</v>
      </c>
      <c r="J169" s="61"/>
      <c r="K169" s="64"/>
      <c r="L169" s="57" t="s">
        <v>5484</v>
      </c>
      <c r="M169" s="56" t="s">
        <v>65</v>
      </c>
      <c r="N169" s="157">
        <v>0</v>
      </c>
      <c r="O169" s="64">
        <v>0</v>
      </c>
      <c r="P169" s="64">
        <v>0</v>
      </c>
      <c r="Q169" s="157">
        <f t="shared" si="16"/>
        <v>0</v>
      </c>
      <c r="R169" s="64" t="s">
        <v>66</v>
      </c>
      <c r="S169" s="64"/>
      <c r="T169" s="64"/>
      <c r="U169" s="56" t="s">
        <v>77</v>
      </c>
      <c r="V169" s="60" t="s">
        <v>101</v>
      </c>
      <c r="W169" s="57" t="str">
        <f ca="1">IF(AB169="","En elaboración",IF(AC169="Sin iniciar","Suscrito",IF(AK169="Suspendido",AK169,IF(ISNUMBER(AN169),"Liquidado",IF(ISNUMBER(J169),"Cedido",IF(AN169="No aplica","Terminado (no se liquida)",IF(AJ169="Terminación anticipada",AJ169,IF(AND(AJ169="Terminación anticipada",I169&lt;&gt;"Otro",AN169=""),"Terminado en proceso de liquidación",IF(AND(TODAY()&gt;AH169,I169="Otro",AN169=""),"Terminado en proceso de liquidación",IF(AND(TODAY()&gt;AH169,I169="Orden de compra"),"Terminado (Orden de compra)",IF(TODAY()&gt;AH169,"Terminado (no se liquida)",IF(TODAY()&lt;=AH169,"En ejecución","En elaboración"))))))))))))</f>
        <v>Suscrito</v>
      </c>
      <c r="X169" s="57"/>
      <c r="Y169" s="57" t="s">
        <v>5485</v>
      </c>
      <c r="Z169" s="57" t="s">
        <v>5486</v>
      </c>
      <c r="AA169" s="57" t="s">
        <v>256</v>
      </c>
      <c r="AB169" s="61">
        <v>45384</v>
      </c>
      <c r="AC169" s="61" t="s">
        <v>5208</v>
      </c>
      <c r="AD169" s="61" t="s">
        <v>5208</v>
      </c>
      <c r="AE169" s="61" t="str">
        <f t="shared" si="17"/>
        <v/>
      </c>
      <c r="AF169" s="61" t="s">
        <v>5208</v>
      </c>
      <c r="AG169" s="61" t="str">
        <f t="shared" si="22"/>
        <v/>
      </c>
      <c r="AH169" s="61" t="s">
        <v>5208</v>
      </c>
      <c r="AI169" s="61"/>
      <c r="AJ169" s="61" t="str">
        <f t="shared" si="19"/>
        <v>Sin iniciar</v>
      </c>
      <c r="AK169" s="57"/>
      <c r="AL169" s="57"/>
      <c r="AM169" s="56"/>
      <c r="AN169" s="61"/>
    </row>
    <row r="170" spans="1:40">
      <c r="A170" s="62">
        <v>2024</v>
      </c>
      <c r="B170" s="56" t="str">
        <f t="shared" si="21"/>
        <v>151-2024</v>
      </c>
      <c r="C170" s="56">
        <v>102497</v>
      </c>
      <c r="D170" s="56" t="s">
        <v>57</v>
      </c>
      <c r="E170" s="57" t="s">
        <v>3833</v>
      </c>
      <c r="F170" s="57" t="s">
        <v>3834</v>
      </c>
      <c r="G170" s="63" t="s">
        <v>97</v>
      </c>
      <c r="H170" s="57" t="s">
        <v>1168</v>
      </c>
      <c r="I170" s="57" t="s">
        <v>1169</v>
      </c>
      <c r="J170" s="61"/>
      <c r="K170" s="64"/>
      <c r="L170" s="57" t="s">
        <v>3835</v>
      </c>
      <c r="M170" s="56">
        <v>1979</v>
      </c>
      <c r="N170" s="157">
        <v>20200000</v>
      </c>
      <c r="O170" s="64">
        <f>2188333+5050000</f>
        <v>7238333</v>
      </c>
      <c r="P170" s="64">
        <v>0</v>
      </c>
      <c r="Q170" s="157">
        <f t="shared" si="16"/>
        <v>27438333</v>
      </c>
      <c r="R170" s="64">
        <v>5050000</v>
      </c>
      <c r="S170" s="64"/>
      <c r="T170" s="64"/>
      <c r="U170" s="56">
        <v>1</v>
      </c>
      <c r="V170" s="60" t="s">
        <v>1171</v>
      </c>
      <c r="W170" s="57" t="str">
        <f ca="1">IF(AB170="","En elaboración",IF(AC170="Sin iniciar","Suscrito",IF(AK170="Suspendido",AK170,IF(ISNUMBER(AN170),"Liquidado",IF(ISNUMBER(J170),"Cedido",IF(AN170="No aplica","Terminado (no se liquida)",IF(AJ170="Terminación anticipada",AJ170,IF(AND(AJ170="Terminación anticipada",I170&lt;&gt;"Otro",AN170=""),"Terminado en proceso de liquidación",IF(AND(TODAY()&gt;AH170,I170="Otro",AN170=""),"Terminado en proceso de liquidación",IF(AND(TODAY()&gt;AH170,I170="Orden de compra"),"Terminado (Orden de compra)",IF(TODAY()&gt;AH170,"Terminado (no se liquida)",IF(TODAY()&lt;=AH170,"En ejecución","En elaboración"))))))))))))</f>
        <v>Terminado (no se liquida)</v>
      </c>
      <c r="X170" s="57" t="s">
        <v>5487</v>
      </c>
      <c r="Y170" s="57" t="s">
        <v>3836</v>
      </c>
      <c r="Z170" s="57" t="s">
        <v>3837</v>
      </c>
      <c r="AA170" s="57" t="s">
        <v>1451</v>
      </c>
      <c r="AB170" s="61">
        <v>45365</v>
      </c>
      <c r="AC170" s="61">
        <v>45369</v>
      </c>
      <c r="AD170" s="61">
        <v>45458</v>
      </c>
      <c r="AE170" s="61" t="str">
        <f t="shared" si="17"/>
        <v>2 meses 29 días.</v>
      </c>
      <c r="AF170" s="61">
        <v>45534</v>
      </c>
      <c r="AG170" s="61" t="str">
        <f t="shared" si="22"/>
        <v>2 meses 15 días.</v>
      </c>
      <c r="AH170" s="61">
        <v>45534</v>
      </c>
      <c r="AI170" s="61" t="str">
        <f t="shared" ref="AI170:AI178" si="23">IF(AC170="Sin iniciar","",IF(DATEDIF(AC170,AH170+1-AM170,"y")=0,"",DATEDIF(AC170,AH170+1-AM170,"y")&amp;" años ")&amp;IF(DATEDIF(AC170,AH170+1-AM170,"ym")=0,"",DATEDIF(AC170,AH170+1-AM170,"ym")&amp;" meses ")&amp;IF(DATEDIF(AC170,AH170+1-AM170,"md")=0,"",DATEDIF(AC170,AH170+1-AM170,"md")&amp;" días."))</f>
        <v>5 meses 13 días.</v>
      </c>
      <c r="AJ170" s="61" t="str">
        <f t="shared" si="19"/>
        <v>Término Ok</v>
      </c>
      <c r="AK170" s="57"/>
      <c r="AL170" s="57"/>
      <c r="AM170" s="56"/>
      <c r="AN170" s="61"/>
    </row>
    <row r="171" spans="1:40">
      <c r="A171" s="62">
        <v>2024</v>
      </c>
      <c r="B171" s="56" t="str">
        <f t="shared" si="21"/>
        <v>152-2024</v>
      </c>
      <c r="C171" s="56">
        <v>103561</v>
      </c>
      <c r="D171" s="56" t="s">
        <v>57</v>
      </c>
      <c r="E171" s="57" t="s">
        <v>3822</v>
      </c>
      <c r="F171" s="57" t="s">
        <v>3823</v>
      </c>
      <c r="G171" s="63" t="s">
        <v>97</v>
      </c>
      <c r="H171" s="57" t="s">
        <v>1168</v>
      </c>
      <c r="I171" s="57" t="s">
        <v>1211</v>
      </c>
      <c r="J171" s="61"/>
      <c r="K171" s="64"/>
      <c r="L171" s="57" t="s">
        <v>3824</v>
      </c>
      <c r="M171" s="56">
        <v>1963</v>
      </c>
      <c r="N171" s="157">
        <v>12000000</v>
      </c>
      <c r="O171" s="64">
        <v>5733333</v>
      </c>
      <c r="P171" s="64">
        <v>0</v>
      </c>
      <c r="Q171" s="157">
        <f t="shared" si="16"/>
        <v>17733333</v>
      </c>
      <c r="R171" s="64">
        <v>4000000</v>
      </c>
      <c r="S171" s="64"/>
      <c r="T171" s="64"/>
      <c r="U171" s="56">
        <v>1</v>
      </c>
      <c r="V171" s="60" t="s">
        <v>1171</v>
      </c>
      <c r="W171" s="57" t="str">
        <f ca="1">IF(AB171="","En elaboración",IF(AC171="Sin iniciar","Suscrito",IF(AK171="Suspendido",AK171,IF(ISNUMBER(AN171),"Liquidado",IF(ISNUMBER(J171),"Cedido",IF(AN171="No aplica","Terminado (no se liquida)",IF(AJ171="Terminación anticipada",AJ171,IF(AND(AJ171="Terminación anticipada",I171&lt;&gt;"Otro",AN171=""),"Terminado en proceso de liquidación",IF(AND(TODAY()&gt;AH171,I171="Otro",AN171=""),"Terminado en proceso de liquidación",IF(AND(TODAY()&gt;AH171,I171="Orden de compra"),"Terminado (Orden de compra)",IF(TODAY()&gt;AH171,"Terminado (no se liquida)",IF(TODAY()&lt;=AH171,"En ejecución","En elaboración"))))))))))))</f>
        <v>Terminado (no se liquida)</v>
      </c>
      <c r="X171" s="57" t="s">
        <v>5488</v>
      </c>
      <c r="Y171" s="57" t="s">
        <v>3825</v>
      </c>
      <c r="Z171" s="57" t="s">
        <v>3826</v>
      </c>
      <c r="AA171" s="57" t="s">
        <v>145</v>
      </c>
      <c r="AB171" s="61">
        <v>45365</v>
      </c>
      <c r="AC171" s="61">
        <v>45369</v>
      </c>
      <c r="AD171" s="61">
        <v>45458</v>
      </c>
      <c r="AE171" s="61" t="str">
        <f t="shared" si="17"/>
        <v>2 meses 29 días.</v>
      </c>
      <c r="AF171" s="61">
        <v>45503</v>
      </c>
      <c r="AG171" s="61"/>
      <c r="AH171" s="61">
        <v>45503</v>
      </c>
      <c r="AI171" s="61" t="str">
        <f t="shared" si="23"/>
        <v>4 meses 13 días.</v>
      </c>
      <c r="AJ171" s="61" t="str">
        <f t="shared" si="19"/>
        <v>Término Ok</v>
      </c>
      <c r="AK171" s="57"/>
      <c r="AL171" s="57"/>
      <c r="AM171" s="56"/>
      <c r="AN171" s="61"/>
    </row>
    <row r="172" spans="1:40">
      <c r="A172" s="62">
        <v>2024</v>
      </c>
      <c r="B172" s="56" t="str">
        <f t="shared" si="21"/>
        <v>153-2024</v>
      </c>
      <c r="C172" s="56">
        <v>102632</v>
      </c>
      <c r="D172" s="56" t="s">
        <v>57</v>
      </c>
      <c r="E172" s="57" t="s">
        <v>3812</v>
      </c>
      <c r="F172" s="57" t="s">
        <v>3813</v>
      </c>
      <c r="G172" s="63" t="s">
        <v>97</v>
      </c>
      <c r="H172" s="57" t="s">
        <v>1168</v>
      </c>
      <c r="I172" s="57" t="s">
        <v>1169</v>
      </c>
      <c r="J172" s="61"/>
      <c r="K172" s="64"/>
      <c r="L172" s="57" t="s">
        <v>3814</v>
      </c>
      <c r="M172" s="56">
        <v>1979</v>
      </c>
      <c r="N172" s="157">
        <v>19021667</v>
      </c>
      <c r="O172" s="64">
        <v>0</v>
      </c>
      <c r="P172" s="64">
        <v>0</v>
      </c>
      <c r="Q172" s="157">
        <f t="shared" si="16"/>
        <v>19021667</v>
      </c>
      <c r="R172" s="64">
        <v>5050000.0884955749</v>
      </c>
      <c r="S172" s="64"/>
      <c r="T172" s="64"/>
      <c r="U172" s="56">
        <v>5</v>
      </c>
      <c r="V172" s="60" t="s">
        <v>1171</v>
      </c>
      <c r="W172" s="57" t="str">
        <f ca="1">IF(AB172="","En elaboración",IF(AC172="Sin iniciar","Suscrito",IF(AK172="Suspendido",AK172,IF(ISNUMBER(AN172),"Liquidado",IF(ISNUMBER(J172),"Cedido",IF(AN172="No aplica","Terminado (no se liquida)",IF(AJ172="Terminación anticipada",AJ172,IF(AND(AJ172="Terminación anticipada",I172&lt;&gt;"Otro",AN172=""),"Terminado en proceso de liquidación",IF(AND(TODAY()&gt;AH172,I172="Otro",AN172=""),"Terminado en proceso de liquidación",IF(AND(TODAY()&gt;AH172,I172="Orden de compra"),"Terminado (Orden de compra)",IF(TODAY()&gt;AH172,"Terminado (no se liquida)",IF(TODAY()&lt;=AH172,"En ejecución","En elaboración"))))))))))))</f>
        <v>Terminado (no se liquida)</v>
      </c>
      <c r="X172" s="57"/>
      <c r="Y172" s="57" t="s">
        <v>3815</v>
      </c>
      <c r="Z172" s="57" t="s">
        <v>3816</v>
      </c>
      <c r="AA172" s="57" t="s">
        <v>1451</v>
      </c>
      <c r="AB172" s="61">
        <v>45370</v>
      </c>
      <c r="AC172" s="61">
        <v>45371</v>
      </c>
      <c r="AD172" s="61">
        <v>45458</v>
      </c>
      <c r="AE172" s="61" t="str">
        <f t="shared" si="17"/>
        <v>2 meses 27 días.</v>
      </c>
      <c r="AF172" s="61">
        <v>45458</v>
      </c>
      <c r="AG172" s="61" t="str">
        <f t="shared" ref="AG172:AG190" si="24">IF(AD172="Sin iniciar","",IF(DATEDIF(AD172,AF172-AM172,"y")=0,"",DATEDIF(AD172,AF172-AM172,"y")&amp;" años ")&amp;IF(DATEDIF(AD172,AF172-AM172,"ym")=0,"",DATEDIF(AD172,AF172-AM172,"ym")&amp;" meses ")&amp;IF(DATEDIF(AD172,AF172-AM172,"md")=0,"",DATEDIF(AD172,AF172-AM172,"md")&amp;" días."))</f>
        <v/>
      </c>
      <c r="AH172" s="61">
        <v>45458</v>
      </c>
      <c r="AI172" s="61" t="str">
        <f t="shared" si="23"/>
        <v>2 meses 27 días.</v>
      </c>
      <c r="AJ172" s="61" t="str">
        <f t="shared" si="19"/>
        <v>Término Ok</v>
      </c>
      <c r="AK172" s="57"/>
      <c r="AL172" s="57"/>
      <c r="AM172" s="56"/>
      <c r="AN172" s="61"/>
    </row>
    <row r="173" spans="1:40">
      <c r="A173" s="62">
        <v>2024</v>
      </c>
      <c r="B173" s="56" t="str">
        <f t="shared" si="21"/>
        <v>154-2024</v>
      </c>
      <c r="C173" s="56">
        <v>102399</v>
      </c>
      <c r="D173" s="56" t="s">
        <v>57</v>
      </c>
      <c r="E173" s="57" t="s">
        <v>3800</v>
      </c>
      <c r="F173" s="57" t="s">
        <v>3801</v>
      </c>
      <c r="G173" s="63" t="s">
        <v>97</v>
      </c>
      <c r="H173" s="57" t="s">
        <v>1168</v>
      </c>
      <c r="I173" s="57" t="s">
        <v>1169</v>
      </c>
      <c r="J173" s="61"/>
      <c r="K173" s="64"/>
      <c r="L173" s="57" t="s">
        <v>3802</v>
      </c>
      <c r="M173" s="56">
        <v>1979</v>
      </c>
      <c r="N173" s="157">
        <v>28000000</v>
      </c>
      <c r="O173" s="64">
        <v>0</v>
      </c>
      <c r="P173" s="64">
        <v>0</v>
      </c>
      <c r="Q173" s="157">
        <f t="shared" si="16"/>
        <v>28000000</v>
      </c>
      <c r="R173" s="64">
        <v>7000000</v>
      </c>
      <c r="S173" s="64"/>
      <c r="T173" s="64"/>
      <c r="U173" s="56">
        <v>5</v>
      </c>
      <c r="V173" s="60" t="s">
        <v>1171</v>
      </c>
      <c r="W173" s="57" t="str">
        <f ca="1">IF(AB173="","En elaboración",IF(AC173="Sin iniciar","Suscrito",IF(AK173="Suspendido",AK173,IF(ISNUMBER(AN173),"Liquidado",IF(ISNUMBER(J173),"Cedido",IF(AN173="No aplica","Terminado (no se liquida)",IF(AJ173="Terminación anticipada",AJ173,IF(AND(AJ173="Terminación anticipada",I173&lt;&gt;"Otro",AN173=""),"Terminado en proceso de liquidación",IF(AND(TODAY()&gt;AH173,I173="Otro",AN173=""),"Terminado en proceso de liquidación",IF(AND(TODAY()&gt;AH173,I173="Orden de compra"),"Terminado (Orden de compra)",IF(TODAY()&gt;AH173,"Terminado (no se liquida)",IF(TODAY()&lt;=AH173,"En ejecución","En elaboración"))))))))))))</f>
        <v>Terminado (no se liquida)</v>
      </c>
      <c r="X173" s="57"/>
      <c r="Y173" s="57" t="s">
        <v>3804</v>
      </c>
      <c r="Z173" s="57" t="s">
        <v>3805</v>
      </c>
      <c r="AA173" s="57" t="s">
        <v>3206</v>
      </c>
      <c r="AB173" s="61">
        <v>45365</v>
      </c>
      <c r="AC173" s="61">
        <v>45371</v>
      </c>
      <c r="AD173" s="61">
        <v>45458</v>
      </c>
      <c r="AE173" s="61" t="str">
        <f t="shared" si="17"/>
        <v>2 meses 27 días.</v>
      </c>
      <c r="AF173" s="61">
        <v>45458</v>
      </c>
      <c r="AG173" s="61" t="str">
        <f t="shared" si="24"/>
        <v/>
      </c>
      <c r="AH173" s="61">
        <v>45458</v>
      </c>
      <c r="AI173" s="61" t="str">
        <f t="shared" si="23"/>
        <v>2 meses 27 días.</v>
      </c>
      <c r="AJ173" s="61" t="str">
        <f t="shared" si="19"/>
        <v>Término Ok</v>
      </c>
      <c r="AK173" s="57"/>
      <c r="AL173" s="57"/>
      <c r="AM173" s="56"/>
      <c r="AN173" s="61"/>
    </row>
    <row r="174" spans="1:40">
      <c r="A174" s="62">
        <v>2024</v>
      </c>
      <c r="B174" s="56" t="str">
        <f t="shared" si="21"/>
        <v>155-2024</v>
      </c>
      <c r="C174" s="56">
        <v>102745</v>
      </c>
      <c r="D174" s="56" t="s">
        <v>57</v>
      </c>
      <c r="E174" s="57" t="s">
        <v>5489</v>
      </c>
      <c r="F174" s="57" t="s">
        <v>5490</v>
      </c>
      <c r="G174" s="63" t="s">
        <v>97</v>
      </c>
      <c r="H174" s="57" t="s">
        <v>1168</v>
      </c>
      <c r="I174" s="57" t="s">
        <v>1169</v>
      </c>
      <c r="J174" s="61"/>
      <c r="K174" s="64"/>
      <c r="L174" s="57" t="s">
        <v>5491</v>
      </c>
      <c r="M174" s="56">
        <v>1953</v>
      </c>
      <c r="N174" s="157">
        <v>13130000</v>
      </c>
      <c r="O174" s="64">
        <v>6565000</v>
      </c>
      <c r="P174" s="64">
        <v>0</v>
      </c>
      <c r="Q174" s="157">
        <f t="shared" si="16"/>
        <v>19695000</v>
      </c>
      <c r="R174" s="64">
        <v>5050000</v>
      </c>
      <c r="S174" s="64"/>
      <c r="T174" s="64"/>
      <c r="U174" s="56">
        <v>3</v>
      </c>
      <c r="V174" s="60" t="s">
        <v>1171</v>
      </c>
      <c r="W174" s="57" t="str">
        <f ca="1">IF(AB174="","En elaboración",IF(AC174="Sin iniciar","Suscrito",IF(AK174="Suspendido",AK174,IF(ISNUMBER(AN174),"Liquidado",IF(ISNUMBER(J174),"Cedido",IF(AN174="No aplica","Terminado (no se liquida)",IF(AJ174="Terminación anticipada",AJ174,IF(AND(AJ174="Terminación anticipada",I174&lt;&gt;"Otro",AN174=""),"Terminado en proceso de liquidación",IF(AND(TODAY()&gt;AH174,I174="Otro",AN174=""),"Terminado en proceso de liquidación",IF(AND(TODAY()&gt;AH174,I174="Orden de compra"),"Terminado (Orden de compra)",IF(TODAY()&gt;AH174,"Terminado (no se liquida)",IF(TODAY()&lt;=AH174,"En ejecución","En elaboración"))))))))))))</f>
        <v>Terminado (no se liquida)</v>
      </c>
      <c r="X174" s="57" t="s">
        <v>5492</v>
      </c>
      <c r="Y174" s="57" t="s">
        <v>1173</v>
      </c>
      <c r="Z174" s="57" t="s">
        <v>5493</v>
      </c>
      <c r="AA174" s="57" t="s">
        <v>633</v>
      </c>
      <c r="AB174" s="61">
        <v>45365</v>
      </c>
      <c r="AC174" s="61">
        <v>45370</v>
      </c>
      <c r="AD174" s="61">
        <v>45449</v>
      </c>
      <c r="AE174" s="61" t="str">
        <f t="shared" si="17"/>
        <v>2 meses 19 días.</v>
      </c>
      <c r="AF174" s="61">
        <v>45488</v>
      </c>
      <c r="AG174" s="61" t="str">
        <f t="shared" si="24"/>
        <v>1 meses 9 días.</v>
      </c>
      <c r="AH174" s="61">
        <v>45488</v>
      </c>
      <c r="AI174" s="61" t="str">
        <f t="shared" si="23"/>
        <v>3 meses 27 días.</v>
      </c>
      <c r="AJ174" s="61" t="str">
        <f t="shared" si="19"/>
        <v>Término Ok</v>
      </c>
      <c r="AK174" s="57"/>
      <c r="AL174" s="57"/>
      <c r="AM174" s="56"/>
      <c r="AN174" s="61"/>
    </row>
    <row r="175" spans="1:40">
      <c r="A175" s="62">
        <v>2024</v>
      </c>
      <c r="B175" s="56" t="str">
        <f t="shared" si="21"/>
        <v>156-2024</v>
      </c>
      <c r="C175" s="56">
        <v>102497</v>
      </c>
      <c r="D175" s="56" t="s">
        <v>57</v>
      </c>
      <c r="E175" s="57" t="s">
        <v>3791</v>
      </c>
      <c r="F175" s="57" t="s">
        <v>3792</v>
      </c>
      <c r="G175" s="63" t="s">
        <v>97</v>
      </c>
      <c r="H175" s="57" t="s">
        <v>1168</v>
      </c>
      <c r="I175" s="57" t="s">
        <v>1169</v>
      </c>
      <c r="J175" s="61"/>
      <c r="K175" s="64"/>
      <c r="L175" s="57" t="s">
        <v>3793</v>
      </c>
      <c r="M175" s="56">
        <v>1979</v>
      </c>
      <c r="N175" s="157">
        <v>20200000</v>
      </c>
      <c r="O175" s="64">
        <f>1851667+5050000</f>
        <v>6901667</v>
      </c>
      <c r="P175" s="64">
        <v>0</v>
      </c>
      <c r="Q175" s="157">
        <f t="shared" si="16"/>
        <v>27101667</v>
      </c>
      <c r="R175" s="64">
        <v>5050000</v>
      </c>
      <c r="S175" s="64"/>
      <c r="T175" s="64"/>
      <c r="U175" s="56">
        <v>1</v>
      </c>
      <c r="V175" s="60" t="s">
        <v>1171</v>
      </c>
      <c r="W175" s="57" t="str">
        <f ca="1">IF(AB175="","En elaboración",IF(AC175="Sin iniciar","Suscrito",IF(AK175="Suspendido",AK175,IF(ISNUMBER(AN175),"Liquidado",IF(ISNUMBER(J175),"Cedido",IF(AN175="No aplica","Terminado (no se liquida)",IF(AJ175="Terminación anticipada",AJ175,IF(AND(AJ175="Terminación anticipada",I175&lt;&gt;"Otro",AN175=""),"Terminado en proceso de liquidación",IF(AND(TODAY()&gt;AH175,I175="Otro",AN175=""),"Terminado en proceso de liquidación",IF(AND(TODAY()&gt;AH175,I175="Orden de compra"),"Terminado (Orden de compra)",IF(TODAY()&gt;AH175,"Terminado (no se liquida)",IF(TODAY()&lt;=AH175,"En ejecución","En elaboración"))))))))))))</f>
        <v>Terminado (no se liquida)</v>
      </c>
      <c r="X175" s="57" t="s">
        <v>5494</v>
      </c>
      <c r="Y175" s="57" t="s">
        <v>3699</v>
      </c>
      <c r="Z175" s="57" t="s">
        <v>3794</v>
      </c>
      <c r="AA175" s="57" t="s">
        <v>1451</v>
      </c>
      <c r="AB175" s="61">
        <v>45366</v>
      </c>
      <c r="AC175" s="61">
        <v>45371</v>
      </c>
      <c r="AD175" s="61">
        <v>45458</v>
      </c>
      <c r="AE175" s="61" t="str">
        <f t="shared" si="17"/>
        <v>2 meses 27 días.</v>
      </c>
      <c r="AF175" s="61">
        <v>45534</v>
      </c>
      <c r="AG175" s="61" t="str">
        <f t="shared" si="24"/>
        <v>2 meses 15 días.</v>
      </c>
      <c r="AH175" s="61">
        <v>45534</v>
      </c>
      <c r="AI175" s="61" t="str">
        <f t="shared" si="23"/>
        <v>5 meses 11 días.</v>
      </c>
      <c r="AJ175" s="61" t="str">
        <f t="shared" si="19"/>
        <v>Término Ok</v>
      </c>
      <c r="AK175" s="57"/>
      <c r="AL175" s="57"/>
      <c r="AM175" s="56"/>
      <c r="AN175" s="61"/>
    </row>
    <row r="176" spans="1:40">
      <c r="A176" s="62">
        <v>2024</v>
      </c>
      <c r="B176" s="56" t="str">
        <f t="shared" si="21"/>
        <v>157-2024</v>
      </c>
      <c r="C176" s="56">
        <v>102299</v>
      </c>
      <c r="D176" s="56" t="s">
        <v>57</v>
      </c>
      <c r="E176" s="57" t="s">
        <v>3780</v>
      </c>
      <c r="F176" s="57" t="s">
        <v>3781</v>
      </c>
      <c r="G176" s="63" t="s">
        <v>97</v>
      </c>
      <c r="H176" s="57" t="s">
        <v>1168</v>
      </c>
      <c r="I176" s="57" t="s">
        <v>1169</v>
      </c>
      <c r="J176" s="61"/>
      <c r="K176" s="64"/>
      <c r="L176" s="63" t="s">
        <v>5495</v>
      </c>
      <c r="M176" s="56">
        <v>1978</v>
      </c>
      <c r="N176" s="157">
        <v>28000000</v>
      </c>
      <c r="O176" s="64">
        <v>3033333</v>
      </c>
      <c r="P176" s="64">
        <v>0</v>
      </c>
      <c r="Q176" s="157">
        <f t="shared" si="16"/>
        <v>31033333</v>
      </c>
      <c r="R176" s="64">
        <v>7000000</v>
      </c>
      <c r="S176" s="64"/>
      <c r="T176" s="64"/>
      <c r="U176" s="56">
        <v>1</v>
      </c>
      <c r="V176" s="60" t="s">
        <v>1171</v>
      </c>
      <c r="W176" s="57" t="str">
        <f ca="1">IF(AB176="","En elaboración",IF(AC176="Sin iniciar","Suscrito",IF(AK176="Suspendido",AK176,IF(ISNUMBER(AN176),"Liquidado",IF(ISNUMBER(J176),"Cedido",IF(AN176="No aplica","Terminado (no se liquida)",IF(AJ176="Terminación anticipada",AJ176,IF(AND(AJ176="Terminación anticipada",I176&lt;&gt;"Otro",AN176=""),"Terminado en proceso de liquidación",IF(AND(TODAY()&gt;AH176,I176="Otro",AN176=""),"Terminado en proceso de liquidación",IF(AND(TODAY()&gt;AH176,I176="Orden de compra"),"Terminado (Orden de compra)",IF(TODAY()&gt;AH176,"Terminado (no se liquida)",IF(TODAY()&lt;=AH176,"En ejecución","En elaboración"))))))))))))</f>
        <v>Terminado (no se liquida)</v>
      </c>
      <c r="X176" s="57" t="s">
        <v>5496</v>
      </c>
      <c r="Y176" s="57" t="s">
        <v>3783</v>
      </c>
      <c r="Z176" s="57" t="s">
        <v>3784</v>
      </c>
      <c r="AA176" s="57" t="s">
        <v>72</v>
      </c>
      <c r="AB176" s="61">
        <v>45365</v>
      </c>
      <c r="AC176" s="61">
        <v>45369</v>
      </c>
      <c r="AD176" s="61">
        <v>45458</v>
      </c>
      <c r="AE176" s="61" t="str">
        <f t="shared" si="17"/>
        <v>2 meses 29 días.</v>
      </c>
      <c r="AF176" s="61">
        <v>45503</v>
      </c>
      <c r="AG176" s="61" t="str">
        <f t="shared" si="24"/>
        <v>1 meses 15 días.</v>
      </c>
      <c r="AH176" s="61">
        <v>45503</v>
      </c>
      <c r="AI176" s="61" t="str">
        <f t="shared" si="23"/>
        <v>4 meses 13 días.</v>
      </c>
      <c r="AJ176" s="61" t="str">
        <f t="shared" si="19"/>
        <v>Término Ok</v>
      </c>
      <c r="AK176" s="57"/>
      <c r="AL176" s="57"/>
      <c r="AM176" s="56"/>
      <c r="AN176" s="61"/>
    </row>
    <row r="177" spans="1:40">
      <c r="A177" s="62">
        <v>2024</v>
      </c>
      <c r="B177" s="56" t="str">
        <f t="shared" si="21"/>
        <v>158-2024</v>
      </c>
      <c r="C177" s="56">
        <v>102214</v>
      </c>
      <c r="D177" s="56" t="s">
        <v>57</v>
      </c>
      <c r="E177" s="57" t="s">
        <v>5497</v>
      </c>
      <c r="F177" s="57" t="s">
        <v>5498</v>
      </c>
      <c r="G177" s="63" t="s">
        <v>97</v>
      </c>
      <c r="H177" s="57" t="s">
        <v>1168</v>
      </c>
      <c r="I177" s="57" t="s">
        <v>1211</v>
      </c>
      <c r="J177" s="61"/>
      <c r="K177" s="64"/>
      <c r="L177" s="57" t="s">
        <v>5188</v>
      </c>
      <c r="M177" s="56">
        <v>1978</v>
      </c>
      <c r="N177" s="157">
        <v>10200000</v>
      </c>
      <c r="O177" s="64">
        <v>0</v>
      </c>
      <c r="P177" s="64">
        <v>0</v>
      </c>
      <c r="Q177" s="157">
        <f t="shared" si="16"/>
        <v>10200000</v>
      </c>
      <c r="R177" s="64">
        <v>2550000</v>
      </c>
      <c r="S177" s="64"/>
      <c r="T177" s="64"/>
      <c r="U177" s="56">
        <v>1</v>
      </c>
      <c r="V177" s="60" t="s">
        <v>1171</v>
      </c>
      <c r="W177" s="57" t="str">
        <f ca="1">IF(AB177="","En elaboración",IF(AC177="Sin iniciar","Suscrito",IF(AK177="Suspendido",AK177,IF(ISNUMBER(AN177),"Liquidado",IF(ISNUMBER(J177),"Cedido",IF(AN177="No aplica","Terminado (no se liquida)",IF(AJ177="Terminación anticipada",AJ177,IF(AND(AJ177="Terminación anticipada",I177&lt;&gt;"Otro",AN177=""),"Terminado en proceso de liquidación",IF(AND(TODAY()&gt;AH177,I177="Otro",AN177=""),"Terminado en proceso de liquidación",IF(AND(TODAY()&gt;AH177,I177="Orden de compra"),"Terminado (Orden de compra)",IF(TODAY()&gt;AH177,"Terminado (no se liquida)",IF(TODAY()&lt;=AH177,"En ejecución","En elaboración"))))))))))))</f>
        <v>Terminación Anticipada</v>
      </c>
      <c r="X177" s="57" t="s">
        <v>5499</v>
      </c>
      <c r="Y177" s="57" t="s">
        <v>5500</v>
      </c>
      <c r="Z177" s="57" t="s">
        <v>5501</v>
      </c>
      <c r="AA177" s="57" t="s">
        <v>1932</v>
      </c>
      <c r="AB177" s="61">
        <v>45366</v>
      </c>
      <c r="AC177" s="61">
        <v>45372</v>
      </c>
      <c r="AD177" s="61">
        <v>45458</v>
      </c>
      <c r="AE177" s="61" t="str">
        <f t="shared" si="17"/>
        <v>2 meses 26 días.</v>
      </c>
      <c r="AF177" s="61">
        <v>45458</v>
      </c>
      <c r="AG177" s="61" t="str">
        <f t="shared" si="24"/>
        <v/>
      </c>
      <c r="AH177" s="61">
        <v>45432</v>
      </c>
      <c r="AI177" s="61" t="str">
        <f t="shared" si="23"/>
        <v xml:space="preserve">2 meses </v>
      </c>
      <c r="AJ177" s="61" t="str">
        <f t="shared" si="19"/>
        <v>Terminación Anticipada</v>
      </c>
      <c r="AK177" s="57"/>
      <c r="AL177" s="57"/>
      <c r="AM177" s="56"/>
      <c r="AN177" s="61"/>
    </row>
    <row r="178" spans="1:40">
      <c r="A178" s="62">
        <v>2024</v>
      </c>
      <c r="B178" s="56" t="str">
        <f t="shared" si="21"/>
        <v>159-2024</v>
      </c>
      <c r="C178" s="56">
        <v>102930</v>
      </c>
      <c r="D178" s="56" t="s">
        <v>57</v>
      </c>
      <c r="E178" s="57" t="s">
        <v>3768</v>
      </c>
      <c r="F178" s="57" t="s">
        <v>3769</v>
      </c>
      <c r="G178" s="63" t="s">
        <v>97</v>
      </c>
      <c r="H178" s="57" t="s">
        <v>1168</v>
      </c>
      <c r="I178" s="57" t="s">
        <v>1211</v>
      </c>
      <c r="J178" s="61"/>
      <c r="K178" s="64"/>
      <c r="L178" s="57" t="s">
        <v>3770</v>
      </c>
      <c r="M178" s="56">
        <v>1978</v>
      </c>
      <c r="N178" s="157">
        <v>16000000</v>
      </c>
      <c r="O178" s="64">
        <v>1733334</v>
      </c>
      <c r="P178" s="64">
        <v>0</v>
      </c>
      <c r="Q178" s="157">
        <f t="shared" si="16"/>
        <v>17733334</v>
      </c>
      <c r="R178" s="64">
        <v>4000000</v>
      </c>
      <c r="S178" s="64"/>
      <c r="T178" s="64"/>
      <c r="U178" s="56">
        <v>1</v>
      </c>
      <c r="V178" s="60" t="s">
        <v>1171</v>
      </c>
      <c r="W178" s="57" t="str">
        <f ca="1">IF(AB178="","En elaboración",IF(AC178="Sin iniciar","Suscrito",IF(AK178="Suspendido",AK178,IF(ISNUMBER(AN178),"Liquidado",IF(ISNUMBER(J178),"Cedido",IF(AN178="No aplica","Terminado (no se liquida)",IF(AJ178="Terminación anticipada",AJ178,IF(AND(AJ178="Terminación anticipada",I178&lt;&gt;"Otro",AN178=""),"Terminado en proceso de liquidación",IF(AND(TODAY()&gt;AH178,I178="Otro",AN178=""),"Terminado en proceso de liquidación",IF(AND(TODAY()&gt;AH178,I178="Orden de compra"),"Terminado (Orden de compra)",IF(TODAY()&gt;AH178,"Terminado (no se liquida)",IF(TODAY()&lt;=AH178,"En ejecución","En elaboración"))))))))))))</f>
        <v>Terminado (no se liquida)</v>
      </c>
      <c r="X178" s="57" t="s">
        <v>5502</v>
      </c>
      <c r="Y178" s="57" t="s">
        <v>3772</v>
      </c>
      <c r="Z178" s="57" t="s">
        <v>3773</v>
      </c>
      <c r="AA178" s="57" t="s">
        <v>547</v>
      </c>
      <c r="AB178" s="61">
        <v>45365</v>
      </c>
      <c r="AC178" s="61">
        <v>45369</v>
      </c>
      <c r="AD178" s="61">
        <v>45458</v>
      </c>
      <c r="AE178" s="61" t="str">
        <f t="shared" si="17"/>
        <v>2 meses 29 días.</v>
      </c>
      <c r="AF178" s="61">
        <v>45503</v>
      </c>
      <c r="AG178" s="61" t="str">
        <f t="shared" si="24"/>
        <v>1 meses 15 días.</v>
      </c>
      <c r="AH178" s="61">
        <v>45503</v>
      </c>
      <c r="AI178" s="61" t="str">
        <f t="shared" si="23"/>
        <v>4 meses 13 días.</v>
      </c>
      <c r="AJ178" s="61" t="str">
        <f t="shared" si="19"/>
        <v>Término Ok</v>
      </c>
      <c r="AK178" s="57"/>
      <c r="AL178" s="57"/>
      <c r="AM178" s="56"/>
      <c r="AN178" s="61"/>
    </row>
    <row r="179" spans="1:40">
      <c r="A179" s="62">
        <v>2024</v>
      </c>
      <c r="B179" s="56" t="str">
        <f t="shared" si="21"/>
        <v>160-2024</v>
      </c>
      <c r="C179" s="56">
        <v>102403</v>
      </c>
      <c r="D179" s="56" t="s">
        <v>57</v>
      </c>
      <c r="E179" s="57" t="s">
        <v>3755</v>
      </c>
      <c r="F179" s="57" t="s">
        <v>3756</v>
      </c>
      <c r="G179" s="63" t="s">
        <v>97</v>
      </c>
      <c r="H179" s="57" t="s">
        <v>1168</v>
      </c>
      <c r="I179" s="57" t="s">
        <v>1169</v>
      </c>
      <c r="J179" s="61"/>
      <c r="K179" s="64"/>
      <c r="L179" s="63" t="s">
        <v>3757</v>
      </c>
      <c r="M179" s="56">
        <v>1978</v>
      </c>
      <c r="N179" s="157">
        <v>23333334</v>
      </c>
      <c r="O179" s="64">
        <v>0</v>
      </c>
      <c r="P179" s="64">
        <v>0</v>
      </c>
      <c r="Q179" s="157">
        <f t="shared" si="16"/>
        <v>23333334</v>
      </c>
      <c r="R179" s="64">
        <v>7000000</v>
      </c>
      <c r="S179" s="64"/>
      <c r="T179" s="64"/>
      <c r="U179" s="56">
        <v>1</v>
      </c>
      <c r="V179" s="60" t="s">
        <v>1171</v>
      </c>
      <c r="W179" s="57" t="str">
        <f ca="1">IF(AB179="","En elaboración",IF(AC179="Sin iniciar","Suscrito",IF(AK179="Suspendido",AK179,IF(ISNUMBER(AN179),"Liquidado",IF(ISNUMBER(J179),"Cedido",IF(AN179="No aplica","Terminado (no se liquida)",IF(AJ179="Terminación anticipada",AJ179,IF(AND(AJ179="Terminación anticipada",I179&lt;&gt;"Otro",AN179=""),"Terminado en proceso de liquidación",IF(AND(TODAY()&gt;AH179,I179="Otro",AN179=""),"Terminado en proceso de liquidación",IF(AND(TODAY()&gt;AH179,I179="Orden de compra"),"Terminado (Orden de compra)",IF(TODAY()&gt;AH179,"Terminado (no se liquida)",IF(TODAY()&lt;=AH179,"En ejecución","En elaboración"))))))))))))</f>
        <v>Terminado (no se liquida)</v>
      </c>
      <c r="X179" s="57"/>
      <c r="Y179" s="57" t="s">
        <v>3759</v>
      </c>
      <c r="Z179" s="57" t="s">
        <v>3760</v>
      </c>
      <c r="AA179" s="57" t="s">
        <v>116</v>
      </c>
      <c r="AB179" s="61">
        <v>45371</v>
      </c>
      <c r="AC179" s="61">
        <v>45385</v>
      </c>
      <c r="AD179" s="61">
        <v>45458</v>
      </c>
      <c r="AE179" s="61" t="str">
        <f t="shared" si="17"/>
        <v>2 meses 13 días.</v>
      </c>
      <c r="AF179" s="61">
        <v>45458</v>
      </c>
      <c r="AG179" s="61" t="str">
        <f t="shared" si="24"/>
        <v/>
      </c>
      <c r="AH179" s="61">
        <v>45458</v>
      </c>
      <c r="AI179" s="61"/>
      <c r="AJ179" s="61" t="str">
        <f t="shared" si="19"/>
        <v>Término Ok</v>
      </c>
      <c r="AK179" s="57"/>
      <c r="AL179" s="57"/>
      <c r="AM179" s="56"/>
      <c r="AN179" s="61"/>
    </row>
    <row r="180" spans="1:40">
      <c r="A180" s="62">
        <v>2024</v>
      </c>
      <c r="B180" s="56" t="str">
        <f t="shared" si="21"/>
        <v>161-2024</v>
      </c>
      <c r="C180" s="56">
        <v>102375</v>
      </c>
      <c r="D180" s="56" t="s">
        <v>57</v>
      </c>
      <c r="E180" s="57" t="s">
        <v>3747</v>
      </c>
      <c r="F180" s="57" t="s">
        <v>3748</v>
      </c>
      <c r="G180" s="63" t="s">
        <v>97</v>
      </c>
      <c r="H180" s="57" t="s">
        <v>1168</v>
      </c>
      <c r="I180" s="57" t="s">
        <v>1211</v>
      </c>
      <c r="J180" s="61"/>
      <c r="K180" s="64"/>
      <c r="L180" s="57" t="s">
        <v>3749</v>
      </c>
      <c r="M180" s="56">
        <v>1979</v>
      </c>
      <c r="N180" s="157">
        <v>10200000</v>
      </c>
      <c r="O180" s="64">
        <f>1105000+2550000</f>
        <v>3655000</v>
      </c>
      <c r="P180" s="64">
        <v>0</v>
      </c>
      <c r="Q180" s="157">
        <f t="shared" si="16"/>
        <v>13855000</v>
      </c>
      <c r="R180" s="64">
        <v>2550000</v>
      </c>
      <c r="S180" s="64"/>
      <c r="T180" s="64"/>
      <c r="U180" s="56">
        <v>1</v>
      </c>
      <c r="V180" s="60" t="s">
        <v>1171</v>
      </c>
      <c r="W180" s="57" t="str">
        <f ca="1">IF(AB180="","En elaboración",IF(AC180="Sin iniciar","Suscrito",IF(AK180="Suspendido",AK180,IF(ISNUMBER(AN180),"Liquidado",IF(ISNUMBER(J180),"Cedido",IF(AN180="No aplica","Terminado (no se liquida)",IF(AJ180="Terminación anticipada",AJ180,IF(AND(AJ180="Terminación anticipada",I180&lt;&gt;"Otro",AN180=""),"Terminado en proceso de liquidación",IF(AND(TODAY()&gt;AH180,I180="Otro",AN180=""),"Terminado en proceso de liquidación",IF(AND(TODAY()&gt;AH180,I180="Orden de compra"),"Terminado (Orden de compra)",IF(TODAY()&gt;AH180,"Terminado (no se liquida)",IF(TODAY()&lt;=AH180,"En ejecución","En elaboración"))))))))))))</f>
        <v>Terminado (no se liquida)</v>
      </c>
      <c r="X180" s="57" t="s">
        <v>5503</v>
      </c>
      <c r="Y180" s="57" t="s">
        <v>3486</v>
      </c>
      <c r="Z180" s="57" t="s">
        <v>3750</v>
      </c>
      <c r="AA180" s="57" t="s">
        <v>2793</v>
      </c>
      <c r="AB180" s="61">
        <v>45365</v>
      </c>
      <c r="AC180" s="61">
        <v>45369</v>
      </c>
      <c r="AD180" s="61">
        <v>45458</v>
      </c>
      <c r="AE180" s="61" t="str">
        <f t="shared" si="17"/>
        <v>2 meses 29 días.</v>
      </c>
      <c r="AF180" s="61">
        <v>45534</v>
      </c>
      <c r="AG180" s="61" t="str">
        <f t="shared" si="24"/>
        <v>2 meses 15 días.</v>
      </c>
      <c r="AH180" s="61">
        <v>45534</v>
      </c>
      <c r="AI180" s="61" t="str">
        <f t="shared" ref="AI180:AI187" si="25">IF(AC180="Sin iniciar","",IF(DATEDIF(AC180,AH180+1-AM180,"y")=0,"",DATEDIF(AC180,AH180+1-AM180,"y")&amp;" años ")&amp;IF(DATEDIF(AC180,AH180+1-AM180,"ym")=0,"",DATEDIF(AC180,AH180+1-AM180,"ym")&amp;" meses ")&amp;IF(DATEDIF(AC180,AH180+1-AM180,"md")=0,"",DATEDIF(AC180,AH180+1-AM180,"md")&amp;" días."))</f>
        <v>5 meses 13 días.</v>
      </c>
      <c r="AJ180" s="61" t="str">
        <f t="shared" si="19"/>
        <v>Término Ok</v>
      </c>
      <c r="AK180" s="57"/>
      <c r="AL180" s="57"/>
      <c r="AM180" s="56"/>
      <c r="AN180" s="61"/>
    </row>
    <row r="181" spans="1:40">
      <c r="A181" s="62">
        <v>2024</v>
      </c>
      <c r="B181" s="56" t="s">
        <v>3735</v>
      </c>
      <c r="C181" s="56">
        <v>102480</v>
      </c>
      <c r="D181" s="56" t="s">
        <v>57</v>
      </c>
      <c r="E181" s="57" t="s">
        <v>3736</v>
      </c>
      <c r="F181" s="57" t="s">
        <v>3737</v>
      </c>
      <c r="G181" s="63" t="s">
        <v>97</v>
      </c>
      <c r="H181" s="57" t="s">
        <v>1168</v>
      </c>
      <c r="I181" s="57" t="s">
        <v>1169</v>
      </c>
      <c r="J181" s="61">
        <v>45414</v>
      </c>
      <c r="K181" s="64">
        <v>10733334</v>
      </c>
      <c r="L181" s="57" t="s">
        <v>5504</v>
      </c>
      <c r="M181" s="56">
        <v>1978</v>
      </c>
      <c r="N181" s="157">
        <v>21000000</v>
      </c>
      <c r="O181" s="64">
        <v>0</v>
      </c>
      <c r="P181" s="64">
        <v>0</v>
      </c>
      <c r="Q181" s="157">
        <f t="shared" si="16"/>
        <v>21000000</v>
      </c>
      <c r="R181" s="64">
        <v>7000000</v>
      </c>
      <c r="S181" s="64"/>
      <c r="T181" s="64"/>
      <c r="U181" s="56">
        <v>1</v>
      </c>
      <c r="V181" s="60" t="s">
        <v>1171</v>
      </c>
      <c r="W181" s="57" t="str">
        <f ca="1">IF(AB181="","En elaboración",IF(AC181="Sin iniciar","Suscrito",IF(AK181="Suspendido",AK181,IF(ISNUMBER(AN181),"Liquidado",IF(ISNUMBER(J181),"Cedido",IF(AN181="No aplica","Terminado (no se liquida)",IF(AJ181="Terminación anticipada",AJ181,IF(AND(AJ181="Terminación anticipada",I181&lt;&gt;"Otro",AN181=""),"Terminado en proceso de liquidación",IF(AND(TODAY()&gt;AH181,I181="Otro",AN181=""),"Terminado en proceso de liquidación",IF(AND(TODAY()&gt;AH181,I181="Orden de compra"),"Terminado (Orden de compra)",IF(TODAY()&gt;AH181,"Terminado (no se liquida)",IF(TODAY()&lt;=AH181,"En ejecución","En elaboración"))))))))))))</f>
        <v>Cedido</v>
      </c>
      <c r="X181" s="57" t="s">
        <v>3739</v>
      </c>
      <c r="Y181" s="57" t="s">
        <v>3740</v>
      </c>
      <c r="Z181" s="57" t="s">
        <v>3741</v>
      </c>
      <c r="AA181" s="57" t="s">
        <v>89</v>
      </c>
      <c r="AB181" s="61">
        <v>45366</v>
      </c>
      <c r="AC181" s="61">
        <v>45369</v>
      </c>
      <c r="AD181" s="61">
        <v>45458</v>
      </c>
      <c r="AE181" s="61" t="str">
        <f t="shared" si="17"/>
        <v>2 meses 29 días.</v>
      </c>
      <c r="AF181" s="61">
        <v>45458</v>
      </c>
      <c r="AG181" s="61" t="str">
        <f t="shared" si="24"/>
        <v/>
      </c>
      <c r="AH181" s="61">
        <v>45458</v>
      </c>
      <c r="AI181" s="61" t="str">
        <f t="shared" si="25"/>
        <v>2 meses 29 días.</v>
      </c>
      <c r="AJ181" s="61" t="str">
        <f t="shared" si="19"/>
        <v>Término Ok</v>
      </c>
      <c r="AK181" s="57"/>
      <c r="AL181" s="57"/>
      <c r="AM181" s="56"/>
      <c r="AN181" s="61"/>
    </row>
    <row r="182" spans="1:40">
      <c r="A182" s="62">
        <v>2024</v>
      </c>
      <c r="B182" s="56" t="s">
        <v>5505</v>
      </c>
      <c r="C182" s="56">
        <v>102480</v>
      </c>
      <c r="D182" s="56" t="s">
        <v>57</v>
      </c>
      <c r="E182" s="57" t="s">
        <v>3736</v>
      </c>
      <c r="F182" s="57" t="s">
        <v>3737</v>
      </c>
      <c r="G182" s="63" t="s">
        <v>97</v>
      </c>
      <c r="H182" s="57" t="s">
        <v>1168</v>
      </c>
      <c r="I182" s="57" t="s">
        <v>1169</v>
      </c>
      <c r="J182" s="61"/>
      <c r="K182" s="64"/>
      <c r="L182" s="57" t="s">
        <v>3738</v>
      </c>
      <c r="M182" s="56">
        <v>1978</v>
      </c>
      <c r="N182" s="157">
        <v>21000000</v>
      </c>
      <c r="O182" s="64">
        <v>10033334</v>
      </c>
      <c r="P182" s="64">
        <v>0</v>
      </c>
      <c r="Q182" s="157">
        <f t="shared" si="16"/>
        <v>31033334</v>
      </c>
      <c r="R182" s="64">
        <v>7000000</v>
      </c>
      <c r="S182" s="64"/>
      <c r="T182" s="64"/>
      <c r="U182" s="56">
        <v>1</v>
      </c>
      <c r="V182" s="60" t="s">
        <v>1171</v>
      </c>
      <c r="W182" s="57" t="str">
        <f ca="1">IF(AB182="","En elaboración",IF(AC182="Sin iniciar","Suscrito",IF(AK182="Suspendido",AK182,IF(ISNUMBER(AN182),"Liquidado",IF(ISNUMBER(J182),"Cedido",IF(AN182="No aplica","Terminado (no se liquida)",IF(AJ182="Terminación anticipada",AJ182,IF(AND(AJ182="Terminación anticipada",I182&lt;&gt;"Otro",AN182=""),"Terminado en proceso de liquidación",IF(AND(TODAY()&gt;AH182,I182="Otro",AN182=""),"Terminado en proceso de liquidación",IF(AND(TODAY()&gt;AH182,I182="Orden de compra"),"Terminado (Orden de compra)",IF(TODAY()&gt;AH182,"Terminado (no se liquida)",IF(TODAY()&lt;=AH182,"En ejecución","En elaboración"))))))))))))</f>
        <v>Terminado (no se liquida)</v>
      </c>
      <c r="X182" s="57" t="s">
        <v>5506</v>
      </c>
      <c r="Y182" s="57" t="s">
        <v>3740</v>
      </c>
      <c r="Z182" s="57" t="s">
        <v>3741</v>
      </c>
      <c r="AA182" s="57" t="s">
        <v>89</v>
      </c>
      <c r="AB182" s="61">
        <v>45366</v>
      </c>
      <c r="AC182" s="61">
        <v>45369</v>
      </c>
      <c r="AD182" s="61">
        <v>45458</v>
      </c>
      <c r="AE182" s="61" t="str">
        <f t="shared" si="17"/>
        <v>2 meses 29 días.</v>
      </c>
      <c r="AF182" s="61">
        <v>45503</v>
      </c>
      <c r="AG182" s="61" t="str">
        <f t="shared" si="24"/>
        <v>1 meses 15 días.</v>
      </c>
      <c r="AH182" s="61">
        <v>45503</v>
      </c>
      <c r="AI182" s="61" t="str">
        <f t="shared" si="25"/>
        <v>4 meses 13 días.</v>
      </c>
      <c r="AJ182" s="61" t="str">
        <f t="shared" si="19"/>
        <v>Término Ok</v>
      </c>
      <c r="AK182" s="57"/>
      <c r="AL182" s="57"/>
      <c r="AM182" s="56"/>
      <c r="AN182" s="61"/>
    </row>
    <row r="183" spans="1:40">
      <c r="A183" s="62">
        <v>2024</v>
      </c>
      <c r="B183" s="56" t="str">
        <f t="shared" ref="B183:B198" si="26">LEFT(E183,8)</f>
        <v>163-2024</v>
      </c>
      <c r="C183" s="56">
        <v>103572</v>
      </c>
      <c r="D183" s="56" t="s">
        <v>57</v>
      </c>
      <c r="E183" s="57" t="s">
        <v>3724</v>
      </c>
      <c r="F183" s="57" t="s">
        <v>3725</v>
      </c>
      <c r="G183" s="63" t="s">
        <v>97</v>
      </c>
      <c r="H183" s="57" t="s">
        <v>1168</v>
      </c>
      <c r="I183" s="57" t="s">
        <v>1169</v>
      </c>
      <c r="J183" s="61"/>
      <c r="K183" s="64"/>
      <c r="L183" s="57" t="s">
        <v>3726</v>
      </c>
      <c r="M183" s="56">
        <v>1977</v>
      </c>
      <c r="N183" s="157">
        <v>20200000</v>
      </c>
      <c r="O183" s="64">
        <v>1851667</v>
      </c>
      <c r="P183" s="64">
        <v>0</v>
      </c>
      <c r="Q183" s="157">
        <f t="shared" si="16"/>
        <v>22051667</v>
      </c>
      <c r="R183" s="64">
        <v>5050000</v>
      </c>
      <c r="S183" s="64"/>
      <c r="T183" s="64"/>
      <c r="U183" s="56">
        <v>1</v>
      </c>
      <c r="V183" s="60" t="s">
        <v>1171</v>
      </c>
      <c r="W183" s="57" t="str">
        <f ca="1">IF(AB183="","En elaboración",IF(AC183="Sin iniciar","Suscrito",IF(AK183="Suspendido",AK183,IF(ISNUMBER(AN183),"Liquidado",IF(ISNUMBER(J183),"Cedido",IF(AN183="No aplica","Terminado (no se liquida)",IF(AJ183="Terminación anticipada",AJ183,IF(AND(AJ183="Terminación anticipada",I183&lt;&gt;"Otro",AN183=""),"Terminado en proceso de liquidación",IF(AND(TODAY()&gt;AH183,I183="Otro",AN183=""),"Terminado en proceso de liquidación",IF(AND(TODAY()&gt;AH183,I183="Orden de compra"),"Terminado (Orden de compra)",IF(TODAY()&gt;AH183,"Terminado (no se liquida)",IF(TODAY()&lt;=AH183,"En ejecución","En elaboración"))))))))))))</f>
        <v>Terminado (no se liquida)</v>
      </c>
      <c r="X183" s="57" t="s">
        <v>5507</v>
      </c>
      <c r="Y183" s="57" t="s">
        <v>3728</v>
      </c>
      <c r="Z183" s="57" t="s">
        <v>3729</v>
      </c>
      <c r="AA183" s="57" t="s">
        <v>145</v>
      </c>
      <c r="AB183" s="61">
        <v>45365</v>
      </c>
      <c r="AC183" s="61">
        <v>45371</v>
      </c>
      <c r="AD183" s="61">
        <v>45458</v>
      </c>
      <c r="AE183" s="61" t="str">
        <f t="shared" si="17"/>
        <v>2 meses 27 días.</v>
      </c>
      <c r="AF183" s="61">
        <v>45503</v>
      </c>
      <c r="AG183" s="61" t="str">
        <f t="shared" si="24"/>
        <v>1 meses 15 días.</v>
      </c>
      <c r="AH183" s="61">
        <v>45503</v>
      </c>
      <c r="AI183" s="61" t="str">
        <f t="shared" si="25"/>
        <v>4 meses 11 días.</v>
      </c>
      <c r="AJ183" s="61" t="str">
        <f t="shared" si="19"/>
        <v>Término Ok</v>
      </c>
      <c r="AK183" s="57"/>
      <c r="AL183" s="57"/>
      <c r="AM183" s="56"/>
      <c r="AN183" s="61"/>
    </row>
    <row r="184" spans="1:40">
      <c r="A184" s="62">
        <v>2024</v>
      </c>
      <c r="B184" s="56" t="str">
        <f t="shared" si="26"/>
        <v>164-2024</v>
      </c>
      <c r="C184" s="56">
        <v>102662</v>
      </c>
      <c r="D184" s="56" t="s">
        <v>57</v>
      </c>
      <c r="E184" s="57" t="s">
        <v>3714</v>
      </c>
      <c r="F184" s="57" t="s">
        <v>3715</v>
      </c>
      <c r="G184" s="63" t="s">
        <v>97</v>
      </c>
      <c r="H184" s="57" t="s">
        <v>1168</v>
      </c>
      <c r="I184" s="57" t="s">
        <v>1169</v>
      </c>
      <c r="J184" s="61"/>
      <c r="K184" s="64"/>
      <c r="L184" s="57" t="s">
        <v>3716</v>
      </c>
      <c r="M184" s="56">
        <v>1978</v>
      </c>
      <c r="N184" s="157">
        <v>28000000</v>
      </c>
      <c r="O184" s="64">
        <f>2566667+2333334+9100000</f>
        <v>14000001</v>
      </c>
      <c r="P184" s="64">
        <v>0</v>
      </c>
      <c r="Q184" s="157">
        <f t="shared" si="16"/>
        <v>42000001</v>
      </c>
      <c r="R184" s="64">
        <v>7000000</v>
      </c>
      <c r="S184" s="64"/>
      <c r="T184" s="64"/>
      <c r="U184" s="56">
        <v>1</v>
      </c>
      <c r="V184" s="60" t="s">
        <v>1171</v>
      </c>
      <c r="W184" s="57" t="str">
        <f ca="1">IF(AB184="","En elaboración",IF(AC184="Sin iniciar","Suscrito",IF(AK184="Suspendido",AK184,IF(ISNUMBER(AN184),"Liquidado",IF(ISNUMBER(J184),"Cedido",IF(AN184="No aplica","Terminado (no se liquida)",IF(AJ184="Terminación anticipada",AJ184,IF(AND(AJ184="Terminación anticipada",I184&lt;&gt;"Otro",AN184=""),"Terminado en proceso de liquidación",IF(AND(TODAY()&gt;AH184,I184="Otro",AN184=""),"Terminado en proceso de liquidación",IF(AND(TODAY()&gt;AH184,I184="Orden de compra"),"Terminado (Orden de compra)",IF(TODAY()&gt;AH184,"Terminado (no se liquida)",IF(TODAY()&lt;=AH184,"En ejecución","En elaboración"))))))))))))</f>
        <v>Terminado (no se liquida)</v>
      </c>
      <c r="X184" s="57" t="s">
        <v>5508</v>
      </c>
      <c r="Y184" s="57" t="s">
        <v>3717</v>
      </c>
      <c r="Z184" s="57" t="s">
        <v>3718</v>
      </c>
      <c r="AA184" s="57" t="s">
        <v>145</v>
      </c>
      <c r="AB184" s="61">
        <v>45366</v>
      </c>
      <c r="AC184" s="61">
        <v>45371</v>
      </c>
      <c r="AD184" s="61">
        <v>45458</v>
      </c>
      <c r="AE184" s="61" t="str">
        <f t="shared" si="17"/>
        <v>2 meses 27 días.</v>
      </c>
      <c r="AF184" s="61">
        <v>45553</v>
      </c>
      <c r="AG184" s="61" t="str">
        <f t="shared" si="24"/>
        <v>3 meses 3 días.</v>
      </c>
      <c r="AH184" s="61">
        <v>45553</v>
      </c>
      <c r="AI184" s="61" t="str">
        <f t="shared" si="25"/>
        <v>5 meses 30 días.</v>
      </c>
      <c r="AJ184" s="61" t="str">
        <f t="shared" si="19"/>
        <v>Término Ok</v>
      </c>
      <c r="AK184" s="57"/>
      <c r="AL184" s="57"/>
      <c r="AM184" s="56"/>
      <c r="AN184" s="61"/>
    </row>
    <row r="185" spans="1:40">
      <c r="A185" s="62">
        <v>2024</v>
      </c>
      <c r="B185" s="56" t="str">
        <f t="shared" si="26"/>
        <v>165-2024</v>
      </c>
      <c r="C185" s="56">
        <v>102399</v>
      </c>
      <c r="D185" s="56" t="s">
        <v>57</v>
      </c>
      <c r="E185" s="57" t="s">
        <v>3706</v>
      </c>
      <c r="F185" s="57" t="s">
        <v>3707</v>
      </c>
      <c r="G185" s="63" t="s">
        <v>97</v>
      </c>
      <c r="H185" s="57" t="s">
        <v>1168</v>
      </c>
      <c r="I185" s="57" t="s">
        <v>1169</v>
      </c>
      <c r="J185" s="61"/>
      <c r="K185" s="64"/>
      <c r="L185" s="63" t="s">
        <v>3708</v>
      </c>
      <c r="M185" s="56">
        <v>1979</v>
      </c>
      <c r="N185" s="157">
        <v>28000000</v>
      </c>
      <c r="O185" s="64">
        <f>2566667+7000000</f>
        <v>9566667</v>
      </c>
      <c r="P185" s="64">
        <v>0</v>
      </c>
      <c r="Q185" s="157">
        <f t="shared" si="16"/>
        <v>37566667</v>
      </c>
      <c r="R185" s="64">
        <v>7000000</v>
      </c>
      <c r="S185" s="64"/>
      <c r="T185" s="64"/>
      <c r="U185" s="56">
        <v>5</v>
      </c>
      <c r="V185" s="60" t="s">
        <v>1171</v>
      </c>
      <c r="W185" s="57" t="str">
        <f ca="1">IF(AB185="","En elaboración",IF(AC185="Sin iniciar","Suscrito",IF(AK185="Suspendido",AK185,IF(ISNUMBER(AN185),"Liquidado",IF(ISNUMBER(J185),"Cedido",IF(AN185="No aplica","Terminado (no se liquida)",IF(AJ185="Terminación anticipada",AJ185,IF(AND(AJ185="Terminación anticipada",I185&lt;&gt;"Otro",AN185=""),"Terminado en proceso de liquidación",IF(AND(TODAY()&gt;AH185,I185="Otro",AN185=""),"Terminado en proceso de liquidación",IF(AND(TODAY()&gt;AH185,I185="Orden de compra"),"Terminado (Orden de compra)",IF(TODAY()&gt;AH185,"Terminado (no se liquida)",IF(TODAY()&lt;=AH185,"En ejecución","En elaboración"))))))))))))</f>
        <v>Terminado (no se liquida)</v>
      </c>
      <c r="X185" s="57" t="s">
        <v>5509</v>
      </c>
      <c r="Y185" s="57" t="s">
        <v>3455</v>
      </c>
      <c r="Z185" s="57" t="s">
        <v>3709</v>
      </c>
      <c r="AA185" s="57" t="s">
        <v>3186</v>
      </c>
      <c r="AB185" s="61">
        <v>45370</v>
      </c>
      <c r="AC185" s="61">
        <v>45371</v>
      </c>
      <c r="AD185" s="61">
        <v>45458</v>
      </c>
      <c r="AE185" s="61" t="str">
        <f t="shared" si="17"/>
        <v>2 meses 27 días.</v>
      </c>
      <c r="AF185" s="61">
        <v>45534</v>
      </c>
      <c r="AG185" s="61" t="str">
        <f t="shared" si="24"/>
        <v>2 meses 15 días.</v>
      </c>
      <c r="AH185" s="61">
        <v>45534</v>
      </c>
      <c r="AI185" s="61" t="str">
        <f t="shared" si="25"/>
        <v>5 meses 11 días.</v>
      </c>
      <c r="AJ185" s="61" t="str">
        <f t="shared" si="19"/>
        <v>Término Ok</v>
      </c>
      <c r="AK185" s="57"/>
      <c r="AL185" s="57"/>
      <c r="AM185" s="56"/>
      <c r="AN185" s="61"/>
    </row>
    <row r="186" spans="1:40">
      <c r="A186" s="62">
        <v>2024</v>
      </c>
      <c r="B186" s="56" t="str">
        <f t="shared" si="26"/>
        <v>166-2024</v>
      </c>
      <c r="C186" s="56">
        <v>102497</v>
      </c>
      <c r="D186" s="56" t="s">
        <v>57</v>
      </c>
      <c r="E186" s="57" t="s">
        <v>3695</v>
      </c>
      <c r="F186" s="57" t="s">
        <v>3696</v>
      </c>
      <c r="G186" s="63" t="s">
        <v>97</v>
      </c>
      <c r="H186" s="57" t="s">
        <v>1168</v>
      </c>
      <c r="I186" s="57" t="s">
        <v>1169</v>
      </c>
      <c r="J186" s="61"/>
      <c r="K186" s="64"/>
      <c r="L186" s="57" t="s">
        <v>3697</v>
      </c>
      <c r="M186" s="56">
        <v>1979</v>
      </c>
      <c r="N186" s="157">
        <v>20200000</v>
      </c>
      <c r="O186" s="64">
        <f>1851666+5050000</f>
        <v>6901666</v>
      </c>
      <c r="P186" s="64">
        <v>5050000</v>
      </c>
      <c r="Q186" s="157">
        <f t="shared" si="16"/>
        <v>32151666</v>
      </c>
      <c r="R186" s="64">
        <v>5050000</v>
      </c>
      <c r="S186" s="64"/>
      <c r="T186" s="64"/>
      <c r="U186" s="56">
        <v>1</v>
      </c>
      <c r="V186" s="60" t="s">
        <v>1171</v>
      </c>
      <c r="W186" s="57" t="str">
        <f ca="1">IF(AB186="","En elaboración",IF(AC186="Sin iniciar","Suscrito",IF(AK186="Suspendido",AK186,IF(ISNUMBER(AN186),"Liquidado",IF(ISNUMBER(J186),"Cedido",IF(AN186="No aplica","Terminado (no se liquida)",IF(AJ186="Terminación anticipada",AJ186,IF(AND(AJ186="Terminación anticipada",I186&lt;&gt;"Otro",AN186=""),"Terminado en proceso de liquidación",IF(AND(TODAY()&gt;AH186,I186="Otro",AN186=""),"Terminado en proceso de liquidación",IF(AND(TODAY()&gt;AH186,I186="Orden de compra"),"Terminado (Orden de compra)",IF(TODAY()&gt;AH186,"Terminado (no se liquida)",IF(TODAY()&lt;=AH186,"En ejecución","En elaboración"))))))))))))</f>
        <v>Terminado (no se liquida)</v>
      </c>
      <c r="X186" s="57" t="s">
        <v>5510</v>
      </c>
      <c r="Y186" s="57" t="s">
        <v>3699</v>
      </c>
      <c r="Z186" s="57" t="s">
        <v>3700</v>
      </c>
      <c r="AA186" s="57" t="s">
        <v>1216</v>
      </c>
      <c r="AB186" s="61">
        <v>45366</v>
      </c>
      <c r="AC186" s="61">
        <v>45371</v>
      </c>
      <c r="AD186" s="61">
        <v>45458</v>
      </c>
      <c r="AE186" s="61" t="str">
        <f t="shared" si="17"/>
        <v>2 meses 27 días.</v>
      </c>
      <c r="AF186" s="61">
        <v>45534</v>
      </c>
      <c r="AG186" s="61" t="str">
        <f t="shared" si="24"/>
        <v>2 meses 15 días.</v>
      </c>
      <c r="AH186" s="61">
        <v>45534</v>
      </c>
      <c r="AI186" s="61" t="str">
        <f t="shared" si="25"/>
        <v>5 meses 11 días.</v>
      </c>
      <c r="AJ186" s="61" t="str">
        <f t="shared" si="19"/>
        <v>Término Ok</v>
      </c>
      <c r="AK186" s="57"/>
      <c r="AL186" s="57"/>
      <c r="AM186" s="56"/>
      <c r="AN186" s="61"/>
    </row>
    <row r="187" spans="1:40">
      <c r="A187" s="62">
        <v>2024</v>
      </c>
      <c r="B187" s="56" t="str">
        <f t="shared" si="26"/>
        <v>167-2024</v>
      </c>
      <c r="C187" s="56">
        <v>102647</v>
      </c>
      <c r="D187" s="56" t="s">
        <v>57</v>
      </c>
      <c r="E187" s="57" t="s">
        <v>3685</v>
      </c>
      <c r="F187" s="57" t="s">
        <v>3686</v>
      </c>
      <c r="G187" s="63" t="s">
        <v>97</v>
      </c>
      <c r="H187" s="57" t="s">
        <v>1168</v>
      </c>
      <c r="I187" s="57" t="s">
        <v>1169</v>
      </c>
      <c r="J187" s="61"/>
      <c r="K187" s="64"/>
      <c r="L187" s="57" t="s">
        <v>3687</v>
      </c>
      <c r="M187" s="56">
        <v>1970</v>
      </c>
      <c r="N187" s="157">
        <v>32000000</v>
      </c>
      <c r="O187" s="64">
        <v>0</v>
      </c>
      <c r="P187" s="64">
        <v>0</v>
      </c>
      <c r="Q187" s="157">
        <f t="shared" si="16"/>
        <v>32000000</v>
      </c>
      <c r="R187" s="64">
        <v>8000000</v>
      </c>
      <c r="S187" s="64"/>
      <c r="T187" s="64"/>
      <c r="U187" s="56">
        <v>1</v>
      </c>
      <c r="V187" s="60" t="s">
        <v>1171</v>
      </c>
      <c r="W187" s="57" t="str">
        <f ca="1">IF(AB187="","En elaboración",IF(AC187="Sin iniciar","Suscrito",IF(AK187="Suspendido",AK187,IF(ISNUMBER(AN187),"Liquidado",IF(ISNUMBER(J187),"Cedido",IF(AN187="No aplica","Terminado (no se liquida)",IF(AJ187="Terminación anticipada",AJ187,IF(AND(AJ187="Terminación anticipada",I187&lt;&gt;"Otro",AN187=""),"Terminado en proceso de liquidación",IF(AND(TODAY()&gt;AH187,I187="Otro",AN187=""),"Terminado en proceso de liquidación",IF(AND(TODAY()&gt;AH187,I187="Orden de compra"),"Terminado (Orden de compra)",IF(TODAY()&gt;AH187,"Terminado (no se liquida)",IF(TODAY()&lt;=AH187,"En ejecución","En elaboración"))))))))))))</f>
        <v>Terminado (no se liquida)</v>
      </c>
      <c r="X187" s="57" t="s">
        <v>5511</v>
      </c>
      <c r="Y187" s="57" t="s">
        <v>3688</v>
      </c>
      <c r="Z187" s="57" t="s">
        <v>3689</v>
      </c>
      <c r="AA187" s="57" t="s">
        <v>72</v>
      </c>
      <c r="AB187" s="61">
        <v>45366</v>
      </c>
      <c r="AC187" s="61">
        <v>45371</v>
      </c>
      <c r="AD187" s="61">
        <v>45458</v>
      </c>
      <c r="AE187" s="61" t="str">
        <f t="shared" si="17"/>
        <v>2 meses 27 días.</v>
      </c>
      <c r="AF187" s="61">
        <v>45492</v>
      </c>
      <c r="AG187" s="61" t="str">
        <f t="shared" si="24"/>
        <v>1 meses 4 días.</v>
      </c>
      <c r="AH187" s="61">
        <v>45492</v>
      </c>
      <c r="AI187" s="61" t="str">
        <f t="shared" si="25"/>
        <v xml:space="preserve">4 meses </v>
      </c>
      <c r="AJ187" s="61" t="str">
        <f t="shared" si="19"/>
        <v>Término Ok</v>
      </c>
      <c r="AK187" s="57"/>
      <c r="AL187" s="57"/>
      <c r="AM187" s="56"/>
      <c r="AN187" s="61"/>
    </row>
    <row r="188" spans="1:40">
      <c r="A188" s="62">
        <v>2024</v>
      </c>
      <c r="B188" s="56" t="str">
        <f t="shared" si="26"/>
        <v>168-2024</v>
      </c>
      <c r="C188" s="56">
        <v>102753</v>
      </c>
      <c r="D188" s="56" t="s">
        <v>57</v>
      </c>
      <c r="E188" s="57" t="s">
        <v>3676</v>
      </c>
      <c r="F188" s="57" t="s">
        <v>3677</v>
      </c>
      <c r="G188" s="63" t="s">
        <v>97</v>
      </c>
      <c r="H188" s="57" t="s">
        <v>1168</v>
      </c>
      <c r="I188" s="57" t="s">
        <v>1211</v>
      </c>
      <c r="J188" s="61"/>
      <c r="K188" s="64"/>
      <c r="L188" s="57" t="s">
        <v>3678</v>
      </c>
      <c r="M188" s="56">
        <v>1978</v>
      </c>
      <c r="N188" s="157">
        <v>12000000</v>
      </c>
      <c r="O188" s="64">
        <f>4000000+2000000</f>
        <v>6000000</v>
      </c>
      <c r="P188" s="64">
        <v>0</v>
      </c>
      <c r="Q188" s="157">
        <f t="shared" si="16"/>
        <v>18000000</v>
      </c>
      <c r="R188" s="64">
        <v>4000000</v>
      </c>
      <c r="S188" s="64"/>
      <c r="T188" s="64"/>
      <c r="U188" s="56">
        <v>1</v>
      </c>
      <c r="V188" s="60" t="s">
        <v>1171</v>
      </c>
      <c r="W188" s="57" t="str">
        <f ca="1">IF(AB188="","En elaboración",IF(AC188="Sin iniciar","Suscrito",IF(AK188="Suspendido",AK188,IF(ISNUMBER(AN188),"Liquidado",IF(ISNUMBER(J188),"Cedido",IF(AN188="No aplica","Terminado (no se liquida)",IF(AJ188="Terminación anticipada",AJ188,IF(AND(AJ188="Terminación anticipada",I188&lt;&gt;"Otro",AN188=""),"Terminado en proceso de liquidación",IF(AND(TODAY()&gt;AH188,I188="Otro",AN188=""),"Terminado en proceso de liquidación",IF(AND(TODAY()&gt;AH188,I188="Orden de compra"),"Terminado (Orden de compra)",IF(TODAY()&gt;AH188,"Terminado (no se liquida)",IF(TODAY()&lt;=AH188,"En ejecución","En elaboración"))))))))))))</f>
        <v>Terminado (no se liquida)</v>
      </c>
      <c r="X188" s="57" t="s">
        <v>5512</v>
      </c>
      <c r="Y188" s="57" t="s">
        <v>3679</v>
      </c>
      <c r="Z188" s="57" t="s">
        <v>3680</v>
      </c>
      <c r="AA188" s="57" t="s">
        <v>161</v>
      </c>
      <c r="AB188" s="61">
        <v>45369</v>
      </c>
      <c r="AC188" s="61">
        <v>45383</v>
      </c>
      <c r="AD188" s="61">
        <v>45458</v>
      </c>
      <c r="AE188" s="61" t="str">
        <f t="shared" si="17"/>
        <v>2 meses 15 días.</v>
      </c>
      <c r="AF188" s="61">
        <v>45519</v>
      </c>
      <c r="AG188" s="61" t="str">
        <f t="shared" si="24"/>
        <v xml:space="preserve">2 meses </v>
      </c>
      <c r="AH188" s="61">
        <v>45519</v>
      </c>
      <c r="AI188" s="61"/>
      <c r="AJ188" s="61" t="str">
        <f t="shared" si="19"/>
        <v>Término Ok</v>
      </c>
      <c r="AK188" s="57"/>
      <c r="AL188" s="57"/>
      <c r="AM188" s="56"/>
      <c r="AN188" s="61"/>
    </row>
    <row r="189" spans="1:40">
      <c r="A189" s="62">
        <v>2024</v>
      </c>
      <c r="B189" s="56" t="str">
        <f t="shared" si="26"/>
        <v>169-2024</v>
      </c>
      <c r="C189" s="56">
        <v>102454</v>
      </c>
      <c r="D189" s="56" t="s">
        <v>57</v>
      </c>
      <c r="E189" s="57" t="s">
        <v>3667</v>
      </c>
      <c r="F189" s="57" t="s">
        <v>3668</v>
      </c>
      <c r="G189" s="63" t="s">
        <v>97</v>
      </c>
      <c r="H189" s="57" t="s">
        <v>1168</v>
      </c>
      <c r="I189" s="57" t="s">
        <v>1211</v>
      </c>
      <c r="J189" s="61"/>
      <c r="K189" s="64"/>
      <c r="L189" s="63" t="s">
        <v>3669</v>
      </c>
      <c r="M189" s="56">
        <v>1978</v>
      </c>
      <c r="N189" s="157">
        <v>9945000</v>
      </c>
      <c r="O189" s="64">
        <v>2550000</v>
      </c>
      <c r="P189" s="64">
        <v>0</v>
      </c>
      <c r="Q189" s="157">
        <f t="shared" si="16"/>
        <v>12495000</v>
      </c>
      <c r="R189" s="64">
        <v>2550000</v>
      </c>
      <c r="S189" s="64"/>
      <c r="T189" s="64"/>
      <c r="U189" s="56">
        <v>1</v>
      </c>
      <c r="V189" s="60" t="s">
        <v>1171</v>
      </c>
      <c r="W189" s="57" t="str">
        <f ca="1">IF(AB189="","En elaboración",IF(AC189="Sin iniciar","Suscrito",IF(AK189="Suspendido",AK189,IF(ISNUMBER(AN189),"Liquidado",IF(ISNUMBER(J189),"Cedido",IF(AN189="No aplica","Terminado (no se liquida)",IF(AJ189="Terminación anticipada",AJ189,IF(AND(AJ189="Terminación anticipada",I189&lt;&gt;"Otro",AN189=""),"Terminado en proceso de liquidación",IF(AND(TODAY()&gt;AH189,I189="Otro",AN189=""),"Terminado en proceso de liquidación",IF(AND(TODAY()&gt;AH189,I189="Orden de compra"),"Terminado (Orden de compra)",IF(TODAY()&gt;AH189,"Terminado (no se liquida)",IF(TODAY()&lt;=AH189,"En ejecución","En elaboración"))))))))))))</f>
        <v>Terminado (no se liquida)</v>
      </c>
      <c r="X189" s="57" t="s">
        <v>5513</v>
      </c>
      <c r="Y189" s="57" t="s">
        <v>3670</v>
      </c>
      <c r="Z189" s="57" t="s">
        <v>3671</v>
      </c>
      <c r="AA189" s="57" t="s">
        <v>2105</v>
      </c>
      <c r="AB189" s="61">
        <v>45367</v>
      </c>
      <c r="AC189" s="61">
        <v>45383</v>
      </c>
      <c r="AD189" s="61">
        <v>45458</v>
      </c>
      <c r="AE189" s="61" t="str">
        <f t="shared" si="17"/>
        <v>2 meses 15 días.</v>
      </c>
      <c r="AF189" s="61">
        <v>45531</v>
      </c>
      <c r="AG189" s="61" t="str">
        <f t="shared" si="24"/>
        <v>2 meses 12 días.</v>
      </c>
      <c r="AH189" s="61">
        <v>45531</v>
      </c>
      <c r="AI189" s="61"/>
      <c r="AJ189" s="61" t="str">
        <f t="shared" si="19"/>
        <v>Término Ok</v>
      </c>
      <c r="AK189" s="57"/>
      <c r="AL189" s="57"/>
      <c r="AM189" s="56"/>
      <c r="AN189" s="61"/>
    </row>
    <row r="190" spans="1:40">
      <c r="A190" s="62">
        <v>2024</v>
      </c>
      <c r="B190" s="56" t="str">
        <f t="shared" si="26"/>
        <v>170-2024</v>
      </c>
      <c r="C190" s="56">
        <v>103566</v>
      </c>
      <c r="D190" s="56" t="s">
        <v>57</v>
      </c>
      <c r="E190" s="57" t="s">
        <v>3657</v>
      </c>
      <c r="F190" s="63" t="s">
        <v>3658</v>
      </c>
      <c r="G190" s="63" t="s">
        <v>97</v>
      </c>
      <c r="H190" s="57" t="s">
        <v>1168</v>
      </c>
      <c r="I190" s="57" t="s">
        <v>1169</v>
      </c>
      <c r="J190" s="61"/>
      <c r="K190" s="64"/>
      <c r="L190" s="63" t="s">
        <v>3659</v>
      </c>
      <c r="M190" s="56">
        <v>1979</v>
      </c>
      <c r="N190" s="157">
        <v>20200000</v>
      </c>
      <c r="O190" s="64">
        <v>0</v>
      </c>
      <c r="P190" s="64">
        <v>0</v>
      </c>
      <c r="Q190" s="157">
        <f t="shared" si="16"/>
        <v>20200000</v>
      </c>
      <c r="R190" s="64">
        <v>5050000</v>
      </c>
      <c r="S190" s="64"/>
      <c r="T190" s="64"/>
      <c r="U190" s="56">
        <v>5</v>
      </c>
      <c r="V190" s="60" t="s">
        <v>1171</v>
      </c>
      <c r="W190" s="57" t="str">
        <f ca="1">IF(AB190="","En elaboración",IF(AC190="Sin iniciar","Suscrito",IF(AK190="Suspendido",AK190,IF(ISNUMBER(AN190),"Liquidado",IF(ISNUMBER(J190),"Cedido",IF(AN190="No aplica","Terminado (no se liquida)",IF(AJ190="Terminación anticipada",AJ190,IF(AND(AJ190="Terminación anticipada",I190&lt;&gt;"Otro",AN190=""),"Terminado en proceso de liquidación",IF(AND(TODAY()&gt;AH190,I190="Otro",AN190=""),"Terminado en proceso de liquidación",IF(AND(TODAY()&gt;AH190,I190="Orden de compra"),"Terminado (Orden de compra)",IF(TODAY()&gt;AH190,"Terminado (no se liquida)",IF(TODAY()&lt;=AH190,"En ejecución","En elaboración"))))))))))))</f>
        <v>Terminado (no se liquida)</v>
      </c>
      <c r="X190" s="57" t="s">
        <v>5514</v>
      </c>
      <c r="Y190" s="63" t="s">
        <v>3660</v>
      </c>
      <c r="Z190" s="63" t="s">
        <v>3661</v>
      </c>
      <c r="AA190" s="57" t="s">
        <v>1451</v>
      </c>
      <c r="AB190" s="61">
        <v>45373</v>
      </c>
      <c r="AC190" s="61">
        <v>45384</v>
      </c>
      <c r="AD190" s="61">
        <v>45458</v>
      </c>
      <c r="AE190" s="61" t="str">
        <f t="shared" si="17"/>
        <v>2 meses 14 días.</v>
      </c>
      <c r="AF190" s="61">
        <v>45505</v>
      </c>
      <c r="AG190" s="61" t="str">
        <f t="shared" si="24"/>
        <v>1 meses 17 días.</v>
      </c>
      <c r="AH190" s="61">
        <v>45505</v>
      </c>
      <c r="AI190" s="61" t="str">
        <f t="shared" ref="AI190:AI202" si="27">IF(AC190="Sin iniciar","",IF(DATEDIF(AC190,AH190+1-AM190,"y")=0,"",DATEDIF(AC190,AH190+1-AM190,"y")&amp;" años ")&amp;IF(DATEDIF(AC190,AH190+1-AM190,"ym")=0,"",DATEDIF(AC190,AH190+1-AM190,"ym")&amp;" meses ")&amp;IF(DATEDIF(AC190,AH190+1-AM190,"md")=0,"",DATEDIF(AC190,AH190+1-AM190,"md")&amp;" días."))</f>
        <v xml:space="preserve">4 meses </v>
      </c>
      <c r="AJ190" s="61" t="str">
        <f t="shared" si="19"/>
        <v>Término Ok</v>
      </c>
      <c r="AK190" s="57"/>
      <c r="AL190" s="57"/>
      <c r="AM190" s="56"/>
      <c r="AN190" s="61"/>
    </row>
    <row r="191" spans="1:40">
      <c r="A191" s="62">
        <v>2024</v>
      </c>
      <c r="B191" s="56" t="str">
        <f t="shared" si="26"/>
        <v>171-2024</v>
      </c>
      <c r="C191" s="56">
        <v>102718</v>
      </c>
      <c r="D191" s="56" t="s">
        <v>57</v>
      </c>
      <c r="E191" s="57" t="s">
        <v>3646</v>
      </c>
      <c r="F191" s="57" t="s">
        <v>3647</v>
      </c>
      <c r="G191" s="63" t="s">
        <v>97</v>
      </c>
      <c r="H191" s="57" t="s">
        <v>1168</v>
      </c>
      <c r="I191" s="57" t="s">
        <v>1211</v>
      </c>
      <c r="J191" s="61"/>
      <c r="K191" s="64"/>
      <c r="L191" s="57" t="s">
        <v>3648</v>
      </c>
      <c r="M191" s="56">
        <v>1978</v>
      </c>
      <c r="N191" s="157">
        <v>8840000</v>
      </c>
      <c r="O191" s="64">
        <v>0</v>
      </c>
      <c r="P191" s="64">
        <v>0</v>
      </c>
      <c r="Q191" s="157">
        <f t="shared" si="16"/>
        <v>8840000</v>
      </c>
      <c r="R191" s="64">
        <v>2550000</v>
      </c>
      <c r="S191" s="64"/>
      <c r="T191" s="64"/>
      <c r="U191" s="56">
        <v>1</v>
      </c>
      <c r="V191" s="60" t="s">
        <v>1171</v>
      </c>
      <c r="W191" s="57" t="str">
        <f ca="1">IF(AB191="","En elaboración",IF(AC191="Sin iniciar","Suscrito",IF(AK191="Suspendido",AK191,IF(ISNUMBER(AN191),"Liquidado",IF(ISNUMBER(J191),"Cedido",IF(AN191="No aplica","Terminado (no se liquida)",IF(AJ191="Terminación anticipada",AJ191,IF(AND(AJ191="Terminación anticipada",I191&lt;&gt;"Otro",AN191=""),"Terminado en proceso de liquidación",IF(AND(TODAY()&gt;AH191,I191="Otro",AN191=""),"Terminado en proceso de liquidación",IF(AND(TODAY()&gt;AH191,I191="Orden de compra"),"Terminado (Orden de compra)",IF(TODAY()&gt;AH191,"Terminado (no se liquida)",IF(TODAY()&lt;=AH191,"En ejecución","En elaboración"))))))))))))</f>
        <v>Terminado (no se liquida)</v>
      </c>
      <c r="X191" s="57"/>
      <c r="Y191" s="57" t="s">
        <v>3649</v>
      </c>
      <c r="Z191" s="57" t="s">
        <v>3650</v>
      </c>
      <c r="AA191" s="57" t="s">
        <v>1374</v>
      </c>
      <c r="AB191" s="61">
        <v>45367</v>
      </c>
      <c r="AC191" s="61">
        <v>45370</v>
      </c>
      <c r="AD191" s="61">
        <v>45458</v>
      </c>
      <c r="AE191" s="61" t="str">
        <f t="shared" si="17"/>
        <v>2 meses 28 días.</v>
      </c>
      <c r="AF191" s="61">
        <v>45458</v>
      </c>
      <c r="AG191" s="61"/>
      <c r="AH191" s="61">
        <v>45458</v>
      </c>
      <c r="AI191" s="61" t="str">
        <f t="shared" si="27"/>
        <v>2 meses 28 días.</v>
      </c>
      <c r="AJ191" s="61" t="str">
        <f t="shared" si="19"/>
        <v>Término Ok</v>
      </c>
      <c r="AK191" s="57"/>
      <c r="AL191" s="57"/>
      <c r="AM191" s="56"/>
      <c r="AN191" s="61"/>
    </row>
    <row r="192" spans="1:40">
      <c r="A192" s="62">
        <v>2024</v>
      </c>
      <c r="B192" s="56" t="str">
        <f t="shared" si="26"/>
        <v>172-2024</v>
      </c>
      <c r="C192" s="56">
        <v>102401</v>
      </c>
      <c r="D192" s="56" t="s">
        <v>57</v>
      </c>
      <c r="E192" s="57" t="s">
        <v>3637</v>
      </c>
      <c r="F192" s="57" t="s">
        <v>3638</v>
      </c>
      <c r="G192" s="63" t="s">
        <v>97</v>
      </c>
      <c r="H192" s="57" t="s">
        <v>1168</v>
      </c>
      <c r="I192" s="57" t="s">
        <v>1169</v>
      </c>
      <c r="J192" s="61"/>
      <c r="K192" s="64"/>
      <c r="L192" s="57" t="s">
        <v>3639</v>
      </c>
      <c r="M192" s="56">
        <v>1978</v>
      </c>
      <c r="N192" s="157">
        <v>20200000</v>
      </c>
      <c r="O192" s="64">
        <v>5050000</v>
      </c>
      <c r="P192" s="64">
        <v>0</v>
      </c>
      <c r="Q192" s="157">
        <f t="shared" si="16"/>
        <v>25250000</v>
      </c>
      <c r="R192" s="64">
        <v>5050000</v>
      </c>
      <c r="S192" s="64"/>
      <c r="T192" s="64"/>
      <c r="U192" s="56">
        <v>1</v>
      </c>
      <c r="V192" s="60" t="s">
        <v>1171</v>
      </c>
      <c r="W192" s="57" t="str">
        <f ca="1">IF(AB192="","En elaboración",IF(AC192="Sin iniciar","Suscrito",IF(AK192="Suspendido",AK192,IF(ISNUMBER(AN192),"Liquidado",IF(ISNUMBER(J192),"Cedido",IF(AN192="No aplica","Terminado (no se liquida)",IF(AJ192="Terminación anticipada",AJ192,IF(AND(AJ192="Terminación anticipada",I192&lt;&gt;"Otro",AN192=""),"Terminado en proceso de liquidación",IF(AND(TODAY()&gt;AH192,I192="Otro",AN192=""),"Terminado en proceso de liquidación",IF(AND(TODAY()&gt;AH192,I192="Orden de compra"),"Terminado (Orden de compra)",IF(TODAY()&gt;AH192,"Terminado (no se liquida)",IF(TODAY()&lt;=AH192,"En ejecución","En elaboración"))))))))))))</f>
        <v>Terminado (no se liquida)</v>
      </c>
      <c r="X192" s="57" t="s">
        <v>5515</v>
      </c>
      <c r="Y192" s="57" t="s">
        <v>3640</v>
      </c>
      <c r="Z192" s="63" t="s">
        <v>3641</v>
      </c>
      <c r="AA192" s="57" t="s">
        <v>89</v>
      </c>
      <c r="AB192" s="61">
        <v>45370</v>
      </c>
      <c r="AC192" s="61">
        <v>45370</v>
      </c>
      <c r="AD192" s="61">
        <v>45458</v>
      </c>
      <c r="AE192" s="61" t="str">
        <f t="shared" si="17"/>
        <v>2 meses 28 días.</v>
      </c>
      <c r="AF192" s="61">
        <v>45538</v>
      </c>
      <c r="AG192" s="61" t="str">
        <f t="shared" ref="AG192:AG255" si="28">IF(AD192="Sin iniciar","",IF(DATEDIF(AD192,AF192-AM192,"y")=0,"",DATEDIF(AD192,AF192-AM192,"y")&amp;" años ")&amp;IF(DATEDIF(AD192,AF192-AM192,"ym")=0,"",DATEDIF(AD192,AF192-AM192,"ym")&amp;" meses ")&amp;IF(DATEDIF(AD192,AF192-AM192,"md")=0,"",DATEDIF(AD192,AF192-AM192,"md")&amp;" días."))</f>
        <v>2 meses 19 días.</v>
      </c>
      <c r="AH192" s="61">
        <v>45538</v>
      </c>
      <c r="AI192" s="61" t="str">
        <f t="shared" si="27"/>
        <v>5 meses 16 días.</v>
      </c>
      <c r="AJ192" s="61" t="str">
        <f t="shared" si="19"/>
        <v>Término Ok</v>
      </c>
      <c r="AK192" s="57"/>
      <c r="AL192" s="57"/>
      <c r="AM192" s="56"/>
      <c r="AN192" s="61"/>
    </row>
    <row r="193" spans="1:40">
      <c r="A193" s="62">
        <v>2024</v>
      </c>
      <c r="B193" s="56" t="str">
        <f t="shared" si="26"/>
        <v>173-2024</v>
      </c>
      <c r="C193" s="56">
        <v>102344</v>
      </c>
      <c r="D193" s="56" t="s">
        <v>57</v>
      </c>
      <c r="E193" s="57" t="s">
        <v>3628</v>
      </c>
      <c r="F193" s="57" t="s">
        <v>3629</v>
      </c>
      <c r="G193" s="63" t="s">
        <v>97</v>
      </c>
      <c r="H193" s="57" t="s">
        <v>1168</v>
      </c>
      <c r="I193" s="57" t="s">
        <v>1169</v>
      </c>
      <c r="J193" s="61"/>
      <c r="K193" s="64"/>
      <c r="L193" s="57" t="s">
        <v>3630</v>
      </c>
      <c r="M193" s="56">
        <v>1953</v>
      </c>
      <c r="N193" s="157">
        <v>16000000</v>
      </c>
      <c r="O193" s="64">
        <v>0</v>
      </c>
      <c r="P193" s="64">
        <v>0</v>
      </c>
      <c r="Q193" s="157">
        <f t="shared" si="16"/>
        <v>16000000</v>
      </c>
      <c r="R193" s="64">
        <v>4000000</v>
      </c>
      <c r="S193" s="64"/>
      <c r="T193" s="64"/>
      <c r="U193" s="56">
        <v>1</v>
      </c>
      <c r="V193" s="60" t="s">
        <v>1171</v>
      </c>
      <c r="W193" s="57" t="str">
        <f ca="1">IF(AB193="","En elaboración",IF(AC193="Sin iniciar","Suscrito",IF(AK193="Suspendido",AK193,IF(ISNUMBER(AN193),"Liquidado",IF(ISNUMBER(J193),"Cedido",IF(AN193="No aplica","Terminado (no se liquida)",IF(AJ193="Terminación anticipada",AJ193,IF(AND(AJ193="Terminación anticipada",I193&lt;&gt;"Otro",AN193=""),"Terminado en proceso de liquidación",IF(AND(TODAY()&gt;AH193,I193="Otro",AN193=""),"Terminado en proceso de liquidación",IF(AND(TODAY()&gt;AH193,I193="Orden de compra"),"Terminado (Orden de compra)",IF(TODAY()&gt;AH193,"Terminado (no se liquida)",IF(TODAY()&lt;=AH193,"En ejecución","En elaboración"))))))))))))</f>
        <v>Terminado (no se liquida)</v>
      </c>
      <c r="X193" s="57" t="s">
        <v>5516</v>
      </c>
      <c r="Y193" s="57" t="s">
        <v>3631</v>
      </c>
      <c r="Z193" s="63" t="s">
        <v>3632</v>
      </c>
      <c r="AA193" s="57" t="s">
        <v>633</v>
      </c>
      <c r="AB193" s="61">
        <v>45370</v>
      </c>
      <c r="AC193" s="61">
        <v>45383</v>
      </c>
      <c r="AD193" s="61">
        <v>45457</v>
      </c>
      <c r="AE193" s="61" t="str">
        <f t="shared" si="17"/>
        <v>2 meses 14 días.</v>
      </c>
      <c r="AF193" s="61">
        <v>45503</v>
      </c>
      <c r="AG193" s="61" t="str">
        <f t="shared" si="28"/>
        <v>1 meses 16 días.</v>
      </c>
      <c r="AH193" s="61">
        <v>45503</v>
      </c>
      <c r="AI193" s="61" t="str">
        <f t="shared" si="27"/>
        <v>3 meses 30 días.</v>
      </c>
      <c r="AJ193" s="61" t="str">
        <f t="shared" si="19"/>
        <v>Término Ok</v>
      </c>
      <c r="AK193" s="57"/>
      <c r="AL193" s="57"/>
      <c r="AM193" s="56"/>
      <c r="AN193" s="61"/>
    </row>
    <row r="194" spans="1:40">
      <c r="A194" s="62">
        <v>2024</v>
      </c>
      <c r="B194" s="56" t="str">
        <f t="shared" si="26"/>
        <v>174-2024</v>
      </c>
      <c r="C194" s="56">
        <v>102863</v>
      </c>
      <c r="D194" s="56" t="s">
        <v>57</v>
      </c>
      <c r="E194" s="57" t="s">
        <v>3617</v>
      </c>
      <c r="F194" s="57" t="s">
        <v>3618</v>
      </c>
      <c r="G194" s="63" t="s">
        <v>97</v>
      </c>
      <c r="H194" s="57" t="s">
        <v>1168</v>
      </c>
      <c r="I194" s="57" t="s">
        <v>1169</v>
      </c>
      <c r="J194" s="61"/>
      <c r="K194" s="64"/>
      <c r="L194" s="63" t="s">
        <v>3619</v>
      </c>
      <c r="M194" s="56">
        <v>1967</v>
      </c>
      <c r="N194" s="157">
        <v>21000000</v>
      </c>
      <c r="O194" s="64">
        <v>0</v>
      </c>
      <c r="P194" s="64">
        <v>0</v>
      </c>
      <c r="Q194" s="157">
        <f t="shared" si="16"/>
        <v>21000000</v>
      </c>
      <c r="R194" s="64">
        <v>7000000</v>
      </c>
      <c r="S194" s="64"/>
      <c r="T194" s="64"/>
      <c r="U194" s="56">
        <v>1</v>
      </c>
      <c r="V194" s="60" t="s">
        <v>1171</v>
      </c>
      <c r="W194" s="57" t="str">
        <f ca="1">IF(AB194="","En elaboración",IF(AC194="Sin iniciar","Suscrito",IF(AK194="Suspendido",AK194,IF(ISNUMBER(AN194),"Liquidado",IF(ISNUMBER(J194),"Cedido",IF(AN194="No aplica","Terminado (no se liquida)",IF(AJ194="Terminación anticipada",AJ194,IF(AND(AJ194="Terminación anticipada",I194&lt;&gt;"Otro",AN194=""),"Terminado en proceso de liquidación",IF(AND(TODAY()&gt;AH194,I194="Otro",AN194=""),"Terminado en proceso de liquidación",IF(AND(TODAY()&gt;AH194,I194="Orden de compra"),"Terminado (Orden de compra)",IF(TODAY()&gt;AH194,"Terminado (no se liquida)",IF(TODAY()&lt;=AH194,"En ejecución","En elaboración"))))))))))))</f>
        <v>Terminado (no se liquida)</v>
      </c>
      <c r="X194" s="57" t="s">
        <v>3620</v>
      </c>
      <c r="Y194" s="57" t="s">
        <v>3621</v>
      </c>
      <c r="Z194" s="57" t="s">
        <v>3622</v>
      </c>
      <c r="AA194" s="57" t="s">
        <v>445</v>
      </c>
      <c r="AB194" s="61">
        <v>45370</v>
      </c>
      <c r="AC194" s="61">
        <v>45372</v>
      </c>
      <c r="AD194" s="61">
        <v>45458</v>
      </c>
      <c r="AE194" s="61" t="str">
        <f t="shared" si="17"/>
        <v>2 meses 26 días.</v>
      </c>
      <c r="AF194" s="61">
        <v>45458</v>
      </c>
      <c r="AG194" s="61" t="str">
        <f t="shared" si="28"/>
        <v/>
      </c>
      <c r="AH194" s="61">
        <v>45458</v>
      </c>
      <c r="AI194" s="61" t="str">
        <f t="shared" si="27"/>
        <v>2 meses 26 días.</v>
      </c>
      <c r="AJ194" s="61" t="str">
        <f t="shared" si="19"/>
        <v>Término Ok</v>
      </c>
      <c r="AK194" s="57"/>
      <c r="AL194" s="57"/>
      <c r="AM194" s="56"/>
      <c r="AN194" s="61"/>
    </row>
    <row r="195" spans="1:40">
      <c r="A195" s="62">
        <v>2024</v>
      </c>
      <c r="B195" s="56" t="str">
        <f t="shared" si="26"/>
        <v>175-2024</v>
      </c>
      <c r="C195" s="56">
        <v>102605</v>
      </c>
      <c r="D195" s="56" t="s">
        <v>57</v>
      </c>
      <c r="E195" s="57" t="s">
        <v>3605</v>
      </c>
      <c r="F195" s="57" t="s">
        <v>3606</v>
      </c>
      <c r="G195" s="63" t="s">
        <v>97</v>
      </c>
      <c r="H195" s="57" t="s">
        <v>1168</v>
      </c>
      <c r="I195" s="57" t="s">
        <v>1169</v>
      </c>
      <c r="J195" s="61"/>
      <c r="K195" s="64"/>
      <c r="L195" s="57" t="s">
        <v>3607</v>
      </c>
      <c r="M195" s="56">
        <v>1971</v>
      </c>
      <c r="N195" s="157">
        <v>28000000</v>
      </c>
      <c r="O195" s="64">
        <v>0</v>
      </c>
      <c r="P195" s="64">
        <v>0</v>
      </c>
      <c r="Q195" s="157">
        <f t="shared" si="16"/>
        <v>28000000</v>
      </c>
      <c r="R195" s="64">
        <v>7000000</v>
      </c>
      <c r="S195" s="64"/>
      <c r="T195" s="64"/>
      <c r="U195" s="56">
        <v>5</v>
      </c>
      <c r="V195" s="60" t="s">
        <v>1171</v>
      </c>
      <c r="W195" s="57" t="str">
        <f ca="1">IF(AB195="","En elaboración",IF(AC195="Sin iniciar","Suscrito",IF(AK195="Suspendido",AK195,IF(ISNUMBER(AN195),"Liquidado",IF(ISNUMBER(J195),"Cedido",IF(AN195="No aplica","Terminado (no se liquida)",IF(AJ195="Terminación anticipada",AJ195,IF(AND(AJ195="Terminación anticipada",I195&lt;&gt;"Otro",AN195=""),"Terminado en proceso de liquidación",IF(AND(TODAY()&gt;AH195,I195="Otro",AN195=""),"Terminado en proceso de liquidación",IF(AND(TODAY()&gt;AH195,I195="Orden de compra"),"Terminado (Orden de compra)",IF(TODAY()&gt;AH195,"Terminado (no se liquida)",IF(TODAY()&lt;=AH195,"En ejecución","En elaboración"))))))))))))</f>
        <v>Terminado (no se liquida)</v>
      </c>
      <c r="X195" s="57" t="s">
        <v>5517</v>
      </c>
      <c r="Y195" s="57" t="s">
        <v>3608</v>
      </c>
      <c r="Z195" s="57" t="s">
        <v>3609</v>
      </c>
      <c r="AA195" s="57" t="s">
        <v>404</v>
      </c>
      <c r="AB195" s="61">
        <v>45370</v>
      </c>
      <c r="AC195" s="61">
        <v>45371</v>
      </c>
      <c r="AD195" s="61">
        <v>45458</v>
      </c>
      <c r="AE195" s="61" t="str">
        <f t="shared" si="17"/>
        <v>2 meses 27 días.</v>
      </c>
      <c r="AF195" s="61">
        <v>45492</v>
      </c>
      <c r="AG195" s="61" t="str">
        <f t="shared" si="28"/>
        <v>1 meses 4 días.</v>
      </c>
      <c r="AH195" s="61">
        <v>45492</v>
      </c>
      <c r="AI195" s="61" t="str">
        <f t="shared" si="27"/>
        <v xml:space="preserve">4 meses </v>
      </c>
      <c r="AJ195" s="61" t="str">
        <f t="shared" si="19"/>
        <v>Término Ok</v>
      </c>
      <c r="AK195" s="57"/>
      <c r="AL195" s="57"/>
      <c r="AM195" s="56"/>
      <c r="AN195" s="61"/>
    </row>
    <row r="196" spans="1:40">
      <c r="A196" s="62">
        <v>2024</v>
      </c>
      <c r="B196" s="56" t="str">
        <f t="shared" si="26"/>
        <v>176-2024</v>
      </c>
      <c r="C196" s="56">
        <v>102865</v>
      </c>
      <c r="D196" s="56" t="s">
        <v>57</v>
      </c>
      <c r="E196" s="57" t="s">
        <v>3595</v>
      </c>
      <c r="F196" s="57" t="s">
        <v>3596</v>
      </c>
      <c r="G196" s="63" t="s">
        <v>97</v>
      </c>
      <c r="H196" s="57" t="s">
        <v>1168</v>
      </c>
      <c r="I196" s="57" t="s">
        <v>1169</v>
      </c>
      <c r="J196" s="61"/>
      <c r="K196" s="64"/>
      <c r="L196" s="63" t="s">
        <v>3597</v>
      </c>
      <c r="M196" s="56">
        <v>1967</v>
      </c>
      <c r="N196" s="157">
        <v>17500000</v>
      </c>
      <c r="O196" s="64">
        <v>8400000</v>
      </c>
      <c r="P196" s="64">
        <v>0</v>
      </c>
      <c r="Q196" s="157">
        <f t="shared" si="16"/>
        <v>25900000</v>
      </c>
      <c r="R196" s="64">
        <v>7000000</v>
      </c>
      <c r="S196" s="64"/>
      <c r="T196" s="64"/>
      <c r="U196" s="56">
        <v>1</v>
      </c>
      <c r="V196" s="60" t="s">
        <v>1171</v>
      </c>
      <c r="W196" s="57" t="str">
        <f ca="1">IF(AB196="","En elaboración",IF(AC196="Sin iniciar","Suscrito",IF(AK196="Suspendido",AK196,IF(ISNUMBER(AN196),"Liquidado",IF(ISNUMBER(J196),"Cedido",IF(AN196="No aplica","Terminado (no se liquida)",IF(AJ196="Terminación anticipada",AJ196,IF(AND(AJ196="Terminación anticipada",I196&lt;&gt;"Otro",AN196=""),"Terminado en proceso de liquidación",IF(AND(TODAY()&gt;AH196,I196="Otro",AN196=""),"Terminado en proceso de liquidación",IF(AND(TODAY()&gt;AH196,I196="Orden de compra"),"Terminado (Orden de compra)",IF(TODAY()&gt;AH196,"Terminado (no se liquida)",IF(TODAY()&lt;=AH196,"En ejecución","En elaboración"))))))))))))</f>
        <v>Terminado (no se liquida)</v>
      </c>
      <c r="X196" s="57" t="s">
        <v>5518</v>
      </c>
      <c r="Y196" s="57" t="s">
        <v>3598</v>
      </c>
      <c r="Z196" s="63" t="s">
        <v>3599</v>
      </c>
      <c r="AA196" s="57" t="s">
        <v>445</v>
      </c>
      <c r="AB196" s="61">
        <v>45370</v>
      </c>
      <c r="AC196" s="61">
        <v>45384</v>
      </c>
      <c r="AD196" s="61">
        <v>45458</v>
      </c>
      <c r="AE196" s="61" t="str">
        <f t="shared" si="17"/>
        <v>2 meses 14 días.</v>
      </c>
      <c r="AF196" s="61">
        <v>45495</v>
      </c>
      <c r="AG196" s="61" t="str">
        <f t="shared" si="28"/>
        <v>1 meses 7 días.</v>
      </c>
      <c r="AH196" s="61">
        <v>45495</v>
      </c>
      <c r="AI196" s="61" t="str">
        <f t="shared" si="27"/>
        <v>3 meses 21 días.</v>
      </c>
      <c r="AJ196" s="61" t="str">
        <f t="shared" si="19"/>
        <v>Término Ok</v>
      </c>
      <c r="AK196" s="57"/>
      <c r="AL196" s="57"/>
      <c r="AM196" s="56"/>
      <c r="AN196" s="61"/>
    </row>
    <row r="197" spans="1:40">
      <c r="A197" s="62">
        <v>2024</v>
      </c>
      <c r="B197" s="56" t="str">
        <f t="shared" si="26"/>
        <v>177-2024</v>
      </c>
      <c r="C197" s="56">
        <v>102527</v>
      </c>
      <c r="D197" s="56" t="s">
        <v>57</v>
      </c>
      <c r="E197" s="57" t="s">
        <v>3585</v>
      </c>
      <c r="F197" s="57" t="s">
        <v>3586</v>
      </c>
      <c r="G197" s="63" t="s">
        <v>97</v>
      </c>
      <c r="H197" s="57" t="s">
        <v>1168</v>
      </c>
      <c r="I197" s="57" t="s">
        <v>1169</v>
      </c>
      <c r="J197" s="61"/>
      <c r="K197" s="64"/>
      <c r="L197" s="57" t="s">
        <v>3587</v>
      </c>
      <c r="M197" s="56">
        <v>1979</v>
      </c>
      <c r="N197" s="157">
        <v>25900000</v>
      </c>
      <c r="O197" s="64">
        <v>0</v>
      </c>
      <c r="P197" s="64">
        <v>0</v>
      </c>
      <c r="Q197" s="157">
        <f t="shared" si="16"/>
        <v>25900000</v>
      </c>
      <c r="R197" s="64">
        <v>7000000</v>
      </c>
      <c r="S197" s="64"/>
      <c r="T197" s="64"/>
      <c r="U197" s="56">
        <v>5</v>
      </c>
      <c r="V197" s="60" t="s">
        <v>1171</v>
      </c>
      <c r="W197" s="57" t="str">
        <f ca="1">IF(AB197="","En elaboración",IF(AC197="Sin iniciar","Suscrito",IF(AK197="Suspendido",AK197,IF(ISNUMBER(AN197),"Liquidado",IF(ISNUMBER(J197),"Cedido",IF(AN197="No aplica","Terminado (no se liquida)",IF(AJ197="Terminación anticipada",AJ197,IF(AND(AJ197="Terminación anticipada",I197&lt;&gt;"Otro",AN197=""),"Terminado en proceso de liquidación",IF(AND(TODAY()&gt;AH197,I197="Otro",AN197=""),"Terminado en proceso de liquidación",IF(AND(TODAY()&gt;AH197,I197="Orden de compra"),"Terminado (Orden de compra)",IF(TODAY()&gt;AH197,"Terminado (no se liquida)",IF(TODAY()&lt;=AH197,"En ejecución","En elaboración"))))))))))))</f>
        <v>Terminado (no se liquida)</v>
      </c>
      <c r="X197" s="57"/>
      <c r="Y197" s="57" t="s">
        <v>3588</v>
      </c>
      <c r="Z197" s="63" t="s">
        <v>3589</v>
      </c>
      <c r="AA197" s="57" t="s">
        <v>2752</v>
      </c>
      <c r="AB197" s="61">
        <v>45370</v>
      </c>
      <c r="AC197" s="61">
        <v>45383</v>
      </c>
      <c r="AD197" s="61">
        <v>45458</v>
      </c>
      <c r="AE197" s="61" t="str">
        <f t="shared" si="17"/>
        <v>2 meses 15 días.</v>
      </c>
      <c r="AF197" s="61">
        <v>45458</v>
      </c>
      <c r="AG197" s="61" t="str">
        <f t="shared" si="28"/>
        <v/>
      </c>
      <c r="AH197" s="61">
        <v>45458</v>
      </c>
      <c r="AI197" s="61" t="str">
        <f t="shared" si="27"/>
        <v>2 meses 15 días.</v>
      </c>
      <c r="AJ197" s="61" t="str">
        <f t="shared" si="19"/>
        <v>Término Ok</v>
      </c>
      <c r="AK197" s="57"/>
      <c r="AL197" s="57"/>
      <c r="AM197" s="56"/>
      <c r="AN197" s="61"/>
    </row>
    <row r="198" spans="1:40">
      <c r="A198" s="62">
        <v>2024</v>
      </c>
      <c r="B198" s="56" t="str">
        <f t="shared" si="26"/>
        <v>178-2024</v>
      </c>
      <c r="C198" s="56">
        <v>103604</v>
      </c>
      <c r="D198" s="56" t="s">
        <v>57</v>
      </c>
      <c r="E198" s="57" t="s">
        <v>3575</v>
      </c>
      <c r="F198" s="57" t="s">
        <v>3576</v>
      </c>
      <c r="G198" s="63" t="s">
        <v>97</v>
      </c>
      <c r="H198" s="57" t="s">
        <v>1168</v>
      </c>
      <c r="I198" s="57" t="s">
        <v>1169</v>
      </c>
      <c r="J198" s="61"/>
      <c r="K198" s="64"/>
      <c r="L198" s="57" t="s">
        <v>3577</v>
      </c>
      <c r="M198" s="56">
        <v>1978</v>
      </c>
      <c r="N198" s="157">
        <v>15150000</v>
      </c>
      <c r="O198" s="64">
        <f>4545000+3030000</f>
        <v>7575000</v>
      </c>
      <c r="P198" s="64">
        <v>0</v>
      </c>
      <c r="Q198" s="157">
        <f t="shared" si="16"/>
        <v>22725000</v>
      </c>
      <c r="R198" s="64">
        <v>5050000</v>
      </c>
      <c r="S198" s="64"/>
      <c r="T198" s="64"/>
      <c r="U198" s="56">
        <v>1</v>
      </c>
      <c r="V198" s="60" t="s">
        <v>1171</v>
      </c>
      <c r="W198" s="57" t="str">
        <f ca="1">IF(AB198="","En elaboración",IF(AC198="Sin iniciar","Suscrito",IF(AK198="Suspendido",AK198,IF(ISNUMBER(AN198),"Liquidado",IF(ISNUMBER(J198),"Cedido",IF(AN198="No aplica","Terminado (no se liquida)",IF(AJ198="Terminación anticipada",AJ198,IF(AND(AJ198="Terminación anticipada",I198&lt;&gt;"Otro",AN198=""),"Terminado en proceso de liquidación",IF(AND(TODAY()&gt;AH198,I198="Otro",AN198=""),"Terminado en proceso de liquidación",IF(AND(TODAY()&gt;AH198,I198="Orden de compra"),"Terminado (Orden de compra)",IF(TODAY()&gt;AH198,"Terminado (no se liquida)",IF(TODAY()&lt;=AH198,"En ejecución","En elaboración"))))))))))))</f>
        <v>Terminado (no se liquida)</v>
      </c>
      <c r="X198" s="57" t="s">
        <v>5519</v>
      </c>
      <c r="Y198" s="57" t="s">
        <v>3578</v>
      </c>
      <c r="Z198" s="57" t="s">
        <v>3579</v>
      </c>
      <c r="AA198" s="57" t="s">
        <v>145</v>
      </c>
      <c r="AB198" s="61">
        <v>45371</v>
      </c>
      <c r="AC198" s="61">
        <v>45386</v>
      </c>
      <c r="AD198" s="61">
        <v>45458</v>
      </c>
      <c r="AE198" s="61" t="str">
        <f t="shared" si="17"/>
        <v>2 meses 12 días.</v>
      </c>
      <c r="AF198" s="61">
        <v>45522</v>
      </c>
      <c r="AG198" s="61" t="str">
        <f t="shared" si="28"/>
        <v>2 meses 3 días.</v>
      </c>
      <c r="AH198" s="61">
        <v>45522</v>
      </c>
      <c r="AI198" s="61" t="str">
        <f t="shared" si="27"/>
        <v>4 meses 15 días.</v>
      </c>
      <c r="AJ198" s="61" t="str">
        <f t="shared" si="19"/>
        <v>Término Ok</v>
      </c>
      <c r="AK198" s="57"/>
      <c r="AL198" s="57"/>
      <c r="AM198" s="56"/>
      <c r="AN198" s="61"/>
    </row>
    <row r="199" spans="1:40">
      <c r="A199" s="62">
        <v>2024</v>
      </c>
      <c r="B199" s="56" t="s">
        <v>3562</v>
      </c>
      <c r="C199" s="56">
        <v>102353</v>
      </c>
      <c r="D199" s="56" t="s">
        <v>57</v>
      </c>
      <c r="E199" s="57" t="s">
        <v>3563</v>
      </c>
      <c r="F199" s="57" t="s">
        <v>3564</v>
      </c>
      <c r="G199" s="63" t="s">
        <v>97</v>
      </c>
      <c r="H199" s="57" t="s">
        <v>1168</v>
      </c>
      <c r="I199" s="57" t="s">
        <v>1211</v>
      </c>
      <c r="J199" s="61">
        <v>45414</v>
      </c>
      <c r="K199" s="64">
        <v>16000000</v>
      </c>
      <c r="L199" s="63" t="s">
        <v>5520</v>
      </c>
      <c r="M199" s="56">
        <v>1978</v>
      </c>
      <c r="N199" s="157">
        <v>16000000</v>
      </c>
      <c r="O199" s="64">
        <v>0</v>
      </c>
      <c r="P199" s="64">
        <v>0</v>
      </c>
      <c r="Q199" s="157">
        <f t="shared" si="16"/>
        <v>16000000</v>
      </c>
      <c r="R199" s="64">
        <v>4000000</v>
      </c>
      <c r="S199" s="64"/>
      <c r="T199" s="64"/>
      <c r="U199" s="56">
        <v>1</v>
      </c>
      <c r="V199" s="60" t="s">
        <v>1171</v>
      </c>
      <c r="W199" s="57" t="str">
        <f ca="1">IF(AB199="","En elaboración",IF(AC199="Sin iniciar","Suscrito",IF(AK199="Suspendido",AK199,IF(ISNUMBER(AN199),"Liquidado",IF(ISNUMBER(J199),"Cedido",IF(AN199="No aplica","Terminado (no se liquida)",IF(AJ199="Terminación anticipada",AJ199,IF(AND(AJ199="Terminación anticipada",I199&lt;&gt;"Otro",AN199=""),"Terminado en proceso de liquidación",IF(AND(TODAY()&gt;AH199,I199="Otro",AN199=""),"Terminado en proceso de liquidación",IF(AND(TODAY()&gt;AH199,I199="Orden de compra"),"Terminado (Orden de compra)",IF(TODAY()&gt;AH199,"Terminado (no se liquida)",IF(TODAY()&lt;=AH199,"En ejecución","En elaboración"))))))))))))</f>
        <v>Cedido</v>
      </c>
      <c r="X199" s="57" t="s">
        <v>3566</v>
      </c>
      <c r="Y199" s="57" t="s">
        <v>3567</v>
      </c>
      <c r="Z199" s="57" t="s">
        <v>3568</v>
      </c>
      <c r="AA199" s="57" t="s">
        <v>3569</v>
      </c>
      <c r="AB199" s="61">
        <v>45371</v>
      </c>
      <c r="AC199" s="61">
        <v>45383</v>
      </c>
      <c r="AD199" s="61">
        <v>45458</v>
      </c>
      <c r="AE199" s="61" t="str">
        <f t="shared" si="17"/>
        <v>2 meses 15 días.</v>
      </c>
      <c r="AF199" s="61">
        <v>45458</v>
      </c>
      <c r="AG199" s="61" t="str">
        <f t="shared" si="28"/>
        <v/>
      </c>
      <c r="AH199" s="61">
        <v>45458</v>
      </c>
      <c r="AI199" s="61" t="str">
        <f t="shared" si="27"/>
        <v>2 meses 15 días.</v>
      </c>
      <c r="AJ199" s="61" t="str">
        <f t="shared" si="19"/>
        <v>Término Ok</v>
      </c>
      <c r="AK199" s="57"/>
      <c r="AL199" s="57"/>
      <c r="AM199" s="56"/>
      <c r="AN199" s="61"/>
    </row>
    <row r="200" spans="1:40">
      <c r="A200" s="62">
        <v>2024</v>
      </c>
      <c r="B200" s="56" t="s">
        <v>5521</v>
      </c>
      <c r="C200" s="56">
        <v>102353</v>
      </c>
      <c r="D200" s="56" t="s">
        <v>57</v>
      </c>
      <c r="E200" s="57" t="s">
        <v>3563</v>
      </c>
      <c r="F200" s="57" t="s">
        <v>3564</v>
      </c>
      <c r="G200" s="63" t="s">
        <v>97</v>
      </c>
      <c r="H200" s="57" t="s">
        <v>1168</v>
      </c>
      <c r="I200" s="57" t="s">
        <v>1211</v>
      </c>
      <c r="J200" s="61"/>
      <c r="K200" s="64"/>
      <c r="L200" s="63" t="s">
        <v>3565</v>
      </c>
      <c r="M200" s="56">
        <v>1978</v>
      </c>
      <c r="N200" s="157">
        <v>16000000</v>
      </c>
      <c r="O200" s="64">
        <v>4000000</v>
      </c>
      <c r="P200" s="64">
        <v>0</v>
      </c>
      <c r="Q200" s="157">
        <f t="shared" ref="Q200:Q263" si="29">SUM(N200:P200)</f>
        <v>20000000</v>
      </c>
      <c r="R200" s="64">
        <v>4000000</v>
      </c>
      <c r="S200" s="64"/>
      <c r="T200" s="64"/>
      <c r="U200" s="56">
        <v>1</v>
      </c>
      <c r="V200" s="60" t="s">
        <v>1171</v>
      </c>
      <c r="W200" s="57" t="str">
        <f ca="1">IF(AB200="","En elaboración",IF(AC200="Sin iniciar","Suscrito",IF(AK200="Suspendido",AK200,IF(ISNUMBER(AN200),"Liquidado",IF(ISNUMBER(J200),"Cedido",IF(AN200="No aplica","Terminado (no se liquida)",IF(AJ200="Terminación anticipada",AJ200,IF(AND(AJ200="Terminación anticipada",I200&lt;&gt;"Otro",AN200=""),"Terminado en proceso de liquidación",IF(AND(TODAY()&gt;AH200,I200="Otro",AN200=""),"Terminado en proceso de liquidación",IF(AND(TODAY()&gt;AH200,I200="Orden de compra"),"Terminado (Orden de compra)",IF(TODAY()&gt;AH200,"Terminado (no se liquida)",IF(TODAY()&lt;=AH200,"En ejecución","En elaboración"))))))))))))</f>
        <v>Terminado (no se liquida)</v>
      </c>
      <c r="X200" s="57" t="s">
        <v>5522</v>
      </c>
      <c r="Y200" s="57" t="s">
        <v>3567</v>
      </c>
      <c r="Z200" s="57" t="s">
        <v>3568</v>
      </c>
      <c r="AA200" s="57" t="s">
        <v>3569</v>
      </c>
      <c r="AB200" s="61">
        <v>45371</v>
      </c>
      <c r="AC200" s="61">
        <v>45383</v>
      </c>
      <c r="AD200" s="61">
        <v>45458</v>
      </c>
      <c r="AE200" s="61" t="str">
        <f t="shared" si="17"/>
        <v>2 meses 15 días.</v>
      </c>
      <c r="AF200" s="61">
        <v>45534</v>
      </c>
      <c r="AG200" s="61" t="str">
        <f t="shared" si="28"/>
        <v>2 meses 15 días.</v>
      </c>
      <c r="AH200" s="61">
        <v>45534</v>
      </c>
      <c r="AI200" s="61" t="str">
        <f t="shared" si="27"/>
        <v>4 meses 30 días.</v>
      </c>
      <c r="AJ200" s="61" t="str">
        <f t="shared" si="19"/>
        <v>Término Ok</v>
      </c>
      <c r="AK200" s="57"/>
      <c r="AL200" s="57"/>
      <c r="AM200" s="56"/>
      <c r="AN200" s="61"/>
    </row>
    <row r="201" spans="1:40">
      <c r="A201" s="62">
        <v>2024</v>
      </c>
      <c r="B201" s="56" t="str">
        <f t="shared" ref="B201:B214" si="30">LEFT(E201,8)</f>
        <v>180-2024</v>
      </c>
      <c r="C201" s="56">
        <v>102614</v>
      </c>
      <c r="D201" s="56" t="s">
        <v>57</v>
      </c>
      <c r="E201" s="57" t="s">
        <v>3553</v>
      </c>
      <c r="F201" s="57" t="s">
        <v>3554</v>
      </c>
      <c r="G201" s="63" t="s">
        <v>97</v>
      </c>
      <c r="H201" s="57" t="s">
        <v>1168</v>
      </c>
      <c r="I201" s="57" t="s">
        <v>1169</v>
      </c>
      <c r="J201" s="61"/>
      <c r="K201" s="64"/>
      <c r="L201" s="57" t="s">
        <v>3555</v>
      </c>
      <c r="M201" s="56">
        <v>1999</v>
      </c>
      <c r="N201" s="157">
        <v>20200000</v>
      </c>
      <c r="O201" s="64">
        <v>0</v>
      </c>
      <c r="P201" s="64">
        <v>0</v>
      </c>
      <c r="Q201" s="157">
        <f t="shared" si="29"/>
        <v>20200000</v>
      </c>
      <c r="R201" s="64">
        <v>5050000</v>
      </c>
      <c r="S201" s="64"/>
      <c r="T201" s="64"/>
      <c r="U201" s="56">
        <v>5</v>
      </c>
      <c r="V201" s="60" t="s">
        <v>1171</v>
      </c>
      <c r="W201" s="57" t="str">
        <f ca="1">IF(AB201="","En elaboración",IF(AC201="Sin iniciar","Suscrito",IF(AK201="Suspendido",AK201,IF(ISNUMBER(AN201),"Liquidado",IF(ISNUMBER(J201),"Cedido",IF(AN201="No aplica","Terminado (no se liquida)",IF(AJ201="Terminación anticipada",AJ201,IF(AND(AJ201="Terminación anticipada",I201&lt;&gt;"Otro",AN201=""),"Terminado en proceso de liquidación",IF(AND(TODAY()&gt;AH201,I201="Otro",AN201=""),"Terminado en proceso de liquidación",IF(AND(TODAY()&gt;AH201,I201="Orden de compra"),"Terminado (Orden de compra)",IF(TODAY()&gt;AH201,"Terminado (no se liquida)",IF(TODAY()&lt;=AH201,"En ejecución","En elaboración"))))))))))))</f>
        <v>Terminado (no se liquida)</v>
      </c>
      <c r="X201" s="57"/>
      <c r="Y201" s="57" t="s">
        <v>3556</v>
      </c>
      <c r="Z201" s="57" t="s">
        <v>3557</v>
      </c>
      <c r="AA201" s="57" t="s">
        <v>72</v>
      </c>
      <c r="AB201" s="61">
        <v>45371</v>
      </c>
      <c r="AC201" s="61">
        <v>45383</v>
      </c>
      <c r="AD201" s="61">
        <v>45458</v>
      </c>
      <c r="AE201" s="61" t="str">
        <f t="shared" si="17"/>
        <v>2 meses 15 días.</v>
      </c>
      <c r="AF201" s="61">
        <v>45458</v>
      </c>
      <c r="AG201" s="61" t="str">
        <f t="shared" si="28"/>
        <v/>
      </c>
      <c r="AH201" s="61">
        <v>45458</v>
      </c>
      <c r="AI201" s="61" t="str">
        <f t="shared" si="27"/>
        <v>2 meses 15 días.</v>
      </c>
      <c r="AJ201" s="61" t="str">
        <f t="shared" si="19"/>
        <v>Término Ok</v>
      </c>
      <c r="AK201" s="57"/>
      <c r="AL201" s="57"/>
      <c r="AM201" s="56"/>
      <c r="AN201" s="61"/>
    </row>
    <row r="202" spans="1:40">
      <c r="A202" s="62">
        <v>2024</v>
      </c>
      <c r="B202" s="56" t="str">
        <f t="shared" si="30"/>
        <v>181-2024</v>
      </c>
      <c r="C202" s="56">
        <v>102487</v>
      </c>
      <c r="D202" s="56" t="s">
        <v>57</v>
      </c>
      <c r="E202" s="57" t="s">
        <v>3543</v>
      </c>
      <c r="F202" s="57" t="s">
        <v>3544</v>
      </c>
      <c r="G202" s="63" t="s">
        <v>97</v>
      </c>
      <c r="H202" s="57" t="s">
        <v>1168</v>
      </c>
      <c r="I202" s="57" t="s">
        <v>1211</v>
      </c>
      <c r="J202" s="61"/>
      <c r="K202" s="64"/>
      <c r="L202" s="57" t="s">
        <v>3545</v>
      </c>
      <c r="M202" s="56">
        <v>1979</v>
      </c>
      <c r="N202" s="157">
        <v>10200000</v>
      </c>
      <c r="O202" s="64">
        <f>2550000</f>
        <v>2550000</v>
      </c>
      <c r="P202" s="64">
        <v>0</v>
      </c>
      <c r="Q202" s="157">
        <f t="shared" si="29"/>
        <v>12750000</v>
      </c>
      <c r="R202" s="64">
        <v>2550000</v>
      </c>
      <c r="S202" s="64"/>
      <c r="T202" s="64"/>
      <c r="U202" s="56">
        <v>1</v>
      </c>
      <c r="V202" s="60" t="s">
        <v>1171</v>
      </c>
      <c r="W202" s="57" t="str">
        <f ca="1">IF(AB202="","En elaboración",IF(AC202="Sin iniciar","Suscrito",IF(AK202="Suspendido",AK202,IF(ISNUMBER(AN202),"Liquidado",IF(ISNUMBER(J202),"Cedido",IF(AN202="No aplica","Terminado (no se liquida)",IF(AJ202="Terminación anticipada",AJ202,IF(AND(AJ202="Terminación anticipada",I202&lt;&gt;"Otro",AN202=""),"Terminado en proceso de liquidación",IF(AND(TODAY()&gt;AH202,I202="Otro",AN202=""),"Terminado en proceso de liquidación",IF(AND(TODAY()&gt;AH202,I202="Orden de compra"),"Terminado (Orden de compra)",IF(TODAY()&gt;AH202,"Terminado (no se liquida)",IF(TODAY()&lt;=AH202,"En ejecución","En elaboración"))))))))))))</f>
        <v>Terminado (no se liquida)</v>
      </c>
      <c r="X202" s="57" t="s">
        <v>5523</v>
      </c>
      <c r="Y202" s="57" t="s">
        <v>3546</v>
      </c>
      <c r="Z202" s="57" t="s">
        <v>3547</v>
      </c>
      <c r="AA202" s="57" t="s">
        <v>2752</v>
      </c>
      <c r="AB202" s="61">
        <v>45371</v>
      </c>
      <c r="AC202" s="61">
        <v>45383</v>
      </c>
      <c r="AD202" s="61">
        <v>45458</v>
      </c>
      <c r="AE202" s="61" t="str">
        <f t="shared" si="17"/>
        <v>2 meses 15 días.</v>
      </c>
      <c r="AF202" s="61">
        <v>45534</v>
      </c>
      <c r="AG202" s="61" t="str">
        <f t="shared" si="28"/>
        <v>2 meses 15 días.</v>
      </c>
      <c r="AH202" s="61">
        <v>45534</v>
      </c>
      <c r="AI202" s="61" t="str">
        <f t="shared" si="27"/>
        <v>4 meses 30 días.</v>
      </c>
      <c r="AJ202" s="61" t="str">
        <f t="shared" si="19"/>
        <v>Término Ok</v>
      </c>
      <c r="AK202" s="57"/>
      <c r="AL202" s="57"/>
      <c r="AM202" s="56"/>
      <c r="AN202" s="61"/>
    </row>
    <row r="203" spans="1:40">
      <c r="A203" s="62">
        <v>2024</v>
      </c>
      <c r="B203" s="56" t="str">
        <f t="shared" si="30"/>
        <v>182-2024</v>
      </c>
      <c r="C203" s="56">
        <v>102359</v>
      </c>
      <c r="D203" s="56" t="s">
        <v>57</v>
      </c>
      <c r="E203" s="57" t="s">
        <v>3533</v>
      </c>
      <c r="F203" s="57" t="s">
        <v>3534</v>
      </c>
      <c r="G203" s="63" t="s">
        <v>97</v>
      </c>
      <c r="H203" s="57" t="s">
        <v>1168</v>
      </c>
      <c r="I203" s="57" t="s">
        <v>1169</v>
      </c>
      <c r="J203" s="61"/>
      <c r="K203" s="64"/>
      <c r="L203" s="63" t="s">
        <v>3535</v>
      </c>
      <c r="M203" s="56">
        <v>1978</v>
      </c>
      <c r="N203" s="157">
        <v>23333334</v>
      </c>
      <c r="O203" s="64">
        <v>0</v>
      </c>
      <c r="P203" s="64">
        <v>0</v>
      </c>
      <c r="Q203" s="157">
        <f t="shared" si="29"/>
        <v>23333334</v>
      </c>
      <c r="R203" s="64">
        <v>7000000</v>
      </c>
      <c r="S203" s="64"/>
      <c r="T203" s="64"/>
      <c r="U203" s="56">
        <v>3</v>
      </c>
      <c r="V203" s="60" t="s">
        <v>1171</v>
      </c>
      <c r="W203" s="57" t="str">
        <f ca="1">IF(AB203="","En elaboración",IF(AC203="Sin iniciar","Suscrito",IF(AK203="Suspendido",AK203,IF(ISNUMBER(AN203),"Liquidado",IF(ISNUMBER(J203),"Cedido",IF(AN203="No aplica","Terminado (no se liquida)",IF(AJ203="Terminación anticipada",AJ203,IF(AND(AJ203="Terminación anticipada",I203&lt;&gt;"Otro",AN203=""),"Terminado en proceso de liquidación",IF(AND(TODAY()&gt;AH203,I203="Otro",AN203=""),"Terminado en proceso de liquidación",IF(AND(TODAY()&gt;AH203,I203="Orden de compra"),"Terminado (Orden de compra)",IF(TODAY()&gt;AH203,"Terminado (no se liquida)",IF(TODAY()&lt;=AH203,"En ejecución","En elaboración"))))))))))))</f>
        <v>Terminado (no se liquida)</v>
      </c>
      <c r="X203" s="57"/>
      <c r="Y203" s="57" t="s">
        <v>3536</v>
      </c>
      <c r="Z203" s="57" t="s">
        <v>3537</v>
      </c>
      <c r="AA203" s="57" t="s">
        <v>1451</v>
      </c>
      <c r="AB203" s="61">
        <v>45371</v>
      </c>
      <c r="AC203" s="61">
        <v>45383</v>
      </c>
      <c r="AD203" s="61">
        <v>45458</v>
      </c>
      <c r="AE203" s="61" t="str">
        <f t="shared" si="17"/>
        <v>2 meses 15 días.</v>
      </c>
      <c r="AF203" s="61">
        <v>45458</v>
      </c>
      <c r="AG203" s="61" t="str">
        <f t="shared" si="28"/>
        <v/>
      </c>
      <c r="AH203" s="61">
        <v>45458</v>
      </c>
      <c r="AI203" s="61"/>
      <c r="AJ203" s="61" t="str">
        <f t="shared" si="19"/>
        <v>Término Ok</v>
      </c>
      <c r="AK203" s="57"/>
      <c r="AL203" s="57"/>
      <c r="AM203" s="56"/>
      <c r="AN203" s="61"/>
    </row>
    <row r="204" spans="1:40">
      <c r="A204" s="62">
        <v>2024</v>
      </c>
      <c r="B204" s="56" t="str">
        <f t="shared" si="30"/>
        <v>183-2024</v>
      </c>
      <c r="C204" s="56">
        <v>102650</v>
      </c>
      <c r="D204" s="56" t="s">
        <v>57</v>
      </c>
      <c r="E204" s="57" t="s">
        <v>3524</v>
      </c>
      <c r="F204" s="57" t="s">
        <v>3525</v>
      </c>
      <c r="G204" s="63" t="s">
        <v>97</v>
      </c>
      <c r="H204" s="57" t="s">
        <v>1168</v>
      </c>
      <c r="I204" s="57" t="s">
        <v>1169</v>
      </c>
      <c r="J204" s="61"/>
      <c r="K204" s="64"/>
      <c r="L204" s="63" t="s">
        <v>3526</v>
      </c>
      <c r="M204" s="56">
        <v>1966</v>
      </c>
      <c r="N204" s="157">
        <v>19133333</v>
      </c>
      <c r="O204" s="64">
        <v>0</v>
      </c>
      <c r="P204" s="64">
        <v>0</v>
      </c>
      <c r="Q204" s="157">
        <f t="shared" si="29"/>
        <v>19133333</v>
      </c>
      <c r="R204" s="64">
        <v>7000000</v>
      </c>
      <c r="S204" s="64"/>
      <c r="T204" s="64"/>
      <c r="U204" s="56">
        <v>1</v>
      </c>
      <c r="V204" s="60" t="s">
        <v>1171</v>
      </c>
      <c r="W204" s="57" t="str">
        <f ca="1">IF(AB204="","En elaboración",IF(AC204="Sin iniciar","Suscrito",IF(AK204="Suspendido",AK204,IF(ISNUMBER(AN204),"Liquidado",IF(ISNUMBER(J204),"Cedido",IF(AN204="No aplica","Terminado (no se liquida)",IF(AJ204="Terminación anticipada",AJ204,IF(AND(AJ204="Terminación anticipada",I204&lt;&gt;"Otro",AN204=""),"Terminado en proceso de liquidación",IF(AND(TODAY()&gt;AH204,I204="Otro",AN204=""),"Terminado en proceso de liquidación",IF(AND(TODAY()&gt;AH204,I204="Orden de compra"),"Terminado (Orden de compra)",IF(TODAY()&gt;AH204,"Terminado (no se liquida)",IF(TODAY()&lt;=AH204,"En ejecución","En elaboración"))))))))))))</f>
        <v>Terminado (no se liquida)</v>
      </c>
      <c r="X204" s="57"/>
      <c r="Y204" s="57" t="s">
        <v>3527</v>
      </c>
      <c r="Z204" s="57" t="s">
        <v>3528</v>
      </c>
      <c r="AA204" s="57" t="s">
        <v>226</v>
      </c>
      <c r="AB204" s="61">
        <v>45373</v>
      </c>
      <c r="AC204" s="61">
        <v>45397</v>
      </c>
      <c r="AD204" s="61">
        <v>45458</v>
      </c>
      <c r="AE204" s="61" t="str">
        <f t="shared" si="17"/>
        <v>2 meses 1 días.</v>
      </c>
      <c r="AF204" s="61">
        <v>45458</v>
      </c>
      <c r="AG204" s="61" t="str">
        <f t="shared" si="28"/>
        <v/>
      </c>
      <c r="AH204" s="61">
        <v>45458</v>
      </c>
      <c r="AI204" s="61"/>
      <c r="AJ204" s="61" t="str">
        <f t="shared" si="19"/>
        <v>Término Ok</v>
      </c>
      <c r="AK204" s="57"/>
      <c r="AL204" s="57"/>
      <c r="AM204" s="56"/>
      <c r="AN204" s="61"/>
    </row>
    <row r="205" spans="1:40">
      <c r="A205" s="62">
        <v>2024</v>
      </c>
      <c r="B205" s="56" t="str">
        <f t="shared" si="30"/>
        <v>184-2024</v>
      </c>
      <c r="C205" s="56">
        <v>102619</v>
      </c>
      <c r="D205" s="56" t="s">
        <v>57</v>
      </c>
      <c r="E205" s="57" t="s">
        <v>3514</v>
      </c>
      <c r="F205" s="57" t="s">
        <v>3515</v>
      </c>
      <c r="G205" s="63" t="s">
        <v>97</v>
      </c>
      <c r="H205" s="57" t="s">
        <v>1168</v>
      </c>
      <c r="I205" s="57" t="s">
        <v>1169</v>
      </c>
      <c r="J205" s="61"/>
      <c r="K205" s="64"/>
      <c r="L205" s="57" t="s">
        <v>3516</v>
      </c>
      <c r="M205" s="56">
        <v>1999</v>
      </c>
      <c r="N205" s="157">
        <v>28000000</v>
      </c>
      <c r="O205" s="64">
        <v>0</v>
      </c>
      <c r="P205" s="64">
        <v>0</v>
      </c>
      <c r="Q205" s="157">
        <f t="shared" si="29"/>
        <v>28000000</v>
      </c>
      <c r="R205" s="64">
        <v>7000000</v>
      </c>
      <c r="S205" s="64"/>
      <c r="T205" s="64"/>
      <c r="U205" s="56">
        <v>3</v>
      </c>
      <c r="V205" s="60" t="s">
        <v>1171</v>
      </c>
      <c r="W205" s="57" t="str">
        <f ca="1">IF(AB205="","En elaboración",IF(AC205="Sin iniciar","Suscrito",IF(AK205="Suspendido",AK205,IF(ISNUMBER(AN205),"Liquidado",IF(ISNUMBER(J205),"Cedido",IF(AN205="No aplica","Terminado (no se liquida)",IF(AJ205="Terminación anticipada",AJ205,IF(AND(AJ205="Terminación anticipada",I205&lt;&gt;"Otro",AN205=""),"Terminado en proceso de liquidación",IF(AND(TODAY()&gt;AH205,I205="Otro",AN205=""),"Terminado en proceso de liquidación",IF(AND(TODAY()&gt;AH205,I205="Orden de compra"),"Terminado (Orden de compra)",IF(TODAY()&gt;AH205,"Terminado (no se liquida)",IF(TODAY()&lt;=AH205,"En ejecución","En elaboración"))))))))))))</f>
        <v>Terminado (no se liquida)</v>
      </c>
      <c r="X205" s="57"/>
      <c r="Y205" s="57" t="s">
        <v>3517</v>
      </c>
      <c r="Z205" s="57" t="s">
        <v>3518</v>
      </c>
      <c r="AA205" s="57" t="s">
        <v>72</v>
      </c>
      <c r="AB205" s="61">
        <v>45371</v>
      </c>
      <c r="AC205" s="61">
        <v>45373</v>
      </c>
      <c r="AD205" s="61">
        <v>45458</v>
      </c>
      <c r="AE205" s="61" t="str">
        <f t="shared" si="17"/>
        <v>2 meses 25 días.</v>
      </c>
      <c r="AF205" s="61">
        <v>45458</v>
      </c>
      <c r="AG205" s="61" t="str">
        <f t="shared" si="28"/>
        <v/>
      </c>
      <c r="AH205" s="61">
        <v>45458</v>
      </c>
      <c r="AI205" s="61"/>
      <c r="AJ205" s="61" t="str">
        <f t="shared" si="19"/>
        <v>Término Ok</v>
      </c>
      <c r="AK205" s="57"/>
      <c r="AL205" s="57"/>
      <c r="AM205" s="56"/>
      <c r="AN205" s="61"/>
    </row>
    <row r="206" spans="1:40">
      <c r="A206" s="62">
        <v>2024</v>
      </c>
      <c r="B206" s="56" t="str">
        <f t="shared" si="30"/>
        <v>185-2024</v>
      </c>
      <c r="C206" s="56">
        <v>106187</v>
      </c>
      <c r="D206" s="56" t="s">
        <v>57</v>
      </c>
      <c r="E206" s="57" t="s">
        <v>3502</v>
      </c>
      <c r="F206" s="57" t="s">
        <v>3503</v>
      </c>
      <c r="G206" s="63" t="s">
        <v>97</v>
      </c>
      <c r="H206" s="57" t="s">
        <v>1168</v>
      </c>
      <c r="I206" s="57" t="s">
        <v>1211</v>
      </c>
      <c r="J206" s="61"/>
      <c r="K206" s="64"/>
      <c r="L206" s="57" t="s">
        <v>3504</v>
      </c>
      <c r="M206" s="56">
        <v>1978</v>
      </c>
      <c r="N206" s="157">
        <v>12000000</v>
      </c>
      <c r="O206" s="64">
        <v>0</v>
      </c>
      <c r="P206" s="64">
        <v>0</v>
      </c>
      <c r="Q206" s="157">
        <f t="shared" si="29"/>
        <v>12000000</v>
      </c>
      <c r="R206" s="64">
        <v>4000000</v>
      </c>
      <c r="S206" s="64"/>
      <c r="T206" s="64"/>
      <c r="U206" s="56">
        <v>1</v>
      </c>
      <c r="V206" s="60" t="s">
        <v>1171</v>
      </c>
      <c r="W206" s="57" t="str">
        <f ca="1">IF(AB206="","En elaboración",IF(AC206="Sin iniciar","Suscrito",IF(AK206="Suspendido",AK206,IF(ISNUMBER(AN206),"Liquidado",IF(ISNUMBER(J206),"Cedido",IF(AN206="No aplica","Terminado (no se liquida)",IF(AJ206="Terminación anticipada",AJ206,IF(AND(AJ206="Terminación anticipada",I206&lt;&gt;"Otro",AN206=""),"Terminado en proceso de liquidación",IF(AND(TODAY()&gt;AH206,I206="Otro",AN206=""),"Terminado en proceso de liquidación",IF(AND(TODAY()&gt;AH206,I206="Orden de compra"),"Terminado (Orden de compra)",IF(TODAY()&gt;AH206,"Terminado (no se liquida)",IF(TODAY()&lt;=AH206,"En ejecución","En elaboración"))))))))))))</f>
        <v>Terminado (no se liquida)</v>
      </c>
      <c r="X206" s="57"/>
      <c r="Y206" s="57" t="s">
        <v>3506</v>
      </c>
      <c r="Z206" s="57" t="s">
        <v>3507</v>
      </c>
      <c r="AA206" s="57" t="s">
        <v>256</v>
      </c>
      <c r="AB206" s="61">
        <v>45371</v>
      </c>
      <c r="AC206" s="61">
        <v>45384</v>
      </c>
      <c r="AD206" s="61">
        <v>45458</v>
      </c>
      <c r="AE206" s="61" t="str">
        <f t="shared" si="17"/>
        <v>2 meses 14 días.</v>
      </c>
      <c r="AF206" s="61">
        <v>45458</v>
      </c>
      <c r="AG206" s="61" t="str">
        <f t="shared" si="28"/>
        <v/>
      </c>
      <c r="AH206" s="61">
        <v>45458</v>
      </c>
      <c r="AI206" s="61" t="str">
        <f>IF(AC206="Sin iniciar","",IF(DATEDIF(AC206,AH206+1-AM206,"y")=0,"",DATEDIF(AC206,AH206+1-AM206,"y")&amp;" años ")&amp;IF(DATEDIF(AC206,AH206+1-AM206,"ym")=0,"",DATEDIF(AC206,AH206+1-AM206,"ym")&amp;" meses ")&amp;IF(DATEDIF(AC206,AH206+1-AM206,"md")=0,"",DATEDIF(AC206,AH206+1-AM206,"md")&amp;" días."))</f>
        <v>2 meses 14 días.</v>
      </c>
      <c r="AJ206" s="61" t="str">
        <f t="shared" si="19"/>
        <v>Término Ok</v>
      </c>
      <c r="AK206" s="57"/>
      <c r="AL206" s="57"/>
      <c r="AM206" s="56"/>
      <c r="AN206" s="61"/>
    </row>
    <row r="207" spans="1:40">
      <c r="A207" s="62">
        <v>2024</v>
      </c>
      <c r="B207" s="56" t="str">
        <f t="shared" si="30"/>
        <v>186-2024</v>
      </c>
      <c r="C207" s="56">
        <v>102361</v>
      </c>
      <c r="D207" s="56" t="s">
        <v>57</v>
      </c>
      <c r="E207" s="57" t="s">
        <v>3492</v>
      </c>
      <c r="F207" s="57" t="s">
        <v>3493</v>
      </c>
      <c r="G207" s="63" t="s">
        <v>97</v>
      </c>
      <c r="H207" s="57" t="s">
        <v>1168</v>
      </c>
      <c r="I207" s="57" t="s">
        <v>1211</v>
      </c>
      <c r="J207" s="61"/>
      <c r="K207" s="64"/>
      <c r="L207" s="63" t="s">
        <v>3494</v>
      </c>
      <c r="M207" s="56">
        <v>1978</v>
      </c>
      <c r="N207" s="157">
        <v>10200000</v>
      </c>
      <c r="O207" s="64">
        <v>0</v>
      </c>
      <c r="P207" s="64">
        <v>0</v>
      </c>
      <c r="Q207" s="157">
        <f t="shared" si="29"/>
        <v>10200000</v>
      </c>
      <c r="R207" s="64">
        <v>2550000</v>
      </c>
      <c r="S207" s="64"/>
      <c r="T207" s="64"/>
      <c r="U207" s="56">
        <v>1</v>
      </c>
      <c r="V207" s="60" t="s">
        <v>1171</v>
      </c>
      <c r="W207" s="57" t="str">
        <f ca="1">IF(AB207="","En elaboración",IF(AC207="Sin iniciar","Suscrito",IF(AK207="Suspendido",AK207,IF(ISNUMBER(AN207),"Liquidado",IF(ISNUMBER(J207),"Cedido",IF(AN207="No aplica","Terminado (no se liquida)",IF(AJ207="Terminación anticipada",AJ207,IF(AND(AJ207="Terminación anticipada",I207&lt;&gt;"Otro",AN207=""),"Terminado en proceso de liquidación",IF(AND(TODAY()&gt;AH207,I207="Otro",AN207=""),"Terminado en proceso de liquidación",IF(AND(TODAY()&gt;AH207,I207="Orden de compra"),"Terminado (Orden de compra)",IF(TODAY()&gt;AH207,"Terminado (no se liquida)",IF(TODAY()&lt;=AH207,"En ejecución","En elaboración"))))))))))))</f>
        <v>Terminado (no se liquida)</v>
      </c>
      <c r="X207" s="57"/>
      <c r="Y207" s="57" t="s">
        <v>3495</v>
      </c>
      <c r="Z207" s="57" t="s">
        <v>3496</v>
      </c>
      <c r="AA207" s="57" t="s">
        <v>72</v>
      </c>
      <c r="AB207" s="61">
        <v>45371</v>
      </c>
      <c r="AC207" s="61">
        <v>45373</v>
      </c>
      <c r="AD207" s="61">
        <v>45458</v>
      </c>
      <c r="AE207" s="61" t="str">
        <f t="shared" ref="AE207:AE270" si="31">IF(AC207="Sin iniciar","",IF(DATEDIF(AC207,AD207+1,"y")=0,"",DATEDIF(AC207,AD207+1,"y")&amp;" años ")&amp;IF(DATEDIF(AC207,AD207+1,"ym")=0,"",DATEDIF(AC207,AD207+1,"ym")&amp;" meses ")&amp;IF(DATEDIF(AC207,AD207+1,"md")=0,"",DATEDIF(AC207,AD207+1,"md")&amp;" días."))</f>
        <v>2 meses 25 días.</v>
      </c>
      <c r="AF207" s="61">
        <v>45458</v>
      </c>
      <c r="AG207" s="61" t="str">
        <f t="shared" si="28"/>
        <v/>
      </c>
      <c r="AH207" s="61">
        <v>45458</v>
      </c>
      <c r="AI207" s="61"/>
      <c r="AJ207" s="61" t="str">
        <f t="shared" ref="AJ207:AJ270" si="32">IF(AC207="Sin iniciar",AC207,IF(AH207&lt;AF207,"Terminación Anticipada","Término Ok"))</f>
        <v>Término Ok</v>
      </c>
      <c r="AK207" s="57"/>
      <c r="AL207" s="57"/>
      <c r="AM207" s="56"/>
      <c r="AN207" s="61"/>
    </row>
    <row r="208" spans="1:40">
      <c r="A208" s="62">
        <v>2024</v>
      </c>
      <c r="B208" s="56" t="str">
        <f t="shared" si="30"/>
        <v>187-2024</v>
      </c>
      <c r="C208" s="56">
        <v>102477</v>
      </c>
      <c r="D208" s="56" t="s">
        <v>57</v>
      </c>
      <c r="E208" s="57" t="s">
        <v>3482</v>
      </c>
      <c r="F208" s="57" t="s">
        <v>3483</v>
      </c>
      <c r="G208" s="63" t="s">
        <v>97</v>
      </c>
      <c r="H208" s="57" t="s">
        <v>1168</v>
      </c>
      <c r="I208" s="57" t="s">
        <v>1211</v>
      </c>
      <c r="J208" s="61"/>
      <c r="K208" s="64"/>
      <c r="L208" s="63" t="s">
        <v>3484</v>
      </c>
      <c r="M208" s="56">
        <v>1979</v>
      </c>
      <c r="N208" s="157">
        <v>10200000</v>
      </c>
      <c r="O208" s="64">
        <f>2550000</f>
        <v>2550000</v>
      </c>
      <c r="P208" s="64">
        <v>0</v>
      </c>
      <c r="Q208" s="157">
        <f t="shared" si="29"/>
        <v>12750000</v>
      </c>
      <c r="R208" s="64">
        <v>2550000</v>
      </c>
      <c r="S208" s="64"/>
      <c r="T208" s="64"/>
      <c r="U208" s="56">
        <v>1</v>
      </c>
      <c r="V208" s="60" t="s">
        <v>1171</v>
      </c>
      <c r="W208" s="57" t="str">
        <f ca="1">IF(AB208="","En elaboración",IF(AC208="Sin iniciar","Suscrito",IF(AK208="Suspendido",AK208,IF(ISNUMBER(AN208),"Liquidado",IF(ISNUMBER(J208),"Cedido",IF(AN208="No aplica","Terminado (no se liquida)",IF(AJ208="Terminación anticipada",AJ208,IF(AND(AJ208="Terminación anticipada",I208&lt;&gt;"Otro",AN208=""),"Terminado en proceso de liquidación",IF(AND(TODAY()&gt;AH208,I208="Otro",AN208=""),"Terminado en proceso de liquidación",IF(AND(TODAY()&gt;AH208,I208="Orden de compra"),"Terminado (Orden de compra)",IF(TODAY()&gt;AH208,"Terminado (no se liquida)",IF(TODAY()&lt;=AH208,"En ejecución","En elaboración"))))))))))))</f>
        <v>Terminado (no se liquida)</v>
      </c>
      <c r="X208" s="57" t="s">
        <v>5524</v>
      </c>
      <c r="Y208" s="57" t="s">
        <v>3486</v>
      </c>
      <c r="Z208" s="57" t="s">
        <v>3487</v>
      </c>
      <c r="AA208" s="57" t="s">
        <v>2752</v>
      </c>
      <c r="AB208" s="61">
        <v>45372</v>
      </c>
      <c r="AC208" s="61">
        <v>45383</v>
      </c>
      <c r="AD208" s="61">
        <v>45458</v>
      </c>
      <c r="AE208" s="61" t="str">
        <f t="shared" si="31"/>
        <v>2 meses 15 días.</v>
      </c>
      <c r="AF208" s="61">
        <v>45534</v>
      </c>
      <c r="AG208" s="61" t="str">
        <f t="shared" si="28"/>
        <v>2 meses 15 días.</v>
      </c>
      <c r="AH208" s="61">
        <v>45534</v>
      </c>
      <c r="AI208" s="61" t="str">
        <f>IF(AC208="Sin iniciar","",IF(DATEDIF(AC208,AH208+1-AM208,"y")=0,"",DATEDIF(AC208,AH208+1-AM208,"y")&amp;" años ")&amp;IF(DATEDIF(AC208,AH208+1-AM208,"ym")=0,"",DATEDIF(AC208,AH208+1-AM208,"ym")&amp;" meses ")&amp;IF(DATEDIF(AC208,AH208+1-AM208,"md")=0,"",DATEDIF(AC208,AH208+1-AM208,"md")&amp;" días."))</f>
        <v>4 meses 30 días.</v>
      </c>
      <c r="AJ208" s="61" t="str">
        <f t="shared" si="32"/>
        <v>Término Ok</v>
      </c>
      <c r="AK208" s="57"/>
      <c r="AL208" s="57"/>
      <c r="AM208" s="56"/>
      <c r="AN208" s="61"/>
    </row>
    <row r="209" spans="1:40">
      <c r="A209" s="62">
        <v>2024</v>
      </c>
      <c r="B209" s="56" t="str">
        <f t="shared" si="30"/>
        <v>188-2024</v>
      </c>
      <c r="C209" s="56">
        <v>102366</v>
      </c>
      <c r="D209" s="56" t="s">
        <v>57</v>
      </c>
      <c r="E209" s="57" t="s">
        <v>3474</v>
      </c>
      <c r="F209" s="57" t="s">
        <v>3475</v>
      </c>
      <c r="G209" s="63" t="s">
        <v>97</v>
      </c>
      <c r="H209" s="57" t="s">
        <v>1168</v>
      </c>
      <c r="I209" s="57" t="s">
        <v>1169</v>
      </c>
      <c r="J209" s="61"/>
      <c r="K209" s="64"/>
      <c r="L209" s="57" t="s">
        <v>3476</v>
      </c>
      <c r="M209" s="56">
        <v>1953</v>
      </c>
      <c r="N209" s="157">
        <v>20200000</v>
      </c>
      <c r="O209" s="64">
        <v>10100000</v>
      </c>
      <c r="P209" s="64">
        <v>0</v>
      </c>
      <c r="Q209" s="157">
        <f t="shared" si="29"/>
        <v>30300000</v>
      </c>
      <c r="R209" s="64">
        <v>5050000</v>
      </c>
      <c r="S209" s="64"/>
      <c r="T209" s="64"/>
      <c r="U209" s="56">
        <v>3</v>
      </c>
      <c r="V209" s="60" t="s">
        <v>1171</v>
      </c>
      <c r="W209" s="57" t="str">
        <f ca="1">IF(AB209="","En elaboración",IF(AC209="Sin iniciar","Suscrito",IF(AK209="Suspendido",AK209,IF(ISNUMBER(AN209),"Liquidado",IF(ISNUMBER(J209),"Cedido",IF(AN209="No aplica","Terminado (no se liquida)",IF(AJ209="Terminación anticipada",AJ209,IF(AND(AJ209="Terminación anticipada",I209&lt;&gt;"Otro",AN209=""),"Terminado en proceso de liquidación",IF(AND(TODAY()&gt;AH209,I209="Otro",AN209=""),"Terminado en proceso de liquidación",IF(AND(TODAY()&gt;AH209,I209="Orden de compra"),"Terminado (Orden de compra)",IF(TODAY()&gt;AH209,"Terminado (no se liquida)",IF(TODAY()&lt;=AH209,"En ejecución","En elaboración"))))))))))))</f>
        <v>Terminado (no se liquida)</v>
      </c>
      <c r="X209" s="57" t="s">
        <v>5525</v>
      </c>
      <c r="Y209" s="57" t="s">
        <v>2927</v>
      </c>
      <c r="Z209" s="63" t="s">
        <v>3477</v>
      </c>
      <c r="AA209" s="57" t="s">
        <v>633</v>
      </c>
      <c r="AB209" s="61">
        <v>45374</v>
      </c>
      <c r="AC209" s="61">
        <v>45383</v>
      </c>
      <c r="AD209" s="61">
        <v>45458</v>
      </c>
      <c r="AE209" s="61" t="str">
        <f t="shared" si="31"/>
        <v>2 meses 15 días.</v>
      </c>
      <c r="AF209" s="61">
        <v>45565</v>
      </c>
      <c r="AG209" s="61" t="str">
        <f t="shared" si="28"/>
        <v>3 meses 15 días.</v>
      </c>
      <c r="AH209" s="61">
        <v>45565</v>
      </c>
      <c r="AI209" s="61" t="str">
        <f>IF(AC209="Sin iniciar","",IF(DATEDIF(AC209,AH209+1-AM209,"y")=0,"",DATEDIF(AC209,AH209+1-AM209,"y")&amp;" años ")&amp;IF(DATEDIF(AC209,AH209+1-AM209,"ym")=0,"",DATEDIF(AC209,AH209+1-AM209,"ym")&amp;" meses ")&amp;IF(DATEDIF(AC209,AH209+1-AM209,"md")=0,"",DATEDIF(AC209,AH209+1-AM209,"md")&amp;" días."))</f>
        <v xml:space="preserve">6 meses </v>
      </c>
      <c r="AJ209" s="61" t="str">
        <f t="shared" si="32"/>
        <v>Término Ok</v>
      </c>
      <c r="AK209" s="57"/>
      <c r="AL209" s="57"/>
      <c r="AM209" s="56"/>
      <c r="AN209" s="61"/>
    </row>
    <row r="210" spans="1:40">
      <c r="A210" s="62">
        <v>2024</v>
      </c>
      <c r="B210" s="56" t="str">
        <f t="shared" si="30"/>
        <v>189-2024</v>
      </c>
      <c r="C210" s="56">
        <v>102467</v>
      </c>
      <c r="D210" s="56" t="s">
        <v>57</v>
      </c>
      <c r="E210" s="57" t="s">
        <v>3464</v>
      </c>
      <c r="F210" s="57" t="s">
        <v>3465</v>
      </c>
      <c r="G210" s="63" t="s">
        <v>97</v>
      </c>
      <c r="H210" s="57" t="s">
        <v>1168</v>
      </c>
      <c r="I210" s="57" t="s">
        <v>1211</v>
      </c>
      <c r="J210" s="61"/>
      <c r="K210" s="64"/>
      <c r="L210" s="67" t="s">
        <v>3466</v>
      </c>
      <c r="M210" s="56">
        <v>1979</v>
      </c>
      <c r="N210" s="157">
        <v>10200000</v>
      </c>
      <c r="O210" s="64">
        <v>0</v>
      </c>
      <c r="P210" s="64">
        <v>0</v>
      </c>
      <c r="Q210" s="157">
        <f t="shared" si="29"/>
        <v>10200000</v>
      </c>
      <c r="R210" s="64">
        <v>2550000</v>
      </c>
      <c r="S210" s="64"/>
      <c r="T210" s="64"/>
      <c r="U210" s="56">
        <v>1</v>
      </c>
      <c r="V210" s="60" t="s">
        <v>1171</v>
      </c>
      <c r="W210" s="57" t="str">
        <f ca="1">IF(AB210="","En elaboración",IF(AC210="Sin iniciar","Suscrito",IF(AK210="Suspendido",AK210,IF(ISNUMBER(AN210),"Liquidado",IF(ISNUMBER(J210),"Cedido",IF(AN210="No aplica","Terminado (no se liquida)",IF(AJ210="Terminación anticipada",AJ210,IF(AND(AJ210="Terminación anticipada",I210&lt;&gt;"Otro",AN210=""),"Terminado en proceso de liquidación",IF(AND(TODAY()&gt;AH210,I210="Otro",AN210=""),"Terminado en proceso de liquidación",IF(AND(TODAY()&gt;AH210,I210="Orden de compra"),"Terminado (Orden de compra)",IF(TODAY()&gt;AH210,"Terminado (no se liquida)",IF(TODAY()&lt;=AH210,"En ejecución","En elaboración"))))))))))))</f>
        <v>Terminado (no se liquida)</v>
      </c>
      <c r="X210" s="57" t="s">
        <v>5526</v>
      </c>
      <c r="Y210" s="57" t="s">
        <v>2683</v>
      </c>
      <c r="Z210" s="57" t="s">
        <v>3467</v>
      </c>
      <c r="AA210" s="57" t="s">
        <v>3135</v>
      </c>
      <c r="AB210" s="61">
        <v>45372</v>
      </c>
      <c r="AC210" s="61">
        <v>45383</v>
      </c>
      <c r="AD210" s="61">
        <v>45458</v>
      </c>
      <c r="AE210" s="61" t="str">
        <f t="shared" si="31"/>
        <v>2 meses 15 días.</v>
      </c>
      <c r="AF210" s="61">
        <v>45503</v>
      </c>
      <c r="AG210" s="61" t="str">
        <f t="shared" si="28"/>
        <v>1 meses 15 días.</v>
      </c>
      <c r="AH210" s="61">
        <v>45503</v>
      </c>
      <c r="AI210" s="61"/>
      <c r="AJ210" s="61" t="str">
        <f t="shared" si="32"/>
        <v>Término Ok</v>
      </c>
      <c r="AK210" s="57"/>
      <c r="AL210" s="57"/>
      <c r="AM210" s="56"/>
      <c r="AN210" s="61"/>
    </row>
    <row r="211" spans="1:40">
      <c r="A211" s="62">
        <v>2024</v>
      </c>
      <c r="B211" s="56" t="str">
        <f t="shared" si="30"/>
        <v>190-2024</v>
      </c>
      <c r="C211" s="56">
        <v>102394</v>
      </c>
      <c r="D211" s="56" t="s">
        <v>57</v>
      </c>
      <c r="E211" s="57" t="s">
        <v>3452</v>
      </c>
      <c r="F211" s="57" t="s">
        <v>3453</v>
      </c>
      <c r="G211" s="63" t="s">
        <v>97</v>
      </c>
      <c r="H211" s="57" t="s">
        <v>1168</v>
      </c>
      <c r="I211" s="57" t="s">
        <v>1169</v>
      </c>
      <c r="J211" s="61"/>
      <c r="K211" s="64"/>
      <c r="L211" s="57" t="s">
        <v>3454</v>
      </c>
      <c r="M211" s="56">
        <v>1979</v>
      </c>
      <c r="N211" s="157">
        <v>28000000</v>
      </c>
      <c r="O211" s="64">
        <v>14000000</v>
      </c>
      <c r="P211" s="64">
        <v>0</v>
      </c>
      <c r="Q211" s="157">
        <f t="shared" si="29"/>
        <v>42000000</v>
      </c>
      <c r="R211" s="64">
        <v>7000000</v>
      </c>
      <c r="S211" s="64"/>
      <c r="T211" s="64"/>
      <c r="U211" s="56">
        <v>5</v>
      </c>
      <c r="V211" s="60" t="s">
        <v>1171</v>
      </c>
      <c r="W211" s="57" t="str">
        <f ca="1">IF(AB211="","En elaboración",IF(AC211="Sin iniciar","Suscrito",IF(AK211="Suspendido",AK211,IF(ISNUMBER(AN211),"Liquidado",IF(ISNUMBER(J211),"Cedido",IF(AN211="No aplica","Terminado (no se liquida)",IF(AJ211="Terminación anticipada",AJ211,IF(AND(AJ211="Terminación anticipada",I211&lt;&gt;"Otro",AN211=""),"Terminado en proceso de liquidación",IF(AND(TODAY()&gt;AH211,I211="Otro",AN211=""),"Terminado en proceso de liquidación",IF(AND(TODAY()&gt;AH211,I211="Orden de compra"),"Terminado (Orden de compra)",IF(TODAY()&gt;AH211,"Terminado (no se liquida)",IF(TODAY()&lt;=AH211,"En ejecución","En elaboración"))))))))))))</f>
        <v>Terminado (no se liquida)</v>
      </c>
      <c r="X211" s="57" t="s">
        <v>5527</v>
      </c>
      <c r="Y211" s="57" t="s">
        <v>3455</v>
      </c>
      <c r="Z211" s="57" t="s">
        <v>3456</v>
      </c>
      <c r="AA211" s="57" t="s">
        <v>2793</v>
      </c>
      <c r="AB211" s="61">
        <v>45371</v>
      </c>
      <c r="AC211" s="61">
        <v>45383</v>
      </c>
      <c r="AD211" s="61">
        <v>45458</v>
      </c>
      <c r="AE211" s="61" t="str">
        <f t="shared" si="31"/>
        <v>2 meses 15 días.</v>
      </c>
      <c r="AF211" s="61">
        <v>45503</v>
      </c>
      <c r="AG211" s="61" t="str">
        <f t="shared" si="28"/>
        <v>1 meses 15 días.</v>
      </c>
      <c r="AH211" s="61">
        <v>45503</v>
      </c>
      <c r="AI211" s="61" t="str">
        <f>IF(AC211="Sin iniciar","",IF(DATEDIF(AC211,AH211+1-AM211,"y")=0,"",DATEDIF(AC211,AH211+1-AM211,"y")&amp;" años ")&amp;IF(DATEDIF(AC211,AH211+1-AM211,"ym")=0,"",DATEDIF(AC211,AH211+1-AM211,"ym")&amp;" meses ")&amp;IF(DATEDIF(AC211,AH211+1-AM211,"md")=0,"",DATEDIF(AC211,AH211+1-AM211,"md")&amp;" días."))</f>
        <v>3 meses 30 días.</v>
      </c>
      <c r="AJ211" s="61" t="str">
        <f t="shared" si="32"/>
        <v>Término Ok</v>
      </c>
      <c r="AK211" s="57"/>
      <c r="AL211" s="57"/>
      <c r="AM211" s="56"/>
      <c r="AN211" s="61"/>
    </row>
    <row r="212" spans="1:40">
      <c r="A212" s="62">
        <v>2024</v>
      </c>
      <c r="B212" s="56" t="str">
        <f t="shared" si="30"/>
        <v>191-2024</v>
      </c>
      <c r="C212" s="56">
        <v>102373</v>
      </c>
      <c r="D212" s="56" t="s">
        <v>57</v>
      </c>
      <c r="E212" s="57" t="s">
        <v>3442</v>
      </c>
      <c r="F212" s="57" t="s">
        <v>3443</v>
      </c>
      <c r="G212" s="63" t="s">
        <v>97</v>
      </c>
      <c r="H212" s="57" t="s">
        <v>1168</v>
      </c>
      <c r="I212" s="57" t="s">
        <v>1169</v>
      </c>
      <c r="J212" s="61"/>
      <c r="K212" s="64"/>
      <c r="L212" s="57" t="s">
        <v>3444</v>
      </c>
      <c r="M212" s="56">
        <v>1953</v>
      </c>
      <c r="N212" s="157">
        <v>20200000</v>
      </c>
      <c r="O212" s="64">
        <v>10100000</v>
      </c>
      <c r="P212" s="64">
        <v>0</v>
      </c>
      <c r="Q212" s="157">
        <f t="shared" si="29"/>
        <v>30300000</v>
      </c>
      <c r="R212" s="64">
        <v>5050000</v>
      </c>
      <c r="S212" s="64"/>
      <c r="T212" s="64"/>
      <c r="U212" s="56">
        <v>3</v>
      </c>
      <c r="V212" s="64" t="s">
        <v>1171</v>
      </c>
      <c r="W212" s="57" t="str">
        <f ca="1">IF(AB212="","En elaboración",IF(AC212="Sin iniciar","Suscrito",IF(AK212="Suspendido",AK212,IF(ISNUMBER(AN212),"Liquidado",IF(ISNUMBER(J212),"Cedido",IF(AN212="No aplica","Terminado (no se liquida)",IF(AJ212="Terminación anticipada",AJ212,IF(AND(AJ212="Terminación anticipada",I212&lt;&gt;"Otro",AN212=""),"Terminado en proceso de liquidación",IF(AND(TODAY()&gt;AH212,I212="Otro",AN212=""),"Terminado en proceso de liquidación",IF(AND(TODAY()&gt;AH212,I212="Orden de compra"),"Terminado (Orden de compra)",IF(TODAY()&gt;AH212,"Terminado (no se liquida)",IF(TODAY()&lt;=AH212,"En ejecución","En elaboración"))))))))))))</f>
        <v>Terminado (no se liquida)</v>
      </c>
      <c r="X212" s="57" t="s">
        <v>5528</v>
      </c>
      <c r="Y212" s="57" t="s">
        <v>3445</v>
      </c>
      <c r="Z212" s="57" t="s">
        <v>3446</v>
      </c>
      <c r="AA212" s="57" t="s">
        <v>633</v>
      </c>
      <c r="AB212" s="61">
        <v>45371</v>
      </c>
      <c r="AC212" s="61">
        <v>45383</v>
      </c>
      <c r="AD212" s="61">
        <v>45458</v>
      </c>
      <c r="AE212" s="61" t="str">
        <f t="shared" si="31"/>
        <v>2 meses 15 días.</v>
      </c>
      <c r="AF212" s="61">
        <v>45565</v>
      </c>
      <c r="AG212" s="61" t="str">
        <f t="shared" si="28"/>
        <v>3 meses 15 días.</v>
      </c>
      <c r="AH212" s="61">
        <v>45565</v>
      </c>
      <c r="AI212" s="61"/>
      <c r="AJ212" s="61" t="str">
        <f t="shared" si="32"/>
        <v>Término Ok</v>
      </c>
      <c r="AK212" s="57"/>
      <c r="AL212" s="57"/>
      <c r="AM212" s="56"/>
      <c r="AN212" s="61"/>
    </row>
    <row r="213" spans="1:40">
      <c r="A213" s="62">
        <v>2024</v>
      </c>
      <c r="B213" s="56" t="str">
        <f t="shared" si="30"/>
        <v>192-2024</v>
      </c>
      <c r="C213" s="56">
        <v>102379</v>
      </c>
      <c r="D213" s="56" t="s">
        <v>57</v>
      </c>
      <c r="E213" s="57" t="s">
        <v>3432</v>
      </c>
      <c r="F213" s="57" t="s">
        <v>3433</v>
      </c>
      <c r="G213" s="63" t="s">
        <v>97</v>
      </c>
      <c r="H213" s="57" t="s">
        <v>1168</v>
      </c>
      <c r="I213" s="57" t="s">
        <v>1169</v>
      </c>
      <c r="J213" s="61"/>
      <c r="K213" s="64"/>
      <c r="L213" s="57" t="s">
        <v>3434</v>
      </c>
      <c r="M213" s="56">
        <v>2014</v>
      </c>
      <c r="N213" s="157">
        <v>28000000</v>
      </c>
      <c r="O213" s="64">
        <v>0</v>
      </c>
      <c r="P213" s="64">
        <v>0</v>
      </c>
      <c r="Q213" s="157">
        <f t="shared" si="29"/>
        <v>28000000</v>
      </c>
      <c r="R213" s="64">
        <v>7000000</v>
      </c>
      <c r="S213" s="64"/>
      <c r="T213" s="64"/>
      <c r="U213" s="56">
        <v>5</v>
      </c>
      <c r="V213" s="60" t="s">
        <v>1171</v>
      </c>
      <c r="W213" s="57" t="str">
        <f ca="1">IF(AB213="","En elaboración",IF(AC213="Sin iniciar","Suscrito",IF(AK213="Suspendido",AK213,IF(ISNUMBER(AN213),"Liquidado",IF(ISNUMBER(J213),"Cedido",IF(AN213="No aplica","Terminado (no se liquida)",IF(AJ213="Terminación anticipada",AJ213,IF(AND(AJ213="Terminación anticipada",I213&lt;&gt;"Otro",AN213=""),"Terminado en proceso de liquidación",IF(AND(TODAY()&gt;AH213,I213="Otro",AN213=""),"Terminado en proceso de liquidación",IF(AND(TODAY()&gt;AH213,I213="Orden de compra"),"Terminado (Orden de compra)",IF(TODAY()&gt;AH213,"Terminado (no se liquida)",IF(TODAY()&lt;=AH213,"En ejecución","En elaboración"))))))))))))</f>
        <v>Terminado (no se liquida)</v>
      </c>
      <c r="X213" s="57"/>
      <c r="Y213" s="57" t="s">
        <v>3435</v>
      </c>
      <c r="Z213" s="57" t="s">
        <v>3436</v>
      </c>
      <c r="AA213" s="57" t="s">
        <v>404</v>
      </c>
      <c r="AB213" s="61">
        <v>45371</v>
      </c>
      <c r="AC213" s="61">
        <v>45383</v>
      </c>
      <c r="AD213" s="61">
        <v>45458</v>
      </c>
      <c r="AE213" s="61" t="str">
        <f t="shared" si="31"/>
        <v>2 meses 15 días.</v>
      </c>
      <c r="AF213" s="61">
        <v>45458</v>
      </c>
      <c r="AG213" s="61" t="str">
        <f t="shared" si="28"/>
        <v/>
      </c>
      <c r="AH213" s="61">
        <v>45458</v>
      </c>
      <c r="AI213" s="61" t="str">
        <f>IF(AC213="Sin iniciar","",IF(DATEDIF(AC213,AH213+1-AM213,"y")=0,"",DATEDIF(AC213,AH213+1-AM213,"y")&amp;" años ")&amp;IF(DATEDIF(AC213,AH213+1-AM213,"ym")=0,"",DATEDIF(AC213,AH213+1-AM213,"ym")&amp;" meses ")&amp;IF(DATEDIF(AC213,AH213+1-AM213,"md")=0,"",DATEDIF(AC213,AH213+1-AM213,"md")&amp;" días."))</f>
        <v>2 meses 15 días.</v>
      </c>
      <c r="AJ213" s="61" t="str">
        <f t="shared" si="32"/>
        <v>Término Ok</v>
      </c>
      <c r="AK213" s="57"/>
      <c r="AL213" s="57"/>
      <c r="AM213" s="56"/>
      <c r="AN213" s="61"/>
    </row>
    <row r="214" spans="1:40">
      <c r="A214" s="62">
        <v>2024</v>
      </c>
      <c r="B214" s="56" t="str">
        <f t="shared" si="30"/>
        <v>193-2024</v>
      </c>
      <c r="C214" s="56">
        <v>102218</v>
      </c>
      <c r="D214" s="56" t="s">
        <v>57</v>
      </c>
      <c r="E214" s="57" t="s">
        <v>3420</v>
      </c>
      <c r="F214" s="57" t="s">
        <v>3421</v>
      </c>
      <c r="G214" s="63" t="s">
        <v>97</v>
      </c>
      <c r="H214" s="57" t="s">
        <v>1168</v>
      </c>
      <c r="I214" s="57" t="s">
        <v>1169</v>
      </c>
      <c r="J214" s="61"/>
      <c r="K214" s="64"/>
      <c r="L214" s="57" t="s">
        <v>3422</v>
      </c>
      <c r="M214" s="56">
        <v>1999</v>
      </c>
      <c r="N214" s="157">
        <v>28000000</v>
      </c>
      <c r="O214" s="64">
        <v>0</v>
      </c>
      <c r="P214" s="64">
        <v>0</v>
      </c>
      <c r="Q214" s="157">
        <f t="shared" si="29"/>
        <v>28000000</v>
      </c>
      <c r="R214" s="64">
        <v>7000000</v>
      </c>
      <c r="S214" s="64"/>
      <c r="T214" s="64"/>
      <c r="U214" s="56">
        <v>5</v>
      </c>
      <c r="V214" s="60" t="s">
        <v>1171</v>
      </c>
      <c r="W214" s="57" t="str">
        <f ca="1">IF(AB214="","En elaboración",IF(AC214="Sin iniciar","Suscrito",IF(AK214="Suspendido",AK214,IF(ISNUMBER(AN214),"Liquidado",IF(ISNUMBER(J214),"Cedido",IF(AN214="No aplica","Terminado (no se liquida)",IF(AJ214="Terminación anticipada",AJ214,IF(AND(AJ214="Terminación anticipada",I214&lt;&gt;"Otro",AN214=""),"Terminado en proceso de liquidación",IF(AND(TODAY()&gt;AH214,I214="Otro",AN214=""),"Terminado en proceso de liquidación",IF(AND(TODAY()&gt;AH214,I214="Orden de compra"),"Terminado (Orden de compra)",IF(TODAY()&gt;AH214,"Terminado (no se liquida)",IF(TODAY()&lt;=AH214,"En ejecución","En elaboración"))))))))))))</f>
        <v>Terminado (no se liquida)</v>
      </c>
      <c r="X214" s="57"/>
      <c r="Y214" s="57" t="s">
        <v>3423</v>
      </c>
      <c r="Z214" s="57" t="s">
        <v>3424</v>
      </c>
      <c r="AA214" s="57" t="s">
        <v>72</v>
      </c>
      <c r="AB214" s="61">
        <v>45372</v>
      </c>
      <c r="AC214" s="61">
        <v>45383</v>
      </c>
      <c r="AD214" s="61">
        <v>45458</v>
      </c>
      <c r="AE214" s="61" t="str">
        <f t="shared" si="31"/>
        <v>2 meses 15 días.</v>
      </c>
      <c r="AF214" s="61">
        <v>45458</v>
      </c>
      <c r="AG214" s="61" t="str">
        <f t="shared" si="28"/>
        <v/>
      </c>
      <c r="AH214" s="61">
        <v>45458</v>
      </c>
      <c r="AI214" s="61" t="str">
        <f>IF(AC214="Sin iniciar","",IF(DATEDIF(AC214,AH214+1-AM214,"y")=0,"",DATEDIF(AC214,AH214+1-AM214,"y")&amp;" años ")&amp;IF(DATEDIF(AC214,AH214+1-AM214,"ym")=0,"",DATEDIF(AC214,AH214+1-AM214,"ym")&amp;" meses ")&amp;IF(DATEDIF(AC214,AH214+1-AM214,"md")=0,"",DATEDIF(AC214,AH214+1-AM214,"md")&amp;" días."))</f>
        <v>2 meses 15 días.</v>
      </c>
      <c r="AJ214" s="61" t="str">
        <f t="shared" si="32"/>
        <v>Término Ok</v>
      </c>
      <c r="AK214" s="57"/>
      <c r="AL214" s="57"/>
      <c r="AM214" s="56"/>
      <c r="AN214" s="61"/>
    </row>
    <row r="215" spans="1:40">
      <c r="A215" s="62">
        <v>2024</v>
      </c>
      <c r="B215" s="56" t="s">
        <v>3410</v>
      </c>
      <c r="C215" s="56">
        <v>102378</v>
      </c>
      <c r="D215" s="56" t="s">
        <v>57</v>
      </c>
      <c r="E215" s="57" t="s">
        <v>3411</v>
      </c>
      <c r="F215" s="63" t="s">
        <v>3411</v>
      </c>
      <c r="G215" s="63" t="s">
        <v>97</v>
      </c>
      <c r="H215" s="57" t="s">
        <v>1168</v>
      </c>
      <c r="I215" s="57" t="s">
        <v>1169</v>
      </c>
      <c r="J215" s="61"/>
      <c r="K215" s="64"/>
      <c r="L215" s="57" t="s">
        <v>3412</v>
      </c>
      <c r="M215" s="56">
        <v>2014</v>
      </c>
      <c r="N215" s="157">
        <v>21000000</v>
      </c>
      <c r="O215" s="64">
        <v>0</v>
      </c>
      <c r="P215" s="64">
        <v>0</v>
      </c>
      <c r="Q215" s="157">
        <f t="shared" si="29"/>
        <v>21000000</v>
      </c>
      <c r="R215" s="64">
        <v>7000000</v>
      </c>
      <c r="S215" s="64"/>
      <c r="T215" s="64"/>
      <c r="U215" s="56">
        <v>5</v>
      </c>
      <c r="V215" s="60" t="s">
        <v>1171</v>
      </c>
      <c r="W215" s="57" t="str">
        <f ca="1">IF(AB215="","En elaboración",IF(AC215="Sin iniciar","Suscrito",IF(AK215="Suspendido",AK215,IF(ISNUMBER(AN215),"Liquidado",IF(ISNUMBER(J215),"Cedido",IF(AN215="No aplica","Terminado (no se liquida)",IF(AJ215="Terminación anticipada",AJ215,IF(AND(AJ215="Terminación anticipada",I215&lt;&gt;"Otro",AN215=""),"Terminado en proceso de liquidación",IF(AND(TODAY()&gt;AH215,I215="Otro",AN215=""),"Terminado en proceso de liquidación",IF(AND(TODAY()&gt;AH215,I215="Orden de compra"),"Terminado (Orden de compra)",IF(TODAY()&gt;AH215,"Terminado (no se liquida)",IF(TODAY()&lt;=AH215,"En ejecución","En elaboración"))))))))))))</f>
        <v>Terminado (no se liquida)</v>
      </c>
      <c r="X215" s="57"/>
      <c r="Y215" s="57" t="s">
        <v>3413</v>
      </c>
      <c r="Z215" s="57" t="s">
        <v>3414</v>
      </c>
      <c r="AA215" s="57" t="s">
        <v>404</v>
      </c>
      <c r="AB215" s="61">
        <v>45372</v>
      </c>
      <c r="AC215" s="61">
        <v>45384</v>
      </c>
      <c r="AD215" s="61">
        <v>45458</v>
      </c>
      <c r="AE215" s="61" t="str">
        <f t="shared" si="31"/>
        <v>2 meses 14 días.</v>
      </c>
      <c r="AF215" s="61">
        <v>45458</v>
      </c>
      <c r="AG215" s="61" t="str">
        <f t="shared" si="28"/>
        <v/>
      </c>
      <c r="AH215" s="61">
        <v>45458</v>
      </c>
      <c r="AI215" s="61" t="str">
        <f>IF(AC215="Sin iniciar","",IF(DATEDIF(AC215,AH215+1-AM215,"y")=0,"",DATEDIF(AC215,AH215+1-AM215,"y")&amp;" años ")&amp;IF(DATEDIF(AC215,AH215+1-AM215,"ym")=0,"",DATEDIF(AC215,AH215+1-AM215,"ym")&amp;" meses ")&amp;IF(DATEDIF(AC215,AH215+1-AM215,"md")=0,"",DATEDIF(AC215,AH215+1-AM215,"md")&amp;" días."))</f>
        <v>2 meses 14 días.</v>
      </c>
      <c r="AJ215" s="61" t="str">
        <f t="shared" si="32"/>
        <v>Término Ok</v>
      </c>
      <c r="AK215" s="57"/>
      <c r="AL215" s="57"/>
      <c r="AM215" s="56"/>
      <c r="AN215" s="61"/>
    </row>
    <row r="216" spans="1:40">
      <c r="A216" s="62">
        <v>2024</v>
      </c>
      <c r="B216" s="56" t="str">
        <f>LEFT(E216,8)</f>
        <v>195-2024</v>
      </c>
      <c r="C216" s="56">
        <v>102404</v>
      </c>
      <c r="D216" s="56" t="s">
        <v>57</v>
      </c>
      <c r="E216" s="57" t="s">
        <v>3402</v>
      </c>
      <c r="F216" s="57" t="s">
        <v>3403</v>
      </c>
      <c r="G216" s="63" t="s">
        <v>97</v>
      </c>
      <c r="H216" s="57" t="s">
        <v>1168</v>
      </c>
      <c r="I216" s="57" t="s">
        <v>1211</v>
      </c>
      <c r="J216" s="61"/>
      <c r="K216" s="64"/>
      <c r="L216" s="57" t="s">
        <v>3404</v>
      </c>
      <c r="M216" s="56">
        <v>1978</v>
      </c>
      <c r="N216" s="157">
        <v>10200000</v>
      </c>
      <c r="O216" s="64">
        <v>0</v>
      </c>
      <c r="P216" s="64">
        <v>0</v>
      </c>
      <c r="Q216" s="157">
        <f t="shared" si="29"/>
        <v>10200000</v>
      </c>
      <c r="R216" s="64">
        <v>2550000</v>
      </c>
      <c r="S216" s="64"/>
      <c r="T216" s="64"/>
      <c r="U216" s="56">
        <v>3</v>
      </c>
      <c r="V216" s="60" t="s">
        <v>1171</v>
      </c>
      <c r="W216" s="57" t="str">
        <f ca="1">IF(AB216="","En elaboración",IF(AC216="Sin iniciar","Suscrito",IF(AK216="Suspendido",AK216,IF(ISNUMBER(AN216),"Liquidado",IF(ISNUMBER(J216),"Cedido",IF(AN216="No aplica","Terminado (no se liquida)",IF(AJ216="Terminación anticipada",AJ216,IF(AND(AJ216="Terminación anticipada",I216&lt;&gt;"Otro",AN216=""),"Terminado en proceso de liquidación",IF(AND(TODAY()&gt;AH216,I216="Otro",AN216=""),"Terminado en proceso de liquidación",IF(AND(TODAY()&gt;AH216,I216="Orden de compra"),"Terminado (Orden de compra)",IF(TODAY()&gt;AH216,"Terminado (no se liquida)",IF(TODAY()&lt;=AH216,"En ejecución","En elaboración"))))))))))))</f>
        <v>Terminado (no se liquida)</v>
      </c>
      <c r="X216" s="57"/>
      <c r="Y216" s="57" t="s">
        <v>3405</v>
      </c>
      <c r="Z216" s="57" t="s">
        <v>3406</v>
      </c>
      <c r="AA216" s="57" t="s">
        <v>89</v>
      </c>
      <c r="AB216" s="61">
        <v>45373</v>
      </c>
      <c r="AC216" s="61">
        <v>45384</v>
      </c>
      <c r="AD216" s="61">
        <v>45458</v>
      </c>
      <c r="AE216" s="61" t="str">
        <f t="shared" si="31"/>
        <v>2 meses 14 días.</v>
      </c>
      <c r="AF216" s="61">
        <v>45458</v>
      </c>
      <c r="AG216" s="61" t="str">
        <f t="shared" si="28"/>
        <v/>
      </c>
      <c r="AH216" s="61">
        <v>45458</v>
      </c>
      <c r="AI216" s="61"/>
      <c r="AJ216" s="61" t="str">
        <f t="shared" si="32"/>
        <v>Término Ok</v>
      </c>
      <c r="AK216" s="57"/>
      <c r="AL216" s="57"/>
      <c r="AM216" s="56"/>
      <c r="AN216" s="61"/>
    </row>
    <row r="217" spans="1:40">
      <c r="A217" s="62">
        <v>2024</v>
      </c>
      <c r="B217" s="56" t="str">
        <f>LEFT(E217,8)</f>
        <v>196-2024</v>
      </c>
      <c r="C217" s="56">
        <v>102347</v>
      </c>
      <c r="D217" s="56" t="s">
        <v>57</v>
      </c>
      <c r="E217" s="63" t="s">
        <v>3391</v>
      </c>
      <c r="F217" s="57" t="s">
        <v>3392</v>
      </c>
      <c r="G217" s="63" t="s">
        <v>97</v>
      </c>
      <c r="H217" s="57" t="s">
        <v>1168</v>
      </c>
      <c r="I217" s="57" t="s">
        <v>1169</v>
      </c>
      <c r="J217" s="61"/>
      <c r="K217" s="64"/>
      <c r="L217" s="63" t="s">
        <v>3393</v>
      </c>
      <c r="M217" s="56">
        <v>1953</v>
      </c>
      <c r="N217" s="157">
        <v>15150000</v>
      </c>
      <c r="O217" s="64">
        <v>0</v>
      </c>
      <c r="P217" s="64">
        <v>0</v>
      </c>
      <c r="Q217" s="157">
        <f t="shared" si="29"/>
        <v>15150000</v>
      </c>
      <c r="R217" s="64">
        <v>5050000</v>
      </c>
      <c r="S217" s="64"/>
      <c r="T217" s="64"/>
      <c r="U217" s="56">
        <v>3</v>
      </c>
      <c r="V217" s="60" t="s">
        <v>1171</v>
      </c>
      <c r="W217" s="57" t="str">
        <f ca="1">IF(AB217="","En elaboración",IF(AC217="Sin iniciar","Suscrito",IF(AK217="Suspendido",AK217,IF(ISNUMBER(AN217),"Liquidado",IF(ISNUMBER(J217),"Cedido",IF(AN217="No aplica","Terminado (no se liquida)",IF(AJ217="Terminación anticipada",AJ217,IF(AND(AJ217="Terminación anticipada",I217&lt;&gt;"Otro",AN217=""),"Terminado en proceso de liquidación",IF(AND(TODAY()&gt;AH217,I217="Otro",AN217=""),"Terminado en proceso de liquidación",IF(AND(TODAY()&gt;AH217,I217="Orden de compra"),"Terminado (Orden de compra)",IF(TODAY()&gt;AH217,"Terminado (no se liquida)",IF(TODAY()&lt;=AH217,"En ejecución","En elaboración"))))))))))))</f>
        <v>Terminado (no se liquida)</v>
      </c>
      <c r="X217" s="57"/>
      <c r="Y217" s="57" t="s">
        <v>3394</v>
      </c>
      <c r="Z217" s="63" t="s">
        <v>3395</v>
      </c>
      <c r="AA217" s="57" t="s">
        <v>633</v>
      </c>
      <c r="AB217" s="61">
        <v>45372</v>
      </c>
      <c r="AC217" s="61">
        <v>45385</v>
      </c>
      <c r="AD217" s="61">
        <v>45458</v>
      </c>
      <c r="AE217" s="61" t="str">
        <f t="shared" si="31"/>
        <v>2 meses 13 días.</v>
      </c>
      <c r="AF217" s="61">
        <v>45458</v>
      </c>
      <c r="AG217" s="61" t="str">
        <f t="shared" si="28"/>
        <v/>
      </c>
      <c r="AH217" s="61">
        <v>45458</v>
      </c>
      <c r="AI217" s="61" t="str">
        <f>IF(AC217="Sin iniciar","",IF(DATEDIF(AC217,AH217+1-AM217,"y")=0,"",DATEDIF(AC217,AH217+1-AM217,"y")&amp;" años ")&amp;IF(DATEDIF(AC217,AH217+1-AM217,"ym")=0,"",DATEDIF(AC217,AH217+1-AM217,"ym")&amp;" meses ")&amp;IF(DATEDIF(AC217,AH217+1-AM217,"md")=0,"",DATEDIF(AC217,AH217+1-AM217,"md")&amp;" días."))</f>
        <v>2 meses 13 días.</v>
      </c>
      <c r="AJ217" s="61" t="str">
        <f t="shared" si="32"/>
        <v>Término Ok</v>
      </c>
      <c r="AK217" s="57"/>
      <c r="AL217" s="57"/>
      <c r="AM217" s="56"/>
      <c r="AN217" s="61"/>
    </row>
    <row r="218" spans="1:40">
      <c r="A218" s="62">
        <v>2024</v>
      </c>
      <c r="B218" s="56" t="s">
        <v>3379</v>
      </c>
      <c r="C218" s="56">
        <v>102372</v>
      </c>
      <c r="D218" s="56" t="s">
        <v>57</v>
      </c>
      <c r="E218" s="57" t="s">
        <v>3380</v>
      </c>
      <c r="F218" s="57" t="s">
        <v>3381</v>
      </c>
      <c r="G218" s="63" t="s">
        <v>97</v>
      </c>
      <c r="H218" s="57" t="s">
        <v>1168</v>
      </c>
      <c r="I218" s="57" t="s">
        <v>1169</v>
      </c>
      <c r="J218" s="61">
        <v>45422</v>
      </c>
      <c r="K218" s="64">
        <v>18900000</v>
      </c>
      <c r="L218" s="57" t="s">
        <v>5529</v>
      </c>
      <c r="M218" s="56">
        <v>1997</v>
      </c>
      <c r="N218" s="157">
        <v>28000000</v>
      </c>
      <c r="O218" s="64">
        <v>0</v>
      </c>
      <c r="P218" s="64">
        <v>0</v>
      </c>
      <c r="Q218" s="157">
        <f t="shared" si="29"/>
        <v>28000000</v>
      </c>
      <c r="R218" s="64">
        <v>7000000</v>
      </c>
      <c r="S218" s="64"/>
      <c r="T218" s="64"/>
      <c r="U218" s="56">
        <v>1</v>
      </c>
      <c r="V218" s="60" t="s">
        <v>1171</v>
      </c>
      <c r="W218" s="57" t="str">
        <f ca="1">IF(AB218="","En elaboración",IF(AC218="Sin iniciar","Suscrito",IF(AK218="Suspendido",AK218,IF(ISNUMBER(AN218),"Liquidado",IF(ISNUMBER(J218),"Cedido",IF(AN218="No aplica","Terminado (no se liquida)",IF(AJ218="Terminación anticipada",AJ218,IF(AND(AJ218="Terminación anticipada",I218&lt;&gt;"Otro",AN218=""),"Terminado en proceso de liquidación",IF(AND(TODAY()&gt;AH218,I218="Otro",AN218=""),"Terminado en proceso de liquidación",IF(AND(TODAY()&gt;AH218,I218="Orden de compra"),"Terminado (Orden de compra)",IF(TODAY()&gt;AH218,"Terminado (no se liquida)",IF(TODAY()&lt;=AH218,"En ejecución","En elaboración"))))))))))))</f>
        <v>Cedido</v>
      </c>
      <c r="X218" s="57" t="s">
        <v>3383</v>
      </c>
      <c r="Y218" s="57" t="s">
        <v>3384</v>
      </c>
      <c r="Z218" s="57" t="s">
        <v>3385</v>
      </c>
      <c r="AA218" s="57" t="s">
        <v>404</v>
      </c>
      <c r="AB218" s="61">
        <v>45372</v>
      </c>
      <c r="AC218" s="61">
        <v>45383</v>
      </c>
      <c r="AD218" s="61">
        <v>45458</v>
      </c>
      <c r="AE218" s="61" t="str">
        <f t="shared" si="31"/>
        <v>2 meses 15 días.</v>
      </c>
      <c r="AF218" s="61">
        <v>45458</v>
      </c>
      <c r="AG218" s="61" t="str">
        <f t="shared" si="28"/>
        <v/>
      </c>
      <c r="AH218" s="61">
        <v>45458</v>
      </c>
      <c r="AI218" s="61"/>
      <c r="AJ218" s="61" t="str">
        <f t="shared" si="32"/>
        <v>Término Ok</v>
      </c>
      <c r="AK218" s="57"/>
      <c r="AL218" s="57"/>
      <c r="AM218" s="56"/>
      <c r="AN218" s="61"/>
    </row>
    <row r="219" spans="1:40">
      <c r="A219" s="62">
        <v>2024</v>
      </c>
      <c r="B219" s="56" t="s">
        <v>5530</v>
      </c>
      <c r="C219" s="56">
        <v>102372</v>
      </c>
      <c r="D219" s="56" t="s">
        <v>57</v>
      </c>
      <c r="E219" s="57" t="s">
        <v>3380</v>
      </c>
      <c r="F219" s="57" t="s">
        <v>3381</v>
      </c>
      <c r="G219" s="63" t="s">
        <v>97</v>
      </c>
      <c r="H219" s="57" t="s">
        <v>1168</v>
      </c>
      <c r="I219" s="57" t="s">
        <v>1169</v>
      </c>
      <c r="J219" s="61"/>
      <c r="K219" s="64"/>
      <c r="L219" s="57" t="s">
        <v>3382</v>
      </c>
      <c r="M219" s="56">
        <v>1997</v>
      </c>
      <c r="N219" s="157">
        <v>28000000</v>
      </c>
      <c r="O219" s="64">
        <v>0</v>
      </c>
      <c r="P219" s="64">
        <v>0</v>
      </c>
      <c r="Q219" s="157">
        <f t="shared" si="29"/>
        <v>28000000</v>
      </c>
      <c r="R219" s="64">
        <v>7000000</v>
      </c>
      <c r="S219" s="64"/>
      <c r="T219" s="64"/>
      <c r="U219" s="56">
        <v>1</v>
      </c>
      <c r="V219" s="60" t="s">
        <v>1171</v>
      </c>
      <c r="W219" s="57" t="str">
        <f ca="1">IF(AB219="","En elaboración",IF(AC219="Sin iniciar","Suscrito",IF(AK219="Suspendido",AK219,IF(ISNUMBER(AN219),"Liquidado",IF(ISNUMBER(J219),"Cedido",IF(AN219="No aplica","Terminado (no se liquida)",IF(AJ219="Terminación anticipada",AJ219,IF(AND(AJ219="Terminación anticipada",I219&lt;&gt;"Otro",AN219=""),"Terminado en proceso de liquidación",IF(AND(TODAY()&gt;AH219,I219="Otro",AN219=""),"Terminado en proceso de liquidación",IF(AND(TODAY()&gt;AH219,I219="Orden de compra"),"Terminado (Orden de compra)",IF(TODAY()&gt;AH219,"Terminado (no se liquida)",IF(TODAY()&lt;=AH219,"En ejecución","En elaboración"))))))))))))</f>
        <v>Terminado (no se liquida)</v>
      </c>
      <c r="X219" s="57" t="s">
        <v>5531</v>
      </c>
      <c r="Y219" s="57" t="s">
        <v>3384</v>
      </c>
      <c r="Z219" s="57" t="s">
        <v>3385</v>
      </c>
      <c r="AA219" s="57" t="s">
        <v>404</v>
      </c>
      <c r="AB219" s="61">
        <v>45372</v>
      </c>
      <c r="AC219" s="61">
        <v>45383</v>
      </c>
      <c r="AD219" s="61">
        <v>45458</v>
      </c>
      <c r="AE219" s="61" t="str">
        <f t="shared" si="31"/>
        <v>2 meses 15 días.</v>
      </c>
      <c r="AF219" s="61">
        <v>45503</v>
      </c>
      <c r="AG219" s="61" t="str">
        <f t="shared" si="28"/>
        <v>1 meses 15 días.</v>
      </c>
      <c r="AH219" s="61">
        <v>45503</v>
      </c>
      <c r="AI219" s="61"/>
      <c r="AJ219" s="61" t="str">
        <f t="shared" si="32"/>
        <v>Término Ok</v>
      </c>
      <c r="AK219" s="57"/>
      <c r="AL219" s="57"/>
      <c r="AM219" s="56"/>
      <c r="AN219" s="61"/>
    </row>
    <row r="220" spans="1:40">
      <c r="A220" s="62">
        <v>2024</v>
      </c>
      <c r="B220" s="56" t="str">
        <f t="shared" ref="B220:B240" si="33">LEFT(E220,8)</f>
        <v>198-2024</v>
      </c>
      <c r="C220" s="56">
        <v>102298</v>
      </c>
      <c r="D220" s="56" t="s">
        <v>57</v>
      </c>
      <c r="E220" s="57" t="s">
        <v>3369</v>
      </c>
      <c r="F220" s="57" t="s">
        <v>3370</v>
      </c>
      <c r="G220" s="63" t="s">
        <v>97</v>
      </c>
      <c r="H220" s="57" t="s">
        <v>1168</v>
      </c>
      <c r="I220" s="57" t="s">
        <v>1169</v>
      </c>
      <c r="J220" s="61"/>
      <c r="K220" s="64"/>
      <c r="L220" s="57" t="s">
        <v>3371</v>
      </c>
      <c r="M220" s="56">
        <v>1978</v>
      </c>
      <c r="N220" s="157">
        <v>28000000</v>
      </c>
      <c r="O220" s="64">
        <v>0</v>
      </c>
      <c r="P220" s="64">
        <v>0</v>
      </c>
      <c r="Q220" s="157">
        <f t="shared" si="29"/>
        <v>28000000</v>
      </c>
      <c r="R220" s="64">
        <v>7000000</v>
      </c>
      <c r="S220" s="64"/>
      <c r="T220" s="64"/>
      <c r="U220" s="56">
        <v>1</v>
      </c>
      <c r="V220" s="60" t="s">
        <v>1171</v>
      </c>
      <c r="W220" s="57" t="str">
        <f ca="1">IF(AB220="","En elaboración",IF(AC220="Sin iniciar","Suscrito",IF(AK220="Suspendido",AK220,IF(ISNUMBER(AN220),"Liquidado",IF(ISNUMBER(J220),"Cedido",IF(AN220="No aplica","Terminado (no se liquida)",IF(AJ220="Terminación anticipada",AJ220,IF(AND(AJ220="Terminación anticipada",I220&lt;&gt;"Otro",AN220=""),"Terminado en proceso de liquidación",IF(AND(TODAY()&gt;AH220,I220="Otro",AN220=""),"Terminado en proceso de liquidación",IF(AND(TODAY()&gt;AH220,I220="Orden de compra"),"Terminado (Orden de compra)",IF(TODAY()&gt;AH220,"Terminado (no se liquida)",IF(TODAY()&lt;=AH220,"En ejecución","En elaboración"))))))))))))</f>
        <v>Terminado (no se liquida)</v>
      </c>
      <c r="X220" s="57" t="s">
        <v>5532</v>
      </c>
      <c r="Y220" s="57" t="s">
        <v>3372</v>
      </c>
      <c r="Z220" s="63" t="s">
        <v>3373</v>
      </c>
      <c r="AA220" s="57" t="s">
        <v>72</v>
      </c>
      <c r="AB220" s="61">
        <v>45372</v>
      </c>
      <c r="AC220" s="61">
        <v>45373</v>
      </c>
      <c r="AD220" s="61">
        <v>45458</v>
      </c>
      <c r="AE220" s="61" t="str">
        <f t="shared" si="31"/>
        <v>2 meses 25 días.</v>
      </c>
      <c r="AF220" s="61">
        <v>45494</v>
      </c>
      <c r="AG220" s="61" t="str">
        <f t="shared" si="28"/>
        <v>1 meses 6 días.</v>
      </c>
      <c r="AH220" s="61">
        <v>45494</v>
      </c>
      <c r="AI220" s="61" t="str">
        <f>IF(AC220="Sin iniciar","",IF(DATEDIF(AC220,AH220+1-AM220,"y")=0,"",DATEDIF(AC220,AH220+1-AM220,"y")&amp;" años ")&amp;IF(DATEDIF(AC220,AH220+1-AM220,"ym")=0,"",DATEDIF(AC220,AH220+1-AM220,"ym")&amp;" meses ")&amp;IF(DATEDIF(AC220,AH220+1-AM220,"md")=0,"",DATEDIF(AC220,AH220+1-AM220,"md")&amp;" días."))</f>
        <v xml:space="preserve">4 meses </v>
      </c>
      <c r="AJ220" s="61" t="str">
        <f t="shared" si="32"/>
        <v>Término Ok</v>
      </c>
      <c r="AK220" s="57"/>
      <c r="AL220" s="57"/>
      <c r="AM220" s="56"/>
      <c r="AN220" s="61"/>
    </row>
    <row r="221" spans="1:40">
      <c r="A221" s="62">
        <v>2024</v>
      </c>
      <c r="B221" s="56" t="str">
        <f t="shared" si="33"/>
        <v>199-2024</v>
      </c>
      <c r="C221" s="56">
        <v>103558</v>
      </c>
      <c r="D221" s="56" t="s">
        <v>57</v>
      </c>
      <c r="E221" s="57" t="s">
        <v>5533</v>
      </c>
      <c r="F221" s="57" t="s">
        <v>5534</v>
      </c>
      <c r="G221" s="63" t="s">
        <v>97</v>
      </c>
      <c r="H221" s="57" t="s">
        <v>1168</v>
      </c>
      <c r="I221" s="57" t="s">
        <v>1169</v>
      </c>
      <c r="J221" s="61"/>
      <c r="K221" s="64"/>
      <c r="L221" s="57" t="s">
        <v>5535</v>
      </c>
      <c r="M221" s="56">
        <v>1965</v>
      </c>
      <c r="N221" s="157">
        <v>10100000</v>
      </c>
      <c r="O221" s="64">
        <v>0</v>
      </c>
      <c r="P221" s="64">
        <v>0</v>
      </c>
      <c r="Q221" s="157">
        <f t="shared" si="29"/>
        <v>10100000</v>
      </c>
      <c r="R221" s="64">
        <v>5050000</v>
      </c>
      <c r="S221" s="64"/>
      <c r="T221" s="64"/>
      <c r="U221" s="56">
        <v>1</v>
      </c>
      <c r="V221" s="64" t="s">
        <v>1171</v>
      </c>
      <c r="W221" s="57" t="str">
        <f ca="1">IF(AB221="","En elaboración",IF(AC221="Sin iniciar","Suscrito",IF(AK221="Suspendido",AK221,IF(ISNUMBER(AN221),"Liquidado",IF(ISNUMBER(J221),"Cedido",IF(AN221="No aplica","Terminado (no se liquida)",IF(AJ221="Terminación anticipada",AJ221,IF(AND(AJ221="Terminación anticipada",I221&lt;&gt;"Otro",AN221=""),"Terminado en proceso de liquidación",IF(AND(TODAY()&gt;AH221,I221="Otro",AN221=""),"Terminado en proceso de liquidación",IF(AND(TODAY()&gt;AH221,I221="Orden de compra"),"Terminado (Orden de compra)",IF(TODAY()&gt;AH221,"Terminado (no se liquida)",IF(TODAY()&lt;=AH221,"En ejecución","En elaboración"))))))))))))</f>
        <v>Terminado (no se liquida)</v>
      </c>
      <c r="X221" s="57"/>
      <c r="Y221" s="57" t="s">
        <v>5536</v>
      </c>
      <c r="Z221" s="57" t="s">
        <v>5537</v>
      </c>
      <c r="AA221" s="57" t="s">
        <v>145</v>
      </c>
      <c r="AB221" s="61">
        <v>45372</v>
      </c>
      <c r="AC221" s="61">
        <v>45384</v>
      </c>
      <c r="AD221" s="61">
        <v>45444</v>
      </c>
      <c r="AE221" s="61" t="str">
        <f t="shared" si="31"/>
        <v xml:space="preserve">2 meses </v>
      </c>
      <c r="AF221" s="61">
        <v>45444</v>
      </c>
      <c r="AG221" s="61" t="str">
        <f t="shared" si="28"/>
        <v/>
      </c>
      <c r="AH221" s="61">
        <v>45444</v>
      </c>
      <c r="AI221" s="61"/>
      <c r="AJ221" s="61" t="str">
        <f t="shared" si="32"/>
        <v>Término Ok</v>
      </c>
      <c r="AK221" s="57"/>
      <c r="AL221" s="57"/>
      <c r="AM221" s="56"/>
      <c r="AN221" s="61"/>
    </row>
    <row r="222" spans="1:40">
      <c r="A222" s="62">
        <v>2024</v>
      </c>
      <c r="B222" s="56" t="str">
        <f t="shared" si="33"/>
        <v>200-2024</v>
      </c>
      <c r="C222" s="56">
        <v>102961</v>
      </c>
      <c r="D222" s="56" t="s">
        <v>57</v>
      </c>
      <c r="E222" s="57" t="s">
        <v>3358</v>
      </c>
      <c r="F222" s="57" t="s">
        <v>3359</v>
      </c>
      <c r="G222" s="63" t="s">
        <v>97</v>
      </c>
      <c r="H222" s="57" t="s">
        <v>1168</v>
      </c>
      <c r="I222" s="57" t="s">
        <v>1169</v>
      </c>
      <c r="J222" s="61"/>
      <c r="K222" s="64"/>
      <c r="L222" s="63" t="s">
        <v>3360</v>
      </c>
      <c r="M222" s="56">
        <v>1998</v>
      </c>
      <c r="N222" s="157">
        <v>20200000</v>
      </c>
      <c r="O222" s="64">
        <v>0</v>
      </c>
      <c r="P222" s="64">
        <v>0</v>
      </c>
      <c r="Q222" s="157">
        <f t="shared" si="29"/>
        <v>20200000</v>
      </c>
      <c r="R222" s="64">
        <v>5050000</v>
      </c>
      <c r="S222" s="64"/>
      <c r="T222" s="64"/>
      <c r="U222" s="56">
        <v>1</v>
      </c>
      <c r="V222" s="64" t="s">
        <v>1171</v>
      </c>
      <c r="W222" s="57" t="str">
        <f ca="1">IF(AB222="","En elaboración",IF(AC222="Sin iniciar","Suscrito",IF(AK222="Suspendido",AK222,IF(ISNUMBER(AN222),"Liquidado",IF(ISNUMBER(J222),"Cedido",IF(AN222="No aplica","Terminado (no se liquida)",IF(AJ222="Terminación anticipada",AJ222,IF(AND(AJ222="Terminación anticipada",I222&lt;&gt;"Otro",AN222=""),"Terminado en proceso de liquidación",IF(AND(TODAY()&gt;AH222,I222="Otro",AN222=""),"Terminado en proceso de liquidación",IF(AND(TODAY()&gt;AH222,I222="Orden de compra"),"Terminado (Orden de compra)",IF(TODAY()&gt;AH222,"Terminado (no se liquida)",IF(TODAY()&lt;=AH222,"En ejecución","En elaboración"))))))))))))</f>
        <v>Terminado (no se liquida)</v>
      </c>
      <c r="X222" s="57" t="s">
        <v>5538</v>
      </c>
      <c r="Y222" s="57" t="s">
        <v>3361</v>
      </c>
      <c r="Z222" s="2" t="s">
        <v>3362</v>
      </c>
      <c r="AA222" s="57" t="s">
        <v>226</v>
      </c>
      <c r="AB222" s="61">
        <v>45372</v>
      </c>
      <c r="AC222" s="61">
        <v>45384</v>
      </c>
      <c r="AD222" s="61">
        <v>45458</v>
      </c>
      <c r="AE222" s="61" t="str">
        <f t="shared" si="31"/>
        <v>2 meses 14 días.</v>
      </c>
      <c r="AF222" s="61">
        <v>45505</v>
      </c>
      <c r="AG222" s="61" t="str">
        <f t="shared" si="28"/>
        <v>1 meses 17 días.</v>
      </c>
      <c r="AH222" s="61">
        <v>45505</v>
      </c>
      <c r="AI222" s="61" t="str">
        <f t="shared" ref="AI222:AI253" si="34">IF(AC222="Sin iniciar","",IF(DATEDIF(AC222,AH222+1-AM222,"y")=0,"",DATEDIF(AC222,AH222+1-AM222,"y")&amp;" años ")&amp;IF(DATEDIF(AC222,AH222+1-AM222,"ym")=0,"",DATEDIF(AC222,AH222+1-AM222,"ym")&amp;" meses ")&amp;IF(DATEDIF(AC222,AH222+1-AM222,"md")=0,"",DATEDIF(AC222,AH222+1-AM222,"md")&amp;" días."))</f>
        <v xml:space="preserve">4 meses </v>
      </c>
      <c r="AJ222" s="61" t="str">
        <f t="shared" si="32"/>
        <v>Término Ok</v>
      </c>
      <c r="AK222" s="57"/>
      <c r="AL222" s="57"/>
      <c r="AM222" s="56"/>
      <c r="AN222" s="61"/>
    </row>
    <row r="223" spans="1:40">
      <c r="A223" s="62">
        <v>2024</v>
      </c>
      <c r="B223" s="56" t="str">
        <f t="shared" si="33"/>
        <v>201-2024</v>
      </c>
      <c r="C223" s="56">
        <v>103353</v>
      </c>
      <c r="D223" s="56" t="s">
        <v>57</v>
      </c>
      <c r="E223" s="57" t="s">
        <v>3349</v>
      </c>
      <c r="F223" s="57" t="s">
        <v>3350</v>
      </c>
      <c r="G223" s="63" t="s">
        <v>97</v>
      </c>
      <c r="H223" s="57" t="s">
        <v>1168</v>
      </c>
      <c r="I223" s="57" t="s">
        <v>1169</v>
      </c>
      <c r="J223" s="61"/>
      <c r="K223" s="64"/>
      <c r="L223" s="57" t="s">
        <v>3351</v>
      </c>
      <c r="M223" s="56">
        <v>1978</v>
      </c>
      <c r="N223" s="157">
        <v>20200000</v>
      </c>
      <c r="O223" s="64">
        <v>0</v>
      </c>
      <c r="P223" s="64">
        <v>0</v>
      </c>
      <c r="Q223" s="157">
        <f t="shared" si="29"/>
        <v>20200000</v>
      </c>
      <c r="R223" s="64">
        <v>5050000</v>
      </c>
      <c r="S223" s="64"/>
      <c r="T223" s="64"/>
      <c r="U223" s="56">
        <v>1</v>
      </c>
      <c r="V223" s="60" t="s">
        <v>1171</v>
      </c>
      <c r="W223" s="57" t="str">
        <f ca="1">IF(AB223="","En elaboración",IF(AC223="Sin iniciar","Suscrito",IF(AK223="Suspendido",AK223,IF(ISNUMBER(AN223),"Liquidado",IF(ISNUMBER(J223),"Cedido",IF(AN223="No aplica","Terminado (no se liquida)",IF(AJ223="Terminación anticipada",AJ223,IF(AND(AJ223="Terminación anticipada",I223&lt;&gt;"Otro",AN223=""),"Terminado en proceso de liquidación",IF(AND(TODAY()&gt;AH223,I223="Otro",AN223=""),"Terminado en proceso de liquidación",IF(AND(TODAY()&gt;AH223,I223="Orden de compra"),"Terminado (Orden de compra)",IF(TODAY()&gt;AH223,"Terminado (no se liquida)",IF(TODAY()&lt;=AH223,"En ejecución","En elaboración"))))))))))))</f>
        <v>Terminado (no se liquida)</v>
      </c>
      <c r="X223" s="57"/>
      <c r="Y223" s="57" t="s">
        <v>3352</v>
      </c>
      <c r="Z223" s="63" t="s">
        <v>3353</v>
      </c>
      <c r="AA223" s="57" t="s">
        <v>234</v>
      </c>
      <c r="AB223" s="61">
        <v>45372</v>
      </c>
      <c r="AC223" s="61">
        <v>45383</v>
      </c>
      <c r="AD223" s="61">
        <v>45458</v>
      </c>
      <c r="AE223" s="61" t="str">
        <f t="shared" si="31"/>
        <v>2 meses 15 días.</v>
      </c>
      <c r="AF223" s="61">
        <v>45458</v>
      </c>
      <c r="AG223" s="61" t="str">
        <f t="shared" si="28"/>
        <v/>
      </c>
      <c r="AH223" s="61">
        <v>45458</v>
      </c>
      <c r="AI223" s="61" t="str">
        <f t="shared" si="34"/>
        <v>2 meses 15 días.</v>
      </c>
      <c r="AJ223" s="61" t="str">
        <f t="shared" si="32"/>
        <v>Término Ok</v>
      </c>
      <c r="AK223" s="57"/>
      <c r="AL223" s="57"/>
      <c r="AM223" s="56"/>
      <c r="AN223" s="61"/>
    </row>
    <row r="224" spans="1:40">
      <c r="A224" s="62">
        <v>2024</v>
      </c>
      <c r="B224" s="56" t="str">
        <f t="shared" si="33"/>
        <v>202-2024</v>
      </c>
      <c r="C224" s="56">
        <v>102375</v>
      </c>
      <c r="D224" s="56" t="s">
        <v>57</v>
      </c>
      <c r="E224" s="57" t="s">
        <v>3338</v>
      </c>
      <c r="F224" s="57" t="s">
        <v>3339</v>
      </c>
      <c r="G224" s="63" t="s">
        <v>97</v>
      </c>
      <c r="H224" s="57" t="s">
        <v>1168</v>
      </c>
      <c r="I224" s="57" t="s">
        <v>1211</v>
      </c>
      <c r="J224" s="61"/>
      <c r="K224" s="64"/>
      <c r="L224" s="57" t="s">
        <v>3340</v>
      </c>
      <c r="M224" s="56">
        <v>1979</v>
      </c>
      <c r="N224" s="157">
        <v>10200000</v>
      </c>
      <c r="O224" s="64">
        <v>2550000</v>
      </c>
      <c r="P224" s="64">
        <v>0</v>
      </c>
      <c r="Q224" s="157">
        <f t="shared" si="29"/>
        <v>12750000</v>
      </c>
      <c r="R224" s="64">
        <v>2550000</v>
      </c>
      <c r="S224" s="64"/>
      <c r="T224" s="64"/>
      <c r="U224" s="56">
        <v>1</v>
      </c>
      <c r="V224" s="60" t="s">
        <v>1171</v>
      </c>
      <c r="W224" s="57" t="str">
        <f ca="1">IF(AB224="","En elaboración",IF(AC224="Sin iniciar","Suscrito",IF(AK224="Suspendido",AK224,IF(ISNUMBER(AN224),"Liquidado",IF(ISNUMBER(J224),"Cedido",IF(AN224="No aplica","Terminado (no se liquida)",IF(AJ224="Terminación anticipada",AJ224,IF(AND(AJ224="Terminación anticipada",I224&lt;&gt;"Otro",AN224=""),"Terminado en proceso de liquidación",IF(AND(TODAY()&gt;AH224,I224="Otro",AN224=""),"Terminado en proceso de liquidación",IF(AND(TODAY()&gt;AH224,I224="Orden de compra"),"Terminado (Orden de compra)",IF(TODAY()&gt;AH224,"Terminado (no se liquida)",IF(TODAY()&lt;=AH224,"En ejecución","En elaboración"))))))))))))</f>
        <v>Terminado (no se liquida)</v>
      </c>
      <c r="X224" s="57" t="s">
        <v>5539</v>
      </c>
      <c r="Y224" s="57" t="s">
        <v>2683</v>
      </c>
      <c r="Z224" t="s">
        <v>3342</v>
      </c>
      <c r="AA224" s="57" t="s">
        <v>2685</v>
      </c>
      <c r="AB224" s="61">
        <v>45372</v>
      </c>
      <c r="AC224" s="61">
        <v>45383</v>
      </c>
      <c r="AD224" s="61">
        <v>45458</v>
      </c>
      <c r="AE224" s="61" t="str">
        <f t="shared" si="31"/>
        <v>2 meses 15 días.</v>
      </c>
      <c r="AF224" s="61">
        <v>45534</v>
      </c>
      <c r="AG224" s="61" t="str">
        <f t="shared" si="28"/>
        <v>2 meses 15 días.</v>
      </c>
      <c r="AH224" s="61">
        <v>45534</v>
      </c>
      <c r="AI224" s="61" t="str">
        <f t="shared" si="34"/>
        <v>4 meses 30 días.</v>
      </c>
      <c r="AJ224" s="61" t="str">
        <f t="shared" si="32"/>
        <v>Término Ok</v>
      </c>
      <c r="AK224" s="57"/>
      <c r="AL224" s="57"/>
      <c r="AM224" s="56"/>
      <c r="AN224" s="61"/>
    </row>
    <row r="225" spans="1:40">
      <c r="A225" s="62">
        <v>2024</v>
      </c>
      <c r="B225" s="56" t="str">
        <f t="shared" si="33"/>
        <v>203-2024</v>
      </c>
      <c r="C225" s="56">
        <v>106190</v>
      </c>
      <c r="D225" s="56" t="s">
        <v>57</v>
      </c>
      <c r="E225" s="57" t="s">
        <v>3329</v>
      </c>
      <c r="F225" s="57" t="s">
        <v>3330</v>
      </c>
      <c r="G225" s="63" t="s">
        <v>97</v>
      </c>
      <c r="H225" s="57" t="s">
        <v>1168</v>
      </c>
      <c r="I225" s="57" t="s">
        <v>1169</v>
      </c>
      <c r="J225" s="61"/>
      <c r="K225" s="64"/>
      <c r="L225" s="57" t="s">
        <v>3331</v>
      </c>
      <c r="M225" s="56">
        <v>1953</v>
      </c>
      <c r="N225" s="157">
        <v>15150000</v>
      </c>
      <c r="O225" s="64">
        <f>5050000+2525000</f>
        <v>7575000</v>
      </c>
      <c r="P225" s="64">
        <v>0</v>
      </c>
      <c r="Q225" s="157">
        <f t="shared" si="29"/>
        <v>22725000</v>
      </c>
      <c r="R225" s="64">
        <v>5050000</v>
      </c>
      <c r="S225" s="64"/>
      <c r="T225" s="64"/>
      <c r="U225" s="56">
        <v>3</v>
      </c>
      <c r="V225" s="60" t="s">
        <v>1171</v>
      </c>
      <c r="W225" s="57" t="str">
        <f ca="1">IF(AB225="","En elaboración",IF(AC225="Sin iniciar","Suscrito",IF(AK225="Suspendido",AK225,IF(ISNUMBER(AN225),"Liquidado",IF(ISNUMBER(J225),"Cedido",IF(AN225="No aplica","Terminado (no se liquida)",IF(AJ225="Terminación anticipada",AJ225,IF(AND(AJ225="Terminación anticipada",I225&lt;&gt;"Otro",AN225=""),"Terminado en proceso de liquidación",IF(AND(TODAY()&gt;AH225,I225="Otro",AN225=""),"Terminado en proceso de liquidación",IF(AND(TODAY()&gt;AH225,I225="Orden de compra"),"Terminado (Orden de compra)",IF(TODAY()&gt;AH225,"Terminado (no se liquida)",IF(TODAY()&lt;=AH225,"En ejecución","En elaboración"))))))))))))</f>
        <v>Terminado (no se liquida)</v>
      </c>
      <c r="X225" s="57" t="s">
        <v>5540</v>
      </c>
      <c r="Y225" s="57" t="s">
        <v>3332</v>
      </c>
      <c r="Z225" s="63" t="s">
        <v>3333</v>
      </c>
      <c r="AA225" s="57" t="s">
        <v>633</v>
      </c>
      <c r="AB225" s="61">
        <v>45372</v>
      </c>
      <c r="AC225" s="61">
        <v>45383</v>
      </c>
      <c r="AD225" s="61">
        <v>45458</v>
      </c>
      <c r="AE225" s="61" t="str">
        <f t="shared" si="31"/>
        <v>2 meses 15 días.</v>
      </c>
      <c r="AF225" s="61">
        <v>45519</v>
      </c>
      <c r="AG225" s="61" t="str">
        <f t="shared" si="28"/>
        <v xml:space="preserve">2 meses </v>
      </c>
      <c r="AH225" s="61">
        <v>45519</v>
      </c>
      <c r="AI225" s="61" t="str">
        <f t="shared" si="34"/>
        <v>4 meses 15 días.</v>
      </c>
      <c r="AJ225" s="61" t="str">
        <f t="shared" si="32"/>
        <v>Término Ok</v>
      </c>
      <c r="AK225" s="57"/>
      <c r="AL225" s="57"/>
      <c r="AM225" s="56"/>
      <c r="AN225" s="61"/>
    </row>
    <row r="226" spans="1:40">
      <c r="A226" s="62">
        <v>2024</v>
      </c>
      <c r="B226" s="56" t="str">
        <f t="shared" si="33"/>
        <v>204-2024</v>
      </c>
      <c r="C226" s="56">
        <v>102510</v>
      </c>
      <c r="D226" s="56" t="s">
        <v>57</v>
      </c>
      <c r="E226" s="57" t="s">
        <v>3320</v>
      </c>
      <c r="F226" s="57" t="s">
        <v>3321</v>
      </c>
      <c r="G226" s="63" t="s">
        <v>97</v>
      </c>
      <c r="H226" s="57" t="s">
        <v>1168</v>
      </c>
      <c r="I226" s="57" t="s">
        <v>1169</v>
      </c>
      <c r="J226" s="61"/>
      <c r="K226" s="64"/>
      <c r="L226" s="63" t="s">
        <v>3322</v>
      </c>
      <c r="M226" s="56">
        <v>1979</v>
      </c>
      <c r="N226" s="157">
        <v>23333334</v>
      </c>
      <c r="O226" s="64">
        <v>0</v>
      </c>
      <c r="P226" s="64">
        <v>0</v>
      </c>
      <c r="Q226" s="157">
        <f t="shared" si="29"/>
        <v>23333334</v>
      </c>
      <c r="R226" s="64">
        <v>7000000</v>
      </c>
      <c r="S226" s="64"/>
      <c r="T226" s="64"/>
      <c r="U226" s="56">
        <v>5</v>
      </c>
      <c r="V226" s="60" t="s">
        <v>1171</v>
      </c>
      <c r="W226" s="57" t="str">
        <f ca="1">IF(AB226="","En elaboración",IF(AC226="Sin iniciar","Suscrito",IF(AK226="Suspendido",AK226,IF(ISNUMBER(AN226),"Liquidado",IF(ISNUMBER(J226),"Cedido",IF(AN226="No aplica","Terminado (no se liquida)",IF(AJ226="Terminación anticipada",AJ226,IF(AND(AJ226="Terminación anticipada",I226&lt;&gt;"Otro",AN226=""),"Terminado en proceso de liquidación",IF(AND(TODAY()&gt;AH226,I226="Otro",AN226=""),"Terminado en proceso de liquidación",IF(AND(TODAY()&gt;AH226,I226="Orden de compra"),"Terminado (Orden de compra)",IF(TODAY()&gt;AH226,"Terminado (no se liquida)",IF(TODAY()&lt;=AH226,"En ejecución","En elaboración"))))))))))))</f>
        <v>Terminado (no se liquida)</v>
      </c>
      <c r="X226" s="57"/>
      <c r="Y226" s="57" t="s">
        <v>3323</v>
      </c>
      <c r="Z226" s="63" t="s">
        <v>3324</v>
      </c>
      <c r="AA226" s="57" t="s">
        <v>1451</v>
      </c>
      <c r="AB226" s="61">
        <v>45372</v>
      </c>
      <c r="AC226" s="61">
        <v>45383</v>
      </c>
      <c r="AD226" s="61">
        <v>45458</v>
      </c>
      <c r="AE226" s="61" t="str">
        <f t="shared" si="31"/>
        <v>2 meses 15 días.</v>
      </c>
      <c r="AF226" s="61">
        <v>45458</v>
      </c>
      <c r="AG226" s="61" t="str">
        <f t="shared" si="28"/>
        <v/>
      </c>
      <c r="AH226" s="61">
        <v>45458</v>
      </c>
      <c r="AI226" s="61" t="str">
        <f t="shared" si="34"/>
        <v>2 meses 15 días.</v>
      </c>
      <c r="AJ226" s="61" t="str">
        <f t="shared" si="32"/>
        <v>Término Ok</v>
      </c>
      <c r="AK226" s="57"/>
      <c r="AL226" s="57"/>
      <c r="AM226" s="56"/>
      <c r="AN226" s="61"/>
    </row>
    <row r="227" spans="1:40">
      <c r="A227" s="62">
        <v>2024</v>
      </c>
      <c r="B227" s="56" t="str">
        <f t="shared" si="33"/>
        <v>205-2024</v>
      </c>
      <c r="C227" s="56">
        <v>102349</v>
      </c>
      <c r="D227" s="56" t="s">
        <v>57</v>
      </c>
      <c r="E227" s="57" t="s">
        <v>3312</v>
      </c>
      <c r="F227" s="57" t="s">
        <v>3313</v>
      </c>
      <c r="G227" s="63" t="s">
        <v>97</v>
      </c>
      <c r="H227" s="57" t="s">
        <v>1168</v>
      </c>
      <c r="I227" s="57" t="s">
        <v>1169</v>
      </c>
      <c r="J227" s="61"/>
      <c r="K227" s="64"/>
      <c r="L227" s="63" t="s">
        <v>3314</v>
      </c>
      <c r="M227" s="56">
        <v>1953</v>
      </c>
      <c r="N227" s="157">
        <v>19695000</v>
      </c>
      <c r="O227" s="64">
        <v>5050000</v>
      </c>
      <c r="P227" s="64">
        <v>0</v>
      </c>
      <c r="Q227" s="157">
        <f t="shared" si="29"/>
        <v>24745000</v>
      </c>
      <c r="R227" s="64">
        <v>5050000</v>
      </c>
      <c r="S227" s="64"/>
      <c r="T227" s="64"/>
      <c r="U227" s="56">
        <v>1</v>
      </c>
      <c r="V227" s="60" t="s">
        <v>1171</v>
      </c>
      <c r="W227" s="57" t="str">
        <f ca="1">IF(AB227="","En elaboración",IF(AC227="Sin iniciar","Suscrito",IF(AK227="Suspendido",AK227,IF(ISNUMBER(AN227),"Liquidado",IF(ISNUMBER(J227),"Cedido",IF(AN227="No aplica","Terminado (no se liquida)",IF(AJ227="Terminación anticipada",AJ227,IF(AND(AJ227="Terminación anticipada",I227&lt;&gt;"Otro",AN227=""),"Terminado en proceso de liquidación",IF(AND(TODAY()&gt;AH227,I227="Otro",AN227=""),"Terminado en proceso de liquidación",IF(AND(TODAY()&gt;AH227,I227="Orden de compra"),"Terminado (Orden de compra)",IF(TODAY()&gt;AH227,"Terminado (no se liquida)",IF(TODAY()&lt;=AH227,"En ejecución","En elaboración"))))))))))))</f>
        <v>Terminado (no se liquida)</v>
      </c>
      <c r="X227" s="57" t="s">
        <v>5541</v>
      </c>
      <c r="Y227" s="57" t="s">
        <v>1173</v>
      </c>
      <c r="Z227" s="63" t="s">
        <v>3315</v>
      </c>
      <c r="AA227" s="57" t="s">
        <v>633</v>
      </c>
      <c r="AB227" s="61">
        <v>45372</v>
      </c>
      <c r="AC227" s="61">
        <v>45385</v>
      </c>
      <c r="AD227" s="61">
        <v>45458</v>
      </c>
      <c r="AE227" s="61" t="str">
        <f t="shared" si="31"/>
        <v>2 meses 13 días.</v>
      </c>
      <c r="AF227" s="61">
        <v>45533</v>
      </c>
      <c r="AG227" s="61" t="str">
        <f t="shared" si="28"/>
        <v>2 meses 14 días.</v>
      </c>
      <c r="AH227" s="61">
        <v>45533</v>
      </c>
      <c r="AI227" s="61" t="str">
        <f t="shared" si="34"/>
        <v>4 meses 27 días.</v>
      </c>
      <c r="AJ227" s="61" t="str">
        <f t="shared" si="32"/>
        <v>Término Ok</v>
      </c>
      <c r="AK227" s="57"/>
      <c r="AL227" s="57"/>
      <c r="AM227" s="56"/>
      <c r="AN227" s="61"/>
    </row>
    <row r="228" spans="1:40">
      <c r="A228" s="62">
        <v>2024</v>
      </c>
      <c r="B228" s="56" t="str">
        <f t="shared" si="33"/>
        <v>206-2024</v>
      </c>
      <c r="C228" s="56">
        <v>102509</v>
      </c>
      <c r="D228" s="56" t="s">
        <v>57</v>
      </c>
      <c r="E228" s="57" t="s">
        <v>3304</v>
      </c>
      <c r="F228" s="57" t="s">
        <v>3305</v>
      </c>
      <c r="G228" s="63" t="s">
        <v>97</v>
      </c>
      <c r="H228" s="57" t="s">
        <v>1168</v>
      </c>
      <c r="I228" s="57" t="s">
        <v>1169</v>
      </c>
      <c r="J228" s="61"/>
      <c r="K228" s="64"/>
      <c r="L228" s="57" t="s">
        <v>3306</v>
      </c>
      <c r="M228" s="56">
        <v>1979</v>
      </c>
      <c r="N228" s="157">
        <v>20200000</v>
      </c>
      <c r="O228" s="64">
        <v>5050000</v>
      </c>
      <c r="P228" s="64">
        <v>0</v>
      </c>
      <c r="Q228" s="157">
        <f t="shared" si="29"/>
        <v>25250000</v>
      </c>
      <c r="R228" s="64">
        <v>5050000</v>
      </c>
      <c r="S228" s="64"/>
      <c r="T228" s="64"/>
      <c r="U228" s="56">
        <v>5</v>
      </c>
      <c r="V228" s="60" t="s">
        <v>1171</v>
      </c>
      <c r="W228" s="57" t="str">
        <f ca="1">IF(AB228="","En elaboración",IF(AC228="Sin iniciar","Suscrito",IF(AK228="Suspendido",AK228,IF(ISNUMBER(AN228),"Liquidado",IF(ISNUMBER(J228),"Cedido",IF(AN228="No aplica","Terminado (no se liquida)",IF(AJ228="Terminación anticipada",AJ228,IF(AND(AJ228="Terminación anticipada",I228&lt;&gt;"Otro",AN228=""),"Terminado en proceso de liquidación",IF(AND(TODAY()&gt;AH228,I228="Otro",AN228=""),"Terminado en proceso de liquidación",IF(AND(TODAY()&gt;AH228,I228="Orden de compra"),"Terminado (Orden de compra)",IF(TODAY()&gt;AH228,"Terminado (no se liquida)",IF(TODAY()&lt;=AH228,"En ejecución","En elaboración"))))))))))))</f>
        <v>Terminado (no se liquida)</v>
      </c>
      <c r="X228" s="57" t="s">
        <v>5542</v>
      </c>
      <c r="Y228" s="57" t="s">
        <v>3307</v>
      </c>
      <c r="Z228" s="63" t="s">
        <v>3308</v>
      </c>
      <c r="AA228" s="57" t="s">
        <v>1451</v>
      </c>
      <c r="AB228" s="61">
        <v>45373</v>
      </c>
      <c r="AC228" s="61">
        <v>45383</v>
      </c>
      <c r="AD228" s="61">
        <v>45458</v>
      </c>
      <c r="AE228" s="61" t="str">
        <f t="shared" si="31"/>
        <v>2 meses 15 días.</v>
      </c>
      <c r="AF228" s="61">
        <v>45534</v>
      </c>
      <c r="AG228" s="61" t="str">
        <f t="shared" si="28"/>
        <v>2 meses 15 días.</v>
      </c>
      <c r="AH228" s="61">
        <v>45534</v>
      </c>
      <c r="AI228" s="61" t="str">
        <f t="shared" si="34"/>
        <v>4 meses 30 días.</v>
      </c>
      <c r="AJ228" s="61" t="str">
        <f t="shared" si="32"/>
        <v>Término Ok</v>
      </c>
      <c r="AK228" s="57"/>
      <c r="AL228" s="57"/>
      <c r="AM228" s="56"/>
      <c r="AN228" s="61"/>
    </row>
    <row r="229" spans="1:40">
      <c r="A229" s="62">
        <v>2024</v>
      </c>
      <c r="B229" s="56" t="str">
        <f t="shared" si="33"/>
        <v>207-2024</v>
      </c>
      <c r="C229" s="56">
        <v>102507</v>
      </c>
      <c r="D229" s="56" t="s">
        <v>57</v>
      </c>
      <c r="E229" s="57" t="s">
        <v>3295</v>
      </c>
      <c r="F229" s="57" t="s">
        <v>3296</v>
      </c>
      <c r="G229" s="63" t="s">
        <v>97</v>
      </c>
      <c r="H229" s="57" t="s">
        <v>1168</v>
      </c>
      <c r="I229" s="57" t="s">
        <v>1169</v>
      </c>
      <c r="J229" s="61"/>
      <c r="K229" s="64"/>
      <c r="L229" s="57" t="s">
        <v>3297</v>
      </c>
      <c r="M229" s="56">
        <v>1979</v>
      </c>
      <c r="N229" s="157">
        <v>20200000</v>
      </c>
      <c r="O229" s="64">
        <v>0</v>
      </c>
      <c r="P229" s="64">
        <v>0</v>
      </c>
      <c r="Q229" s="157">
        <f t="shared" si="29"/>
        <v>20200000</v>
      </c>
      <c r="R229" s="64">
        <v>5050000</v>
      </c>
      <c r="S229" s="64"/>
      <c r="T229" s="64"/>
      <c r="U229" s="56">
        <v>1</v>
      </c>
      <c r="V229" s="60" t="s">
        <v>1171</v>
      </c>
      <c r="W229" s="57" t="str">
        <f ca="1">IF(AB229="","En elaboración",IF(AC229="Sin iniciar","Suscrito",IF(AK229="Suspendido",AK229,IF(ISNUMBER(AN229),"Liquidado",IF(ISNUMBER(J229),"Cedido",IF(AN229="No aplica","Terminado (no se liquida)",IF(AJ229="Terminación anticipada",AJ229,IF(AND(AJ229="Terminación anticipada",I229&lt;&gt;"Otro",AN229=""),"Terminado en proceso de liquidación",IF(AND(TODAY()&gt;AH229,I229="Otro",AN229=""),"Terminado en proceso de liquidación",IF(AND(TODAY()&gt;AH229,I229="Orden de compra"),"Terminado (Orden de compra)",IF(TODAY()&gt;AH229,"Terminado (no se liquida)",IF(TODAY()&lt;=AH229,"En ejecución","En elaboración"))))))))))))</f>
        <v>Terminado (no se liquida)</v>
      </c>
      <c r="X229" s="57"/>
      <c r="Y229" s="57" t="s">
        <v>2750</v>
      </c>
      <c r="Z229" s="63" t="s">
        <v>3298</v>
      </c>
      <c r="AA229" s="57" t="s">
        <v>1451</v>
      </c>
      <c r="AB229" s="61">
        <v>45372</v>
      </c>
      <c r="AC229" s="61">
        <v>45384</v>
      </c>
      <c r="AD229" s="61">
        <v>45458</v>
      </c>
      <c r="AE229" s="61" t="str">
        <f t="shared" si="31"/>
        <v>2 meses 14 días.</v>
      </c>
      <c r="AF229" s="61">
        <v>45458</v>
      </c>
      <c r="AG229" s="61" t="str">
        <f t="shared" si="28"/>
        <v/>
      </c>
      <c r="AH229" s="61">
        <v>45458</v>
      </c>
      <c r="AI229" s="61" t="str">
        <f t="shared" si="34"/>
        <v>2 meses 14 días.</v>
      </c>
      <c r="AJ229" s="61" t="str">
        <f t="shared" si="32"/>
        <v>Término Ok</v>
      </c>
      <c r="AK229" s="57"/>
      <c r="AL229" s="57"/>
      <c r="AM229" s="56"/>
      <c r="AN229" s="61"/>
    </row>
    <row r="230" spans="1:40">
      <c r="A230" s="62">
        <v>2024</v>
      </c>
      <c r="B230" s="56" t="str">
        <f t="shared" si="33"/>
        <v>208-2024</v>
      </c>
      <c r="C230" s="56">
        <v>102404</v>
      </c>
      <c r="D230" s="56" t="s">
        <v>57</v>
      </c>
      <c r="E230" s="57" t="s">
        <v>3285</v>
      </c>
      <c r="F230" s="57" t="s">
        <v>3286</v>
      </c>
      <c r="G230" s="63" t="s">
        <v>97</v>
      </c>
      <c r="H230" s="57" t="s">
        <v>1168</v>
      </c>
      <c r="I230" s="57" t="s">
        <v>1211</v>
      </c>
      <c r="J230" s="61"/>
      <c r="K230" s="64"/>
      <c r="L230" s="57" t="s">
        <v>3287</v>
      </c>
      <c r="M230" s="56">
        <v>1978</v>
      </c>
      <c r="N230" s="157">
        <v>10200000</v>
      </c>
      <c r="O230" s="64">
        <v>0</v>
      </c>
      <c r="P230" s="64">
        <v>0</v>
      </c>
      <c r="Q230" s="157">
        <f t="shared" si="29"/>
        <v>10200000</v>
      </c>
      <c r="R230" s="64">
        <v>2550000</v>
      </c>
      <c r="S230" s="64"/>
      <c r="T230" s="64"/>
      <c r="U230" s="56">
        <v>3</v>
      </c>
      <c r="V230" s="60" t="s">
        <v>1171</v>
      </c>
      <c r="W230" s="57" t="str">
        <f ca="1">IF(AB230="","En elaboración",IF(AC230="Sin iniciar","Suscrito",IF(AK230="Suspendido",AK230,IF(ISNUMBER(AN230),"Liquidado",IF(ISNUMBER(J230),"Cedido",IF(AN230="No aplica","Terminado (no se liquida)",IF(AJ230="Terminación anticipada",AJ230,IF(AND(AJ230="Terminación anticipada",I230&lt;&gt;"Otro",AN230=""),"Terminado en proceso de liquidación",IF(AND(TODAY()&gt;AH230,I230="Otro",AN230=""),"Terminado en proceso de liquidación",IF(AND(TODAY()&gt;AH230,I230="Orden de compra"),"Terminado (Orden de compra)",IF(TODAY()&gt;AH230,"Terminado (no se liquida)",IF(TODAY()&lt;=AH230,"En ejecución","En elaboración"))))))))))))</f>
        <v>Terminado (no se liquida)</v>
      </c>
      <c r="X230" s="57" t="s">
        <v>5543</v>
      </c>
      <c r="Y230" s="57" t="s">
        <v>3288</v>
      </c>
      <c r="Z230" s="63" t="s">
        <v>3289</v>
      </c>
      <c r="AA230" s="57" t="s">
        <v>89</v>
      </c>
      <c r="AB230" s="61">
        <v>45372</v>
      </c>
      <c r="AC230" s="61">
        <v>45384</v>
      </c>
      <c r="AD230" s="61">
        <v>45458</v>
      </c>
      <c r="AE230" s="61" t="str">
        <f t="shared" si="31"/>
        <v>2 meses 14 días.</v>
      </c>
      <c r="AF230" s="61">
        <v>45503</v>
      </c>
      <c r="AG230" s="61" t="str">
        <f t="shared" si="28"/>
        <v>1 meses 15 días.</v>
      </c>
      <c r="AH230" s="61">
        <v>45503</v>
      </c>
      <c r="AI230" s="61" t="str">
        <f t="shared" si="34"/>
        <v>3 meses 29 días.</v>
      </c>
      <c r="AJ230" s="61" t="str">
        <f t="shared" si="32"/>
        <v>Término Ok</v>
      </c>
      <c r="AK230" s="57"/>
      <c r="AL230" s="57"/>
      <c r="AM230" s="56"/>
      <c r="AN230" s="61"/>
    </row>
    <row r="231" spans="1:40">
      <c r="A231" s="62">
        <v>2024</v>
      </c>
      <c r="B231" s="56" t="str">
        <f t="shared" si="33"/>
        <v>209-2024</v>
      </c>
      <c r="C231" s="56">
        <v>102481</v>
      </c>
      <c r="D231" s="56" t="s">
        <v>57</v>
      </c>
      <c r="E231" s="57" t="s">
        <v>3273</v>
      </c>
      <c r="F231" s="57" t="s">
        <v>3274</v>
      </c>
      <c r="G231" s="63" t="s">
        <v>97</v>
      </c>
      <c r="H231" s="57" t="s">
        <v>1168</v>
      </c>
      <c r="I231" s="57" t="s">
        <v>1211</v>
      </c>
      <c r="J231" s="61"/>
      <c r="K231" s="64"/>
      <c r="L231" s="57" t="s">
        <v>3275</v>
      </c>
      <c r="M231" s="56">
        <v>1979</v>
      </c>
      <c r="N231" s="157">
        <v>16000000</v>
      </c>
      <c r="O231" s="64">
        <v>0</v>
      </c>
      <c r="P231" s="64">
        <v>0</v>
      </c>
      <c r="Q231" s="157">
        <f t="shared" si="29"/>
        <v>16000000</v>
      </c>
      <c r="R231" s="64">
        <v>4000000</v>
      </c>
      <c r="S231" s="64"/>
      <c r="T231" s="64"/>
      <c r="U231" s="56">
        <v>1</v>
      </c>
      <c r="V231" s="60" t="s">
        <v>1171</v>
      </c>
      <c r="W231" s="57" t="str">
        <f ca="1">IF(AB231="","En elaboración",IF(AC231="Sin iniciar","Suscrito",IF(AK231="Suspendido",AK231,IF(ISNUMBER(AN231),"Liquidado",IF(ISNUMBER(J231),"Cedido",IF(AN231="No aplica","Terminado (no se liquida)",IF(AJ231="Terminación anticipada",AJ231,IF(AND(AJ231="Terminación anticipada",I231&lt;&gt;"Otro",AN231=""),"Terminado en proceso de liquidación",IF(AND(TODAY()&gt;AH231,I231="Otro",AN231=""),"Terminado en proceso de liquidación",IF(AND(TODAY()&gt;AH231,I231="Orden de compra"),"Terminado (Orden de compra)",IF(TODAY()&gt;AH231,"Terminado (no se liquida)",IF(TODAY()&lt;=AH231,"En ejecución","En elaboración"))))))))))))</f>
        <v>Terminado (no se liquida)</v>
      </c>
      <c r="X231" s="57" t="s">
        <v>5544</v>
      </c>
      <c r="Y231" s="57" t="s">
        <v>3276</v>
      </c>
      <c r="Z231" s="63" t="s">
        <v>3277</v>
      </c>
      <c r="AA231" s="57" t="s">
        <v>89</v>
      </c>
      <c r="AB231" s="61">
        <v>45373</v>
      </c>
      <c r="AC231" s="61">
        <v>45384</v>
      </c>
      <c r="AD231" s="61">
        <v>45458</v>
      </c>
      <c r="AE231" s="61" t="str">
        <f t="shared" si="31"/>
        <v>2 meses 14 días.</v>
      </c>
      <c r="AF231" s="61">
        <v>45534</v>
      </c>
      <c r="AG231" s="61" t="str">
        <f t="shared" si="28"/>
        <v>2 meses 15 días.</v>
      </c>
      <c r="AH231" s="61">
        <v>45534</v>
      </c>
      <c r="AI231" s="61" t="str">
        <f t="shared" si="34"/>
        <v>4 meses 29 días.</v>
      </c>
      <c r="AJ231" s="61" t="str">
        <f t="shared" si="32"/>
        <v>Término Ok</v>
      </c>
      <c r="AK231" s="57"/>
      <c r="AL231" s="57"/>
      <c r="AM231" s="56"/>
      <c r="AN231" s="61"/>
    </row>
    <row r="232" spans="1:40">
      <c r="A232" s="62">
        <v>2024</v>
      </c>
      <c r="B232" s="56" t="str">
        <f t="shared" si="33"/>
        <v>210-2024</v>
      </c>
      <c r="C232" s="56">
        <v>102370</v>
      </c>
      <c r="D232" s="56" t="s">
        <v>57</v>
      </c>
      <c r="E232" s="57" t="s">
        <v>3264</v>
      </c>
      <c r="F232" s="57" t="s">
        <v>3265</v>
      </c>
      <c r="G232" s="63" t="s">
        <v>97</v>
      </c>
      <c r="H232" s="57" t="s">
        <v>1168</v>
      </c>
      <c r="I232" s="57" t="s">
        <v>1169</v>
      </c>
      <c r="J232" s="61"/>
      <c r="K232" s="64"/>
      <c r="L232" s="57" t="s">
        <v>3266</v>
      </c>
      <c r="M232" s="56">
        <v>1953</v>
      </c>
      <c r="N232" s="157">
        <v>20200000</v>
      </c>
      <c r="O232" s="64">
        <v>10100000</v>
      </c>
      <c r="P232" s="64">
        <v>0</v>
      </c>
      <c r="Q232" s="157">
        <f t="shared" si="29"/>
        <v>30300000</v>
      </c>
      <c r="R232" s="64">
        <v>5050000</v>
      </c>
      <c r="S232" s="64"/>
      <c r="T232" s="64"/>
      <c r="U232" s="56">
        <v>3</v>
      </c>
      <c r="V232" s="60" t="s">
        <v>1171</v>
      </c>
      <c r="W232" s="57" t="str">
        <f ca="1">IF(AB232="","En elaboración",IF(AC232="Sin iniciar","Suscrito",IF(AK232="Suspendido",AK232,IF(ISNUMBER(AN232),"Liquidado",IF(ISNUMBER(J232),"Cedido",IF(AN232="No aplica","Terminado (no se liquida)",IF(AJ232="Terminación anticipada",AJ232,IF(AND(AJ232="Terminación anticipada",I232&lt;&gt;"Otro",AN232=""),"Terminado en proceso de liquidación",IF(AND(TODAY()&gt;AH232,I232="Otro",AN232=""),"Terminado en proceso de liquidación",IF(AND(TODAY()&gt;AH232,I232="Orden de compra"),"Terminado (Orden de compra)",IF(TODAY()&gt;AH232,"Terminado (no se liquida)",IF(TODAY()&lt;=AH232,"En ejecución","En elaboración"))))))))))))</f>
        <v>Terminado (no se liquida)</v>
      </c>
      <c r="X232" s="57" t="s">
        <v>5545</v>
      </c>
      <c r="Y232" s="57" t="s">
        <v>2927</v>
      </c>
      <c r="Z232" s="63" t="s">
        <v>3267</v>
      </c>
      <c r="AA232" s="57" t="s">
        <v>633</v>
      </c>
      <c r="AB232" s="61">
        <v>45372</v>
      </c>
      <c r="AC232" s="61">
        <v>45383</v>
      </c>
      <c r="AD232" s="61">
        <v>45458</v>
      </c>
      <c r="AE232" s="61" t="str">
        <f t="shared" si="31"/>
        <v>2 meses 15 días.</v>
      </c>
      <c r="AF232" s="61">
        <v>45565</v>
      </c>
      <c r="AG232" s="61" t="str">
        <f t="shared" si="28"/>
        <v>3 meses 15 días.</v>
      </c>
      <c r="AH232" s="61">
        <v>45565</v>
      </c>
      <c r="AI232" s="61" t="str">
        <f t="shared" si="34"/>
        <v xml:space="preserve">6 meses </v>
      </c>
      <c r="AJ232" s="61" t="str">
        <f t="shared" si="32"/>
        <v>Término Ok</v>
      </c>
      <c r="AK232" s="57"/>
      <c r="AL232" s="57"/>
      <c r="AM232" s="56"/>
      <c r="AN232" s="61"/>
    </row>
    <row r="233" spans="1:40">
      <c r="A233" s="62">
        <v>2024</v>
      </c>
      <c r="B233" s="56" t="str">
        <f t="shared" si="33"/>
        <v>211-2024</v>
      </c>
      <c r="C233" s="56">
        <v>102861</v>
      </c>
      <c r="D233" s="56" t="s">
        <v>57</v>
      </c>
      <c r="E233" s="57" t="s">
        <v>3253</v>
      </c>
      <c r="F233" s="57" t="s">
        <v>3254</v>
      </c>
      <c r="G233" s="63" t="s">
        <v>97</v>
      </c>
      <c r="H233" s="57" t="s">
        <v>1168</v>
      </c>
      <c r="I233" s="57" t="s">
        <v>1169</v>
      </c>
      <c r="J233" s="61"/>
      <c r="K233" s="64"/>
      <c r="L233" s="57" t="s">
        <v>3255</v>
      </c>
      <c r="M233" s="56">
        <v>1957</v>
      </c>
      <c r="N233" s="157">
        <v>20200000</v>
      </c>
      <c r="O233" s="64">
        <v>0</v>
      </c>
      <c r="P233" s="64">
        <v>0</v>
      </c>
      <c r="Q233" s="157">
        <f t="shared" si="29"/>
        <v>20200000</v>
      </c>
      <c r="R233" s="64">
        <v>5050000</v>
      </c>
      <c r="S233" s="64"/>
      <c r="T233" s="64"/>
      <c r="U233" s="56">
        <v>1</v>
      </c>
      <c r="V233" s="60" t="s">
        <v>1171</v>
      </c>
      <c r="W233" s="57" t="str">
        <f ca="1">IF(AB233="","En elaboración",IF(AC233="Sin iniciar","Suscrito",IF(AK233="Suspendido",AK233,IF(ISNUMBER(AN233),"Liquidado",IF(ISNUMBER(J233),"Cedido",IF(AN233="No aplica","Terminado (no se liquida)",IF(AJ233="Terminación anticipada",AJ233,IF(AND(AJ233="Terminación anticipada",I233&lt;&gt;"Otro",AN233=""),"Terminado en proceso de liquidación",IF(AND(TODAY()&gt;AH233,I233="Otro",AN233=""),"Terminado en proceso de liquidación",IF(AND(TODAY()&gt;AH233,I233="Orden de compra"),"Terminado (Orden de compra)",IF(TODAY()&gt;AH233,"Terminado (no se liquida)",IF(TODAY()&lt;=AH233,"En ejecución","En elaboración"))))))))))))</f>
        <v>Terminado (no se liquida)</v>
      </c>
      <c r="X233" s="57"/>
      <c r="Y233" s="57" t="s">
        <v>3256</v>
      </c>
      <c r="Z233" s="63" t="s">
        <v>3257</v>
      </c>
      <c r="AA233" s="57" t="s">
        <v>445</v>
      </c>
      <c r="AB233" s="61">
        <v>45373</v>
      </c>
      <c r="AC233" s="61">
        <v>45384</v>
      </c>
      <c r="AD233" s="61">
        <v>45458</v>
      </c>
      <c r="AE233" s="61" t="str">
        <f t="shared" si="31"/>
        <v>2 meses 14 días.</v>
      </c>
      <c r="AF233" s="61">
        <v>45458</v>
      </c>
      <c r="AG233" s="61" t="str">
        <f t="shared" si="28"/>
        <v/>
      </c>
      <c r="AH233" s="61">
        <v>45458</v>
      </c>
      <c r="AI233" s="61" t="str">
        <f t="shared" si="34"/>
        <v>2 meses 14 días.</v>
      </c>
      <c r="AJ233" s="61" t="str">
        <f t="shared" si="32"/>
        <v>Término Ok</v>
      </c>
      <c r="AK233" s="57"/>
      <c r="AL233" s="57"/>
      <c r="AM233" s="56"/>
      <c r="AN233" s="61"/>
    </row>
    <row r="234" spans="1:40">
      <c r="A234" s="62">
        <v>2024</v>
      </c>
      <c r="B234" s="56" t="str">
        <f t="shared" si="33"/>
        <v>212-2024</v>
      </c>
      <c r="C234" s="56">
        <v>102305</v>
      </c>
      <c r="D234" s="56" t="s">
        <v>57</v>
      </c>
      <c r="E234" s="57" t="s">
        <v>3242</v>
      </c>
      <c r="F234" s="57" t="s">
        <v>3243</v>
      </c>
      <c r="G234" s="63" t="s">
        <v>97</v>
      </c>
      <c r="H234" s="57" t="s">
        <v>1168</v>
      </c>
      <c r="I234" s="57" t="s">
        <v>1211</v>
      </c>
      <c r="J234" s="61"/>
      <c r="K234" s="64"/>
      <c r="L234" s="57" t="s">
        <v>3244</v>
      </c>
      <c r="M234" s="56">
        <v>1978</v>
      </c>
      <c r="N234" s="157">
        <v>16000000</v>
      </c>
      <c r="O234" s="64">
        <v>0</v>
      </c>
      <c r="P234" s="64">
        <v>0</v>
      </c>
      <c r="Q234" s="157">
        <f t="shared" si="29"/>
        <v>16000000</v>
      </c>
      <c r="R234" s="64">
        <v>4000000</v>
      </c>
      <c r="S234" s="64"/>
      <c r="T234" s="64"/>
      <c r="U234" s="56">
        <v>1</v>
      </c>
      <c r="V234" s="60" t="s">
        <v>1171</v>
      </c>
      <c r="W234" s="57" t="str">
        <f ca="1">IF(AB234="","En elaboración",IF(AC234="Sin iniciar","Suscrito",IF(AK234="Suspendido",AK234,IF(ISNUMBER(AN234),"Liquidado",IF(ISNUMBER(J234),"Cedido",IF(AN234="No aplica","Terminado (no se liquida)",IF(AJ234="Terminación anticipada",AJ234,IF(AND(AJ234="Terminación anticipada",I234&lt;&gt;"Otro",AN234=""),"Terminado en proceso de liquidación",IF(AND(TODAY()&gt;AH234,I234="Otro",AN234=""),"Terminado en proceso de liquidación",IF(AND(TODAY()&gt;AH234,I234="Orden de compra"),"Terminado (Orden de compra)",IF(TODAY()&gt;AH234,"Terminado (no se liquida)",IF(TODAY()&lt;=AH234,"En ejecución","En elaboración"))))))))))))</f>
        <v>Terminado (no se liquida)</v>
      </c>
      <c r="X234" s="57"/>
      <c r="Y234" s="57" t="s">
        <v>3245</v>
      </c>
      <c r="Z234" s="63" t="s">
        <v>3246</v>
      </c>
      <c r="AA234" s="57" t="s">
        <v>72</v>
      </c>
      <c r="AB234" s="61">
        <v>45383</v>
      </c>
      <c r="AC234" s="61">
        <v>45384</v>
      </c>
      <c r="AD234" s="61">
        <v>45458</v>
      </c>
      <c r="AE234" s="61" t="str">
        <f t="shared" si="31"/>
        <v>2 meses 14 días.</v>
      </c>
      <c r="AF234" s="61">
        <v>45458</v>
      </c>
      <c r="AG234" s="61" t="str">
        <f t="shared" si="28"/>
        <v/>
      </c>
      <c r="AH234" s="61">
        <v>45458</v>
      </c>
      <c r="AI234" s="61" t="str">
        <f t="shared" si="34"/>
        <v>2 meses 14 días.</v>
      </c>
      <c r="AJ234" s="61" t="str">
        <f t="shared" si="32"/>
        <v>Término Ok</v>
      </c>
      <c r="AK234" s="57"/>
      <c r="AL234" s="57"/>
      <c r="AM234" s="56"/>
      <c r="AN234" s="61"/>
    </row>
    <row r="235" spans="1:40">
      <c r="A235" s="62">
        <v>2024</v>
      </c>
      <c r="B235" s="56" t="str">
        <f t="shared" si="33"/>
        <v>213-2024</v>
      </c>
      <c r="C235" s="56">
        <v>106514</v>
      </c>
      <c r="D235" s="56" t="s">
        <v>57</v>
      </c>
      <c r="E235" s="57" t="s">
        <v>3232</v>
      </c>
      <c r="F235" s="57" t="s">
        <v>3233</v>
      </c>
      <c r="G235" s="63" t="s">
        <v>97</v>
      </c>
      <c r="H235" s="57" t="s">
        <v>1168</v>
      </c>
      <c r="I235" s="57" t="s">
        <v>1169</v>
      </c>
      <c r="J235" s="61"/>
      <c r="K235" s="64"/>
      <c r="L235" s="57" t="s">
        <v>3234</v>
      </c>
      <c r="M235" s="56">
        <v>1978</v>
      </c>
      <c r="N235" s="157">
        <v>21000000</v>
      </c>
      <c r="O235" s="64">
        <f>6766667+3733333</f>
        <v>10500000</v>
      </c>
      <c r="P235" s="64">
        <v>0</v>
      </c>
      <c r="Q235" s="157">
        <f t="shared" si="29"/>
        <v>31500000</v>
      </c>
      <c r="R235" s="64">
        <v>7000000</v>
      </c>
      <c r="S235" s="64"/>
      <c r="T235" s="64"/>
      <c r="U235" s="56">
        <v>1</v>
      </c>
      <c r="V235" s="60" t="s">
        <v>1171</v>
      </c>
      <c r="W235" s="57" t="str">
        <f ca="1">IF(AB235="","En elaboración",IF(AC235="Sin iniciar","Suscrito",IF(AK235="Suspendido",AK235,IF(ISNUMBER(AN235),"Liquidado",IF(ISNUMBER(J235),"Cedido",IF(AN235="No aplica","Terminado (no se liquida)",IF(AJ235="Terminación anticipada",AJ235,IF(AND(AJ235="Terminación anticipada",I235&lt;&gt;"Otro",AN235=""),"Terminado en proceso de liquidación",IF(AND(TODAY()&gt;AH235,I235="Otro",AN235=""),"Terminado en proceso de liquidación",IF(AND(TODAY()&gt;AH235,I235="Orden de compra"),"Terminado (Orden de compra)",IF(TODAY()&gt;AH235,"Terminado (no se liquida)",IF(TODAY()&lt;=AH235,"En ejecución","En elaboración"))))))))))))</f>
        <v>Terminado (no se liquida)</v>
      </c>
      <c r="X235" s="57" t="s">
        <v>5546</v>
      </c>
      <c r="Y235" s="57" t="s">
        <v>3235</v>
      </c>
      <c r="Z235" s="63" t="s">
        <v>3236</v>
      </c>
      <c r="AA235" s="57" t="s">
        <v>161</v>
      </c>
      <c r="AB235" s="61">
        <v>45373</v>
      </c>
      <c r="AC235" s="61">
        <v>45384</v>
      </c>
      <c r="AD235" s="61">
        <v>45458</v>
      </c>
      <c r="AE235" s="61" t="str">
        <f t="shared" si="31"/>
        <v>2 meses 14 días.</v>
      </c>
      <c r="AF235" s="61">
        <v>45520</v>
      </c>
      <c r="AG235" s="61" t="str">
        <f t="shared" si="28"/>
        <v>2 meses 1 días.</v>
      </c>
      <c r="AH235" s="61">
        <v>45520</v>
      </c>
      <c r="AI235" s="61" t="str">
        <f t="shared" si="34"/>
        <v>4 meses 15 días.</v>
      </c>
      <c r="AJ235" s="61" t="str">
        <f t="shared" si="32"/>
        <v>Término Ok</v>
      </c>
      <c r="AK235" s="57"/>
      <c r="AL235" s="57"/>
      <c r="AM235" s="56"/>
      <c r="AN235" s="61"/>
    </row>
    <row r="236" spans="1:40">
      <c r="A236" s="62">
        <v>2024</v>
      </c>
      <c r="B236" s="56" t="str">
        <f t="shared" si="33"/>
        <v>214-2024</v>
      </c>
      <c r="C236" s="56">
        <v>102286</v>
      </c>
      <c r="D236" s="56" t="s">
        <v>57</v>
      </c>
      <c r="E236" s="57" t="s">
        <v>3221</v>
      </c>
      <c r="F236" s="57" t="s">
        <v>3222</v>
      </c>
      <c r="G236" s="63" t="s">
        <v>97</v>
      </c>
      <c r="H236" s="57" t="s">
        <v>1168</v>
      </c>
      <c r="I236" s="57" t="s">
        <v>1211</v>
      </c>
      <c r="J236" s="61"/>
      <c r="K236" s="64"/>
      <c r="L236" s="57" t="s">
        <v>3223</v>
      </c>
      <c r="M236" s="56">
        <v>1978</v>
      </c>
      <c r="N236" s="157">
        <v>16000000</v>
      </c>
      <c r="O236" s="64">
        <v>0</v>
      </c>
      <c r="P236" s="64">
        <v>0</v>
      </c>
      <c r="Q236" s="157">
        <f t="shared" si="29"/>
        <v>16000000</v>
      </c>
      <c r="R236" s="64">
        <v>4000000</v>
      </c>
      <c r="S236" s="64"/>
      <c r="T236" s="64"/>
      <c r="U236" s="56">
        <v>5</v>
      </c>
      <c r="V236" s="60" t="s">
        <v>1171</v>
      </c>
      <c r="W236" s="57" t="str">
        <f ca="1">IF(AB236="","En elaboración",IF(AC236="Sin iniciar","Suscrito",IF(AK236="Suspendido",AK236,IF(ISNUMBER(AN236),"Liquidado",IF(ISNUMBER(J236),"Cedido",IF(AN236="No aplica","Terminado (no se liquida)",IF(AJ236="Terminación anticipada",AJ236,IF(AND(AJ236="Terminación anticipada",I236&lt;&gt;"Otro",AN236=""),"Terminado en proceso de liquidación",IF(AND(TODAY()&gt;AH236,I236="Otro",AN236=""),"Terminado en proceso de liquidación",IF(AND(TODAY()&gt;AH236,I236="Orden de compra"),"Terminado (Orden de compra)",IF(TODAY()&gt;AH236,"Terminado (no se liquida)",IF(TODAY()&lt;=AH236,"En ejecución","En elaboración"))))))))))))</f>
        <v>Terminado (no se liquida)</v>
      </c>
      <c r="X236" s="57"/>
      <c r="Y236" s="57" t="s">
        <v>3224</v>
      </c>
      <c r="Z236" s="63" t="s">
        <v>3225</v>
      </c>
      <c r="AA236" s="57" t="s">
        <v>404</v>
      </c>
      <c r="AB236" s="61">
        <v>45373</v>
      </c>
      <c r="AC236" s="61">
        <v>45383</v>
      </c>
      <c r="AD236" s="61">
        <v>45458</v>
      </c>
      <c r="AE236" s="61" t="str">
        <f t="shared" si="31"/>
        <v>2 meses 15 días.</v>
      </c>
      <c r="AF236" s="61">
        <v>45458</v>
      </c>
      <c r="AG236" s="61" t="str">
        <f t="shared" si="28"/>
        <v/>
      </c>
      <c r="AH236" s="61">
        <v>45458</v>
      </c>
      <c r="AI236" s="61" t="str">
        <f t="shared" si="34"/>
        <v>2 meses 15 días.</v>
      </c>
      <c r="AJ236" s="61" t="str">
        <f t="shared" si="32"/>
        <v>Término Ok</v>
      </c>
      <c r="AK236" s="57"/>
      <c r="AL236" s="57"/>
      <c r="AM236" s="56"/>
      <c r="AN236" s="61"/>
    </row>
    <row r="237" spans="1:40">
      <c r="A237" s="62">
        <v>2024</v>
      </c>
      <c r="B237" s="56" t="str">
        <f t="shared" si="33"/>
        <v>215-2024</v>
      </c>
      <c r="C237" s="56">
        <v>102362</v>
      </c>
      <c r="D237" s="56" t="s">
        <v>57</v>
      </c>
      <c r="E237" s="57" t="s">
        <v>3211</v>
      </c>
      <c r="F237" s="57" t="s">
        <v>3212</v>
      </c>
      <c r="G237" s="63" t="s">
        <v>97</v>
      </c>
      <c r="H237" s="57" t="s">
        <v>1168</v>
      </c>
      <c r="I237" s="57" t="s">
        <v>1211</v>
      </c>
      <c r="J237" s="61"/>
      <c r="K237" s="64"/>
      <c r="L237" s="57" t="s">
        <v>3213</v>
      </c>
      <c r="M237" s="56">
        <v>1978</v>
      </c>
      <c r="N237" s="157">
        <v>16000000</v>
      </c>
      <c r="O237" s="64">
        <v>0</v>
      </c>
      <c r="P237" s="64">
        <v>0</v>
      </c>
      <c r="Q237" s="157">
        <f t="shared" si="29"/>
        <v>16000000</v>
      </c>
      <c r="R237" s="64">
        <v>4000000</v>
      </c>
      <c r="S237" s="64"/>
      <c r="T237" s="64"/>
      <c r="U237" s="56">
        <v>1</v>
      </c>
      <c r="V237" s="60" t="s">
        <v>1171</v>
      </c>
      <c r="W237" s="57" t="str">
        <f ca="1">IF(AB237="","En elaboración",IF(AC237="Sin iniciar","Suscrito",IF(AK237="Suspendido",AK237,IF(ISNUMBER(AN237),"Liquidado",IF(ISNUMBER(J237),"Cedido",IF(AN237="No aplica","Terminado (no se liquida)",IF(AJ237="Terminación anticipada",AJ237,IF(AND(AJ237="Terminación anticipada",I237&lt;&gt;"Otro",AN237=""),"Terminado en proceso de liquidación",IF(AND(TODAY()&gt;AH237,I237="Otro",AN237=""),"Terminado en proceso de liquidación",IF(AND(TODAY()&gt;AH237,I237="Orden de compra"),"Terminado (Orden de compra)",IF(TODAY()&gt;AH237,"Terminado (no se liquida)",IF(TODAY()&lt;=AH237,"En ejecución","En elaboración"))))))))))))</f>
        <v>Terminado (no se liquida)</v>
      </c>
      <c r="X237" s="57"/>
      <c r="Y237" s="57" t="s">
        <v>3214</v>
      </c>
      <c r="Z237" s="63" t="s">
        <v>3215</v>
      </c>
      <c r="AA237" s="57" t="s">
        <v>72</v>
      </c>
      <c r="AB237" s="61">
        <v>45377</v>
      </c>
      <c r="AC237" s="61">
        <v>45384</v>
      </c>
      <c r="AD237" s="61">
        <v>45458</v>
      </c>
      <c r="AE237" s="61" t="str">
        <f t="shared" si="31"/>
        <v>2 meses 14 días.</v>
      </c>
      <c r="AF237" s="61">
        <v>45458</v>
      </c>
      <c r="AG237" s="61" t="str">
        <f t="shared" si="28"/>
        <v/>
      </c>
      <c r="AH237" s="61">
        <v>45458</v>
      </c>
      <c r="AI237" s="61" t="str">
        <f t="shared" si="34"/>
        <v>2 meses 14 días.</v>
      </c>
      <c r="AJ237" s="61" t="str">
        <f t="shared" si="32"/>
        <v>Término Ok</v>
      </c>
      <c r="AK237" s="57"/>
      <c r="AL237" s="57"/>
      <c r="AM237" s="56"/>
      <c r="AN237" s="61"/>
    </row>
    <row r="238" spans="1:40">
      <c r="A238" s="62">
        <v>2024</v>
      </c>
      <c r="B238" s="56" t="str">
        <f t="shared" si="33"/>
        <v>216-2024</v>
      </c>
      <c r="C238" s="56">
        <v>102469</v>
      </c>
      <c r="D238" s="56" t="s">
        <v>57</v>
      </c>
      <c r="E238" s="57" t="s">
        <v>3201</v>
      </c>
      <c r="F238" s="57" t="s">
        <v>3202</v>
      </c>
      <c r="G238" s="63" t="s">
        <v>97</v>
      </c>
      <c r="H238" s="57" t="s">
        <v>1168</v>
      </c>
      <c r="I238" s="57" t="s">
        <v>1211</v>
      </c>
      <c r="J238" s="61"/>
      <c r="K238" s="64"/>
      <c r="L238" s="57" t="s">
        <v>3203</v>
      </c>
      <c r="M238" s="56">
        <v>1979</v>
      </c>
      <c r="N238" s="157">
        <v>10200000</v>
      </c>
      <c r="O238" s="64">
        <v>0</v>
      </c>
      <c r="P238" s="64">
        <v>0</v>
      </c>
      <c r="Q238" s="157">
        <f t="shared" si="29"/>
        <v>10200000</v>
      </c>
      <c r="R238" s="64">
        <v>2550000</v>
      </c>
      <c r="S238" s="64"/>
      <c r="T238" s="64"/>
      <c r="U238" s="56">
        <v>1</v>
      </c>
      <c r="V238" s="60" t="s">
        <v>1171</v>
      </c>
      <c r="W238" s="57" t="str">
        <f ca="1">IF(AB238="","En elaboración",IF(AC238="Sin iniciar","Suscrito",IF(AK238="Suspendido",AK238,IF(ISNUMBER(AN238),"Liquidado",IF(ISNUMBER(J238),"Cedido",IF(AN238="No aplica","Terminado (no se liquida)",IF(AJ238="Terminación anticipada",AJ238,IF(AND(AJ238="Terminación anticipada",I238&lt;&gt;"Otro",AN238=""),"Terminado en proceso de liquidación",IF(AND(TODAY()&gt;AH238,I238="Otro",AN238=""),"Terminado en proceso de liquidación",IF(AND(TODAY()&gt;AH238,I238="Orden de compra"),"Terminado (Orden de compra)",IF(TODAY()&gt;AH238,"Terminado (no se liquida)",IF(TODAY()&lt;=AH238,"En ejecución","En elaboración"))))))))))))</f>
        <v>Terminado (no se liquida)</v>
      </c>
      <c r="X238" s="57"/>
      <c r="Y238" s="57" t="s">
        <v>3204</v>
      </c>
      <c r="Z238" s="63" t="s">
        <v>3205</v>
      </c>
      <c r="AA238" s="57" t="s">
        <v>3206</v>
      </c>
      <c r="AB238" s="61">
        <v>45378</v>
      </c>
      <c r="AC238" s="61">
        <v>45384</v>
      </c>
      <c r="AD238" s="61">
        <v>45458</v>
      </c>
      <c r="AE238" s="61" t="str">
        <f t="shared" si="31"/>
        <v>2 meses 14 días.</v>
      </c>
      <c r="AF238" s="61">
        <v>45458</v>
      </c>
      <c r="AG238" s="61" t="str">
        <f t="shared" si="28"/>
        <v/>
      </c>
      <c r="AH238" s="61">
        <v>45458</v>
      </c>
      <c r="AI238" s="61" t="str">
        <f t="shared" si="34"/>
        <v>2 meses 14 días.</v>
      </c>
      <c r="AJ238" s="61" t="str">
        <f t="shared" si="32"/>
        <v>Término Ok</v>
      </c>
      <c r="AK238" s="57"/>
      <c r="AL238" s="57"/>
      <c r="AM238" s="56"/>
      <c r="AN238" s="61"/>
    </row>
    <row r="239" spans="1:40">
      <c r="A239" s="62">
        <v>2024</v>
      </c>
      <c r="B239" s="56" t="str">
        <f t="shared" si="33"/>
        <v>217-2024</v>
      </c>
      <c r="C239" s="56">
        <v>102394</v>
      </c>
      <c r="D239" s="56" t="s">
        <v>57</v>
      </c>
      <c r="E239" s="57" t="s">
        <v>3192</v>
      </c>
      <c r="F239" s="57" t="s">
        <v>3193</v>
      </c>
      <c r="G239" s="63" t="s">
        <v>97</v>
      </c>
      <c r="H239" s="57" t="s">
        <v>1168</v>
      </c>
      <c r="I239" s="57" t="s">
        <v>1169</v>
      </c>
      <c r="J239" s="61"/>
      <c r="K239" s="64"/>
      <c r="L239" s="57" t="s">
        <v>3194</v>
      </c>
      <c r="M239" s="56">
        <v>1979</v>
      </c>
      <c r="N239" s="157">
        <v>28000000</v>
      </c>
      <c r="O239" s="64">
        <v>0</v>
      </c>
      <c r="P239" s="64">
        <v>0</v>
      </c>
      <c r="Q239" s="157">
        <f t="shared" si="29"/>
        <v>28000000</v>
      </c>
      <c r="R239" s="64">
        <v>7000000</v>
      </c>
      <c r="S239" s="64"/>
      <c r="T239" s="64"/>
      <c r="U239" s="56">
        <v>5</v>
      </c>
      <c r="V239" s="60" t="s">
        <v>1171</v>
      </c>
      <c r="W239" s="57" t="str">
        <f ca="1">IF(AB239="","En elaboración",IF(AC239="Sin iniciar","Suscrito",IF(AK239="Suspendido",AK239,IF(ISNUMBER(AN239),"Liquidado",IF(ISNUMBER(J239),"Cedido",IF(AN239="No aplica","Terminado (no se liquida)",IF(AJ239="Terminación anticipada",AJ239,IF(AND(AJ239="Terminación anticipada",I239&lt;&gt;"Otro",AN239=""),"Terminado en proceso de liquidación",IF(AND(TODAY()&gt;AH239,I239="Otro",AN239=""),"Terminado en proceso de liquidación",IF(AND(TODAY()&gt;AH239,I239="Orden de compra"),"Terminado (Orden de compra)",IF(TODAY()&gt;AH239,"Terminado (no se liquida)",IF(TODAY()&lt;=AH239,"En ejecución","En elaboración"))))))))))))</f>
        <v>Terminado (no se liquida)</v>
      </c>
      <c r="X239" s="57" t="s">
        <v>5547</v>
      </c>
      <c r="Y239" s="57" t="s">
        <v>3195</v>
      </c>
      <c r="Z239" s="63" t="s">
        <v>3196</v>
      </c>
      <c r="AA239" s="57" t="s">
        <v>2740</v>
      </c>
      <c r="AB239" s="61">
        <v>45378</v>
      </c>
      <c r="AC239" s="61">
        <v>45384</v>
      </c>
      <c r="AD239" s="61">
        <v>45458</v>
      </c>
      <c r="AE239" s="61" t="str">
        <f t="shared" si="31"/>
        <v>2 meses 14 días.</v>
      </c>
      <c r="AF239" s="61">
        <v>45503</v>
      </c>
      <c r="AG239" s="61" t="str">
        <f t="shared" si="28"/>
        <v>1 meses 15 días.</v>
      </c>
      <c r="AH239" s="61">
        <v>45503</v>
      </c>
      <c r="AI239" s="61" t="str">
        <f t="shared" si="34"/>
        <v>3 meses 29 días.</v>
      </c>
      <c r="AJ239" s="61" t="str">
        <f t="shared" si="32"/>
        <v>Término Ok</v>
      </c>
      <c r="AK239" s="57"/>
      <c r="AL239" s="57"/>
      <c r="AM239" s="56"/>
      <c r="AN239" s="61"/>
    </row>
    <row r="240" spans="1:40">
      <c r="A240" s="62">
        <v>2024</v>
      </c>
      <c r="B240" s="56" t="str">
        <f t="shared" si="33"/>
        <v>218-2024</v>
      </c>
      <c r="C240" s="56">
        <v>102304</v>
      </c>
      <c r="D240" s="56" t="s">
        <v>57</v>
      </c>
      <c r="E240" s="57" t="s">
        <v>3181</v>
      </c>
      <c r="F240" s="57" t="s">
        <v>3182</v>
      </c>
      <c r="G240" s="63" t="s">
        <v>97</v>
      </c>
      <c r="H240" s="57" t="s">
        <v>1168</v>
      </c>
      <c r="I240" s="57" t="s">
        <v>1211</v>
      </c>
      <c r="J240" s="61"/>
      <c r="K240" s="64"/>
      <c r="L240" s="57" t="s">
        <v>3183</v>
      </c>
      <c r="M240" s="56">
        <v>1979</v>
      </c>
      <c r="N240" s="157">
        <v>10200000</v>
      </c>
      <c r="O240" s="64">
        <v>2550000</v>
      </c>
      <c r="P240" s="64">
        <v>0</v>
      </c>
      <c r="Q240" s="157">
        <f t="shared" si="29"/>
        <v>12750000</v>
      </c>
      <c r="R240" s="64">
        <v>2550000</v>
      </c>
      <c r="S240" s="64"/>
      <c r="T240" s="64"/>
      <c r="U240" s="56">
        <v>5</v>
      </c>
      <c r="V240" s="60" t="s">
        <v>1171</v>
      </c>
      <c r="W240" s="57" t="str">
        <f ca="1">IF(AB240="","En elaboración",IF(AC240="Sin iniciar","Suscrito",IF(AK240="Suspendido",AK240,IF(ISNUMBER(AN240),"Liquidado",IF(ISNUMBER(J240),"Cedido",IF(AN240="No aplica","Terminado (no se liquida)",IF(AJ240="Terminación anticipada",AJ240,IF(AND(AJ240="Terminación anticipada",I240&lt;&gt;"Otro",AN240=""),"Terminado en proceso de liquidación",IF(AND(TODAY()&gt;AH240,I240="Otro",AN240=""),"Terminado en proceso de liquidación",IF(AND(TODAY()&gt;AH240,I240="Orden de compra"),"Terminado (Orden de compra)",IF(TODAY()&gt;AH240,"Terminado (no se liquida)",IF(TODAY()&lt;=AH240,"En ejecución","En elaboración"))))))))))))</f>
        <v>Terminado (no se liquida)</v>
      </c>
      <c r="X240" s="57" t="s">
        <v>5548</v>
      </c>
      <c r="Y240" s="57" t="s">
        <v>3184</v>
      </c>
      <c r="Z240" s="63" t="s">
        <v>3185</v>
      </c>
      <c r="AA240" s="57" t="s">
        <v>3186</v>
      </c>
      <c r="AB240" s="61">
        <v>45374</v>
      </c>
      <c r="AC240" s="61">
        <v>45383</v>
      </c>
      <c r="AD240" s="61">
        <v>45458</v>
      </c>
      <c r="AE240" s="61" t="str">
        <f t="shared" si="31"/>
        <v>2 meses 15 días.</v>
      </c>
      <c r="AF240" s="61">
        <v>45534</v>
      </c>
      <c r="AG240" s="61" t="str">
        <f t="shared" si="28"/>
        <v>2 meses 15 días.</v>
      </c>
      <c r="AH240" s="61">
        <v>45534</v>
      </c>
      <c r="AI240" s="61" t="str">
        <f t="shared" si="34"/>
        <v>4 meses 30 días.</v>
      </c>
      <c r="AJ240" s="61" t="str">
        <f t="shared" si="32"/>
        <v>Término Ok</v>
      </c>
      <c r="AK240" s="57"/>
      <c r="AL240" s="57"/>
      <c r="AM240" s="56"/>
      <c r="AN240" s="61"/>
    </row>
    <row r="241" spans="1:40">
      <c r="A241" s="62">
        <v>2024</v>
      </c>
      <c r="B241" s="65" t="s">
        <v>3171</v>
      </c>
      <c r="C241" s="56">
        <v>102477</v>
      </c>
      <c r="D241" s="56" t="s">
        <v>57</v>
      </c>
      <c r="E241" s="57" t="s">
        <v>3172</v>
      </c>
      <c r="F241" s="57" t="s">
        <v>3173</v>
      </c>
      <c r="G241" s="63" t="s">
        <v>97</v>
      </c>
      <c r="H241" s="57" t="s">
        <v>1168</v>
      </c>
      <c r="I241" s="57" t="s">
        <v>1211</v>
      </c>
      <c r="J241" s="61">
        <v>45397</v>
      </c>
      <c r="K241" s="64">
        <v>9010000</v>
      </c>
      <c r="L241" s="63" t="s">
        <v>5549</v>
      </c>
      <c r="M241" s="56">
        <v>1979</v>
      </c>
      <c r="N241" s="157">
        <v>10200000</v>
      </c>
      <c r="O241" s="64">
        <v>0</v>
      </c>
      <c r="P241" s="64">
        <v>0</v>
      </c>
      <c r="Q241" s="157">
        <f t="shared" si="29"/>
        <v>10200000</v>
      </c>
      <c r="R241" s="64">
        <v>2550000</v>
      </c>
      <c r="S241" s="64"/>
      <c r="T241" s="64"/>
      <c r="U241" s="56">
        <v>1</v>
      </c>
      <c r="V241" s="60" t="s">
        <v>1171</v>
      </c>
      <c r="W241" s="57" t="str">
        <f ca="1">IF(AB241="","En elaboración",IF(AC241="Sin iniciar","Suscrito",IF(AK241="Suspendido",AK241,IF(ISNUMBER(AN241),"Liquidado",IF(ISNUMBER(J241),"Cedido",IF(AN241="No aplica","Terminado (no se liquida)",IF(AJ241="Terminación anticipada",AJ241,IF(AND(AJ241="Terminación anticipada",I241&lt;&gt;"Otro",AN241=""),"Terminado en proceso de liquidación",IF(AND(TODAY()&gt;AH241,I241="Otro",AN241=""),"Terminado en proceso de liquidación",IF(AND(TODAY()&gt;AH241,I241="Orden de compra"),"Terminado (Orden de compra)",IF(TODAY()&gt;AH241,"Terminado (no se liquida)",IF(TODAY()&lt;=AH241,"En ejecución","En elaboración"))))))))))))</f>
        <v>Cedido</v>
      </c>
      <c r="X241" s="57" t="s">
        <v>5550</v>
      </c>
      <c r="Y241" s="57" t="s">
        <v>2938</v>
      </c>
      <c r="Z241" s="63" t="s">
        <v>3175</v>
      </c>
      <c r="AA241" s="57" t="s">
        <v>3135</v>
      </c>
      <c r="AB241" s="61">
        <v>45373</v>
      </c>
      <c r="AC241" s="61">
        <v>45386</v>
      </c>
      <c r="AD241" s="61">
        <v>45458</v>
      </c>
      <c r="AE241" s="61" t="str">
        <f t="shared" si="31"/>
        <v>2 meses 12 días.</v>
      </c>
      <c r="AF241" s="61">
        <v>45458</v>
      </c>
      <c r="AG241" s="61" t="str">
        <f t="shared" si="28"/>
        <v/>
      </c>
      <c r="AH241" s="61">
        <v>45458</v>
      </c>
      <c r="AI241" s="61" t="str">
        <f t="shared" si="34"/>
        <v>2 meses 12 días.</v>
      </c>
      <c r="AJ241" s="61" t="str">
        <f t="shared" si="32"/>
        <v>Término Ok</v>
      </c>
      <c r="AK241" s="57"/>
      <c r="AL241" s="57"/>
      <c r="AM241" s="56"/>
      <c r="AN241" s="61"/>
    </row>
    <row r="242" spans="1:40">
      <c r="A242" s="62">
        <v>2024</v>
      </c>
      <c r="B242" s="65" t="s">
        <v>5551</v>
      </c>
      <c r="C242" s="56">
        <v>102477</v>
      </c>
      <c r="D242" s="56" t="s">
        <v>57</v>
      </c>
      <c r="E242" s="57" t="s">
        <v>3172</v>
      </c>
      <c r="F242" s="57" t="s">
        <v>3173</v>
      </c>
      <c r="G242" s="63" t="s">
        <v>97</v>
      </c>
      <c r="H242" s="57" t="s">
        <v>1168</v>
      </c>
      <c r="I242" s="57" t="s">
        <v>1211</v>
      </c>
      <c r="J242" s="61"/>
      <c r="K242" s="64"/>
      <c r="L242" s="63" t="s">
        <v>3174</v>
      </c>
      <c r="M242" s="56">
        <v>1979</v>
      </c>
      <c r="N242" s="157">
        <v>10200000</v>
      </c>
      <c r="O242" s="64">
        <v>0</v>
      </c>
      <c r="P242" s="64">
        <v>0</v>
      </c>
      <c r="Q242" s="157">
        <f t="shared" si="29"/>
        <v>10200000</v>
      </c>
      <c r="R242" s="64">
        <v>2550000</v>
      </c>
      <c r="S242" s="64"/>
      <c r="T242" s="64"/>
      <c r="U242" s="56">
        <v>1</v>
      </c>
      <c r="V242" s="60" t="s">
        <v>1171</v>
      </c>
      <c r="W242" s="57" t="str">
        <f ca="1">IF(AB242="","En elaboración",IF(AC242="Sin iniciar","Suscrito",IF(AK242="Suspendido",AK242,IF(ISNUMBER(AN242),"Liquidado",IF(ISNUMBER(J242),"Cedido",IF(AN242="No aplica","Terminado (no se liquida)",IF(AJ242="Terminación anticipada",AJ242,IF(AND(AJ242="Terminación anticipada",I242&lt;&gt;"Otro",AN242=""),"Terminado en proceso de liquidación",IF(AND(TODAY()&gt;AH242,I242="Otro",AN242=""),"Terminado en proceso de liquidación",IF(AND(TODAY()&gt;AH242,I242="Orden de compra"),"Terminado (Orden de compra)",IF(TODAY()&gt;AH242,"Terminado (no se liquida)",IF(TODAY()&lt;=AH242,"En ejecución","En elaboración"))))))))))))</f>
        <v>Terminado (no se liquida)</v>
      </c>
      <c r="X242" s="57" t="s">
        <v>5552</v>
      </c>
      <c r="Y242" s="57" t="s">
        <v>2938</v>
      </c>
      <c r="Z242" s="63" t="s">
        <v>3175</v>
      </c>
      <c r="AA242" s="57" t="s">
        <v>3135</v>
      </c>
      <c r="AB242" s="61">
        <v>45373</v>
      </c>
      <c r="AC242" s="61">
        <v>45386</v>
      </c>
      <c r="AD242" s="61">
        <v>45458</v>
      </c>
      <c r="AE242" s="61" t="str">
        <f t="shared" si="31"/>
        <v>2 meses 12 días.</v>
      </c>
      <c r="AF242" s="61">
        <v>45507</v>
      </c>
      <c r="AG242" s="61" t="str">
        <f t="shared" si="28"/>
        <v>1 meses 19 días.</v>
      </c>
      <c r="AH242" s="61">
        <v>45507</v>
      </c>
      <c r="AI242" s="61" t="str">
        <f t="shared" si="34"/>
        <v xml:space="preserve">4 meses </v>
      </c>
      <c r="AJ242" s="61" t="str">
        <f t="shared" si="32"/>
        <v>Término Ok</v>
      </c>
      <c r="AK242" s="57"/>
      <c r="AL242" s="57"/>
      <c r="AM242" s="56"/>
      <c r="AN242" s="61"/>
    </row>
    <row r="243" spans="1:40">
      <c r="A243" s="62">
        <v>2024</v>
      </c>
      <c r="B243" s="56" t="str">
        <f t="shared" ref="B243:B252" si="35">LEFT(E243,8)</f>
        <v>220-2024</v>
      </c>
      <c r="C243" s="56">
        <v>102405</v>
      </c>
      <c r="D243" s="56" t="s">
        <v>57</v>
      </c>
      <c r="E243" s="57" t="s">
        <v>3162</v>
      </c>
      <c r="F243" s="57" t="s">
        <v>3163</v>
      </c>
      <c r="G243" s="63" t="s">
        <v>97</v>
      </c>
      <c r="H243" s="57" t="s">
        <v>1168</v>
      </c>
      <c r="I243" s="57" t="s">
        <v>1211</v>
      </c>
      <c r="J243" s="61"/>
      <c r="K243" s="64"/>
      <c r="L243" s="57" t="s">
        <v>3164</v>
      </c>
      <c r="M243" s="56">
        <v>1978</v>
      </c>
      <c r="N243" s="157">
        <v>16000000</v>
      </c>
      <c r="O243" s="64">
        <v>0</v>
      </c>
      <c r="P243" s="64">
        <v>0</v>
      </c>
      <c r="Q243" s="157">
        <f t="shared" si="29"/>
        <v>16000000</v>
      </c>
      <c r="R243" s="64">
        <v>4000000</v>
      </c>
      <c r="S243" s="64"/>
      <c r="T243" s="64"/>
      <c r="U243" s="56">
        <v>3</v>
      </c>
      <c r="V243" s="60" t="s">
        <v>1171</v>
      </c>
      <c r="W243" s="57" t="str">
        <f ca="1">IF(AB243="","En elaboración",IF(AC243="Sin iniciar","Suscrito",IF(AK243="Suspendido",AK243,IF(ISNUMBER(AN243),"Liquidado",IF(ISNUMBER(J243),"Cedido",IF(AN243="No aplica","Terminado (no se liquida)",IF(AJ243="Terminación anticipada",AJ243,IF(AND(AJ243="Terminación anticipada",I243&lt;&gt;"Otro",AN243=""),"Terminado en proceso de liquidación",IF(AND(TODAY()&gt;AH243,I243="Otro",AN243=""),"Terminado en proceso de liquidación",IF(AND(TODAY()&gt;AH243,I243="Orden de compra"),"Terminado (Orden de compra)",IF(TODAY()&gt;AH243,"Terminado (no se liquida)",IF(TODAY()&lt;=AH243,"En ejecución","En elaboración"))))))))))))</f>
        <v>Terminado (no se liquida)</v>
      </c>
      <c r="X243" s="57"/>
      <c r="Y243" s="57" t="s">
        <v>3165</v>
      </c>
      <c r="Z243" s="63" t="s">
        <v>3166</v>
      </c>
      <c r="AA243" s="57" t="s">
        <v>89</v>
      </c>
      <c r="AB243" s="61">
        <v>45373</v>
      </c>
      <c r="AC243" s="61">
        <v>45384</v>
      </c>
      <c r="AD243" s="61">
        <v>45458</v>
      </c>
      <c r="AE243" s="61" t="str">
        <f t="shared" si="31"/>
        <v>2 meses 14 días.</v>
      </c>
      <c r="AF243" s="61">
        <v>45458</v>
      </c>
      <c r="AG243" s="61" t="str">
        <f t="shared" si="28"/>
        <v/>
      </c>
      <c r="AH243" s="61">
        <v>45458</v>
      </c>
      <c r="AI243" s="61" t="str">
        <f t="shared" si="34"/>
        <v>2 meses 14 días.</v>
      </c>
      <c r="AJ243" s="61" t="str">
        <f t="shared" si="32"/>
        <v>Término Ok</v>
      </c>
      <c r="AK243" s="57"/>
      <c r="AL243" s="57"/>
      <c r="AM243" s="56"/>
      <c r="AN243" s="61"/>
    </row>
    <row r="244" spans="1:40">
      <c r="A244" s="62">
        <v>2024</v>
      </c>
      <c r="B244" s="56" t="str">
        <f t="shared" si="35"/>
        <v>221-2024</v>
      </c>
      <c r="C244" s="56">
        <v>102417</v>
      </c>
      <c r="D244" s="56" t="s">
        <v>57</v>
      </c>
      <c r="E244" s="57" t="s">
        <v>3151</v>
      </c>
      <c r="F244" s="57" t="s">
        <v>3152</v>
      </c>
      <c r="G244" s="63" t="s">
        <v>97</v>
      </c>
      <c r="H244" s="57" t="s">
        <v>1168</v>
      </c>
      <c r="I244" s="57" t="s">
        <v>1211</v>
      </c>
      <c r="J244" s="61"/>
      <c r="K244" s="64"/>
      <c r="L244" s="57" t="s">
        <v>3153</v>
      </c>
      <c r="M244" s="56">
        <v>1978</v>
      </c>
      <c r="N244" s="157">
        <v>15200000</v>
      </c>
      <c r="O244" s="64">
        <v>0</v>
      </c>
      <c r="P244" s="64">
        <v>0</v>
      </c>
      <c r="Q244" s="157">
        <f t="shared" si="29"/>
        <v>15200000</v>
      </c>
      <c r="R244" s="64">
        <v>4000000</v>
      </c>
      <c r="S244" s="64"/>
      <c r="T244" s="64"/>
      <c r="U244" s="56">
        <v>1</v>
      </c>
      <c r="V244" s="60" t="s">
        <v>1171</v>
      </c>
      <c r="W244" s="57" t="str">
        <f ca="1">IF(AB244="","En elaboración",IF(AC244="Sin iniciar","Suscrito",IF(AK244="Suspendido",AK244,IF(ISNUMBER(AN244),"Liquidado",IF(ISNUMBER(J244),"Cedido",IF(AN244="No aplica","Terminado (no se liquida)",IF(AJ244="Terminación anticipada",AJ244,IF(AND(AJ244="Terminación anticipada",I244&lt;&gt;"Otro",AN244=""),"Terminado en proceso de liquidación",IF(AND(TODAY()&gt;AH244,I244="Otro",AN244=""),"Terminado en proceso de liquidación",IF(AND(TODAY()&gt;AH244,I244="Orden de compra"),"Terminado (Orden de compra)",IF(TODAY()&gt;AH244,"Terminado (no se liquida)",IF(TODAY()&lt;=AH244,"En ejecución","En elaboración"))))))))))))</f>
        <v>Terminado (no se liquida)</v>
      </c>
      <c r="X244" s="57"/>
      <c r="Y244" s="57" t="s">
        <v>3154</v>
      </c>
      <c r="Z244" s="63" t="s">
        <v>3155</v>
      </c>
      <c r="AA244" s="57" t="s">
        <v>256</v>
      </c>
      <c r="AB244" s="61">
        <v>45373</v>
      </c>
      <c r="AC244" s="61">
        <v>45383</v>
      </c>
      <c r="AD244" s="61">
        <v>45458</v>
      </c>
      <c r="AE244" s="61" t="str">
        <f t="shared" si="31"/>
        <v>2 meses 15 días.</v>
      </c>
      <c r="AF244" s="61">
        <v>45458</v>
      </c>
      <c r="AG244" s="61" t="str">
        <f t="shared" si="28"/>
        <v/>
      </c>
      <c r="AH244" s="61">
        <v>45458</v>
      </c>
      <c r="AI244" s="61" t="str">
        <f t="shared" si="34"/>
        <v>2 meses 15 días.</v>
      </c>
      <c r="AJ244" s="61" t="str">
        <f t="shared" si="32"/>
        <v>Término Ok</v>
      </c>
      <c r="AK244" s="57"/>
      <c r="AL244" s="57"/>
      <c r="AM244" s="56"/>
      <c r="AN244" s="61"/>
    </row>
    <row r="245" spans="1:40">
      <c r="A245" s="62">
        <v>2024</v>
      </c>
      <c r="B245" s="56" t="str">
        <f t="shared" si="35"/>
        <v>222-2024</v>
      </c>
      <c r="C245" s="56">
        <v>102221</v>
      </c>
      <c r="D245" s="56" t="s">
        <v>57</v>
      </c>
      <c r="E245" s="57" t="s">
        <v>3140</v>
      </c>
      <c r="F245" s="57" t="s">
        <v>3141</v>
      </c>
      <c r="G245" s="63" t="s">
        <v>97</v>
      </c>
      <c r="H245" s="57" t="s">
        <v>1168</v>
      </c>
      <c r="I245" s="57" t="s">
        <v>1169</v>
      </c>
      <c r="J245" s="61"/>
      <c r="K245" s="64"/>
      <c r="L245" s="57" t="s">
        <v>3142</v>
      </c>
      <c r="M245" s="56">
        <v>1978</v>
      </c>
      <c r="N245" s="157">
        <v>20200000</v>
      </c>
      <c r="O245" s="64">
        <v>0</v>
      </c>
      <c r="P245" s="64">
        <v>0</v>
      </c>
      <c r="Q245" s="157">
        <f t="shared" si="29"/>
        <v>20200000</v>
      </c>
      <c r="R245" s="64">
        <v>5050000</v>
      </c>
      <c r="S245" s="64"/>
      <c r="T245" s="64"/>
      <c r="U245" s="56">
        <v>1</v>
      </c>
      <c r="V245" s="60" t="s">
        <v>1171</v>
      </c>
      <c r="W245" s="57" t="str">
        <f ca="1">IF(AB245="","En elaboración",IF(AC245="Sin iniciar","Suscrito",IF(AK245="Suspendido",AK245,IF(ISNUMBER(AN245),"Liquidado",IF(ISNUMBER(J245),"Cedido",IF(AN245="No aplica","Terminado (no se liquida)",IF(AJ245="Terminación anticipada",AJ245,IF(AND(AJ245="Terminación anticipada",I245&lt;&gt;"Otro",AN245=""),"Terminado en proceso de liquidación",IF(AND(TODAY()&gt;AH245,I245="Otro",AN245=""),"Terminado en proceso de liquidación",IF(AND(TODAY()&gt;AH245,I245="Orden de compra"),"Terminado (Orden de compra)",IF(TODAY()&gt;AH245,"Terminado (no se liquida)",IF(TODAY()&lt;=AH245,"En ejecución","En elaboración"))))))))))))</f>
        <v>Terminado (no se liquida)</v>
      </c>
      <c r="X245" s="57"/>
      <c r="Y245" s="57" t="s">
        <v>3143</v>
      </c>
      <c r="Z245" s="63" t="s">
        <v>3144</v>
      </c>
      <c r="AA245" s="57" t="s">
        <v>161</v>
      </c>
      <c r="AB245" s="61">
        <v>45373</v>
      </c>
      <c r="AC245" s="61">
        <v>45383</v>
      </c>
      <c r="AD245" s="61">
        <v>45458</v>
      </c>
      <c r="AE245" s="61" t="str">
        <f t="shared" si="31"/>
        <v>2 meses 15 días.</v>
      </c>
      <c r="AF245" s="61">
        <v>45458</v>
      </c>
      <c r="AG245" s="61" t="str">
        <f t="shared" si="28"/>
        <v/>
      </c>
      <c r="AH245" s="61">
        <v>45458</v>
      </c>
      <c r="AI245" s="61" t="str">
        <f t="shared" si="34"/>
        <v>2 meses 15 días.</v>
      </c>
      <c r="AJ245" s="61" t="str">
        <f t="shared" si="32"/>
        <v>Término Ok</v>
      </c>
      <c r="AK245" s="57"/>
      <c r="AL245" s="57"/>
      <c r="AM245" s="56"/>
      <c r="AN245" s="61"/>
    </row>
    <row r="246" spans="1:40">
      <c r="A246" s="62">
        <v>2024</v>
      </c>
      <c r="B246" s="56" t="str">
        <f t="shared" si="35"/>
        <v>223-2024</v>
      </c>
      <c r="C246" s="56">
        <v>102394</v>
      </c>
      <c r="D246" s="56" t="s">
        <v>57</v>
      </c>
      <c r="E246" s="57" t="s">
        <v>3130</v>
      </c>
      <c r="F246" s="57" t="s">
        <v>3131</v>
      </c>
      <c r="G246" s="63" t="s">
        <v>97</v>
      </c>
      <c r="H246" s="57" t="s">
        <v>1168</v>
      </c>
      <c r="I246" s="57" t="s">
        <v>1169</v>
      </c>
      <c r="J246" s="61"/>
      <c r="K246" s="64"/>
      <c r="L246" s="57" t="s">
        <v>3132</v>
      </c>
      <c r="M246" s="56">
        <v>1979</v>
      </c>
      <c r="N246" s="157">
        <v>28000000</v>
      </c>
      <c r="O246" s="64">
        <v>7000000</v>
      </c>
      <c r="P246" s="64">
        <v>0</v>
      </c>
      <c r="Q246" s="157">
        <f t="shared" si="29"/>
        <v>35000000</v>
      </c>
      <c r="R246" s="64">
        <v>7000000</v>
      </c>
      <c r="S246" s="64"/>
      <c r="T246" s="64"/>
      <c r="U246" s="56">
        <v>5</v>
      </c>
      <c r="V246" s="60" t="s">
        <v>1171</v>
      </c>
      <c r="W246" s="57" t="str">
        <f ca="1">IF(AB246="","En elaboración",IF(AC246="Sin iniciar","Suscrito",IF(AK246="Suspendido",AK246,IF(ISNUMBER(AN246),"Liquidado",IF(ISNUMBER(J246),"Cedido",IF(AN246="No aplica","Terminado (no se liquida)",IF(AJ246="Terminación anticipada",AJ246,IF(AND(AJ246="Terminación anticipada",I246&lt;&gt;"Otro",AN246=""),"Terminado en proceso de liquidación",IF(AND(TODAY()&gt;AH246,I246="Otro",AN246=""),"Terminado en proceso de liquidación",IF(AND(TODAY()&gt;AH246,I246="Orden de compra"),"Terminado (Orden de compra)",IF(TODAY()&gt;AH246,"Terminado (no se liquida)",IF(TODAY()&lt;=AH246,"En ejecución","En elaboración"))))))))))))</f>
        <v>Terminado (no se liquida)</v>
      </c>
      <c r="X246" s="57" t="s">
        <v>5553</v>
      </c>
      <c r="Y246" s="57" t="s">
        <v>3133</v>
      </c>
      <c r="Z246" s="63" t="s">
        <v>3134</v>
      </c>
      <c r="AA246" s="57" t="s">
        <v>3135</v>
      </c>
      <c r="AB246" s="61">
        <v>45373</v>
      </c>
      <c r="AC246" s="61">
        <v>45384</v>
      </c>
      <c r="AD246" s="61">
        <v>45458</v>
      </c>
      <c r="AE246" s="61" t="str">
        <f t="shared" si="31"/>
        <v>2 meses 14 días.</v>
      </c>
      <c r="AF246" s="61">
        <v>45536</v>
      </c>
      <c r="AG246" s="61" t="str">
        <f t="shared" si="28"/>
        <v>2 meses 17 días.</v>
      </c>
      <c r="AH246" s="61">
        <v>45536</v>
      </c>
      <c r="AI246" s="61" t="str">
        <f t="shared" si="34"/>
        <v xml:space="preserve">5 meses </v>
      </c>
      <c r="AJ246" s="61" t="str">
        <f t="shared" si="32"/>
        <v>Término Ok</v>
      </c>
      <c r="AK246" s="57"/>
      <c r="AL246" s="57"/>
      <c r="AM246" s="56"/>
      <c r="AN246" s="61"/>
    </row>
    <row r="247" spans="1:40">
      <c r="A247" s="62">
        <v>2024</v>
      </c>
      <c r="B247" s="56" t="str">
        <f t="shared" si="35"/>
        <v>224-2024</v>
      </c>
      <c r="C247" s="56">
        <v>102301</v>
      </c>
      <c r="D247" s="56" t="s">
        <v>57</v>
      </c>
      <c r="E247" s="57" t="s">
        <v>3123</v>
      </c>
      <c r="F247" s="57" t="s">
        <v>3124</v>
      </c>
      <c r="G247" s="63" t="s">
        <v>97</v>
      </c>
      <c r="H247" s="57" t="s">
        <v>1168</v>
      </c>
      <c r="I247" s="57" t="s">
        <v>1169</v>
      </c>
      <c r="J247" s="61"/>
      <c r="K247" s="64"/>
      <c r="L247" s="57" t="s">
        <v>3125</v>
      </c>
      <c r="M247" s="56">
        <v>1978</v>
      </c>
      <c r="N247" s="157">
        <v>27066667</v>
      </c>
      <c r="O247" s="64">
        <v>0</v>
      </c>
      <c r="P247" s="64">
        <v>0</v>
      </c>
      <c r="Q247" s="157">
        <f t="shared" si="29"/>
        <v>27066667</v>
      </c>
      <c r="R247" s="64">
        <v>7000000</v>
      </c>
      <c r="S247" s="64"/>
      <c r="T247" s="64"/>
      <c r="U247" s="56">
        <v>3</v>
      </c>
      <c r="V247" s="60" t="s">
        <v>1171</v>
      </c>
      <c r="W247" s="57" t="str">
        <f ca="1">IF(AB247="","En elaboración",IF(AC247="Sin iniciar","Suscrito",IF(AK247="Suspendido",AK247,IF(ISNUMBER(AN247),"Liquidado",IF(ISNUMBER(J247),"Cedido",IF(AN247="No aplica","Terminado (no se liquida)",IF(AJ247="Terminación anticipada",AJ247,IF(AND(AJ247="Terminación anticipada",I247&lt;&gt;"Otro",AN247=""),"Terminado en proceso de liquidación",IF(AND(TODAY()&gt;AH247,I247="Otro",AN247=""),"Terminado en proceso de liquidación",IF(AND(TODAY()&gt;AH247,I247="Orden de compra"),"Terminado (Orden de compra)",IF(TODAY()&gt;AH247,"Terminado (no se liquida)",IF(TODAY()&lt;=AH247,"En ejecución","En elaboración"))))))))))))</f>
        <v>Terminado (no se liquida)</v>
      </c>
      <c r="X247" s="57" t="s">
        <v>5554</v>
      </c>
      <c r="Y247" s="63" t="s">
        <v>3126</v>
      </c>
      <c r="Z247" s="63" t="s">
        <v>3127</v>
      </c>
      <c r="AA247" s="57" t="s">
        <v>72</v>
      </c>
      <c r="AB247" s="61">
        <v>45373</v>
      </c>
      <c r="AC247" s="61">
        <v>45383</v>
      </c>
      <c r="AD247" s="61">
        <v>45458</v>
      </c>
      <c r="AE247" s="61" t="str">
        <f t="shared" si="31"/>
        <v>2 meses 15 días.</v>
      </c>
      <c r="AF247" s="61">
        <v>45503</v>
      </c>
      <c r="AG247" s="61" t="str">
        <f t="shared" si="28"/>
        <v>1 meses 15 días.</v>
      </c>
      <c r="AH247" s="61">
        <v>45503</v>
      </c>
      <c r="AI247" s="61" t="str">
        <f t="shared" si="34"/>
        <v>3 meses 30 días.</v>
      </c>
      <c r="AJ247" s="61" t="str">
        <f t="shared" si="32"/>
        <v>Término Ok</v>
      </c>
      <c r="AK247" s="57"/>
      <c r="AL247" s="57"/>
      <c r="AM247" s="56"/>
      <c r="AN247" s="61"/>
    </row>
    <row r="248" spans="1:40">
      <c r="A248" s="62">
        <v>2024</v>
      </c>
      <c r="B248" s="56" t="str">
        <f t="shared" si="35"/>
        <v>225-2024</v>
      </c>
      <c r="C248" s="56">
        <v>102375</v>
      </c>
      <c r="D248" s="56" t="s">
        <v>57</v>
      </c>
      <c r="E248" s="57" t="s">
        <v>3113</v>
      </c>
      <c r="F248" s="57" t="s">
        <v>3114</v>
      </c>
      <c r="G248" s="63" t="s">
        <v>97</v>
      </c>
      <c r="H248" s="57" t="s">
        <v>1168</v>
      </c>
      <c r="I248" s="57" t="s">
        <v>1211</v>
      </c>
      <c r="J248" s="61"/>
      <c r="K248" s="64"/>
      <c r="L248" s="57" t="s">
        <v>3115</v>
      </c>
      <c r="M248" s="56">
        <v>1979</v>
      </c>
      <c r="N248" s="157">
        <v>10200000</v>
      </c>
      <c r="O248" s="64">
        <v>0</v>
      </c>
      <c r="P248" s="64">
        <v>0</v>
      </c>
      <c r="Q248" s="157">
        <f t="shared" si="29"/>
        <v>10200000</v>
      </c>
      <c r="R248" s="64">
        <v>2550000</v>
      </c>
      <c r="S248" s="64"/>
      <c r="T248" s="64"/>
      <c r="U248" s="56">
        <v>1</v>
      </c>
      <c r="V248" s="60" t="s">
        <v>1171</v>
      </c>
      <c r="W248" s="57" t="str">
        <f ca="1">IF(AB248="","En elaboración",IF(AC248="Sin iniciar","Suscrito",IF(AK248="Suspendido",AK248,IF(ISNUMBER(AN248),"Liquidado",IF(ISNUMBER(J248),"Cedido",IF(AN248="No aplica","Terminado (no se liquida)",IF(AJ248="Terminación anticipada",AJ248,IF(AND(AJ248="Terminación anticipada",I248&lt;&gt;"Otro",AN248=""),"Terminado en proceso de liquidación",IF(AND(TODAY()&gt;AH248,I248="Otro",AN248=""),"Terminado en proceso de liquidación",IF(AND(TODAY()&gt;AH248,I248="Orden de compra"),"Terminado (Orden de compra)",IF(TODAY()&gt;AH248,"Terminado (no se liquida)",IF(TODAY()&lt;=AH248,"En ejecución","En elaboración"))))))))))))</f>
        <v>Terminado (no se liquida)</v>
      </c>
      <c r="X248" s="57" t="s">
        <v>5555</v>
      </c>
      <c r="Y248" s="57" t="s">
        <v>2938</v>
      </c>
      <c r="Z248" s="2" t="s">
        <v>3116</v>
      </c>
      <c r="AA248" s="57" t="s">
        <v>2740</v>
      </c>
      <c r="AB248" s="61">
        <v>45373</v>
      </c>
      <c r="AC248" s="61">
        <v>45384</v>
      </c>
      <c r="AD248" s="61">
        <v>45458</v>
      </c>
      <c r="AE248" s="61" t="str">
        <f t="shared" si="31"/>
        <v>2 meses 14 días.</v>
      </c>
      <c r="AF248" s="61">
        <v>45505</v>
      </c>
      <c r="AG248" s="61" t="str">
        <f t="shared" si="28"/>
        <v>1 meses 17 días.</v>
      </c>
      <c r="AH248" s="61">
        <v>45505</v>
      </c>
      <c r="AI248" s="61" t="str">
        <f t="shared" si="34"/>
        <v xml:space="preserve">4 meses </v>
      </c>
      <c r="AJ248" s="61" t="str">
        <f t="shared" si="32"/>
        <v>Término Ok</v>
      </c>
      <c r="AK248" s="57"/>
      <c r="AL248" s="57"/>
      <c r="AM248" s="56"/>
      <c r="AN248" s="61"/>
    </row>
    <row r="249" spans="1:40">
      <c r="A249" s="62">
        <v>2024</v>
      </c>
      <c r="B249" s="56" t="str">
        <f t="shared" si="35"/>
        <v>226-2024</v>
      </c>
      <c r="C249" s="56">
        <v>102511</v>
      </c>
      <c r="D249" s="56" t="s">
        <v>57</v>
      </c>
      <c r="E249" s="57" t="s">
        <v>3101</v>
      </c>
      <c r="F249" s="57" t="s">
        <v>3102</v>
      </c>
      <c r="G249" s="63" t="s">
        <v>97</v>
      </c>
      <c r="H249" s="57" t="s">
        <v>1168</v>
      </c>
      <c r="I249" s="57" t="s">
        <v>1169</v>
      </c>
      <c r="J249" s="61"/>
      <c r="K249" s="64"/>
      <c r="L249" s="57" t="s">
        <v>5556</v>
      </c>
      <c r="M249" s="56">
        <v>1979</v>
      </c>
      <c r="N249" s="157">
        <v>20200000</v>
      </c>
      <c r="O249" s="64">
        <v>10100000</v>
      </c>
      <c r="P249" s="64">
        <v>0</v>
      </c>
      <c r="Q249" s="157">
        <f t="shared" si="29"/>
        <v>30300000</v>
      </c>
      <c r="R249" s="64">
        <v>5050000</v>
      </c>
      <c r="S249" s="64"/>
      <c r="T249" s="64"/>
      <c r="U249" s="56">
        <v>5</v>
      </c>
      <c r="V249" s="60" t="s">
        <v>1171</v>
      </c>
      <c r="W249" s="57" t="str">
        <f ca="1">IF(AB249="","En elaboración",IF(AC249="Sin iniciar","Suscrito",IF(AK249="Suspendido",AK249,IF(ISNUMBER(AN249),"Liquidado",IF(ISNUMBER(J249),"Cedido",IF(AN249="No aplica","Terminado (no se liquida)",IF(AJ249="Terminación anticipada",AJ249,IF(AND(AJ249="Terminación anticipada",I249&lt;&gt;"Otro",AN249=""),"Terminado en proceso de liquidación",IF(AND(TODAY()&gt;AH249,I249="Otro",AN249=""),"Terminado en proceso de liquidación",IF(AND(TODAY()&gt;AH249,I249="Orden de compra"),"Terminado (Orden de compra)",IF(TODAY()&gt;AH249,"Terminado (no se liquida)",IF(TODAY()&lt;=AH249,"En ejecución","En elaboración"))))))))))))</f>
        <v>Terminado (no se liquida)</v>
      </c>
      <c r="X249" s="57" t="s">
        <v>5557</v>
      </c>
      <c r="Y249" s="57" t="s">
        <v>3105</v>
      </c>
      <c r="Z249" s="63" t="s">
        <v>3106</v>
      </c>
      <c r="AA249" s="57" t="s">
        <v>1451</v>
      </c>
      <c r="AB249" s="61">
        <v>45373</v>
      </c>
      <c r="AC249" s="61">
        <v>45383</v>
      </c>
      <c r="AD249" s="61">
        <v>45458</v>
      </c>
      <c r="AE249" s="61" t="str">
        <f t="shared" si="31"/>
        <v>2 meses 15 días.</v>
      </c>
      <c r="AF249" s="61">
        <v>45565</v>
      </c>
      <c r="AG249" s="61" t="str">
        <f t="shared" si="28"/>
        <v>3 meses 15 días.</v>
      </c>
      <c r="AH249" s="61">
        <v>45565</v>
      </c>
      <c r="AI249" s="61" t="str">
        <f t="shared" si="34"/>
        <v xml:space="preserve">6 meses </v>
      </c>
      <c r="AJ249" s="61" t="str">
        <f t="shared" si="32"/>
        <v>Término Ok</v>
      </c>
      <c r="AK249" s="57"/>
      <c r="AL249" s="57"/>
      <c r="AM249" s="56"/>
      <c r="AN249" s="61"/>
    </row>
    <row r="250" spans="1:40">
      <c r="A250" s="62">
        <v>2024</v>
      </c>
      <c r="B250" s="56" t="str">
        <f t="shared" si="35"/>
        <v>227-2024</v>
      </c>
      <c r="C250" s="56">
        <v>102523</v>
      </c>
      <c r="D250" s="56" t="s">
        <v>57</v>
      </c>
      <c r="E250" s="57" t="s">
        <v>3092</v>
      </c>
      <c r="F250" s="57" t="s">
        <v>3093</v>
      </c>
      <c r="G250" s="63" t="s">
        <v>97</v>
      </c>
      <c r="H250" s="57" t="s">
        <v>1168</v>
      </c>
      <c r="I250" s="57" t="s">
        <v>1169</v>
      </c>
      <c r="J250" s="61"/>
      <c r="K250" s="64"/>
      <c r="L250" s="57" t="s">
        <v>3094</v>
      </c>
      <c r="M250" s="56">
        <v>1979</v>
      </c>
      <c r="N250" s="157">
        <v>28000000</v>
      </c>
      <c r="O250" s="64">
        <v>0</v>
      </c>
      <c r="P250" s="64">
        <v>0</v>
      </c>
      <c r="Q250" s="157">
        <f t="shared" si="29"/>
        <v>28000000</v>
      </c>
      <c r="R250" s="64">
        <v>7000000</v>
      </c>
      <c r="S250" s="64"/>
      <c r="T250" s="64"/>
      <c r="U250" s="56">
        <v>5</v>
      </c>
      <c r="V250" s="60" t="s">
        <v>1171</v>
      </c>
      <c r="W250" s="57" t="str">
        <f ca="1">IF(AB250="","En elaboración",IF(AC250="Sin iniciar","Suscrito",IF(AK250="Suspendido",AK250,IF(ISNUMBER(AN250),"Liquidado",IF(ISNUMBER(J250),"Cedido",IF(AN250="No aplica","Terminado (no se liquida)",IF(AJ250="Terminación anticipada",AJ250,IF(AND(AJ250="Terminación anticipada",I250&lt;&gt;"Otro",AN250=""),"Terminado en proceso de liquidación",IF(AND(TODAY()&gt;AH250,I250="Otro",AN250=""),"Terminado en proceso de liquidación",IF(AND(TODAY()&gt;AH250,I250="Orden de compra"),"Terminado (Orden de compra)",IF(TODAY()&gt;AH250,"Terminado (no se liquida)",IF(TODAY()&lt;=AH250,"En ejecución","En elaboración"))))))))))))</f>
        <v>Terminado (no se liquida)</v>
      </c>
      <c r="X250" s="57" t="s">
        <v>5558</v>
      </c>
      <c r="Y250" s="57" t="s">
        <v>3095</v>
      </c>
      <c r="Z250" s="63" t="s">
        <v>3096</v>
      </c>
      <c r="AA250" s="57" t="s">
        <v>1451</v>
      </c>
      <c r="AB250" s="61">
        <v>45373</v>
      </c>
      <c r="AC250" s="61">
        <v>45384</v>
      </c>
      <c r="AD250" s="61">
        <v>45458</v>
      </c>
      <c r="AE250" s="61" t="str">
        <f t="shared" si="31"/>
        <v>2 meses 14 días.</v>
      </c>
      <c r="AF250" s="61">
        <v>45505</v>
      </c>
      <c r="AG250" s="61" t="str">
        <f t="shared" si="28"/>
        <v>1 meses 17 días.</v>
      </c>
      <c r="AH250" s="61">
        <v>45505</v>
      </c>
      <c r="AI250" s="61" t="str">
        <f t="shared" si="34"/>
        <v xml:space="preserve">4 meses </v>
      </c>
      <c r="AJ250" s="61" t="str">
        <f t="shared" si="32"/>
        <v>Término Ok</v>
      </c>
      <c r="AK250" s="57"/>
      <c r="AL250" s="57"/>
      <c r="AM250" s="56"/>
      <c r="AN250" s="61"/>
    </row>
    <row r="251" spans="1:40">
      <c r="A251" s="62">
        <v>2024</v>
      </c>
      <c r="B251" s="56" t="str">
        <f t="shared" si="35"/>
        <v>228-2024</v>
      </c>
      <c r="C251" s="56">
        <v>106926</v>
      </c>
      <c r="D251" s="56" t="s">
        <v>57</v>
      </c>
      <c r="E251" s="57" t="s">
        <v>3082</v>
      </c>
      <c r="F251" s="57" t="s">
        <v>3083</v>
      </c>
      <c r="G251" s="63" t="s">
        <v>97</v>
      </c>
      <c r="H251" s="57" t="s">
        <v>476</v>
      </c>
      <c r="I251" s="57" t="s">
        <v>62</v>
      </c>
      <c r="J251" s="61"/>
      <c r="K251" s="64"/>
      <c r="L251" s="57" t="s">
        <v>3084</v>
      </c>
      <c r="M251" s="56" t="s">
        <v>65</v>
      </c>
      <c r="N251" s="157">
        <v>360000000</v>
      </c>
      <c r="O251" s="64">
        <v>0</v>
      </c>
      <c r="P251" s="64">
        <v>0</v>
      </c>
      <c r="Q251" s="157">
        <f t="shared" si="29"/>
        <v>360000000</v>
      </c>
      <c r="R251" s="64">
        <v>30000000</v>
      </c>
      <c r="S251" s="64"/>
      <c r="T251" s="64"/>
      <c r="U251" s="56" t="s">
        <v>77</v>
      </c>
      <c r="V251" s="60" t="s">
        <v>85</v>
      </c>
      <c r="W251" s="57" t="str">
        <f ca="1">IF(AB251="","En elaboración",IF(AC251="Sin iniciar","Suscrito",IF(AK251="Suspendido",AK251,IF(ISNUMBER(AN251),"Liquidado",IF(ISNUMBER(J251),"Cedido",IF(AN251="No aplica","Terminado (no se liquida)",IF(AJ251="Terminación anticipada",AJ251,IF(AND(AJ251="Terminación anticipada",I251&lt;&gt;"Otro",AN251=""),"Terminado en proceso de liquidación",IF(AND(TODAY()&gt;AH251,I251="Otro",AN251=""),"Terminado en proceso de liquidación",IF(AND(TODAY()&gt;AH251,I251="Orden de compra"),"Terminado (Orden de compra)",IF(TODAY()&gt;AH251,"Terminado (no se liquida)",IF(TODAY()&lt;=AH251,"En ejecución","En elaboración"))))))))))))</f>
        <v>Terminado en proceso de liquidación</v>
      </c>
      <c r="X251" s="57"/>
      <c r="Y251" s="57" t="s">
        <v>3085</v>
      </c>
      <c r="Z251" s="63" t="s">
        <v>3086</v>
      </c>
      <c r="AA251" s="57" t="s">
        <v>116</v>
      </c>
      <c r="AB251" s="61">
        <v>45373</v>
      </c>
      <c r="AC251" s="61">
        <v>45383</v>
      </c>
      <c r="AD251" s="61">
        <v>45747</v>
      </c>
      <c r="AE251" s="61" t="str">
        <f t="shared" si="31"/>
        <v xml:space="preserve">1 años </v>
      </c>
      <c r="AF251" s="61">
        <v>45747</v>
      </c>
      <c r="AG251" s="61" t="str">
        <f t="shared" si="28"/>
        <v/>
      </c>
      <c r="AH251" s="61">
        <v>45747</v>
      </c>
      <c r="AI251" s="61" t="str">
        <f t="shared" si="34"/>
        <v xml:space="preserve">1 años </v>
      </c>
      <c r="AJ251" s="61" t="str">
        <f t="shared" si="32"/>
        <v>Término Ok</v>
      </c>
      <c r="AK251" s="57"/>
      <c r="AL251" s="57"/>
      <c r="AM251" s="56"/>
      <c r="AN251" s="61"/>
    </row>
    <row r="252" spans="1:40">
      <c r="A252" s="62">
        <v>2024</v>
      </c>
      <c r="B252" s="56" t="str">
        <f t="shared" si="35"/>
        <v>229-2024</v>
      </c>
      <c r="C252" s="56">
        <v>102506</v>
      </c>
      <c r="D252" s="56" t="s">
        <v>57</v>
      </c>
      <c r="E252" s="57" t="s">
        <v>3072</v>
      </c>
      <c r="F252" s="57" t="s">
        <v>3073</v>
      </c>
      <c r="G252" s="63" t="s">
        <v>97</v>
      </c>
      <c r="H252" s="57" t="s">
        <v>1168</v>
      </c>
      <c r="I252" s="57" t="s">
        <v>1169</v>
      </c>
      <c r="J252" s="61"/>
      <c r="K252" s="64"/>
      <c r="L252" s="57" t="s">
        <v>3074</v>
      </c>
      <c r="M252" s="56">
        <v>1979</v>
      </c>
      <c r="N252" s="157">
        <v>20200000</v>
      </c>
      <c r="O252" s="64">
        <v>0</v>
      </c>
      <c r="P252" s="64">
        <v>0</v>
      </c>
      <c r="Q252" s="157">
        <f t="shared" si="29"/>
        <v>20200000</v>
      </c>
      <c r="R252" s="64">
        <v>5050000</v>
      </c>
      <c r="S252" s="64"/>
      <c r="T252" s="64"/>
      <c r="U252" s="56">
        <v>5</v>
      </c>
      <c r="V252" s="60" t="s">
        <v>1171</v>
      </c>
      <c r="W252" s="57" t="str">
        <f ca="1">IF(AB252="","En elaboración",IF(AC252="Sin iniciar","Suscrito",IF(AK252="Suspendido",AK252,IF(ISNUMBER(AN252),"Liquidado",IF(ISNUMBER(J252),"Cedido",IF(AN252="No aplica","Terminado (no se liquida)",IF(AJ252="Terminación anticipada",AJ252,IF(AND(AJ252="Terminación anticipada",I252&lt;&gt;"Otro",AN252=""),"Terminado en proceso de liquidación",IF(AND(TODAY()&gt;AH252,I252="Otro",AN252=""),"Terminado en proceso de liquidación",IF(AND(TODAY()&gt;AH252,I252="Orden de compra"),"Terminado (Orden de compra)",IF(TODAY()&gt;AH252,"Terminado (no se liquida)",IF(TODAY()&lt;=AH252,"En ejecución","En elaboración"))))))))))))</f>
        <v>Terminado (no se liquida)</v>
      </c>
      <c r="X252" s="57"/>
      <c r="Y252" s="57" t="s">
        <v>3075</v>
      </c>
      <c r="Z252" s="63" t="s">
        <v>3076</v>
      </c>
      <c r="AA252" s="57" t="s">
        <v>1451</v>
      </c>
      <c r="AB252" s="61">
        <v>45373</v>
      </c>
      <c r="AC252" s="61">
        <v>45388</v>
      </c>
      <c r="AD252" s="61">
        <v>45458</v>
      </c>
      <c r="AE252" s="61" t="str">
        <f t="shared" si="31"/>
        <v>2 meses 10 días.</v>
      </c>
      <c r="AF252" s="61">
        <v>45458</v>
      </c>
      <c r="AG252" s="61" t="str">
        <f t="shared" si="28"/>
        <v/>
      </c>
      <c r="AH252" s="61">
        <v>45458</v>
      </c>
      <c r="AI252" s="61" t="str">
        <f t="shared" si="34"/>
        <v>2 meses 10 días.</v>
      </c>
      <c r="AJ252" s="61" t="str">
        <f t="shared" si="32"/>
        <v>Término Ok</v>
      </c>
      <c r="AK252" s="57"/>
      <c r="AL252" s="57"/>
      <c r="AM252" s="56"/>
      <c r="AN252" s="61"/>
    </row>
    <row r="253" spans="1:40">
      <c r="A253" s="62">
        <v>2024</v>
      </c>
      <c r="B253" s="56" t="s">
        <v>3061</v>
      </c>
      <c r="C253" s="56">
        <v>102396</v>
      </c>
      <c r="D253" s="56" t="s">
        <v>57</v>
      </c>
      <c r="E253" s="57" t="s">
        <v>3062</v>
      </c>
      <c r="F253" s="57" t="s">
        <v>3063</v>
      </c>
      <c r="G253" s="63" t="s">
        <v>97</v>
      </c>
      <c r="H253" s="57" t="s">
        <v>1168</v>
      </c>
      <c r="I253" s="57" t="s">
        <v>1169</v>
      </c>
      <c r="J253" s="61">
        <v>45400</v>
      </c>
      <c r="K253" s="64">
        <v>17338334</v>
      </c>
      <c r="L253" s="57" t="s">
        <v>2538</v>
      </c>
      <c r="M253" s="56">
        <v>1953</v>
      </c>
      <c r="N253" s="157">
        <v>20200000</v>
      </c>
      <c r="O253" s="64">
        <v>0</v>
      </c>
      <c r="P253" s="64">
        <v>0</v>
      </c>
      <c r="Q253" s="157">
        <f t="shared" si="29"/>
        <v>20200000</v>
      </c>
      <c r="R253" s="64">
        <v>5050000</v>
      </c>
      <c r="S253" s="64"/>
      <c r="T253" s="64"/>
      <c r="U253" s="103">
        <v>1</v>
      </c>
      <c r="V253" s="60" t="s">
        <v>1171</v>
      </c>
      <c r="W253" s="57" t="str">
        <f ca="1">IF(AB253="","En elaboración",IF(AC253="Sin iniciar","Suscrito",IF(AK253="Suspendido",AK253,IF(ISNUMBER(AN253),"Liquidado",IF(ISNUMBER(J253),"Cedido",IF(AN253="No aplica","Terminado (no se liquida)",IF(AJ253="Terminación anticipada",AJ253,IF(AND(AJ253="Terminación anticipada",I253&lt;&gt;"Otro",AN253=""),"Terminado en proceso de liquidación",IF(AND(TODAY()&gt;AH253,I253="Otro",AN253=""),"Terminado en proceso de liquidación",IF(AND(TODAY()&gt;AH253,I253="Orden de compra"),"Terminado (Orden de compra)",IF(TODAY()&gt;AH253,"Terminado (no se liquida)",IF(TODAY()&lt;=AH253,"En ejecución","En elaboración"))))))))))))</f>
        <v>Cedido</v>
      </c>
      <c r="X253" s="57" t="s">
        <v>5559</v>
      </c>
      <c r="Y253" s="57" t="s">
        <v>3065</v>
      </c>
      <c r="Z253" s="63" t="s">
        <v>3066</v>
      </c>
      <c r="AA253" s="57" t="s">
        <v>633</v>
      </c>
      <c r="AB253" s="61">
        <v>45373</v>
      </c>
      <c r="AC253" s="61">
        <v>45383</v>
      </c>
      <c r="AD253" s="61">
        <v>45458</v>
      </c>
      <c r="AE253" s="61" t="str">
        <f t="shared" si="31"/>
        <v>2 meses 15 días.</v>
      </c>
      <c r="AF253" s="61">
        <v>45458</v>
      </c>
      <c r="AG253" s="61" t="str">
        <f t="shared" si="28"/>
        <v/>
      </c>
      <c r="AH253" s="61">
        <v>45458</v>
      </c>
      <c r="AI253" s="61" t="str">
        <f t="shared" si="34"/>
        <v>2 meses 15 días.</v>
      </c>
      <c r="AJ253" s="61" t="str">
        <f t="shared" si="32"/>
        <v>Término Ok</v>
      </c>
      <c r="AK253" s="57"/>
      <c r="AL253" s="57"/>
      <c r="AM253" s="56"/>
      <c r="AN253" s="61"/>
    </row>
    <row r="254" spans="1:40">
      <c r="A254" s="62">
        <v>2024</v>
      </c>
      <c r="B254" s="56" t="s">
        <v>5560</v>
      </c>
      <c r="C254" s="56">
        <v>102396</v>
      </c>
      <c r="D254" s="56" t="s">
        <v>57</v>
      </c>
      <c r="E254" s="57" t="s">
        <v>3062</v>
      </c>
      <c r="F254" s="57" t="s">
        <v>3063</v>
      </c>
      <c r="G254" s="63" t="s">
        <v>97</v>
      </c>
      <c r="H254" s="57" t="s">
        <v>1168</v>
      </c>
      <c r="I254" s="57" t="s">
        <v>1169</v>
      </c>
      <c r="J254" s="61"/>
      <c r="K254" s="64"/>
      <c r="L254" s="57" t="s">
        <v>3064</v>
      </c>
      <c r="M254" s="56">
        <v>1953</v>
      </c>
      <c r="N254" s="157">
        <v>20200000</v>
      </c>
      <c r="O254" s="64">
        <v>0</v>
      </c>
      <c r="P254" s="64">
        <v>0</v>
      </c>
      <c r="Q254" s="157">
        <f t="shared" si="29"/>
        <v>20200000</v>
      </c>
      <c r="R254" s="64">
        <v>5050000</v>
      </c>
      <c r="S254" s="64"/>
      <c r="T254" s="64"/>
      <c r="U254" s="103">
        <v>1</v>
      </c>
      <c r="V254" s="60" t="s">
        <v>1171</v>
      </c>
      <c r="W254" s="57" t="str">
        <f ca="1">IF(AB254="","En elaboración",IF(AC254="Sin iniciar","Suscrito",IF(AK254="Suspendido",AK254,IF(ISNUMBER(AN254),"Liquidado",IF(ISNUMBER(J254),"Cedido",IF(AN254="No aplica","Terminado (no se liquida)",IF(AJ254="Terminación anticipada",AJ254,IF(AND(AJ254="Terminación anticipada",I254&lt;&gt;"Otro",AN254=""),"Terminado en proceso de liquidación",IF(AND(TODAY()&gt;AH254,I254="Otro",AN254=""),"Terminado en proceso de liquidación",IF(AND(TODAY()&gt;AH254,I254="Orden de compra"),"Terminado (Orden de compra)",IF(TODAY()&gt;AH254,"Terminado (no se liquida)",IF(TODAY()&lt;=AH254,"En ejecución","En elaboración"))))))))))))</f>
        <v>Terminado (no se liquida)</v>
      </c>
      <c r="X254" s="57"/>
      <c r="Y254" s="57" t="s">
        <v>3065</v>
      </c>
      <c r="Z254" s="63" t="s">
        <v>3066</v>
      </c>
      <c r="AA254" s="57" t="s">
        <v>633</v>
      </c>
      <c r="AB254" s="61">
        <v>45373</v>
      </c>
      <c r="AC254" s="61">
        <v>45383</v>
      </c>
      <c r="AD254" s="61">
        <v>45458</v>
      </c>
      <c r="AE254" s="61" t="str">
        <f t="shared" si="31"/>
        <v>2 meses 15 días.</v>
      </c>
      <c r="AF254" s="61">
        <v>45458</v>
      </c>
      <c r="AG254" s="61" t="str">
        <f t="shared" si="28"/>
        <v/>
      </c>
      <c r="AH254" s="61">
        <v>45458</v>
      </c>
      <c r="AI254" s="61" t="str">
        <f t="shared" ref="AI254:AI285" si="36">IF(AC254="Sin iniciar","",IF(DATEDIF(AC254,AH254+1-AM254,"y")=0,"",DATEDIF(AC254,AH254+1-AM254,"y")&amp;" años ")&amp;IF(DATEDIF(AC254,AH254+1-AM254,"ym")=0,"",DATEDIF(AC254,AH254+1-AM254,"ym")&amp;" meses ")&amp;IF(DATEDIF(AC254,AH254+1-AM254,"md")=0,"",DATEDIF(AC254,AH254+1-AM254,"md")&amp;" días."))</f>
        <v>2 meses 15 días.</v>
      </c>
      <c r="AJ254" s="61" t="str">
        <f t="shared" si="32"/>
        <v>Término Ok</v>
      </c>
      <c r="AK254" s="57"/>
      <c r="AL254" s="57"/>
      <c r="AM254" s="56"/>
      <c r="AN254" s="61"/>
    </row>
    <row r="255" spans="1:40">
      <c r="A255" s="62">
        <v>2024</v>
      </c>
      <c r="B255" s="56" t="str">
        <f t="shared" ref="B255:B286" si="37">LEFT(E255,8)</f>
        <v>231-2024</v>
      </c>
      <c r="C255" s="56">
        <v>102646</v>
      </c>
      <c r="D255" s="56" t="s">
        <v>57</v>
      </c>
      <c r="E255" s="57" t="s">
        <v>3052</v>
      </c>
      <c r="F255" s="57" t="s">
        <v>3053</v>
      </c>
      <c r="G255" s="63" t="s">
        <v>97</v>
      </c>
      <c r="H255" s="57" t="s">
        <v>1168</v>
      </c>
      <c r="I255" s="57" t="s">
        <v>1169</v>
      </c>
      <c r="J255" s="61"/>
      <c r="K255" s="64"/>
      <c r="L255" s="57" t="s">
        <v>3054</v>
      </c>
      <c r="M255" s="56">
        <v>1978</v>
      </c>
      <c r="N255" s="157">
        <v>20200000</v>
      </c>
      <c r="O255" s="64">
        <v>0</v>
      </c>
      <c r="P255" s="64">
        <v>0</v>
      </c>
      <c r="Q255" s="157">
        <f t="shared" si="29"/>
        <v>20200000</v>
      </c>
      <c r="R255" s="64">
        <v>5050000</v>
      </c>
      <c r="S255" s="64"/>
      <c r="T255" s="64"/>
      <c r="U255" s="103">
        <v>1</v>
      </c>
      <c r="V255" s="64" t="s">
        <v>1171</v>
      </c>
      <c r="W255" s="57" t="str">
        <f ca="1">IF(AB255="","En elaboración",IF(AC255="Sin iniciar","Suscrito",IF(AK255="Suspendido",AK255,IF(ISNUMBER(AN255),"Liquidado",IF(ISNUMBER(J255),"Cedido",IF(AN255="No aplica","Terminado (no se liquida)",IF(AJ255="Terminación anticipada",AJ255,IF(AND(AJ255="Terminación anticipada",I255&lt;&gt;"Otro",AN255=""),"Terminado en proceso de liquidación",IF(AND(TODAY()&gt;AH255,I255="Otro",AN255=""),"Terminado en proceso de liquidación",IF(AND(TODAY()&gt;AH255,I255="Orden de compra"),"Terminado (Orden de compra)",IF(TODAY()&gt;AH255,"Terminado (no se liquida)",IF(TODAY()&lt;=AH255,"En ejecución","En elaboración"))))))))))))</f>
        <v>Terminado (no se liquida)</v>
      </c>
      <c r="X255" s="57" t="s">
        <v>5561</v>
      </c>
      <c r="Y255" s="57" t="s">
        <v>3055</v>
      </c>
      <c r="Z255" s="63" t="s">
        <v>3056</v>
      </c>
      <c r="AA255" s="57" t="s">
        <v>234</v>
      </c>
      <c r="AB255" s="61">
        <v>45373</v>
      </c>
      <c r="AC255" s="61">
        <v>45384</v>
      </c>
      <c r="AD255" s="61">
        <v>45458</v>
      </c>
      <c r="AE255" s="61" t="str">
        <f t="shared" si="31"/>
        <v>2 meses 14 días.</v>
      </c>
      <c r="AF255" s="61">
        <v>45505</v>
      </c>
      <c r="AG255" s="61" t="str">
        <f t="shared" si="28"/>
        <v>1 meses 17 días.</v>
      </c>
      <c r="AH255" s="61">
        <v>45505</v>
      </c>
      <c r="AI255" s="61" t="str">
        <f t="shared" si="36"/>
        <v xml:space="preserve">4 meses </v>
      </c>
      <c r="AJ255" s="61" t="str">
        <f t="shared" si="32"/>
        <v>Término Ok</v>
      </c>
      <c r="AK255" s="57"/>
      <c r="AL255" s="57"/>
      <c r="AM255" s="56"/>
      <c r="AN255" s="61"/>
    </row>
    <row r="256" spans="1:40">
      <c r="A256" s="62">
        <v>2024</v>
      </c>
      <c r="B256" s="56" t="str">
        <f t="shared" si="37"/>
        <v>232-2024</v>
      </c>
      <c r="C256" s="56">
        <v>103599</v>
      </c>
      <c r="D256" s="56" t="s">
        <v>57</v>
      </c>
      <c r="E256" s="57" t="s">
        <v>3040</v>
      </c>
      <c r="F256" s="57" t="s">
        <v>3041</v>
      </c>
      <c r="G256" s="63" t="s">
        <v>97</v>
      </c>
      <c r="H256" s="57" t="s">
        <v>1168</v>
      </c>
      <c r="I256" s="57" t="s">
        <v>1169</v>
      </c>
      <c r="J256" s="61"/>
      <c r="K256" s="64"/>
      <c r="L256" s="57" t="s">
        <v>3042</v>
      </c>
      <c r="M256" s="56">
        <v>1977</v>
      </c>
      <c r="N256" s="157">
        <v>15150000</v>
      </c>
      <c r="O256" s="64">
        <v>0</v>
      </c>
      <c r="P256" s="64">
        <v>0</v>
      </c>
      <c r="Q256" s="157">
        <f t="shared" si="29"/>
        <v>15150000</v>
      </c>
      <c r="R256" s="64">
        <v>5050000</v>
      </c>
      <c r="S256" s="64"/>
      <c r="T256" s="64"/>
      <c r="U256" s="103">
        <v>1</v>
      </c>
      <c r="V256" s="60" t="s">
        <v>1171</v>
      </c>
      <c r="W256" s="57" t="str">
        <f ca="1">IF(AB256="","En elaboración",IF(AC256="Sin iniciar","Suscrito",IF(AK256="Suspendido",AK256,IF(ISNUMBER(AN256),"Liquidado",IF(ISNUMBER(J256),"Cedido",IF(AN256="No aplica","Terminado (no se liquida)",IF(AJ256="Terminación anticipada",AJ256,IF(AND(AJ256="Terminación anticipada",I256&lt;&gt;"Otro",AN256=""),"Terminado en proceso de liquidación",IF(AND(TODAY()&gt;AH256,I256="Otro",AN256=""),"Terminado en proceso de liquidación",IF(AND(TODAY()&gt;AH256,I256="Orden de compra"),"Terminado (Orden de compra)",IF(TODAY()&gt;AH256,"Terminado (no se liquida)",IF(TODAY()&lt;=AH256,"En ejecución","En elaboración"))))))))))))</f>
        <v>Terminado (no se liquida)</v>
      </c>
      <c r="X256" s="57"/>
      <c r="Y256" s="57" t="s">
        <v>3044</v>
      </c>
      <c r="Z256" s="63" t="s">
        <v>3045</v>
      </c>
      <c r="AA256" s="57" t="s">
        <v>145</v>
      </c>
      <c r="AB256" s="61">
        <v>45373</v>
      </c>
      <c r="AC256" s="61">
        <v>45383</v>
      </c>
      <c r="AD256" s="61">
        <v>45458</v>
      </c>
      <c r="AE256" s="61" t="str">
        <f t="shared" si="31"/>
        <v>2 meses 15 días.</v>
      </c>
      <c r="AF256" s="61">
        <v>45458</v>
      </c>
      <c r="AG256" s="61" t="str">
        <f t="shared" ref="AG256:AG319" si="38">IF(AD256="Sin iniciar","",IF(DATEDIF(AD256,AF256-AM256,"y")=0,"",DATEDIF(AD256,AF256-AM256,"y")&amp;" años ")&amp;IF(DATEDIF(AD256,AF256-AM256,"ym")=0,"",DATEDIF(AD256,AF256-AM256,"ym")&amp;" meses ")&amp;IF(DATEDIF(AD256,AF256-AM256,"md")=0,"",DATEDIF(AD256,AF256-AM256,"md")&amp;" días."))</f>
        <v/>
      </c>
      <c r="AH256" s="61">
        <v>45458</v>
      </c>
      <c r="AI256" s="61" t="str">
        <f t="shared" si="36"/>
        <v>2 meses 15 días.</v>
      </c>
      <c r="AJ256" s="61" t="str">
        <f t="shared" si="32"/>
        <v>Término Ok</v>
      </c>
      <c r="AK256" s="57"/>
      <c r="AL256" s="57"/>
      <c r="AM256" s="56"/>
      <c r="AN256" s="61"/>
    </row>
    <row r="257" spans="1:40">
      <c r="A257" s="62">
        <v>2024</v>
      </c>
      <c r="B257" s="56" t="str">
        <f t="shared" si="37"/>
        <v>233-2024</v>
      </c>
      <c r="C257" s="56">
        <v>102501</v>
      </c>
      <c r="D257" s="56" t="s">
        <v>57</v>
      </c>
      <c r="E257" s="57" t="s">
        <v>3031</v>
      </c>
      <c r="F257" s="57" t="s">
        <v>3032</v>
      </c>
      <c r="G257" s="63" t="s">
        <v>97</v>
      </c>
      <c r="H257" s="57" t="s">
        <v>1168</v>
      </c>
      <c r="I257" s="57" t="s">
        <v>1169</v>
      </c>
      <c r="J257" s="61"/>
      <c r="K257" s="64"/>
      <c r="L257" s="57" t="s">
        <v>3033</v>
      </c>
      <c r="M257" s="56">
        <v>1979</v>
      </c>
      <c r="N257" s="157">
        <v>28000000</v>
      </c>
      <c r="O257" s="64">
        <v>0</v>
      </c>
      <c r="P257" s="64">
        <v>0</v>
      </c>
      <c r="Q257" s="157">
        <f t="shared" si="29"/>
        <v>28000000</v>
      </c>
      <c r="R257" s="64">
        <v>7000000</v>
      </c>
      <c r="S257" s="64"/>
      <c r="T257" s="64"/>
      <c r="U257" s="103">
        <v>5</v>
      </c>
      <c r="V257" s="64" t="s">
        <v>1171</v>
      </c>
      <c r="W257" s="57" t="str">
        <f ca="1">IF(AB257="","En elaboración",IF(AC257="Sin iniciar","Suscrito",IF(AK257="Suspendido",AK257,IF(ISNUMBER(AN257),"Liquidado",IF(ISNUMBER(J257),"Cedido",IF(AN257="No aplica","Terminado (no se liquida)",IF(AJ257="Terminación anticipada",AJ257,IF(AND(AJ257="Terminación anticipada",I257&lt;&gt;"Otro",AN257=""),"Terminado en proceso de liquidación",IF(AND(TODAY()&gt;AH257,I257="Otro",AN257=""),"Terminado en proceso de liquidación",IF(AND(TODAY()&gt;AH257,I257="Orden de compra"),"Terminado (Orden de compra)",IF(TODAY()&gt;AH257,"Terminado (no se liquida)",IF(TODAY()&lt;=AH257,"En ejecución","En elaboración"))))))))))))</f>
        <v>Terminado (no se liquida)</v>
      </c>
      <c r="X257" s="57" t="s">
        <v>5562</v>
      </c>
      <c r="Y257" s="57" t="s">
        <v>2624</v>
      </c>
      <c r="Z257" s="63" t="s">
        <v>3034</v>
      </c>
      <c r="AA257" s="57" t="s">
        <v>2685</v>
      </c>
      <c r="AB257" s="61">
        <v>45373</v>
      </c>
      <c r="AC257" s="61">
        <v>45383</v>
      </c>
      <c r="AD257" s="61">
        <v>45458</v>
      </c>
      <c r="AE257" s="61" t="str">
        <f t="shared" si="31"/>
        <v>2 meses 15 días.</v>
      </c>
      <c r="AF257" s="61">
        <v>45503</v>
      </c>
      <c r="AG257" s="61" t="str">
        <f t="shared" si="38"/>
        <v>1 meses 15 días.</v>
      </c>
      <c r="AH257" s="61">
        <v>45503</v>
      </c>
      <c r="AI257" s="61" t="str">
        <f t="shared" si="36"/>
        <v>3 meses 30 días.</v>
      </c>
      <c r="AJ257" s="61" t="str">
        <f t="shared" si="32"/>
        <v>Término Ok</v>
      </c>
      <c r="AK257" s="57"/>
      <c r="AL257" s="57"/>
      <c r="AM257" s="56"/>
      <c r="AN257" s="61"/>
    </row>
    <row r="258" spans="1:40">
      <c r="A258" s="62">
        <v>2024</v>
      </c>
      <c r="B258" s="56" t="str">
        <f t="shared" si="37"/>
        <v>234-2024</v>
      </c>
      <c r="C258" s="56">
        <v>102484</v>
      </c>
      <c r="D258" s="56" t="s">
        <v>57</v>
      </c>
      <c r="E258" s="57" t="s">
        <v>3024</v>
      </c>
      <c r="F258" s="57" t="s">
        <v>3025</v>
      </c>
      <c r="G258" s="63" t="s">
        <v>97</v>
      </c>
      <c r="H258" s="57" t="s">
        <v>1168</v>
      </c>
      <c r="I258" s="57" t="s">
        <v>1211</v>
      </c>
      <c r="J258" s="61"/>
      <c r="K258" s="64"/>
      <c r="L258" s="57" t="s">
        <v>3026</v>
      </c>
      <c r="M258" s="56">
        <v>1979</v>
      </c>
      <c r="N258" s="157">
        <v>10200000</v>
      </c>
      <c r="O258" s="64">
        <v>2550000</v>
      </c>
      <c r="P258" s="64">
        <v>0</v>
      </c>
      <c r="Q258" s="157">
        <f t="shared" si="29"/>
        <v>12750000</v>
      </c>
      <c r="R258" s="64">
        <v>2550000</v>
      </c>
      <c r="S258" s="64"/>
      <c r="T258" s="64"/>
      <c r="U258" s="103">
        <v>1</v>
      </c>
      <c r="V258" s="60" t="s">
        <v>1171</v>
      </c>
      <c r="W258" s="57" t="str">
        <f ca="1">IF(AB258="","En elaboración",IF(AC258="Sin iniciar","Suscrito",IF(AK258="Suspendido",AK258,IF(ISNUMBER(AN258),"Liquidado",IF(ISNUMBER(J258),"Cedido",IF(AN258="No aplica","Terminado (no se liquida)",IF(AJ258="Terminación anticipada",AJ258,IF(AND(AJ258="Terminación anticipada",I258&lt;&gt;"Otro",AN258=""),"Terminado en proceso de liquidación",IF(AND(TODAY()&gt;AH258,I258="Otro",AN258=""),"Terminado en proceso de liquidación",IF(AND(TODAY()&gt;AH258,I258="Orden de compra"),"Terminado (Orden de compra)",IF(TODAY()&gt;AH258,"Terminado (no se liquida)",IF(TODAY()&lt;=AH258,"En ejecución","En elaboración"))))))))))))</f>
        <v>Terminado (no se liquida)</v>
      </c>
      <c r="X258" s="57" t="s">
        <v>5563</v>
      </c>
      <c r="Y258" s="57" t="s">
        <v>2683</v>
      </c>
      <c r="Z258" s="63" t="s">
        <v>3028</v>
      </c>
      <c r="AA258" s="57" t="s">
        <v>2793</v>
      </c>
      <c r="AB258" s="61">
        <v>45373</v>
      </c>
      <c r="AC258" s="61">
        <v>45383</v>
      </c>
      <c r="AD258" s="61">
        <v>45458</v>
      </c>
      <c r="AE258" s="61" t="str">
        <f t="shared" si="31"/>
        <v>2 meses 15 días.</v>
      </c>
      <c r="AF258" s="61">
        <v>45534</v>
      </c>
      <c r="AG258" s="61" t="str">
        <f t="shared" si="38"/>
        <v>2 meses 15 días.</v>
      </c>
      <c r="AH258" s="61">
        <v>45534</v>
      </c>
      <c r="AI258" s="61" t="str">
        <f t="shared" si="36"/>
        <v>4 meses 30 días.</v>
      </c>
      <c r="AJ258" s="61" t="str">
        <f t="shared" si="32"/>
        <v>Término Ok</v>
      </c>
      <c r="AK258" s="57"/>
      <c r="AL258" s="57"/>
      <c r="AM258" s="56"/>
      <c r="AN258" s="61"/>
    </row>
    <row r="259" spans="1:40">
      <c r="A259" s="62">
        <v>2024</v>
      </c>
      <c r="B259" s="56" t="str">
        <f t="shared" si="37"/>
        <v>235-2024</v>
      </c>
      <c r="C259" s="56">
        <v>102520</v>
      </c>
      <c r="D259" s="56" t="s">
        <v>57</v>
      </c>
      <c r="E259" s="57" t="s">
        <v>3011</v>
      </c>
      <c r="F259" s="57" t="s">
        <v>3012</v>
      </c>
      <c r="G259" s="63" t="s">
        <v>97</v>
      </c>
      <c r="H259" s="57" t="s">
        <v>1168</v>
      </c>
      <c r="I259" s="57" t="s">
        <v>1169</v>
      </c>
      <c r="J259" s="61"/>
      <c r="K259" s="64"/>
      <c r="L259" s="57" t="s">
        <v>3013</v>
      </c>
      <c r="M259" s="56">
        <v>1979</v>
      </c>
      <c r="N259" s="157">
        <v>20200000</v>
      </c>
      <c r="O259" s="64">
        <v>5550000</v>
      </c>
      <c r="P259" s="64">
        <v>0</v>
      </c>
      <c r="Q259" s="157">
        <f t="shared" si="29"/>
        <v>25750000</v>
      </c>
      <c r="R259" s="64">
        <v>5050000</v>
      </c>
      <c r="S259" s="64"/>
      <c r="T259" s="64"/>
      <c r="U259" s="103">
        <v>5</v>
      </c>
      <c r="V259" s="60" t="s">
        <v>1171</v>
      </c>
      <c r="W259" s="57" t="str">
        <f ca="1">IF(AB259="","En elaboración",IF(AC259="Sin iniciar","Suscrito",IF(AK259="Suspendido",AK259,IF(ISNUMBER(AN259),"Liquidado",IF(ISNUMBER(J259),"Cedido",IF(AN259="No aplica","Terminado (no se liquida)",IF(AJ259="Terminación anticipada",AJ259,IF(AND(AJ259="Terminación anticipada",I259&lt;&gt;"Otro",AN259=""),"Terminado en proceso de liquidación",IF(AND(TODAY()&gt;AH259,I259="Otro",AN259=""),"Terminado en proceso de liquidación",IF(AND(TODAY()&gt;AH259,I259="Orden de compra"),"Terminado (Orden de compra)",IF(TODAY()&gt;AH259,"Terminado (no se liquida)",IF(TODAY()&lt;=AH259,"En ejecución","En elaboración"))))))))))))</f>
        <v>Terminado (no se liquida)</v>
      </c>
      <c r="X259" s="57" t="s">
        <v>5564</v>
      </c>
      <c r="Y259" s="57" t="s">
        <v>3015</v>
      </c>
      <c r="Z259" s="63" t="s">
        <v>3016</v>
      </c>
      <c r="AA259" s="57" t="s">
        <v>1451</v>
      </c>
      <c r="AB259" s="61">
        <v>45373</v>
      </c>
      <c r="AC259" s="61">
        <v>45384</v>
      </c>
      <c r="AD259" s="61">
        <v>45458</v>
      </c>
      <c r="AE259" s="61" t="str">
        <f t="shared" si="31"/>
        <v>2 meses 14 días.</v>
      </c>
      <c r="AF259" s="61">
        <v>45536</v>
      </c>
      <c r="AG259" s="61" t="str">
        <f t="shared" si="38"/>
        <v>2 meses 17 días.</v>
      </c>
      <c r="AH259" s="61">
        <v>45536</v>
      </c>
      <c r="AI259" s="61" t="str">
        <f t="shared" si="36"/>
        <v xml:space="preserve">5 meses </v>
      </c>
      <c r="AJ259" s="61" t="str">
        <f t="shared" si="32"/>
        <v>Término Ok</v>
      </c>
      <c r="AK259" s="57"/>
      <c r="AL259" s="57"/>
      <c r="AM259" s="56"/>
      <c r="AN259" s="61"/>
    </row>
    <row r="260" spans="1:40">
      <c r="A260" s="62">
        <v>2024</v>
      </c>
      <c r="B260" s="56" t="str">
        <f t="shared" si="37"/>
        <v>236-2024</v>
      </c>
      <c r="C260" s="56" t="s">
        <v>77</v>
      </c>
      <c r="D260" s="56" t="s">
        <v>57</v>
      </c>
      <c r="E260" s="57" t="s">
        <v>3005</v>
      </c>
      <c r="F260" s="57" t="s">
        <v>3006</v>
      </c>
      <c r="G260" s="63" t="s">
        <v>197</v>
      </c>
      <c r="H260" s="57" t="s">
        <v>294</v>
      </c>
      <c r="I260" s="57" t="s">
        <v>62</v>
      </c>
      <c r="J260" s="61"/>
      <c r="K260" s="64"/>
      <c r="L260" s="57" t="s">
        <v>295</v>
      </c>
      <c r="M260" s="56" t="s">
        <v>65</v>
      </c>
      <c r="N260" s="157">
        <v>313331927</v>
      </c>
      <c r="O260" s="64">
        <v>0</v>
      </c>
      <c r="P260" s="64">
        <v>0</v>
      </c>
      <c r="Q260" s="157">
        <f t="shared" si="29"/>
        <v>313331927</v>
      </c>
      <c r="R260" s="64" t="s">
        <v>66</v>
      </c>
      <c r="S260" s="64"/>
      <c r="T260" s="64"/>
      <c r="U260" s="103" t="s">
        <v>77</v>
      </c>
      <c r="V260" s="60" t="s">
        <v>85</v>
      </c>
      <c r="W260" s="57" t="str">
        <f ca="1">IF(AB260="","En elaboración",IF(AC260="Sin iniciar","Suscrito",IF(AK260="Suspendido",AK260,IF(ISNUMBER(AN260),"Liquidado",IF(ISNUMBER(J260),"Cedido",IF(AN260="No aplica","Terminado (no se liquida)",IF(AJ260="Terminación anticipada",AJ260,IF(AND(AJ260="Terminación anticipada",I260&lt;&gt;"Otro",AN260=""),"Terminado en proceso de liquidación",IF(AND(TODAY()&gt;AH260,I260="Otro",AN260=""),"Terminado en proceso de liquidación",IF(AND(TODAY()&gt;AH260,I260="Orden de compra"),"Terminado (Orden de compra)",IF(TODAY()&gt;AH260,"Terminado (no se liquida)",IF(TODAY()&lt;=AH260,"En ejecución","En elaboración"))))))))))))</f>
        <v>Terminado en proceso de liquidación</v>
      </c>
      <c r="X260" s="57"/>
      <c r="Y260" s="57" t="s">
        <v>3007</v>
      </c>
      <c r="Z260" s="63" t="s">
        <v>3008</v>
      </c>
      <c r="AA260" s="57" t="s">
        <v>116</v>
      </c>
      <c r="AB260" s="61">
        <v>45377</v>
      </c>
      <c r="AC260" s="61">
        <v>45392</v>
      </c>
      <c r="AD260" s="61">
        <v>45757</v>
      </c>
      <c r="AE260" s="61" t="str">
        <f t="shared" si="31"/>
        <v>1 años 1 días.</v>
      </c>
      <c r="AF260" s="61">
        <v>45757</v>
      </c>
      <c r="AG260" s="61" t="str">
        <f t="shared" si="38"/>
        <v/>
      </c>
      <c r="AH260" s="61">
        <v>45757</v>
      </c>
      <c r="AI260" s="61" t="str">
        <f t="shared" si="36"/>
        <v>1 años 1 días.</v>
      </c>
      <c r="AJ260" s="61" t="str">
        <f t="shared" si="32"/>
        <v>Término Ok</v>
      </c>
      <c r="AK260" s="57"/>
      <c r="AL260" s="57"/>
      <c r="AM260" s="56"/>
      <c r="AN260" s="61"/>
    </row>
    <row r="261" spans="1:40">
      <c r="A261" s="62">
        <v>2024</v>
      </c>
      <c r="B261" s="56" t="str">
        <f t="shared" si="37"/>
        <v>237-2024</v>
      </c>
      <c r="C261" s="56">
        <v>104861</v>
      </c>
      <c r="D261" s="56" t="s">
        <v>57</v>
      </c>
      <c r="E261" s="57" t="s">
        <v>2994</v>
      </c>
      <c r="F261" s="57" t="s">
        <v>2995</v>
      </c>
      <c r="G261" s="63" t="s">
        <v>5258</v>
      </c>
      <c r="H261" s="57" t="s">
        <v>127</v>
      </c>
      <c r="I261" s="57" t="s">
        <v>62</v>
      </c>
      <c r="J261" s="61"/>
      <c r="K261" s="64"/>
      <c r="L261" s="57" t="s">
        <v>2996</v>
      </c>
      <c r="M261" s="56" t="s">
        <v>65</v>
      </c>
      <c r="N261" s="157">
        <v>1978319611</v>
      </c>
      <c r="O261" s="64">
        <v>0</v>
      </c>
      <c r="P261" s="64">
        <v>0</v>
      </c>
      <c r="Q261" s="157">
        <f t="shared" si="29"/>
        <v>1978319611</v>
      </c>
      <c r="R261" s="64" t="s">
        <v>66</v>
      </c>
      <c r="S261" s="64" t="s">
        <v>2998</v>
      </c>
      <c r="T261" s="64"/>
      <c r="U261" s="103" t="s">
        <v>77</v>
      </c>
      <c r="V261" s="60" t="s">
        <v>576</v>
      </c>
      <c r="W261" s="57" t="str">
        <f ca="1">IF(AB261="","En elaboración",IF(AC261="Sin iniciar","Suscrito",IF(AK261="Suspendido",AK261,IF(ISNUMBER(AN261),"Liquidado",IF(ISNUMBER(J261),"Cedido",IF(AN261="No aplica","Terminado (no se liquida)",IF(AJ261="Terminación anticipada",AJ261,IF(AND(AJ261="Terminación anticipada",I261&lt;&gt;"Otro",AN261=""),"Terminado en proceso de liquidación",IF(AND(TODAY()&gt;AH261,I261="Otro",AN261=""),"Terminado en proceso de liquidación",IF(AND(TODAY()&gt;AH261,I261="Orden de compra"),"Terminado (Orden de compra)",IF(TODAY()&gt;AH261,"Terminado (no se liquida)",IF(TODAY()&lt;=AH261,"En ejecución","En elaboración"))))))))))))</f>
        <v>Terminado en proceso de liquidación</v>
      </c>
      <c r="X261" s="57"/>
      <c r="Y261" s="57" t="s">
        <v>2999</v>
      </c>
      <c r="Z261" s="120" t="s">
        <v>3000</v>
      </c>
      <c r="AA261" s="57" t="s">
        <v>116</v>
      </c>
      <c r="AB261" s="61">
        <v>45377</v>
      </c>
      <c r="AC261" s="61">
        <v>45383</v>
      </c>
      <c r="AD261" s="61">
        <v>45780</v>
      </c>
      <c r="AE261" s="61" t="str">
        <f t="shared" si="31"/>
        <v>1 años 1 meses 3 días.</v>
      </c>
      <c r="AF261" s="61">
        <v>45780</v>
      </c>
      <c r="AG261" s="61" t="str">
        <f t="shared" si="38"/>
        <v/>
      </c>
      <c r="AH261" s="61">
        <v>45780</v>
      </c>
      <c r="AI261" s="61" t="str">
        <f t="shared" si="36"/>
        <v>1 años 1 meses 3 días.</v>
      </c>
      <c r="AJ261" s="61" t="str">
        <f t="shared" si="32"/>
        <v>Término Ok</v>
      </c>
      <c r="AK261" s="57"/>
      <c r="AL261" s="57"/>
      <c r="AM261" s="56"/>
      <c r="AN261" s="61"/>
    </row>
    <row r="262" spans="1:40">
      <c r="A262" s="62">
        <v>2024</v>
      </c>
      <c r="B262" s="56" t="str">
        <f t="shared" si="37"/>
        <v>238-2024</v>
      </c>
      <c r="C262" s="56">
        <v>102216</v>
      </c>
      <c r="D262" s="56" t="s">
        <v>57</v>
      </c>
      <c r="E262" s="57" t="s">
        <v>2983</v>
      </c>
      <c r="F262" s="57" t="s">
        <v>2984</v>
      </c>
      <c r="G262" s="63" t="s">
        <v>97</v>
      </c>
      <c r="H262" s="57" t="s">
        <v>1168</v>
      </c>
      <c r="I262" s="57" t="s">
        <v>1169</v>
      </c>
      <c r="J262" s="61"/>
      <c r="K262" s="64"/>
      <c r="L262" s="57" t="s">
        <v>2985</v>
      </c>
      <c r="M262" s="56">
        <v>1979</v>
      </c>
      <c r="N262" s="157">
        <v>20200000</v>
      </c>
      <c r="O262" s="64">
        <v>0</v>
      </c>
      <c r="P262" s="64">
        <v>0</v>
      </c>
      <c r="Q262" s="157">
        <f t="shared" si="29"/>
        <v>20200000</v>
      </c>
      <c r="R262" s="64">
        <v>5050000</v>
      </c>
      <c r="S262" s="64"/>
      <c r="T262" s="64"/>
      <c r="U262" s="103">
        <v>5</v>
      </c>
      <c r="V262" s="60" t="s">
        <v>1171</v>
      </c>
      <c r="W262" s="57" t="str">
        <f ca="1">IF(AB262="","En elaboración",IF(AC262="Sin iniciar","Suscrito",IF(AK262="Suspendido",AK262,IF(ISNUMBER(AN262),"Liquidado",IF(ISNUMBER(J262),"Cedido",IF(AN262="No aplica","Terminado (no se liquida)",IF(AJ262="Terminación anticipada",AJ262,IF(AND(AJ262="Terminación anticipada",I262&lt;&gt;"Otro",AN262=""),"Terminado en proceso de liquidación",IF(AND(TODAY()&gt;AH262,I262="Otro",AN262=""),"Terminado en proceso de liquidación",IF(AND(TODAY()&gt;AH262,I262="Orden de compra"),"Terminado (Orden de compra)",IF(TODAY()&gt;AH262,"Terminado (no se liquida)",IF(TODAY()&lt;=AH262,"En ejecución","En elaboración"))))))))))))</f>
        <v>Terminado (no se liquida)</v>
      </c>
      <c r="X262" s="57" t="s">
        <v>5565</v>
      </c>
      <c r="Y262" s="57" t="s">
        <v>2987</v>
      </c>
      <c r="Z262" s="63" t="s">
        <v>2988</v>
      </c>
      <c r="AA262" s="57" t="s">
        <v>1451</v>
      </c>
      <c r="AB262" s="61">
        <v>45377</v>
      </c>
      <c r="AC262" s="61">
        <v>45385</v>
      </c>
      <c r="AD262" s="61">
        <v>45458</v>
      </c>
      <c r="AE262" s="61" t="str">
        <f t="shared" si="31"/>
        <v>2 meses 13 días.</v>
      </c>
      <c r="AF262" s="61">
        <v>45567</v>
      </c>
      <c r="AG262" s="61" t="str">
        <f t="shared" si="38"/>
        <v>3 meses 17 días.</v>
      </c>
      <c r="AH262" s="61">
        <v>45567</v>
      </c>
      <c r="AI262" s="61" t="str">
        <f t="shared" si="36"/>
        <v xml:space="preserve">6 meses </v>
      </c>
      <c r="AJ262" s="61" t="str">
        <f t="shared" si="32"/>
        <v>Término Ok</v>
      </c>
      <c r="AK262" s="57"/>
      <c r="AL262" s="57"/>
      <c r="AM262" s="56"/>
      <c r="AN262" s="61"/>
    </row>
    <row r="263" spans="1:40">
      <c r="A263" s="62">
        <v>2024</v>
      </c>
      <c r="B263" s="56" t="str">
        <f t="shared" si="37"/>
        <v>239-2024</v>
      </c>
      <c r="C263" s="56">
        <v>105774</v>
      </c>
      <c r="D263" s="56" t="s">
        <v>57</v>
      </c>
      <c r="E263" s="57" t="s">
        <v>2973</v>
      </c>
      <c r="F263" s="57" t="s">
        <v>2974</v>
      </c>
      <c r="G263" s="63" t="s">
        <v>97</v>
      </c>
      <c r="H263" s="57" t="s">
        <v>1168</v>
      </c>
      <c r="I263" s="57" t="s">
        <v>1211</v>
      </c>
      <c r="J263" s="61"/>
      <c r="K263" s="64"/>
      <c r="L263" s="57" t="s">
        <v>2975</v>
      </c>
      <c r="M263" s="56">
        <v>1978</v>
      </c>
      <c r="N263" s="157">
        <v>14289000</v>
      </c>
      <c r="O263" s="64">
        <v>0</v>
      </c>
      <c r="P263" s="64">
        <v>0</v>
      </c>
      <c r="Q263" s="157">
        <f t="shared" si="29"/>
        <v>14289000</v>
      </c>
      <c r="R263" s="64">
        <v>4763000</v>
      </c>
      <c r="S263" s="64"/>
      <c r="T263" s="64"/>
      <c r="U263" s="103">
        <v>1</v>
      </c>
      <c r="V263" s="60" t="s">
        <v>1171</v>
      </c>
      <c r="W263" s="57" t="str">
        <f ca="1">IF(AB263="","En elaboración",IF(AC263="Sin iniciar","Suscrito",IF(AK263="Suspendido",AK263,IF(ISNUMBER(AN263),"Liquidado",IF(ISNUMBER(J263),"Cedido",IF(AN263="No aplica","Terminado (no se liquida)",IF(AJ263="Terminación anticipada",AJ263,IF(AND(AJ263="Terminación anticipada",I263&lt;&gt;"Otro",AN263=""),"Terminado en proceso de liquidación",IF(AND(TODAY()&gt;AH263,I263="Otro",AN263=""),"Terminado en proceso de liquidación",IF(AND(TODAY()&gt;AH263,I263="Orden de compra"),"Terminado (Orden de compra)",IF(TODAY()&gt;AH263,"Terminado (no se liquida)",IF(TODAY()&lt;=AH263,"En ejecución","En elaboración"))))))))))))</f>
        <v>Terminado (no se liquida)</v>
      </c>
      <c r="X263" s="57"/>
      <c r="Y263" s="57" t="s">
        <v>2976</v>
      </c>
      <c r="Z263" s="143" t="s">
        <v>2977</v>
      </c>
      <c r="AA263" s="57" t="s">
        <v>1374</v>
      </c>
      <c r="AB263" s="61">
        <v>45377</v>
      </c>
      <c r="AC263" s="61">
        <v>45383</v>
      </c>
      <c r="AD263" s="61">
        <v>45473</v>
      </c>
      <c r="AE263" s="61" t="str">
        <f t="shared" si="31"/>
        <v xml:space="preserve">3 meses </v>
      </c>
      <c r="AF263" s="61">
        <v>45473</v>
      </c>
      <c r="AG263" s="61" t="str">
        <f t="shared" si="38"/>
        <v/>
      </c>
      <c r="AH263" s="61">
        <v>45473</v>
      </c>
      <c r="AI263" s="61" t="str">
        <f t="shared" si="36"/>
        <v xml:space="preserve">3 meses </v>
      </c>
      <c r="AJ263" s="61" t="str">
        <f t="shared" si="32"/>
        <v>Término Ok</v>
      </c>
      <c r="AK263" s="57"/>
      <c r="AL263" s="57"/>
      <c r="AM263" s="56"/>
      <c r="AN263" s="61"/>
    </row>
    <row r="264" spans="1:40">
      <c r="A264" s="62">
        <v>2024</v>
      </c>
      <c r="B264" s="56" t="str">
        <f t="shared" si="37"/>
        <v>240-2024</v>
      </c>
      <c r="C264" s="56">
        <v>102395</v>
      </c>
      <c r="D264" s="56" t="s">
        <v>57</v>
      </c>
      <c r="E264" s="57" t="s">
        <v>2964</v>
      </c>
      <c r="F264" s="57" t="s">
        <v>2965</v>
      </c>
      <c r="G264" s="63" t="s">
        <v>97</v>
      </c>
      <c r="H264" s="57" t="s">
        <v>1168</v>
      </c>
      <c r="I264" s="57" t="s">
        <v>1169</v>
      </c>
      <c r="J264" s="61"/>
      <c r="K264" s="64"/>
      <c r="L264" s="57" t="s">
        <v>2966</v>
      </c>
      <c r="M264" s="56">
        <v>1978</v>
      </c>
      <c r="N264" s="157">
        <v>28000000</v>
      </c>
      <c r="O264" s="64">
        <v>7000000</v>
      </c>
      <c r="P264" s="64">
        <v>0</v>
      </c>
      <c r="Q264" s="157">
        <f t="shared" ref="Q264:Q327" si="39">SUM(N264:P264)</f>
        <v>35000000</v>
      </c>
      <c r="R264" s="64">
        <v>7000000</v>
      </c>
      <c r="S264" s="64"/>
      <c r="T264" s="64"/>
      <c r="U264" s="103">
        <v>1</v>
      </c>
      <c r="V264" s="60" t="s">
        <v>1171</v>
      </c>
      <c r="W264" s="57" t="str">
        <f ca="1">IF(AB264="","En elaboración",IF(AC264="Sin iniciar","Suscrito",IF(AK264="Suspendido",AK264,IF(ISNUMBER(AN264),"Liquidado",IF(ISNUMBER(J264),"Cedido",IF(AN264="No aplica","Terminado (no se liquida)",IF(AJ264="Terminación anticipada",AJ264,IF(AND(AJ264="Terminación anticipada",I264&lt;&gt;"Otro",AN264=""),"Terminado en proceso de liquidación",IF(AND(TODAY()&gt;AH264,I264="Otro",AN264=""),"Terminado en proceso de liquidación",IF(AND(TODAY()&gt;AH264,I264="Orden de compra"),"Terminado (Orden de compra)",IF(TODAY()&gt;AH264,"Terminado (no se liquida)",IF(TODAY()&lt;=AH264,"En ejecución","En elaboración"))))))))))))</f>
        <v>Terminado (no se liquida)</v>
      </c>
      <c r="X264" s="57" t="s">
        <v>5566</v>
      </c>
      <c r="Y264" s="57" t="s">
        <v>2967</v>
      </c>
      <c r="Z264" t="s">
        <v>2968</v>
      </c>
      <c r="AA264" s="57" t="s">
        <v>116</v>
      </c>
      <c r="AB264" s="61">
        <v>45383</v>
      </c>
      <c r="AC264" s="61">
        <v>45386</v>
      </c>
      <c r="AD264" s="61">
        <v>45458</v>
      </c>
      <c r="AE264" s="61" t="str">
        <f t="shared" si="31"/>
        <v>2 meses 12 días.</v>
      </c>
      <c r="AF264" s="61">
        <v>45538</v>
      </c>
      <c r="AG264" s="61" t="str">
        <f t="shared" si="38"/>
        <v>2 meses 19 días.</v>
      </c>
      <c r="AH264" s="61">
        <v>45538</v>
      </c>
      <c r="AI264" s="61" t="str">
        <f t="shared" si="36"/>
        <v xml:space="preserve">5 meses </v>
      </c>
      <c r="AJ264" s="61" t="str">
        <f t="shared" si="32"/>
        <v>Término Ok</v>
      </c>
      <c r="AK264" s="57"/>
      <c r="AL264" s="57"/>
      <c r="AM264" s="56"/>
      <c r="AN264" s="61"/>
    </row>
    <row r="265" spans="1:40">
      <c r="A265" s="62">
        <v>2024</v>
      </c>
      <c r="B265" s="56" t="str">
        <f t="shared" si="37"/>
        <v>241-2024</v>
      </c>
      <c r="C265" s="56">
        <v>102365</v>
      </c>
      <c r="D265" s="56" t="s">
        <v>57</v>
      </c>
      <c r="E265" s="57" t="s">
        <v>2954</v>
      </c>
      <c r="F265" s="57" t="s">
        <v>2955</v>
      </c>
      <c r="G265" s="63" t="s">
        <v>97</v>
      </c>
      <c r="H265" s="57" t="s">
        <v>1168</v>
      </c>
      <c r="I265" s="57" t="s">
        <v>1211</v>
      </c>
      <c r="J265" s="61"/>
      <c r="K265" s="64"/>
      <c r="L265" s="57" t="s">
        <v>2956</v>
      </c>
      <c r="M265" s="56">
        <v>1978</v>
      </c>
      <c r="N265" s="157">
        <v>16000000</v>
      </c>
      <c r="O265" s="64">
        <v>0</v>
      </c>
      <c r="P265" s="64">
        <v>0</v>
      </c>
      <c r="Q265" s="157">
        <f t="shared" si="39"/>
        <v>16000000</v>
      </c>
      <c r="R265" s="64">
        <v>4000000</v>
      </c>
      <c r="S265" s="64"/>
      <c r="T265" s="64"/>
      <c r="U265" s="103">
        <v>1</v>
      </c>
      <c r="V265" s="60" t="s">
        <v>1171</v>
      </c>
      <c r="W265" s="57" t="str">
        <f ca="1">IF(AB265="","En elaboración",IF(AC265="Sin iniciar","Suscrito",IF(AK265="Suspendido",AK265,IF(ISNUMBER(AN265),"Liquidado",IF(ISNUMBER(J265),"Cedido",IF(AN265="No aplica","Terminado (no se liquida)",IF(AJ265="Terminación anticipada",AJ265,IF(AND(AJ265="Terminación anticipada",I265&lt;&gt;"Otro",AN265=""),"Terminado en proceso de liquidación",IF(AND(TODAY()&gt;AH265,I265="Otro",AN265=""),"Terminado en proceso de liquidación",IF(AND(TODAY()&gt;AH265,I265="Orden de compra"),"Terminado (Orden de compra)",IF(TODAY()&gt;AH265,"Terminado (no se liquida)",IF(TODAY()&lt;=AH265,"En ejecución","En elaboración"))))))))))))</f>
        <v>Terminado (no se liquida)</v>
      </c>
      <c r="X265" s="57" t="s">
        <v>5567</v>
      </c>
      <c r="Y265" s="57" t="s">
        <v>2957</v>
      </c>
      <c r="Z265" t="s">
        <v>2958</v>
      </c>
      <c r="AA265" s="57" t="s">
        <v>445</v>
      </c>
      <c r="AB265" s="61">
        <v>45383</v>
      </c>
      <c r="AC265" s="61">
        <v>45385</v>
      </c>
      <c r="AD265" s="61">
        <v>45458</v>
      </c>
      <c r="AE265" s="61" t="str">
        <f t="shared" si="31"/>
        <v>2 meses 13 días.</v>
      </c>
      <c r="AF265" s="61">
        <v>45506</v>
      </c>
      <c r="AG265" s="61" t="str">
        <f t="shared" si="38"/>
        <v>1 meses 18 días.</v>
      </c>
      <c r="AH265" s="61">
        <v>45506</v>
      </c>
      <c r="AI265" s="61" t="str">
        <f t="shared" si="36"/>
        <v xml:space="preserve">4 meses </v>
      </c>
      <c r="AJ265" s="61" t="str">
        <f t="shared" si="32"/>
        <v>Término Ok</v>
      </c>
      <c r="AK265" s="57"/>
      <c r="AL265" s="57"/>
      <c r="AM265" s="56"/>
      <c r="AN265" s="61"/>
    </row>
    <row r="266" spans="1:40">
      <c r="A266" s="62">
        <v>2024</v>
      </c>
      <c r="B266" s="56" t="str">
        <f t="shared" si="37"/>
        <v>242-2024</v>
      </c>
      <c r="C266" s="56">
        <v>106191</v>
      </c>
      <c r="D266" s="56" t="s">
        <v>57</v>
      </c>
      <c r="E266" s="57" t="s">
        <v>2944</v>
      </c>
      <c r="F266" s="57" t="s">
        <v>2945</v>
      </c>
      <c r="G266" s="63" t="s">
        <v>97</v>
      </c>
      <c r="H266" s="57" t="s">
        <v>1168</v>
      </c>
      <c r="I266" s="57" t="s">
        <v>1169</v>
      </c>
      <c r="J266" s="61"/>
      <c r="K266" s="64"/>
      <c r="L266" s="57" t="s">
        <v>2946</v>
      </c>
      <c r="M266" s="56">
        <v>1953</v>
      </c>
      <c r="N266" s="157">
        <v>15150000</v>
      </c>
      <c r="O266" s="64">
        <f>4713333+2861667</f>
        <v>7575000</v>
      </c>
      <c r="P266" s="64">
        <v>0</v>
      </c>
      <c r="Q266" s="157">
        <f t="shared" si="39"/>
        <v>22725000</v>
      </c>
      <c r="R266" s="64">
        <v>5050000</v>
      </c>
      <c r="S266" s="64"/>
      <c r="T266" s="64"/>
      <c r="U266" s="103">
        <v>3</v>
      </c>
      <c r="V266" s="60" t="s">
        <v>1171</v>
      </c>
      <c r="W266" s="57" t="str">
        <f ca="1">IF(AB266="","En elaboración",IF(AC266="Sin iniciar","Suscrito",IF(AK266="Suspendido",AK266,IF(ISNUMBER(AN266),"Liquidado",IF(ISNUMBER(J266),"Cedido",IF(AN266="No aplica","Terminado (no se liquida)",IF(AJ266="Terminación anticipada",AJ266,IF(AND(AJ266="Terminación anticipada",I266&lt;&gt;"Otro",AN266=""),"Terminado en proceso de liquidación",IF(AND(TODAY()&gt;AH266,I266="Otro",AN266=""),"Terminado en proceso de liquidación",IF(AND(TODAY()&gt;AH266,I266="Orden de compra"),"Terminado (Orden de compra)",IF(TODAY()&gt;AH266,"Terminado (no se liquida)",IF(TODAY()&lt;=AH266,"En ejecución","En elaboración"))))))))))))</f>
        <v>Terminado (no se liquida)</v>
      </c>
      <c r="X266" s="57" t="s">
        <v>5568</v>
      </c>
      <c r="Y266" s="57" t="s">
        <v>2927</v>
      </c>
      <c r="Z266" s="57" t="s">
        <v>2947</v>
      </c>
      <c r="AA266" s="57" t="s">
        <v>633</v>
      </c>
      <c r="AB266" s="61">
        <v>45383</v>
      </c>
      <c r="AC266" s="61">
        <v>45385</v>
      </c>
      <c r="AD266" s="61">
        <v>45458</v>
      </c>
      <c r="AE266" s="61" t="str">
        <f t="shared" si="31"/>
        <v>2 meses 13 días.</v>
      </c>
      <c r="AF266" s="61">
        <v>45521</v>
      </c>
      <c r="AG266" s="61" t="str">
        <f t="shared" si="38"/>
        <v>2 meses 2 días.</v>
      </c>
      <c r="AH266" s="61">
        <v>45521</v>
      </c>
      <c r="AI266" s="61" t="str">
        <f t="shared" si="36"/>
        <v>4 meses 15 días.</v>
      </c>
      <c r="AJ266" s="61" t="str">
        <f t="shared" si="32"/>
        <v>Término Ok</v>
      </c>
      <c r="AK266" s="57"/>
      <c r="AL266" s="57"/>
      <c r="AM266" s="56"/>
      <c r="AN266" s="61"/>
    </row>
    <row r="267" spans="1:40">
      <c r="A267" s="62">
        <v>2024</v>
      </c>
      <c r="B267" s="56" t="str">
        <f t="shared" si="37"/>
        <v>243-2024</v>
      </c>
      <c r="C267" s="56">
        <v>102471</v>
      </c>
      <c r="D267" s="56" t="s">
        <v>57</v>
      </c>
      <c r="E267" s="57" t="s">
        <v>2935</v>
      </c>
      <c r="F267" s="57" t="s">
        <v>2936</v>
      </c>
      <c r="G267" s="63" t="s">
        <v>97</v>
      </c>
      <c r="H267" s="57" t="s">
        <v>1168</v>
      </c>
      <c r="I267" s="57" t="s">
        <v>1211</v>
      </c>
      <c r="J267" s="61"/>
      <c r="K267" s="64"/>
      <c r="L267" s="57" t="s">
        <v>2937</v>
      </c>
      <c r="M267" s="56">
        <v>1979</v>
      </c>
      <c r="N267" s="157">
        <v>10200000</v>
      </c>
      <c r="O267" s="64">
        <v>0</v>
      </c>
      <c r="P267" s="64">
        <v>0</v>
      </c>
      <c r="Q267" s="157">
        <f t="shared" si="39"/>
        <v>10200000</v>
      </c>
      <c r="R267" s="64">
        <v>2550000</v>
      </c>
      <c r="S267" s="64"/>
      <c r="T267" s="64"/>
      <c r="U267" s="103">
        <v>1</v>
      </c>
      <c r="V267" s="60" t="s">
        <v>1171</v>
      </c>
      <c r="W267" s="57" t="str">
        <f ca="1">IF(AB267="","En elaboración",IF(AC267="Sin iniciar","Suscrito",IF(AK267="Suspendido",AK267,IF(ISNUMBER(AN267),"Liquidado",IF(ISNUMBER(J267),"Cedido",IF(AN267="No aplica","Terminado (no se liquida)",IF(AJ267="Terminación anticipada",AJ267,IF(AND(AJ267="Terminación anticipada",I267&lt;&gt;"Otro",AN267=""),"Terminado en proceso de liquidación",IF(AND(TODAY()&gt;AH267,I267="Otro",AN267=""),"Terminado en proceso de liquidación",IF(AND(TODAY()&gt;AH267,I267="Orden de compra"),"Terminado (Orden de compra)",IF(TODAY()&gt;AH267,"Terminado (no se liquida)",IF(TODAY()&lt;=AH267,"En ejecución","En elaboración"))))))))))))</f>
        <v>Terminado (no se liquida)</v>
      </c>
      <c r="X267" s="57" t="s">
        <v>5569</v>
      </c>
      <c r="Y267" s="57" t="s">
        <v>2938</v>
      </c>
      <c r="Z267" t="s">
        <v>2939</v>
      </c>
      <c r="AA267" s="57" t="s">
        <v>2685</v>
      </c>
      <c r="AB267" s="61">
        <v>45383</v>
      </c>
      <c r="AC267" s="61">
        <v>45386</v>
      </c>
      <c r="AD267" s="61">
        <v>45458</v>
      </c>
      <c r="AE267" s="61" t="str">
        <f t="shared" si="31"/>
        <v>2 meses 12 días.</v>
      </c>
      <c r="AF267" s="61">
        <v>45507</v>
      </c>
      <c r="AG267" s="61" t="str">
        <f t="shared" si="38"/>
        <v>1 meses 19 días.</v>
      </c>
      <c r="AH267" s="61">
        <v>45507</v>
      </c>
      <c r="AI267" s="61" t="str">
        <f t="shared" si="36"/>
        <v xml:space="preserve">4 meses </v>
      </c>
      <c r="AJ267" s="61" t="str">
        <f t="shared" si="32"/>
        <v>Término Ok</v>
      </c>
      <c r="AK267" s="57"/>
      <c r="AL267" s="57"/>
      <c r="AM267" s="56"/>
      <c r="AN267" s="61"/>
    </row>
    <row r="268" spans="1:40">
      <c r="A268" s="62">
        <v>2024</v>
      </c>
      <c r="B268" s="56" t="str">
        <f t="shared" si="37"/>
        <v>244-2024</v>
      </c>
      <c r="C268" s="56">
        <v>106191</v>
      </c>
      <c r="D268" s="56" t="s">
        <v>57</v>
      </c>
      <c r="E268" s="57" t="s">
        <v>2924</v>
      </c>
      <c r="F268" s="57" t="s">
        <v>2925</v>
      </c>
      <c r="G268" s="63" t="s">
        <v>97</v>
      </c>
      <c r="H268" s="57" t="s">
        <v>1168</v>
      </c>
      <c r="I268" s="57" t="s">
        <v>1169</v>
      </c>
      <c r="J268" s="61"/>
      <c r="K268" s="64"/>
      <c r="L268" s="57" t="s">
        <v>2926</v>
      </c>
      <c r="M268" s="56">
        <v>1953</v>
      </c>
      <c r="N268" s="157">
        <v>15150000</v>
      </c>
      <c r="O268" s="64">
        <v>3871667</v>
      </c>
      <c r="P268" s="64">
        <v>0</v>
      </c>
      <c r="Q268" s="157">
        <f t="shared" si="39"/>
        <v>19021667</v>
      </c>
      <c r="R268" s="64">
        <v>5050000</v>
      </c>
      <c r="S268" s="64"/>
      <c r="T268" s="64"/>
      <c r="U268" s="103">
        <v>3</v>
      </c>
      <c r="V268" s="60" t="s">
        <v>1171</v>
      </c>
      <c r="W268" s="57" t="str">
        <f ca="1">IF(AB268="","En elaboración",IF(AC268="Sin iniciar","Suscrito",IF(AK268="Suspendido",AK268,IF(ISNUMBER(AN268),"Liquidado",IF(ISNUMBER(J268),"Cedido",IF(AN268="No aplica","Terminado (no se liquida)",IF(AJ268="Terminación anticipada",AJ268,IF(AND(AJ268="Terminación anticipada",I268&lt;&gt;"Otro",AN268=""),"Terminado en proceso de liquidación",IF(AND(TODAY()&gt;AH268,I268="Otro",AN268=""),"Terminado en proceso de liquidación",IF(AND(TODAY()&gt;AH268,I268="Orden de compra"),"Terminado (Orden de compra)",IF(TODAY()&gt;AH268,"Terminado (no se liquida)",IF(TODAY()&lt;=AH268,"En ejecución","En elaboración"))))))))))))</f>
        <v>Terminado (no se liquida)</v>
      </c>
      <c r="X268" s="57" t="s">
        <v>5570</v>
      </c>
      <c r="Y268" s="57" t="s">
        <v>2927</v>
      </c>
      <c r="Z268" t="s">
        <v>2928</v>
      </c>
      <c r="AA268" s="57" t="s">
        <v>633</v>
      </c>
      <c r="AB268" s="61">
        <v>45384</v>
      </c>
      <c r="AC268" s="61">
        <v>45390</v>
      </c>
      <c r="AD268" s="61">
        <v>45458</v>
      </c>
      <c r="AE268" s="61" t="str">
        <f t="shared" si="31"/>
        <v>2 meses 8 días.</v>
      </c>
      <c r="AF268" s="61">
        <v>45503</v>
      </c>
      <c r="AG268" s="61" t="str">
        <f t="shared" si="38"/>
        <v>1 meses 15 días.</v>
      </c>
      <c r="AH268" s="61">
        <v>45503</v>
      </c>
      <c r="AI268" s="61" t="str">
        <f t="shared" si="36"/>
        <v>3 meses 23 días.</v>
      </c>
      <c r="AJ268" s="61" t="str">
        <f t="shared" si="32"/>
        <v>Término Ok</v>
      </c>
      <c r="AK268" s="57"/>
      <c r="AL268" s="57"/>
      <c r="AM268" s="56"/>
      <c r="AN268" s="61"/>
    </row>
    <row r="269" spans="1:40">
      <c r="A269" s="62">
        <v>2024</v>
      </c>
      <c r="B269" s="56" t="str">
        <f t="shared" si="37"/>
        <v>245-2024</v>
      </c>
      <c r="C269" s="56">
        <v>102291</v>
      </c>
      <c r="D269" s="56" t="s">
        <v>57</v>
      </c>
      <c r="E269" s="57" t="s">
        <v>2913</v>
      </c>
      <c r="F269" s="57" t="s">
        <v>2914</v>
      </c>
      <c r="G269" s="63" t="s">
        <v>97</v>
      </c>
      <c r="H269" s="57" t="s">
        <v>1168</v>
      </c>
      <c r="I269" s="57" t="s">
        <v>1169</v>
      </c>
      <c r="J269" s="61"/>
      <c r="K269" s="64"/>
      <c r="L269" s="57" t="s">
        <v>2915</v>
      </c>
      <c r="M269" s="56">
        <v>1978</v>
      </c>
      <c r="N269" s="157">
        <v>21000000</v>
      </c>
      <c r="O269" s="64">
        <v>7650000</v>
      </c>
      <c r="P269" s="64">
        <v>0</v>
      </c>
      <c r="Q269" s="157">
        <f t="shared" si="39"/>
        <v>28650000</v>
      </c>
      <c r="R269" s="64">
        <v>7000000</v>
      </c>
      <c r="S269" s="64"/>
      <c r="T269" s="64"/>
      <c r="U269" s="103">
        <v>1</v>
      </c>
      <c r="V269" s="60" t="s">
        <v>1171</v>
      </c>
      <c r="W269" s="57" t="str">
        <f ca="1">IF(AB269="","En elaboración",IF(AC269="Sin iniciar","Suscrito",IF(AK269="Suspendido",AK269,IF(ISNUMBER(AN269),"Liquidado",IF(ISNUMBER(J269),"Cedido",IF(AN269="No aplica","Terminado (no se liquida)",IF(AJ269="Terminación anticipada",AJ269,IF(AND(AJ269="Terminación anticipada",I269&lt;&gt;"Otro",AN269=""),"Terminado en proceso de liquidación",IF(AND(TODAY()&gt;AH269,I269="Otro",AN269=""),"Terminado en proceso de liquidación",IF(AND(TODAY()&gt;AH269,I269="Orden de compra"),"Terminado (Orden de compra)",IF(TODAY()&gt;AH269,"Terminado (no se liquida)",IF(TODAY()&lt;=AH269,"En ejecución","En elaboración"))))))))))))</f>
        <v>Terminado (no se liquida)</v>
      </c>
      <c r="X269" s="57" t="s">
        <v>5571</v>
      </c>
      <c r="Y269" s="57" t="s">
        <v>2916</v>
      </c>
      <c r="Z269" t="s">
        <v>2917</v>
      </c>
      <c r="AA269" s="57" t="s">
        <v>404</v>
      </c>
      <c r="AB269" s="61">
        <v>45384</v>
      </c>
      <c r="AC269" s="61">
        <v>45391</v>
      </c>
      <c r="AD269" s="61">
        <v>45458</v>
      </c>
      <c r="AE269" s="61" t="str">
        <f t="shared" si="31"/>
        <v>2 meses 7 días.</v>
      </c>
      <c r="AF269" s="61">
        <v>45503</v>
      </c>
      <c r="AG269" s="61" t="str">
        <f t="shared" si="38"/>
        <v>1 meses 15 días.</v>
      </c>
      <c r="AH269" s="61">
        <v>45503</v>
      </c>
      <c r="AI269" s="61" t="str">
        <f t="shared" si="36"/>
        <v>3 meses 22 días.</v>
      </c>
      <c r="AJ269" s="61" t="str">
        <f t="shared" si="32"/>
        <v>Término Ok</v>
      </c>
      <c r="AK269" s="57"/>
      <c r="AL269" s="57"/>
      <c r="AM269" s="56"/>
      <c r="AN269" s="61"/>
    </row>
    <row r="270" spans="1:40">
      <c r="A270" s="62">
        <v>2024</v>
      </c>
      <c r="B270" s="56" t="str">
        <f t="shared" si="37"/>
        <v>246-2024</v>
      </c>
      <c r="C270" s="56">
        <v>102468</v>
      </c>
      <c r="D270" s="56" t="s">
        <v>57</v>
      </c>
      <c r="E270" s="57" t="s">
        <v>2901</v>
      </c>
      <c r="F270" s="57" t="s">
        <v>2902</v>
      </c>
      <c r="G270" s="63" t="s">
        <v>97</v>
      </c>
      <c r="H270" s="57" t="s">
        <v>1168</v>
      </c>
      <c r="I270" s="57" t="s">
        <v>1169</v>
      </c>
      <c r="J270" s="61"/>
      <c r="K270" s="64"/>
      <c r="L270" t="s">
        <v>2903</v>
      </c>
      <c r="M270" s="56">
        <v>1978</v>
      </c>
      <c r="N270" s="157">
        <v>16000000</v>
      </c>
      <c r="O270" s="64">
        <v>4000000</v>
      </c>
      <c r="P270" s="64">
        <v>0</v>
      </c>
      <c r="Q270" s="157">
        <f t="shared" si="39"/>
        <v>20000000</v>
      </c>
      <c r="R270" s="64">
        <v>4000000</v>
      </c>
      <c r="S270" s="64"/>
      <c r="T270" s="64"/>
      <c r="U270" s="103">
        <v>1</v>
      </c>
      <c r="V270" s="60" t="s">
        <v>1171</v>
      </c>
      <c r="W270" s="57" t="str">
        <f ca="1">IF(AB270="","En elaboración",IF(AC270="Sin iniciar","Suscrito",IF(AK270="Suspendido",AK270,IF(ISNUMBER(AN270),"Liquidado",IF(ISNUMBER(J270),"Cedido",IF(AN270="No aplica","Terminado (no se liquida)",IF(AJ270="Terminación anticipada",AJ270,IF(AND(AJ270="Terminación anticipada",I270&lt;&gt;"Otro",AN270=""),"Terminado en proceso de liquidación",IF(AND(TODAY()&gt;AH270,I270="Otro",AN270=""),"Terminado en proceso de liquidación",IF(AND(TODAY()&gt;AH270,I270="Orden de compra"),"Terminado (Orden de compra)",IF(TODAY()&gt;AH270,"Terminado (no se liquida)",IF(TODAY()&lt;=AH270,"En ejecución","En elaboración"))))))))))))</f>
        <v>Terminado (no se liquida)</v>
      </c>
      <c r="X270" s="57" t="s">
        <v>5572</v>
      </c>
      <c r="Y270" s="57" t="s">
        <v>2904</v>
      </c>
      <c r="Z270" t="s">
        <v>2905</v>
      </c>
      <c r="AA270" s="57" t="s">
        <v>2906</v>
      </c>
      <c r="AB270" s="61">
        <v>45384</v>
      </c>
      <c r="AC270" s="61">
        <v>45386</v>
      </c>
      <c r="AD270" s="61">
        <v>45458</v>
      </c>
      <c r="AE270" s="61" t="str">
        <f t="shared" si="31"/>
        <v>2 meses 12 días.</v>
      </c>
      <c r="AF270" s="61">
        <v>45538</v>
      </c>
      <c r="AG270" s="61" t="str">
        <f t="shared" si="38"/>
        <v>2 meses 19 días.</v>
      </c>
      <c r="AH270" s="61">
        <v>45538</v>
      </c>
      <c r="AI270" s="61" t="str">
        <f t="shared" si="36"/>
        <v xml:space="preserve">5 meses </v>
      </c>
      <c r="AJ270" s="61" t="str">
        <f t="shared" si="32"/>
        <v>Término Ok</v>
      </c>
      <c r="AK270" s="57"/>
      <c r="AL270" s="57"/>
      <c r="AM270" s="56"/>
      <c r="AN270" s="61"/>
    </row>
    <row r="271" spans="1:40">
      <c r="A271" s="62">
        <v>2024</v>
      </c>
      <c r="B271" s="56" t="str">
        <f t="shared" si="37"/>
        <v>247-2024</v>
      </c>
      <c r="C271" s="56">
        <v>102464</v>
      </c>
      <c r="D271" s="56" t="s">
        <v>57</v>
      </c>
      <c r="E271" s="57" t="s">
        <v>2891</v>
      </c>
      <c r="F271" s="57" t="s">
        <v>2892</v>
      </c>
      <c r="G271" s="63" t="s">
        <v>97</v>
      </c>
      <c r="H271" s="57" t="s">
        <v>1168</v>
      </c>
      <c r="I271" s="57" t="s">
        <v>1169</v>
      </c>
      <c r="J271" s="61"/>
      <c r="K271" s="64"/>
      <c r="L271" s="57" t="s">
        <v>2893</v>
      </c>
      <c r="M271" s="56">
        <v>1979</v>
      </c>
      <c r="N271" s="157">
        <v>6290000</v>
      </c>
      <c r="O271" s="64">
        <v>2975000</v>
      </c>
      <c r="P271" s="64">
        <v>0</v>
      </c>
      <c r="Q271" s="157">
        <f t="shared" si="39"/>
        <v>9265000</v>
      </c>
      <c r="R271" s="64">
        <v>2550000</v>
      </c>
      <c r="S271" s="64"/>
      <c r="T271" s="64"/>
      <c r="U271" s="103">
        <v>1</v>
      </c>
      <c r="V271" s="60" t="s">
        <v>1171</v>
      </c>
      <c r="W271" s="57" t="str">
        <f ca="1">IF(AB271="","En elaboración",IF(AC271="Sin iniciar","Suscrito",IF(AK271="Suspendido",AK271,IF(ISNUMBER(AN271),"Liquidado",IF(ISNUMBER(J271),"Cedido",IF(AN271="No aplica","Terminado (no se liquida)",IF(AJ271="Terminación anticipada",AJ271,IF(AND(AJ271="Terminación anticipada",I271&lt;&gt;"Otro",AN271=""),"Terminado en proceso de liquidación",IF(AND(TODAY()&gt;AH271,I271="Otro",AN271=""),"Terminado en proceso de liquidación",IF(AND(TODAY()&gt;AH271,I271="Orden de compra"),"Terminado (Orden de compra)",IF(TODAY()&gt;AH271,"Terminado (no se liquida)",IF(TODAY()&lt;=AH271,"En ejecución","En elaboración"))))))))))))</f>
        <v>Terminado (no se liquida)</v>
      </c>
      <c r="X271" s="57" t="s">
        <v>5573</v>
      </c>
      <c r="Y271" s="57" t="s">
        <v>2894</v>
      </c>
      <c r="Z271" t="s">
        <v>2895</v>
      </c>
      <c r="AA271" s="57" t="s">
        <v>1451</v>
      </c>
      <c r="AB271" s="61">
        <v>45384</v>
      </c>
      <c r="AC271" s="61">
        <v>45386</v>
      </c>
      <c r="AD271" s="61">
        <v>45458</v>
      </c>
      <c r="AE271" s="61" t="str">
        <f t="shared" ref="AE271:AE334" si="40">IF(AC271="Sin iniciar","",IF(DATEDIF(AC271,AD271+1,"y")=0,"",DATEDIF(AC271,AD271+1,"y")&amp;" años ")&amp;IF(DATEDIF(AC271,AD271+1,"ym")=0,"",DATEDIF(AC271,AD271+1,"ym")&amp;" meses ")&amp;IF(DATEDIF(AC271,AD271+1,"md")=0,"",DATEDIF(AC271,AD271+1,"md")&amp;" días."))</f>
        <v>2 meses 12 días.</v>
      </c>
      <c r="AF271" s="61">
        <v>45503</v>
      </c>
      <c r="AG271" s="61" t="str">
        <f t="shared" si="38"/>
        <v>1 meses 15 días.</v>
      </c>
      <c r="AH271" s="61">
        <v>45503</v>
      </c>
      <c r="AI271" s="61" t="str">
        <f t="shared" si="36"/>
        <v>3 meses 27 días.</v>
      </c>
      <c r="AJ271" s="61" t="str">
        <f t="shared" ref="AJ271:AJ339" si="41">IF(AC271="Sin iniciar",AC271,IF(AH271&lt;AF271,"Terminación Anticipada","Término Ok"))</f>
        <v>Término Ok</v>
      </c>
      <c r="AK271" s="57"/>
      <c r="AL271" s="57"/>
      <c r="AM271" s="56"/>
      <c r="AN271" s="61"/>
    </row>
    <row r="272" spans="1:40">
      <c r="A272" s="62">
        <v>2024</v>
      </c>
      <c r="B272" s="56" t="str">
        <f t="shared" si="37"/>
        <v>248-2024</v>
      </c>
      <c r="C272" s="56">
        <v>102525</v>
      </c>
      <c r="D272" s="56" t="s">
        <v>57</v>
      </c>
      <c r="E272" s="57" t="s">
        <v>2880</v>
      </c>
      <c r="F272" s="57" t="s">
        <v>2881</v>
      </c>
      <c r="G272" s="63" t="s">
        <v>97</v>
      </c>
      <c r="H272" s="57" t="s">
        <v>1168</v>
      </c>
      <c r="I272" s="57" t="s">
        <v>1169</v>
      </c>
      <c r="J272" s="61"/>
      <c r="K272" s="64"/>
      <c r="L272" s="57" t="s">
        <v>2882</v>
      </c>
      <c r="M272" s="56">
        <v>1979</v>
      </c>
      <c r="N272" s="157">
        <v>20200000</v>
      </c>
      <c r="O272" s="64">
        <v>0</v>
      </c>
      <c r="P272" s="64">
        <v>0</v>
      </c>
      <c r="Q272" s="157">
        <f t="shared" si="39"/>
        <v>20200000</v>
      </c>
      <c r="R272" s="64">
        <v>5050000</v>
      </c>
      <c r="S272" s="64"/>
      <c r="T272" s="64"/>
      <c r="U272" s="103">
        <v>3</v>
      </c>
      <c r="V272" s="60" t="s">
        <v>1171</v>
      </c>
      <c r="W272" s="57" t="str">
        <f ca="1">IF(AB272="","En elaboración",IF(AC272="Sin iniciar","Suscrito",IF(AK272="Suspendido",AK272,IF(ISNUMBER(AN272),"Liquidado",IF(ISNUMBER(J272),"Cedido",IF(AN272="No aplica","Terminado (no se liquida)",IF(AJ272="Terminación anticipada",AJ272,IF(AND(AJ272="Terminación anticipada",I272&lt;&gt;"Otro",AN272=""),"Terminado en proceso de liquidación",IF(AND(TODAY()&gt;AH272,I272="Otro",AN272=""),"Terminado en proceso de liquidación",IF(AND(TODAY()&gt;AH272,I272="Orden de compra"),"Terminado (Orden de compra)",IF(TODAY()&gt;AH272,"Terminado (no se liquida)",IF(TODAY()&lt;=AH272,"En ejecución","En elaboración"))))))))))))</f>
        <v>Terminado (no se liquida)</v>
      </c>
      <c r="X272" s="57" t="s">
        <v>5574</v>
      </c>
      <c r="Y272" s="57" t="s">
        <v>2883</v>
      </c>
      <c r="Z272" t="s">
        <v>2884</v>
      </c>
      <c r="AA272" s="57" t="s">
        <v>1451</v>
      </c>
      <c r="AB272" s="61">
        <v>45385</v>
      </c>
      <c r="AC272" s="61">
        <v>45391</v>
      </c>
      <c r="AD272" s="61">
        <v>45458</v>
      </c>
      <c r="AE272" s="61" t="str">
        <f t="shared" si="40"/>
        <v>2 meses 7 días.</v>
      </c>
      <c r="AF272" s="61">
        <v>45573</v>
      </c>
      <c r="AG272" s="61" t="str">
        <f t="shared" si="38"/>
        <v>3 meses 23 días.</v>
      </c>
      <c r="AH272" s="61">
        <v>45573</v>
      </c>
      <c r="AI272" s="61" t="str">
        <f t="shared" si="36"/>
        <v xml:space="preserve">6 meses </v>
      </c>
      <c r="AJ272" s="61" t="str">
        <f t="shared" si="41"/>
        <v>Término Ok</v>
      </c>
      <c r="AK272" s="57"/>
      <c r="AL272" s="57"/>
      <c r="AM272" s="56"/>
      <c r="AN272" s="61"/>
    </row>
    <row r="273" spans="1:40">
      <c r="A273" s="62">
        <v>2024</v>
      </c>
      <c r="B273" s="56" t="str">
        <f t="shared" si="37"/>
        <v>249-2024</v>
      </c>
      <c r="C273" s="56">
        <v>102523</v>
      </c>
      <c r="D273" s="56" t="s">
        <v>57</v>
      </c>
      <c r="E273" s="57" t="s">
        <v>2870</v>
      </c>
      <c r="F273" s="57" t="s">
        <v>2871</v>
      </c>
      <c r="G273" s="63" t="s">
        <v>97</v>
      </c>
      <c r="H273" s="57" t="s">
        <v>1168</v>
      </c>
      <c r="I273" s="57" t="s">
        <v>1211</v>
      </c>
      <c r="J273" s="61"/>
      <c r="K273" s="64"/>
      <c r="L273" s="57" t="s">
        <v>2872</v>
      </c>
      <c r="M273" s="56">
        <v>1979</v>
      </c>
      <c r="N273" s="157">
        <v>28000000</v>
      </c>
      <c r="O273" s="64">
        <v>0</v>
      </c>
      <c r="P273" s="64">
        <v>0</v>
      </c>
      <c r="Q273" s="157">
        <f t="shared" si="39"/>
        <v>28000000</v>
      </c>
      <c r="R273" s="64">
        <v>7000000</v>
      </c>
      <c r="S273" s="64"/>
      <c r="T273" s="64"/>
      <c r="U273" s="103">
        <v>5</v>
      </c>
      <c r="V273" s="60" t="s">
        <v>1171</v>
      </c>
      <c r="W273" s="57" t="str">
        <f ca="1">IF(AB273="","En elaboración",IF(AC273="Sin iniciar","Suscrito",IF(AK273="Suspendido",AK273,IF(ISNUMBER(AN273),"Liquidado",IF(ISNUMBER(J273),"Cedido",IF(AN273="No aplica","Terminado (no se liquida)",IF(AJ273="Terminación anticipada",AJ273,IF(AND(AJ273="Terminación anticipada",I273&lt;&gt;"Otro",AN273=""),"Terminado en proceso de liquidación",IF(AND(TODAY()&gt;AH273,I273="Otro",AN273=""),"Terminado en proceso de liquidación",IF(AND(TODAY()&gt;AH273,I273="Orden de compra"),"Terminado (Orden de compra)",IF(TODAY()&gt;AH273,"Terminado (no se liquida)",IF(TODAY()&lt;=AH273,"En ejecución","En elaboración"))))))))))))</f>
        <v>Terminado (no se liquida)</v>
      </c>
      <c r="X273" s="57"/>
      <c r="Y273" s="57" t="s">
        <v>2873</v>
      </c>
      <c r="Z273" t="s">
        <v>2874</v>
      </c>
      <c r="AA273" s="57" t="s">
        <v>2752</v>
      </c>
      <c r="AB273" s="61">
        <v>45384</v>
      </c>
      <c r="AC273" s="61">
        <v>45390</v>
      </c>
      <c r="AD273" s="61">
        <v>45458</v>
      </c>
      <c r="AE273" s="61" t="str">
        <f t="shared" si="40"/>
        <v>2 meses 8 días.</v>
      </c>
      <c r="AF273" s="61">
        <v>45458</v>
      </c>
      <c r="AG273" s="61" t="str">
        <f t="shared" si="38"/>
        <v/>
      </c>
      <c r="AH273" s="61">
        <v>45458</v>
      </c>
      <c r="AI273" s="61" t="str">
        <f t="shared" si="36"/>
        <v>2 meses 8 días.</v>
      </c>
      <c r="AJ273" s="61" t="str">
        <f t="shared" si="41"/>
        <v>Término Ok</v>
      </c>
      <c r="AK273" s="57"/>
      <c r="AL273" s="57"/>
      <c r="AM273" s="56"/>
      <c r="AN273" s="61"/>
    </row>
    <row r="274" spans="1:40">
      <c r="A274" s="62">
        <v>2024</v>
      </c>
      <c r="B274" s="56" t="str">
        <f t="shared" si="37"/>
        <v>250-2024</v>
      </c>
      <c r="C274" s="56">
        <v>102517</v>
      </c>
      <c r="D274" s="56" t="s">
        <v>57</v>
      </c>
      <c r="E274" s="57" t="s">
        <v>2858</v>
      </c>
      <c r="F274" s="57" t="s">
        <v>2859</v>
      </c>
      <c r="G274" s="63" t="s">
        <v>97</v>
      </c>
      <c r="H274" s="57" t="s">
        <v>1168</v>
      </c>
      <c r="I274" s="57" t="s">
        <v>1211</v>
      </c>
      <c r="J274" s="61"/>
      <c r="K274" s="64"/>
      <c r="L274" s="57" t="s">
        <v>2860</v>
      </c>
      <c r="M274" s="56">
        <v>1979</v>
      </c>
      <c r="N274" s="157">
        <v>10200000</v>
      </c>
      <c r="O274" s="64">
        <v>0</v>
      </c>
      <c r="P274" s="64">
        <v>0</v>
      </c>
      <c r="Q274" s="157">
        <f t="shared" si="39"/>
        <v>10200000</v>
      </c>
      <c r="R274" s="64">
        <v>2550000</v>
      </c>
      <c r="S274" s="64"/>
      <c r="T274" s="64"/>
      <c r="U274" s="103">
        <v>1</v>
      </c>
      <c r="V274" s="60" t="s">
        <v>1171</v>
      </c>
      <c r="W274" s="57" t="str">
        <f ca="1">IF(AB274="","En elaboración",IF(AC274="Sin iniciar","Suscrito",IF(AK274="Suspendido",AK274,IF(ISNUMBER(AN274),"Liquidado",IF(ISNUMBER(J274),"Cedido",IF(AN274="No aplica","Terminado (no se liquida)",IF(AJ274="Terminación anticipada",AJ274,IF(AND(AJ274="Terminación anticipada",I274&lt;&gt;"Otro",AN274=""),"Terminado en proceso de liquidación",IF(AND(TODAY()&gt;AH274,I274="Otro",AN274=""),"Terminado en proceso de liquidación",IF(AND(TODAY()&gt;AH274,I274="Orden de compra"),"Terminado (Orden de compra)",IF(TODAY()&gt;AH274,"Terminado (no se liquida)",IF(TODAY()&lt;=AH274,"En ejecución","En elaboración"))))))))))))</f>
        <v>Terminado (no se liquida)</v>
      </c>
      <c r="X274" s="57"/>
      <c r="Y274" s="57" t="s">
        <v>2862</v>
      </c>
      <c r="Z274" t="s">
        <v>2863</v>
      </c>
      <c r="AA274" s="57" t="s">
        <v>1451</v>
      </c>
      <c r="AB274" s="61">
        <v>45385</v>
      </c>
      <c r="AC274" s="61">
        <v>45390</v>
      </c>
      <c r="AD274" s="61">
        <v>45458</v>
      </c>
      <c r="AE274" s="61" t="str">
        <f t="shared" si="40"/>
        <v>2 meses 8 días.</v>
      </c>
      <c r="AF274" s="61">
        <v>45458</v>
      </c>
      <c r="AG274" s="61" t="str">
        <f t="shared" si="38"/>
        <v/>
      </c>
      <c r="AH274" s="61">
        <v>45458</v>
      </c>
      <c r="AI274" s="61" t="str">
        <f t="shared" si="36"/>
        <v>2 meses 8 días.</v>
      </c>
      <c r="AJ274" s="61" t="str">
        <f t="shared" si="41"/>
        <v>Término Ok</v>
      </c>
      <c r="AK274" s="57"/>
      <c r="AL274" s="57"/>
      <c r="AM274" s="56"/>
      <c r="AN274" s="61"/>
    </row>
    <row r="275" spans="1:40">
      <c r="A275" s="62">
        <v>2024</v>
      </c>
      <c r="B275" s="56" t="str">
        <f t="shared" si="37"/>
        <v>251-2024</v>
      </c>
      <c r="C275" s="56">
        <v>106186</v>
      </c>
      <c r="D275" s="56" t="s">
        <v>57</v>
      </c>
      <c r="E275" s="57" t="s">
        <v>2849</v>
      </c>
      <c r="F275" s="57" t="s">
        <v>2850</v>
      </c>
      <c r="G275" s="63" t="s">
        <v>97</v>
      </c>
      <c r="H275" s="57" t="s">
        <v>1168</v>
      </c>
      <c r="I275" s="57" t="s">
        <v>1211</v>
      </c>
      <c r="J275" s="61"/>
      <c r="K275" s="64"/>
      <c r="L275" s="57" t="s">
        <v>2851</v>
      </c>
      <c r="M275" s="56">
        <v>2032</v>
      </c>
      <c r="N275" s="157">
        <v>7650000</v>
      </c>
      <c r="O275" s="64">
        <f>1955000+1870000</f>
        <v>3825000</v>
      </c>
      <c r="P275" s="64">
        <v>0</v>
      </c>
      <c r="Q275" s="157">
        <f t="shared" si="39"/>
        <v>11475000</v>
      </c>
      <c r="R275" s="64">
        <v>2550000</v>
      </c>
      <c r="S275" s="64"/>
      <c r="T275" s="64"/>
      <c r="U275" s="103">
        <v>5</v>
      </c>
      <c r="V275" s="60" t="s">
        <v>1171</v>
      </c>
      <c r="W275" s="57" t="str">
        <f ca="1">IF(AB275="","En elaboración",IF(AC275="Sin iniciar","Suscrito",IF(AK275="Suspendido",AK275,IF(ISNUMBER(AN275),"Liquidado",IF(ISNUMBER(J275),"Cedido",IF(AN275="No aplica","Terminado (no se liquida)",IF(AJ275="Terminación anticipada",AJ275,IF(AND(AJ275="Terminación anticipada",I275&lt;&gt;"Otro",AN275=""),"Terminado en proceso de liquidación",IF(AND(TODAY()&gt;AH275,I275="Otro",AN275=""),"Terminado en proceso de liquidación",IF(AND(TODAY()&gt;AH275,I275="Orden de compra"),"Terminado (Orden de compra)",IF(TODAY()&gt;AH275,"Terminado (no se liquida)",IF(TODAY()&lt;=AH275,"En ejecución","En elaboración"))))))))))))</f>
        <v>Terminado (no se liquida)</v>
      </c>
      <c r="X275" s="57" t="s">
        <v>5575</v>
      </c>
      <c r="Y275" s="57" t="s">
        <v>2852</v>
      </c>
      <c r="Z275" s="57" t="s">
        <v>2853</v>
      </c>
      <c r="AA275" s="57" t="s">
        <v>547</v>
      </c>
      <c r="AB275" s="61">
        <v>45385</v>
      </c>
      <c r="AC275" s="61">
        <v>45390</v>
      </c>
      <c r="AD275" s="61">
        <v>45458</v>
      </c>
      <c r="AE275" s="61" t="str">
        <f t="shared" si="40"/>
        <v>2 meses 8 días.</v>
      </c>
      <c r="AF275" s="61">
        <v>45526</v>
      </c>
      <c r="AG275" s="61" t="str">
        <f t="shared" si="38"/>
        <v>2 meses 7 días.</v>
      </c>
      <c r="AH275" s="61">
        <v>45526</v>
      </c>
      <c r="AI275" s="61" t="str">
        <f t="shared" si="36"/>
        <v>4 meses 15 días.</v>
      </c>
      <c r="AJ275" s="61" t="str">
        <f t="shared" si="41"/>
        <v>Término Ok</v>
      </c>
      <c r="AK275" s="57"/>
      <c r="AL275" s="57"/>
      <c r="AM275" s="56"/>
      <c r="AN275" s="61"/>
    </row>
    <row r="276" spans="1:40">
      <c r="A276" s="62">
        <v>2024</v>
      </c>
      <c r="B276" s="56" t="str">
        <f t="shared" si="37"/>
        <v>252-2024</v>
      </c>
      <c r="C276" s="56">
        <v>102293</v>
      </c>
      <c r="D276" s="56" t="s">
        <v>57</v>
      </c>
      <c r="E276" s="57" t="s">
        <v>2839</v>
      </c>
      <c r="F276" s="57" t="s">
        <v>2840</v>
      </c>
      <c r="G276" s="63" t="s">
        <v>97</v>
      </c>
      <c r="H276" s="57" t="s">
        <v>1168</v>
      </c>
      <c r="I276" s="57" t="s">
        <v>1211</v>
      </c>
      <c r="J276" s="61"/>
      <c r="K276" s="64"/>
      <c r="L276" s="57" t="s">
        <v>2841</v>
      </c>
      <c r="M276" s="56">
        <v>1979</v>
      </c>
      <c r="N276" s="157">
        <v>10200000</v>
      </c>
      <c r="O276" s="64">
        <v>0</v>
      </c>
      <c r="P276" s="64">
        <v>0</v>
      </c>
      <c r="Q276" s="157">
        <f t="shared" si="39"/>
        <v>10200000</v>
      </c>
      <c r="R276" s="64">
        <v>2550000</v>
      </c>
      <c r="S276" s="64"/>
      <c r="T276" s="64"/>
      <c r="U276" s="103">
        <v>1</v>
      </c>
      <c r="V276" s="60" t="s">
        <v>1171</v>
      </c>
      <c r="W276" s="57" t="str">
        <f ca="1">IF(AB276="","En elaboración",IF(AC276="Sin iniciar","Suscrito",IF(AK276="Suspendido",AK276,IF(ISNUMBER(AN276),"Liquidado",IF(ISNUMBER(J276),"Cedido",IF(AN276="No aplica","Terminado (no se liquida)",IF(AJ276="Terminación anticipada",AJ276,IF(AND(AJ276="Terminación anticipada",I276&lt;&gt;"Otro",AN276=""),"Terminado en proceso de liquidación",IF(AND(TODAY()&gt;AH276,I276="Otro",AN276=""),"Terminado en proceso de liquidación",IF(AND(TODAY()&gt;AH276,I276="Orden de compra"),"Terminado (Orden de compra)",IF(TODAY()&gt;AH276,"Terminado (no se liquida)",IF(TODAY()&lt;=AH276,"En ejecución","En elaboración"))))))))))))</f>
        <v>Terminado (no se liquida)</v>
      </c>
      <c r="X276" s="57" t="s">
        <v>5576</v>
      </c>
      <c r="Y276" s="57" t="s">
        <v>2842</v>
      </c>
      <c r="Z276" t="s">
        <v>2843</v>
      </c>
      <c r="AA276" s="57" t="s">
        <v>1451</v>
      </c>
      <c r="AB276" s="61">
        <v>45386</v>
      </c>
      <c r="AC276" s="72">
        <v>45393</v>
      </c>
      <c r="AD276" s="61">
        <v>45458</v>
      </c>
      <c r="AE276" s="61" t="str">
        <f t="shared" si="40"/>
        <v>2 meses 5 días.</v>
      </c>
      <c r="AF276" s="61">
        <v>45514</v>
      </c>
      <c r="AG276" s="61" t="str">
        <f t="shared" si="38"/>
        <v>1 meses 26 días.</v>
      </c>
      <c r="AH276" s="61">
        <v>45514</v>
      </c>
      <c r="AI276" s="61" t="str">
        <f t="shared" si="36"/>
        <v xml:space="preserve">4 meses </v>
      </c>
      <c r="AJ276" s="61" t="str">
        <f t="shared" si="41"/>
        <v>Término Ok</v>
      </c>
      <c r="AK276" s="57"/>
      <c r="AL276" s="57"/>
      <c r="AM276" s="56"/>
      <c r="AN276" s="61"/>
    </row>
    <row r="277" spans="1:40">
      <c r="A277" s="62">
        <v>2024</v>
      </c>
      <c r="B277" s="56" t="str">
        <f t="shared" si="37"/>
        <v>253-2024</v>
      </c>
      <c r="C277" s="56">
        <v>102936</v>
      </c>
      <c r="D277" s="56" t="s">
        <v>57</v>
      </c>
      <c r="E277" s="57" t="s">
        <v>2829</v>
      </c>
      <c r="F277" s="57" t="s">
        <v>2830</v>
      </c>
      <c r="G277" s="63" t="s">
        <v>97</v>
      </c>
      <c r="H277" s="57" t="s">
        <v>1168</v>
      </c>
      <c r="I277" s="57" t="s">
        <v>1169</v>
      </c>
      <c r="J277" s="61"/>
      <c r="K277" s="64"/>
      <c r="L277" s="57" t="s">
        <v>2831</v>
      </c>
      <c r="M277" s="56">
        <v>1978</v>
      </c>
      <c r="N277" s="157">
        <v>17500000</v>
      </c>
      <c r="O277" s="64">
        <v>0</v>
      </c>
      <c r="P277" s="64">
        <v>0</v>
      </c>
      <c r="Q277" s="157">
        <f t="shared" si="39"/>
        <v>17500000</v>
      </c>
      <c r="R277" s="64">
        <v>7000000</v>
      </c>
      <c r="S277" s="64"/>
      <c r="T277" s="64"/>
      <c r="U277" s="103">
        <v>5</v>
      </c>
      <c r="V277" s="60" t="s">
        <v>1171</v>
      </c>
      <c r="W277" s="57" t="str">
        <f ca="1">IF(AB277="","En elaboración",IF(AC277="Sin iniciar","Suscrito",IF(AK277="Suspendido",AK277,IF(ISNUMBER(AN277),"Liquidado",IF(ISNUMBER(J277),"Cedido",IF(AN277="No aplica","Terminado (no se liquida)",IF(AJ277="Terminación anticipada",AJ277,IF(AND(AJ277="Terminación anticipada",I277&lt;&gt;"Otro",AN277=""),"Terminado en proceso de liquidación",IF(AND(TODAY()&gt;AH277,I277="Otro",AN277=""),"Terminado en proceso de liquidación",IF(AND(TODAY()&gt;AH277,I277="Orden de compra"),"Terminado (Orden de compra)",IF(TODAY()&gt;AH277,"Terminado (no se liquida)",IF(TODAY()&lt;=AH277,"En ejecución","En elaboración"))))))))))))</f>
        <v>Terminado (no se liquida)</v>
      </c>
      <c r="X277" s="57"/>
      <c r="Y277" s="57" t="s">
        <v>2832</v>
      </c>
      <c r="Z277" s="57" t="s">
        <v>2833</v>
      </c>
      <c r="AA277" s="57" t="s">
        <v>547</v>
      </c>
      <c r="AB277" s="61">
        <v>45386</v>
      </c>
      <c r="AC277" s="61">
        <v>45390</v>
      </c>
      <c r="AD277" s="61">
        <v>45458</v>
      </c>
      <c r="AE277" s="61" t="str">
        <f t="shared" si="40"/>
        <v>2 meses 8 días.</v>
      </c>
      <c r="AF277" s="61">
        <v>45458</v>
      </c>
      <c r="AG277" s="61" t="str">
        <f t="shared" si="38"/>
        <v/>
      </c>
      <c r="AH277" s="61">
        <v>45458</v>
      </c>
      <c r="AI277" s="61" t="str">
        <f t="shared" si="36"/>
        <v>2 meses 8 días.</v>
      </c>
      <c r="AJ277" s="61" t="str">
        <f t="shared" si="41"/>
        <v>Término Ok</v>
      </c>
      <c r="AK277" s="57"/>
      <c r="AL277" s="57"/>
      <c r="AM277" s="56"/>
      <c r="AN277" s="61"/>
    </row>
    <row r="278" spans="1:40">
      <c r="A278" s="62">
        <v>2024</v>
      </c>
      <c r="B278" s="56" t="str">
        <f t="shared" si="37"/>
        <v>254-2024</v>
      </c>
      <c r="C278" s="56">
        <v>106186</v>
      </c>
      <c r="D278" s="56" t="s">
        <v>57</v>
      </c>
      <c r="E278" s="57" t="s">
        <v>2820</v>
      </c>
      <c r="F278" s="57" t="s">
        <v>2821</v>
      </c>
      <c r="G278" s="63" t="s">
        <v>97</v>
      </c>
      <c r="H278" s="57" t="s">
        <v>1168</v>
      </c>
      <c r="I278" s="57" t="s">
        <v>1211</v>
      </c>
      <c r="J278" s="61"/>
      <c r="K278" s="64"/>
      <c r="L278" s="57" t="s">
        <v>2822</v>
      </c>
      <c r="M278" s="56">
        <v>2032</v>
      </c>
      <c r="N278" s="157">
        <v>7650000</v>
      </c>
      <c r="O278" s="64">
        <v>0</v>
      </c>
      <c r="P278" s="64">
        <v>0</v>
      </c>
      <c r="Q278" s="157">
        <f t="shared" si="39"/>
        <v>7650000</v>
      </c>
      <c r="R278" s="64">
        <v>2550000</v>
      </c>
      <c r="S278" s="64"/>
      <c r="T278" s="64"/>
      <c r="U278" s="103">
        <v>5</v>
      </c>
      <c r="V278" s="60" t="s">
        <v>1171</v>
      </c>
      <c r="W278" s="57" t="str">
        <f ca="1">IF(AB278="","En elaboración",IF(AC278="Sin iniciar","Suscrito",IF(AK278="Suspendido",AK278,IF(ISNUMBER(AN278),"Liquidado",IF(ISNUMBER(J278),"Cedido",IF(AN278="No aplica","Terminado (no se liquida)",IF(AJ278="Terminación anticipada",AJ278,IF(AND(AJ278="Terminación anticipada",I278&lt;&gt;"Otro",AN278=""),"Terminado en proceso de liquidación",IF(AND(TODAY()&gt;AH278,I278="Otro",AN278=""),"Terminado en proceso de liquidación",IF(AND(TODAY()&gt;AH278,I278="Orden de compra"),"Terminado (Orden de compra)",IF(TODAY()&gt;AH278,"Terminado (no se liquida)",IF(TODAY()&lt;=AH278,"En ejecución","En elaboración"))))))))))))</f>
        <v>Terminado (no se liquida)</v>
      </c>
      <c r="X278" s="57"/>
      <c r="Y278" s="57" t="s">
        <v>2823</v>
      </c>
      <c r="Z278" s="57" t="s">
        <v>2824</v>
      </c>
      <c r="AA278" s="57" t="s">
        <v>547</v>
      </c>
      <c r="AB278" s="61">
        <v>45386</v>
      </c>
      <c r="AC278" s="61">
        <v>45392</v>
      </c>
      <c r="AD278" s="61">
        <v>45458</v>
      </c>
      <c r="AE278" s="61" t="str">
        <f t="shared" si="40"/>
        <v>2 meses 6 días.</v>
      </c>
      <c r="AF278" s="61">
        <v>45458</v>
      </c>
      <c r="AG278" s="61" t="str">
        <f t="shared" si="38"/>
        <v/>
      </c>
      <c r="AH278" s="61">
        <v>45458</v>
      </c>
      <c r="AI278" s="61" t="str">
        <f t="shared" si="36"/>
        <v>2 meses 6 días.</v>
      </c>
      <c r="AJ278" s="61" t="str">
        <f t="shared" si="41"/>
        <v>Término Ok</v>
      </c>
      <c r="AK278" s="57"/>
      <c r="AL278" s="57"/>
      <c r="AM278" s="56"/>
      <c r="AN278" s="61"/>
    </row>
    <row r="279" spans="1:40">
      <c r="A279" s="62">
        <v>2024</v>
      </c>
      <c r="B279" s="56" t="str">
        <f t="shared" si="37"/>
        <v>255-2024</v>
      </c>
      <c r="C279" s="56">
        <v>102225</v>
      </c>
      <c r="D279" s="56" t="s">
        <v>57</v>
      </c>
      <c r="E279" s="57" t="s">
        <v>2808</v>
      </c>
      <c r="F279" s="57" t="s">
        <v>2809</v>
      </c>
      <c r="G279" s="63" t="s">
        <v>97</v>
      </c>
      <c r="H279" s="57" t="s">
        <v>1168</v>
      </c>
      <c r="I279" s="57" t="s">
        <v>1169</v>
      </c>
      <c r="J279" s="61"/>
      <c r="K279" s="64"/>
      <c r="L279" s="57" t="s">
        <v>2810</v>
      </c>
      <c r="M279" s="56">
        <v>1970</v>
      </c>
      <c r="N279" s="157">
        <v>28000000</v>
      </c>
      <c r="O279" s="64">
        <v>0</v>
      </c>
      <c r="P279" s="64">
        <v>0</v>
      </c>
      <c r="Q279" s="157">
        <f t="shared" si="39"/>
        <v>28000000</v>
      </c>
      <c r="R279" s="64">
        <v>7000000</v>
      </c>
      <c r="S279" s="64"/>
      <c r="T279" s="64"/>
      <c r="U279" s="103">
        <v>3</v>
      </c>
      <c r="V279" s="60" t="s">
        <v>1171</v>
      </c>
      <c r="W279" s="57" t="str">
        <f ca="1">IF(AB279="","En elaboración",IF(AC279="Sin iniciar","Suscrito",IF(AK279="Suspendido",AK279,IF(ISNUMBER(AN279),"Liquidado",IF(ISNUMBER(J279),"Cedido",IF(AN279="No aplica","Terminado (no se liquida)",IF(AJ279="Terminación anticipada",AJ279,IF(AND(AJ279="Terminación anticipada",I279&lt;&gt;"Otro",AN279=""),"Terminado en proceso de liquidación",IF(AND(TODAY()&gt;AH279,I279="Otro",AN279=""),"Terminado en proceso de liquidación",IF(AND(TODAY()&gt;AH279,I279="Orden de compra"),"Terminado (Orden de compra)",IF(TODAY()&gt;AH279,"Terminado (no se liquida)",IF(TODAY()&lt;=AH279,"En ejecución","En elaboración"))))))))))))</f>
        <v>Terminado (no se liquida)</v>
      </c>
      <c r="X279" s="57"/>
      <c r="Y279" s="57" t="s">
        <v>2812</v>
      </c>
      <c r="Z279" s="57" t="s">
        <v>2813</v>
      </c>
      <c r="AA279" s="57" t="s">
        <v>72</v>
      </c>
      <c r="AB279" s="61">
        <v>45387</v>
      </c>
      <c r="AC279" s="72">
        <v>45390</v>
      </c>
      <c r="AD279" s="61">
        <v>45458</v>
      </c>
      <c r="AE279" s="61" t="str">
        <f t="shared" si="40"/>
        <v>2 meses 8 días.</v>
      </c>
      <c r="AF279" s="61">
        <v>45458</v>
      </c>
      <c r="AG279" s="61" t="str">
        <f t="shared" si="38"/>
        <v/>
      </c>
      <c r="AH279" s="61">
        <v>45458</v>
      </c>
      <c r="AI279" s="61" t="str">
        <f t="shared" si="36"/>
        <v>2 meses 8 días.</v>
      </c>
      <c r="AJ279" s="61" t="str">
        <f t="shared" si="41"/>
        <v>Término Ok</v>
      </c>
      <c r="AK279" s="57"/>
      <c r="AL279" s="57"/>
      <c r="AM279" s="56"/>
      <c r="AN279" s="61"/>
    </row>
    <row r="280" spans="1:40">
      <c r="A280" s="62">
        <v>2024</v>
      </c>
      <c r="B280" s="56" t="str">
        <f t="shared" si="37"/>
        <v>256-2024</v>
      </c>
      <c r="C280" s="56">
        <v>102368</v>
      </c>
      <c r="D280" s="56" t="s">
        <v>57</v>
      </c>
      <c r="E280" s="57" t="s">
        <v>2798</v>
      </c>
      <c r="F280" s="57" t="s">
        <v>2799</v>
      </c>
      <c r="G280" s="63" t="s">
        <v>97</v>
      </c>
      <c r="H280" s="57" t="s">
        <v>1168</v>
      </c>
      <c r="I280" s="57" t="s">
        <v>1211</v>
      </c>
      <c r="J280" s="61"/>
      <c r="K280" s="64"/>
      <c r="L280" s="57" t="s">
        <v>2800</v>
      </c>
      <c r="M280" s="56">
        <v>1979</v>
      </c>
      <c r="N280" s="157">
        <v>10200000</v>
      </c>
      <c r="O280" s="64">
        <v>0</v>
      </c>
      <c r="P280" s="64">
        <v>0</v>
      </c>
      <c r="Q280" s="157">
        <f t="shared" si="39"/>
        <v>10200000</v>
      </c>
      <c r="R280" s="64">
        <v>2550000</v>
      </c>
      <c r="S280" s="64"/>
      <c r="T280" s="64"/>
      <c r="U280" s="103">
        <v>1</v>
      </c>
      <c r="V280" s="60" t="s">
        <v>1171</v>
      </c>
      <c r="W280" s="57" t="str">
        <f ca="1">IF(AB280="","En elaboración",IF(AC280="Sin iniciar","Suscrito",IF(AK280="Suspendido",AK280,IF(ISNUMBER(AN280),"Liquidado",IF(ISNUMBER(J280),"Cedido",IF(AN280="No aplica","Terminado (no se liquida)",IF(AJ280="Terminación anticipada",AJ280,IF(AND(AJ280="Terminación anticipada",I280&lt;&gt;"Otro",AN280=""),"Terminado en proceso de liquidación",IF(AND(TODAY()&gt;AH280,I280="Otro",AN280=""),"Terminado en proceso de liquidación",IF(AND(TODAY()&gt;AH280,I280="Orden de compra"),"Terminado (Orden de compra)",IF(TODAY()&gt;AH280,"Terminado (no se liquida)",IF(TODAY()&lt;=AH280,"En ejecución","En elaboración"))))))))))))</f>
        <v>Terminado (no se liquida)</v>
      </c>
      <c r="X280" s="57"/>
      <c r="Y280" s="57" t="s">
        <v>2683</v>
      </c>
      <c r="Z280" s="57" t="s">
        <v>2801</v>
      </c>
      <c r="AA280" s="57" t="s">
        <v>2740</v>
      </c>
      <c r="AB280" s="61">
        <v>45390</v>
      </c>
      <c r="AC280" s="73">
        <v>45399</v>
      </c>
      <c r="AD280" s="89">
        <v>45458</v>
      </c>
      <c r="AE280" s="61" t="str">
        <f t="shared" si="40"/>
        <v>1 meses 30 días.</v>
      </c>
      <c r="AF280" s="89">
        <v>45458</v>
      </c>
      <c r="AG280" s="61" t="str">
        <f t="shared" si="38"/>
        <v/>
      </c>
      <c r="AH280" s="89">
        <v>45458</v>
      </c>
      <c r="AI280" s="61" t="str">
        <f t="shared" si="36"/>
        <v>1 meses 30 días.</v>
      </c>
      <c r="AJ280" s="61" t="str">
        <f t="shared" si="41"/>
        <v>Término Ok</v>
      </c>
      <c r="AK280" s="57"/>
      <c r="AL280" s="57"/>
      <c r="AM280" s="56"/>
      <c r="AN280" s="61"/>
    </row>
    <row r="281" spans="1:40">
      <c r="A281" s="62">
        <v>2024</v>
      </c>
      <c r="B281" s="56" t="str">
        <f t="shared" si="37"/>
        <v>257-2024</v>
      </c>
      <c r="C281" s="56">
        <v>102471</v>
      </c>
      <c r="D281" s="56" t="s">
        <v>57</v>
      </c>
      <c r="E281" s="57" t="s">
        <v>2788</v>
      </c>
      <c r="F281" s="57" t="s">
        <v>2789</v>
      </c>
      <c r="G281" s="63" t="s">
        <v>97</v>
      </c>
      <c r="H281" s="57" t="s">
        <v>1168</v>
      </c>
      <c r="I281" s="57" t="s">
        <v>1211</v>
      </c>
      <c r="J281" s="61"/>
      <c r="K281" s="64"/>
      <c r="L281" s="57" t="s">
        <v>2790</v>
      </c>
      <c r="M281" s="56">
        <v>1979</v>
      </c>
      <c r="N281" s="157">
        <v>10200000</v>
      </c>
      <c r="O281" s="64">
        <v>0</v>
      </c>
      <c r="P281" s="64">
        <v>0</v>
      </c>
      <c r="Q281" s="157">
        <f t="shared" si="39"/>
        <v>10200000</v>
      </c>
      <c r="R281" s="64">
        <v>2550000</v>
      </c>
      <c r="S281" s="64"/>
      <c r="T281" s="64"/>
      <c r="U281" s="103">
        <v>1</v>
      </c>
      <c r="V281" s="60" t="s">
        <v>1171</v>
      </c>
      <c r="W281" s="57" t="str">
        <f ca="1">IF(AB281="","En elaboración",IF(AC281="Sin iniciar","Suscrito",IF(AK281="Suspendido",AK281,IF(ISNUMBER(AN281),"Liquidado",IF(ISNUMBER(J281),"Cedido",IF(AN281="No aplica","Terminado (no se liquida)",IF(AJ281="Terminación anticipada",AJ281,IF(AND(AJ281="Terminación anticipada",I281&lt;&gt;"Otro",AN281=""),"Terminado en proceso de liquidación",IF(AND(TODAY()&gt;AH281,I281="Otro",AN281=""),"Terminado en proceso de liquidación",IF(AND(TODAY()&gt;AH281,I281="Orden de compra"),"Terminado (Orden de compra)",IF(TODAY()&gt;AH281,"Terminado (no se liquida)",IF(TODAY()&lt;=AH281,"En ejecución","En elaboración"))))))))))))</f>
        <v>Terminado (no se liquida)</v>
      </c>
      <c r="X281" s="57" t="s">
        <v>5577</v>
      </c>
      <c r="Y281" s="57" t="s">
        <v>2791</v>
      </c>
      <c r="Z281" s="77" t="s">
        <v>2792</v>
      </c>
      <c r="AA281" s="57" t="s">
        <v>2793</v>
      </c>
      <c r="AB281" s="61">
        <v>45387</v>
      </c>
      <c r="AC281" s="61">
        <v>45392</v>
      </c>
      <c r="AD281" s="61">
        <v>45458</v>
      </c>
      <c r="AE281" s="61" t="str">
        <f t="shared" si="40"/>
        <v>2 meses 6 días.</v>
      </c>
      <c r="AF281" s="61">
        <v>45514</v>
      </c>
      <c r="AG281" s="61" t="str">
        <f t="shared" si="38"/>
        <v>1 meses 26 días.</v>
      </c>
      <c r="AH281" s="61">
        <v>45514</v>
      </c>
      <c r="AI281" s="61" t="str">
        <f t="shared" si="36"/>
        <v>4 meses 1 días.</v>
      </c>
      <c r="AJ281" s="61" t="str">
        <f t="shared" si="41"/>
        <v>Término Ok</v>
      </c>
      <c r="AK281" s="57"/>
      <c r="AL281" s="57"/>
      <c r="AM281" s="56"/>
      <c r="AN281" s="61"/>
    </row>
    <row r="282" spans="1:40">
      <c r="A282" s="62">
        <v>2024</v>
      </c>
      <c r="B282" s="56" t="str">
        <f t="shared" si="37"/>
        <v>258-2024</v>
      </c>
      <c r="C282" s="56">
        <v>106191</v>
      </c>
      <c r="D282" s="56" t="s">
        <v>57</v>
      </c>
      <c r="E282" s="57" t="s">
        <v>2779</v>
      </c>
      <c r="F282" s="57" t="s">
        <v>2780</v>
      </c>
      <c r="G282" s="63" t="s">
        <v>97</v>
      </c>
      <c r="H282" s="57" t="s">
        <v>1168</v>
      </c>
      <c r="I282" s="57" t="s">
        <v>1169</v>
      </c>
      <c r="J282" s="61"/>
      <c r="K282" s="64"/>
      <c r="L282" s="57" t="s">
        <v>2781</v>
      </c>
      <c r="M282" s="56">
        <v>1953</v>
      </c>
      <c r="N282" s="157">
        <v>15150000</v>
      </c>
      <c r="O282" s="64">
        <v>5050000</v>
      </c>
      <c r="P282" s="64">
        <v>0</v>
      </c>
      <c r="Q282" s="157">
        <f t="shared" si="39"/>
        <v>20200000</v>
      </c>
      <c r="R282" s="64">
        <v>5050000</v>
      </c>
      <c r="S282" s="64"/>
      <c r="T282" s="64"/>
      <c r="U282" s="103">
        <v>3</v>
      </c>
      <c r="V282" s="60" t="s">
        <v>1171</v>
      </c>
      <c r="W282" s="57" t="str">
        <f ca="1">IF(AB282="","En elaboración",IF(AC282="Sin iniciar","Suscrito",IF(AK282="Suspendido",AK282,IF(ISNUMBER(AN282),"Liquidado",IF(ISNUMBER(J282),"Cedido",IF(AN282="No aplica","Terminado (no se liquida)",IF(AJ282="Terminación anticipada",AJ282,IF(AND(AJ282="Terminación anticipada",I282&lt;&gt;"Otro",AN282=""),"Terminado en proceso de liquidación",IF(AND(TODAY()&gt;AH282,I282="Otro",AN282=""),"Terminado en proceso de liquidación",IF(AND(TODAY()&gt;AH282,I282="Orden de compra"),"Terminado (Orden de compra)",IF(TODAY()&gt;AH282,"Terminado (no se liquida)",IF(TODAY()&lt;=AH282,"En ejecución","En elaboración"))))))))))))</f>
        <v>Terminado (no se liquida)</v>
      </c>
      <c r="X282" s="57" t="s">
        <v>5578</v>
      </c>
      <c r="Y282" s="57" t="s">
        <v>2782</v>
      </c>
      <c r="Z282" s="57" t="s">
        <v>2783</v>
      </c>
      <c r="AA282" s="57" t="s">
        <v>633</v>
      </c>
      <c r="AB282" s="61">
        <v>45387</v>
      </c>
      <c r="AC282" s="72">
        <v>45397</v>
      </c>
      <c r="AD282" s="61">
        <v>45458</v>
      </c>
      <c r="AE282" s="61" t="str">
        <f t="shared" si="40"/>
        <v>2 meses 1 días.</v>
      </c>
      <c r="AF282" s="61">
        <v>45518</v>
      </c>
      <c r="AG282" s="61" t="str">
        <f t="shared" si="38"/>
        <v>1 meses 30 días.</v>
      </c>
      <c r="AH282" s="61">
        <v>45518</v>
      </c>
      <c r="AI282" s="61" t="str">
        <f t="shared" si="36"/>
        <v xml:space="preserve">4 meses </v>
      </c>
      <c r="AJ282" s="61" t="str">
        <f t="shared" si="41"/>
        <v>Término Ok</v>
      </c>
      <c r="AK282" s="57"/>
      <c r="AL282" s="57"/>
      <c r="AM282" s="56"/>
      <c r="AN282" s="61"/>
    </row>
    <row r="283" spans="1:40">
      <c r="A283" s="62">
        <v>2024</v>
      </c>
      <c r="B283" s="56" t="str">
        <f t="shared" si="37"/>
        <v>259-2024</v>
      </c>
      <c r="C283" s="56">
        <v>103358</v>
      </c>
      <c r="D283" s="56" t="s">
        <v>57</v>
      </c>
      <c r="E283" s="57" t="s">
        <v>2769</v>
      </c>
      <c r="F283" s="57" t="s">
        <v>2770</v>
      </c>
      <c r="G283" s="63" t="s">
        <v>97</v>
      </c>
      <c r="H283" s="57" t="s">
        <v>1168</v>
      </c>
      <c r="I283" s="57" t="s">
        <v>1169</v>
      </c>
      <c r="J283" s="61"/>
      <c r="K283" s="64"/>
      <c r="L283" s="57" t="s">
        <v>2771</v>
      </c>
      <c r="M283" s="56">
        <v>1979</v>
      </c>
      <c r="N283" s="157">
        <v>20200000</v>
      </c>
      <c r="O283" s="64">
        <v>10100000</v>
      </c>
      <c r="P283" s="64">
        <v>0</v>
      </c>
      <c r="Q283" s="157">
        <f t="shared" si="39"/>
        <v>30300000</v>
      </c>
      <c r="R283" s="64">
        <v>5050000</v>
      </c>
      <c r="S283" s="64"/>
      <c r="T283" s="64"/>
      <c r="U283" s="103">
        <v>5</v>
      </c>
      <c r="V283" s="60" t="s">
        <v>1171</v>
      </c>
      <c r="W283" s="57" t="str">
        <f ca="1">IF(AB283="","En elaboración",IF(AC283="Sin iniciar","Suscrito",IF(AK283="Suspendido",AK283,IF(ISNUMBER(AN283),"Liquidado",IF(ISNUMBER(J283),"Cedido",IF(AN283="No aplica","Terminado (no se liquida)",IF(AJ283="Terminación anticipada",AJ283,IF(AND(AJ283="Terminación anticipada",I283&lt;&gt;"Otro",AN283=""),"Terminado en proceso de liquidación",IF(AND(TODAY()&gt;AH283,I283="Otro",AN283=""),"Terminado en proceso de liquidación",IF(AND(TODAY()&gt;AH283,I283="Orden de compra"),"Terminado (Orden de compra)",IF(TODAY()&gt;AH283,"Terminado (no se liquida)",IF(TODAY()&lt;=AH283,"En ejecución","En elaboración"))))))))))))</f>
        <v>Terminado (no se liquida)</v>
      </c>
      <c r="X283" s="57" t="s">
        <v>5579</v>
      </c>
      <c r="Y283" t="s">
        <v>2772</v>
      </c>
      <c r="Z283" s="57" t="s">
        <v>2773</v>
      </c>
      <c r="AA283" s="57" t="s">
        <v>1451</v>
      </c>
      <c r="AB283" s="61">
        <v>45387</v>
      </c>
      <c r="AC283" s="61">
        <v>45391</v>
      </c>
      <c r="AD283" s="61">
        <v>45458</v>
      </c>
      <c r="AE283" s="61" t="str">
        <f t="shared" si="40"/>
        <v>2 meses 7 días.</v>
      </c>
      <c r="AF283" s="61">
        <v>45573</v>
      </c>
      <c r="AG283" s="61" t="str">
        <f t="shared" si="38"/>
        <v>3 meses 23 días.</v>
      </c>
      <c r="AH283" s="61">
        <v>45573</v>
      </c>
      <c r="AI283" s="61" t="str">
        <f t="shared" si="36"/>
        <v xml:space="preserve">6 meses </v>
      </c>
      <c r="AJ283" s="61" t="str">
        <f t="shared" si="41"/>
        <v>Término Ok</v>
      </c>
      <c r="AK283" s="57"/>
      <c r="AL283" s="57"/>
      <c r="AM283" s="56"/>
      <c r="AN283" s="61"/>
    </row>
    <row r="284" spans="1:40">
      <c r="A284" s="62">
        <v>2024</v>
      </c>
      <c r="B284" s="56" t="str">
        <f t="shared" si="37"/>
        <v>260-2024</v>
      </c>
      <c r="C284" s="56">
        <v>102875</v>
      </c>
      <c r="D284" s="56" t="s">
        <v>57</v>
      </c>
      <c r="E284" s="57" t="s">
        <v>2759</v>
      </c>
      <c r="F284" s="57" t="s">
        <v>2760</v>
      </c>
      <c r="G284" s="63" t="s">
        <v>97</v>
      </c>
      <c r="H284" s="57" t="s">
        <v>1168</v>
      </c>
      <c r="I284" s="57" t="s">
        <v>1211</v>
      </c>
      <c r="J284" s="61"/>
      <c r="K284" s="64"/>
      <c r="L284" s="57" t="s">
        <v>2761</v>
      </c>
      <c r="M284" s="56">
        <v>1978</v>
      </c>
      <c r="N284" s="158">
        <v>16000000</v>
      </c>
      <c r="O284" s="64">
        <v>4000000</v>
      </c>
      <c r="P284" s="64">
        <v>0</v>
      </c>
      <c r="Q284" s="157">
        <f t="shared" si="39"/>
        <v>20000000</v>
      </c>
      <c r="R284" s="64">
        <v>4000000</v>
      </c>
      <c r="S284" s="64"/>
      <c r="T284" s="64"/>
      <c r="U284" s="103">
        <v>1</v>
      </c>
      <c r="V284" s="60" t="s">
        <v>1171</v>
      </c>
      <c r="W284" s="57" t="str">
        <f ca="1">IF(AB284="","En elaboración",IF(AC284="Sin iniciar","Suscrito",IF(AK284="Suspendido",AK284,IF(ISNUMBER(AN284),"Liquidado",IF(ISNUMBER(J284),"Cedido",IF(AN284="No aplica","Terminado (no se liquida)",IF(AJ284="Terminación anticipada",AJ284,IF(AND(AJ284="Terminación anticipada",I284&lt;&gt;"Otro",AN284=""),"Terminado en proceso de liquidación",IF(AND(TODAY()&gt;AH284,I284="Otro",AN284=""),"Terminado en proceso de liquidación",IF(AND(TODAY()&gt;AH284,I284="Orden de compra"),"Terminado (Orden de compra)",IF(TODAY()&gt;AH284,"Terminado (no se liquida)",IF(TODAY()&lt;=AH284,"En ejecución","En elaboración"))))))))))))</f>
        <v>Terminado (no se liquida)</v>
      </c>
      <c r="X284" s="57" t="s">
        <v>5580</v>
      </c>
      <c r="Y284" t="s">
        <v>2762</v>
      </c>
      <c r="Z284" s="57" t="s">
        <v>2763</v>
      </c>
      <c r="AA284" s="57" t="s">
        <v>161</v>
      </c>
      <c r="AB284" s="61">
        <v>45387</v>
      </c>
      <c r="AC284" s="61">
        <v>45391</v>
      </c>
      <c r="AD284" s="61">
        <v>45458</v>
      </c>
      <c r="AE284" s="61" t="str">
        <f t="shared" si="40"/>
        <v>2 meses 7 días.</v>
      </c>
      <c r="AF284" s="61">
        <v>45543</v>
      </c>
      <c r="AG284" s="61" t="str">
        <f t="shared" si="38"/>
        <v>2 meses 24 días.</v>
      </c>
      <c r="AH284" s="61">
        <v>45543</v>
      </c>
      <c r="AI284" s="61" t="str">
        <f t="shared" si="36"/>
        <v xml:space="preserve">5 meses </v>
      </c>
      <c r="AJ284" s="61" t="str">
        <f t="shared" si="41"/>
        <v>Término Ok</v>
      </c>
      <c r="AK284" s="57"/>
      <c r="AL284" s="57"/>
      <c r="AM284" s="56"/>
      <c r="AN284" s="61"/>
    </row>
    <row r="285" spans="1:40">
      <c r="A285" s="62">
        <v>2024</v>
      </c>
      <c r="B285" s="56" t="str">
        <f t="shared" si="37"/>
        <v>261-2024</v>
      </c>
      <c r="C285" s="56">
        <v>102507</v>
      </c>
      <c r="D285" s="56" t="s">
        <v>57</v>
      </c>
      <c r="E285" s="57" t="s">
        <v>2746</v>
      </c>
      <c r="F285" s="57" t="s">
        <v>2747</v>
      </c>
      <c r="G285" s="63" t="s">
        <v>97</v>
      </c>
      <c r="H285" s="57" t="s">
        <v>1168</v>
      </c>
      <c r="I285" s="57" t="s">
        <v>1169</v>
      </c>
      <c r="J285" s="61"/>
      <c r="K285" s="64"/>
      <c r="L285" s="57" t="s">
        <v>2748</v>
      </c>
      <c r="M285" s="56">
        <v>1979</v>
      </c>
      <c r="N285" s="157">
        <v>20200000</v>
      </c>
      <c r="O285" s="64">
        <v>0</v>
      </c>
      <c r="P285" s="64">
        <v>0</v>
      </c>
      <c r="Q285" s="157">
        <f t="shared" si="39"/>
        <v>20200000</v>
      </c>
      <c r="R285" s="64">
        <v>5050000</v>
      </c>
      <c r="S285" s="64"/>
      <c r="T285" s="64"/>
      <c r="U285" s="103">
        <v>1</v>
      </c>
      <c r="V285" s="60" t="s">
        <v>1171</v>
      </c>
      <c r="W285" s="57" t="str">
        <f ca="1">IF(AB285="","En elaboración",IF(AC285="Sin iniciar","Suscrito",IF(AK285="Suspendido",AK285,IF(ISNUMBER(AN285),"Liquidado",IF(ISNUMBER(J285),"Cedido",IF(AN285="No aplica","Terminado (no se liquida)",IF(AJ285="Terminación anticipada",AJ285,IF(AND(AJ285="Terminación anticipada",I285&lt;&gt;"Otro",AN285=""),"Terminado en proceso de liquidación",IF(AND(TODAY()&gt;AH285,I285="Otro",AN285=""),"Terminado en proceso de liquidación",IF(AND(TODAY()&gt;AH285,I285="Orden de compra"),"Terminado (Orden de compra)",IF(TODAY()&gt;AH285,"Terminado (no se liquida)",IF(TODAY()&lt;=AH285,"En ejecución","En elaboración"))))))))))))</f>
        <v>Terminado (no se liquida)</v>
      </c>
      <c r="X285" s="57" t="s">
        <v>5581</v>
      </c>
      <c r="Y285" s="57" t="s">
        <v>2750</v>
      </c>
      <c r="Z285" s="57" t="s">
        <v>2751</v>
      </c>
      <c r="AA285" s="57" t="s">
        <v>2752</v>
      </c>
      <c r="AB285" s="61">
        <v>45387</v>
      </c>
      <c r="AC285" s="61">
        <v>45391</v>
      </c>
      <c r="AD285" s="61">
        <v>45458</v>
      </c>
      <c r="AE285" s="61" t="str">
        <f t="shared" si="40"/>
        <v>2 meses 7 días.</v>
      </c>
      <c r="AF285" s="61">
        <v>45573</v>
      </c>
      <c r="AG285" s="61" t="str">
        <f t="shared" si="38"/>
        <v>3 meses 23 días.</v>
      </c>
      <c r="AH285" s="61">
        <v>45573</v>
      </c>
      <c r="AI285" s="61" t="str">
        <f t="shared" si="36"/>
        <v xml:space="preserve">6 meses </v>
      </c>
      <c r="AJ285" s="61" t="str">
        <f t="shared" si="41"/>
        <v>Término Ok</v>
      </c>
      <c r="AK285" s="57"/>
      <c r="AL285" s="57"/>
      <c r="AM285" s="56"/>
      <c r="AN285" s="61"/>
    </row>
    <row r="286" spans="1:40">
      <c r="A286" s="62">
        <v>2024</v>
      </c>
      <c r="B286" s="56" t="str">
        <f t="shared" si="37"/>
        <v>262-2024</v>
      </c>
      <c r="C286" s="56">
        <v>102467</v>
      </c>
      <c r="D286" s="56" t="s">
        <v>57</v>
      </c>
      <c r="E286" s="57" t="s">
        <v>2734</v>
      </c>
      <c r="F286" s="57" t="s">
        <v>2735</v>
      </c>
      <c r="G286" s="63" t="s">
        <v>97</v>
      </c>
      <c r="H286" s="57" t="s">
        <v>1168</v>
      </c>
      <c r="I286" s="57" t="s">
        <v>1211</v>
      </c>
      <c r="J286" s="61"/>
      <c r="K286" s="64"/>
      <c r="L286" s="57" t="s">
        <v>2736</v>
      </c>
      <c r="M286" s="56">
        <v>1979</v>
      </c>
      <c r="N286" s="157">
        <v>10200000</v>
      </c>
      <c r="O286" s="64">
        <v>2550000</v>
      </c>
      <c r="P286" s="64">
        <v>0</v>
      </c>
      <c r="Q286" s="157">
        <f t="shared" si="39"/>
        <v>12750000</v>
      </c>
      <c r="R286" s="64">
        <v>2550000</v>
      </c>
      <c r="S286" s="64"/>
      <c r="T286" s="64"/>
      <c r="U286" s="103">
        <v>1</v>
      </c>
      <c r="V286" s="60" t="s">
        <v>1171</v>
      </c>
      <c r="W286" s="57" t="str">
        <f ca="1">IF(AB286="","En elaboración",IF(AC286="Sin iniciar","Suscrito",IF(AK286="Suspendido",AK286,IF(ISNUMBER(AN286),"Liquidado",IF(ISNUMBER(J286),"Cedido",IF(AN286="No aplica","Terminado (no se liquida)",IF(AJ286="Terminación anticipada",AJ286,IF(AND(AJ286="Terminación anticipada",I286&lt;&gt;"Otro",AN286=""),"Terminado en proceso de liquidación",IF(AND(TODAY()&gt;AH286,I286="Otro",AN286=""),"Terminado en proceso de liquidación",IF(AND(TODAY()&gt;AH286,I286="Orden de compra"),"Terminado (Orden de compra)",IF(TODAY()&gt;AH286,"Terminado (no se liquida)",IF(TODAY()&lt;=AH286,"En ejecución","En elaboración"))))))))))))</f>
        <v>Terminado (no se liquida)</v>
      </c>
      <c r="X286" s="57" t="s">
        <v>5582</v>
      </c>
      <c r="Y286" s="57" t="s">
        <v>2738</v>
      </c>
      <c r="Z286" s="57" t="s">
        <v>2739</v>
      </c>
      <c r="AA286" s="57" t="s">
        <v>2740</v>
      </c>
      <c r="AB286" s="61">
        <v>45387</v>
      </c>
      <c r="AC286" s="61">
        <v>45393</v>
      </c>
      <c r="AD286" s="61">
        <v>45458</v>
      </c>
      <c r="AE286" s="61" t="str">
        <f t="shared" si="40"/>
        <v>2 meses 5 días.</v>
      </c>
      <c r="AF286" s="61">
        <v>45545</v>
      </c>
      <c r="AG286" s="61" t="str">
        <f t="shared" si="38"/>
        <v>2 meses 26 días.</v>
      </c>
      <c r="AH286" s="61">
        <v>45545</v>
      </c>
      <c r="AI286" s="61" t="str">
        <f t="shared" ref="AI286:AI317" si="42">IF(AC286="Sin iniciar","",IF(DATEDIF(AC286,AH286+1-AM286,"y")=0,"",DATEDIF(AC286,AH286+1-AM286,"y")&amp;" años ")&amp;IF(DATEDIF(AC286,AH286+1-AM286,"ym")=0,"",DATEDIF(AC286,AH286+1-AM286,"ym")&amp;" meses ")&amp;IF(DATEDIF(AC286,AH286+1-AM286,"md")=0,"",DATEDIF(AC286,AH286+1-AM286,"md")&amp;" días."))</f>
        <v xml:space="preserve">5 meses </v>
      </c>
      <c r="AJ286" s="61" t="str">
        <f t="shared" si="41"/>
        <v>Término Ok</v>
      </c>
      <c r="AK286" s="57"/>
      <c r="AL286" s="57"/>
      <c r="AM286" s="56"/>
      <c r="AN286" s="61"/>
    </row>
    <row r="287" spans="1:40">
      <c r="A287" s="62">
        <v>2024</v>
      </c>
      <c r="B287" s="56" t="str">
        <f t="shared" ref="B287:B312" si="43">LEFT(E287,8)</f>
        <v>263-2024</v>
      </c>
      <c r="C287" s="56">
        <v>102509</v>
      </c>
      <c r="D287" s="56" t="s">
        <v>57</v>
      </c>
      <c r="E287" s="57" t="s">
        <v>2723</v>
      </c>
      <c r="F287" s="57" t="s">
        <v>2724</v>
      </c>
      <c r="G287" s="63" t="s">
        <v>97</v>
      </c>
      <c r="H287" s="57" t="s">
        <v>1168</v>
      </c>
      <c r="I287" s="57" t="s">
        <v>1169</v>
      </c>
      <c r="J287" s="61"/>
      <c r="K287" s="64"/>
      <c r="L287" s="57" t="s">
        <v>2725</v>
      </c>
      <c r="M287" s="56">
        <v>1979</v>
      </c>
      <c r="N287" s="157">
        <v>20200000</v>
      </c>
      <c r="O287" s="64">
        <v>0</v>
      </c>
      <c r="P287" s="64">
        <v>0</v>
      </c>
      <c r="Q287" s="157">
        <f t="shared" si="39"/>
        <v>20200000</v>
      </c>
      <c r="R287" s="64">
        <v>5050000</v>
      </c>
      <c r="S287" s="64"/>
      <c r="T287" s="64"/>
      <c r="U287" s="103">
        <v>5</v>
      </c>
      <c r="V287" s="60" t="s">
        <v>1171</v>
      </c>
      <c r="W287" s="57" t="str">
        <f ca="1">IF(AB287="","En elaboración",IF(AC287="Sin iniciar","Suscrito",IF(AK287="Suspendido",AK287,IF(ISNUMBER(AN287),"Liquidado",IF(ISNUMBER(J287),"Cedido",IF(AN287="No aplica","Terminado (no se liquida)",IF(AJ287="Terminación anticipada",AJ287,IF(AND(AJ287="Terminación anticipada",I287&lt;&gt;"Otro",AN287=""),"Terminado en proceso de liquidación",IF(AND(TODAY()&gt;AH287,I287="Otro",AN287=""),"Terminado en proceso de liquidación",IF(AND(TODAY()&gt;AH287,I287="Orden de compra"),"Terminado (Orden de compra)",IF(TODAY()&gt;AH287,"Terminado (no se liquida)",IF(TODAY()&lt;=AH287,"En ejecución","En elaboración"))))))))))))</f>
        <v>Terminado (no se liquida)</v>
      </c>
      <c r="X287" s="57"/>
      <c r="Y287" s="57" t="s">
        <v>2726</v>
      </c>
      <c r="Z287" s="57" t="s">
        <v>2727</v>
      </c>
      <c r="AA287" s="57" t="s">
        <v>1451</v>
      </c>
      <c r="AB287" s="61">
        <v>45387</v>
      </c>
      <c r="AC287" s="72">
        <v>45393</v>
      </c>
      <c r="AD287" s="61">
        <v>45458</v>
      </c>
      <c r="AE287" s="61" t="str">
        <f t="shared" si="40"/>
        <v>2 meses 5 días.</v>
      </c>
      <c r="AF287" s="61">
        <v>45458</v>
      </c>
      <c r="AG287" s="61" t="str">
        <f t="shared" si="38"/>
        <v/>
      </c>
      <c r="AH287" s="61">
        <v>45458</v>
      </c>
      <c r="AI287" s="61" t="str">
        <f t="shared" si="42"/>
        <v>2 meses 5 días.</v>
      </c>
      <c r="AJ287" s="61" t="str">
        <f t="shared" si="41"/>
        <v>Término Ok</v>
      </c>
      <c r="AK287" s="57"/>
      <c r="AL287" s="57"/>
      <c r="AM287" s="56"/>
      <c r="AN287" s="61"/>
    </row>
    <row r="288" spans="1:40">
      <c r="A288" s="62">
        <v>2024</v>
      </c>
      <c r="B288" s="56" t="str">
        <f t="shared" si="43"/>
        <v>264-2024</v>
      </c>
      <c r="C288" s="56">
        <v>102516</v>
      </c>
      <c r="D288" s="56" t="s">
        <v>57</v>
      </c>
      <c r="E288" s="57" t="s">
        <v>2711</v>
      </c>
      <c r="F288" s="57" t="s">
        <v>2712</v>
      </c>
      <c r="G288" s="63" t="s">
        <v>97</v>
      </c>
      <c r="H288" s="57" t="s">
        <v>1168</v>
      </c>
      <c r="I288" s="57" t="s">
        <v>1169</v>
      </c>
      <c r="J288" s="61"/>
      <c r="K288" s="64"/>
      <c r="L288" s="57" t="s">
        <v>2713</v>
      </c>
      <c r="M288" s="56">
        <v>1979</v>
      </c>
      <c r="N288" s="157">
        <v>20200000</v>
      </c>
      <c r="O288" s="64">
        <v>0</v>
      </c>
      <c r="P288" s="64">
        <v>0</v>
      </c>
      <c r="Q288" s="157">
        <f t="shared" si="39"/>
        <v>20200000</v>
      </c>
      <c r="R288" s="64">
        <v>5050000</v>
      </c>
      <c r="S288" s="64"/>
      <c r="T288" s="64"/>
      <c r="U288" s="103">
        <v>5</v>
      </c>
      <c r="V288" s="60" t="s">
        <v>1171</v>
      </c>
      <c r="W288" s="57" t="str">
        <f ca="1">IF(AB288="","En elaboración",IF(AC288="Sin iniciar","Suscrito",IF(AK288="Suspendido",AK288,IF(ISNUMBER(AN288),"Liquidado",IF(ISNUMBER(J288),"Cedido",IF(AN288="No aplica","Terminado (no se liquida)",IF(AJ288="Terminación anticipada",AJ288,IF(AND(AJ288="Terminación anticipada",I288&lt;&gt;"Otro",AN288=""),"Terminado en proceso de liquidación",IF(AND(TODAY()&gt;AH288,I288="Otro",AN288=""),"Terminado en proceso de liquidación",IF(AND(TODAY()&gt;AH288,I288="Orden de compra"),"Terminado (Orden de compra)",IF(TODAY()&gt;AH288,"Terminado (no se liquida)",IF(TODAY()&lt;=AH288,"En ejecución","En elaboración"))))))))))))</f>
        <v>Terminado (no se liquida)</v>
      </c>
      <c r="X288" s="57" t="s">
        <v>5583</v>
      </c>
      <c r="Y288" s="57" t="s">
        <v>2714</v>
      </c>
      <c r="Z288" s="57" t="s">
        <v>2715</v>
      </c>
      <c r="AA288" s="57" t="s">
        <v>1451</v>
      </c>
      <c r="AB288" s="61">
        <v>45391</v>
      </c>
      <c r="AC288" s="72">
        <v>45397</v>
      </c>
      <c r="AD288" s="61">
        <v>45458</v>
      </c>
      <c r="AE288" s="61" t="str">
        <f t="shared" si="40"/>
        <v>2 meses 1 días.</v>
      </c>
      <c r="AF288" s="61">
        <v>45519</v>
      </c>
      <c r="AG288" s="61" t="str">
        <f t="shared" si="38"/>
        <v xml:space="preserve">2 meses </v>
      </c>
      <c r="AH288" s="61">
        <v>45519</v>
      </c>
      <c r="AI288" s="61" t="str">
        <f t="shared" si="42"/>
        <v>4 meses 1 días.</v>
      </c>
      <c r="AJ288" s="61" t="str">
        <f t="shared" si="41"/>
        <v>Término Ok</v>
      </c>
      <c r="AK288" s="57"/>
      <c r="AL288" s="57"/>
      <c r="AM288" s="56"/>
      <c r="AN288" s="61"/>
    </row>
    <row r="289" spans="1:40">
      <c r="A289" s="62">
        <v>2024</v>
      </c>
      <c r="B289" s="56" t="str">
        <f t="shared" si="43"/>
        <v>265-2024</v>
      </c>
      <c r="C289" s="56">
        <v>102398</v>
      </c>
      <c r="D289" s="56" t="s">
        <v>57</v>
      </c>
      <c r="E289" s="57" t="s">
        <v>2699</v>
      </c>
      <c r="F289" s="57" t="s">
        <v>2700</v>
      </c>
      <c r="G289" s="63" t="s">
        <v>97</v>
      </c>
      <c r="H289" s="57" t="s">
        <v>1168</v>
      </c>
      <c r="I289" s="57" t="s">
        <v>1211</v>
      </c>
      <c r="J289" s="61"/>
      <c r="K289" s="64"/>
      <c r="L289" s="63" t="s">
        <v>2701</v>
      </c>
      <c r="M289" s="56">
        <v>1953</v>
      </c>
      <c r="N289" s="158">
        <v>16000000</v>
      </c>
      <c r="O289" s="64">
        <v>4000000</v>
      </c>
      <c r="P289" s="64">
        <v>0</v>
      </c>
      <c r="Q289" s="157">
        <f t="shared" si="39"/>
        <v>20000000</v>
      </c>
      <c r="R289" s="64">
        <v>4000000</v>
      </c>
      <c r="S289" s="64"/>
      <c r="T289" s="64"/>
      <c r="U289" s="103">
        <v>1</v>
      </c>
      <c r="V289" s="60" t="s">
        <v>1171</v>
      </c>
      <c r="W289" s="57" t="str">
        <f ca="1">IF(AB289="","En elaboración",IF(AC289="Sin iniciar","Suscrito",IF(AK289="Suspendido",AK289,IF(ISNUMBER(AN289),"Liquidado",IF(ISNUMBER(J289),"Cedido",IF(AN289="No aplica","Terminado (no se liquida)",IF(AJ289="Terminación anticipada",AJ289,IF(AND(AJ289="Terminación anticipada",I289&lt;&gt;"Otro",AN289=""),"Terminado en proceso de liquidación",IF(AND(TODAY()&gt;AH289,I289="Otro",AN289=""),"Terminado en proceso de liquidación",IF(AND(TODAY()&gt;AH289,I289="Orden de compra"),"Terminado (Orden de compra)",IF(TODAY()&gt;AH289,"Terminado (no se liquida)",IF(TODAY()&lt;=AH289,"En ejecución","En elaboración"))))))))))))</f>
        <v>Terminado (no se liquida)</v>
      </c>
      <c r="X289" s="57" t="s">
        <v>5584</v>
      </c>
      <c r="Y289" s="57" t="s">
        <v>2702</v>
      </c>
      <c r="Z289" s="57" t="s">
        <v>2703</v>
      </c>
      <c r="AA289" s="57" t="s">
        <v>633</v>
      </c>
      <c r="AB289" s="61">
        <v>45392</v>
      </c>
      <c r="AC289" s="72">
        <v>45397</v>
      </c>
      <c r="AD289" s="61">
        <v>45458</v>
      </c>
      <c r="AE289" s="61" t="str">
        <f t="shared" si="40"/>
        <v>2 meses 1 días.</v>
      </c>
      <c r="AF289" s="61">
        <v>45548</v>
      </c>
      <c r="AG289" s="61" t="str">
        <f t="shared" si="38"/>
        <v>2 meses 29 días.</v>
      </c>
      <c r="AH289" s="61">
        <v>45548</v>
      </c>
      <c r="AI289" s="61" t="str">
        <f t="shared" si="42"/>
        <v>4 meses 30 días.</v>
      </c>
      <c r="AJ289" s="61" t="str">
        <f t="shared" si="41"/>
        <v>Término Ok</v>
      </c>
      <c r="AK289" s="57"/>
      <c r="AL289" s="57"/>
      <c r="AM289" s="56"/>
      <c r="AN289" s="61"/>
    </row>
    <row r="290" spans="1:40">
      <c r="A290" s="62">
        <v>2024</v>
      </c>
      <c r="B290" s="56" t="str">
        <f t="shared" si="43"/>
        <v>266-2024</v>
      </c>
      <c r="C290" s="56">
        <v>102490</v>
      </c>
      <c r="D290" s="56" t="s">
        <v>57</v>
      </c>
      <c r="E290" s="57" t="s">
        <v>2690</v>
      </c>
      <c r="F290" s="57" t="s">
        <v>2691</v>
      </c>
      <c r="G290" s="63" t="s">
        <v>97</v>
      </c>
      <c r="H290" s="57" t="s">
        <v>1168</v>
      </c>
      <c r="I290" s="57" t="s">
        <v>1169</v>
      </c>
      <c r="J290" s="61"/>
      <c r="K290" s="64"/>
      <c r="L290" s="57" t="s">
        <v>2692</v>
      </c>
      <c r="M290" s="56">
        <v>1979</v>
      </c>
      <c r="N290" s="157">
        <v>20200000</v>
      </c>
      <c r="O290" s="64">
        <v>0</v>
      </c>
      <c r="P290" s="64">
        <v>0</v>
      </c>
      <c r="Q290" s="157">
        <f t="shared" si="39"/>
        <v>20200000</v>
      </c>
      <c r="R290" s="64">
        <v>5050000</v>
      </c>
      <c r="S290" s="64"/>
      <c r="T290" s="64"/>
      <c r="U290" s="103">
        <v>5</v>
      </c>
      <c r="V290" s="60" t="s">
        <v>1171</v>
      </c>
      <c r="W290" s="57" t="str">
        <f ca="1">IF(AB290="","En elaboración",IF(AC290="Sin iniciar","Suscrito",IF(AK290="Suspendido",AK290,IF(ISNUMBER(AN290),"Liquidado",IF(ISNUMBER(J290),"Cedido",IF(AN290="No aplica","Terminado (no se liquida)",IF(AJ290="Terminación anticipada",AJ290,IF(AND(AJ290="Terminación anticipada",I290&lt;&gt;"Otro",AN290=""),"Terminado en proceso de liquidación",IF(AND(TODAY()&gt;AH290,I290="Otro",AN290=""),"Terminado en proceso de liquidación",IF(AND(TODAY()&gt;AH290,I290="Orden de compra"),"Terminado (Orden de compra)",IF(TODAY()&gt;AH290,"Terminado (no se liquida)",IF(TODAY()&lt;=AH290,"En ejecución","En elaboración"))))))))))))</f>
        <v>Terminado (no se liquida)</v>
      </c>
      <c r="X290" s="57"/>
      <c r="Y290" t="s">
        <v>2340</v>
      </c>
      <c r="Z290" s="57" t="s">
        <v>2693</v>
      </c>
      <c r="AA290" s="57" t="s">
        <v>2373</v>
      </c>
      <c r="AB290" s="61">
        <v>45391</v>
      </c>
      <c r="AC290" s="72">
        <v>45399</v>
      </c>
      <c r="AD290" s="61">
        <v>45458</v>
      </c>
      <c r="AE290" s="61" t="str">
        <f t="shared" si="40"/>
        <v>1 meses 30 días.</v>
      </c>
      <c r="AF290" s="61">
        <v>45458</v>
      </c>
      <c r="AG290" s="61" t="str">
        <f t="shared" si="38"/>
        <v/>
      </c>
      <c r="AH290" s="61">
        <v>45458</v>
      </c>
      <c r="AI290" s="61" t="str">
        <f t="shared" si="42"/>
        <v>1 meses 30 días.</v>
      </c>
      <c r="AJ290" s="61" t="str">
        <f t="shared" si="41"/>
        <v>Término Ok</v>
      </c>
      <c r="AK290" s="57"/>
      <c r="AL290" s="57"/>
      <c r="AM290" s="56"/>
      <c r="AN290" s="61"/>
    </row>
    <row r="291" spans="1:40">
      <c r="A291" s="62">
        <v>2024</v>
      </c>
      <c r="B291" s="56" t="str">
        <f t="shared" si="43"/>
        <v>267-2024</v>
      </c>
      <c r="C291" s="56">
        <v>102217</v>
      </c>
      <c r="D291" s="56" t="s">
        <v>57</v>
      </c>
      <c r="E291" s="57" t="s">
        <v>2680</v>
      </c>
      <c r="F291" s="57" t="s">
        <v>2681</v>
      </c>
      <c r="G291" s="63" t="s">
        <v>97</v>
      </c>
      <c r="H291" s="57" t="s">
        <v>1168</v>
      </c>
      <c r="I291" s="57" t="s">
        <v>1211</v>
      </c>
      <c r="J291" s="61"/>
      <c r="K291" s="64"/>
      <c r="L291" s="57" t="s">
        <v>2682</v>
      </c>
      <c r="M291" s="56">
        <v>1979</v>
      </c>
      <c r="N291" s="158">
        <v>10200000</v>
      </c>
      <c r="O291" s="64">
        <v>0</v>
      </c>
      <c r="P291" s="64">
        <v>0</v>
      </c>
      <c r="Q291" s="157">
        <f t="shared" si="39"/>
        <v>10200000</v>
      </c>
      <c r="R291" s="64">
        <v>2550000</v>
      </c>
      <c r="S291" s="64"/>
      <c r="T291" s="64"/>
      <c r="U291" s="103">
        <v>1</v>
      </c>
      <c r="V291" s="60" t="s">
        <v>1171</v>
      </c>
      <c r="W291" s="57" t="str">
        <f ca="1">IF(AB291="","En elaboración",IF(AC291="Sin iniciar","Suscrito",IF(AK291="Suspendido",AK291,IF(ISNUMBER(AN291),"Liquidado",IF(ISNUMBER(J291),"Cedido",IF(AN291="No aplica","Terminado (no se liquida)",IF(AJ291="Terminación anticipada",AJ291,IF(AND(AJ291="Terminación anticipada",I291&lt;&gt;"Otro",AN291=""),"Terminado en proceso de liquidación",IF(AND(TODAY()&gt;AH291,I291="Otro",AN291=""),"Terminado en proceso de liquidación",IF(AND(TODAY()&gt;AH291,I291="Orden de compra"),"Terminado (Orden de compra)",IF(TODAY()&gt;AH291,"Terminado (no se liquida)",IF(TODAY()&lt;=AH291,"En ejecución","En elaboración"))))))))))))</f>
        <v>Terminado (no se liquida)</v>
      </c>
      <c r="X291" s="57"/>
      <c r="Y291" t="s">
        <v>2683</v>
      </c>
      <c r="Z291" s="57" t="s">
        <v>2684</v>
      </c>
      <c r="AA291" s="57" t="s">
        <v>2685</v>
      </c>
      <c r="AB291" s="61">
        <v>45393</v>
      </c>
      <c r="AC291" s="73">
        <v>45400</v>
      </c>
      <c r="AD291" s="89">
        <v>45458</v>
      </c>
      <c r="AE291" s="61" t="str">
        <f t="shared" si="40"/>
        <v>1 meses 29 días.</v>
      </c>
      <c r="AF291" s="89">
        <v>45458</v>
      </c>
      <c r="AG291" s="61" t="str">
        <f t="shared" si="38"/>
        <v/>
      </c>
      <c r="AH291" s="89">
        <v>45458</v>
      </c>
      <c r="AI291" s="61" t="str">
        <f t="shared" si="42"/>
        <v>1 meses 29 días.</v>
      </c>
      <c r="AJ291" s="61" t="str">
        <f t="shared" si="41"/>
        <v>Término Ok</v>
      </c>
      <c r="AK291" s="57"/>
      <c r="AM291" s="56"/>
      <c r="AN291" s="61"/>
    </row>
    <row r="292" spans="1:40">
      <c r="A292" s="62">
        <v>2024</v>
      </c>
      <c r="B292" s="56" t="str">
        <f t="shared" si="43"/>
        <v>268-2024</v>
      </c>
      <c r="C292" s="56">
        <v>106186</v>
      </c>
      <c r="D292" s="56" t="s">
        <v>57</v>
      </c>
      <c r="E292" s="57" t="s">
        <v>2671</v>
      </c>
      <c r="F292" s="57" t="s">
        <v>2672</v>
      </c>
      <c r="G292" s="63" t="s">
        <v>97</v>
      </c>
      <c r="H292" s="57" t="s">
        <v>1168</v>
      </c>
      <c r="I292" s="57" t="s">
        <v>1211</v>
      </c>
      <c r="J292" s="61"/>
      <c r="K292" s="64"/>
      <c r="L292" s="57" t="s">
        <v>2673</v>
      </c>
      <c r="M292" s="56">
        <v>2032</v>
      </c>
      <c r="N292" s="157">
        <v>7650000</v>
      </c>
      <c r="O292" s="64">
        <f>1190000+2635000</f>
        <v>3825000</v>
      </c>
      <c r="P292" s="64">
        <v>0</v>
      </c>
      <c r="Q292" s="157">
        <f t="shared" si="39"/>
        <v>11475000</v>
      </c>
      <c r="R292" s="64">
        <v>2550000</v>
      </c>
      <c r="S292" s="64"/>
      <c r="T292" s="64"/>
      <c r="U292" s="103">
        <v>5</v>
      </c>
      <c r="V292" s="60" t="s">
        <v>1171</v>
      </c>
      <c r="W292" s="57" t="str">
        <f ca="1">IF(AB292="","En elaboración",IF(AC292="Sin iniciar","Suscrito",IF(AK292="Suspendido",AK292,IF(ISNUMBER(AN292),"Liquidado",IF(ISNUMBER(J292),"Cedido",IF(AN292="No aplica","Terminado (no se liquida)",IF(AJ292="Terminación anticipada",AJ292,IF(AND(AJ292="Terminación anticipada",I292&lt;&gt;"Otro",AN292=""),"Terminado en proceso de liquidación",IF(AND(TODAY()&gt;AH292,I292="Otro",AN292=""),"Terminado en proceso de liquidación",IF(AND(TODAY()&gt;AH292,I292="Orden de compra"),"Terminado (Orden de compra)",IF(TODAY()&gt;AH292,"Terminado (no se liquida)",IF(TODAY()&lt;=AH292,"En ejecución","En elaboración"))))))))))))</f>
        <v>Terminado (no se liquida)</v>
      </c>
      <c r="X292" s="57" t="s">
        <v>5585</v>
      </c>
      <c r="Y292" s="57" t="s">
        <v>2362</v>
      </c>
      <c r="Z292" s="57" t="s">
        <v>2674</v>
      </c>
      <c r="AA292" s="57" t="s">
        <v>547</v>
      </c>
      <c r="AB292" s="61">
        <v>45392</v>
      </c>
      <c r="AC292" s="72">
        <v>45399</v>
      </c>
      <c r="AD292" s="61">
        <v>45458</v>
      </c>
      <c r="AE292" s="61" t="str">
        <f t="shared" si="40"/>
        <v>1 meses 30 días.</v>
      </c>
      <c r="AF292" s="61">
        <v>45535</v>
      </c>
      <c r="AG292" s="61" t="str">
        <f t="shared" si="38"/>
        <v>2 meses 16 días.</v>
      </c>
      <c r="AH292" s="61">
        <v>45535</v>
      </c>
      <c r="AI292" s="61" t="str">
        <f t="shared" si="42"/>
        <v>4 meses 15 días.</v>
      </c>
      <c r="AJ292" s="61" t="str">
        <f t="shared" si="41"/>
        <v>Término Ok</v>
      </c>
      <c r="AK292" s="57"/>
      <c r="AL292" s="57"/>
      <c r="AM292" s="56"/>
      <c r="AN292" s="61"/>
    </row>
    <row r="293" spans="1:40">
      <c r="A293" s="62">
        <v>2024</v>
      </c>
      <c r="B293" s="56" t="str">
        <f t="shared" si="43"/>
        <v>269-2024</v>
      </c>
      <c r="C293" s="56">
        <v>102694</v>
      </c>
      <c r="D293" s="56" t="s">
        <v>57</v>
      </c>
      <c r="E293" s="57" t="s">
        <v>2661</v>
      </c>
      <c r="F293" s="57" t="s">
        <v>2662</v>
      </c>
      <c r="G293" s="63" t="s">
        <v>97</v>
      </c>
      <c r="H293" s="57" t="s">
        <v>1168</v>
      </c>
      <c r="I293" s="57" t="s">
        <v>1211</v>
      </c>
      <c r="J293" s="61"/>
      <c r="K293" s="64"/>
      <c r="L293" s="57" t="s">
        <v>2663</v>
      </c>
      <c r="M293" s="56">
        <v>1953</v>
      </c>
      <c r="N293" s="157">
        <v>12000000</v>
      </c>
      <c r="O293" s="64">
        <v>0</v>
      </c>
      <c r="P293" s="64">
        <v>0</v>
      </c>
      <c r="Q293" s="157">
        <f t="shared" si="39"/>
        <v>12000000</v>
      </c>
      <c r="R293" s="64">
        <v>4000000</v>
      </c>
      <c r="S293" s="64"/>
      <c r="T293" s="64"/>
      <c r="U293" s="103">
        <v>1</v>
      </c>
      <c r="V293" s="64" t="s">
        <v>1171</v>
      </c>
      <c r="W293" s="57" t="str">
        <f ca="1">IF(AB293="","En elaboración",IF(AC293="Sin iniciar","Suscrito",IF(AK293="Suspendido",AK293,IF(ISNUMBER(AN293),"Liquidado",IF(ISNUMBER(J293),"Cedido",IF(AN293="No aplica","Terminado (no se liquida)",IF(AJ293="Terminación anticipada",AJ293,IF(AND(AJ293="Terminación anticipada",I293&lt;&gt;"Otro",AN293=""),"Terminado en proceso de liquidación",IF(AND(TODAY()&gt;AH293,I293="Otro",AN293=""),"Terminado en proceso de liquidación",IF(AND(TODAY()&gt;AH293,I293="Orden de compra"),"Terminado (Orden de compra)",IF(TODAY()&gt;AH293,"Terminado (no se liquida)",IF(TODAY()&lt;=AH293,"En ejecución","En elaboración"))))))))))))</f>
        <v>Terminado (no se liquida)</v>
      </c>
      <c r="X293" s="57"/>
      <c r="Y293" s="57" t="s">
        <v>2664</v>
      </c>
      <c r="Z293" s="57" t="s">
        <v>2665</v>
      </c>
      <c r="AA293" s="57" t="s">
        <v>633</v>
      </c>
      <c r="AB293" s="61">
        <v>45393</v>
      </c>
      <c r="AC293" s="72">
        <v>45399</v>
      </c>
      <c r="AD293" s="61">
        <v>45458</v>
      </c>
      <c r="AE293" s="61" t="str">
        <f t="shared" si="40"/>
        <v>1 meses 30 días.</v>
      </c>
      <c r="AF293" s="61">
        <v>45458</v>
      </c>
      <c r="AG293" s="61" t="str">
        <f t="shared" si="38"/>
        <v/>
      </c>
      <c r="AH293" s="61">
        <v>45458</v>
      </c>
      <c r="AI293" s="61" t="str">
        <f t="shared" si="42"/>
        <v>1 meses 30 días.</v>
      </c>
      <c r="AJ293" s="61" t="str">
        <f t="shared" si="41"/>
        <v>Término Ok</v>
      </c>
      <c r="AK293" s="57"/>
      <c r="AL293" s="57"/>
      <c r="AM293" s="56"/>
      <c r="AN293" s="61"/>
    </row>
    <row r="294" spans="1:40">
      <c r="A294" s="62">
        <v>2024</v>
      </c>
      <c r="B294" s="56" t="str">
        <f t="shared" si="43"/>
        <v>270-2024</v>
      </c>
      <c r="C294" s="56" t="s">
        <v>77</v>
      </c>
      <c r="D294" s="56" t="s">
        <v>57</v>
      </c>
      <c r="E294" s="57" t="s">
        <v>5586</v>
      </c>
      <c r="F294" s="57" t="s">
        <v>5587</v>
      </c>
      <c r="G294" s="63" t="s">
        <v>97</v>
      </c>
      <c r="H294" s="57" t="s">
        <v>250</v>
      </c>
      <c r="I294" s="57" t="s">
        <v>62</v>
      </c>
      <c r="J294" s="61"/>
      <c r="K294" s="64"/>
      <c r="L294" s="57" t="s">
        <v>5588</v>
      </c>
      <c r="M294" s="56" t="s">
        <v>65</v>
      </c>
      <c r="N294" s="157">
        <v>0</v>
      </c>
      <c r="O294" s="64">
        <v>0</v>
      </c>
      <c r="P294" s="64">
        <v>0</v>
      </c>
      <c r="Q294" s="157">
        <f t="shared" si="39"/>
        <v>0</v>
      </c>
      <c r="R294" s="64" t="s">
        <v>66</v>
      </c>
      <c r="S294" s="64"/>
      <c r="T294" s="64"/>
      <c r="U294" s="103" t="s">
        <v>77</v>
      </c>
      <c r="V294" s="64" t="s">
        <v>101</v>
      </c>
      <c r="W294" s="57" t="str">
        <f ca="1">IF(AB294="","En elaboración",IF(AC294="Sin iniciar","Suscrito",IF(AK294="Suspendido",AK294,IF(ISNUMBER(AN294),"Liquidado",IF(ISNUMBER(J294),"Cedido",IF(AN294="No aplica","Terminado (no se liquida)",IF(AJ294="Terminación anticipada",AJ294,IF(AND(AJ294="Terminación anticipada",I294&lt;&gt;"Otro",AN294=""),"Terminado en proceso de liquidación",IF(AND(TODAY()&gt;AH294,I294="Otro",AN294=""),"Terminado en proceso de liquidación",IF(AND(TODAY()&gt;AH294,I294="Orden de compra"),"Terminado (Orden de compra)",IF(TODAY()&gt;AH294,"Terminado (no se liquida)",IF(TODAY()&lt;=AH294,"En ejecución","En elaboración"))))))))))))</f>
        <v>Suscrito</v>
      </c>
      <c r="X294" s="57"/>
      <c r="Y294" s="57" t="s">
        <v>5589</v>
      </c>
      <c r="Z294" s="57" t="s">
        <v>5590</v>
      </c>
      <c r="AA294" s="57" t="s">
        <v>256</v>
      </c>
      <c r="AB294" s="61">
        <v>45394</v>
      </c>
      <c r="AC294" s="73" t="s">
        <v>5208</v>
      </c>
      <c r="AD294" s="89" t="s">
        <v>5208</v>
      </c>
      <c r="AE294" s="61" t="str">
        <f t="shared" si="40"/>
        <v/>
      </c>
      <c r="AF294" s="89" t="s">
        <v>5208</v>
      </c>
      <c r="AG294" s="61" t="str">
        <f t="shared" si="38"/>
        <v/>
      </c>
      <c r="AH294" s="89" t="s">
        <v>5208</v>
      </c>
      <c r="AI294" s="61" t="str">
        <f t="shared" si="42"/>
        <v/>
      </c>
      <c r="AJ294" s="61" t="str">
        <f t="shared" si="41"/>
        <v>Sin iniciar</v>
      </c>
      <c r="AK294" s="57"/>
      <c r="AL294" s="57"/>
      <c r="AM294" s="56"/>
      <c r="AN294" s="61"/>
    </row>
    <row r="295" spans="1:40">
      <c r="A295" s="62">
        <v>2024</v>
      </c>
      <c r="B295" s="56" t="str">
        <f t="shared" si="43"/>
        <v>271-2024</v>
      </c>
      <c r="C295" s="56">
        <v>106186</v>
      </c>
      <c r="D295" s="56" t="s">
        <v>57</v>
      </c>
      <c r="E295" s="57" t="s">
        <v>2652</v>
      </c>
      <c r="F295" s="57" t="s">
        <v>2653</v>
      </c>
      <c r="G295" s="63" t="s">
        <v>97</v>
      </c>
      <c r="H295" s="57" t="s">
        <v>1168</v>
      </c>
      <c r="I295" s="57" t="s">
        <v>1211</v>
      </c>
      <c r="J295" s="61"/>
      <c r="K295" s="64"/>
      <c r="L295" s="57" t="s">
        <v>2654</v>
      </c>
      <c r="M295" s="56">
        <v>2032</v>
      </c>
      <c r="N295" s="157">
        <v>7650000</v>
      </c>
      <c r="O295" s="64">
        <v>1190000</v>
      </c>
      <c r="P295" s="64">
        <v>0</v>
      </c>
      <c r="Q295" s="157">
        <f t="shared" si="39"/>
        <v>8840000</v>
      </c>
      <c r="R295" s="64">
        <v>2550000</v>
      </c>
      <c r="S295" s="64"/>
      <c r="T295" s="64"/>
      <c r="U295" s="103">
        <v>5</v>
      </c>
      <c r="V295" s="60" t="s">
        <v>1171</v>
      </c>
      <c r="W295" s="57" t="str">
        <f ca="1">IF(AB295="","En elaboración",IF(AC295="Sin iniciar","Suscrito",IF(AK295="Suspendido",AK295,IF(ISNUMBER(AN295),"Liquidado",IF(ISNUMBER(J295),"Cedido",IF(AN295="No aplica","Terminado (no se liquida)",IF(AJ295="Terminación anticipada",AJ295,IF(AND(AJ295="Terminación anticipada",I295&lt;&gt;"Otro",AN295=""),"Terminado en proceso de liquidación",IF(AND(TODAY()&gt;AH295,I295="Otro",AN295=""),"Terminado en proceso de liquidación",IF(AND(TODAY()&gt;AH295,I295="Orden de compra"),"Terminado (Orden de compra)",IF(TODAY()&gt;AH295,"Terminado (no se liquida)",IF(TODAY()&lt;=AH295,"En ejecución","En elaboración"))))))))))))</f>
        <v>Terminado (no se liquida)</v>
      </c>
      <c r="X295" s="57" t="s">
        <v>5591</v>
      </c>
      <c r="Y295" s="57" t="s">
        <v>2362</v>
      </c>
      <c r="Z295" s="57" t="s">
        <v>2655</v>
      </c>
      <c r="AA295" s="57" t="s">
        <v>547</v>
      </c>
      <c r="AB295" s="61">
        <v>45394</v>
      </c>
      <c r="AC295" s="72">
        <v>45399</v>
      </c>
      <c r="AD295" s="61">
        <v>45458</v>
      </c>
      <c r="AE295" s="61" t="str">
        <f t="shared" si="40"/>
        <v>1 meses 30 días.</v>
      </c>
      <c r="AF295" s="61">
        <v>45503</v>
      </c>
      <c r="AG295" s="61" t="str">
        <f t="shared" si="38"/>
        <v>1 meses 15 días.</v>
      </c>
      <c r="AH295" s="61">
        <v>45503</v>
      </c>
      <c r="AI295" s="61" t="str">
        <f t="shared" si="42"/>
        <v>3 meses 14 días.</v>
      </c>
      <c r="AJ295" s="61" t="str">
        <f t="shared" si="41"/>
        <v>Término Ok</v>
      </c>
      <c r="AK295" s="57"/>
      <c r="AL295" s="57"/>
      <c r="AM295" s="56"/>
      <c r="AN295" s="61"/>
    </row>
    <row r="296" spans="1:40">
      <c r="A296" s="62">
        <v>2024</v>
      </c>
      <c r="B296" s="56" t="str">
        <f t="shared" si="43"/>
        <v>272-2024</v>
      </c>
      <c r="C296" s="56">
        <v>106186</v>
      </c>
      <c r="D296" s="56" t="s">
        <v>57</v>
      </c>
      <c r="E296" s="57" t="s">
        <v>2634</v>
      </c>
      <c r="F296" s="57" t="s">
        <v>2635</v>
      </c>
      <c r="G296" s="63" t="s">
        <v>97</v>
      </c>
      <c r="H296" s="57" t="s">
        <v>1168</v>
      </c>
      <c r="I296" s="57" t="s">
        <v>1211</v>
      </c>
      <c r="J296" s="61"/>
      <c r="K296" s="94"/>
      <c r="L296" s="63" t="s">
        <v>2636</v>
      </c>
      <c r="M296" s="56">
        <v>2032</v>
      </c>
      <c r="N296" s="157">
        <v>7650000</v>
      </c>
      <c r="O296" s="64">
        <v>765000</v>
      </c>
      <c r="P296" s="64">
        <v>0</v>
      </c>
      <c r="Q296" s="157">
        <f t="shared" si="39"/>
        <v>8415000</v>
      </c>
      <c r="R296" s="64">
        <v>2550000</v>
      </c>
      <c r="S296" s="64"/>
      <c r="T296" s="64"/>
      <c r="U296" s="103">
        <v>5</v>
      </c>
      <c r="V296" s="60" t="s">
        <v>1171</v>
      </c>
      <c r="W296" s="57" t="str">
        <f ca="1">IF(AB296="","En elaboración",IF(AC296="Sin iniciar","Suscrito",IF(AK296="Suspendido",AK296,IF(ISNUMBER(AN296),"Liquidado",IF(ISNUMBER(J296),"Cedido",IF(AN296="No aplica","Terminado (no se liquida)",IF(AJ296="Terminación anticipada",AJ296,IF(AND(AJ296="Terminación anticipada",I296&lt;&gt;"Otro",AN296=""),"Terminado en proceso de liquidación",IF(AND(TODAY()&gt;AH296,I296="Otro",AN296=""),"Terminado en proceso de liquidación",IF(AND(TODAY()&gt;AH296,I296="Orden de compra"),"Terminado (Orden de compra)",IF(TODAY()&gt;AH296,"Terminado (no se liquida)",IF(TODAY()&lt;=AH296,"En ejecución","En elaboración"))))))))))))</f>
        <v>Terminado (no se liquida)</v>
      </c>
      <c r="X296" s="57" t="s">
        <v>5592</v>
      </c>
      <c r="Y296" s="57" t="s">
        <v>2362</v>
      </c>
      <c r="Z296" s="57" t="s">
        <v>2638</v>
      </c>
      <c r="AA296" s="57" t="s">
        <v>547</v>
      </c>
      <c r="AB296" s="61">
        <v>45397</v>
      </c>
      <c r="AC296" s="73">
        <v>45404</v>
      </c>
      <c r="AD296" s="89">
        <v>45458</v>
      </c>
      <c r="AE296" s="61" t="str">
        <f t="shared" si="40"/>
        <v>1 meses 25 días.</v>
      </c>
      <c r="AF296" s="89">
        <v>45503</v>
      </c>
      <c r="AG296" s="61" t="str">
        <f t="shared" si="38"/>
        <v>1 meses 15 días.</v>
      </c>
      <c r="AH296" s="89">
        <v>45503</v>
      </c>
      <c r="AI296" s="61" t="str">
        <f t="shared" si="42"/>
        <v>3 meses 9 días.</v>
      </c>
      <c r="AJ296" s="61" t="str">
        <f t="shared" si="41"/>
        <v>Término Ok</v>
      </c>
      <c r="AK296" s="57"/>
      <c r="AL296" s="57"/>
      <c r="AM296" s="56"/>
      <c r="AN296" s="61"/>
    </row>
    <row r="297" spans="1:40">
      <c r="A297" s="62">
        <v>2024</v>
      </c>
      <c r="B297" s="56" t="str">
        <f t="shared" si="43"/>
        <v>273-2024</v>
      </c>
      <c r="C297" s="56">
        <v>102523</v>
      </c>
      <c r="D297" s="56" t="s">
        <v>57</v>
      </c>
      <c r="E297" s="57" t="s">
        <v>2621</v>
      </c>
      <c r="F297" s="57" t="s">
        <v>2622</v>
      </c>
      <c r="G297" s="63" t="s">
        <v>97</v>
      </c>
      <c r="H297" s="57" t="s">
        <v>1168</v>
      </c>
      <c r="I297" s="57" t="s">
        <v>1169</v>
      </c>
      <c r="J297" s="61"/>
      <c r="K297" s="64"/>
      <c r="L297" s="57" t="s">
        <v>2623</v>
      </c>
      <c r="M297" s="56">
        <v>1979</v>
      </c>
      <c r="N297" s="158">
        <v>28000000</v>
      </c>
      <c r="O297" s="64">
        <v>0</v>
      </c>
      <c r="P297" s="64">
        <v>0</v>
      </c>
      <c r="Q297" s="157">
        <f t="shared" si="39"/>
        <v>28000000</v>
      </c>
      <c r="R297" s="64">
        <v>7000000</v>
      </c>
      <c r="S297" s="64"/>
      <c r="T297" s="64"/>
      <c r="U297" s="103">
        <v>5</v>
      </c>
      <c r="V297" s="60" t="s">
        <v>1171</v>
      </c>
      <c r="W297" s="57" t="str">
        <f ca="1">IF(AB297="","En elaboración",IF(AC297="Sin iniciar","Suscrito",IF(AK297="Suspendido",AK297,IF(ISNUMBER(AN297),"Liquidado",IF(ISNUMBER(J297),"Cedido",IF(AN297="No aplica","Terminado (no se liquida)",IF(AJ297="Terminación anticipada",AJ297,IF(AND(AJ297="Terminación anticipada",I297&lt;&gt;"Otro",AN297=""),"Terminado en proceso de liquidación",IF(AND(TODAY()&gt;AH297,I297="Otro",AN297=""),"Terminado en proceso de liquidación",IF(AND(TODAY()&gt;AH297,I297="Orden de compra"),"Terminado (Orden de compra)",IF(TODAY()&gt;AH297,"Terminado (no se liquida)",IF(TODAY()&lt;=AH297,"En ejecución","En elaboración"))))))))))))</f>
        <v>Terminado (no se liquida)</v>
      </c>
      <c r="X297" s="57"/>
      <c r="Y297" s="57" t="s">
        <v>2624</v>
      </c>
      <c r="Z297" s="57" t="s">
        <v>2625</v>
      </c>
      <c r="AA297" s="57" t="s">
        <v>1451</v>
      </c>
      <c r="AB297" s="61">
        <v>45397</v>
      </c>
      <c r="AC297" s="73">
        <v>45400</v>
      </c>
      <c r="AD297" s="89">
        <v>45458</v>
      </c>
      <c r="AE297" s="61" t="str">
        <f t="shared" si="40"/>
        <v>1 meses 29 días.</v>
      </c>
      <c r="AF297" s="89">
        <v>45458</v>
      </c>
      <c r="AG297" s="61" t="str">
        <f t="shared" si="38"/>
        <v/>
      </c>
      <c r="AH297" s="89">
        <v>45458</v>
      </c>
      <c r="AI297" s="61" t="str">
        <f t="shared" si="42"/>
        <v>1 meses 29 días.</v>
      </c>
      <c r="AJ297" s="61" t="str">
        <f t="shared" si="41"/>
        <v>Término Ok</v>
      </c>
      <c r="AK297" s="57"/>
      <c r="AL297" s="57"/>
      <c r="AM297" s="56"/>
      <c r="AN297" s="61"/>
    </row>
    <row r="298" spans="1:40">
      <c r="A298" s="62">
        <v>2024</v>
      </c>
      <c r="B298" s="56" t="str">
        <f t="shared" si="43"/>
        <v>274-2024</v>
      </c>
      <c r="C298" s="56">
        <v>106186</v>
      </c>
      <c r="D298" s="56" t="s">
        <v>57</v>
      </c>
      <c r="E298" s="57" t="s">
        <v>2613</v>
      </c>
      <c r="F298" s="57" t="s">
        <v>2614</v>
      </c>
      <c r="G298" s="63" t="s">
        <v>97</v>
      </c>
      <c r="H298" s="57" t="s">
        <v>1168</v>
      </c>
      <c r="I298" s="57" t="s">
        <v>1211</v>
      </c>
      <c r="J298" s="61"/>
      <c r="K298" s="64"/>
      <c r="L298" s="57" t="s">
        <v>2615</v>
      </c>
      <c r="M298" s="56">
        <v>2032</v>
      </c>
      <c r="N298" s="157">
        <v>7650000</v>
      </c>
      <c r="O298" s="64">
        <v>680000</v>
      </c>
      <c r="P298" s="64">
        <v>0</v>
      </c>
      <c r="Q298" s="157">
        <f t="shared" si="39"/>
        <v>8330000</v>
      </c>
      <c r="R298" s="64">
        <v>2550000</v>
      </c>
      <c r="S298" s="64"/>
      <c r="T298" s="64"/>
      <c r="U298" s="103">
        <v>5</v>
      </c>
      <c r="V298" s="60" t="s">
        <v>1171</v>
      </c>
      <c r="W298" s="57" t="str">
        <f ca="1">IF(AB298="","En elaboración",IF(AC298="Sin iniciar","Suscrito",IF(AK298="Suspendido",AK298,IF(ISNUMBER(AN298),"Liquidado",IF(ISNUMBER(J298),"Cedido",IF(AN298="No aplica","Terminado (no se liquida)",IF(AJ298="Terminación anticipada",AJ298,IF(AND(AJ298="Terminación anticipada",I298&lt;&gt;"Otro",AN298=""),"Terminado en proceso de liquidación",IF(AND(TODAY()&gt;AH298,I298="Otro",AN298=""),"Terminado en proceso de liquidación",IF(AND(TODAY()&gt;AH298,I298="Orden de compra"),"Terminado (Orden de compra)",IF(TODAY()&gt;AH298,"Terminado (no se liquida)",IF(TODAY()&lt;=AH298,"En ejecución","En elaboración"))))))))))))</f>
        <v>Terminado (no se liquida)</v>
      </c>
      <c r="X298" s="57" t="s">
        <v>5593</v>
      </c>
      <c r="Y298" s="57" t="s">
        <v>2404</v>
      </c>
      <c r="Z298" s="57" t="s">
        <v>2616</v>
      </c>
      <c r="AA298" s="57" t="s">
        <v>547</v>
      </c>
      <c r="AB298" s="61">
        <v>45397</v>
      </c>
      <c r="AC298" s="73">
        <v>45405</v>
      </c>
      <c r="AD298" s="89">
        <v>45458</v>
      </c>
      <c r="AE298" s="61" t="str">
        <f t="shared" si="40"/>
        <v>1 meses 24 días.</v>
      </c>
      <c r="AF298" s="89">
        <v>45503</v>
      </c>
      <c r="AG298" s="61" t="str">
        <f t="shared" si="38"/>
        <v>1 meses 15 días.</v>
      </c>
      <c r="AH298" s="89">
        <v>45503</v>
      </c>
      <c r="AI298" s="61" t="str">
        <f t="shared" si="42"/>
        <v>3 meses 8 días.</v>
      </c>
      <c r="AJ298" s="61" t="str">
        <f t="shared" si="41"/>
        <v>Término Ok</v>
      </c>
      <c r="AK298" s="57"/>
      <c r="AL298" s="57"/>
      <c r="AM298" s="56"/>
      <c r="AN298" s="61"/>
    </row>
    <row r="299" spans="1:40">
      <c r="A299" s="62">
        <v>2024</v>
      </c>
      <c r="B299" s="56" t="str">
        <f t="shared" si="43"/>
        <v>275-2024</v>
      </c>
      <c r="C299" s="56">
        <v>106186</v>
      </c>
      <c r="D299" s="56" t="s">
        <v>57</v>
      </c>
      <c r="E299" s="57" t="s">
        <v>2605</v>
      </c>
      <c r="F299" s="57" t="s">
        <v>2606</v>
      </c>
      <c r="G299" s="63" t="s">
        <v>97</v>
      </c>
      <c r="H299" s="57" t="s">
        <v>1168</v>
      </c>
      <c r="I299" s="57" t="s">
        <v>1211</v>
      </c>
      <c r="J299" s="61"/>
      <c r="K299" s="64"/>
      <c r="L299" s="57" t="s">
        <v>2607</v>
      </c>
      <c r="M299" s="56">
        <v>2032</v>
      </c>
      <c r="N299" s="157">
        <v>7650000</v>
      </c>
      <c r="O299" s="64">
        <f>680000+2550000</f>
        <v>3230000</v>
      </c>
      <c r="P299" s="64">
        <v>0</v>
      </c>
      <c r="Q299" s="157">
        <f t="shared" si="39"/>
        <v>10880000</v>
      </c>
      <c r="R299" s="64">
        <v>2550000</v>
      </c>
      <c r="S299" s="64"/>
      <c r="T299" s="64"/>
      <c r="U299" s="103">
        <v>5</v>
      </c>
      <c r="V299" s="60" t="s">
        <v>1171</v>
      </c>
      <c r="W299" s="57" t="str">
        <f ca="1">IF(AB299="","En elaboración",IF(AC299="Sin iniciar","Suscrito",IF(AK299="Suspendido",AK299,IF(ISNUMBER(AN299),"Liquidado",IF(ISNUMBER(J299),"Cedido",IF(AN299="No aplica","Terminado (no se liquida)",IF(AJ299="Terminación anticipada",AJ299,IF(AND(AJ299="Terminación anticipada",I299&lt;&gt;"Otro",AN299=""),"Terminado en proceso de liquidación",IF(AND(TODAY()&gt;AH299,I299="Otro",AN299=""),"Terminado en proceso de liquidación",IF(AND(TODAY()&gt;AH299,I299="Orden de compra"),"Terminado (Orden de compra)",IF(TODAY()&gt;AH299,"Terminado (no se liquida)",IF(TODAY()&lt;=AH299,"En ejecución","En elaboración"))))))))))))</f>
        <v>Terminado (no se liquida)</v>
      </c>
      <c r="X299" s="57" t="s">
        <v>5594</v>
      </c>
      <c r="Y299" s="57" t="s">
        <v>2404</v>
      </c>
      <c r="Z299" s="57" t="s">
        <v>2608</v>
      </c>
      <c r="AA299" s="57" t="s">
        <v>547</v>
      </c>
      <c r="AB299" s="61">
        <v>45398</v>
      </c>
      <c r="AC299" s="73">
        <v>45405</v>
      </c>
      <c r="AD299" s="89">
        <v>45458</v>
      </c>
      <c r="AE299" s="61" t="str">
        <f t="shared" si="40"/>
        <v>1 meses 24 días.</v>
      </c>
      <c r="AF299" s="89">
        <v>45534</v>
      </c>
      <c r="AG299" s="61" t="str">
        <f t="shared" si="38"/>
        <v>2 meses 15 días.</v>
      </c>
      <c r="AH299" s="89">
        <v>45534</v>
      </c>
      <c r="AI299" s="61" t="str">
        <f t="shared" si="42"/>
        <v>4 meses 8 días.</v>
      </c>
      <c r="AJ299" s="61" t="str">
        <f t="shared" si="41"/>
        <v>Término Ok</v>
      </c>
      <c r="AK299" s="57"/>
      <c r="AL299" s="57"/>
      <c r="AM299" s="56"/>
      <c r="AN299" s="61"/>
    </row>
    <row r="300" spans="1:40">
      <c r="A300" s="62">
        <v>2024</v>
      </c>
      <c r="B300" s="56" t="str">
        <f t="shared" si="43"/>
        <v>276-2024</v>
      </c>
      <c r="C300" s="56">
        <v>106186</v>
      </c>
      <c r="D300" s="56" t="s">
        <v>57</v>
      </c>
      <c r="E300" s="57" t="s">
        <v>2595</v>
      </c>
      <c r="F300" s="57" t="s">
        <v>2596</v>
      </c>
      <c r="G300" s="63" t="s">
        <v>97</v>
      </c>
      <c r="H300" s="57" t="s">
        <v>1168</v>
      </c>
      <c r="I300" s="57" t="s">
        <v>1211</v>
      </c>
      <c r="J300" s="61"/>
      <c r="K300" s="64"/>
      <c r="L300" s="57" t="s">
        <v>2597</v>
      </c>
      <c r="M300" s="56" t="s">
        <v>2361</v>
      </c>
      <c r="N300" s="157">
        <v>7650000</v>
      </c>
      <c r="O300" s="64">
        <f>850000+2550000</f>
        <v>3400000</v>
      </c>
      <c r="P300" s="64">
        <v>0</v>
      </c>
      <c r="Q300" s="157">
        <f t="shared" si="39"/>
        <v>11050000</v>
      </c>
      <c r="R300" s="64">
        <v>2550000</v>
      </c>
      <c r="S300" s="64"/>
      <c r="T300" s="64"/>
      <c r="U300" s="103">
        <v>5</v>
      </c>
      <c r="V300" s="60" t="s">
        <v>1171</v>
      </c>
      <c r="W300" s="57" t="str">
        <f ca="1">IF(AB300="","En elaboración",IF(AC300="Sin iniciar","Suscrito",IF(AK300="Suspendido",AK300,IF(ISNUMBER(AN300),"Liquidado",IF(ISNUMBER(J300),"Cedido",IF(AN300="No aplica","Terminado (no se liquida)",IF(AJ300="Terminación anticipada",AJ300,IF(AND(AJ300="Terminación anticipada",I300&lt;&gt;"Otro",AN300=""),"Terminado en proceso de liquidación",IF(AND(TODAY()&gt;AH300,I300="Otro",AN300=""),"Terminado en proceso de liquidación",IF(AND(TODAY()&gt;AH300,I300="Orden de compra"),"Terminado (Orden de compra)",IF(TODAY()&gt;AH300,"Terminado (no se liquida)",IF(TODAY()&lt;=AH300,"En ejecución","En elaboración"))))))))))))</f>
        <v>Terminado (no se liquida)</v>
      </c>
      <c r="X300" s="57" t="s">
        <v>5595</v>
      </c>
      <c r="Y300" s="57" t="s">
        <v>2598</v>
      </c>
      <c r="Z300" s="57" t="s">
        <v>2599</v>
      </c>
      <c r="AA300" s="57" t="s">
        <v>547</v>
      </c>
      <c r="AB300" s="61">
        <v>45399</v>
      </c>
      <c r="AC300" s="73">
        <v>45404</v>
      </c>
      <c r="AD300" s="89">
        <v>45458</v>
      </c>
      <c r="AE300" s="61" t="str">
        <f t="shared" si="40"/>
        <v>1 meses 25 días.</v>
      </c>
      <c r="AF300" s="89">
        <v>45534</v>
      </c>
      <c r="AG300" s="61" t="str">
        <f t="shared" si="38"/>
        <v>2 meses 15 días.</v>
      </c>
      <c r="AH300" s="89">
        <v>45534</v>
      </c>
      <c r="AI300" s="61" t="str">
        <f t="shared" si="42"/>
        <v>4 meses 9 días.</v>
      </c>
      <c r="AJ300" s="61" t="str">
        <f t="shared" si="41"/>
        <v>Término Ok</v>
      </c>
      <c r="AK300" s="57"/>
      <c r="AL300" s="57"/>
      <c r="AM300" s="56"/>
      <c r="AN300" s="61"/>
    </row>
    <row r="301" spans="1:40">
      <c r="A301" s="62">
        <v>2024</v>
      </c>
      <c r="B301" s="56" t="str">
        <f t="shared" si="43"/>
        <v>277-2024</v>
      </c>
      <c r="C301" s="56">
        <v>102643</v>
      </c>
      <c r="D301" s="56" t="s">
        <v>57</v>
      </c>
      <c r="E301" s="57" t="s">
        <v>2586</v>
      </c>
      <c r="F301" s="57" t="s">
        <v>2587</v>
      </c>
      <c r="G301" s="63" t="s">
        <v>97</v>
      </c>
      <c r="H301" s="57" t="s">
        <v>1168</v>
      </c>
      <c r="I301" s="57" t="s">
        <v>1211</v>
      </c>
      <c r="J301" s="61"/>
      <c r="K301" s="64"/>
      <c r="L301" s="57" t="s">
        <v>2588</v>
      </c>
      <c r="M301" s="56" t="s">
        <v>2270</v>
      </c>
      <c r="N301" s="157">
        <v>12200000</v>
      </c>
      <c r="O301" s="64">
        <v>0</v>
      </c>
      <c r="P301" s="64">
        <v>0</v>
      </c>
      <c r="Q301" s="157">
        <f t="shared" si="39"/>
        <v>12200000</v>
      </c>
      <c r="R301" s="64">
        <v>3050000</v>
      </c>
      <c r="S301" s="64"/>
      <c r="T301" s="64"/>
      <c r="U301" s="103">
        <v>5</v>
      </c>
      <c r="V301" s="60" t="s">
        <v>1171</v>
      </c>
      <c r="W301" s="57" t="str">
        <f ca="1">IF(AB301="","En elaboración",IF(AC301="Sin iniciar","Suscrito",IF(AK301="Suspendido",AK301,IF(ISNUMBER(AN301),"Liquidado",IF(ISNUMBER(J301),"Cedido",IF(AN301="No aplica","Terminado (no se liquida)",IF(AJ301="Terminación anticipada",AJ301,IF(AND(AJ301="Terminación anticipada",I301&lt;&gt;"Otro",AN301=""),"Terminado en proceso de liquidación",IF(AND(TODAY()&gt;AH301,I301="Otro",AN301=""),"Terminado en proceso de liquidación",IF(AND(TODAY()&gt;AH301,I301="Orden de compra"),"Terminado (Orden de compra)",IF(TODAY()&gt;AH301,"Terminado (no se liquida)",IF(TODAY()&lt;=AH301,"En ejecución","En elaboración"))))))))))))</f>
        <v>Terminado (no se liquida)</v>
      </c>
      <c r="X301" s="57"/>
      <c r="Y301" s="57" t="s">
        <v>2589</v>
      </c>
      <c r="Z301" s="57" t="s">
        <v>2590</v>
      </c>
      <c r="AA301" s="57" t="s">
        <v>226</v>
      </c>
      <c r="AB301" s="61">
        <v>45401</v>
      </c>
      <c r="AC301" s="73">
        <v>45407</v>
      </c>
      <c r="AD301" s="89">
        <v>45458</v>
      </c>
      <c r="AE301" s="61" t="str">
        <f t="shared" si="40"/>
        <v>1 meses 22 días.</v>
      </c>
      <c r="AF301" s="89">
        <v>45458</v>
      </c>
      <c r="AG301" s="61" t="str">
        <f t="shared" si="38"/>
        <v/>
      </c>
      <c r="AH301" s="89">
        <v>45458</v>
      </c>
      <c r="AI301" s="61" t="str">
        <f t="shared" si="42"/>
        <v>1 meses 22 días.</v>
      </c>
      <c r="AJ301" s="61" t="str">
        <f t="shared" si="41"/>
        <v>Término Ok</v>
      </c>
      <c r="AK301" s="57"/>
      <c r="AL301" s="57"/>
      <c r="AM301" s="56"/>
      <c r="AN301" s="61"/>
    </row>
    <row r="302" spans="1:40">
      <c r="A302" s="62">
        <v>2024</v>
      </c>
      <c r="B302" s="56" t="str">
        <f t="shared" si="43"/>
        <v>278-2024</v>
      </c>
      <c r="C302" s="56">
        <v>107209</v>
      </c>
      <c r="D302" s="56" t="s">
        <v>57</v>
      </c>
      <c r="E302" s="57" t="s">
        <v>2575</v>
      </c>
      <c r="F302" s="57" t="s">
        <v>2576</v>
      </c>
      <c r="G302" s="63" t="s">
        <v>97</v>
      </c>
      <c r="H302" s="57" t="s">
        <v>1168</v>
      </c>
      <c r="I302" s="57" t="s">
        <v>1169</v>
      </c>
      <c r="J302" s="61"/>
      <c r="K302" s="64"/>
      <c r="L302" s="57" t="s">
        <v>2577</v>
      </c>
      <c r="M302" s="56" t="s">
        <v>2293</v>
      </c>
      <c r="N302" s="157">
        <v>10100000</v>
      </c>
      <c r="O302" s="64">
        <v>5050000</v>
      </c>
      <c r="P302" s="64">
        <v>0</v>
      </c>
      <c r="Q302" s="157">
        <f t="shared" si="39"/>
        <v>15150000</v>
      </c>
      <c r="R302" s="64">
        <v>5050000</v>
      </c>
      <c r="S302" s="64"/>
      <c r="T302" s="64"/>
      <c r="U302" s="103">
        <v>4</v>
      </c>
      <c r="V302" s="64" t="s">
        <v>1171</v>
      </c>
      <c r="W302" s="57" t="str">
        <f ca="1">IF(AB302="","En elaboración",IF(AC302="Sin iniciar","Suscrito",IF(AK302="Suspendido",AK302,IF(ISNUMBER(AN302),"Liquidado",IF(ISNUMBER(J302),"Cedido",IF(AN302="No aplica","Terminado (no se liquida)",IF(AJ302="Terminación anticipada",AJ302,IF(AND(AJ302="Terminación anticipada",I302&lt;&gt;"Otro",AN302=""),"Terminado en proceso de liquidación",IF(AND(TODAY()&gt;AH302,I302="Otro",AN302=""),"Terminado en proceso de liquidación",IF(AND(TODAY()&gt;AH302,I302="Orden de compra"),"Terminado (Orden de compra)",IF(TODAY()&gt;AH302,"Terminado (no se liquida)",IF(TODAY()&lt;=AH302,"En ejecución","En elaboración"))))))))))))</f>
        <v>Terminado (no se liquida)</v>
      </c>
      <c r="X302" s="57" t="s">
        <v>5596</v>
      </c>
      <c r="Y302" s="57" t="s">
        <v>2579</v>
      </c>
      <c r="Z302" s="57" t="s">
        <v>2580</v>
      </c>
      <c r="AA302" s="57" t="s">
        <v>145</v>
      </c>
      <c r="AB302" s="61">
        <v>45401</v>
      </c>
      <c r="AC302" s="73">
        <v>45405</v>
      </c>
      <c r="AD302" s="89">
        <v>45458</v>
      </c>
      <c r="AE302" s="61" t="str">
        <f t="shared" si="40"/>
        <v>1 meses 24 días.</v>
      </c>
      <c r="AF302" s="89">
        <v>45495</v>
      </c>
      <c r="AG302" s="61" t="str">
        <f t="shared" si="38"/>
        <v>1 meses 7 días.</v>
      </c>
      <c r="AH302" s="89">
        <v>45495</v>
      </c>
      <c r="AI302" s="61" t="str">
        <f t="shared" si="42"/>
        <v xml:space="preserve">3 meses </v>
      </c>
      <c r="AJ302" s="61" t="str">
        <f t="shared" si="41"/>
        <v>Término Ok</v>
      </c>
      <c r="AK302" s="57"/>
      <c r="AL302" s="57"/>
      <c r="AM302" s="56"/>
      <c r="AN302" s="61"/>
    </row>
    <row r="303" spans="1:40">
      <c r="A303" s="62">
        <v>2024</v>
      </c>
      <c r="B303" s="56" t="str">
        <f t="shared" si="43"/>
        <v>279-2024</v>
      </c>
      <c r="C303" s="56">
        <v>106191</v>
      </c>
      <c r="D303" s="56" t="s">
        <v>57</v>
      </c>
      <c r="E303" s="57" t="s">
        <v>2566</v>
      </c>
      <c r="F303" s="57" t="s">
        <v>2567</v>
      </c>
      <c r="G303" s="63" t="s">
        <v>97</v>
      </c>
      <c r="H303" s="57" t="s">
        <v>1168</v>
      </c>
      <c r="I303" s="57" t="s">
        <v>1169</v>
      </c>
      <c r="J303" s="61"/>
      <c r="K303" s="64"/>
      <c r="L303" s="57" t="s">
        <v>2568</v>
      </c>
      <c r="M303" s="56" t="s">
        <v>2479</v>
      </c>
      <c r="N303" s="157">
        <v>15150000</v>
      </c>
      <c r="O303" s="64">
        <v>3703334</v>
      </c>
      <c r="P303" s="64">
        <v>0</v>
      </c>
      <c r="Q303" s="157">
        <f t="shared" si="39"/>
        <v>18853334</v>
      </c>
      <c r="R303" s="64">
        <v>5050000</v>
      </c>
      <c r="S303" s="64"/>
      <c r="T303" s="64"/>
      <c r="U303" s="103">
        <v>5</v>
      </c>
      <c r="V303" s="60" t="s">
        <v>1171</v>
      </c>
      <c r="W303" s="57" t="str">
        <f ca="1">IF(AB303="","En elaboración",IF(AC303="Sin iniciar","Suscrito",IF(AK303="Suspendido",AK303,IF(ISNUMBER(AN303),"Liquidado",IF(ISNUMBER(J303),"Cedido",IF(AN303="No aplica","Terminado (no se liquida)",IF(AJ303="Terminación anticipada",AJ303,IF(AND(AJ303="Terminación anticipada",I303&lt;&gt;"Otro",AN303=""),"Terminado en proceso de liquidación",IF(AND(TODAY()&gt;AH303,I303="Otro",AN303=""),"Terminado en proceso de liquidación",IF(AND(TODAY()&gt;AH303,I303="Orden de compra"),"Terminado (Orden de compra)",IF(TODAY()&gt;AH303,"Terminado (no se liquida)",IF(TODAY()&lt;=AH303,"En ejecución","En elaboración"))))))))))))</f>
        <v>Terminado (no se liquida)</v>
      </c>
      <c r="X303" s="57" t="s">
        <v>5597</v>
      </c>
      <c r="Y303" s="57" t="s">
        <v>1942</v>
      </c>
      <c r="Z303" s="57" t="s">
        <v>2569</v>
      </c>
      <c r="AA303" s="57" t="s">
        <v>633</v>
      </c>
      <c r="AB303" s="61">
        <v>45400</v>
      </c>
      <c r="AC303" s="73">
        <v>45405</v>
      </c>
      <c r="AD303" s="89">
        <v>45458</v>
      </c>
      <c r="AE303" s="61" t="str">
        <f t="shared" si="40"/>
        <v>1 meses 24 días.</v>
      </c>
      <c r="AF303" s="89">
        <v>45518</v>
      </c>
      <c r="AG303" s="61" t="str">
        <f t="shared" si="38"/>
        <v>1 meses 30 días.</v>
      </c>
      <c r="AH303" s="89">
        <v>45518</v>
      </c>
      <c r="AI303" s="61" t="str">
        <f t="shared" si="42"/>
        <v>3 meses 23 días.</v>
      </c>
      <c r="AJ303" s="61" t="str">
        <f t="shared" si="41"/>
        <v>Término Ok</v>
      </c>
      <c r="AK303" s="57"/>
      <c r="AL303" s="57"/>
      <c r="AM303" s="56"/>
      <c r="AN303" s="61"/>
    </row>
    <row r="304" spans="1:40">
      <c r="A304" s="62">
        <v>2024</v>
      </c>
      <c r="B304" s="56" t="str">
        <f t="shared" si="43"/>
        <v>280-2024</v>
      </c>
      <c r="C304" s="56">
        <v>102513</v>
      </c>
      <c r="D304" s="56" t="s">
        <v>57</v>
      </c>
      <c r="E304" s="57" t="s">
        <v>2555</v>
      </c>
      <c r="F304" s="57" t="s">
        <v>2556</v>
      </c>
      <c r="G304" s="63" t="s">
        <v>97</v>
      </c>
      <c r="H304" s="57" t="s">
        <v>1168</v>
      </c>
      <c r="I304" s="57" t="s">
        <v>1169</v>
      </c>
      <c r="J304" s="61"/>
      <c r="K304" s="64"/>
      <c r="L304" s="57" t="s">
        <v>2557</v>
      </c>
      <c r="M304" s="56" t="s">
        <v>2316</v>
      </c>
      <c r="N304" s="157">
        <v>28000000</v>
      </c>
      <c r="O304" s="64">
        <v>0</v>
      </c>
      <c r="P304" s="64">
        <v>0</v>
      </c>
      <c r="Q304" s="157">
        <f t="shared" si="39"/>
        <v>28000000</v>
      </c>
      <c r="R304" s="64">
        <v>7000000</v>
      </c>
      <c r="S304" s="64"/>
      <c r="T304" s="64"/>
      <c r="U304" s="103">
        <v>5</v>
      </c>
      <c r="V304" s="60" t="s">
        <v>1171</v>
      </c>
      <c r="W304" s="57" t="str">
        <f ca="1">IF(AB304="","En elaboración",IF(AC304="Sin iniciar","Suscrito",IF(AK304="Suspendido",AK304,IF(ISNUMBER(AN304),"Liquidado",IF(ISNUMBER(J304),"Cedido",IF(AN304="No aplica","Terminado (no se liquida)",IF(AJ304="Terminación anticipada",AJ304,IF(AND(AJ304="Terminación anticipada",I304&lt;&gt;"Otro",AN304=""),"Terminado en proceso de liquidación",IF(AND(TODAY()&gt;AH304,I304="Otro",AN304=""),"Terminado en proceso de liquidación",IF(AND(TODAY()&gt;AH304,I304="Orden de compra"),"Terminado (Orden de compra)",IF(TODAY()&gt;AH304,"Terminado (no se liquida)",IF(TODAY()&lt;=AH304,"En ejecución","En elaboración"))))))))))))</f>
        <v>Terminado (no se liquida)</v>
      </c>
      <c r="X304" s="57"/>
      <c r="Y304" s="57" t="s">
        <v>2558</v>
      </c>
      <c r="Z304" s="57" t="s">
        <v>2559</v>
      </c>
      <c r="AA304" s="57" t="s">
        <v>2373</v>
      </c>
      <c r="AB304" s="61">
        <v>45401</v>
      </c>
      <c r="AC304" s="73">
        <v>45407</v>
      </c>
      <c r="AD304" s="89">
        <v>45458</v>
      </c>
      <c r="AE304" s="61" t="str">
        <f t="shared" si="40"/>
        <v>1 meses 22 días.</v>
      </c>
      <c r="AF304" s="89">
        <v>45458</v>
      </c>
      <c r="AG304" s="61" t="str">
        <f t="shared" si="38"/>
        <v/>
      </c>
      <c r="AH304" s="89">
        <v>45458</v>
      </c>
      <c r="AI304" s="61" t="str">
        <f t="shared" si="42"/>
        <v>1 meses 22 días.</v>
      </c>
      <c r="AJ304" s="61" t="str">
        <f t="shared" si="41"/>
        <v>Término Ok</v>
      </c>
      <c r="AK304" s="57"/>
      <c r="AL304" s="57"/>
      <c r="AM304" s="56"/>
      <c r="AN304" s="61"/>
    </row>
    <row r="305" spans="1:40">
      <c r="A305" s="62">
        <v>2024</v>
      </c>
      <c r="B305" s="56" t="str">
        <f t="shared" si="43"/>
        <v>281-2024</v>
      </c>
      <c r="C305" s="56">
        <v>107173</v>
      </c>
      <c r="D305" s="56" t="s">
        <v>57</v>
      </c>
      <c r="E305" s="57" t="s">
        <v>2545</v>
      </c>
      <c r="F305" s="57" t="s">
        <v>2546</v>
      </c>
      <c r="G305" s="63" t="s">
        <v>97</v>
      </c>
      <c r="H305" s="57" t="s">
        <v>1168</v>
      </c>
      <c r="I305" s="57" t="s">
        <v>1169</v>
      </c>
      <c r="J305" s="61"/>
      <c r="K305" s="64"/>
      <c r="L305" s="57" t="s">
        <v>2547</v>
      </c>
      <c r="M305" s="56" t="s">
        <v>2293</v>
      </c>
      <c r="N305" s="157">
        <v>10100000</v>
      </c>
      <c r="O305" s="64">
        <v>0</v>
      </c>
      <c r="P305" s="64">
        <v>0</v>
      </c>
      <c r="Q305" s="157">
        <f t="shared" si="39"/>
        <v>10100000</v>
      </c>
      <c r="R305" s="64">
        <v>5050000</v>
      </c>
      <c r="S305" s="64"/>
      <c r="T305" s="64"/>
      <c r="U305" s="103">
        <v>1</v>
      </c>
      <c r="V305" s="60" t="s">
        <v>1171</v>
      </c>
      <c r="W305" s="57" t="str">
        <f ca="1">IF(AB305="","En elaboración",IF(AC305="Sin iniciar","Suscrito",IF(AK305="Suspendido",AK305,IF(ISNUMBER(AN305),"Liquidado",IF(ISNUMBER(J305),"Cedido",IF(AN305="No aplica","Terminado (no se liquida)",IF(AJ305="Terminación anticipada",AJ305,IF(AND(AJ305="Terminación anticipada",I305&lt;&gt;"Otro",AN305=""),"Terminado en proceso de liquidación",IF(AND(TODAY()&gt;AH305,I305="Otro",AN305=""),"Terminado en proceso de liquidación",IF(AND(TODAY()&gt;AH305,I305="Orden de compra"),"Terminado (Orden de compra)",IF(TODAY()&gt;AH305,"Terminado (no se liquida)",IF(TODAY()&lt;=AH305,"En ejecución","En elaboración"))))))))))))</f>
        <v>Terminado (no se liquida)</v>
      </c>
      <c r="X305" s="57"/>
      <c r="Y305" s="57" t="s">
        <v>2548</v>
      </c>
      <c r="Z305" s="57" t="s">
        <v>2549</v>
      </c>
      <c r="AA305" s="57" t="s">
        <v>5598</v>
      </c>
      <c r="AB305" s="61">
        <v>45400</v>
      </c>
      <c r="AC305" s="73">
        <v>45404</v>
      </c>
      <c r="AD305" s="89">
        <v>45458</v>
      </c>
      <c r="AE305" s="61" t="str">
        <f t="shared" si="40"/>
        <v>1 meses 25 días.</v>
      </c>
      <c r="AF305" s="89">
        <v>45458</v>
      </c>
      <c r="AG305" s="61" t="str">
        <f t="shared" si="38"/>
        <v/>
      </c>
      <c r="AH305" s="89">
        <v>45458</v>
      </c>
      <c r="AI305" s="61" t="str">
        <f t="shared" si="42"/>
        <v>1 meses 25 días.</v>
      </c>
      <c r="AJ305" s="61" t="str">
        <f t="shared" si="41"/>
        <v>Término Ok</v>
      </c>
      <c r="AK305" s="57"/>
      <c r="AL305" s="57"/>
      <c r="AM305" s="56"/>
      <c r="AN305" s="61"/>
    </row>
    <row r="306" spans="1:40">
      <c r="A306" s="62">
        <v>2024</v>
      </c>
      <c r="B306" s="56" t="str">
        <f t="shared" si="43"/>
        <v>282-2024</v>
      </c>
      <c r="C306" s="56">
        <v>106191</v>
      </c>
      <c r="D306" s="56" t="s">
        <v>57</v>
      </c>
      <c r="E306" s="57" t="s">
        <v>2536</v>
      </c>
      <c r="F306" s="57" t="s">
        <v>2537</v>
      </c>
      <c r="G306" s="63" t="s">
        <v>97</v>
      </c>
      <c r="H306" s="57" t="s">
        <v>1168</v>
      </c>
      <c r="I306" s="57" t="s">
        <v>1169</v>
      </c>
      <c r="J306" s="61"/>
      <c r="K306" s="64"/>
      <c r="L306" s="57" t="s">
        <v>2538</v>
      </c>
      <c r="M306" s="56" t="s">
        <v>2479</v>
      </c>
      <c r="N306" s="157">
        <v>15150000</v>
      </c>
      <c r="O306" s="64">
        <v>0</v>
      </c>
      <c r="P306" s="64">
        <v>0</v>
      </c>
      <c r="Q306" s="157">
        <f t="shared" si="39"/>
        <v>15150000</v>
      </c>
      <c r="R306" s="64">
        <v>5050000</v>
      </c>
      <c r="S306" s="64"/>
      <c r="T306" s="64"/>
      <c r="U306" s="103">
        <v>3</v>
      </c>
      <c r="V306" s="60" t="s">
        <v>1171</v>
      </c>
      <c r="W306" s="57" t="str">
        <f ca="1">IF(AB306="","En elaboración",IF(AC306="Sin iniciar","Suscrito",IF(AK306="Suspendido",AK306,IF(ISNUMBER(AN306),"Liquidado",IF(ISNUMBER(J306),"Cedido",IF(AN306="No aplica","Terminado (no se liquida)",IF(AJ306="Terminación anticipada",AJ306,IF(AND(AJ306="Terminación anticipada",I306&lt;&gt;"Otro",AN306=""),"Terminado en proceso de liquidación",IF(AND(TODAY()&gt;AH306,I306="Otro",AN306=""),"Terminado en proceso de liquidación",IF(AND(TODAY()&gt;AH306,I306="Orden de compra"),"Terminado (Orden de compra)",IF(TODAY()&gt;AH306,"Terminado (no se liquida)",IF(TODAY()&lt;=AH306,"En ejecución","En elaboración"))))))))))))</f>
        <v>Terminado (no se liquida)</v>
      </c>
      <c r="X306" s="57"/>
      <c r="Y306" s="57" t="s">
        <v>1942</v>
      </c>
      <c r="Z306" s="57" t="s">
        <v>2539</v>
      </c>
      <c r="AA306" s="57" t="s">
        <v>633</v>
      </c>
      <c r="AB306" s="61">
        <v>45400</v>
      </c>
      <c r="AC306" s="73">
        <v>45404</v>
      </c>
      <c r="AD306" s="89">
        <v>45458</v>
      </c>
      <c r="AE306" s="61" t="str">
        <f t="shared" si="40"/>
        <v>1 meses 25 días.</v>
      </c>
      <c r="AF306" s="89">
        <v>45458</v>
      </c>
      <c r="AG306" s="61" t="str">
        <f t="shared" si="38"/>
        <v/>
      </c>
      <c r="AH306" s="89">
        <v>45458</v>
      </c>
      <c r="AI306" s="61" t="str">
        <f t="shared" si="42"/>
        <v>1 meses 25 días.</v>
      </c>
      <c r="AJ306" s="61" t="str">
        <f t="shared" si="41"/>
        <v>Término Ok</v>
      </c>
      <c r="AK306" s="57"/>
      <c r="AL306" s="57"/>
      <c r="AM306" s="56"/>
      <c r="AN306" s="61"/>
    </row>
    <row r="307" spans="1:40">
      <c r="A307" s="62">
        <v>2024</v>
      </c>
      <c r="B307" s="56" t="str">
        <f t="shared" si="43"/>
        <v>283-2024</v>
      </c>
      <c r="C307" s="56">
        <v>107206</v>
      </c>
      <c r="D307" s="56" t="s">
        <v>57</v>
      </c>
      <c r="E307" s="57" t="s">
        <v>2524</v>
      </c>
      <c r="F307" s="57" t="s">
        <v>2525</v>
      </c>
      <c r="G307" s="63" t="s">
        <v>97</v>
      </c>
      <c r="H307" s="57" t="s">
        <v>1168</v>
      </c>
      <c r="I307" s="57" t="s">
        <v>1169</v>
      </c>
      <c r="J307" s="61"/>
      <c r="K307" s="64"/>
      <c r="L307" s="57" t="s">
        <v>2526</v>
      </c>
      <c r="M307" s="56" t="s">
        <v>2244</v>
      </c>
      <c r="N307" s="157">
        <v>10100000</v>
      </c>
      <c r="O307" s="64">
        <v>0</v>
      </c>
      <c r="P307" s="64">
        <v>0</v>
      </c>
      <c r="Q307" s="157">
        <f t="shared" si="39"/>
        <v>10100000</v>
      </c>
      <c r="R307" s="64">
        <v>5050000</v>
      </c>
      <c r="S307" s="64"/>
      <c r="T307" s="64"/>
      <c r="U307" s="103">
        <v>1</v>
      </c>
      <c r="V307" s="60" t="s">
        <v>1171</v>
      </c>
      <c r="W307" s="57" t="str">
        <f ca="1">IF(AB307="","En elaboración",IF(AC307="Sin iniciar","Suscrito",IF(AK307="Suspendido",AK307,IF(ISNUMBER(AN307),"Liquidado",IF(ISNUMBER(J307),"Cedido",IF(AN307="No aplica","Terminado (no se liquida)",IF(AJ307="Terminación anticipada",AJ307,IF(AND(AJ307="Terminación anticipada",I307&lt;&gt;"Otro",AN307=""),"Terminado en proceso de liquidación",IF(AND(TODAY()&gt;AH307,I307="Otro",AN307=""),"Terminado en proceso de liquidación",IF(AND(TODAY()&gt;AH307,I307="Orden de compra"),"Terminado (Orden de compra)",IF(TODAY()&gt;AH307,"Terminado (no se liquida)",IF(TODAY()&lt;=AH307,"En ejecución","En elaboración"))))))))))))</f>
        <v>Terminado (no se liquida)</v>
      </c>
      <c r="X307" s="57"/>
      <c r="Y307" s="57" t="s">
        <v>2528</v>
      </c>
      <c r="Z307" s="57" t="s">
        <v>2529</v>
      </c>
      <c r="AA307" s="57" t="s">
        <v>633</v>
      </c>
      <c r="AB307" s="61">
        <v>45400</v>
      </c>
      <c r="AC307" s="73">
        <v>45405</v>
      </c>
      <c r="AD307" s="89">
        <v>45458</v>
      </c>
      <c r="AE307" s="61" t="str">
        <f t="shared" si="40"/>
        <v>1 meses 24 días.</v>
      </c>
      <c r="AF307" s="89">
        <v>45458</v>
      </c>
      <c r="AG307" s="61" t="str">
        <f t="shared" si="38"/>
        <v/>
      </c>
      <c r="AH307" s="89">
        <v>45458</v>
      </c>
      <c r="AI307" s="61" t="str">
        <f t="shared" si="42"/>
        <v>1 meses 24 días.</v>
      </c>
      <c r="AJ307" s="61" t="str">
        <f t="shared" si="41"/>
        <v>Término Ok</v>
      </c>
      <c r="AK307" s="57"/>
      <c r="AL307" s="57"/>
      <c r="AM307" s="56"/>
      <c r="AN307" s="61"/>
    </row>
    <row r="308" spans="1:40">
      <c r="A308" s="62">
        <v>2024</v>
      </c>
      <c r="B308" s="56" t="str">
        <f t="shared" si="43"/>
        <v>284-2024</v>
      </c>
      <c r="C308" s="56">
        <v>102343</v>
      </c>
      <c r="D308" s="56" t="s">
        <v>57</v>
      </c>
      <c r="E308" s="57" t="s">
        <v>2512</v>
      </c>
      <c r="F308" s="57" t="s">
        <v>2513</v>
      </c>
      <c r="G308" s="63" t="s">
        <v>97</v>
      </c>
      <c r="H308" s="57" t="s">
        <v>1168</v>
      </c>
      <c r="I308" s="57" t="s">
        <v>1169</v>
      </c>
      <c r="J308" s="61"/>
      <c r="K308" s="64"/>
      <c r="L308" s="57" t="s">
        <v>2514</v>
      </c>
      <c r="M308" s="56" t="s">
        <v>2479</v>
      </c>
      <c r="N308" s="157">
        <v>15150000</v>
      </c>
      <c r="O308" s="64">
        <f>1346667+6228333</f>
        <v>7575000</v>
      </c>
      <c r="P308" s="64">
        <v>0</v>
      </c>
      <c r="Q308" s="157">
        <f t="shared" si="39"/>
        <v>22725000</v>
      </c>
      <c r="R308" s="64">
        <v>5050000</v>
      </c>
      <c r="S308" s="64"/>
      <c r="T308" s="64"/>
      <c r="U308" s="103">
        <v>3</v>
      </c>
      <c r="V308" s="60" t="s">
        <v>1171</v>
      </c>
      <c r="W308" s="57" t="str">
        <f ca="1">IF(AB308="","En elaboración",IF(AC308="Sin iniciar","Suscrito",IF(AK308="Suspendido",AK308,IF(ISNUMBER(AN308),"Liquidado",IF(ISNUMBER(J308),"Cedido",IF(AN308="No aplica","Terminado (no se liquida)",IF(AJ308="Terminación anticipada",AJ308,IF(AND(AJ308="Terminación anticipada",I308&lt;&gt;"Otro",AN308=""),"Terminado en proceso de liquidación",IF(AND(TODAY()&gt;AH308,I308="Otro",AN308=""),"Terminado en proceso de liquidación",IF(AND(TODAY()&gt;AH308,I308="Orden de compra"),"Terminado (Orden de compra)",IF(TODAY()&gt;AH308,"Terminado (no se liquida)",IF(TODAY()&lt;=AH308,"En ejecución","En elaboración"))))))))))))</f>
        <v>Terminado (no se liquida)</v>
      </c>
      <c r="X308" s="57" t="s">
        <v>5599</v>
      </c>
      <c r="Y308" s="57" t="s">
        <v>2516</v>
      </c>
      <c r="Z308" s="57" t="s">
        <v>2517</v>
      </c>
      <c r="AA308" s="57" t="s">
        <v>633</v>
      </c>
      <c r="AB308" s="61">
        <v>45402</v>
      </c>
      <c r="AC308" s="73">
        <v>45406</v>
      </c>
      <c r="AD308" s="89">
        <v>45458</v>
      </c>
      <c r="AE308" s="61" t="str">
        <f t="shared" si="40"/>
        <v>1 meses 23 días.</v>
      </c>
      <c r="AF308" s="89">
        <v>45542</v>
      </c>
      <c r="AG308" s="61" t="str">
        <f t="shared" si="38"/>
        <v>2 meses 23 días.</v>
      </c>
      <c r="AH308" s="89">
        <v>45542</v>
      </c>
      <c r="AI308" s="61" t="str">
        <f t="shared" si="42"/>
        <v>4 meses 15 días.</v>
      </c>
      <c r="AJ308" s="61" t="str">
        <f t="shared" si="41"/>
        <v>Término Ok</v>
      </c>
      <c r="AK308" s="57"/>
      <c r="AL308" s="57"/>
      <c r="AM308" s="56"/>
      <c r="AN308" s="61"/>
    </row>
    <row r="309" spans="1:40">
      <c r="A309" s="62">
        <v>2024</v>
      </c>
      <c r="B309" s="56" t="str">
        <f t="shared" si="43"/>
        <v>285-2024</v>
      </c>
      <c r="C309" s="56">
        <v>106191</v>
      </c>
      <c r="D309" s="56" t="s">
        <v>57</v>
      </c>
      <c r="E309" s="57" t="s">
        <v>2500</v>
      </c>
      <c r="F309" s="57" t="s">
        <v>2501</v>
      </c>
      <c r="G309" s="63" t="s">
        <v>97</v>
      </c>
      <c r="H309" s="57" t="s">
        <v>1168</v>
      </c>
      <c r="I309" s="57" t="s">
        <v>1169</v>
      </c>
      <c r="J309" s="61"/>
      <c r="K309" s="64"/>
      <c r="L309" s="57" t="s">
        <v>2502</v>
      </c>
      <c r="M309" s="56" t="s">
        <v>2479</v>
      </c>
      <c r="N309" s="157">
        <v>15150000</v>
      </c>
      <c r="O309" s="64">
        <v>0</v>
      </c>
      <c r="P309" s="64">
        <v>0</v>
      </c>
      <c r="Q309" s="157">
        <f t="shared" si="39"/>
        <v>15150000</v>
      </c>
      <c r="R309" s="64">
        <v>5050000</v>
      </c>
      <c r="S309" s="64"/>
      <c r="T309" s="64"/>
      <c r="U309" s="103">
        <v>3</v>
      </c>
      <c r="V309" s="60" t="s">
        <v>1171</v>
      </c>
      <c r="W309" s="57" t="str">
        <f ca="1">IF(AB309="","En elaboración",IF(AC309="Sin iniciar","Suscrito",IF(AK309="Suspendido",AK309,IF(ISNUMBER(AN309),"Liquidado",IF(ISNUMBER(J309),"Cedido",IF(AN309="No aplica","Terminado (no se liquida)",IF(AJ309="Terminación anticipada",AJ309,IF(AND(AJ309="Terminación anticipada",I309&lt;&gt;"Otro",AN309=""),"Terminado en proceso de liquidación",IF(AND(TODAY()&gt;AH309,I309="Otro",AN309=""),"Terminado en proceso de liquidación",IF(AND(TODAY()&gt;AH309,I309="Orden de compra"),"Terminado (Orden de compra)",IF(TODAY()&gt;AH309,"Terminado (no se liquida)",IF(TODAY()&lt;=AH309,"En ejecución","En elaboración"))))))))))))</f>
        <v>Terminado (no se liquida)</v>
      </c>
      <c r="X309" s="57" t="s">
        <v>5600</v>
      </c>
      <c r="Y309" s="57" t="s">
        <v>1942</v>
      </c>
      <c r="Z309" s="57" t="s">
        <v>2504</v>
      </c>
      <c r="AA309" s="57" t="s">
        <v>633</v>
      </c>
      <c r="AB309" s="61">
        <v>45401</v>
      </c>
      <c r="AC309" s="72">
        <v>45405</v>
      </c>
      <c r="AD309" s="89">
        <v>45458</v>
      </c>
      <c r="AE309" s="61" t="str">
        <f t="shared" si="40"/>
        <v>1 meses 24 días.</v>
      </c>
      <c r="AF309" s="89">
        <v>45495</v>
      </c>
      <c r="AG309" s="61" t="str">
        <f t="shared" si="38"/>
        <v>1 meses 7 días.</v>
      </c>
      <c r="AH309" s="89">
        <v>45495</v>
      </c>
      <c r="AI309" s="61" t="str">
        <f t="shared" si="42"/>
        <v xml:space="preserve">3 meses </v>
      </c>
      <c r="AJ309" s="61" t="str">
        <f t="shared" si="41"/>
        <v>Término Ok</v>
      </c>
      <c r="AK309" s="57"/>
      <c r="AL309" s="57"/>
      <c r="AM309" s="56"/>
      <c r="AN309" s="61"/>
    </row>
    <row r="310" spans="1:40">
      <c r="A310" s="62">
        <v>2024</v>
      </c>
      <c r="B310" s="56" t="str">
        <f t="shared" si="43"/>
        <v>286-2024</v>
      </c>
      <c r="C310" s="56">
        <v>107172</v>
      </c>
      <c r="D310" s="56" t="s">
        <v>57</v>
      </c>
      <c r="E310" s="57" t="s">
        <v>2489</v>
      </c>
      <c r="F310" s="57" t="s">
        <v>2490</v>
      </c>
      <c r="G310" s="63" t="s">
        <v>97</v>
      </c>
      <c r="H310" s="57" t="s">
        <v>1168</v>
      </c>
      <c r="I310" s="57" t="s">
        <v>1169</v>
      </c>
      <c r="J310" s="61"/>
      <c r="K310" s="64"/>
      <c r="L310" s="57" t="s">
        <v>2491</v>
      </c>
      <c r="M310" s="56" t="s">
        <v>2244</v>
      </c>
      <c r="N310" s="157">
        <v>14000000</v>
      </c>
      <c r="O310" s="64">
        <v>0</v>
      </c>
      <c r="P310" s="64">
        <v>0</v>
      </c>
      <c r="Q310" s="157">
        <f t="shared" si="39"/>
        <v>14000000</v>
      </c>
      <c r="R310" s="64">
        <v>7000000</v>
      </c>
      <c r="S310" s="64"/>
      <c r="T310" s="64"/>
      <c r="U310" s="103">
        <v>5</v>
      </c>
      <c r="V310" s="60" t="s">
        <v>1171</v>
      </c>
      <c r="W310" s="57" t="str">
        <f ca="1">IF(AB310="","En elaboración",IF(AC310="Sin iniciar","Suscrito",IF(AK310="Suspendido",AK310,IF(ISNUMBER(AN310),"Liquidado",IF(ISNUMBER(J310),"Cedido",IF(AN310="No aplica","Terminado (no se liquida)",IF(AJ310="Terminación anticipada",AJ310,IF(AND(AJ310="Terminación anticipada",I310&lt;&gt;"Otro",AN310=""),"Terminado en proceso de liquidación",IF(AND(TODAY()&gt;AH310,I310="Otro",AN310=""),"Terminado en proceso de liquidación",IF(AND(TODAY()&gt;AH310,I310="Orden de compra"),"Terminado (Orden de compra)",IF(TODAY()&gt;AH310,"Terminado (no se liquida)",IF(TODAY()&lt;=AH310,"En ejecución","En elaboración"))))))))))))</f>
        <v>Terminado (no se liquida)</v>
      </c>
      <c r="X310" s="57"/>
      <c r="Y310" s="57" t="s">
        <v>2492</v>
      </c>
      <c r="Z310" s="57" t="s">
        <v>2493</v>
      </c>
      <c r="AA310" s="57" t="s">
        <v>2494</v>
      </c>
      <c r="AB310" s="61">
        <v>45404</v>
      </c>
      <c r="AC310" s="73">
        <v>45406</v>
      </c>
      <c r="AD310" s="89">
        <v>45458</v>
      </c>
      <c r="AE310" s="61" t="str">
        <f t="shared" si="40"/>
        <v>1 meses 23 días.</v>
      </c>
      <c r="AF310" s="89">
        <v>45458</v>
      </c>
      <c r="AG310" s="61" t="str">
        <f t="shared" si="38"/>
        <v/>
      </c>
      <c r="AH310" s="89">
        <v>45458</v>
      </c>
      <c r="AI310" s="61" t="str">
        <f t="shared" si="42"/>
        <v>1 meses 23 días.</v>
      </c>
      <c r="AJ310" s="61" t="str">
        <f t="shared" si="41"/>
        <v>Término Ok</v>
      </c>
      <c r="AK310" s="57"/>
      <c r="AL310" s="57"/>
      <c r="AM310" s="56"/>
      <c r="AN310" s="61"/>
    </row>
    <row r="311" spans="1:40">
      <c r="A311" s="62">
        <v>2024</v>
      </c>
      <c r="B311" s="56" t="str">
        <f t="shared" si="43"/>
        <v>287-2024</v>
      </c>
      <c r="C311" s="56">
        <v>102676</v>
      </c>
      <c r="D311" s="56" t="s">
        <v>57</v>
      </c>
      <c r="E311" s="57" t="s">
        <v>2476</v>
      </c>
      <c r="F311" s="57" t="s">
        <v>2477</v>
      </c>
      <c r="G311" s="63" t="s">
        <v>97</v>
      </c>
      <c r="H311" s="57" t="s">
        <v>1168</v>
      </c>
      <c r="I311" s="57" t="s">
        <v>1169</v>
      </c>
      <c r="J311" s="61"/>
      <c r="K311" s="64"/>
      <c r="L311" s="57" t="s">
        <v>2478</v>
      </c>
      <c r="M311" s="56" t="s">
        <v>2479</v>
      </c>
      <c r="N311" s="157">
        <v>19863334</v>
      </c>
      <c r="O311" s="64">
        <v>0</v>
      </c>
      <c r="P311" s="64">
        <v>0</v>
      </c>
      <c r="Q311" s="157">
        <f t="shared" si="39"/>
        <v>19863334</v>
      </c>
      <c r="R311" s="64">
        <v>5050000</v>
      </c>
      <c r="S311" s="64"/>
      <c r="T311" s="64"/>
      <c r="U311" s="103">
        <v>3</v>
      </c>
      <c r="V311" s="60" t="s">
        <v>1171</v>
      </c>
      <c r="W311" s="57" t="str">
        <f ca="1">IF(AB311="","En elaboración",IF(AC311="Sin iniciar","Suscrito",IF(AK311="Suspendido",AK311,IF(ISNUMBER(AN311),"Liquidado",IF(ISNUMBER(J311),"Cedido",IF(AN311="No aplica","Terminado (no se liquida)",IF(AJ311="Terminación anticipada",AJ311,IF(AND(AJ311="Terminación anticipada",I311&lt;&gt;"Otro",AN311=""),"Terminado en proceso de liquidación",IF(AND(TODAY()&gt;AH311,I311="Otro",AN311=""),"Terminado en proceso de liquidación",IF(AND(TODAY()&gt;AH311,I311="Orden de compra"),"Terminado (Orden de compra)",IF(TODAY()&gt;AH311,"Terminado (no se liquida)",IF(TODAY()&lt;=AH311,"En ejecución","En elaboración"))))))))))))</f>
        <v>Terminado (no se liquida)</v>
      </c>
      <c r="X311" s="57"/>
      <c r="Y311" s="57" t="s">
        <v>2480</v>
      </c>
      <c r="Z311" s="57" t="s">
        <v>2481</v>
      </c>
      <c r="AA311" s="57" t="s">
        <v>633</v>
      </c>
      <c r="AB311" s="61">
        <v>45401</v>
      </c>
      <c r="AC311" s="73">
        <v>45407</v>
      </c>
      <c r="AD311" s="89">
        <v>45458</v>
      </c>
      <c r="AE311" s="61" t="str">
        <f t="shared" si="40"/>
        <v>1 meses 22 días.</v>
      </c>
      <c r="AF311" s="89">
        <v>45458</v>
      </c>
      <c r="AG311" s="61" t="str">
        <f t="shared" si="38"/>
        <v/>
      </c>
      <c r="AH311" s="89">
        <v>45458</v>
      </c>
      <c r="AI311" s="61" t="str">
        <f t="shared" si="42"/>
        <v>1 meses 22 días.</v>
      </c>
      <c r="AJ311" s="61" t="str">
        <f t="shared" si="41"/>
        <v>Término Ok</v>
      </c>
      <c r="AK311" s="57"/>
      <c r="AL311" s="57"/>
      <c r="AM311" s="56"/>
      <c r="AN311" s="61"/>
    </row>
    <row r="312" spans="1:40">
      <c r="A312" s="62">
        <v>2024</v>
      </c>
      <c r="B312" s="56" t="str">
        <f t="shared" si="43"/>
        <v>288-2024</v>
      </c>
      <c r="C312" s="56">
        <v>107171</v>
      </c>
      <c r="D312" s="56" t="s">
        <v>57</v>
      </c>
      <c r="E312" s="57" t="s">
        <v>2466</v>
      </c>
      <c r="F312" s="57" t="s">
        <v>2467</v>
      </c>
      <c r="G312" s="63" t="s">
        <v>97</v>
      </c>
      <c r="H312" s="57" t="s">
        <v>1168</v>
      </c>
      <c r="I312" s="57" t="s">
        <v>1211</v>
      </c>
      <c r="J312" s="61"/>
      <c r="K312" s="64"/>
      <c r="L312" s="57" t="s">
        <v>2468</v>
      </c>
      <c r="M312" s="56" t="s">
        <v>2415</v>
      </c>
      <c r="N312" s="157">
        <v>5100000</v>
      </c>
      <c r="O312" s="64">
        <v>0</v>
      </c>
      <c r="P312" s="64">
        <v>0</v>
      </c>
      <c r="Q312" s="157">
        <f t="shared" si="39"/>
        <v>5100000</v>
      </c>
      <c r="R312" s="64">
        <v>2550000</v>
      </c>
      <c r="S312" s="64"/>
      <c r="T312" s="64"/>
      <c r="U312" s="103">
        <v>1</v>
      </c>
      <c r="V312" s="60" t="s">
        <v>1171</v>
      </c>
      <c r="W312" s="57" t="str">
        <f ca="1">IF(AB312="","En elaboración",IF(AC312="Sin iniciar","Suscrito",IF(AK312="Suspendido",AK312,IF(ISNUMBER(AN312),"Liquidado",IF(ISNUMBER(J312),"Cedido",IF(AN312="No aplica","Terminado (no se liquida)",IF(AJ312="Terminación anticipada",AJ312,IF(AND(AJ312="Terminación anticipada",I312&lt;&gt;"Otro",AN312=""),"Terminado en proceso de liquidación",IF(AND(TODAY()&gt;AH312,I312="Otro",AN312=""),"Terminado en proceso de liquidación",IF(AND(TODAY()&gt;AH312,I312="Orden de compra"),"Terminado (Orden de compra)",IF(TODAY()&gt;AH312,"Terminado (no se liquida)",IF(TODAY()&lt;=AH312,"En ejecución","En elaboración"))))))))))))</f>
        <v>Terminado (no se liquida)</v>
      </c>
      <c r="X312" s="57"/>
      <c r="Y312" s="57" t="s">
        <v>2459</v>
      </c>
      <c r="Z312" s="57" t="s">
        <v>2470</v>
      </c>
      <c r="AA312" s="57" t="s">
        <v>145</v>
      </c>
      <c r="AB312" s="61">
        <v>45405</v>
      </c>
      <c r="AC312" s="73">
        <v>45411</v>
      </c>
      <c r="AD312" s="89">
        <v>45458</v>
      </c>
      <c r="AE312" s="61" t="str">
        <f t="shared" si="40"/>
        <v>1 meses 18 días.</v>
      </c>
      <c r="AF312" s="89">
        <v>45458</v>
      </c>
      <c r="AG312" s="61" t="str">
        <f t="shared" si="38"/>
        <v/>
      </c>
      <c r="AH312" s="89">
        <v>45458</v>
      </c>
      <c r="AI312" s="61" t="str">
        <f t="shared" si="42"/>
        <v>1 meses 18 días.</v>
      </c>
      <c r="AJ312" s="61" t="str">
        <f t="shared" si="41"/>
        <v>Término Ok</v>
      </c>
      <c r="AK312" s="57"/>
      <c r="AL312" s="57"/>
      <c r="AM312" s="56"/>
      <c r="AN312" s="61"/>
    </row>
    <row r="313" spans="1:40">
      <c r="A313" s="62">
        <v>2024</v>
      </c>
      <c r="B313" s="56" t="s">
        <v>2455</v>
      </c>
      <c r="C313" s="56">
        <v>107171</v>
      </c>
      <c r="D313" s="56" t="s">
        <v>57</v>
      </c>
      <c r="E313" s="57" t="s">
        <v>2456</v>
      </c>
      <c r="F313" s="57" t="s">
        <v>2457</v>
      </c>
      <c r="G313" s="63" t="s">
        <v>97</v>
      </c>
      <c r="H313" s="57" t="s">
        <v>1168</v>
      </c>
      <c r="I313" s="57" t="s">
        <v>1211</v>
      </c>
      <c r="J313" s="61"/>
      <c r="K313" s="64"/>
      <c r="L313" s="57" t="s">
        <v>2458</v>
      </c>
      <c r="M313" s="56" t="s">
        <v>2415</v>
      </c>
      <c r="N313" s="157">
        <v>5100000</v>
      </c>
      <c r="O313" s="64">
        <v>0</v>
      </c>
      <c r="P313" s="64">
        <v>0</v>
      </c>
      <c r="Q313" s="157">
        <f t="shared" si="39"/>
        <v>5100000</v>
      </c>
      <c r="R313" s="64">
        <v>2550000</v>
      </c>
      <c r="S313" s="64"/>
      <c r="T313" s="64"/>
      <c r="U313" s="103">
        <v>1</v>
      </c>
      <c r="V313" s="60" t="s">
        <v>1171</v>
      </c>
      <c r="W313" s="57" t="str">
        <f ca="1">IF(AB313="","En elaboración",IF(AC313="Sin iniciar","Suscrito",IF(AK313="Suspendido",AK313,IF(ISNUMBER(AN313),"Liquidado",IF(ISNUMBER(J313),"Cedido",IF(AN313="No aplica","Terminado (no se liquida)",IF(AJ313="Terminación anticipada",AJ313,IF(AND(AJ313="Terminación anticipada",I313&lt;&gt;"Otro",AN313=""),"Terminado en proceso de liquidación",IF(AND(TODAY()&gt;AH313,I313="Otro",AN313=""),"Terminado en proceso de liquidación",IF(AND(TODAY()&gt;AH313,I313="Orden de compra"),"Terminado (Orden de compra)",IF(TODAY()&gt;AH313,"Terminado (no se liquida)",IF(TODAY()&lt;=AH313,"En ejecución","En elaboración"))))))))))))</f>
        <v>Terminado (no se liquida)</v>
      </c>
      <c r="X313" s="57"/>
      <c r="Y313" s="57" t="s">
        <v>2459</v>
      </c>
      <c r="Z313" s="57" t="s">
        <v>2460</v>
      </c>
      <c r="AA313" s="57" t="s">
        <v>145</v>
      </c>
      <c r="AB313" s="61">
        <v>45407</v>
      </c>
      <c r="AC313" s="73">
        <v>45418</v>
      </c>
      <c r="AD313" s="89">
        <v>45458</v>
      </c>
      <c r="AE313" s="61" t="str">
        <f t="shared" si="40"/>
        <v>1 meses 10 días.</v>
      </c>
      <c r="AF313" s="89">
        <v>45458</v>
      </c>
      <c r="AG313" s="61" t="str">
        <f t="shared" si="38"/>
        <v/>
      </c>
      <c r="AH313" s="89">
        <v>45458</v>
      </c>
      <c r="AI313" s="61" t="str">
        <f t="shared" si="42"/>
        <v>1 meses 10 días.</v>
      </c>
      <c r="AJ313" s="61" t="str">
        <f t="shared" si="41"/>
        <v>Término Ok</v>
      </c>
      <c r="AK313" s="57"/>
      <c r="AL313" s="57"/>
      <c r="AM313" s="56"/>
      <c r="AN313" s="61"/>
    </row>
    <row r="314" spans="1:40">
      <c r="A314" s="62">
        <v>2024</v>
      </c>
      <c r="B314" s="56" t="str">
        <f>LEFT(E314,8)</f>
        <v>290-2024</v>
      </c>
      <c r="C314" s="56">
        <v>107288</v>
      </c>
      <c r="D314" s="56" t="s">
        <v>57</v>
      </c>
      <c r="E314" s="57" t="s">
        <v>2445</v>
      </c>
      <c r="F314" s="57" t="s">
        <v>2446</v>
      </c>
      <c r="G314" s="63" t="s">
        <v>97</v>
      </c>
      <c r="H314" s="57" t="s">
        <v>1168</v>
      </c>
      <c r="I314" s="57" t="s">
        <v>1169</v>
      </c>
      <c r="J314" s="61"/>
      <c r="K314" s="64"/>
      <c r="L314" s="57" t="s">
        <v>2447</v>
      </c>
      <c r="M314" s="56" t="s">
        <v>2244</v>
      </c>
      <c r="N314" s="157">
        <v>18000000</v>
      </c>
      <c r="O314" s="64">
        <v>0</v>
      </c>
      <c r="P314" s="64">
        <v>0</v>
      </c>
      <c r="Q314" s="157">
        <f t="shared" si="39"/>
        <v>18000000</v>
      </c>
      <c r="R314" s="64">
        <v>9000000</v>
      </c>
      <c r="S314" s="64"/>
      <c r="T314" s="64"/>
      <c r="U314" s="103">
        <v>1</v>
      </c>
      <c r="V314" s="60" t="s">
        <v>1171</v>
      </c>
      <c r="W314" s="57" t="str">
        <f ca="1">IF(AB314="","En elaboración",IF(AC314="Sin iniciar","Suscrito",IF(AK314="Suspendido",AK314,IF(ISNUMBER(AN314),"Liquidado",IF(ISNUMBER(J314),"Cedido",IF(AN314="No aplica","Terminado (no se liquida)",IF(AJ314="Terminación anticipada",AJ314,IF(AND(AJ314="Terminación anticipada",I314&lt;&gt;"Otro",AN314=""),"Terminado en proceso de liquidación",IF(AND(TODAY()&gt;AH314,I314="Otro",AN314=""),"Terminado en proceso de liquidación",IF(AND(TODAY()&gt;AH314,I314="Orden de compra"),"Terminado (Orden de compra)",IF(TODAY()&gt;AH314,"Terminado (no se liquida)",IF(TODAY()&lt;=AH314,"En ejecución","En elaboración"))))))))))))</f>
        <v>Terminado (no se liquida)</v>
      </c>
      <c r="X314" s="57"/>
      <c r="Y314" s="57" t="s">
        <v>2448</v>
      </c>
      <c r="Z314" s="57" t="s">
        <v>2449</v>
      </c>
      <c r="AA314" s="57" t="s">
        <v>404</v>
      </c>
      <c r="AB314" s="61">
        <v>45404</v>
      </c>
      <c r="AC314" s="73">
        <v>45406</v>
      </c>
      <c r="AD314" s="89">
        <v>45458</v>
      </c>
      <c r="AE314" s="61" t="str">
        <f t="shared" si="40"/>
        <v>1 meses 23 días.</v>
      </c>
      <c r="AF314" s="89">
        <v>45458</v>
      </c>
      <c r="AG314" s="61" t="str">
        <f t="shared" si="38"/>
        <v/>
      </c>
      <c r="AH314" s="89">
        <v>45458</v>
      </c>
      <c r="AI314" s="61" t="str">
        <f t="shared" si="42"/>
        <v>1 meses 23 días.</v>
      </c>
      <c r="AJ314" s="61" t="str">
        <f t="shared" si="41"/>
        <v>Término Ok</v>
      </c>
      <c r="AK314" s="57"/>
      <c r="AL314" s="57"/>
      <c r="AM314" s="56"/>
      <c r="AN314" s="61"/>
    </row>
    <row r="315" spans="1:40">
      <c r="A315" s="62">
        <v>2024</v>
      </c>
      <c r="B315" s="56" t="str">
        <f>LEFT(E315,8)</f>
        <v>291-2024</v>
      </c>
      <c r="C315" s="56">
        <v>106186</v>
      </c>
      <c r="D315" s="56" t="s">
        <v>57</v>
      </c>
      <c r="E315" s="57" t="s">
        <v>2434</v>
      </c>
      <c r="F315" s="57" t="s">
        <v>2435</v>
      </c>
      <c r="G315" s="63" t="s">
        <v>97</v>
      </c>
      <c r="H315" s="57" t="s">
        <v>1168</v>
      </c>
      <c r="I315" s="57" t="s">
        <v>1211</v>
      </c>
      <c r="J315" s="61"/>
      <c r="K315" s="64"/>
      <c r="L315" s="57" t="s">
        <v>2436</v>
      </c>
      <c r="M315" s="56" t="s">
        <v>2361</v>
      </c>
      <c r="N315" s="157">
        <v>7650000</v>
      </c>
      <c r="O315" s="64">
        <v>0</v>
      </c>
      <c r="P315" s="64">
        <v>0</v>
      </c>
      <c r="Q315" s="157">
        <f t="shared" si="39"/>
        <v>7650000</v>
      </c>
      <c r="R315" s="64">
        <v>2550000</v>
      </c>
      <c r="S315" s="64"/>
      <c r="T315" s="64"/>
      <c r="U315" s="103">
        <v>5</v>
      </c>
      <c r="V315" s="60" t="s">
        <v>1171</v>
      </c>
      <c r="W315" s="57" t="str">
        <f ca="1">IF(AB315="","En elaboración",IF(AC315="Sin iniciar","Suscrito",IF(AK315="Suspendido",AK315,IF(ISNUMBER(AN315),"Liquidado",IF(ISNUMBER(J315),"Cedido",IF(AN315="No aplica","Terminado (no se liquida)",IF(AJ315="Terminación anticipada",AJ315,IF(AND(AJ315="Terminación anticipada",I315&lt;&gt;"Otro",AN315=""),"Terminado en proceso de liquidación",IF(AND(TODAY()&gt;AH315,I315="Otro",AN315=""),"Terminado en proceso de liquidación",IF(AND(TODAY()&gt;AH315,I315="Orden de compra"),"Terminado (Orden de compra)",IF(TODAY()&gt;AH315,"Terminado (no se liquida)",IF(TODAY()&lt;=AH315,"En ejecución","En elaboración"))))))))))))</f>
        <v>Terminado (no se liquida)</v>
      </c>
      <c r="X315" s="57" t="s">
        <v>5601</v>
      </c>
      <c r="Y315" s="57" t="s">
        <v>2438</v>
      </c>
      <c r="Z315" s="57" t="s">
        <v>2439</v>
      </c>
      <c r="AA315" s="57" t="s">
        <v>547</v>
      </c>
      <c r="AB315" s="61">
        <v>45407</v>
      </c>
      <c r="AC315" s="61">
        <v>45414</v>
      </c>
      <c r="AD315" s="89">
        <v>45458</v>
      </c>
      <c r="AE315" s="61" t="str">
        <f t="shared" si="40"/>
        <v>1 meses 14 días.</v>
      </c>
      <c r="AF315" s="89">
        <v>45505</v>
      </c>
      <c r="AG315" s="61" t="str">
        <f t="shared" si="38"/>
        <v>1 meses 17 días.</v>
      </c>
      <c r="AH315" s="89">
        <v>45505</v>
      </c>
      <c r="AI315" s="61" t="str">
        <f t="shared" si="42"/>
        <v xml:space="preserve">3 meses </v>
      </c>
      <c r="AJ315" s="61" t="str">
        <f t="shared" si="41"/>
        <v>Término Ok</v>
      </c>
      <c r="AK315" s="57"/>
      <c r="AL315" s="57"/>
      <c r="AM315" s="56"/>
      <c r="AN315" s="61"/>
    </row>
    <row r="316" spans="1:40">
      <c r="A316" s="62">
        <v>2024</v>
      </c>
      <c r="B316" s="56" t="str">
        <f>LEFT(E316,8)</f>
        <v>292-2024</v>
      </c>
      <c r="C316" s="56">
        <v>107603</v>
      </c>
      <c r="D316" s="56" t="s">
        <v>57</v>
      </c>
      <c r="E316" s="57" t="s">
        <v>2424</v>
      </c>
      <c r="F316" s="57" t="s">
        <v>2425</v>
      </c>
      <c r="G316" s="63" t="s">
        <v>97</v>
      </c>
      <c r="H316" s="57" t="s">
        <v>1168</v>
      </c>
      <c r="I316" s="57" t="s">
        <v>1169</v>
      </c>
      <c r="J316" s="61"/>
      <c r="K316" s="64"/>
      <c r="L316" s="57" t="s">
        <v>2426</v>
      </c>
      <c r="M316" s="56" t="s">
        <v>2244</v>
      </c>
      <c r="N316" s="157">
        <v>10100000</v>
      </c>
      <c r="O316" s="64">
        <v>0</v>
      </c>
      <c r="P316" s="64">
        <v>0</v>
      </c>
      <c r="Q316" s="157">
        <f t="shared" si="39"/>
        <v>10100000</v>
      </c>
      <c r="R316" s="64">
        <v>5050000</v>
      </c>
      <c r="S316" s="64"/>
      <c r="T316" s="64"/>
      <c r="U316" s="103">
        <v>3</v>
      </c>
      <c r="V316" s="60" t="s">
        <v>1171</v>
      </c>
      <c r="W316" s="57" t="str">
        <f ca="1">IF(AB316="","En elaboración",IF(AC316="Sin iniciar","Suscrito",IF(AK316="Suspendido",AK316,IF(ISNUMBER(AN316),"Liquidado",IF(ISNUMBER(J316),"Cedido",IF(AN316="No aplica","Terminado (no se liquida)",IF(AJ316="Terminación anticipada",AJ316,IF(AND(AJ316="Terminación anticipada",I316&lt;&gt;"Otro",AN316=""),"Terminado en proceso de liquidación",IF(AND(TODAY()&gt;AH316,I316="Otro",AN316=""),"Terminado en proceso de liquidación",IF(AND(TODAY()&gt;AH316,I316="Orden de compra"),"Terminado (Orden de compra)",IF(TODAY()&gt;AH316,"Terminado (no se liquida)",IF(TODAY()&lt;=AH316,"En ejecución","En elaboración"))))))))))))</f>
        <v>Terminado (no se liquida)</v>
      </c>
      <c r="X316" s="57"/>
      <c r="Y316" s="57" t="s">
        <v>2427</v>
      </c>
      <c r="Z316" s="57" t="s">
        <v>2428</v>
      </c>
      <c r="AA316" s="57" t="s">
        <v>72</v>
      </c>
      <c r="AB316" s="61">
        <v>45411</v>
      </c>
      <c r="AC316" s="61">
        <v>45418</v>
      </c>
      <c r="AD316" s="61">
        <v>45478</v>
      </c>
      <c r="AE316" s="61" t="str">
        <f t="shared" si="40"/>
        <v xml:space="preserve">2 meses </v>
      </c>
      <c r="AF316" s="61">
        <v>45478</v>
      </c>
      <c r="AG316" s="61" t="str">
        <f t="shared" si="38"/>
        <v/>
      </c>
      <c r="AH316" s="61">
        <v>45478</v>
      </c>
      <c r="AI316" s="61" t="str">
        <f t="shared" si="42"/>
        <v xml:space="preserve">2 meses </v>
      </c>
      <c r="AJ316" s="61" t="str">
        <f t="shared" si="41"/>
        <v>Término Ok</v>
      </c>
      <c r="AK316" s="57"/>
      <c r="AL316" s="57"/>
      <c r="AM316" s="56"/>
      <c r="AN316" s="61"/>
    </row>
    <row r="317" spans="1:40">
      <c r="A317" s="62">
        <v>2024</v>
      </c>
      <c r="B317" s="56" t="str">
        <f>LEFT(E317,8)</f>
        <v>293-2024</v>
      </c>
      <c r="C317" s="56">
        <v>107174</v>
      </c>
      <c r="D317" s="56" t="s">
        <v>57</v>
      </c>
      <c r="E317" s="57" t="s">
        <v>2412</v>
      </c>
      <c r="F317" s="57" t="s">
        <v>2413</v>
      </c>
      <c r="G317" s="63" t="s">
        <v>97</v>
      </c>
      <c r="H317" s="57" t="s">
        <v>1168</v>
      </c>
      <c r="I317" s="57" t="s">
        <v>1211</v>
      </c>
      <c r="J317" s="61"/>
      <c r="K317" s="64"/>
      <c r="L317" s="57" t="s">
        <v>2414</v>
      </c>
      <c r="M317" s="56" t="s">
        <v>2415</v>
      </c>
      <c r="N317" s="157">
        <v>8000000</v>
      </c>
      <c r="O317" s="64">
        <v>0</v>
      </c>
      <c r="P317" s="64">
        <v>0</v>
      </c>
      <c r="Q317" s="157">
        <f t="shared" si="39"/>
        <v>8000000</v>
      </c>
      <c r="R317" s="64">
        <v>4000000</v>
      </c>
      <c r="S317" s="64"/>
      <c r="T317" s="64"/>
      <c r="U317" s="103">
        <v>1</v>
      </c>
      <c r="V317" s="60" t="s">
        <v>1171</v>
      </c>
      <c r="W317" s="57" t="str">
        <f ca="1">IF(AB317="","En elaboración",IF(AC317="Sin iniciar","Suscrito",IF(AK317="Suspendido",AK317,IF(ISNUMBER(AN317),"Liquidado",IF(ISNUMBER(J317),"Cedido",IF(AN317="No aplica","Terminado (no se liquida)",IF(AJ317="Terminación anticipada",AJ317,IF(AND(AJ317="Terminación anticipada",I317&lt;&gt;"Otro",AN317=""),"Terminado en proceso de liquidación",IF(AND(TODAY()&gt;AH317,I317="Otro",AN317=""),"Terminado en proceso de liquidación",IF(AND(TODAY()&gt;AH317,I317="Orden de compra"),"Terminado (Orden de compra)",IF(TODAY()&gt;AH317,"Terminado (no se liquida)",IF(TODAY()&lt;=AH317,"En ejecución","En elaboración"))))))))))))</f>
        <v>Terminado (no se liquida)</v>
      </c>
      <c r="X317" s="57"/>
      <c r="Y317" s="57" t="s">
        <v>2416</v>
      </c>
      <c r="Z317" s="57" t="s">
        <v>2417</v>
      </c>
      <c r="AA317" s="57" t="s">
        <v>145</v>
      </c>
      <c r="AB317" s="61">
        <v>45412</v>
      </c>
      <c r="AC317" s="61">
        <v>45419</v>
      </c>
      <c r="AD317" s="61">
        <v>45458</v>
      </c>
      <c r="AE317" s="61" t="str">
        <f t="shared" si="40"/>
        <v>1 meses 9 días.</v>
      </c>
      <c r="AF317" s="61">
        <v>45458</v>
      </c>
      <c r="AG317" s="61" t="str">
        <f t="shared" si="38"/>
        <v/>
      </c>
      <c r="AH317" s="61">
        <v>45458</v>
      </c>
      <c r="AI317" s="61" t="str">
        <f t="shared" si="42"/>
        <v>1 meses 9 días.</v>
      </c>
      <c r="AJ317" s="61" t="str">
        <f t="shared" si="41"/>
        <v>Término Ok</v>
      </c>
      <c r="AK317" s="57"/>
      <c r="AL317" s="57"/>
      <c r="AM317" s="56"/>
      <c r="AN317" s="61"/>
    </row>
    <row r="318" spans="1:40">
      <c r="A318" s="62">
        <v>2024</v>
      </c>
      <c r="B318" s="56" t="s">
        <v>2400</v>
      </c>
      <c r="C318" s="56">
        <v>107805</v>
      </c>
      <c r="D318" s="56" t="s">
        <v>57</v>
      </c>
      <c r="E318" s="57" t="s">
        <v>2401</v>
      </c>
      <c r="F318" s="57" t="s">
        <v>2402</v>
      </c>
      <c r="G318" s="63" t="s">
        <v>5602</v>
      </c>
      <c r="H318" s="57" t="s">
        <v>1168</v>
      </c>
      <c r="I318" s="57" t="s">
        <v>1211</v>
      </c>
      <c r="J318" s="61"/>
      <c r="K318" s="64"/>
      <c r="L318" s="57" t="s">
        <v>2403</v>
      </c>
      <c r="M318" s="56" t="s">
        <v>2361</v>
      </c>
      <c r="N318" s="157">
        <v>5100000</v>
      </c>
      <c r="O318" s="64">
        <v>2550000</v>
      </c>
      <c r="P318" s="64">
        <v>0</v>
      </c>
      <c r="Q318" s="157">
        <f t="shared" si="39"/>
        <v>7650000</v>
      </c>
      <c r="R318" s="64">
        <v>2550000</v>
      </c>
      <c r="S318" s="64"/>
      <c r="T318" s="64"/>
      <c r="U318" s="103">
        <v>5</v>
      </c>
      <c r="V318" s="60" t="s">
        <v>1171</v>
      </c>
      <c r="W318" s="57" t="str">
        <f ca="1">IF(AB318="","En elaboración",IF(AC318="Sin iniciar","Suscrito",IF(AK318="Suspendido",AK318,IF(ISNUMBER(AN318),"Liquidado",IF(ISNUMBER(J318),"Cedido",IF(AN318="No aplica","Terminado (no se liquida)",IF(AJ318="Terminación anticipada",AJ318,IF(AND(AJ318="Terminación anticipada",I318&lt;&gt;"Otro",AN318=""),"Terminado en proceso de liquidación",IF(AND(TODAY()&gt;AH318,I318="Otro",AN318=""),"Terminado en proceso de liquidación",IF(AND(TODAY()&gt;AH318,I318="Orden de compra"),"Terminado (Orden de compra)",IF(TODAY()&gt;AH318,"Terminado (no se liquida)",IF(TODAY()&lt;=AH318,"En ejecución","En elaboración"))))))))))))</f>
        <v>Terminado (no se liquida)</v>
      </c>
      <c r="X318" s="57" t="s">
        <v>5603</v>
      </c>
      <c r="Y318" s="57" t="s">
        <v>2404</v>
      </c>
      <c r="Z318" s="57" t="s">
        <v>2405</v>
      </c>
      <c r="AA318" s="57" t="s">
        <v>547</v>
      </c>
      <c r="AB318" s="61">
        <v>45420</v>
      </c>
      <c r="AC318" s="61">
        <v>45426</v>
      </c>
      <c r="AD318" s="61">
        <v>45481</v>
      </c>
      <c r="AE318" s="61" t="str">
        <f t="shared" si="40"/>
        <v>1 meses 25 días.</v>
      </c>
      <c r="AF318" s="61">
        <v>45517</v>
      </c>
      <c r="AG318" s="61" t="str">
        <f t="shared" si="38"/>
        <v>1 meses 5 días.</v>
      </c>
      <c r="AH318" s="61">
        <v>45517</v>
      </c>
      <c r="AI318" s="61" t="str">
        <f t="shared" ref="AI318:AI349" si="44">IF(AC318="Sin iniciar","",IF(DATEDIF(AC318,AH318+1-AM318,"y")=0,"",DATEDIF(AC318,AH318+1-AM318,"y")&amp;" años ")&amp;IF(DATEDIF(AC318,AH318+1-AM318,"ym")=0,"",DATEDIF(AC318,AH318+1-AM318,"ym")&amp;" meses ")&amp;IF(DATEDIF(AC318,AH318+1-AM318,"md")=0,"",DATEDIF(AC318,AH318+1-AM318,"md")&amp;" días."))</f>
        <v xml:space="preserve">3 meses </v>
      </c>
      <c r="AJ318" s="61" t="str">
        <f t="shared" si="41"/>
        <v>Término Ok</v>
      </c>
      <c r="AK318" s="57"/>
      <c r="AL318" s="57"/>
      <c r="AM318" s="56"/>
      <c r="AN318" s="61"/>
    </row>
    <row r="319" spans="1:40">
      <c r="A319" s="62">
        <v>2024</v>
      </c>
      <c r="B319" s="56" t="str">
        <f>LEFT(E319,8)</f>
        <v>295-2024</v>
      </c>
      <c r="C319" s="56">
        <v>107831</v>
      </c>
      <c r="D319" s="56" t="s">
        <v>57</v>
      </c>
      <c r="E319" s="57" t="s">
        <v>2390</v>
      </c>
      <c r="F319" s="57" t="s">
        <v>2391</v>
      </c>
      <c r="G319" s="63" t="s">
        <v>97</v>
      </c>
      <c r="H319" s="57" t="s">
        <v>1168</v>
      </c>
      <c r="I319" s="57" t="s">
        <v>1169</v>
      </c>
      <c r="J319" s="61"/>
      <c r="K319" s="64"/>
      <c r="L319" s="57" t="s">
        <v>2392</v>
      </c>
      <c r="M319" s="56" t="s">
        <v>2393</v>
      </c>
      <c r="N319" s="157">
        <v>14000000</v>
      </c>
      <c r="O319" s="64">
        <v>7000000</v>
      </c>
      <c r="P319" s="64">
        <v>0</v>
      </c>
      <c r="Q319" s="157">
        <f t="shared" si="39"/>
        <v>21000000</v>
      </c>
      <c r="R319" s="64">
        <v>7000000</v>
      </c>
      <c r="S319" s="64"/>
      <c r="T319" s="64"/>
      <c r="U319" s="103">
        <v>1</v>
      </c>
      <c r="V319" s="60" t="s">
        <v>1171</v>
      </c>
      <c r="W319" s="57" t="str">
        <f ca="1">IF(AB319="","En elaboración",IF(AC319="Sin iniciar","Suscrito",IF(AK319="Suspendido",AK319,IF(ISNUMBER(AN319),"Liquidado",IF(ISNUMBER(J319),"Cedido",IF(AN319="No aplica","Terminado (no se liquida)",IF(AJ319="Terminación anticipada",AJ319,IF(AND(AJ319="Terminación anticipada",I319&lt;&gt;"Otro",AN319=""),"Terminado en proceso de liquidación",IF(AND(TODAY()&gt;AH319,I319="Otro",AN319=""),"Terminado en proceso de liquidación",IF(AND(TODAY()&gt;AH319,I319="Orden de compra"),"Terminado (Orden de compra)",IF(TODAY()&gt;AH319,"Terminado (no se liquida)",IF(TODAY()&lt;=AH319,"En ejecución","En elaboración"))))))))))))</f>
        <v>Terminado (no se liquida)</v>
      </c>
      <c r="X319" s="57" t="s">
        <v>5604</v>
      </c>
      <c r="Y319" s="57" t="s">
        <v>2394</v>
      </c>
      <c r="Z319" s="57" t="s">
        <v>2395</v>
      </c>
      <c r="AA319" s="57" t="s">
        <v>404</v>
      </c>
      <c r="AB319" s="61">
        <v>45420</v>
      </c>
      <c r="AC319" s="61">
        <v>45427</v>
      </c>
      <c r="AD319" s="61">
        <v>45487</v>
      </c>
      <c r="AE319" s="61" t="str">
        <f t="shared" si="40"/>
        <v xml:space="preserve">2 meses </v>
      </c>
      <c r="AF319" s="61">
        <v>45518</v>
      </c>
      <c r="AG319" s="61" t="str">
        <f t="shared" si="38"/>
        <v xml:space="preserve">1 meses </v>
      </c>
      <c r="AH319" s="61">
        <v>45518</v>
      </c>
      <c r="AI319" s="61" t="str">
        <f t="shared" si="44"/>
        <v xml:space="preserve">3 meses </v>
      </c>
      <c r="AJ319" s="61" t="str">
        <f t="shared" si="41"/>
        <v>Término Ok</v>
      </c>
      <c r="AK319" s="57"/>
      <c r="AL319" s="57"/>
      <c r="AM319" s="56"/>
      <c r="AN319" s="61"/>
    </row>
    <row r="320" spans="1:40">
      <c r="A320" s="62">
        <v>2024</v>
      </c>
      <c r="B320" s="56" t="str">
        <f>LEFT(E320,8)</f>
        <v>296-2024</v>
      </c>
      <c r="C320" s="56">
        <v>107803</v>
      </c>
      <c r="D320" s="56" t="s">
        <v>57</v>
      </c>
      <c r="E320" s="57" t="s">
        <v>2379</v>
      </c>
      <c r="F320" s="57" t="s">
        <v>2380</v>
      </c>
      <c r="G320" s="63" t="s">
        <v>97</v>
      </c>
      <c r="H320" s="57" t="s">
        <v>1168</v>
      </c>
      <c r="I320" s="57" t="s">
        <v>1169</v>
      </c>
      <c r="J320" s="61"/>
      <c r="K320" s="64"/>
      <c r="L320" s="57" t="s">
        <v>2381</v>
      </c>
      <c r="M320" s="56" t="s">
        <v>2316</v>
      </c>
      <c r="N320" s="157">
        <v>14000000</v>
      </c>
      <c r="O320" s="64">
        <v>0</v>
      </c>
      <c r="P320" s="64">
        <v>0</v>
      </c>
      <c r="Q320" s="157">
        <f t="shared" si="39"/>
        <v>14000000</v>
      </c>
      <c r="R320" s="64">
        <v>7000000</v>
      </c>
      <c r="S320" s="64"/>
      <c r="T320" s="64"/>
      <c r="U320" s="103">
        <v>5</v>
      </c>
      <c r="V320" s="60" t="s">
        <v>1171</v>
      </c>
      <c r="W320" s="57" t="str">
        <f ca="1">IF(AB320="","En elaboración",IF(AC320="Sin iniciar","Suscrito",IF(AK320="Suspendido",AK320,IF(ISNUMBER(AN320),"Liquidado",IF(ISNUMBER(J320),"Cedido",IF(AN320="No aplica","Terminado (no se liquida)",IF(AJ320="Terminación anticipada",AJ320,IF(AND(AJ320="Terminación anticipada",I320&lt;&gt;"Otro",AN320=""),"Terminado en proceso de liquidación",IF(AND(TODAY()&gt;AH320,I320="Otro",AN320=""),"Terminado en proceso de liquidación",IF(AND(TODAY()&gt;AH320,I320="Orden de compra"),"Terminado (Orden de compra)",IF(TODAY()&gt;AH320,"Terminado (no se liquida)",IF(TODAY()&lt;=AH320,"En ejecución","En elaboración"))))))))))))</f>
        <v>Terminado (no se liquida)</v>
      </c>
      <c r="X320" s="57"/>
      <c r="Y320" s="57" t="s">
        <v>2382</v>
      </c>
      <c r="Z320" s="57" t="s">
        <v>2383</v>
      </c>
      <c r="AA320" s="57" t="s">
        <v>1451</v>
      </c>
      <c r="AB320" s="61">
        <v>45420</v>
      </c>
      <c r="AC320" s="61">
        <v>45427</v>
      </c>
      <c r="AD320" s="61">
        <v>45458</v>
      </c>
      <c r="AE320" s="61" t="str">
        <f t="shared" si="40"/>
        <v>1 meses 1 días.</v>
      </c>
      <c r="AF320" s="61">
        <v>45458</v>
      </c>
      <c r="AG320" s="61" t="str">
        <f t="shared" ref="AG320:AG383" si="45">IF(AD320="Sin iniciar","",IF(DATEDIF(AD320,AF320-AM320,"y")=0,"",DATEDIF(AD320,AF320-AM320,"y")&amp;" años ")&amp;IF(DATEDIF(AD320,AF320-AM320,"ym")=0,"",DATEDIF(AD320,AF320-AM320,"ym")&amp;" meses ")&amp;IF(DATEDIF(AD320,AF320-AM320,"md")=0,"",DATEDIF(AD320,AF320-AM320,"md")&amp;" días."))</f>
        <v/>
      </c>
      <c r="AH320" s="61">
        <v>45458</v>
      </c>
      <c r="AI320" s="61" t="str">
        <f t="shared" si="44"/>
        <v>1 meses 1 días.</v>
      </c>
      <c r="AJ320" s="61" t="str">
        <f t="shared" si="41"/>
        <v>Término Ok</v>
      </c>
      <c r="AK320" s="57"/>
      <c r="AL320" s="57"/>
      <c r="AM320" s="56"/>
      <c r="AN320" s="61"/>
    </row>
    <row r="321" spans="1:40">
      <c r="A321" s="62">
        <v>2024</v>
      </c>
      <c r="B321" s="56" t="s">
        <v>2367</v>
      </c>
      <c r="C321" s="56">
        <v>107802</v>
      </c>
      <c r="D321" s="56" t="s">
        <v>57</v>
      </c>
      <c r="E321" s="57" t="s">
        <v>2368</v>
      </c>
      <c r="F321" s="57" t="s">
        <v>2369</v>
      </c>
      <c r="G321" s="63" t="s">
        <v>5602</v>
      </c>
      <c r="H321" s="57" t="s">
        <v>1168</v>
      </c>
      <c r="I321" s="57" t="s">
        <v>1211</v>
      </c>
      <c r="J321" s="61"/>
      <c r="K321" s="64"/>
      <c r="L321" s="57" t="s">
        <v>5257</v>
      </c>
      <c r="M321" s="56" t="s">
        <v>2316</v>
      </c>
      <c r="N321" s="157">
        <v>5100000</v>
      </c>
      <c r="O321" s="64">
        <v>0</v>
      </c>
      <c r="P321" s="64">
        <v>0</v>
      </c>
      <c r="Q321" s="157">
        <f t="shared" si="39"/>
        <v>5100000</v>
      </c>
      <c r="R321" s="64">
        <v>2550000</v>
      </c>
      <c r="S321" s="64"/>
      <c r="T321" s="64"/>
      <c r="U321" s="103">
        <v>1</v>
      </c>
      <c r="V321" s="60" t="s">
        <v>1171</v>
      </c>
      <c r="W321" s="57" t="str">
        <f ca="1">IF(AB321="","En elaboración",IF(AC321="Sin iniciar","Suscrito",IF(AK321="Suspendido",AK321,IF(ISNUMBER(AN321),"Liquidado",IF(ISNUMBER(J321),"Cedido",IF(AN321="No aplica","Terminado (no se liquida)",IF(AJ321="Terminación anticipada",AJ321,IF(AND(AJ321="Terminación anticipada",I321&lt;&gt;"Otro",AN321=""),"Terminado en proceso de liquidación",IF(AND(TODAY()&gt;AH321,I321="Otro",AN321=""),"Terminado en proceso de liquidación",IF(AND(TODAY()&gt;AH321,I321="Orden de compra"),"Terminado (Orden de compra)",IF(TODAY()&gt;AH321,"Terminado (no se liquida)",IF(TODAY()&lt;=AH321,"En ejecución","En elaboración"))))))))))))</f>
        <v>Terminado (no se liquida)</v>
      </c>
      <c r="X321" s="57"/>
      <c r="Y321" s="125" t="s">
        <v>2371</v>
      </c>
      <c r="Z321" s="57" t="s">
        <v>2372</v>
      </c>
      <c r="AA321" s="57" t="s">
        <v>2373</v>
      </c>
      <c r="AB321" s="61">
        <v>45420</v>
      </c>
      <c r="AC321" s="61">
        <v>45426</v>
      </c>
      <c r="AD321" s="61">
        <v>45486</v>
      </c>
      <c r="AE321" s="61" t="str">
        <f t="shared" si="40"/>
        <v xml:space="preserve">2 meses </v>
      </c>
      <c r="AF321" s="61">
        <v>45486</v>
      </c>
      <c r="AG321" s="61" t="str">
        <f t="shared" si="45"/>
        <v/>
      </c>
      <c r="AH321" s="61">
        <v>45486</v>
      </c>
      <c r="AI321" s="61" t="str">
        <f t="shared" si="44"/>
        <v xml:space="preserve">2 meses </v>
      </c>
      <c r="AJ321" s="61" t="str">
        <f t="shared" si="41"/>
        <v>Término Ok</v>
      </c>
      <c r="AK321" s="57"/>
      <c r="AL321" s="57"/>
      <c r="AM321" s="56"/>
      <c r="AN321" s="61"/>
    </row>
    <row r="322" spans="1:40">
      <c r="A322" s="75">
        <v>2024</v>
      </c>
      <c r="B322" s="56" t="s">
        <v>2356</v>
      </c>
      <c r="C322" s="56">
        <v>107805</v>
      </c>
      <c r="D322" s="56" t="s">
        <v>57</v>
      </c>
      <c r="E322" s="57" t="s">
        <v>2357</v>
      </c>
      <c r="F322" s="57" t="s">
        <v>2358</v>
      </c>
      <c r="G322" s="63" t="s">
        <v>5602</v>
      </c>
      <c r="H322" s="57" t="s">
        <v>1168</v>
      </c>
      <c r="I322" s="57" t="s">
        <v>1211</v>
      </c>
      <c r="J322" s="56"/>
      <c r="K322" s="56"/>
      <c r="L322" s="57" t="s">
        <v>2359</v>
      </c>
      <c r="M322" s="56" t="s">
        <v>2361</v>
      </c>
      <c r="N322" s="157">
        <v>5100000</v>
      </c>
      <c r="O322" s="64">
        <v>0</v>
      </c>
      <c r="P322" s="64">
        <v>0</v>
      </c>
      <c r="Q322" s="157">
        <f t="shared" si="39"/>
        <v>5100000</v>
      </c>
      <c r="R322" s="64">
        <v>2550000</v>
      </c>
      <c r="S322" s="56"/>
      <c r="T322" s="56"/>
      <c r="U322" s="103">
        <v>5</v>
      </c>
      <c r="V322" s="60" t="s">
        <v>1171</v>
      </c>
      <c r="W322" s="57" t="str">
        <f ca="1">IF(AB322="","En elaboración",IF(AC322="Sin iniciar","Suscrito",IF(AK322="Suspendido",AK322,IF(ISNUMBER(AN322),"Liquidado",IF(ISNUMBER(J322),"Cedido",IF(AN322="No aplica","Terminado (no se liquida)",IF(AJ322="Terminación anticipada",AJ322,IF(AND(AJ322="Terminación anticipada",I322&lt;&gt;"Otro",AN322=""),"Terminado en proceso de liquidación",IF(AND(TODAY()&gt;AH322,I322="Otro",AN322=""),"Terminado en proceso de liquidación",IF(AND(TODAY()&gt;AH322,I322="Orden de compra"),"Terminado (Orden de compra)",IF(TODAY()&gt;AH322,"Terminado (no se liquida)",IF(TODAY()&lt;=AH322,"En ejecución","En elaboración"))))))))))))</f>
        <v>Terminado (no se liquida)</v>
      </c>
      <c r="X322" s="76"/>
      <c r="Y322" s="135" t="s">
        <v>2362</v>
      </c>
      <c r="Z322" s="57" t="s">
        <v>2363</v>
      </c>
      <c r="AA322" s="57" t="s">
        <v>547</v>
      </c>
      <c r="AB322" s="61">
        <v>45421</v>
      </c>
      <c r="AC322" s="61">
        <v>45433</v>
      </c>
      <c r="AD322" s="61">
        <v>45493</v>
      </c>
      <c r="AE322" s="61" t="str">
        <f t="shared" si="40"/>
        <v xml:space="preserve">2 meses </v>
      </c>
      <c r="AF322" s="61">
        <v>45493</v>
      </c>
      <c r="AG322" s="61" t="str">
        <f t="shared" si="45"/>
        <v/>
      </c>
      <c r="AH322" s="61">
        <v>45493</v>
      </c>
      <c r="AI322" s="61" t="str">
        <f t="shared" si="44"/>
        <v xml:space="preserve">2 meses </v>
      </c>
      <c r="AJ322" s="61" t="str">
        <f t="shared" si="41"/>
        <v>Término Ok</v>
      </c>
      <c r="AK322" s="56"/>
      <c r="AL322" s="56"/>
      <c r="AM322" s="56"/>
      <c r="AN322" s="56"/>
    </row>
    <row r="323" spans="1:40">
      <c r="A323" s="62">
        <v>2024</v>
      </c>
      <c r="B323" s="56" t="s">
        <v>2346</v>
      </c>
      <c r="C323" s="56">
        <v>107819</v>
      </c>
      <c r="D323" s="56" t="s">
        <v>57</v>
      </c>
      <c r="E323" s="57" t="s">
        <v>2347</v>
      </c>
      <c r="F323" s="57" t="s">
        <v>2348</v>
      </c>
      <c r="G323" s="63" t="s">
        <v>5602</v>
      </c>
      <c r="H323" s="57" t="s">
        <v>1168</v>
      </c>
      <c r="I323" s="57" t="s">
        <v>1211</v>
      </c>
      <c r="J323" s="61"/>
      <c r="K323" s="64"/>
      <c r="L323" s="57" t="s">
        <v>2349</v>
      </c>
      <c r="M323" s="56" t="s">
        <v>2244</v>
      </c>
      <c r="N323" s="157">
        <v>5100000</v>
      </c>
      <c r="O323" s="64">
        <v>2550000</v>
      </c>
      <c r="P323" s="64">
        <v>0</v>
      </c>
      <c r="Q323" s="157">
        <f t="shared" si="39"/>
        <v>7650000</v>
      </c>
      <c r="R323" s="64">
        <v>2550000</v>
      </c>
      <c r="S323" s="64"/>
      <c r="T323" s="64"/>
      <c r="U323" s="103">
        <v>4</v>
      </c>
      <c r="V323" s="60" t="s">
        <v>1171</v>
      </c>
      <c r="W323" s="57" t="str">
        <f ca="1">IF(AB323="","En elaboración",IF(AC323="Sin iniciar","Suscrito",IF(AK323="Suspendido",AK323,IF(ISNUMBER(AN323),"Liquidado",IF(ISNUMBER(J323),"Cedido",IF(AN323="No aplica","Terminado (no se liquida)",IF(AJ323="Terminación anticipada",AJ323,IF(AND(AJ323="Terminación anticipada",I323&lt;&gt;"Otro",AN323=""),"Terminado en proceso de liquidación",IF(AND(TODAY()&gt;AH323,I323="Otro",AN323=""),"Terminado en proceso de liquidación",IF(AND(TODAY()&gt;AH323,I323="Orden de compra"),"Terminado (Orden de compra)",IF(TODAY()&gt;AH323,"Terminado (no se liquida)",IF(TODAY()&lt;=AH323,"En ejecución","En elaboración"))))))))))))</f>
        <v>Terminado (no se liquida)</v>
      </c>
      <c r="X323" s="57" t="s">
        <v>5605</v>
      </c>
      <c r="Y323" s="70" t="s">
        <v>2350</v>
      </c>
      <c r="Z323" s="57" t="s">
        <v>2351</v>
      </c>
      <c r="AA323" s="57" t="s">
        <v>116</v>
      </c>
      <c r="AB323" s="61">
        <v>45428</v>
      </c>
      <c r="AC323" s="61">
        <v>45433</v>
      </c>
      <c r="AD323" s="61">
        <v>45493</v>
      </c>
      <c r="AE323" s="61" t="str">
        <f t="shared" si="40"/>
        <v xml:space="preserve">2 meses </v>
      </c>
      <c r="AF323" s="61">
        <v>45524</v>
      </c>
      <c r="AG323" s="61" t="str">
        <f t="shared" si="45"/>
        <v xml:space="preserve">1 meses </v>
      </c>
      <c r="AH323" s="61">
        <v>45524</v>
      </c>
      <c r="AI323" s="61" t="str">
        <f t="shared" si="44"/>
        <v xml:space="preserve">3 meses </v>
      </c>
      <c r="AJ323" s="61" t="str">
        <f t="shared" si="41"/>
        <v>Término Ok</v>
      </c>
      <c r="AK323" s="57"/>
      <c r="AL323" s="57"/>
      <c r="AM323" s="56"/>
      <c r="AN323" s="61"/>
    </row>
    <row r="324" spans="1:40">
      <c r="A324" s="62">
        <v>2024</v>
      </c>
      <c r="B324" s="56" t="s">
        <v>2336</v>
      </c>
      <c r="C324" s="56">
        <v>107809</v>
      </c>
      <c r="D324" s="56" t="s">
        <v>57</v>
      </c>
      <c r="E324" s="57" t="s">
        <v>2337</v>
      </c>
      <c r="F324" s="57" t="s">
        <v>2338</v>
      </c>
      <c r="G324" s="63" t="s">
        <v>5602</v>
      </c>
      <c r="H324" s="57" t="s">
        <v>1168</v>
      </c>
      <c r="I324" s="57" t="s">
        <v>1169</v>
      </c>
      <c r="J324" s="61"/>
      <c r="K324" s="64"/>
      <c r="L324" s="57" t="s">
        <v>2339</v>
      </c>
      <c r="M324" s="56" t="s">
        <v>2316</v>
      </c>
      <c r="N324" s="157">
        <v>10100000</v>
      </c>
      <c r="O324" s="64">
        <v>0</v>
      </c>
      <c r="P324" s="64">
        <v>0</v>
      </c>
      <c r="Q324" s="157">
        <f t="shared" si="39"/>
        <v>10100000</v>
      </c>
      <c r="R324" s="64">
        <v>5050000</v>
      </c>
      <c r="S324" s="64"/>
      <c r="T324" s="64"/>
      <c r="U324" s="103">
        <v>5</v>
      </c>
      <c r="V324" s="60" t="s">
        <v>1171</v>
      </c>
      <c r="W324" s="57" t="str">
        <f ca="1">IF(AB324="","En elaboración",IF(AC324="Sin iniciar","Suscrito",IF(AK324="Suspendido",AK324,IF(ISNUMBER(AN324),"Liquidado",IF(ISNUMBER(J324),"Cedido",IF(AN324="No aplica","Terminado (no se liquida)",IF(AJ324="Terminación anticipada",AJ324,IF(AND(AJ324="Terminación anticipada",I324&lt;&gt;"Otro",AN324=""),"Terminado en proceso de liquidación",IF(AND(TODAY()&gt;AH324,I324="Otro",AN324=""),"Terminado en proceso de liquidación",IF(AND(TODAY()&gt;AH324,I324="Orden de compra"),"Terminado (Orden de compra)",IF(TODAY()&gt;AH324,"Terminado (no se liquida)",IF(TODAY()&lt;=AH324,"En ejecución","En elaboración"))))))))))))</f>
        <v>Terminado (no se liquida)</v>
      </c>
      <c r="X324" s="57"/>
      <c r="Y324" s="70" t="s">
        <v>2340</v>
      </c>
      <c r="Z324" s="57" t="s">
        <v>2341</v>
      </c>
      <c r="AA324" s="57" t="s">
        <v>1451</v>
      </c>
      <c r="AB324" s="61">
        <v>45427</v>
      </c>
      <c r="AC324" s="61">
        <v>45434</v>
      </c>
      <c r="AD324" s="61">
        <v>45494</v>
      </c>
      <c r="AE324" s="61" t="str">
        <f t="shared" si="40"/>
        <v xml:space="preserve">2 meses </v>
      </c>
      <c r="AF324" s="61">
        <v>45494</v>
      </c>
      <c r="AG324" s="61" t="str">
        <f t="shared" si="45"/>
        <v/>
      </c>
      <c r="AH324" s="61">
        <v>45494</v>
      </c>
      <c r="AI324" s="61" t="str">
        <f t="shared" si="44"/>
        <v xml:space="preserve">2 meses </v>
      </c>
      <c r="AJ324" s="61" t="str">
        <f t="shared" si="41"/>
        <v>Término Ok</v>
      </c>
      <c r="AK324" s="57"/>
      <c r="AL324" s="57"/>
      <c r="AM324" s="56"/>
      <c r="AN324" s="61"/>
    </row>
    <row r="325" spans="1:40">
      <c r="A325" s="62">
        <v>2024</v>
      </c>
      <c r="B325" s="56" t="s">
        <v>2324</v>
      </c>
      <c r="C325" s="56">
        <v>108296</v>
      </c>
      <c r="D325" s="56" t="s">
        <v>57</v>
      </c>
      <c r="E325" s="57" t="s">
        <v>2325</v>
      </c>
      <c r="F325" s="57" t="s">
        <v>2326</v>
      </c>
      <c r="G325" s="63" t="s">
        <v>5602</v>
      </c>
      <c r="H325" s="57" t="s">
        <v>1168</v>
      </c>
      <c r="I325" s="57" t="s">
        <v>1169</v>
      </c>
      <c r="J325" s="61"/>
      <c r="K325" s="64"/>
      <c r="L325" s="57" t="s">
        <v>2327</v>
      </c>
      <c r="M325" s="56" t="s">
        <v>2316</v>
      </c>
      <c r="N325" s="157">
        <v>24000000</v>
      </c>
      <c r="O325" s="64">
        <v>8000000</v>
      </c>
      <c r="P325" s="64">
        <v>0</v>
      </c>
      <c r="Q325" s="157">
        <f t="shared" si="39"/>
        <v>32000000</v>
      </c>
      <c r="R325" s="64">
        <v>8000000</v>
      </c>
      <c r="S325" s="64"/>
      <c r="T325" s="64"/>
      <c r="U325" s="103">
        <v>5</v>
      </c>
      <c r="V325" s="60" t="s">
        <v>1171</v>
      </c>
      <c r="W325" s="57" t="str">
        <f ca="1">IF(AB325="","En elaboración",IF(AC325="Sin iniciar","Suscrito",IF(AK325="Suspendido",AK325,IF(ISNUMBER(AN325),"Liquidado",IF(ISNUMBER(J325),"Cedido",IF(AN325="No aplica","Terminado (no se liquida)",IF(AJ325="Terminación anticipada",AJ325,IF(AND(AJ325="Terminación anticipada",I325&lt;&gt;"Otro",AN325=""),"Terminado en proceso de liquidación",IF(AND(TODAY()&gt;AH325,I325="Otro",AN325=""),"Terminado en proceso de liquidación",IF(AND(TODAY()&gt;AH325,I325="Orden de compra"),"Terminado (Orden de compra)",IF(TODAY()&gt;AH325,"Terminado (no se liquida)",IF(TODAY()&lt;=AH325,"En ejecución","En elaboración"))))))))))))</f>
        <v>Terminado (no se liquida)</v>
      </c>
      <c r="X325" s="57" t="s">
        <v>5606</v>
      </c>
      <c r="Y325" s="70" t="s">
        <v>2329</v>
      </c>
      <c r="Z325" s="57" t="s">
        <v>2330</v>
      </c>
      <c r="AA325" s="57" t="s">
        <v>1451</v>
      </c>
      <c r="AB325" s="61">
        <v>45422</v>
      </c>
      <c r="AC325" s="61">
        <v>45428</v>
      </c>
      <c r="AD325" s="61">
        <v>45519</v>
      </c>
      <c r="AE325" s="61" t="str">
        <f t="shared" si="40"/>
        <v xml:space="preserve">3 meses </v>
      </c>
      <c r="AF325" s="61">
        <v>45550</v>
      </c>
      <c r="AG325" s="61" t="str">
        <f t="shared" si="45"/>
        <v xml:space="preserve">1 meses </v>
      </c>
      <c r="AH325" s="61">
        <v>45550</v>
      </c>
      <c r="AI325" s="61" t="str">
        <f t="shared" si="44"/>
        <v xml:space="preserve">4 meses </v>
      </c>
      <c r="AJ325" s="61" t="str">
        <f t="shared" si="41"/>
        <v>Término Ok</v>
      </c>
      <c r="AK325" s="57"/>
      <c r="AL325" s="57"/>
      <c r="AM325" s="56"/>
      <c r="AN325" s="61"/>
    </row>
    <row r="326" spans="1:40">
      <c r="A326" s="62">
        <v>2024</v>
      </c>
      <c r="B326" s="56" t="s">
        <v>2312</v>
      </c>
      <c r="C326" s="56">
        <v>108296</v>
      </c>
      <c r="D326" s="56" t="s">
        <v>57</v>
      </c>
      <c r="E326" s="57" t="s">
        <v>2313</v>
      </c>
      <c r="F326" s="57" t="s">
        <v>2314</v>
      </c>
      <c r="G326" s="63" t="s">
        <v>5602</v>
      </c>
      <c r="H326" s="57" t="s">
        <v>1168</v>
      </c>
      <c r="I326" s="57" t="s">
        <v>1169</v>
      </c>
      <c r="J326" s="61"/>
      <c r="K326" s="64"/>
      <c r="L326" s="57" t="s">
        <v>2315</v>
      </c>
      <c r="M326" s="56" t="s">
        <v>2316</v>
      </c>
      <c r="N326" s="157">
        <v>24000000</v>
      </c>
      <c r="O326" s="64">
        <v>0</v>
      </c>
      <c r="P326" s="64">
        <v>0</v>
      </c>
      <c r="Q326" s="157">
        <f t="shared" si="39"/>
        <v>24000000</v>
      </c>
      <c r="R326" s="64">
        <v>8000000</v>
      </c>
      <c r="S326" s="64"/>
      <c r="T326" s="64"/>
      <c r="U326" s="103">
        <v>5</v>
      </c>
      <c r="V326" s="60" t="s">
        <v>1171</v>
      </c>
      <c r="W326" s="57" t="str">
        <f ca="1">IF(AB326="","En elaboración",IF(AC326="Sin iniciar","Suscrito",IF(AK326="Suspendido",AK326,IF(ISNUMBER(AN326),"Liquidado",IF(ISNUMBER(J326),"Cedido",IF(AN326="No aplica","Terminado (no se liquida)",IF(AJ326="Terminación anticipada",AJ326,IF(AND(AJ326="Terminación anticipada",I326&lt;&gt;"Otro",AN326=""),"Terminado en proceso de liquidación",IF(AND(TODAY()&gt;AH326,I326="Otro",AN326=""),"Terminado en proceso de liquidación",IF(AND(TODAY()&gt;AH326,I326="Orden de compra"),"Terminado (Orden de compra)",IF(TODAY()&gt;AH326,"Terminado (no se liquida)",IF(TODAY()&lt;=AH326,"En ejecución","En elaboración"))))))))))))</f>
        <v>Terminado (no se liquida)</v>
      </c>
      <c r="X326" s="57"/>
      <c r="Y326" s="70" t="s">
        <v>2317</v>
      </c>
      <c r="Z326" s="57" t="s">
        <v>2318</v>
      </c>
      <c r="AA326" s="57" t="s">
        <v>1451</v>
      </c>
      <c r="AB326" s="61">
        <v>45422</v>
      </c>
      <c r="AC326" s="61">
        <v>45427</v>
      </c>
      <c r="AD326" s="61">
        <v>45518</v>
      </c>
      <c r="AE326" s="61" t="str">
        <f t="shared" si="40"/>
        <v xml:space="preserve">3 meses </v>
      </c>
      <c r="AF326" s="61">
        <v>45518</v>
      </c>
      <c r="AG326" s="61" t="str">
        <f t="shared" si="45"/>
        <v/>
      </c>
      <c r="AH326" s="61">
        <v>45518</v>
      </c>
      <c r="AI326" s="61" t="str">
        <f t="shared" si="44"/>
        <v xml:space="preserve">3 meses </v>
      </c>
      <c r="AJ326" s="61" t="str">
        <f t="shared" si="41"/>
        <v>Término Ok</v>
      </c>
      <c r="AK326" s="57"/>
      <c r="AL326" s="57"/>
      <c r="AM326" s="56"/>
      <c r="AN326" s="61"/>
    </row>
    <row r="327" spans="1:40">
      <c r="A327" s="62">
        <v>2024</v>
      </c>
      <c r="B327" s="56" t="s">
        <v>2301</v>
      </c>
      <c r="C327" s="56">
        <v>107800</v>
      </c>
      <c r="D327" s="56" t="s">
        <v>57</v>
      </c>
      <c r="E327" s="57" t="s">
        <v>2302</v>
      </c>
      <c r="F327" s="57" t="s">
        <v>2303</v>
      </c>
      <c r="G327" s="63" t="s">
        <v>5602</v>
      </c>
      <c r="H327" s="57" t="s">
        <v>1168</v>
      </c>
      <c r="I327" s="57" t="s">
        <v>1169</v>
      </c>
      <c r="J327" s="61"/>
      <c r="K327" s="64"/>
      <c r="L327" s="57" t="s">
        <v>2304</v>
      </c>
      <c r="M327" s="56" t="s">
        <v>2244</v>
      </c>
      <c r="N327" s="157">
        <v>14000000</v>
      </c>
      <c r="O327" s="64">
        <v>7000000</v>
      </c>
      <c r="P327" s="64">
        <v>0</v>
      </c>
      <c r="Q327" s="157">
        <f t="shared" si="39"/>
        <v>21000000</v>
      </c>
      <c r="R327" s="64">
        <v>7000000</v>
      </c>
      <c r="S327" s="64"/>
      <c r="T327" s="64"/>
      <c r="U327" s="103">
        <v>1</v>
      </c>
      <c r="V327" s="60" t="s">
        <v>1171</v>
      </c>
      <c r="W327" s="57" t="str">
        <f ca="1">IF(AB327="","En elaboración",IF(AC327="Sin iniciar","Suscrito",IF(AK327="Suspendido",AK327,IF(ISNUMBER(AN327),"Liquidado",IF(ISNUMBER(J327),"Cedido",IF(AN327="No aplica","Terminado (no se liquida)",IF(AJ327="Terminación anticipada",AJ327,IF(AND(AJ327="Terminación anticipada",I327&lt;&gt;"Otro",AN327=""),"Terminado en proceso de liquidación",IF(AND(TODAY()&gt;AH327,I327="Otro",AN327=""),"Terminado en proceso de liquidación",IF(AND(TODAY()&gt;AH327,I327="Orden de compra"),"Terminado (Orden de compra)",IF(TODAY()&gt;AH327,"Terminado (no se liquida)",IF(TODAY()&lt;=AH327,"En ejecución","En elaboración"))))))))))))</f>
        <v>Terminado (no se liquida)</v>
      </c>
      <c r="X327" s="57" t="s">
        <v>5607</v>
      </c>
      <c r="Y327" s="70" t="s">
        <v>2306</v>
      </c>
      <c r="Z327" s="57" t="s">
        <v>2307</v>
      </c>
      <c r="AA327" s="57" t="s">
        <v>89</v>
      </c>
      <c r="AB327" s="61">
        <v>45433</v>
      </c>
      <c r="AC327" s="61">
        <v>45440</v>
      </c>
      <c r="AD327" s="61">
        <v>45500</v>
      </c>
      <c r="AE327" s="61" t="str">
        <f t="shared" si="40"/>
        <v xml:space="preserve">2 meses </v>
      </c>
      <c r="AF327" s="61">
        <v>45531</v>
      </c>
      <c r="AG327" s="61" t="str">
        <f t="shared" si="45"/>
        <v xml:space="preserve">1 meses </v>
      </c>
      <c r="AH327" s="61">
        <v>45531</v>
      </c>
      <c r="AI327" s="61" t="str">
        <f t="shared" si="44"/>
        <v xml:space="preserve">3 meses </v>
      </c>
      <c r="AJ327" s="61" t="str">
        <f t="shared" si="41"/>
        <v>Término Ok</v>
      </c>
      <c r="AK327" s="57"/>
      <c r="AL327" s="57"/>
      <c r="AM327" s="56"/>
      <c r="AN327" s="61"/>
    </row>
    <row r="328" spans="1:40">
      <c r="A328" s="62">
        <v>2024</v>
      </c>
      <c r="B328" s="56" t="s">
        <v>2289</v>
      </c>
      <c r="C328" s="56">
        <v>109071</v>
      </c>
      <c r="D328" s="56" t="s">
        <v>57</v>
      </c>
      <c r="E328" s="57" t="s">
        <v>2290</v>
      </c>
      <c r="F328" s="57" t="s">
        <v>2291</v>
      </c>
      <c r="G328" s="63" t="s">
        <v>5602</v>
      </c>
      <c r="H328" s="57" t="s">
        <v>1168</v>
      </c>
      <c r="I328" s="57" t="s">
        <v>1169</v>
      </c>
      <c r="J328" s="61"/>
      <c r="K328" s="64"/>
      <c r="L328" s="57" t="s">
        <v>2292</v>
      </c>
      <c r="M328" s="56" t="s">
        <v>2293</v>
      </c>
      <c r="N328" s="157">
        <v>15150000</v>
      </c>
      <c r="O328" s="64">
        <v>7575000</v>
      </c>
      <c r="P328" s="64">
        <v>0</v>
      </c>
      <c r="Q328" s="157">
        <f t="shared" ref="Q328:Q344" si="46">SUM(N328:P328)</f>
        <v>22725000</v>
      </c>
      <c r="R328" s="64">
        <v>5050000</v>
      </c>
      <c r="S328" s="64"/>
      <c r="T328" s="64"/>
      <c r="U328" s="103">
        <v>1</v>
      </c>
      <c r="V328" s="60" t="s">
        <v>1171</v>
      </c>
      <c r="W328" s="57" t="str">
        <f ca="1">IF(AB328="","En elaboración",IF(AC328="Sin iniciar","Suscrito",IF(AK328="Suspendido",AK328,IF(ISNUMBER(AN328),"Liquidado",IF(ISNUMBER(J328),"Cedido",IF(AN328="No aplica","Terminado (no se liquida)",IF(AJ328="Terminación anticipada",AJ328,IF(AND(AJ328="Terminación anticipada",I328&lt;&gt;"Otro",AN328=""),"Terminado en proceso de liquidación",IF(AND(TODAY()&gt;AH328,I328="Otro",AN328=""),"Terminado en proceso de liquidación",IF(AND(TODAY()&gt;AH328,I328="Orden de compra"),"Terminado (Orden de compra)",IF(TODAY()&gt;AH328,"Terminado (no se liquida)",IF(TODAY()&lt;=AH328,"En ejecución","En elaboración"))))))))))))</f>
        <v>Terminado (no se liquida)</v>
      </c>
      <c r="X328" s="57" t="s">
        <v>5608</v>
      </c>
      <c r="Y328" s="57" t="s">
        <v>5609</v>
      </c>
      <c r="Z328" s="57" t="s">
        <v>2295</v>
      </c>
      <c r="AA328" s="57" t="s">
        <v>145</v>
      </c>
      <c r="AB328" s="61">
        <v>45433</v>
      </c>
      <c r="AC328" s="61">
        <v>45440</v>
      </c>
      <c r="AD328" s="61">
        <v>45531</v>
      </c>
      <c r="AE328" s="61" t="str">
        <f t="shared" si="40"/>
        <v xml:space="preserve">3 meses </v>
      </c>
      <c r="AF328" s="61">
        <v>45586</v>
      </c>
      <c r="AG328" s="61" t="str">
        <f t="shared" si="45"/>
        <v>1 meses 15 días.</v>
      </c>
      <c r="AH328" s="61">
        <v>45586</v>
      </c>
      <c r="AI328" s="61" t="str">
        <f t="shared" si="44"/>
        <v>4 meses 15 días.</v>
      </c>
      <c r="AJ328" s="61" t="str">
        <f t="shared" si="41"/>
        <v>Término Ok</v>
      </c>
      <c r="AK328" s="57" t="s">
        <v>405</v>
      </c>
      <c r="AL328" s="63" t="s">
        <v>5610</v>
      </c>
      <c r="AM328" s="56">
        <v>9</v>
      </c>
      <c r="AN328" s="61"/>
    </row>
    <row r="329" spans="1:40">
      <c r="A329" s="62">
        <v>2024</v>
      </c>
      <c r="B329" s="56" t="s">
        <v>2277</v>
      </c>
      <c r="C329" s="56">
        <v>107830</v>
      </c>
      <c r="D329" s="56" t="s">
        <v>57</v>
      </c>
      <c r="E329" s="57" t="s">
        <v>2278</v>
      </c>
      <c r="F329" s="57" t="s">
        <v>2279</v>
      </c>
      <c r="G329" s="63" t="s">
        <v>5602</v>
      </c>
      <c r="H329" s="57" t="s">
        <v>1168</v>
      </c>
      <c r="I329" s="57" t="s">
        <v>1211</v>
      </c>
      <c r="J329" s="61"/>
      <c r="K329" s="64"/>
      <c r="L329" s="57" t="s">
        <v>2280</v>
      </c>
      <c r="M329" s="56" t="s">
        <v>2244</v>
      </c>
      <c r="N329" s="157">
        <v>8000000</v>
      </c>
      <c r="O329" s="64">
        <v>0</v>
      </c>
      <c r="P329" s="64">
        <v>0</v>
      </c>
      <c r="Q329" s="157">
        <f t="shared" si="46"/>
        <v>8000000</v>
      </c>
      <c r="R329" s="64">
        <v>4000000</v>
      </c>
      <c r="S329" s="64"/>
      <c r="T329" s="64"/>
      <c r="U329" s="103">
        <v>5</v>
      </c>
      <c r="V329" s="60" t="s">
        <v>1171</v>
      </c>
      <c r="W329" s="57" t="str">
        <f ca="1">IF(AB329="","En elaboración",IF(AC329="Sin iniciar","Suscrito",IF(AK329="Suspendido",AK329,IF(ISNUMBER(AN329),"Liquidado",IF(ISNUMBER(J329),"Cedido",IF(AN329="No aplica","Terminado (no se liquida)",IF(AJ329="Terminación anticipada",AJ329,IF(AND(AJ329="Terminación anticipada",I329&lt;&gt;"Otro",AN329=""),"Terminado en proceso de liquidación",IF(AND(TODAY()&gt;AH329,I329="Otro",AN329=""),"Terminado en proceso de liquidación",IF(AND(TODAY()&gt;AH329,I329="Orden de compra"),"Terminado (Orden de compra)",IF(TODAY()&gt;AH329,"Terminado (no se liquida)",IF(TODAY()&lt;=AH329,"En ejecución","En elaboración"))))))))))))</f>
        <v>Terminado (no se liquida)</v>
      </c>
      <c r="X329" s="57"/>
      <c r="Y329" s="57" t="s">
        <v>5611</v>
      </c>
      <c r="Z329" s="57" t="s">
        <v>2283</v>
      </c>
      <c r="AA329" s="57" t="s">
        <v>404</v>
      </c>
      <c r="AB329" s="61">
        <v>45435</v>
      </c>
      <c r="AC329" s="61">
        <v>45439</v>
      </c>
      <c r="AD329" s="61">
        <v>45499</v>
      </c>
      <c r="AE329" s="61" t="str">
        <f t="shared" si="40"/>
        <v xml:space="preserve">2 meses </v>
      </c>
      <c r="AF329" s="61">
        <v>45499</v>
      </c>
      <c r="AG329" s="61" t="str">
        <f t="shared" si="45"/>
        <v/>
      </c>
      <c r="AH329" s="61">
        <v>45499</v>
      </c>
      <c r="AI329" s="61" t="str">
        <f t="shared" si="44"/>
        <v xml:space="preserve">2 meses </v>
      </c>
      <c r="AJ329" s="61" t="str">
        <f t="shared" si="41"/>
        <v>Término Ok</v>
      </c>
      <c r="AK329" s="57"/>
      <c r="AL329" s="139"/>
      <c r="AM329" s="56"/>
      <c r="AN329" s="61"/>
    </row>
    <row r="330" spans="1:40">
      <c r="A330" s="62">
        <v>2024</v>
      </c>
      <c r="B330" s="56" t="s">
        <v>2266</v>
      </c>
      <c r="C330" s="56">
        <v>107971</v>
      </c>
      <c r="D330" s="56" t="s">
        <v>57</v>
      </c>
      <c r="E330" s="57" t="s">
        <v>2267</v>
      </c>
      <c r="F330" s="57" t="s">
        <v>2268</v>
      </c>
      <c r="G330" s="63" t="s">
        <v>5602</v>
      </c>
      <c r="H330" s="57" t="s">
        <v>1168</v>
      </c>
      <c r="I330" s="57" t="s">
        <v>1211</v>
      </c>
      <c r="J330" s="61"/>
      <c r="K330" s="64"/>
      <c r="L330" s="57" t="s">
        <v>2269</v>
      </c>
      <c r="M330" s="56" t="s">
        <v>2270</v>
      </c>
      <c r="N330" s="157">
        <v>6100000</v>
      </c>
      <c r="O330" s="64">
        <v>0</v>
      </c>
      <c r="P330" s="64">
        <v>0</v>
      </c>
      <c r="Q330" s="157">
        <f t="shared" si="46"/>
        <v>6100000</v>
      </c>
      <c r="R330" s="64">
        <v>3050000</v>
      </c>
      <c r="S330" s="64"/>
      <c r="T330" s="64"/>
      <c r="U330" s="103">
        <v>5</v>
      </c>
      <c r="V330" s="60" t="s">
        <v>1171</v>
      </c>
      <c r="W330" s="57" t="str">
        <f ca="1">IF(AB330="","En elaboración",IF(AC330="Sin iniciar","Suscrito",IF(AK330="Suspendido",AK330,IF(ISNUMBER(AN330),"Liquidado",IF(ISNUMBER(J330),"Cedido",IF(AN330="No aplica","Terminado (no se liquida)",IF(AJ330="Terminación anticipada",AJ330,IF(AND(AJ330="Terminación anticipada",I330&lt;&gt;"Otro",AN330=""),"Terminado en proceso de liquidación",IF(AND(TODAY()&gt;AH330,I330="Otro",AN330=""),"Terminado en proceso de liquidación",IF(AND(TODAY()&gt;AH330,I330="Orden de compra"),"Terminado (Orden de compra)",IF(TODAY()&gt;AH330,"Terminado (no se liquida)",IF(TODAY()&lt;=AH330,"En ejecución","En elaboración"))))))))))))</f>
        <v>Terminado (no se liquida)</v>
      </c>
      <c r="X330" s="57"/>
      <c r="Y330" s="70" t="s">
        <v>2294</v>
      </c>
      <c r="Z330" s="57" t="s">
        <v>2272</v>
      </c>
      <c r="AA330" s="57" t="s">
        <v>226</v>
      </c>
      <c r="AB330" s="61">
        <v>45436</v>
      </c>
      <c r="AC330" s="61">
        <v>45439</v>
      </c>
      <c r="AD330" s="61">
        <v>45499</v>
      </c>
      <c r="AE330" s="61" t="str">
        <f t="shared" si="40"/>
        <v xml:space="preserve">2 meses </v>
      </c>
      <c r="AF330" s="61">
        <v>45499</v>
      </c>
      <c r="AG330" s="61" t="str">
        <f t="shared" si="45"/>
        <v/>
      </c>
      <c r="AH330" s="61">
        <v>45499</v>
      </c>
      <c r="AI330" s="61" t="str">
        <f t="shared" si="44"/>
        <v xml:space="preserve">2 meses </v>
      </c>
      <c r="AJ330" s="61" t="str">
        <f t="shared" si="41"/>
        <v>Término Ok</v>
      </c>
      <c r="AK330" s="57"/>
      <c r="AL330" s="57"/>
      <c r="AM330" s="56"/>
      <c r="AN330" s="61"/>
    </row>
    <row r="331" spans="1:40">
      <c r="A331" s="62">
        <v>2024</v>
      </c>
      <c r="B331" s="56" t="s">
        <v>2259</v>
      </c>
      <c r="C331" s="56">
        <v>107569</v>
      </c>
      <c r="D331" s="56" t="s">
        <v>57</v>
      </c>
      <c r="E331" s="57" t="s">
        <v>2260</v>
      </c>
      <c r="F331" s="57" t="s">
        <v>2255</v>
      </c>
      <c r="G331" s="63" t="s">
        <v>156</v>
      </c>
      <c r="H331" s="57" t="s">
        <v>82</v>
      </c>
      <c r="I331" s="57" t="s">
        <v>62</v>
      </c>
      <c r="J331" s="61"/>
      <c r="K331" s="64"/>
      <c r="L331" s="57" t="s">
        <v>2261</v>
      </c>
      <c r="M331" s="56">
        <v>2801</v>
      </c>
      <c r="N331" s="157">
        <v>108576338</v>
      </c>
      <c r="O331" s="64">
        <v>0</v>
      </c>
      <c r="P331" s="64">
        <v>0</v>
      </c>
      <c r="Q331" s="157">
        <f t="shared" si="46"/>
        <v>108576338</v>
      </c>
      <c r="R331" s="64" t="s">
        <v>66</v>
      </c>
      <c r="S331" s="64"/>
      <c r="T331" s="64"/>
      <c r="U331" s="103" t="s">
        <v>77</v>
      </c>
      <c r="V331" s="60" t="s">
        <v>85</v>
      </c>
      <c r="W331" s="57" t="str">
        <f ca="1">IF(AB331="","En elaboración",IF(AC331="Sin iniciar","Suscrito",IF(AK331="Suspendido",AK331,IF(ISNUMBER(AN331),"Liquidado",IF(ISNUMBER(J331),"Cedido",IF(AN331="No aplica","Terminado (no se liquida)",IF(AJ331="Terminación anticipada",AJ331,IF(AND(AJ331="Terminación anticipada",I331&lt;&gt;"Otro",AN331=""),"Terminado en proceso de liquidación",IF(AND(TODAY()&gt;AH331,I331="Otro",AN331=""),"Terminado en proceso de liquidación",IF(AND(TODAY()&gt;AH331,I331="Orden de compra"),"Terminado (Orden de compra)",IF(TODAY()&gt;AH331,"Terminado (no se liquida)",IF(TODAY()&lt;=AH331,"En ejecución","En elaboración"))))))))))))</f>
        <v>Terminado en proceso de liquidación</v>
      </c>
      <c r="X331" s="57"/>
      <c r="Y331" s="57" t="s">
        <v>5612</v>
      </c>
      <c r="Z331" s="57" t="s">
        <v>2258</v>
      </c>
      <c r="AA331" s="57" t="s">
        <v>116</v>
      </c>
      <c r="AB331" s="61">
        <v>45434</v>
      </c>
      <c r="AC331" s="61">
        <v>45449</v>
      </c>
      <c r="AD331" s="61">
        <v>45693</v>
      </c>
      <c r="AE331" s="61" t="str">
        <f t="shared" si="40"/>
        <v xml:space="preserve">8 meses </v>
      </c>
      <c r="AF331" s="61">
        <v>45693</v>
      </c>
      <c r="AG331" s="61" t="str">
        <f t="shared" si="45"/>
        <v/>
      </c>
      <c r="AH331" s="61">
        <v>45693</v>
      </c>
      <c r="AI331" s="61" t="str">
        <f t="shared" si="44"/>
        <v xml:space="preserve">8 meses </v>
      </c>
      <c r="AJ331" s="61" t="str">
        <f t="shared" si="41"/>
        <v>Término Ok</v>
      </c>
      <c r="AK331" s="57"/>
      <c r="AL331" s="57"/>
      <c r="AM331" s="56"/>
      <c r="AN331" s="61"/>
    </row>
    <row r="332" spans="1:40">
      <c r="A332" s="62">
        <v>2024</v>
      </c>
      <c r="B332" s="56" t="s">
        <v>2253</v>
      </c>
      <c r="C332" s="56">
        <v>107569</v>
      </c>
      <c r="D332" s="56" t="s">
        <v>57</v>
      </c>
      <c r="E332" s="57" t="s">
        <v>2254</v>
      </c>
      <c r="F332" s="57" t="s">
        <v>2255</v>
      </c>
      <c r="G332" s="63" t="s">
        <v>156</v>
      </c>
      <c r="H332" s="57" t="s">
        <v>82</v>
      </c>
      <c r="I332" s="57" t="s">
        <v>62</v>
      </c>
      <c r="J332" s="61"/>
      <c r="K332" s="64"/>
      <c r="L332" s="57" t="s">
        <v>2256</v>
      </c>
      <c r="M332" s="56">
        <v>1979</v>
      </c>
      <c r="N332" s="157">
        <v>114127126</v>
      </c>
      <c r="O332" s="64">
        <v>0</v>
      </c>
      <c r="P332" s="64">
        <v>0</v>
      </c>
      <c r="Q332" s="157">
        <f t="shared" si="46"/>
        <v>114127126</v>
      </c>
      <c r="R332" s="64" t="s">
        <v>66</v>
      </c>
      <c r="S332" s="64"/>
      <c r="T332" s="64"/>
      <c r="U332" s="103" t="s">
        <v>77</v>
      </c>
      <c r="V332" s="60" t="s">
        <v>85</v>
      </c>
      <c r="W332" s="57" t="str">
        <f ca="1">IF(AB332="","En elaboración",IF(AC332="Sin iniciar","Suscrito",IF(AK332="Suspendido",AK332,IF(ISNUMBER(AN332),"Liquidado",IF(ISNUMBER(J332),"Cedido",IF(AN332="No aplica","Terminado (no se liquida)",IF(AJ332="Terminación anticipada",AJ332,IF(AND(AJ332="Terminación anticipada",I332&lt;&gt;"Otro",AN332=""),"Terminado en proceso de liquidación",IF(AND(TODAY()&gt;AH332,I332="Otro",AN332=""),"Terminado en proceso de liquidación",IF(AND(TODAY()&gt;AH332,I332="Orden de compra"),"Terminado (Orden de compra)",IF(TODAY()&gt;AH332,"Terminado (no se liquida)",IF(TODAY()&lt;=AH332,"En ejecución","En elaboración"))))))))))))</f>
        <v>Terminado en proceso de liquidación</v>
      </c>
      <c r="X332" s="57"/>
      <c r="Y332" s="70" t="s">
        <v>2257</v>
      </c>
      <c r="Z332" s="57" t="s">
        <v>2258</v>
      </c>
      <c r="AA332" s="57" t="s">
        <v>116</v>
      </c>
      <c r="AB332" s="61">
        <v>45434</v>
      </c>
      <c r="AC332" s="61">
        <v>45449</v>
      </c>
      <c r="AD332" s="61">
        <v>45693</v>
      </c>
      <c r="AE332" s="61" t="str">
        <f t="shared" si="40"/>
        <v xml:space="preserve">8 meses </v>
      </c>
      <c r="AF332" s="61">
        <v>45693</v>
      </c>
      <c r="AG332" s="61" t="str">
        <f t="shared" si="45"/>
        <v/>
      </c>
      <c r="AH332" s="61">
        <v>45693</v>
      </c>
      <c r="AI332" s="61" t="str">
        <f t="shared" si="44"/>
        <v xml:space="preserve">8 meses </v>
      </c>
      <c r="AJ332" s="61" t="str">
        <f t="shared" si="41"/>
        <v>Término Ok</v>
      </c>
      <c r="AK332" s="57"/>
      <c r="AL332" s="57"/>
      <c r="AM332" s="56"/>
      <c r="AN332" s="61"/>
    </row>
    <row r="333" spans="1:40">
      <c r="A333" s="62">
        <v>2024</v>
      </c>
      <c r="B333" s="56" t="s">
        <v>2240</v>
      </c>
      <c r="C333" s="56">
        <v>107807</v>
      </c>
      <c r="D333" s="56" t="s">
        <v>57</v>
      </c>
      <c r="E333" s="57" t="s">
        <v>2241</v>
      </c>
      <c r="F333" s="57" t="s">
        <v>2242</v>
      </c>
      <c r="G333" s="63" t="s">
        <v>5602</v>
      </c>
      <c r="H333" s="57" t="s">
        <v>1168</v>
      </c>
      <c r="I333" s="57" t="s">
        <v>1169</v>
      </c>
      <c r="J333" s="61">
        <v>45481</v>
      </c>
      <c r="K333" s="64">
        <v>4433333</v>
      </c>
      <c r="L333" s="57" t="s">
        <v>2243</v>
      </c>
      <c r="M333" s="56" t="s">
        <v>2244</v>
      </c>
      <c r="N333" s="157">
        <v>14000000</v>
      </c>
      <c r="O333" s="64">
        <v>0</v>
      </c>
      <c r="P333" s="64">
        <v>0</v>
      </c>
      <c r="Q333" s="157">
        <f t="shared" si="46"/>
        <v>14000000</v>
      </c>
      <c r="R333" s="64">
        <v>7000000</v>
      </c>
      <c r="S333" s="64"/>
      <c r="T333" s="64"/>
      <c r="U333" s="103">
        <v>1</v>
      </c>
      <c r="V333" s="60" t="s">
        <v>1171</v>
      </c>
      <c r="W333" s="57" t="str">
        <f ca="1">IF(AB333="","En elaboración",IF(AC333="Sin iniciar","Suscrito",IF(AK333="Suspendido",AK333,IF(ISNUMBER(AN333),"Liquidado",IF(ISNUMBER(J333),"Cedido",IF(AN333="No aplica","Terminado (no se liquida)",IF(AJ333="Terminación anticipada",AJ333,IF(AND(AJ333="Terminación anticipada",I333&lt;&gt;"Otro",AN333=""),"Terminado en proceso de liquidación",IF(AND(TODAY()&gt;AH333,I333="Otro",AN333=""),"Terminado en proceso de liquidación",IF(AND(TODAY()&gt;AH333,I333="Orden de compra"),"Terminado (Orden de compra)",IF(TODAY()&gt;AH333,"Terminado (no se liquida)",IF(TODAY()&lt;=AH333,"En ejecución","En elaboración"))))))))))))</f>
        <v>Cedido</v>
      </c>
      <c r="X333" s="57" t="s">
        <v>5613</v>
      </c>
      <c r="Y333" s="70" t="s">
        <v>2245</v>
      </c>
      <c r="Z333" s="57" t="s">
        <v>2246</v>
      </c>
      <c r="AA333" s="57" t="s">
        <v>234</v>
      </c>
      <c r="AB333" s="61">
        <v>45435</v>
      </c>
      <c r="AC333" s="61">
        <v>45440</v>
      </c>
      <c r="AD333" s="61">
        <v>45500</v>
      </c>
      <c r="AE333" s="61" t="str">
        <f t="shared" si="40"/>
        <v xml:space="preserve">2 meses </v>
      </c>
      <c r="AF333" s="61">
        <v>45500</v>
      </c>
      <c r="AG333" s="61" t="str">
        <f t="shared" si="45"/>
        <v/>
      </c>
      <c r="AH333" s="61">
        <v>45500</v>
      </c>
      <c r="AI333" s="61" t="str">
        <f t="shared" si="44"/>
        <v xml:space="preserve">2 meses </v>
      </c>
      <c r="AJ333" s="61" t="str">
        <f t="shared" si="41"/>
        <v>Término Ok</v>
      </c>
      <c r="AK333" s="57"/>
      <c r="AL333" s="57"/>
      <c r="AM333" s="56"/>
      <c r="AN333" s="61"/>
    </row>
    <row r="334" spans="1:40">
      <c r="A334" s="62">
        <v>2024</v>
      </c>
      <c r="B334" s="56" t="s">
        <v>5614</v>
      </c>
      <c r="C334" s="56">
        <v>107807</v>
      </c>
      <c r="D334" s="56" t="s">
        <v>57</v>
      </c>
      <c r="E334" s="57" t="s">
        <v>2241</v>
      </c>
      <c r="F334" s="57" t="s">
        <v>2242</v>
      </c>
      <c r="G334" s="63" t="s">
        <v>5602</v>
      </c>
      <c r="H334" s="57" t="s">
        <v>1168</v>
      </c>
      <c r="I334" s="57" t="s">
        <v>1169</v>
      </c>
      <c r="J334" s="61"/>
      <c r="K334" s="57"/>
      <c r="L334" s="57" t="s">
        <v>5615</v>
      </c>
      <c r="M334" s="56" t="s">
        <v>2244</v>
      </c>
      <c r="N334" s="157">
        <v>14000000</v>
      </c>
      <c r="O334" s="64">
        <v>7000000</v>
      </c>
      <c r="P334" s="64">
        <v>0</v>
      </c>
      <c r="Q334" s="157">
        <f t="shared" si="46"/>
        <v>21000000</v>
      </c>
      <c r="R334" s="64">
        <v>7000000</v>
      </c>
      <c r="S334" s="64"/>
      <c r="T334" s="64"/>
      <c r="U334" s="103">
        <v>1</v>
      </c>
      <c r="V334" s="60" t="s">
        <v>1171</v>
      </c>
      <c r="W334" s="57" t="str">
        <f ca="1">IF(AB334="","En elaboración",IF(AC334="Sin iniciar","Suscrito",IF(AK334="Suspendido",AK334,IF(ISNUMBER(AN334),"Liquidado",IF(ISNUMBER(J334),"Cedido",IF(AN334="No aplica","Terminado (no se liquida)",IF(AJ334="Terminación anticipada",AJ334,IF(AND(AJ334="Terminación anticipada",I334&lt;&gt;"Otro",AN334=""),"Terminado en proceso de liquidación",IF(AND(TODAY()&gt;AH334,I334="Otro",AN334=""),"Terminado en proceso de liquidación",IF(AND(TODAY()&gt;AH334,I334="Orden de compra"),"Terminado (Orden de compra)",IF(TODAY()&gt;AH334,"Terminado (no se liquida)",IF(TODAY()&lt;=AH334,"En ejecución","En elaboración"))))))))))))</f>
        <v>Terminado (no se liquida)</v>
      </c>
      <c r="X334" s="57" t="s">
        <v>5616</v>
      </c>
      <c r="Y334" s="70" t="s">
        <v>2245</v>
      </c>
      <c r="Z334" s="57" t="s">
        <v>2246</v>
      </c>
      <c r="AA334" s="57" t="s">
        <v>234</v>
      </c>
      <c r="AB334" s="61">
        <v>45435</v>
      </c>
      <c r="AC334" s="61">
        <v>45440</v>
      </c>
      <c r="AD334" s="61">
        <v>45500</v>
      </c>
      <c r="AE334" s="61" t="str">
        <f t="shared" si="40"/>
        <v xml:space="preserve">2 meses </v>
      </c>
      <c r="AF334" s="61">
        <v>45531</v>
      </c>
      <c r="AG334" s="61" t="str">
        <f t="shared" si="45"/>
        <v xml:space="preserve">1 meses </v>
      </c>
      <c r="AH334" s="61">
        <v>45531</v>
      </c>
      <c r="AI334" s="61" t="str">
        <f t="shared" si="44"/>
        <v xml:space="preserve">3 meses </v>
      </c>
      <c r="AJ334" s="61" t="str">
        <f t="shared" si="41"/>
        <v>Término Ok</v>
      </c>
      <c r="AK334" s="57"/>
      <c r="AL334" s="57"/>
      <c r="AM334" s="56"/>
      <c r="AN334" s="61"/>
    </row>
    <row r="335" spans="1:40">
      <c r="A335" s="62">
        <v>2024</v>
      </c>
      <c r="B335" s="56" t="s">
        <v>2228</v>
      </c>
      <c r="C335" s="56">
        <v>107826</v>
      </c>
      <c r="D335" s="56" t="s">
        <v>57</v>
      </c>
      <c r="E335" s="57" t="s">
        <v>2229</v>
      </c>
      <c r="F335" s="57" t="s">
        <v>2230</v>
      </c>
      <c r="G335" s="63" t="s">
        <v>5602</v>
      </c>
      <c r="H335" s="57" t="s">
        <v>1168</v>
      </c>
      <c r="I335" s="57" t="s">
        <v>1169</v>
      </c>
      <c r="J335" s="61"/>
      <c r="K335" s="64"/>
      <c r="L335" s="57" t="s">
        <v>2231</v>
      </c>
      <c r="M335" s="56">
        <v>1968</v>
      </c>
      <c r="N335" s="157">
        <v>10100000</v>
      </c>
      <c r="O335" s="64">
        <v>5050000</v>
      </c>
      <c r="P335" s="64">
        <v>0</v>
      </c>
      <c r="Q335" s="157">
        <f t="shared" si="46"/>
        <v>15150000</v>
      </c>
      <c r="R335" s="64">
        <v>5050000</v>
      </c>
      <c r="S335" s="64"/>
      <c r="T335" s="64"/>
      <c r="U335" s="103">
        <v>1</v>
      </c>
      <c r="V335" s="60" t="s">
        <v>1171</v>
      </c>
      <c r="W335" s="57" t="str">
        <f ca="1">IF(AB335="","En elaboración",IF(AC335="Sin iniciar","Suscrito",IF(AK335="Suspendido",AK335,IF(ISNUMBER(AN335),"Liquidado",IF(ISNUMBER(J335),"Cedido",IF(AN335="No aplica","Terminado (no se liquida)",IF(AJ335="Terminación anticipada",AJ335,IF(AND(AJ335="Terminación anticipada",I335&lt;&gt;"Otro",AN335=""),"Terminado en proceso de liquidación",IF(AND(TODAY()&gt;AH335,I335="Otro",AN335=""),"Terminado en proceso de liquidación",IF(AND(TODAY()&gt;AH335,I335="Orden de compra"),"Terminado (Orden de compra)",IF(TODAY()&gt;AH335,"Terminado (no se liquida)",IF(TODAY()&lt;=AH335,"En ejecución","En elaboración"))))))))))))</f>
        <v>Terminado (no se liquida)</v>
      </c>
      <c r="X335" s="57" t="s">
        <v>5617</v>
      </c>
      <c r="Y335" s="70" t="s">
        <v>2233</v>
      </c>
      <c r="Z335" s="57" t="s">
        <v>2234</v>
      </c>
      <c r="AA335" s="57" t="s">
        <v>404</v>
      </c>
      <c r="AB335" s="61">
        <v>45439</v>
      </c>
      <c r="AC335" s="61">
        <v>45448</v>
      </c>
      <c r="AD335" s="61">
        <v>45508</v>
      </c>
      <c r="AE335" s="61" t="str">
        <f t="shared" ref="AE335:AE344" si="47">IF(AC335="Sin iniciar","",IF(DATEDIF(AC335,AD335+1,"y")=0,"",DATEDIF(AC335,AD335+1,"y")&amp;" años ")&amp;IF(DATEDIF(AC335,AD335+1,"ym")=0,"",DATEDIF(AC335,AD335+1,"ym")&amp;" meses ")&amp;IF(DATEDIF(AC335,AD335+1,"md")=0,"",DATEDIF(AC335,AD335+1,"md")&amp;" días."))</f>
        <v xml:space="preserve">2 meses </v>
      </c>
      <c r="AF335" s="61">
        <v>45539</v>
      </c>
      <c r="AG335" s="61" t="str">
        <f t="shared" si="45"/>
        <v xml:space="preserve">1 meses </v>
      </c>
      <c r="AH335" s="61">
        <v>45539</v>
      </c>
      <c r="AI335" s="61" t="str">
        <f t="shared" si="44"/>
        <v xml:space="preserve">3 meses </v>
      </c>
      <c r="AJ335" s="61" t="str">
        <f t="shared" si="41"/>
        <v>Término Ok</v>
      </c>
      <c r="AK335" s="57"/>
      <c r="AL335" s="57"/>
      <c r="AM335" s="56"/>
      <c r="AN335" s="61"/>
    </row>
    <row r="336" spans="1:40">
      <c r="A336" s="62">
        <v>2024</v>
      </c>
      <c r="B336" s="56" t="s">
        <v>5618</v>
      </c>
      <c r="C336" s="56">
        <v>107995</v>
      </c>
      <c r="D336" s="56" t="s">
        <v>57</v>
      </c>
      <c r="E336" s="57" t="s">
        <v>5619</v>
      </c>
      <c r="F336" s="57" t="s">
        <v>5620</v>
      </c>
      <c r="G336" s="63" t="s">
        <v>5602</v>
      </c>
      <c r="H336" s="57" t="s">
        <v>1168</v>
      </c>
      <c r="I336" s="57" t="s">
        <v>1169</v>
      </c>
      <c r="J336" s="61"/>
      <c r="K336" s="64"/>
      <c r="L336" s="57" t="s">
        <v>5621</v>
      </c>
      <c r="M336" s="56">
        <v>1979</v>
      </c>
      <c r="N336" s="157">
        <v>14000000</v>
      </c>
      <c r="O336" s="64">
        <v>0</v>
      </c>
      <c r="P336" s="64">
        <v>0</v>
      </c>
      <c r="Q336" s="157">
        <f t="shared" si="46"/>
        <v>14000000</v>
      </c>
      <c r="R336" s="64">
        <v>7000000</v>
      </c>
      <c r="S336" s="64"/>
      <c r="T336" s="64"/>
      <c r="U336" s="103">
        <v>5</v>
      </c>
      <c r="V336" s="60" t="s">
        <v>1171</v>
      </c>
      <c r="W336" s="57" t="str">
        <f ca="1">IF(AB336="","En elaboración",IF(AC336="Sin iniciar","Suscrito",IF(AK336="Suspendido",AK336,IF(ISNUMBER(AN336),"Liquidado",IF(ISNUMBER(J336),"Cedido",IF(AN336="No aplica","Terminado (no se liquida)",IF(AJ336="Terminación anticipada",AJ336,IF(AND(AJ336="Terminación anticipada",I336&lt;&gt;"Otro",AN336=""),"Terminado en proceso de liquidación",IF(AND(TODAY()&gt;AH336,I336="Otro",AN336=""),"Terminado en proceso de liquidación",IF(AND(TODAY()&gt;AH336,I336="Orden de compra"),"Terminado (Orden de compra)",IF(TODAY()&gt;AH336,"Terminado (no se liquida)",IF(TODAY()&lt;=AH336,"En ejecución","En elaboración"))))))))))))</f>
        <v>Terminado (no se liquida)</v>
      </c>
      <c r="X336" s="57"/>
      <c r="Y336" s="70" t="s">
        <v>5622</v>
      </c>
      <c r="Z336" s="57" t="s">
        <v>5623</v>
      </c>
      <c r="AA336" s="57" t="s">
        <v>1451</v>
      </c>
      <c r="AB336" s="61">
        <v>45444</v>
      </c>
      <c r="AC336" s="61">
        <v>45448</v>
      </c>
      <c r="AD336" s="61">
        <v>45509</v>
      </c>
      <c r="AE336" s="61" t="str">
        <f t="shared" si="47"/>
        <v>2 meses 1 días.</v>
      </c>
      <c r="AF336" s="61">
        <v>45509</v>
      </c>
      <c r="AG336" s="61" t="str">
        <f t="shared" si="45"/>
        <v/>
      </c>
      <c r="AH336" s="61">
        <v>45509</v>
      </c>
      <c r="AI336" s="61" t="str">
        <f t="shared" si="44"/>
        <v>2 meses 1 días.</v>
      </c>
      <c r="AJ336" s="61" t="str">
        <f t="shared" si="41"/>
        <v>Término Ok</v>
      </c>
      <c r="AK336" s="57"/>
      <c r="AL336" s="57"/>
      <c r="AM336" s="56"/>
      <c r="AN336" s="61"/>
    </row>
    <row r="337" spans="1:40">
      <c r="A337" s="62">
        <v>2024</v>
      </c>
      <c r="B337" s="56" t="s">
        <v>2214</v>
      </c>
      <c r="C337" s="56">
        <v>109563</v>
      </c>
      <c r="D337" s="56" t="s">
        <v>57</v>
      </c>
      <c r="E337" s="57" t="s">
        <v>2215</v>
      </c>
      <c r="F337" s="57" t="s">
        <v>2216</v>
      </c>
      <c r="G337" s="63" t="s">
        <v>5602</v>
      </c>
      <c r="H337" s="57" t="s">
        <v>1168</v>
      </c>
      <c r="I337" s="57" t="s">
        <v>1169</v>
      </c>
      <c r="J337" s="61"/>
      <c r="K337" s="64"/>
      <c r="L337" s="57" t="s">
        <v>2217</v>
      </c>
      <c r="M337" s="56">
        <v>1978</v>
      </c>
      <c r="N337" s="157">
        <v>22344000</v>
      </c>
      <c r="O337" s="64">
        <v>7448000</v>
      </c>
      <c r="P337" s="64">
        <v>0</v>
      </c>
      <c r="Q337" s="157">
        <f t="shared" si="46"/>
        <v>29792000</v>
      </c>
      <c r="R337" s="64">
        <v>7448000</v>
      </c>
      <c r="S337" s="64"/>
      <c r="T337" s="64"/>
      <c r="U337" s="103">
        <v>1</v>
      </c>
      <c r="V337" s="60" t="s">
        <v>1171</v>
      </c>
      <c r="W337" s="57" t="str">
        <f ca="1">IF(AB337="","En elaboración",IF(AC337="Sin iniciar","Suscrito",IF(AK337="Suspendido",AK337,IF(ISNUMBER(AN337),"Liquidado",IF(ISNUMBER(J337),"Cedido",IF(AN337="No aplica","Terminado (no se liquida)",IF(AJ337="Terminación anticipada",AJ337,IF(AND(AJ337="Terminación anticipada",I337&lt;&gt;"Otro",AN337=""),"Terminado en proceso de liquidación",IF(AND(TODAY()&gt;AH337,I337="Otro",AN337=""),"Terminado en proceso de liquidación",IF(AND(TODAY()&gt;AH337,I337="Orden de compra"),"Terminado (Orden de compra)",IF(TODAY()&gt;AH337,"Terminado (no se liquida)",IF(TODAY()&lt;=AH337,"En ejecución","En elaboración"))))))))))))</f>
        <v>Terminado (no se liquida)</v>
      </c>
      <c r="X337" s="57" t="s">
        <v>5624</v>
      </c>
      <c r="Y337" s="63" t="s">
        <v>2219</v>
      </c>
      <c r="Z337" s="79" t="s">
        <v>2220</v>
      </c>
      <c r="AA337" s="63" t="s">
        <v>104</v>
      </c>
      <c r="AB337" s="61">
        <v>45441</v>
      </c>
      <c r="AC337" s="61">
        <v>45443</v>
      </c>
      <c r="AD337" s="61">
        <v>45534</v>
      </c>
      <c r="AE337" s="61" t="str">
        <f t="shared" si="47"/>
        <v xml:space="preserve">3 meses </v>
      </c>
      <c r="AF337" s="61">
        <v>45565</v>
      </c>
      <c r="AG337" s="61" t="str">
        <f t="shared" si="45"/>
        <v xml:space="preserve">1 meses </v>
      </c>
      <c r="AH337" s="61">
        <v>45565</v>
      </c>
      <c r="AI337" s="61" t="str">
        <f t="shared" si="44"/>
        <v xml:space="preserve">4 meses </v>
      </c>
      <c r="AJ337" s="61" t="str">
        <f t="shared" si="41"/>
        <v>Término Ok</v>
      </c>
      <c r="AK337" s="57"/>
      <c r="AL337" s="57"/>
      <c r="AM337" s="56"/>
      <c r="AN337" s="61"/>
    </row>
    <row r="338" spans="1:40">
      <c r="A338" s="62">
        <v>2024</v>
      </c>
      <c r="B338" s="56" t="s">
        <v>5625</v>
      </c>
      <c r="C338" s="56">
        <v>107973</v>
      </c>
      <c r="D338" s="56" t="s">
        <v>57</v>
      </c>
      <c r="E338" s="57" t="s">
        <v>5626</v>
      </c>
      <c r="F338" s="57" t="s">
        <v>5627</v>
      </c>
      <c r="G338" s="63" t="s">
        <v>5602</v>
      </c>
      <c r="H338" s="57" t="s">
        <v>1168</v>
      </c>
      <c r="I338" s="57" t="s">
        <v>1169</v>
      </c>
      <c r="J338" s="61"/>
      <c r="K338" s="64"/>
      <c r="L338" s="57" t="s">
        <v>5628</v>
      </c>
      <c r="M338" s="56">
        <v>1978</v>
      </c>
      <c r="N338" s="157">
        <v>10100000</v>
      </c>
      <c r="O338" s="64">
        <v>0</v>
      </c>
      <c r="P338" s="64">
        <v>0</v>
      </c>
      <c r="Q338" s="157">
        <f t="shared" si="46"/>
        <v>10100000</v>
      </c>
      <c r="R338" s="64">
        <v>5050000</v>
      </c>
      <c r="S338" s="64"/>
      <c r="T338" s="64"/>
      <c r="U338" s="103">
        <v>5</v>
      </c>
      <c r="V338" s="60" t="s">
        <v>1171</v>
      </c>
      <c r="W338" s="57" t="str">
        <f ca="1">IF(AB338="","En elaboración",IF(AC338="Sin iniciar","Suscrito",IF(AK338="Suspendido",AK338,IF(ISNUMBER(AN338),"Liquidado",IF(ISNUMBER(J338),"Cedido",IF(AN338="No aplica","Terminado (no se liquida)",IF(AJ338="Terminación anticipada",AJ338,IF(AND(AJ338="Terminación anticipada",I338&lt;&gt;"Otro",AN338=""),"Terminado en proceso de liquidación",IF(AND(TODAY()&gt;AH338,I338="Otro",AN338=""),"Terminado en proceso de liquidación",IF(AND(TODAY()&gt;AH338,I338="Orden de compra"),"Terminado (Orden de compra)",IF(TODAY()&gt;AH338,"Terminado (no se liquida)",IF(TODAY()&lt;=AH338,"En ejecución","En elaboración"))))))))))))</f>
        <v>Terminado (no se liquida)</v>
      </c>
      <c r="X338" s="57" t="s">
        <v>5629</v>
      </c>
      <c r="Y338" s="70" t="s">
        <v>3815</v>
      </c>
      <c r="Z338" s="79" t="s">
        <v>5630</v>
      </c>
      <c r="AA338" s="57" t="s">
        <v>5631</v>
      </c>
      <c r="AB338" s="61">
        <v>45444</v>
      </c>
      <c r="AC338" s="61">
        <v>45455</v>
      </c>
      <c r="AD338" s="61">
        <v>45515</v>
      </c>
      <c r="AE338" s="61" t="str">
        <f t="shared" si="47"/>
        <v xml:space="preserve">2 meses </v>
      </c>
      <c r="AF338" s="61">
        <v>45515</v>
      </c>
      <c r="AG338" s="61" t="str">
        <f t="shared" si="45"/>
        <v/>
      </c>
      <c r="AH338" s="61">
        <v>45515</v>
      </c>
      <c r="AI338" s="61" t="str">
        <f t="shared" si="44"/>
        <v xml:space="preserve">2 meses </v>
      </c>
      <c r="AJ338" s="61" t="str">
        <f t="shared" si="41"/>
        <v>Término Ok</v>
      </c>
      <c r="AK338" s="57"/>
      <c r="AL338" s="57"/>
      <c r="AM338" s="56"/>
      <c r="AN338" s="61"/>
    </row>
    <row r="339" spans="1:40">
      <c r="A339" s="62">
        <v>2024</v>
      </c>
      <c r="B339" s="56" t="s">
        <v>5632</v>
      </c>
      <c r="C339" s="56">
        <v>107993</v>
      </c>
      <c r="D339" s="56" t="s">
        <v>57</v>
      </c>
      <c r="E339" s="57" t="s">
        <v>5633</v>
      </c>
      <c r="F339" s="57" t="s">
        <v>5634</v>
      </c>
      <c r="G339" s="63" t="s">
        <v>5602</v>
      </c>
      <c r="H339" s="57" t="s">
        <v>1168</v>
      </c>
      <c r="I339" s="57" t="s">
        <v>1169</v>
      </c>
      <c r="J339" s="61"/>
      <c r="K339" s="64"/>
      <c r="L339" s="57" t="s">
        <v>5635</v>
      </c>
      <c r="M339" s="56">
        <v>1979</v>
      </c>
      <c r="N339" s="157">
        <v>14000000</v>
      </c>
      <c r="O339" s="64">
        <v>0</v>
      </c>
      <c r="P339" s="64">
        <v>0</v>
      </c>
      <c r="Q339" s="157">
        <f t="shared" si="46"/>
        <v>14000000</v>
      </c>
      <c r="R339" s="64">
        <v>7000000</v>
      </c>
      <c r="S339" s="64"/>
      <c r="T339" s="64"/>
      <c r="U339" s="103">
        <v>5</v>
      </c>
      <c r="V339" s="60" t="s">
        <v>1171</v>
      </c>
      <c r="W339" s="57" t="str">
        <f ca="1">IF(AB339="","En elaboración",IF(AC339="Sin iniciar","Suscrito",IF(AK339="Suspendido",AK339,IF(ISNUMBER(AN339),"Liquidado",IF(ISNUMBER(J339),"Cedido",IF(AN339="No aplica","Terminado (no se liquida)",IF(AJ339="Terminación anticipada",AJ339,IF(AND(AJ339="Terminación anticipada",I339&lt;&gt;"Otro",AN339=""),"Terminado en proceso de liquidación",IF(AND(TODAY()&gt;AH339,I339="Otro",AN339=""),"Terminado en proceso de liquidación",IF(AND(TODAY()&gt;AH339,I339="Orden de compra"),"Terminado (Orden de compra)",IF(TODAY()&gt;AH339,"Terminado (no se liquida)",IF(TODAY()&lt;=AH339,"En ejecución","En elaboración"))))))))))))</f>
        <v>Terminado (no se liquida)</v>
      </c>
      <c r="X339" s="57" t="s">
        <v>5636</v>
      </c>
      <c r="Y339" s="70" t="s">
        <v>5637</v>
      </c>
      <c r="Z339" s="79" t="s">
        <v>5638</v>
      </c>
      <c r="AA339" s="57" t="s">
        <v>5631</v>
      </c>
      <c r="AB339" s="61">
        <v>45443</v>
      </c>
      <c r="AC339" s="61">
        <v>45454</v>
      </c>
      <c r="AD339" s="61">
        <v>45514</v>
      </c>
      <c r="AE339" s="61" t="str">
        <f t="shared" si="47"/>
        <v xml:space="preserve">2 meses </v>
      </c>
      <c r="AF339" s="61">
        <v>45545</v>
      </c>
      <c r="AG339" s="61" t="str">
        <f t="shared" si="45"/>
        <v xml:space="preserve">1 meses </v>
      </c>
      <c r="AH339" s="61">
        <v>45545</v>
      </c>
      <c r="AI339" s="61" t="str">
        <f t="shared" si="44"/>
        <v xml:space="preserve">3 meses </v>
      </c>
      <c r="AJ339" s="61" t="str">
        <f t="shared" si="41"/>
        <v>Término Ok</v>
      </c>
      <c r="AK339" s="57"/>
      <c r="AL339" s="57"/>
      <c r="AM339" s="56"/>
      <c r="AN339" s="61"/>
    </row>
    <row r="340" spans="1:40">
      <c r="A340" s="62">
        <v>2024</v>
      </c>
      <c r="B340" s="56" t="s">
        <v>5639</v>
      </c>
      <c r="C340" s="56">
        <v>92419</v>
      </c>
      <c r="D340" s="56" t="s">
        <v>57</v>
      </c>
      <c r="E340" s="57" t="s">
        <v>5640</v>
      </c>
      <c r="F340" s="57" t="s">
        <v>685</v>
      </c>
      <c r="G340" s="63" t="s">
        <v>5641</v>
      </c>
      <c r="H340" s="57" t="s">
        <v>5642</v>
      </c>
      <c r="I340" s="57" t="s">
        <v>62</v>
      </c>
      <c r="J340" s="61"/>
      <c r="K340" s="64"/>
      <c r="L340" s="57" t="s">
        <v>5643</v>
      </c>
      <c r="M340" s="56">
        <v>1977</v>
      </c>
      <c r="N340" s="157">
        <v>165501851</v>
      </c>
      <c r="O340" s="64">
        <v>0</v>
      </c>
      <c r="P340" s="64">
        <v>0</v>
      </c>
      <c r="Q340" s="157">
        <f t="shared" si="46"/>
        <v>165501851</v>
      </c>
      <c r="R340" s="64" t="s">
        <v>66</v>
      </c>
      <c r="S340" s="64"/>
      <c r="T340" s="64"/>
      <c r="U340" s="103" t="s">
        <v>77</v>
      </c>
      <c r="V340" s="60"/>
      <c r="W340" s="57" t="str">
        <f ca="1">IF(AB340="","En elaboración",IF(AC340="Sin iniciar","Suscrito",IF(AK340="Suspendido",AK340,IF(ISNUMBER(AN340),"Liquidado",IF(ISNUMBER(J340),"Cedido",IF(AN340="No aplica","Terminado (no se liquida)",IF(AJ340="Terminación anticipada",AJ340,IF(AND(AJ340="Terminación anticipada",I340&lt;&gt;"Otro",AN340=""),"Terminado en proceso de liquidación",IF(AND(TODAY()&gt;AH340,I340="Otro",AN340=""),"Terminado en proceso de liquidación",IF(AND(TODAY()&gt;AH340,I340="Orden de compra"),"Terminado (Orden de compra)",IF(TODAY()&gt;AH340,"Terminado (no se liquida)",IF(TODAY()&lt;=AH340,"En ejecución","En elaboración"))))))))))))</f>
        <v>En elaboración</v>
      </c>
      <c r="X340" s="57"/>
      <c r="Y340" s="70" t="s">
        <v>687</v>
      </c>
      <c r="Z340" s="77" t="s">
        <v>5644</v>
      </c>
      <c r="AA340" s="57" t="s">
        <v>5645</v>
      </c>
      <c r="AB340" s="61"/>
      <c r="AC340" s="61"/>
      <c r="AD340" s="61"/>
      <c r="AE340" s="61" t="str">
        <f t="shared" si="47"/>
        <v>1 días.</v>
      </c>
      <c r="AF340" s="61"/>
      <c r="AG340" s="61" t="str">
        <f t="shared" si="45"/>
        <v/>
      </c>
      <c r="AH340" s="61"/>
      <c r="AI340" s="61" t="str">
        <f t="shared" si="44"/>
        <v>1 días.</v>
      </c>
      <c r="AJ340" s="61"/>
      <c r="AK340" s="57"/>
      <c r="AL340" s="57"/>
      <c r="AM340" s="56"/>
      <c r="AN340" s="61"/>
    </row>
    <row r="341" spans="1:40">
      <c r="A341" s="62">
        <v>2024</v>
      </c>
      <c r="B341" s="56" t="s">
        <v>5646</v>
      </c>
      <c r="C341" s="56">
        <v>109499</v>
      </c>
      <c r="D341" s="56" t="s">
        <v>57</v>
      </c>
      <c r="E341" s="57" t="s">
        <v>5647</v>
      </c>
      <c r="F341" s="57" t="s">
        <v>5648</v>
      </c>
      <c r="G341" s="63" t="s">
        <v>5602</v>
      </c>
      <c r="H341" s="57" t="s">
        <v>1168</v>
      </c>
      <c r="I341" s="57" t="s">
        <v>1211</v>
      </c>
      <c r="J341" s="61"/>
      <c r="K341" s="64"/>
      <c r="L341" s="57" t="s">
        <v>5649</v>
      </c>
      <c r="M341" s="56">
        <v>1978</v>
      </c>
      <c r="N341" s="157">
        <v>7650000</v>
      </c>
      <c r="O341" s="64">
        <v>0</v>
      </c>
      <c r="P341" s="64">
        <v>0</v>
      </c>
      <c r="Q341" s="157">
        <f t="shared" si="46"/>
        <v>7650000</v>
      </c>
      <c r="R341" s="64">
        <v>2550000</v>
      </c>
      <c r="S341" s="64"/>
      <c r="T341" s="64"/>
      <c r="U341" s="103">
        <v>5</v>
      </c>
      <c r="V341" s="60" t="s">
        <v>1171</v>
      </c>
      <c r="W341" s="57" t="s">
        <v>5650</v>
      </c>
      <c r="X341" s="57"/>
      <c r="Y341" s="70" t="s">
        <v>3959</v>
      </c>
      <c r="Z341" s="79" t="s">
        <v>5651</v>
      </c>
      <c r="AA341" s="57" t="s">
        <v>1932</v>
      </c>
      <c r="AB341" s="61"/>
      <c r="AC341" s="61"/>
      <c r="AD341" s="61"/>
      <c r="AE341" s="61" t="str">
        <f t="shared" si="47"/>
        <v>1 días.</v>
      </c>
      <c r="AF341" s="61"/>
      <c r="AG341" s="61" t="str">
        <f t="shared" si="45"/>
        <v/>
      </c>
      <c r="AH341" s="61"/>
      <c r="AI341" s="61" t="str">
        <f t="shared" si="44"/>
        <v>1 días.</v>
      </c>
      <c r="AJ341" s="61" t="str">
        <f>IF(AC341="Sin iniciar",AC341,IF(AH341&lt;AF341,"Terminación Anticipada","Término Ok"))</f>
        <v>Término Ok</v>
      </c>
      <c r="AK341" s="57"/>
      <c r="AL341" s="57"/>
      <c r="AM341" s="56"/>
      <c r="AN341" s="61"/>
    </row>
    <row r="342" spans="1:40">
      <c r="A342" s="62">
        <v>2024</v>
      </c>
      <c r="B342" s="56" t="s">
        <v>5652</v>
      </c>
      <c r="C342" s="56">
        <v>109493</v>
      </c>
      <c r="D342" s="56" t="s">
        <v>57</v>
      </c>
      <c r="E342" s="57" t="s">
        <v>5653</v>
      </c>
      <c r="F342" s="57" t="s">
        <v>5654</v>
      </c>
      <c r="G342" s="63" t="s">
        <v>5602</v>
      </c>
      <c r="H342" s="57" t="s">
        <v>1168</v>
      </c>
      <c r="I342" s="57" t="s">
        <v>1211</v>
      </c>
      <c r="J342" s="61"/>
      <c r="K342" s="64"/>
      <c r="L342" s="57" t="s">
        <v>5655</v>
      </c>
      <c r="M342" s="56">
        <v>1997</v>
      </c>
      <c r="N342" s="157">
        <v>16377000</v>
      </c>
      <c r="O342" s="64">
        <v>8188500</v>
      </c>
      <c r="P342" s="64">
        <v>0</v>
      </c>
      <c r="Q342" s="157">
        <f t="shared" si="46"/>
        <v>24565500</v>
      </c>
      <c r="R342" s="64">
        <v>5459000</v>
      </c>
      <c r="S342" s="64"/>
      <c r="T342" s="64"/>
      <c r="U342" s="103">
        <v>1</v>
      </c>
      <c r="V342" s="60" t="s">
        <v>1171</v>
      </c>
      <c r="W342" s="57" t="str">
        <f ca="1">IF(AB342="","En elaboración",IF(AC342="Sin iniciar","Suscrito",IF(AK342="Suspendido",AK342,IF(ISNUMBER(AN342),"Liquidado",IF(ISNUMBER(J342),"Cedido",IF(AN342="No aplica","Terminado (no se liquida)",IF(AJ342="Terminación anticipada",AJ342,IF(AND(AJ342="Terminación anticipada",I342&lt;&gt;"Otro",AN342=""),"Terminado en proceso de liquidación",IF(AND(TODAY()&gt;AH342,I342="Otro",AN342=""),"Terminado en proceso de liquidación",IF(AND(TODAY()&gt;AH342,I342="Orden de compra"),"Terminado (Orden de compra)",IF(TODAY()&gt;AH342,"Terminado (no se liquida)",IF(TODAY()&lt;=AH342,"En ejecución","En elaboración"))))))))))))</f>
        <v>Terminado (no se liquida)</v>
      </c>
      <c r="X342" s="57" t="s">
        <v>5656</v>
      </c>
      <c r="Y342" s="70" t="s">
        <v>5657</v>
      </c>
      <c r="Z342" s="79" t="s">
        <v>5658</v>
      </c>
      <c r="AA342" s="57" t="s">
        <v>5659</v>
      </c>
      <c r="AB342" s="61">
        <v>45455</v>
      </c>
      <c r="AC342" s="61">
        <v>45461</v>
      </c>
      <c r="AD342" s="61">
        <v>45552</v>
      </c>
      <c r="AE342" s="61" t="str">
        <f t="shared" si="47"/>
        <v xml:space="preserve">3 meses </v>
      </c>
      <c r="AF342" s="61">
        <v>45598</v>
      </c>
      <c r="AG342" s="61" t="str">
        <f t="shared" si="45"/>
        <v>1 meses 16 días.</v>
      </c>
      <c r="AH342" s="61">
        <v>45598</v>
      </c>
      <c r="AI342" s="61" t="str">
        <f t="shared" si="44"/>
        <v>4 meses 16 días.</v>
      </c>
      <c r="AJ342" s="61" t="str">
        <f>IF(AC342="Sin iniciar",AC342,IF(AH342&lt;AF342,"Terminación Anticipada","Término Ok"))</f>
        <v>Término Ok</v>
      </c>
      <c r="AK342" s="57"/>
      <c r="AL342" s="57"/>
      <c r="AM342" s="56"/>
      <c r="AN342" s="61"/>
    </row>
    <row r="343" spans="1:40">
      <c r="A343" s="62">
        <v>2024</v>
      </c>
      <c r="B343" s="107" t="str">
        <f>LEFT(E343,8)</f>
        <v>318-2024</v>
      </c>
      <c r="C343" s="56">
        <v>109487</v>
      </c>
      <c r="D343" s="56" t="s">
        <v>57</v>
      </c>
      <c r="E343" s="57" t="s">
        <v>5660</v>
      </c>
      <c r="F343" s="57" t="s">
        <v>5661</v>
      </c>
      <c r="G343" s="63" t="s">
        <v>5602</v>
      </c>
      <c r="H343" s="57" t="s">
        <v>1168</v>
      </c>
      <c r="I343" s="57" t="s">
        <v>1169</v>
      </c>
      <c r="J343" s="61"/>
      <c r="K343" s="64"/>
      <c r="L343" s="57" t="s">
        <v>5662</v>
      </c>
      <c r="M343" s="56">
        <v>1979</v>
      </c>
      <c r="N343" s="157">
        <v>30000000</v>
      </c>
      <c r="O343" s="64">
        <v>0</v>
      </c>
      <c r="P343" s="64">
        <v>0</v>
      </c>
      <c r="Q343" s="157">
        <f t="shared" si="46"/>
        <v>30000000</v>
      </c>
      <c r="R343" s="64">
        <v>10000000</v>
      </c>
      <c r="S343" s="64"/>
      <c r="T343" s="64"/>
      <c r="U343" s="103">
        <v>5</v>
      </c>
      <c r="V343" s="60" t="s">
        <v>1171</v>
      </c>
      <c r="W343" s="57" t="str">
        <f ca="1">IF(AB343="","En elaboración",IF(AC343="Sin iniciar","Suscrito",IF(AK343="Suspendido",AK343,IF(ISNUMBER(AN343),"Liquidado",IF(ISNUMBER(J343),"Cedido",IF(AN343="No aplica","Terminado (no se liquida)",IF(AJ343="Terminación anticipada",AJ343,IF(AND(AJ343="Terminación anticipada",I343&lt;&gt;"Otro",AN343=""),"Terminado en proceso de liquidación",IF(AND(TODAY()&gt;AH343,I343="Otro",AN343=""),"Terminado en proceso de liquidación",IF(AND(TODAY()&gt;AH343,I343="Orden de compra"),"Terminado (Orden de compra)",IF(TODAY()&gt;AH343,"Terminado (no se liquida)",IF(TODAY()&lt;=AH343,"En ejecución","En elaboración"))))))))))))</f>
        <v>Terminado (no se liquida)</v>
      </c>
      <c r="X343" s="57" t="s">
        <v>5663</v>
      </c>
      <c r="Y343" s="108" t="s">
        <v>5664</v>
      </c>
      <c r="Z343" s="77" t="s">
        <v>5665</v>
      </c>
      <c r="AA343" s="57" t="s">
        <v>5666</v>
      </c>
      <c r="AB343" s="61">
        <v>45455</v>
      </c>
      <c r="AC343" s="61">
        <v>45456</v>
      </c>
      <c r="AD343" s="61">
        <v>45547</v>
      </c>
      <c r="AE343" s="61" t="str">
        <f t="shared" si="47"/>
        <v xml:space="preserve">3 meses </v>
      </c>
      <c r="AF343" s="61">
        <v>45547</v>
      </c>
      <c r="AG343" s="61" t="str">
        <f t="shared" si="45"/>
        <v/>
      </c>
      <c r="AH343" s="61">
        <v>45547</v>
      </c>
      <c r="AI343" s="61" t="str">
        <f t="shared" si="44"/>
        <v xml:space="preserve">3 meses </v>
      </c>
      <c r="AJ343" s="61" t="str">
        <f>IF(AC343="Sin iniciar",AC343,IF(AH343&lt;AF343,"Terminación Anticipada","Término Ok"))</f>
        <v>Término Ok</v>
      </c>
      <c r="AK343" s="57"/>
      <c r="AL343" s="57"/>
      <c r="AM343" s="56"/>
      <c r="AN343" s="61"/>
    </row>
    <row r="344" spans="1:40">
      <c r="A344" s="62">
        <v>2024</v>
      </c>
      <c r="B344" s="56" t="str">
        <f>LEFT(E344,8)</f>
        <v>319-2024</v>
      </c>
      <c r="C344" s="56">
        <v>109495</v>
      </c>
      <c r="D344" s="56" t="s">
        <v>57</v>
      </c>
      <c r="E344" s="57" t="s">
        <v>5667</v>
      </c>
      <c r="F344" s="57" t="s">
        <v>5668</v>
      </c>
      <c r="G344" s="63" t="s">
        <v>5602</v>
      </c>
      <c r="H344" s="57" t="s">
        <v>1168</v>
      </c>
      <c r="I344" s="57" t="s">
        <v>1169</v>
      </c>
      <c r="J344" s="61">
        <v>45517</v>
      </c>
      <c r="K344" s="64">
        <v>7696266</v>
      </c>
      <c r="L344" s="57" t="s">
        <v>5669</v>
      </c>
      <c r="M344" s="56">
        <v>1978</v>
      </c>
      <c r="N344" s="157">
        <v>22344000</v>
      </c>
      <c r="O344" s="64">
        <v>0</v>
      </c>
      <c r="P344" s="64">
        <v>0</v>
      </c>
      <c r="Q344" s="157">
        <f t="shared" si="46"/>
        <v>22344000</v>
      </c>
      <c r="R344" s="64">
        <v>7448000</v>
      </c>
      <c r="S344" s="64"/>
      <c r="T344" s="64"/>
      <c r="U344" s="103">
        <v>1</v>
      </c>
      <c r="V344" s="60" t="s">
        <v>1171</v>
      </c>
      <c r="W344" s="57" t="str">
        <f ca="1">IF(AB344="","En elaboración",IF(AC344="Sin iniciar","Suscrito",IF(AK344="Suspendido",AK344,IF(ISNUMBER(AN344),"Liquidado",IF(ISNUMBER(J344),"Cedido",IF(AN344="No aplica","Terminado (no se liquida)",IF(AJ344="Terminación anticipada",AJ344,IF(AND(AJ344="Terminación anticipada",I344&lt;&gt;"Otro",AN344=""),"Terminado en proceso de liquidación",IF(AND(TODAY()&gt;AH344,I344="Otro",AN344=""),"Terminado en proceso de liquidación",IF(AND(TODAY()&gt;AH344,I344="Orden de compra"),"Terminado (Orden de compra)",IF(TODAY()&gt;AH344,"Terminado (no se liquida)",IF(TODAY()&lt;=AH344,"En ejecución","En elaboración"))))))))))))</f>
        <v>Cedido</v>
      </c>
      <c r="X344" s="57" t="s">
        <v>5670</v>
      </c>
      <c r="Y344" s="70" t="s">
        <v>5192</v>
      </c>
      <c r="Z344" s="79" t="s">
        <v>5671</v>
      </c>
      <c r="AA344" s="57" t="s">
        <v>5391</v>
      </c>
      <c r="AB344" s="61">
        <v>45455</v>
      </c>
      <c r="AC344" s="61">
        <v>45457</v>
      </c>
      <c r="AD344" s="61">
        <v>45548</v>
      </c>
      <c r="AE344" s="61" t="str">
        <f t="shared" si="47"/>
        <v xml:space="preserve">3 meses </v>
      </c>
      <c r="AF344" s="61">
        <v>45548</v>
      </c>
      <c r="AG344" s="61" t="str">
        <f t="shared" si="45"/>
        <v/>
      </c>
      <c r="AH344" s="61">
        <v>45548</v>
      </c>
      <c r="AI344" s="61" t="str">
        <f t="shared" si="44"/>
        <v xml:space="preserve">3 meses </v>
      </c>
      <c r="AJ344" s="61" t="str">
        <f>IF(AC344="Sin iniciar",AC344,IF(AH344&lt;AF344,"Terminación Anticipada","Término Ok"))</f>
        <v>Término Ok</v>
      </c>
      <c r="AK344" s="57"/>
      <c r="AL344" s="57"/>
      <c r="AM344" s="56"/>
      <c r="AN344" s="61"/>
    </row>
    <row r="345" spans="1:40">
      <c r="A345" s="62">
        <v>2024</v>
      </c>
      <c r="B345" s="56" t="s">
        <v>5672</v>
      </c>
      <c r="C345" s="56">
        <v>109495</v>
      </c>
      <c r="D345" s="56" t="s">
        <v>57</v>
      </c>
      <c r="E345" s="57" t="s">
        <v>5667</v>
      </c>
      <c r="F345" s="57" t="s">
        <v>5668</v>
      </c>
      <c r="G345" s="63" t="s">
        <v>5602</v>
      </c>
      <c r="H345" s="57" t="s">
        <v>1168</v>
      </c>
      <c r="I345" s="57" t="s">
        <v>1169</v>
      </c>
      <c r="J345" s="61"/>
      <c r="K345" s="64"/>
      <c r="L345" s="57" t="s">
        <v>2101</v>
      </c>
      <c r="M345" s="56">
        <v>1978</v>
      </c>
      <c r="N345" s="157">
        <v>22344000</v>
      </c>
      <c r="O345" s="64">
        <v>7448000</v>
      </c>
      <c r="P345" s="64">
        <v>0</v>
      </c>
      <c r="Q345" s="157">
        <v>22344000</v>
      </c>
      <c r="R345" s="64">
        <v>7448000</v>
      </c>
      <c r="S345" s="64"/>
      <c r="T345" s="64"/>
      <c r="U345" s="103">
        <v>1</v>
      </c>
      <c r="V345" s="60" t="s">
        <v>1171</v>
      </c>
      <c r="W345" s="57" t="str">
        <f ca="1">IF(AB345="","En elaboración",IF(AC345="Sin iniciar","Suscrito",IF(AK345="Suspendido",AK345,IF(ISNUMBER(AN345),"Liquidado",IF(ISNUMBER(J345),"Cedido",IF(AN345="No aplica","Terminado (no se liquida)",IF(AJ345="Terminación anticipada",AJ345,IF(AND(AJ345="Terminación anticipada",I345&lt;&gt;"Otro",AN345=""),"Terminado en proceso de liquidación",IF(AND(TODAY()&gt;AH345,I345="Otro",AN345=""),"Terminado en proceso de liquidación",IF(AND(TODAY()&gt;AH345,I345="Orden de compra"),"Terminado (Orden de compra)",IF(TODAY()&gt;AH345,"Terminado (no se liquida)",IF(TODAY()&lt;=AH345,"En ejecución","En elaboración"))))))))))))</f>
        <v>Terminado (no se liquida)</v>
      </c>
      <c r="X345" s="57" t="s">
        <v>5673</v>
      </c>
      <c r="Y345" s="70" t="s">
        <v>5192</v>
      </c>
      <c r="Z345" s="79" t="s">
        <v>5671</v>
      </c>
      <c r="AA345" s="57" t="s">
        <v>5391</v>
      </c>
      <c r="AB345" s="61">
        <v>45455</v>
      </c>
      <c r="AC345" s="61">
        <v>45457</v>
      </c>
      <c r="AD345" s="61">
        <v>45548</v>
      </c>
      <c r="AE345" s="61" t="s">
        <v>91</v>
      </c>
      <c r="AF345" s="61">
        <v>45578</v>
      </c>
      <c r="AG345" s="61" t="str">
        <f t="shared" si="45"/>
        <v xml:space="preserve">1 meses </v>
      </c>
      <c r="AH345" s="61">
        <v>45578</v>
      </c>
      <c r="AI345" s="61" t="str">
        <f t="shared" si="44"/>
        <v xml:space="preserve">4 meses </v>
      </c>
      <c r="AJ345" s="61" t="s">
        <v>76</v>
      </c>
      <c r="AK345" s="57"/>
      <c r="AL345" s="57"/>
      <c r="AM345" s="56"/>
      <c r="AN345" s="61"/>
    </row>
    <row r="346" spans="1:40">
      <c r="A346" s="62">
        <v>2024</v>
      </c>
      <c r="B346" s="56" t="str">
        <f t="shared" ref="B346:B352" si="48">LEFT(E346,8)</f>
        <v>320-2024</v>
      </c>
      <c r="C346" s="56">
        <v>109906</v>
      </c>
      <c r="D346" s="56" t="s">
        <v>57</v>
      </c>
      <c r="E346" s="57" t="s">
        <v>5674</v>
      </c>
      <c r="F346" s="57" t="s">
        <v>5675</v>
      </c>
      <c r="G346" s="63" t="s">
        <v>5602</v>
      </c>
      <c r="H346" s="57" t="s">
        <v>1168</v>
      </c>
      <c r="I346" s="57" t="s">
        <v>1211</v>
      </c>
      <c r="J346" s="61"/>
      <c r="K346" s="64"/>
      <c r="L346" s="57" t="s">
        <v>5676</v>
      </c>
      <c r="M346" s="56">
        <v>1999</v>
      </c>
      <c r="N346" s="157">
        <v>8649000</v>
      </c>
      <c r="O346" s="64">
        <v>4324500</v>
      </c>
      <c r="P346" s="64">
        <v>0</v>
      </c>
      <c r="Q346" s="157">
        <f t="shared" ref="Q346:Q377" si="49">SUM(N346:P346)</f>
        <v>12973500</v>
      </c>
      <c r="R346" s="64">
        <v>2883000</v>
      </c>
      <c r="S346" s="64"/>
      <c r="T346" s="64"/>
      <c r="U346" s="103">
        <v>5</v>
      </c>
      <c r="V346" s="60" t="s">
        <v>1171</v>
      </c>
      <c r="W346" s="57" t="str">
        <f ca="1">IF(AB346="","En elaboración",IF(AC346="Sin iniciar","Suscrito",IF(AK346="Suspendido",AK346,IF(ISNUMBER(AN346),"Liquidado",IF(ISNUMBER(J346),"Cedido",IF(AN346="No aplica","Terminado (no se liquida)",IF(AJ346="Terminación anticipada",AJ346,IF(AND(AJ346="Terminación anticipada",I346&lt;&gt;"Otro",AN346=""),"Terminado en proceso de liquidación",IF(AND(TODAY()&gt;AH346,I346="Otro",AN346=""),"Terminado en proceso de liquidación",IF(AND(TODAY()&gt;AH346,I346="Orden de compra"),"Terminado (Orden de compra)",IF(TODAY()&gt;AH346,"Terminado (no se liquida)",IF(TODAY()&lt;=AH346,"En ejecución","En elaboración"))))))))))))</f>
        <v>Terminado (no se liquida)</v>
      </c>
      <c r="X346" s="57" t="s">
        <v>5677</v>
      </c>
      <c r="Y346" s="70" t="s">
        <v>5678</v>
      </c>
      <c r="Z346" s="79" t="s">
        <v>5679</v>
      </c>
      <c r="AA346" s="57" t="s">
        <v>5680</v>
      </c>
      <c r="AB346" s="61">
        <v>45461</v>
      </c>
      <c r="AC346" s="61">
        <v>45467</v>
      </c>
      <c r="AD346" s="61">
        <v>45558</v>
      </c>
      <c r="AE346" s="61" t="str">
        <f t="shared" ref="AE346:AE388" si="50">IF(AC346="Sin iniciar","",IF(DATEDIF(AC346,AD346+1,"y")=0,"",DATEDIF(AC346,AD346+1,"y")&amp;" años ")&amp;IF(DATEDIF(AC346,AD346+1,"ym")=0,"",DATEDIF(AC346,AD346+1,"ym")&amp;" meses ")&amp;IF(DATEDIF(AC346,AD346+1,"md")=0,"",DATEDIF(AC346,AD346+1,"md")&amp;" días."))</f>
        <v xml:space="preserve">3 meses </v>
      </c>
      <c r="AF346" s="61">
        <v>45604</v>
      </c>
      <c r="AG346" s="61" t="str">
        <f t="shared" si="45"/>
        <v>1 meses 16 días.</v>
      </c>
      <c r="AH346" s="61">
        <v>45604</v>
      </c>
      <c r="AI346" s="61" t="str">
        <f t="shared" si="44"/>
        <v>4 meses 16 días.</v>
      </c>
      <c r="AJ346" s="61" t="str">
        <f t="shared" ref="AJ346:AJ377" si="51">IF(AC346="Sin iniciar",AC346,IF(AH346&lt;AF346,"Terminación Anticipada","Término Ok"))</f>
        <v>Término Ok</v>
      </c>
      <c r="AK346" s="57"/>
      <c r="AL346" s="57"/>
      <c r="AM346" s="56"/>
      <c r="AN346" s="61"/>
    </row>
    <row r="347" spans="1:40">
      <c r="A347" s="62">
        <v>2024</v>
      </c>
      <c r="B347" s="56" t="str">
        <f t="shared" si="48"/>
        <v>321-2024</v>
      </c>
      <c r="C347" s="56">
        <v>110512</v>
      </c>
      <c r="D347" s="56" t="s">
        <v>57</v>
      </c>
      <c r="E347" s="57" t="s">
        <v>5681</v>
      </c>
      <c r="F347" s="57" t="s">
        <v>5682</v>
      </c>
      <c r="G347" s="63" t="s">
        <v>5602</v>
      </c>
      <c r="H347" s="57" t="s">
        <v>1168</v>
      </c>
      <c r="I347" s="57" t="s">
        <v>1169</v>
      </c>
      <c r="J347" s="61"/>
      <c r="K347" s="64"/>
      <c r="L347" s="57" t="s">
        <v>2205</v>
      </c>
      <c r="M347" s="56">
        <v>1978</v>
      </c>
      <c r="N347" s="157">
        <v>30000000</v>
      </c>
      <c r="O347" s="64">
        <v>0</v>
      </c>
      <c r="P347" s="64">
        <v>0</v>
      </c>
      <c r="Q347" s="157">
        <f t="shared" si="49"/>
        <v>30000000</v>
      </c>
      <c r="R347" s="64">
        <v>10000000</v>
      </c>
      <c r="S347" s="64"/>
      <c r="T347" s="64"/>
      <c r="U347" s="103">
        <v>1</v>
      </c>
      <c r="V347" s="60" t="s">
        <v>1171</v>
      </c>
      <c r="W347" s="57" t="str">
        <f ca="1">IF(AB347="","En elaboración",IF(AC347="Sin iniciar","Suscrito",IF(AK347="Suspendido",AK347,IF(ISNUMBER(AN347),"Liquidado",IF(ISNUMBER(J347),"Cedido",IF(AN347="No aplica","Terminado (no se liquida)",IF(AJ347="Terminación anticipada",AJ347,IF(AND(AJ347="Terminación anticipada",I347&lt;&gt;"Otro",AN347=""),"Terminado en proceso de liquidación",IF(AND(TODAY()&gt;AH347,I347="Otro",AN347=""),"Terminado en proceso de liquidación",IF(AND(TODAY()&gt;AH347,I347="Orden de compra"),"Terminado (Orden de compra)",IF(TODAY()&gt;AH347,"Terminado (no se liquida)",IF(TODAY()&lt;=AH347,"En ejecución","En elaboración"))))))))))))</f>
        <v>Terminado (no se liquida)</v>
      </c>
      <c r="X347" s="57"/>
      <c r="Y347" s="70" t="s">
        <v>5683</v>
      </c>
      <c r="Z347" s="57"/>
      <c r="AA347" s="57" t="s">
        <v>5684</v>
      </c>
      <c r="AB347" s="61">
        <v>45456</v>
      </c>
      <c r="AC347" s="61">
        <v>45457</v>
      </c>
      <c r="AD347" s="61">
        <v>45548</v>
      </c>
      <c r="AE347" s="61" t="str">
        <f t="shared" si="50"/>
        <v xml:space="preserve">3 meses </v>
      </c>
      <c r="AF347" s="61">
        <v>45548</v>
      </c>
      <c r="AG347" s="61" t="str">
        <f t="shared" si="45"/>
        <v/>
      </c>
      <c r="AH347" s="61">
        <v>45548</v>
      </c>
      <c r="AI347" s="61" t="str">
        <f t="shared" si="44"/>
        <v xml:space="preserve">3 meses </v>
      </c>
      <c r="AJ347" s="61" t="str">
        <f t="shared" si="51"/>
        <v>Término Ok</v>
      </c>
      <c r="AK347" s="57"/>
      <c r="AL347" s="57"/>
      <c r="AM347" s="56"/>
      <c r="AN347" s="61"/>
    </row>
    <row r="348" spans="1:40">
      <c r="A348" s="62">
        <v>2024</v>
      </c>
      <c r="B348" s="56" t="str">
        <f t="shared" si="48"/>
        <v>322-2024</v>
      </c>
      <c r="C348" s="56">
        <v>110516</v>
      </c>
      <c r="D348" s="56" t="s">
        <v>57</v>
      </c>
      <c r="E348" s="57" t="s">
        <v>5685</v>
      </c>
      <c r="F348" s="57" t="s">
        <v>5686</v>
      </c>
      <c r="G348" s="63" t="s">
        <v>5602</v>
      </c>
      <c r="H348" s="57" t="s">
        <v>1168</v>
      </c>
      <c r="I348" s="57" t="s">
        <v>1169</v>
      </c>
      <c r="J348" s="61"/>
      <c r="K348" s="64"/>
      <c r="L348" s="57" t="s">
        <v>1354</v>
      </c>
      <c r="M348" s="56">
        <v>1978</v>
      </c>
      <c r="N348" s="157">
        <v>22344000</v>
      </c>
      <c r="O348" s="64">
        <v>0</v>
      </c>
      <c r="P348" s="64">
        <v>0</v>
      </c>
      <c r="Q348" s="157">
        <f t="shared" si="49"/>
        <v>22344000</v>
      </c>
      <c r="R348" s="64">
        <v>7448000</v>
      </c>
      <c r="S348" s="64"/>
      <c r="T348" s="64"/>
      <c r="U348" s="103">
        <v>1</v>
      </c>
      <c r="V348" s="60" t="s">
        <v>1171</v>
      </c>
      <c r="W348" s="57" t="str">
        <f ca="1">IF(AB348="","En elaboración",IF(AC348="Sin iniciar","Suscrito",IF(AK348="Suspendido",AK348,IF(ISNUMBER(AN348),"Liquidado",IF(ISNUMBER(J348),"Cedido",IF(AN348="No aplica","Terminado (no se liquida)",IF(AJ348="Terminación anticipada",AJ348,IF(AND(AJ348="Terminación anticipada",I348&lt;&gt;"Otro",AN348=""),"Terminado en proceso de liquidación",IF(AND(TODAY()&gt;AH348,I348="Otro",AN348=""),"Terminado en proceso de liquidación",IF(AND(TODAY()&gt;AH348,I348="Orden de compra"),"Terminado (Orden de compra)",IF(TODAY()&gt;AH348,"Terminado (no se liquida)",IF(TODAY()&lt;=AH348,"En ejecución","En elaboración"))))))))))))</f>
        <v>Terminado (no se liquida)</v>
      </c>
      <c r="X348" s="57"/>
      <c r="Y348" s="70" t="s">
        <v>3055</v>
      </c>
      <c r="Z348" s="79" t="s">
        <v>5687</v>
      </c>
      <c r="AA348" s="57" t="s">
        <v>5688</v>
      </c>
      <c r="AB348" s="61">
        <v>45456</v>
      </c>
      <c r="AC348" s="61">
        <v>45457</v>
      </c>
      <c r="AD348" s="61">
        <v>45548</v>
      </c>
      <c r="AE348" s="61" t="str">
        <f t="shared" si="50"/>
        <v xml:space="preserve">3 meses </v>
      </c>
      <c r="AF348" s="61">
        <v>45548</v>
      </c>
      <c r="AG348" s="61" t="str">
        <f t="shared" si="45"/>
        <v/>
      </c>
      <c r="AH348" s="61">
        <v>45548</v>
      </c>
      <c r="AI348" s="61" t="str">
        <f t="shared" si="44"/>
        <v xml:space="preserve">3 meses </v>
      </c>
      <c r="AJ348" s="61" t="str">
        <f t="shared" si="51"/>
        <v>Término Ok</v>
      </c>
      <c r="AK348" s="57"/>
      <c r="AL348" s="57"/>
      <c r="AM348" s="56"/>
      <c r="AN348" s="61"/>
    </row>
    <row r="349" spans="1:40">
      <c r="A349" s="62">
        <v>2024</v>
      </c>
      <c r="B349" s="56" t="str">
        <f t="shared" si="48"/>
        <v>323-2024</v>
      </c>
      <c r="C349" s="56">
        <v>110498</v>
      </c>
      <c r="D349" s="56" t="s">
        <v>57</v>
      </c>
      <c r="E349" s="57" t="s">
        <v>5689</v>
      </c>
      <c r="F349" s="57" t="s">
        <v>5690</v>
      </c>
      <c r="G349" s="63" t="s">
        <v>5602</v>
      </c>
      <c r="H349" s="57" t="s">
        <v>1168</v>
      </c>
      <c r="I349" s="57" t="s">
        <v>1169</v>
      </c>
      <c r="J349" s="61"/>
      <c r="K349" s="64"/>
      <c r="L349" s="57" t="s">
        <v>2004</v>
      </c>
      <c r="M349" s="56">
        <v>1978</v>
      </c>
      <c r="N349" s="157">
        <v>30000000</v>
      </c>
      <c r="O349" s="64">
        <v>0</v>
      </c>
      <c r="P349" s="64">
        <v>0</v>
      </c>
      <c r="Q349" s="157">
        <f t="shared" si="49"/>
        <v>30000000</v>
      </c>
      <c r="R349" s="64">
        <v>10000000</v>
      </c>
      <c r="S349" s="64"/>
      <c r="T349" s="64"/>
      <c r="U349" s="103">
        <v>1</v>
      </c>
      <c r="V349" s="60" t="s">
        <v>1171</v>
      </c>
      <c r="W349" s="57" t="str">
        <f ca="1">IF(AB349="","En elaboración",IF(AC349="Sin iniciar","Suscrito",IF(AK349="Suspendido",AK349,IF(ISNUMBER(AN349),"Liquidado",IF(ISNUMBER(J349),"Cedido",IF(AN349="No aplica","Terminado (no se liquida)",IF(AJ349="Terminación anticipada",AJ349,IF(AND(AJ349="Terminación anticipada",I349&lt;&gt;"Otro",AN349=""),"Terminado en proceso de liquidación",IF(AND(TODAY()&gt;AH349,I349="Otro",AN349=""),"Terminado en proceso de liquidación",IF(AND(TODAY()&gt;AH349,I349="Orden de compra"),"Terminado (Orden de compra)",IF(TODAY()&gt;AH349,"Terminado (no se liquida)",IF(TODAY()&lt;=AH349,"En ejecución","En elaboración"))))))))))))</f>
        <v>Terminación Anticipada</v>
      </c>
      <c r="X349" s="57" t="s">
        <v>5691</v>
      </c>
      <c r="Y349" s="57" t="s">
        <v>5692</v>
      </c>
      <c r="Z349" s="77" t="s">
        <v>5693</v>
      </c>
      <c r="AA349" s="57" t="s">
        <v>5694</v>
      </c>
      <c r="AB349" s="61">
        <v>45456</v>
      </c>
      <c r="AC349" s="61">
        <v>45460</v>
      </c>
      <c r="AD349" s="61">
        <v>45551</v>
      </c>
      <c r="AE349" s="61" t="str">
        <f t="shared" si="50"/>
        <v xml:space="preserve">3 meses </v>
      </c>
      <c r="AF349" s="61">
        <v>45551</v>
      </c>
      <c r="AG349" s="61" t="str">
        <f t="shared" si="45"/>
        <v/>
      </c>
      <c r="AH349" s="61">
        <v>45490</v>
      </c>
      <c r="AI349" s="61" t="str">
        <f t="shared" si="44"/>
        <v>1 meses 1 días.</v>
      </c>
      <c r="AJ349" s="61" t="str">
        <f t="shared" si="51"/>
        <v>Terminación Anticipada</v>
      </c>
      <c r="AK349" s="57"/>
      <c r="AL349" s="57"/>
      <c r="AM349" s="56"/>
      <c r="AN349" s="61"/>
    </row>
    <row r="350" spans="1:40">
      <c r="A350" s="62">
        <v>2024</v>
      </c>
      <c r="B350" s="56" t="str">
        <f t="shared" si="48"/>
        <v>324-2024</v>
      </c>
      <c r="C350" s="56">
        <v>110498</v>
      </c>
      <c r="D350" s="56" t="s">
        <v>57</v>
      </c>
      <c r="E350" s="57" t="s">
        <v>5695</v>
      </c>
      <c r="F350" s="57" t="s">
        <v>5696</v>
      </c>
      <c r="G350" s="63" t="s">
        <v>5602</v>
      </c>
      <c r="H350" s="57" t="s">
        <v>1168</v>
      </c>
      <c r="I350" s="57" t="s">
        <v>1169</v>
      </c>
      <c r="J350" s="61"/>
      <c r="K350" s="64"/>
      <c r="L350" s="57" t="s">
        <v>5697</v>
      </c>
      <c r="M350" s="56">
        <v>1978</v>
      </c>
      <c r="N350" s="157">
        <v>30000000</v>
      </c>
      <c r="O350" s="64">
        <v>0</v>
      </c>
      <c r="P350" s="64">
        <v>0</v>
      </c>
      <c r="Q350" s="157">
        <f t="shared" si="49"/>
        <v>30000000</v>
      </c>
      <c r="R350" s="64">
        <v>10000000</v>
      </c>
      <c r="S350" s="64"/>
      <c r="T350" s="64"/>
      <c r="U350" s="103">
        <v>3</v>
      </c>
      <c r="V350" s="60" t="s">
        <v>1171</v>
      </c>
      <c r="W350" s="57" t="str">
        <f ca="1">IF(AB350="","En elaboración",IF(AC350="Sin iniciar","Suscrito",IF(AK350="Suspendido",AK350,IF(ISNUMBER(AN350),"Liquidado",IF(ISNUMBER(J350),"Cedido",IF(AN350="No aplica","Terminado (no se liquida)",IF(AJ350="Terminación anticipada",AJ350,IF(AND(AJ350="Terminación anticipada",I350&lt;&gt;"Otro",AN350=""),"Terminado en proceso de liquidación",IF(AND(TODAY()&gt;AH350,I350="Otro",AN350=""),"Terminado en proceso de liquidación",IF(AND(TODAY()&gt;AH350,I350="Orden de compra"),"Terminado (Orden de compra)",IF(TODAY()&gt;AH350,"Terminado (no se liquida)",IF(TODAY()&lt;=AH350,"En ejecución","En elaboración"))))))))))))</f>
        <v>Terminado (no se liquida)</v>
      </c>
      <c r="X350" s="57"/>
      <c r="Y350" s="57" t="s">
        <v>5698</v>
      </c>
      <c r="Z350" s="77" t="s">
        <v>5699</v>
      </c>
      <c r="AA350" s="57" t="s">
        <v>5684</v>
      </c>
      <c r="AB350" s="61">
        <v>45456</v>
      </c>
      <c r="AC350" s="61">
        <v>45461</v>
      </c>
      <c r="AD350" s="61">
        <v>45552</v>
      </c>
      <c r="AE350" s="61" t="str">
        <f t="shared" si="50"/>
        <v xml:space="preserve">3 meses </v>
      </c>
      <c r="AF350" s="61">
        <v>45552</v>
      </c>
      <c r="AG350" s="61" t="str">
        <f t="shared" si="45"/>
        <v/>
      </c>
      <c r="AH350" s="61">
        <v>45552</v>
      </c>
      <c r="AI350" s="61" t="str">
        <f t="shared" ref="AI350:AI381" si="52">IF(AC350="Sin iniciar","",IF(DATEDIF(AC350,AH350+1-AM350,"y")=0,"",DATEDIF(AC350,AH350+1-AM350,"y")&amp;" años ")&amp;IF(DATEDIF(AC350,AH350+1-AM350,"ym")=0,"",DATEDIF(AC350,AH350+1-AM350,"ym")&amp;" meses ")&amp;IF(DATEDIF(AC350,AH350+1-AM350,"md")=0,"",DATEDIF(AC350,AH350+1-AM350,"md")&amp;" días."))</f>
        <v xml:space="preserve">3 meses </v>
      </c>
      <c r="AJ350" s="61" t="str">
        <f t="shared" si="51"/>
        <v>Término Ok</v>
      </c>
      <c r="AK350" s="57"/>
      <c r="AL350" s="57"/>
      <c r="AM350" s="56"/>
      <c r="AN350" s="61"/>
    </row>
    <row r="351" spans="1:40">
      <c r="A351" s="62">
        <v>2024</v>
      </c>
      <c r="B351" s="56" t="str">
        <f t="shared" si="48"/>
        <v>325-2024</v>
      </c>
      <c r="C351" s="76">
        <v>109481</v>
      </c>
      <c r="D351" s="56" t="s">
        <v>57</v>
      </c>
      <c r="E351" s="57" t="s">
        <v>5700</v>
      </c>
      <c r="F351" s="57" t="s">
        <v>5701</v>
      </c>
      <c r="G351" s="63" t="s">
        <v>5602</v>
      </c>
      <c r="H351" s="57" t="s">
        <v>1168</v>
      </c>
      <c r="I351" s="57" t="s">
        <v>1211</v>
      </c>
      <c r="J351" s="61"/>
      <c r="K351" s="64"/>
      <c r="L351" s="57" t="s">
        <v>1991</v>
      </c>
      <c r="M351" s="56">
        <v>1978</v>
      </c>
      <c r="N351" s="157">
        <v>8649000</v>
      </c>
      <c r="O351" s="94">
        <v>0</v>
      </c>
      <c r="P351" s="94">
        <v>0</v>
      </c>
      <c r="Q351" s="157">
        <f t="shared" si="49"/>
        <v>8649000</v>
      </c>
      <c r="R351" s="64">
        <v>2883000</v>
      </c>
      <c r="S351" s="94"/>
      <c r="T351" s="94"/>
      <c r="U351" s="103">
        <v>4</v>
      </c>
      <c r="V351" s="60" t="s">
        <v>1171</v>
      </c>
      <c r="W351" s="57" t="str">
        <f ca="1">IF(AB351="","En elaboración",IF(AC351="Sin iniciar","Suscrito",IF(AK351="Suspendido",AK351,IF(ISNUMBER(AN351),"Liquidado",IF(ISNUMBER(J351),"Cedido",IF(AN351="No aplica","Terminado (no se liquida)",IF(AJ351="Terminación anticipada",AJ351,IF(AND(AJ351="Terminación anticipada",I351&lt;&gt;"Otro",AN351=""),"Terminado en proceso de liquidación",IF(AND(TODAY()&gt;AH351,I351="Otro",AN351=""),"Terminado en proceso de liquidación",IF(AND(TODAY()&gt;AH351,I351="Orden de compra"),"Terminado (Orden de compra)",IF(TODAY()&gt;AH351,"Terminado (no se liquida)",IF(TODAY()&lt;=AH351,"En ejecución","En elaboración"))))))))))))</f>
        <v>Terminado (no se liquida)</v>
      </c>
      <c r="Y351" t="s">
        <v>5702</v>
      </c>
      <c r="Z351" s="105" t="s">
        <v>5703</v>
      </c>
      <c r="AA351" t="s">
        <v>5704</v>
      </c>
      <c r="AB351" s="61">
        <v>45457</v>
      </c>
      <c r="AC351" s="61">
        <v>45460</v>
      </c>
      <c r="AD351" s="61">
        <v>45551</v>
      </c>
      <c r="AE351" s="138" t="str">
        <f t="shared" si="50"/>
        <v xml:space="preserve">3 meses </v>
      </c>
      <c r="AF351" s="61">
        <v>45551</v>
      </c>
      <c r="AG351" s="61" t="str">
        <f t="shared" si="45"/>
        <v/>
      </c>
      <c r="AH351" s="61">
        <v>45551</v>
      </c>
      <c r="AI351" s="138" t="str">
        <f t="shared" si="52"/>
        <v xml:space="preserve">3 meses </v>
      </c>
      <c r="AJ351" s="61" t="str">
        <f t="shared" si="51"/>
        <v>Término Ok</v>
      </c>
      <c r="AM351" s="1"/>
      <c r="AN351" s="138"/>
    </row>
    <row r="352" spans="1:40">
      <c r="A352" s="62">
        <v>2024</v>
      </c>
      <c r="B352" s="56" t="str">
        <f t="shared" si="48"/>
        <v>326-2024</v>
      </c>
      <c r="C352" s="56">
        <v>110500</v>
      </c>
      <c r="D352" s="56" t="s">
        <v>57</v>
      </c>
      <c r="E352" s="57" t="s">
        <v>5705</v>
      </c>
      <c r="F352" s="57" t="s">
        <v>5706</v>
      </c>
      <c r="G352" s="63" t="s">
        <v>5602</v>
      </c>
      <c r="H352" s="57" t="s">
        <v>1168</v>
      </c>
      <c r="I352" s="57" t="s">
        <v>1169</v>
      </c>
      <c r="J352" s="61">
        <v>45481</v>
      </c>
      <c r="K352" s="64">
        <v>23333333</v>
      </c>
      <c r="L352" s="57" t="s">
        <v>5707</v>
      </c>
      <c r="M352" s="56">
        <v>1978</v>
      </c>
      <c r="N352" s="157">
        <v>30000000</v>
      </c>
      <c r="O352" s="64">
        <v>0</v>
      </c>
      <c r="P352" s="64">
        <v>0</v>
      </c>
      <c r="Q352" s="157">
        <f t="shared" si="49"/>
        <v>30000000</v>
      </c>
      <c r="R352" s="64">
        <v>10000000</v>
      </c>
      <c r="S352" s="64"/>
      <c r="T352" s="64"/>
      <c r="U352" s="103">
        <v>1</v>
      </c>
      <c r="V352" s="60" t="s">
        <v>1171</v>
      </c>
      <c r="W352" s="57" t="str">
        <f ca="1">IF(AB352="","En elaboración",IF(AC352="Sin iniciar","Suscrito",IF(AK352="Suspendido",AK352,IF(ISNUMBER(AN352),"Liquidado",IF(ISNUMBER(J352),"Cedido",IF(AN352="No aplica","Terminado (no se liquida)",IF(AJ352="Terminación anticipada",AJ352,IF(AND(AJ352="Terminación anticipada",I352&lt;&gt;"Otro",AN352=""),"Terminado en proceso de liquidación",IF(AND(TODAY()&gt;AH352,I352="Otro",AN352=""),"Terminado en proceso de liquidación",IF(AND(TODAY()&gt;AH352,I352="Orden de compra"),"Terminado (Orden de compra)",IF(TODAY()&gt;AH352,"Terminado (no se liquida)",IF(TODAY()&lt;=AH352,"En ejecución","En elaboración"))))))))))))</f>
        <v>Cedido</v>
      </c>
      <c r="X352" s="57" t="s">
        <v>5708</v>
      </c>
      <c r="Y352" t="s">
        <v>5709</v>
      </c>
      <c r="Z352" s="77" t="s">
        <v>5710</v>
      </c>
      <c r="AA352" s="57" t="s">
        <v>5711</v>
      </c>
      <c r="AB352" s="61">
        <v>45457</v>
      </c>
      <c r="AC352" s="61">
        <v>45461</v>
      </c>
      <c r="AD352" s="61">
        <v>45552</v>
      </c>
      <c r="AE352" s="138" t="str">
        <f t="shared" si="50"/>
        <v xml:space="preserve">3 meses </v>
      </c>
      <c r="AF352" s="61">
        <v>45552</v>
      </c>
      <c r="AG352" s="61" t="str">
        <f t="shared" si="45"/>
        <v/>
      </c>
      <c r="AH352" s="61">
        <v>45552</v>
      </c>
      <c r="AI352" s="61" t="str">
        <f t="shared" si="52"/>
        <v xml:space="preserve">3 meses </v>
      </c>
      <c r="AJ352" s="61" t="str">
        <f t="shared" si="51"/>
        <v>Término Ok</v>
      </c>
      <c r="AK352" s="57"/>
      <c r="AL352" s="57"/>
      <c r="AM352" s="56"/>
      <c r="AN352" s="61"/>
    </row>
    <row r="353" spans="1:43">
      <c r="A353" s="62">
        <v>2024</v>
      </c>
      <c r="B353" s="56" t="s">
        <v>5712</v>
      </c>
      <c r="C353" s="56">
        <v>110500</v>
      </c>
      <c r="D353" s="56" t="s">
        <v>57</v>
      </c>
      <c r="E353" s="57" t="s">
        <v>5705</v>
      </c>
      <c r="F353" s="57" t="s">
        <v>5706</v>
      </c>
      <c r="G353" s="63" t="s">
        <v>5602</v>
      </c>
      <c r="H353" s="57" t="s">
        <v>1168</v>
      </c>
      <c r="I353" s="57" t="s">
        <v>1169</v>
      </c>
      <c r="J353" s="61"/>
      <c r="K353" s="64"/>
      <c r="L353" s="57" t="s">
        <v>5713</v>
      </c>
      <c r="M353" s="56">
        <v>1978</v>
      </c>
      <c r="N353" s="157">
        <v>30000000</v>
      </c>
      <c r="O353" s="64">
        <v>0</v>
      </c>
      <c r="P353" s="64">
        <v>0</v>
      </c>
      <c r="Q353" s="157">
        <f t="shared" si="49"/>
        <v>30000000</v>
      </c>
      <c r="R353" s="64">
        <v>10000000</v>
      </c>
      <c r="S353" s="64"/>
      <c r="T353" s="64"/>
      <c r="U353" s="103">
        <v>1</v>
      </c>
      <c r="V353" s="60" t="s">
        <v>1171</v>
      </c>
      <c r="W353" s="57" t="str">
        <f ca="1">IF(AB353="","En elaboración",IF(AC353="Sin iniciar","Suscrito",IF(AK353="Suspendido",AK353,IF(ISNUMBER(AN353),"Liquidado",IF(ISNUMBER(J353),"Cedido",IF(AN353="No aplica","Terminado (no se liquida)",IF(AJ353="Terminación anticipada",AJ353,IF(AND(AJ353="Terminación anticipada",I353&lt;&gt;"Otro",AN353=""),"Terminado en proceso de liquidación",IF(AND(TODAY()&gt;AH353,I353="Otro",AN353=""),"Terminado en proceso de liquidación",IF(AND(TODAY()&gt;AH353,I353="Orden de compra"),"Terminado (Orden de compra)",IF(TODAY()&gt;AH353,"Terminado (no se liquida)",IF(TODAY()&lt;=AH353,"En ejecución","En elaboración"))))))))))))</f>
        <v>Terminado (no se liquida)</v>
      </c>
      <c r="X353" s="57"/>
      <c r="Y353" t="s">
        <v>5709</v>
      </c>
      <c r="Z353" s="77" t="s">
        <v>5710</v>
      </c>
      <c r="AA353" s="57" t="s">
        <v>5711</v>
      </c>
      <c r="AB353" s="61">
        <v>45457</v>
      </c>
      <c r="AC353" s="61">
        <v>45461</v>
      </c>
      <c r="AD353" s="61">
        <v>45552</v>
      </c>
      <c r="AE353" s="61" t="str">
        <f t="shared" si="50"/>
        <v xml:space="preserve">3 meses </v>
      </c>
      <c r="AF353" s="61">
        <v>45552</v>
      </c>
      <c r="AG353" s="61" t="str">
        <f t="shared" si="45"/>
        <v/>
      </c>
      <c r="AH353" s="61">
        <v>45552</v>
      </c>
      <c r="AI353" s="61" t="str">
        <f t="shared" si="52"/>
        <v xml:space="preserve">3 meses </v>
      </c>
      <c r="AJ353" s="61" t="str">
        <f t="shared" si="51"/>
        <v>Término Ok</v>
      </c>
      <c r="AK353" s="57"/>
      <c r="AL353" s="57"/>
      <c r="AM353" s="56"/>
      <c r="AN353" s="61"/>
    </row>
    <row r="354" spans="1:43">
      <c r="A354" s="62">
        <v>2024</v>
      </c>
      <c r="B354" s="56" t="str">
        <f>LEFT(E354,8)</f>
        <v>327-2024</v>
      </c>
      <c r="C354" s="56">
        <v>110516</v>
      </c>
      <c r="D354" s="56" t="s">
        <v>57</v>
      </c>
      <c r="E354" s="57" t="s">
        <v>5714</v>
      </c>
      <c r="F354" s="57" t="s">
        <v>5715</v>
      </c>
      <c r="G354" s="63" t="s">
        <v>5602</v>
      </c>
      <c r="H354" s="57" t="s">
        <v>1168</v>
      </c>
      <c r="I354" s="57" t="s">
        <v>1169</v>
      </c>
      <c r="J354" s="61">
        <v>45516</v>
      </c>
      <c r="K354" s="64">
        <v>8689334</v>
      </c>
      <c r="L354" s="57" t="s">
        <v>5245</v>
      </c>
      <c r="M354" s="56">
        <v>1978</v>
      </c>
      <c r="N354" s="157">
        <v>22344000</v>
      </c>
      <c r="O354" s="64">
        <v>0</v>
      </c>
      <c r="P354" s="64">
        <v>0</v>
      </c>
      <c r="Q354" s="157">
        <f t="shared" si="49"/>
        <v>22344000</v>
      </c>
      <c r="R354" s="64">
        <v>7448000</v>
      </c>
      <c r="S354" s="64"/>
      <c r="T354" s="64"/>
      <c r="U354" s="103">
        <v>1</v>
      </c>
      <c r="V354" s="60" t="s">
        <v>1171</v>
      </c>
      <c r="W354" s="57" t="str">
        <f ca="1">IF(AB354="","En elaboración",IF(AC354="Sin iniciar","Suscrito",IF(AK354="Suspendido",AK354,IF(ISNUMBER(AN354),"Liquidado",IF(ISNUMBER(J354),"Cedido",IF(AN354="No aplica","Terminado (no se liquida)",IF(AJ354="Terminación anticipada",AJ354,IF(AND(AJ354="Terminación anticipada",I354&lt;&gt;"Otro",AN354=""),"Terminado en proceso de liquidación",IF(AND(TODAY()&gt;AH354,I354="Otro",AN354=""),"Terminado en proceso de liquidación",IF(AND(TODAY()&gt;AH354,I354="Orden de compra"),"Terminado (Orden de compra)",IF(TODAY()&gt;AH354,"Terminado (no se liquida)",IF(TODAY()&lt;=AH354,"En ejecución","En elaboración"))))))))))))</f>
        <v>Cedido</v>
      </c>
      <c r="X354" s="57" t="s">
        <v>5716</v>
      </c>
      <c r="Y354" s="57" t="s">
        <v>3055</v>
      </c>
      <c r="Z354" s="77" t="s">
        <v>5717</v>
      </c>
      <c r="AA354" s="57" t="s">
        <v>5711</v>
      </c>
      <c r="AB354" s="61">
        <v>45457</v>
      </c>
      <c r="AC354" s="61">
        <v>45460</v>
      </c>
      <c r="AD354" s="61">
        <v>45551</v>
      </c>
      <c r="AE354" s="61" t="str">
        <f t="shared" si="50"/>
        <v xml:space="preserve">3 meses </v>
      </c>
      <c r="AF354" s="61">
        <v>45551</v>
      </c>
      <c r="AG354" s="61" t="str">
        <f t="shared" si="45"/>
        <v/>
      </c>
      <c r="AH354" s="61">
        <v>45551</v>
      </c>
      <c r="AI354" s="61" t="str">
        <f t="shared" si="52"/>
        <v xml:space="preserve">3 meses </v>
      </c>
      <c r="AJ354" s="61" t="str">
        <f t="shared" si="51"/>
        <v>Término Ok</v>
      </c>
      <c r="AK354" s="57"/>
      <c r="AL354" s="57"/>
      <c r="AM354" s="56"/>
      <c r="AN354" s="61"/>
    </row>
    <row r="355" spans="1:43">
      <c r="A355" s="62">
        <v>2024</v>
      </c>
      <c r="B355" s="56" t="s">
        <v>5718</v>
      </c>
      <c r="C355" s="1">
        <v>110516</v>
      </c>
      <c r="D355" s="56" t="s">
        <v>57</v>
      </c>
      <c r="E355" s="57" t="s">
        <v>5714</v>
      </c>
      <c r="F355" s="57" t="s">
        <v>5715</v>
      </c>
      <c r="G355" s="63" t="s">
        <v>5602</v>
      </c>
      <c r="H355" s="57" t="s">
        <v>1168</v>
      </c>
      <c r="I355" s="57" t="s">
        <v>1169</v>
      </c>
      <c r="J355" s="61"/>
      <c r="K355" s="64"/>
      <c r="L355" s="57" t="s">
        <v>5201</v>
      </c>
      <c r="M355" s="56">
        <v>1978</v>
      </c>
      <c r="N355" s="157">
        <v>22344000</v>
      </c>
      <c r="O355" s="64">
        <v>7448000</v>
      </c>
      <c r="P355" s="64">
        <v>0</v>
      </c>
      <c r="Q355" s="157">
        <f t="shared" si="49"/>
        <v>29792000</v>
      </c>
      <c r="R355" s="64">
        <v>7448000</v>
      </c>
      <c r="S355" s="64"/>
      <c r="T355" s="64"/>
      <c r="U355" s="103">
        <v>1</v>
      </c>
      <c r="V355" s="60" t="s">
        <v>1171</v>
      </c>
      <c r="W355" s="57" t="str">
        <f ca="1">IF(AB355="","En elaboración",IF(AC355="Sin iniciar","Suscrito",IF(AK355="Suspendido",AK355,IF(ISNUMBER(AN355),"Liquidado",IF(ISNUMBER(J355),"Cedido",IF(AN355="No aplica","Terminado (no se liquida)",IF(AJ355="Terminación anticipada",AJ355,IF(AND(AJ355="Terminación anticipada",I355&lt;&gt;"Otro",AN355=""),"Terminado en proceso de liquidación",IF(AND(TODAY()&gt;AH355,I355="Otro",AN355=""),"Terminado en proceso de liquidación",IF(AND(TODAY()&gt;AH355,I355="Orden de compra"),"Terminado (Orden de compra)",IF(TODAY()&gt;AH355,"Terminado (no se liquida)",IF(TODAY()&lt;=AH355,"En ejecución","En elaboración"))))))))))))</f>
        <v>Terminado (no se liquida)</v>
      </c>
      <c r="X355" s="57" t="s">
        <v>5719</v>
      </c>
      <c r="Y355" s="57" t="s">
        <v>3055</v>
      </c>
      <c r="Z355" s="77" t="s">
        <v>5717</v>
      </c>
      <c r="AA355" s="57" t="s">
        <v>5711</v>
      </c>
      <c r="AB355" s="61">
        <v>45457</v>
      </c>
      <c r="AC355" s="61">
        <v>45460</v>
      </c>
      <c r="AD355" s="61">
        <v>45551</v>
      </c>
      <c r="AE355" s="61" t="str">
        <f t="shared" si="50"/>
        <v xml:space="preserve">3 meses </v>
      </c>
      <c r="AF355" s="61">
        <v>45581</v>
      </c>
      <c r="AG355" s="61" t="str">
        <f t="shared" si="45"/>
        <v xml:space="preserve">1 meses </v>
      </c>
      <c r="AH355" s="61">
        <v>45581</v>
      </c>
      <c r="AI355" s="61" t="str">
        <f t="shared" si="52"/>
        <v xml:space="preserve">4 meses </v>
      </c>
      <c r="AJ355" s="61" t="str">
        <f t="shared" si="51"/>
        <v>Término Ok</v>
      </c>
      <c r="AK355" s="57"/>
      <c r="AL355" s="57"/>
      <c r="AM355" s="56"/>
      <c r="AN355" s="61"/>
    </row>
    <row r="356" spans="1:43">
      <c r="A356" s="62">
        <v>2024</v>
      </c>
      <c r="B356" s="56" t="str">
        <f t="shared" ref="B356:B361" si="53">LEFT(E356,8)</f>
        <v>328-2024</v>
      </c>
      <c r="C356" s="1">
        <v>110879</v>
      </c>
      <c r="D356" s="56" t="s">
        <v>57</v>
      </c>
      <c r="E356" s="57" t="s">
        <v>5720</v>
      </c>
      <c r="F356" s="57" t="s">
        <v>5721</v>
      </c>
      <c r="G356" s="63" t="s">
        <v>5602</v>
      </c>
      <c r="H356" s="57" t="s">
        <v>1168</v>
      </c>
      <c r="I356" s="57" t="s">
        <v>1169</v>
      </c>
      <c r="J356" s="61"/>
      <c r="K356" s="64"/>
      <c r="L356" s="57" t="s">
        <v>2182</v>
      </c>
      <c r="M356" s="56">
        <v>1978</v>
      </c>
      <c r="N356" s="157">
        <v>30000000</v>
      </c>
      <c r="O356" s="64">
        <v>0</v>
      </c>
      <c r="P356" s="64">
        <v>0</v>
      </c>
      <c r="Q356" s="157">
        <f t="shared" si="49"/>
        <v>30000000</v>
      </c>
      <c r="R356" s="64">
        <v>10000000</v>
      </c>
      <c r="S356" s="64"/>
      <c r="T356" s="64"/>
      <c r="U356" s="103">
        <v>1</v>
      </c>
      <c r="V356" s="60" t="s">
        <v>1171</v>
      </c>
      <c r="W356" s="57" t="str">
        <f ca="1">IF(AB356="","En elaboración",IF(AC356="Sin iniciar","Suscrito",IF(AK356="Suspendido",AK356,IF(ISNUMBER(AN356),"Liquidado",IF(ISNUMBER(J356),"Cedido",IF(AN356="No aplica","Terminado (no se liquida)",IF(AJ356="Terminación anticipada",AJ356,IF(AND(AJ356="Terminación anticipada",I356&lt;&gt;"Otro",AN356=""),"Terminado en proceso de liquidación",IF(AND(TODAY()&gt;AH356,I356="Otro",AN356=""),"Terminado en proceso de liquidación",IF(AND(TODAY()&gt;AH356,I356="Orden de compra"),"Terminado (Orden de compra)",IF(TODAY()&gt;AH356,"Terminado (no se liquida)",IF(TODAY()&lt;=AH356,"En ejecución","En elaboración"))))))))))))</f>
        <v>Terminado (no se liquida)</v>
      </c>
      <c r="X356" s="57"/>
      <c r="Y356" s="57" t="s">
        <v>5722</v>
      </c>
      <c r="Z356" s="77" t="s">
        <v>5723</v>
      </c>
      <c r="AA356" s="57" t="s">
        <v>161</v>
      </c>
      <c r="AB356" s="61">
        <v>45457</v>
      </c>
      <c r="AC356" s="61">
        <v>45462</v>
      </c>
      <c r="AD356" s="61">
        <v>45553</v>
      </c>
      <c r="AE356" s="61" t="str">
        <f t="shared" si="50"/>
        <v xml:space="preserve">3 meses </v>
      </c>
      <c r="AF356" s="61">
        <v>45553</v>
      </c>
      <c r="AG356" s="61" t="str">
        <f t="shared" si="45"/>
        <v/>
      </c>
      <c r="AH356" s="61">
        <v>45553</v>
      </c>
      <c r="AI356" s="61" t="str">
        <f t="shared" si="52"/>
        <v xml:space="preserve">3 meses </v>
      </c>
      <c r="AJ356" s="61" t="str">
        <f t="shared" si="51"/>
        <v>Término Ok</v>
      </c>
      <c r="AK356" s="57"/>
      <c r="AL356" s="57"/>
      <c r="AM356" s="56"/>
      <c r="AN356" s="61"/>
    </row>
    <row r="357" spans="1:43">
      <c r="A357" s="62">
        <v>2024</v>
      </c>
      <c r="B357" s="56" t="str">
        <f t="shared" si="53"/>
        <v>329-2024</v>
      </c>
      <c r="C357" s="56">
        <v>119414</v>
      </c>
      <c r="D357" s="56" t="s">
        <v>57</v>
      </c>
      <c r="E357" s="57" t="s">
        <v>5724</v>
      </c>
      <c r="F357" s="57" t="s">
        <v>5725</v>
      </c>
      <c r="G357" s="63" t="s">
        <v>5602</v>
      </c>
      <c r="H357" s="57" t="s">
        <v>1168</v>
      </c>
      <c r="I357" s="57" t="s">
        <v>1169</v>
      </c>
      <c r="J357" s="61"/>
      <c r="K357" s="64"/>
      <c r="L357" s="57" t="s">
        <v>5726</v>
      </c>
      <c r="M357" s="56">
        <v>1978</v>
      </c>
      <c r="N357" s="157">
        <v>16377000</v>
      </c>
      <c r="O357" s="64">
        <v>5459000</v>
      </c>
      <c r="P357" s="64">
        <v>0</v>
      </c>
      <c r="Q357" s="157">
        <f t="shared" si="49"/>
        <v>21836000</v>
      </c>
      <c r="R357" s="64">
        <v>5459000</v>
      </c>
      <c r="S357" s="64"/>
      <c r="T357" s="64"/>
      <c r="U357" s="103">
        <v>1</v>
      </c>
      <c r="V357" s="60" t="s">
        <v>1171</v>
      </c>
      <c r="W357" s="57" t="str">
        <f ca="1">IF(AB357="","En elaboración",IF(AC357="Sin iniciar","Suscrito",IF(AK357="Suspendido",AK357,IF(ISNUMBER(AN357),"Liquidado",IF(ISNUMBER(J357),"Cedido",IF(AN357="No aplica","Terminado (no se liquida)",IF(AJ357="Terminación anticipada",AJ357,IF(AND(AJ357="Terminación anticipada",I357&lt;&gt;"Otro",AN357=""),"Terminado en proceso de liquidación",IF(AND(TODAY()&gt;AH357,I357="Otro",AN357=""),"Terminado en proceso de liquidación",IF(AND(TODAY()&gt;AH357,I357="Orden de compra"),"Terminado (Orden de compra)",IF(TODAY()&gt;AH357,"Terminado (no se liquida)",IF(TODAY()&lt;=AH357,"En ejecución","En elaboración"))))))))))))</f>
        <v>Terminado (no se liquida)</v>
      </c>
      <c r="X357" s="57" t="s">
        <v>5727</v>
      </c>
      <c r="Y357" s="57" t="s">
        <v>5728</v>
      </c>
      <c r="Z357" s="77" t="s">
        <v>5729</v>
      </c>
      <c r="AA357" s="57" t="s">
        <v>161</v>
      </c>
      <c r="AB357" s="61">
        <v>45457</v>
      </c>
      <c r="AC357" s="61">
        <v>45460</v>
      </c>
      <c r="AD357" s="61">
        <v>45551</v>
      </c>
      <c r="AE357" s="61" t="str">
        <f t="shared" si="50"/>
        <v xml:space="preserve">3 meses </v>
      </c>
      <c r="AF357" s="61">
        <v>45581</v>
      </c>
      <c r="AG357" s="61" t="str">
        <f t="shared" si="45"/>
        <v xml:space="preserve">1 meses </v>
      </c>
      <c r="AH357" s="61">
        <v>45581</v>
      </c>
      <c r="AI357" s="61" t="str">
        <f t="shared" si="52"/>
        <v xml:space="preserve">4 meses </v>
      </c>
      <c r="AJ357" s="61" t="str">
        <f t="shared" si="51"/>
        <v>Término Ok</v>
      </c>
      <c r="AK357" s="57"/>
      <c r="AL357" s="57"/>
      <c r="AM357" s="56"/>
      <c r="AN357" s="61"/>
    </row>
    <row r="358" spans="1:43">
      <c r="A358" s="62">
        <v>2024</v>
      </c>
      <c r="B358" s="56" t="str">
        <f t="shared" si="53"/>
        <v>330-2024</v>
      </c>
      <c r="C358" s="56">
        <v>110875</v>
      </c>
      <c r="D358" s="56" t="s">
        <v>57</v>
      </c>
      <c r="E358" s="57" t="s">
        <v>5730</v>
      </c>
      <c r="F358" s="57" t="s">
        <v>5731</v>
      </c>
      <c r="G358" s="63" t="s">
        <v>5602</v>
      </c>
      <c r="H358" s="57" t="s">
        <v>1168</v>
      </c>
      <c r="I358" s="57" t="s">
        <v>1169</v>
      </c>
      <c r="J358" s="61"/>
      <c r="K358" s="64"/>
      <c r="L358" s="57" t="s">
        <v>5732</v>
      </c>
      <c r="M358" s="56">
        <v>1953</v>
      </c>
      <c r="N358" s="157">
        <v>30000000</v>
      </c>
      <c r="O358" s="64">
        <v>15000000</v>
      </c>
      <c r="P358" s="64">
        <v>0</v>
      </c>
      <c r="Q358" s="157">
        <f t="shared" si="49"/>
        <v>45000000</v>
      </c>
      <c r="R358" s="64">
        <v>10000000</v>
      </c>
      <c r="S358" s="64"/>
      <c r="T358" s="64"/>
      <c r="U358" s="103">
        <v>1</v>
      </c>
      <c r="V358" s="60" t="s">
        <v>1171</v>
      </c>
      <c r="W358" s="57" t="str">
        <f ca="1">IF(AB358="","En elaboración",IF(AC358="Sin iniciar","Suscrito",IF(AK358="Suspendido",AK358,IF(ISNUMBER(AN358),"Liquidado",IF(ISNUMBER(J358),"Cedido",IF(AN358="No aplica","Terminado (no se liquida)",IF(AJ358="Terminación anticipada",AJ358,IF(AND(AJ358="Terminación anticipada",I358&lt;&gt;"Otro",AN358=""),"Terminado en proceso de liquidación",IF(AND(TODAY()&gt;AH358,I358="Otro",AN358=""),"Terminado en proceso de liquidación",IF(AND(TODAY()&gt;AH358,I358="Orden de compra"),"Terminado (Orden de compra)",IF(TODAY()&gt;AH358,"Terminado (no se liquida)",IF(TODAY()&lt;=AH358,"En ejecución","En elaboración"))))))))))))</f>
        <v>Terminado (no se liquida)</v>
      </c>
      <c r="X358" s="57" t="s">
        <v>5733</v>
      </c>
      <c r="Y358" s="57" t="s">
        <v>2066</v>
      </c>
      <c r="Z358" s="77" t="s">
        <v>5734</v>
      </c>
      <c r="AA358" s="70" t="s">
        <v>5735</v>
      </c>
      <c r="AB358" s="61">
        <v>45457</v>
      </c>
      <c r="AC358" s="61">
        <v>45461</v>
      </c>
      <c r="AD358" s="61">
        <v>45552</v>
      </c>
      <c r="AE358" s="61" t="str">
        <f t="shared" si="50"/>
        <v xml:space="preserve">3 meses </v>
      </c>
      <c r="AF358" s="61">
        <v>45598</v>
      </c>
      <c r="AG358" s="61" t="str">
        <f t="shared" si="45"/>
        <v>1 meses 16 días.</v>
      </c>
      <c r="AH358" s="61">
        <v>45598</v>
      </c>
      <c r="AI358" s="61" t="str">
        <f t="shared" si="52"/>
        <v>4 meses 16 días.</v>
      </c>
      <c r="AJ358" s="61" t="str">
        <f t="shared" si="51"/>
        <v>Término Ok</v>
      </c>
      <c r="AK358" s="57"/>
      <c r="AL358" s="57"/>
      <c r="AM358" s="56"/>
      <c r="AN358" s="61"/>
    </row>
    <row r="359" spans="1:43">
      <c r="A359" s="62">
        <v>2024</v>
      </c>
      <c r="B359" s="56" t="str">
        <f t="shared" si="53"/>
        <v>331-2024</v>
      </c>
      <c r="C359" s="56">
        <v>110849</v>
      </c>
      <c r="D359" s="56" t="s">
        <v>57</v>
      </c>
      <c r="E359" s="57" t="s">
        <v>5736</v>
      </c>
      <c r="F359" s="57" t="s">
        <v>5737</v>
      </c>
      <c r="G359" s="63" t="s">
        <v>5602</v>
      </c>
      <c r="H359" s="57" t="s">
        <v>1168</v>
      </c>
      <c r="I359" s="57" t="s">
        <v>1169</v>
      </c>
      <c r="J359" s="61"/>
      <c r="K359" s="64"/>
      <c r="L359" s="57" t="s">
        <v>5738</v>
      </c>
      <c r="M359" s="56">
        <v>1978</v>
      </c>
      <c r="N359" s="157">
        <v>22344000</v>
      </c>
      <c r="O359" s="64">
        <v>0</v>
      </c>
      <c r="P359" s="64">
        <v>0</v>
      </c>
      <c r="Q359" s="157">
        <f t="shared" si="49"/>
        <v>22344000</v>
      </c>
      <c r="R359" s="64">
        <v>7448000</v>
      </c>
      <c r="S359" s="64"/>
      <c r="T359" s="64"/>
      <c r="U359" s="103">
        <v>1</v>
      </c>
      <c r="V359" s="60" t="s">
        <v>1171</v>
      </c>
      <c r="W359" s="57" t="str">
        <f ca="1">IF(AB359="","En elaboración",IF(AC359="Sin iniciar","Suscrito",IF(AK359="Suspendido",AK359,IF(ISNUMBER(AN359),"Liquidado",IF(ISNUMBER(J359),"Cedido",IF(AN359="No aplica","Terminado (no se liquida)",IF(AJ359="Terminación anticipada",AJ359,IF(AND(AJ359="Terminación anticipada",I359&lt;&gt;"Otro",AN359=""),"Terminado en proceso de liquidación",IF(AND(TODAY()&gt;AH359,I359="Otro",AN359=""),"Terminado en proceso de liquidación",IF(AND(TODAY()&gt;AH359,I359="Orden de compra"),"Terminado (Orden de compra)",IF(TODAY()&gt;AH359,"Terminado (no se liquida)",IF(TODAY()&lt;=AH359,"En ejecución","En elaboración"))))))))))))</f>
        <v>Terminado (no se liquida)</v>
      </c>
      <c r="X359" s="57"/>
      <c r="Y359" s="57" t="s">
        <v>5739</v>
      </c>
      <c r="Z359" s="77" t="s">
        <v>5740</v>
      </c>
      <c r="AA359" s="57" t="s">
        <v>1932</v>
      </c>
      <c r="AB359" s="61">
        <v>45457</v>
      </c>
      <c r="AC359" s="61">
        <v>45460</v>
      </c>
      <c r="AD359" s="61">
        <v>45551</v>
      </c>
      <c r="AE359" s="61" t="str">
        <f t="shared" si="50"/>
        <v xml:space="preserve">3 meses </v>
      </c>
      <c r="AF359" s="61">
        <v>45551</v>
      </c>
      <c r="AG359" s="61" t="str">
        <f t="shared" si="45"/>
        <v/>
      </c>
      <c r="AH359" s="61">
        <v>45551</v>
      </c>
      <c r="AI359" s="61" t="str">
        <f t="shared" si="52"/>
        <v xml:space="preserve">3 meses </v>
      </c>
      <c r="AJ359" s="61" t="str">
        <f t="shared" si="51"/>
        <v>Término Ok</v>
      </c>
      <c r="AK359" s="57"/>
      <c r="AL359" s="57"/>
      <c r="AM359" s="56"/>
      <c r="AN359" s="61"/>
    </row>
    <row r="360" spans="1:43">
      <c r="A360" s="62">
        <v>2024</v>
      </c>
      <c r="B360" s="56" t="str">
        <f t="shared" si="53"/>
        <v>332-2024</v>
      </c>
      <c r="C360" s="56">
        <v>110507</v>
      </c>
      <c r="D360" s="56" t="s">
        <v>57</v>
      </c>
      <c r="E360" s="57" t="s">
        <v>5741</v>
      </c>
      <c r="F360" s="57" t="s">
        <v>5742</v>
      </c>
      <c r="G360" s="63" t="s">
        <v>5602</v>
      </c>
      <c r="H360" s="57" t="s">
        <v>1168</v>
      </c>
      <c r="I360" s="57" t="s">
        <v>1169</v>
      </c>
      <c r="J360" s="61">
        <v>45490</v>
      </c>
      <c r="K360" s="64">
        <v>20000000</v>
      </c>
      <c r="L360" s="57" t="s">
        <v>2547</v>
      </c>
      <c r="M360" s="56">
        <v>1978</v>
      </c>
      <c r="N360" s="157">
        <v>30000000</v>
      </c>
      <c r="O360" s="64">
        <v>0</v>
      </c>
      <c r="P360" s="64">
        <v>0</v>
      </c>
      <c r="Q360" s="157">
        <f t="shared" si="49"/>
        <v>30000000</v>
      </c>
      <c r="R360" s="64">
        <v>10000000</v>
      </c>
      <c r="S360" s="64"/>
      <c r="T360" s="64"/>
      <c r="U360" s="103">
        <v>1</v>
      </c>
      <c r="V360" s="60" t="s">
        <v>1171</v>
      </c>
      <c r="W360" s="57" t="str">
        <f ca="1">IF(AB360="","En elaboración",IF(AC360="Sin iniciar","Suscrito",IF(AK360="Suspendido",AK360,IF(ISNUMBER(AN360),"Liquidado",IF(ISNUMBER(J360),"Cedido",IF(AN360="No aplica","Terminado (no se liquida)",IF(AJ360="Terminación anticipada",AJ360,IF(AND(AJ360="Terminación anticipada",I360&lt;&gt;"Otro",AN360=""),"Terminado en proceso de liquidación",IF(AND(TODAY()&gt;AH360,I360="Otro",AN360=""),"Terminado en proceso de liquidación",IF(AND(TODAY()&gt;AH360,I360="Orden de compra"),"Terminado (Orden de compra)",IF(TODAY()&gt;AH360,"Terminado (no se liquida)",IF(TODAY()&lt;=AH360,"En ejecución","En elaboración"))))))))))))</f>
        <v>Cedido</v>
      </c>
      <c r="X360" s="57" t="s">
        <v>5691</v>
      </c>
      <c r="Y360" s="57" t="s">
        <v>5743</v>
      </c>
      <c r="Z360" s="77" t="s">
        <v>5744</v>
      </c>
      <c r="AA360" s="57" t="s">
        <v>5745</v>
      </c>
      <c r="AB360" s="61">
        <v>45457</v>
      </c>
      <c r="AC360" s="61">
        <v>45460</v>
      </c>
      <c r="AD360" s="61">
        <v>45551</v>
      </c>
      <c r="AE360" s="61" t="str">
        <f t="shared" si="50"/>
        <v xml:space="preserve">3 meses </v>
      </c>
      <c r="AF360" s="61">
        <v>45551</v>
      </c>
      <c r="AG360" s="61" t="str">
        <f t="shared" si="45"/>
        <v/>
      </c>
      <c r="AH360" s="61">
        <v>45551</v>
      </c>
      <c r="AI360" s="61" t="str">
        <f t="shared" si="52"/>
        <v xml:space="preserve">3 meses </v>
      </c>
      <c r="AJ360" s="61" t="str">
        <f t="shared" si="51"/>
        <v>Término Ok</v>
      </c>
      <c r="AK360" s="57"/>
      <c r="AL360" s="57"/>
      <c r="AM360" s="56"/>
      <c r="AN360" s="61"/>
    </row>
    <row r="361" spans="1:43">
      <c r="A361" s="62">
        <v>2024</v>
      </c>
      <c r="B361" s="56" t="str">
        <f t="shared" si="53"/>
        <v>332-2024</v>
      </c>
      <c r="C361" s="56">
        <v>110507</v>
      </c>
      <c r="D361" s="56" t="s">
        <v>57</v>
      </c>
      <c r="E361" s="57" t="s">
        <v>5741</v>
      </c>
      <c r="F361" s="57" t="s">
        <v>5742</v>
      </c>
      <c r="G361" s="63" t="s">
        <v>5602</v>
      </c>
      <c r="H361" s="57" t="s">
        <v>1168</v>
      </c>
      <c r="I361" s="57" t="s">
        <v>1169</v>
      </c>
      <c r="J361" s="61"/>
      <c r="K361" s="64"/>
      <c r="L361" s="57" t="s">
        <v>1226</v>
      </c>
      <c r="M361" s="56">
        <v>1978</v>
      </c>
      <c r="N361" s="157">
        <v>30000000</v>
      </c>
      <c r="O361" s="64">
        <v>10000000</v>
      </c>
      <c r="P361" s="64">
        <v>0</v>
      </c>
      <c r="Q361" s="157">
        <f t="shared" si="49"/>
        <v>40000000</v>
      </c>
      <c r="R361" s="64">
        <v>10000000</v>
      </c>
      <c r="S361" s="64"/>
      <c r="T361" s="64"/>
      <c r="U361" s="103">
        <v>1</v>
      </c>
      <c r="V361" s="60" t="s">
        <v>1171</v>
      </c>
      <c r="W361" s="57" t="str">
        <f ca="1">IF(AB361="","En elaboración",IF(AC361="Sin iniciar","Suscrito",IF(AK361="Suspendido",AK361,IF(ISNUMBER(AN361),"Liquidado",IF(ISNUMBER(J361),"Cedido",IF(AN361="No aplica","Terminado (no se liquida)",IF(AJ361="Terminación anticipada",AJ361,IF(AND(AJ361="Terminación anticipada",I361&lt;&gt;"Otro",AN361=""),"Terminado en proceso de liquidación",IF(AND(TODAY()&gt;AH361,I361="Otro",AN361=""),"Terminado en proceso de liquidación",IF(AND(TODAY()&gt;AH361,I361="Orden de compra"),"Terminado (Orden de compra)",IF(TODAY()&gt;AH361,"Terminado (no se liquida)",IF(TODAY()&lt;=AH361,"En ejecución","En elaboración"))))))))))))</f>
        <v>Terminado (no se liquida)</v>
      </c>
      <c r="X361" s="57" t="s">
        <v>5747</v>
      </c>
      <c r="Y361" s="57" t="s">
        <v>5743</v>
      </c>
      <c r="Z361" s="77" t="s">
        <v>5744</v>
      </c>
      <c r="AA361" s="57" t="s">
        <v>5745</v>
      </c>
      <c r="AB361" s="61">
        <v>45457</v>
      </c>
      <c r="AC361" s="61">
        <v>45460</v>
      </c>
      <c r="AD361" s="61">
        <v>45551</v>
      </c>
      <c r="AE361" s="61" t="str">
        <f t="shared" si="50"/>
        <v xml:space="preserve">3 meses </v>
      </c>
      <c r="AF361" s="61">
        <v>45581</v>
      </c>
      <c r="AG361" s="61" t="str">
        <f t="shared" si="45"/>
        <v xml:space="preserve">1 meses </v>
      </c>
      <c r="AH361" s="61">
        <v>45581</v>
      </c>
      <c r="AI361" s="61" t="str">
        <f t="shared" si="52"/>
        <v xml:space="preserve">4 meses </v>
      </c>
      <c r="AJ361" s="61" t="str">
        <f t="shared" si="51"/>
        <v>Término Ok</v>
      </c>
      <c r="AK361" s="57"/>
      <c r="AL361" s="57"/>
      <c r="AM361" s="56"/>
      <c r="AN361" s="61"/>
    </row>
    <row r="362" spans="1:43">
      <c r="A362" s="62">
        <v>2024</v>
      </c>
      <c r="B362" s="56" t="s">
        <v>5748</v>
      </c>
      <c r="C362" s="56">
        <v>110507</v>
      </c>
      <c r="D362" s="56" t="s">
        <v>57</v>
      </c>
      <c r="E362" s="57" t="s">
        <v>5749</v>
      </c>
      <c r="F362" s="57" t="s">
        <v>5750</v>
      </c>
      <c r="G362" s="63" t="s">
        <v>5602</v>
      </c>
      <c r="H362" s="57" t="s">
        <v>1168</v>
      </c>
      <c r="I362" s="57" t="s">
        <v>1169</v>
      </c>
      <c r="J362" s="61"/>
      <c r="K362" s="64"/>
      <c r="L362" s="57" t="s">
        <v>1200</v>
      </c>
      <c r="M362" s="56">
        <v>1967</v>
      </c>
      <c r="N362" s="157">
        <v>22344000</v>
      </c>
      <c r="O362" s="64">
        <v>0</v>
      </c>
      <c r="P362" s="64">
        <v>0</v>
      </c>
      <c r="Q362" s="157">
        <f t="shared" si="49"/>
        <v>22344000</v>
      </c>
      <c r="R362" s="64">
        <v>7448000</v>
      </c>
      <c r="S362" s="64"/>
      <c r="T362" s="64"/>
      <c r="U362" s="103">
        <v>1</v>
      </c>
      <c r="V362" s="60" t="s">
        <v>1171</v>
      </c>
      <c r="W362" s="57" t="str">
        <f ca="1">IF(AB362="","En elaboración",IF(AC362="Sin iniciar","Suscrito",IF(AK362="Suspendido",AK362,IF(ISNUMBER(AN362),"Liquidado",IF(ISNUMBER(J362),"Cedido",IF(AN362="No aplica","Terminado (no se liquida)",IF(AJ362="Terminación anticipada",AJ362,IF(AND(AJ362="Terminación anticipada",I362&lt;&gt;"Otro",AN362=""),"Terminado en proceso de liquidación",IF(AND(TODAY()&gt;AH362,I362="Otro",AN362=""),"Terminado en proceso de liquidación",IF(AND(TODAY()&gt;AH362,I362="Orden de compra"),"Terminado (Orden de compra)",IF(TODAY()&gt;AH362,"Terminado (no se liquida)",IF(TODAY()&lt;=AH362,"En ejecución","En elaboración"))))))))))))</f>
        <v>Terminación Anticipada</v>
      </c>
      <c r="X362" s="57" t="s">
        <v>5751</v>
      </c>
      <c r="Y362" s="57" t="s">
        <v>3598</v>
      </c>
      <c r="Z362" s="77" t="s">
        <v>5752</v>
      </c>
      <c r="AA362" s="57" t="s">
        <v>5753</v>
      </c>
      <c r="AB362" s="61">
        <v>45457</v>
      </c>
      <c r="AC362" s="61">
        <v>45460</v>
      </c>
      <c r="AD362" s="61">
        <v>45551</v>
      </c>
      <c r="AE362" s="61" t="str">
        <f t="shared" si="50"/>
        <v xml:space="preserve">3 meses </v>
      </c>
      <c r="AF362" s="61">
        <v>45551</v>
      </c>
      <c r="AG362" s="61" t="str">
        <f t="shared" si="45"/>
        <v/>
      </c>
      <c r="AH362" s="61">
        <v>45469</v>
      </c>
      <c r="AI362" s="61" t="str">
        <f t="shared" si="52"/>
        <v>10 días.</v>
      </c>
      <c r="AJ362" s="61" t="str">
        <f t="shared" si="51"/>
        <v>Terminación Anticipada</v>
      </c>
      <c r="AK362" s="57"/>
      <c r="AL362" s="57"/>
      <c r="AM362" s="56"/>
      <c r="AN362" s="61"/>
    </row>
    <row r="363" spans="1:43" s="117" customFormat="1">
      <c r="A363" s="62">
        <v>2024</v>
      </c>
      <c r="B363" s="56" t="str">
        <f t="shared" ref="B363:B400" si="54">LEFT(E363,8)</f>
        <v>334-2024</v>
      </c>
      <c r="C363" s="56">
        <v>110504</v>
      </c>
      <c r="D363" s="56" t="s">
        <v>57</v>
      </c>
      <c r="E363" s="57" t="s">
        <v>5754</v>
      </c>
      <c r="F363" s="57" t="s">
        <v>5755</v>
      </c>
      <c r="G363" s="63" t="s">
        <v>5602</v>
      </c>
      <c r="H363" s="57" t="s">
        <v>1168</v>
      </c>
      <c r="I363" s="57" t="s">
        <v>1169</v>
      </c>
      <c r="J363" s="61"/>
      <c r="K363" s="64"/>
      <c r="L363" s="57" t="s">
        <v>2447</v>
      </c>
      <c r="M363" s="56">
        <v>1978</v>
      </c>
      <c r="N363" s="157">
        <v>30000000</v>
      </c>
      <c r="O363" s="64">
        <v>0</v>
      </c>
      <c r="P363" s="64">
        <v>0</v>
      </c>
      <c r="Q363" s="157">
        <f t="shared" si="49"/>
        <v>30000000</v>
      </c>
      <c r="R363" s="64">
        <v>10000000</v>
      </c>
      <c r="S363" s="64"/>
      <c r="T363" s="64"/>
      <c r="U363" s="103">
        <v>1</v>
      </c>
      <c r="V363" s="60" t="s">
        <v>1171</v>
      </c>
      <c r="W363" s="57" t="str">
        <f ca="1">IF(AB363="","En elaboración",IF(AC363="Sin iniciar","Suscrito",IF(AK363="Suspendido",AK363,IF(ISNUMBER(AN363),"Liquidado",IF(ISNUMBER(J363),"Cedido",IF(AN363="No aplica","Terminado (no se liquida)",IF(AJ363="Terminación anticipada",AJ363,IF(AND(AJ363="Terminación anticipada",I363&lt;&gt;"Otro",AN363=""),"Terminado en proceso de liquidación",IF(AND(TODAY()&gt;AH363,I363="Otro",AN363=""),"Terminado en proceso de liquidación",IF(AND(TODAY()&gt;AH363,I363="Orden de compra"),"Terminado (Orden de compra)",IF(TODAY()&gt;AH363,"Terminado (no se liquida)",IF(TODAY()&lt;=AH363,"En ejecución","En elaboración"))))))))))))</f>
        <v>Terminado (no se liquida)</v>
      </c>
      <c r="X363" s="57"/>
      <c r="Y363" s="57" t="s">
        <v>5756</v>
      </c>
      <c r="Z363" s="77" t="s">
        <v>5757</v>
      </c>
      <c r="AA363" s="57" t="s">
        <v>5659</v>
      </c>
      <c r="AB363" s="61">
        <v>45457</v>
      </c>
      <c r="AC363" s="61">
        <v>45460</v>
      </c>
      <c r="AD363" s="61">
        <v>45551</v>
      </c>
      <c r="AE363" s="61" t="str">
        <f t="shared" si="50"/>
        <v xml:space="preserve">3 meses </v>
      </c>
      <c r="AF363" s="61">
        <v>45551</v>
      </c>
      <c r="AG363" s="61" t="str">
        <f t="shared" si="45"/>
        <v/>
      </c>
      <c r="AH363" s="61">
        <v>45551</v>
      </c>
      <c r="AI363" s="61" t="str">
        <f t="shared" si="52"/>
        <v xml:space="preserve">3 meses </v>
      </c>
      <c r="AJ363" s="61" t="str">
        <f t="shared" si="51"/>
        <v>Término Ok</v>
      </c>
      <c r="AK363" s="57"/>
      <c r="AL363" s="57"/>
      <c r="AM363" s="56"/>
      <c r="AN363" s="61"/>
      <c r="AO363"/>
      <c r="AP363"/>
      <c r="AQ363"/>
    </row>
    <row r="364" spans="1:43">
      <c r="A364" s="62">
        <v>2024</v>
      </c>
      <c r="B364" s="56" t="str">
        <f t="shared" si="54"/>
        <v>335-2024</v>
      </c>
      <c r="C364" s="56">
        <v>110502</v>
      </c>
      <c r="D364" s="56" t="s">
        <v>57</v>
      </c>
      <c r="E364" s="57" t="s">
        <v>5758</v>
      </c>
      <c r="F364" s="57" t="s">
        <v>5759</v>
      </c>
      <c r="G364" s="63" t="s">
        <v>5602</v>
      </c>
      <c r="H364" s="57" t="s">
        <v>1168</v>
      </c>
      <c r="I364" s="57" t="s">
        <v>1169</v>
      </c>
      <c r="J364" s="61"/>
      <c r="K364" s="64"/>
      <c r="L364" s="57" t="s">
        <v>2019</v>
      </c>
      <c r="M364" s="56">
        <v>1978</v>
      </c>
      <c r="N364" s="157">
        <v>30000000</v>
      </c>
      <c r="O364" s="64">
        <v>0</v>
      </c>
      <c r="P364" s="64">
        <v>0</v>
      </c>
      <c r="Q364" s="157">
        <f t="shared" si="49"/>
        <v>30000000</v>
      </c>
      <c r="R364" s="64">
        <v>10000000</v>
      </c>
      <c r="S364" s="64"/>
      <c r="T364" s="64"/>
      <c r="U364" s="103">
        <v>5</v>
      </c>
      <c r="V364" s="60" t="s">
        <v>1171</v>
      </c>
      <c r="W364" s="57" t="str">
        <f ca="1">IF(AB364="","En elaboración",IF(AC364="Sin iniciar","Suscrito",IF(AK364="Suspendido",AK364,IF(ISNUMBER(AN364),"Liquidado",IF(ISNUMBER(J364),"Cedido",IF(AN364="No aplica","Terminado (no se liquida)",IF(AJ364="Terminación anticipada",AJ364,IF(AND(AJ364="Terminación anticipada",I364&lt;&gt;"Otro",AN364=""),"Terminado en proceso de liquidación",IF(AND(TODAY()&gt;AH364,I364="Otro",AN364=""),"Terminado en proceso de liquidación",IF(AND(TODAY()&gt;AH364,I364="Orden de compra"),"Terminado (Orden de compra)",IF(TODAY()&gt;AH364,"Terminado (no se liquida)",IF(TODAY()&lt;=AH364,"En ejecución","En elaboración"))))))))))))</f>
        <v>Terminado (no se liquida)</v>
      </c>
      <c r="X364" s="57"/>
      <c r="Y364" s="57" t="s">
        <v>5760</v>
      </c>
      <c r="Z364" s="77" t="s">
        <v>5761</v>
      </c>
      <c r="AA364" s="57" t="s">
        <v>5762</v>
      </c>
      <c r="AB364" s="61">
        <v>45457</v>
      </c>
      <c r="AC364" s="61">
        <v>45460</v>
      </c>
      <c r="AD364" s="61">
        <v>45551</v>
      </c>
      <c r="AE364" s="61" t="str">
        <f t="shared" si="50"/>
        <v xml:space="preserve">3 meses </v>
      </c>
      <c r="AF364" s="61">
        <v>45551</v>
      </c>
      <c r="AG364" s="61" t="str">
        <f t="shared" si="45"/>
        <v/>
      </c>
      <c r="AH364" s="61">
        <v>45551</v>
      </c>
      <c r="AI364" s="61" t="str">
        <f t="shared" si="52"/>
        <v xml:space="preserve">3 meses </v>
      </c>
      <c r="AJ364" s="61" t="str">
        <f t="shared" si="51"/>
        <v>Término Ok</v>
      </c>
      <c r="AK364" s="57"/>
      <c r="AL364" s="57"/>
      <c r="AM364" s="56"/>
      <c r="AN364" s="61"/>
    </row>
    <row r="365" spans="1:43">
      <c r="A365" s="62">
        <v>2024</v>
      </c>
      <c r="B365" s="56" t="str">
        <f t="shared" si="54"/>
        <v>336-2024</v>
      </c>
      <c r="C365" s="56">
        <v>110509</v>
      </c>
      <c r="D365" s="56" t="s">
        <v>57</v>
      </c>
      <c r="E365" s="57" t="s">
        <v>5763</v>
      </c>
      <c r="F365" s="57" t="s">
        <v>5764</v>
      </c>
      <c r="G365" s="63" t="s">
        <v>5602</v>
      </c>
      <c r="H365" s="57" t="s">
        <v>1168</v>
      </c>
      <c r="I365" s="57" t="s">
        <v>1169</v>
      </c>
      <c r="J365" s="61"/>
      <c r="K365" s="64"/>
      <c r="L365" s="64" t="s">
        <v>4516</v>
      </c>
      <c r="M365" s="56">
        <v>1978</v>
      </c>
      <c r="N365" s="157">
        <v>22344000</v>
      </c>
      <c r="O365" s="64">
        <v>0</v>
      </c>
      <c r="P365" s="64">
        <v>0</v>
      </c>
      <c r="Q365" s="157">
        <f t="shared" si="49"/>
        <v>22344000</v>
      </c>
      <c r="R365" s="64">
        <v>7448000</v>
      </c>
      <c r="S365" s="64"/>
      <c r="T365" s="64"/>
      <c r="U365" s="103">
        <v>1</v>
      </c>
      <c r="V365" s="60" t="s">
        <v>1171</v>
      </c>
      <c r="W365" s="57" t="str">
        <f ca="1">IF(AB365="","En elaboración",IF(AC365="Sin iniciar","Suscrito",IF(AK365="Suspendido",AK365,IF(ISNUMBER(AN365),"Liquidado",IF(ISNUMBER(J365),"Cedido",IF(AN365="No aplica","Terminado (no se liquida)",IF(AJ365="Terminación anticipada",AJ365,IF(AND(AJ365="Terminación anticipada",I365&lt;&gt;"Otro",AN365=""),"Terminado en proceso de liquidación",IF(AND(TODAY()&gt;AH365,I365="Otro",AN365=""),"Terminado en proceso de liquidación",IF(AND(TODAY()&gt;AH365,I365="Orden de compra"),"Terminado (Orden de compra)",IF(TODAY()&gt;AH365,"Terminado (no se liquida)",IF(TODAY()&lt;=AH365,"En ejecución","En elaboración"))))))))))))</f>
        <v>Terminado (no se liquida)</v>
      </c>
      <c r="X365" s="57"/>
      <c r="Y365" s="57" t="s">
        <v>5765</v>
      </c>
      <c r="Z365" s="77" t="s">
        <v>5766</v>
      </c>
      <c r="AA365" s="57" t="s">
        <v>5694</v>
      </c>
      <c r="AB365" s="61">
        <v>45461</v>
      </c>
      <c r="AC365" s="61">
        <v>45463</v>
      </c>
      <c r="AD365" s="61">
        <v>45554</v>
      </c>
      <c r="AE365" s="61" t="str">
        <f t="shared" si="50"/>
        <v xml:space="preserve">3 meses </v>
      </c>
      <c r="AF365" s="61">
        <v>45554</v>
      </c>
      <c r="AG365" s="61" t="str">
        <f t="shared" si="45"/>
        <v/>
      </c>
      <c r="AH365" s="61">
        <v>45554</v>
      </c>
      <c r="AI365" s="61" t="str">
        <f t="shared" si="52"/>
        <v xml:space="preserve">3 meses </v>
      </c>
      <c r="AJ365" s="61" t="str">
        <f t="shared" si="51"/>
        <v>Término Ok</v>
      </c>
      <c r="AK365" s="57"/>
      <c r="AL365" s="57"/>
      <c r="AM365" s="56"/>
      <c r="AN365" s="61"/>
    </row>
    <row r="366" spans="1:43">
      <c r="A366" s="62">
        <v>2024</v>
      </c>
      <c r="B366" s="56" t="str">
        <f t="shared" si="54"/>
        <v>337-2024</v>
      </c>
      <c r="C366" s="56">
        <v>109907</v>
      </c>
      <c r="D366" s="56" t="s">
        <v>57</v>
      </c>
      <c r="E366" s="68" t="s">
        <v>5767</v>
      </c>
      <c r="F366" s="68" t="s">
        <v>5768</v>
      </c>
      <c r="G366" s="133" t="s">
        <v>5602</v>
      </c>
      <c r="H366" s="68" t="s">
        <v>1168</v>
      </c>
      <c r="I366" s="57" t="s">
        <v>1211</v>
      </c>
      <c r="J366" s="61"/>
      <c r="K366" s="64"/>
      <c r="L366" s="57" t="s">
        <v>5190</v>
      </c>
      <c r="M366" s="56">
        <v>1999</v>
      </c>
      <c r="N366" s="157">
        <v>8649000</v>
      </c>
      <c r="O366" s="64">
        <v>4324500</v>
      </c>
      <c r="P366" s="64">
        <v>0</v>
      </c>
      <c r="Q366" s="157">
        <f t="shared" si="49"/>
        <v>12973500</v>
      </c>
      <c r="R366" s="64">
        <v>2883000</v>
      </c>
      <c r="S366" s="64"/>
      <c r="T366" s="64"/>
      <c r="U366" s="103">
        <v>5</v>
      </c>
      <c r="V366" s="60" t="s">
        <v>1171</v>
      </c>
      <c r="W366" s="57" t="str">
        <f ca="1">IF(AB366="","En elaboración",IF(AC366="Sin iniciar","Suscrito",IF(AK366="Suspendido",AK366,IF(ISNUMBER(AN366),"Liquidado",IF(ISNUMBER(J366),"Cedido",IF(AN366="No aplica","Terminado (no se liquida)",IF(AJ366="Terminación anticipada",AJ366,IF(AND(AJ366="Terminación anticipada",I366&lt;&gt;"Otro",AN366=""),"Terminado en proceso de liquidación",IF(AND(TODAY()&gt;AH366,I366="Otro",AN366=""),"Terminado en proceso de liquidación",IF(AND(TODAY()&gt;AH366,I366="Orden de compra"),"Terminado (Orden de compra)",IF(TODAY()&gt;AH366,"Terminado (no se liquida)",IF(TODAY()&lt;=AH366,"En ejecución","En elaboración"))))))))))))</f>
        <v>Terminado (no se liquida)</v>
      </c>
      <c r="X366" s="57" t="s">
        <v>5769</v>
      </c>
      <c r="Y366" t="s">
        <v>5770</v>
      </c>
      <c r="Z366" s="57"/>
      <c r="AA366" s="57" t="s">
        <v>72</v>
      </c>
      <c r="AB366" s="61">
        <v>45461</v>
      </c>
      <c r="AC366" s="61">
        <v>45468</v>
      </c>
      <c r="AD366" s="61">
        <v>45559</v>
      </c>
      <c r="AE366" s="61" t="str">
        <f t="shared" si="50"/>
        <v xml:space="preserve">3 meses </v>
      </c>
      <c r="AF366" s="61">
        <v>45605</v>
      </c>
      <c r="AG366" s="61" t="str">
        <f t="shared" si="45"/>
        <v>1 meses 16 días.</v>
      </c>
      <c r="AH366" s="61">
        <v>45605</v>
      </c>
      <c r="AI366" s="61" t="str">
        <f t="shared" si="52"/>
        <v>4 meses 16 días.</v>
      </c>
      <c r="AJ366" s="61" t="str">
        <f t="shared" si="51"/>
        <v>Término Ok</v>
      </c>
      <c r="AK366" s="57"/>
      <c r="AL366" s="57"/>
      <c r="AM366" s="56"/>
      <c r="AN366" s="61"/>
    </row>
    <row r="367" spans="1:43">
      <c r="A367" s="58">
        <v>2024</v>
      </c>
      <c r="B367" s="56" t="str">
        <f t="shared" si="54"/>
        <v>338-2024</v>
      </c>
      <c r="C367" s="59">
        <v>110513</v>
      </c>
      <c r="D367" s="59" t="s">
        <v>57</v>
      </c>
      <c r="E367" s="129" t="s">
        <v>5771</v>
      </c>
      <c r="F367" s="129" t="s">
        <v>5772</v>
      </c>
      <c r="G367" s="132" t="s">
        <v>5602</v>
      </c>
      <c r="H367" s="129" t="s">
        <v>1168</v>
      </c>
      <c r="I367" s="57" t="s">
        <v>1211</v>
      </c>
      <c r="J367" s="61"/>
      <c r="K367" s="64"/>
      <c r="L367" s="57" t="s">
        <v>5773</v>
      </c>
      <c r="M367" s="56">
        <v>1996</v>
      </c>
      <c r="N367" s="157">
        <v>8732000</v>
      </c>
      <c r="O367" s="64">
        <v>0</v>
      </c>
      <c r="P367" s="64">
        <v>0</v>
      </c>
      <c r="Q367" s="157">
        <f t="shared" si="49"/>
        <v>8732000</v>
      </c>
      <c r="R367" s="64">
        <v>4366000</v>
      </c>
      <c r="S367" s="64"/>
      <c r="T367" s="64"/>
      <c r="U367" s="103">
        <v>1</v>
      </c>
      <c r="V367" s="60" t="s">
        <v>1171</v>
      </c>
      <c r="W367" s="57" t="str">
        <f ca="1">IF(AB367="","En elaboración",IF(AC367="Sin iniciar","Suscrito",IF(AK367="Suspendido",AK367,IF(ISNUMBER(AN367),"Liquidado",IF(ISNUMBER(J367),"Cedido",IF(AN367="No aplica","Terminado (no se liquida)",IF(AJ367="Terminación anticipada",AJ367,IF(AND(AJ367="Terminación anticipada",I367&lt;&gt;"Otro",AN367=""),"Terminado en proceso de liquidación",IF(AND(TODAY()&gt;AH367,I367="Otro",AN367=""),"Terminado en proceso de liquidación",IF(AND(TODAY()&gt;AH367,I367="Orden de compra"),"Terminado (Orden de compra)",IF(TODAY()&gt;AH367,"Terminado (no se liquida)",IF(TODAY()&lt;=AH367,"En ejecución","En elaboración"))))))))))))</f>
        <v>Terminado (no se liquida)</v>
      </c>
      <c r="X367" s="57"/>
      <c r="Y367" s="57" t="s">
        <v>5774</v>
      </c>
      <c r="Z367" s="77" t="s">
        <v>5775</v>
      </c>
      <c r="AA367" s="57" t="s">
        <v>5645</v>
      </c>
      <c r="AB367" s="61">
        <v>45461</v>
      </c>
      <c r="AC367" s="61">
        <v>45463</v>
      </c>
      <c r="AD367" s="61">
        <v>45523</v>
      </c>
      <c r="AE367" s="61" t="str">
        <f t="shared" si="50"/>
        <v xml:space="preserve">2 meses </v>
      </c>
      <c r="AF367" s="61">
        <v>45523</v>
      </c>
      <c r="AG367" s="61" t="str">
        <f t="shared" si="45"/>
        <v/>
      </c>
      <c r="AH367" s="61">
        <v>45523</v>
      </c>
      <c r="AI367" s="61" t="str">
        <f t="shared" si="52"/>
        <v xml:space="preserve">2 meses </v>
      </c>
      <c r="AJ367" s="61" t="str">
        <f t="shared" si="51"/>
        <v>Término Ok</v>
      </c>
      <c r="AK367" s="57"/>
      <c r="AL367" s="57"/>
      <c r="AM367" s="56"/>
      <c r="AN367" s="61"/>
    </row>
    <row r="368" spans="1:43">
      <c r="A368" s="58">
        <v>2024</v>
      </c>
      <c r="B368" s="56" t="str">
        <f t="shared" si="54"/>
        <v>339-2024</v>
      </c>
      <c r="C368" s="59">
        <v>110514</v>
      </c>
      <c r="D368" s="59" t="s">
        <v>57</v>
      </c>
      <c r="E368" s="129" t="s">
        <v>5776</v>
      </c>
      <c r="F368" s="129" t="s">
        <v>5777</v>
      </c>
      <c r="G368" s="132" t="s">
        <v>5602</v>
      </c>
      <c r="H368" s="129" t="s">
        <v>1168</v>
      </c>
      <c r="I368" s="57" t="s">
        <v>1169</v>
      </c>
      <c r="J368" s="61"/>
      <c r="K368" s="64"/>
      <c r="L368" s="57" t="s">
        <v>5778</v>
      </c>
      <c r="M368" s="56">
        <v>2034</v>
      </c>
      <c r="N368" s="157">
        <v>10918000</v>
      </c>
      <c r="O368" s="64">
        <v>0</v>
      </c>
      <c r="P368" s="64">
        <v>0</v>
      </c>
      <c r="Q368" s="157">
        <f t="shared" si="49"/>
        <v>10918000</v>
      </c>
      <c r="R368" s="64">
        <v>5459000</v>
      </c>
      <c r="S368" s="64"/>
      <c r="T368" s="64"/>
      <c r="U368" s="103">
        <v>1</v>
      </c>
      <c r="V368" s="60" t="s">
        <v>1171</v>
      </c>
      <c r="W368" s="57" t="str">
        <f ca="1">IF(AB368="","En elaboración",IF(AC368="Sin iniciar","Suscrito",IF(AK368="Suspendido",AK368,IF(ISNUMBER(AN368),"Liquidado",IF(ISNUMBER(J368),"Cedido",IF(AN368="No aplica","Terminado (no se liquida)",IF(AJ368="Terminación anticipada",AJ368,IF(AND(AJ368="Terminación anticipada",I368&lt;&gt;"Otro",AN368=""),"Terminado en proceso de liquidación",IF(AND(TODAY()&gt;AH368,I368="Otro",AN368=""),"Terminado en proceso de liquidación",IF(AND(TODAY()&gt;AH368,I368="Orden de compra"),"Terminado (Orden de compra)",IF(TODAY()&gt;AH368,"Terminado (no se liquida)",IF(TODAY()&lt;=AH368,"En ejecución","En elaboración"))))))))))))</f>
        <v>Terminado (no se liquida)</v>
      </c>
      <c r="X368" s="57"/>
      <c r="Y368" s="57" t="s">
        <v>5779</v>
      </c>
      <c r="Z368" s="77" t="s">
        <v>5780</v>
      </c>
      <c r="AA368" s="57" t="s">
        <v>5753</v>
      </c>
      <c r="AB368" s="61">
        <v>45460</v>
      </c>
      <c r="AC368" s="61">
        <v>45463</v>
      </c>
      <c r="AD368" s="61">
        <v>45523</v>
      </c>
      <c r="AE368" s="61" t="str">
        <f t="shared" si="50"/>
        <v xml:space="preserve">2 meses </v>
      </c>
      <c r="AF368" s="61">
        <v>45523</v>
      </c>
      <c r="AG368" s="61" t="str">
        <f t="shared" si="45"/>
        <v/>
      </c>
      <c r="AH368" s="61">
        <v>45523</v>
      </c>
      <c r="AI368" s="61" t="str">
        <f t="shared" si="52"/>
        <v xml:space="preserve">2 meses </v>
      </c>
      <c r="AJ368" s="61" t="str">
        <f t="shared" si="51"/>
        <v>Término Ok</v>
      </c>
      <c r="AK368" s="57"/>
      <c r="AL368" s="57"/>
      <c r="AM368" s="56"/>
      <c r="AN368" s="61"/>
    </row>
    <row r="369" spans="1:40">
      <c r="A369" s="58">
        <v>2024</v>
      </c>
      <c r="B369" s="56" t="str">
        <f t="shared" si="54"/>
        <v>340-2024</v>
      </c>
      <c r="C369" s="59">
        <v>109489</v>
      </c>
      <c r="D369" s="59" t="s">
        <v>57</v>
      </c>
      <c r="E369" s="129" t="s">
        <v>5781</v>
      </c>
      <c r="F369" s="129" t="s">
        <v>5782</v>
      </c>
      <c r="G369" s="132" t="s">
        <v>5602</v>
      </c>
      <c r="H369" s="129" t="s">
        <v>1168</v>
      </c>
      <c r="I369" s="57" t="s">
        <v>1169</v>
      </c>
      <c r="J369" s="61"/>
      <c r="K369" s="64"/>
      <c r="L369" s="57" t="s">
        <v>5783</v>
      </c>
      <c r="M369" s="56">
        <v>1971</v>
      </c>
      <c r="N369" s="157">
        <v>22344000</v>
      </c>
      <c r="O369" s="64">
        <v>7448000</v>
      </c>
      <c r="P369" s="64">
        <v>0</v>
      </c>
      <c r="Q369" s="157">
        <f t="shared" si="49"/>
        <v>29792000</v>
      </c>
      <c r="R369" s="64">
        <v>7448000</v>
      </c>
      <c r="S369" s="64"/>
      <c r="T369" s="64"/>
      <c r="U369" s="103">
        <v>5</v>
      </c>
      <c r="V369" s="60" t="s">
        <v>1171</v>
      </c>
      <c r="W369" s="57" t="str">
        <f ca="1">IF(AB369="","En elaboración",IF(AC369="Sin iniciar","Suscrito",IF(AK369="Suspendido",AK369,IF(ISNUMBER(AN369),"Liquidado",IF(ISNUMBER(J369),"Cedido",IF(AN369="No aplica","Terminado (no se liquida)",IF(AJ369="Terminación anticipada",AJ369,IF(AND(AJ369="Terminación anticipada",I369&lt;&gt;"Otro",AN369=""),"Terminado en proceso de liquidación",IF(AND(TODAY()&gt;AH369,I369="Otro",AN369=""),"Terminado en proceso de liquidación",IF(AND(TODAY()&gt;AH369,I369="Orden de compra"),"Terminado (Orden de compra)",IF(TODAY()&gt;AH369,"Terminado (no se liquida)",IF(TODAY()&lt;=AH369,"En ejecución","En elaboración"))))))))))))</f>
        <v>Terminado (no se liquida)</v>
      </c>
      <c r="X369" s="57" t="s">
        <v>5784</v>
      </c>
      <c r="Y369" s="57" t="s">
        <v>1966</v>
      </c>
      <c r="Z369" s="77" t="s">
        <v>5785</v>
      </c>
      <c r="AA369" s="57" t="s">
        <v>5659</v>
      </c>
      <c r="AB369" s="61">
        <v>45461</v>
      </c>
      <c r="AC369" s="61">
        <v>45467</v>
      </c>
      <c r="AD369" s="61">
        <v>45558</v>
      </c>
      <c r="AE369" s="61" t="str">
        <f t="shared" si="50"/>
        <v xml:space="preserve">3 meses </v>
      </c>
      <c r="AF369" s="61">
        <v>45588</v>
      </c>
      <c r="AG369" s="61" t="str">
        <f t="shared" si="45"/>
        <v xml:space="preserve">1 meses </v>
      </c>
      <c r="AH369" s="61">
        <v>45588</v>
      </c>
      <c r="AI369" s="61" t="str">
        <f t="shared" si="52"/>
        <v xml:space="preserve">4 meses </v>
      </c>
      <c r="AJ369" s="61" t="str">
        <f t="shared" si="51"/>
        <v>Término Ok</v>
      </c>
      <c r="AK369" s="57"/>
      <c r="AL369" s="57"/>
      <c r="AM369" s="56"/>
      <c r="AN369" s="61"/>
    </row>
    <row r="370" spans="1:40">
      <c r="A370" s="58">
        <v>2024</v>
      </c>
      <c r="B370" s="56" t="str">
        <f t="shared" si="54"/>
        <v>341-2024</v>
      </c>
      <c r="C370" s="59">
        <v>110510</v>
      </c>
      <c r="D370" s="59" t="s">
        <v>57</v>
      </c>
      <c r="E370" s="129" t="s">
        <v>5786</v>
      </c>
      <c r="F370" s="129" t="s">
        <v>5787</v>
      </c>
      <c r="G370" s="132" t="s">
        <v>5602</v>
      </c>
      <c r="H370" s="129" t="s">
        <v>1168</v>
      </c>
      <c r="I370" s="57" t="s">
        <v>1169</v>
      </c>
      <c r="J370" s="61"/>
      <c r="K370" s="64"/>
      <c r="L370" s="57" t="s">
        <v>2088</v>
      </c>
      <c r="M370" s="56">
        <v>1978</v>
      </c>
      <c r="N370" s="157">
        <v>20000000</v>
      </c>
      <c r="O370" s="64">
        <v>0</v>
      </c>
      <c r="P370" s="64">
        <v>0</v>
      </c>
      <c r="Q370" s="157">
        <f t="shared" si="49"/>
        <v>20000000</v>
      </c>
      <c r="R370" s="64">
        <v>10000000</v>
      </c>
      <c r="S370" s="64"/>
      <c r="T370" s="64"/>
      <c r="U370" s="103">
        <v>1</v>
      </c>
      <c r="V370" s="60" t="s">
        <v>1171</v>
      </c>
      <c r="W370" s="57" t="str">
        <f ca="1">IF(AB370="","En elaboración",IF(AC370="Sin iniciar","Suscrito",IF(AK370="Suspendido",AK370,IF(ISNUMBER(AN370),"Liquidado",IF(ISNUMBER(J370),"Cedido",IF(AN370="No aplica","Terminado (no se liquida)",IF(AJ370="Terminación anticipada",AJ370,IF(AND(AJ370="Terminación anticipada",I370&lt;&gt;"Otro",AN370=""),"Terminado en proceso de liquidación",IF(AND(TODAY()&gt;AH370,I370="Otro",AN370=""),"Terminado en proceso de liquidación",IF(AND(TODAY()&gt;AH370,I370="Orden de compra"),"Terminado (Orden de compra)",IF(TODAY()&gt;AH370,"Terminado (no se liquida)",IF(TODAY()&lt;=AH370,"En ejecución","En elaboración"))))))))))))</f>
        <v>Terminado (no se liquida)</v>
      </c>
      <c r="X370" s="57"/>
      <c r="Y370" s="57" t="s">
        <v>5788</v>
      </c>
      <c r="Z370" s="77" t="s">
        <v>5789</v>
      </c>
      <c r="AA370" s="57" t="s">
        <v>5684</v>
      </c>
      <c r="AB370" s="61">
        <v>45461</v>
      </c>
      <c r="AC370" s="61">
        <v>45463</v>
      </c>
      <c r="AD370" s="61">
        <v>45523</v>
      </c>
      <c r="AE370" s="61" t="str">
        <f t="shared" si="50"/>
        <v xml:space="preserve">2 meses </v>
      </c>
      <c r="AF370" s="61">
        <v>45523</v>
      </c>
      <c r="AG370" s="61" t="str">
        <f t="shared" si="45"/>
        <v/>
      </c>
      <c r="AH370" s="61">
        <v>45523</v>
      </c>
      <c r="AI370" s="61" t="str">
        <f t="shared" si="52"/>
        <v xml:space="preserve">2 meses </v>
      </c>
      <c r="AJ370" s="61" t="str">
        <f t="shared" si="51"/>
        <v>Término Ok</v>
      </c>
      <c r="AK370" s="57"/>
      <c r="AL370" s="57"/>
      <c r="AM370" s="56"/>
      <c r="AN370" s="61"/>
    </row>
    <row r="371" spans="1:40">
      <c r="A371" s="58">
        <v>2024</v>
      </c>
      <c r="B371" s="56" t="str">
        <f t="shared" si="54"/>
        <v>342-2024</v>
      </c>
      <c r="C371" s="59">
        <v>110516</v>
      </c>
      <c r="D371" s="59" t="s">
        <v>57</v>
      </c>
      <c r="E371" s="129" t="s">
        <v>5790</v>
      </c>
      <c r="F371" s="129" t="s">
        <v>5791</v>
      </c>
      <c r="G371" s="132" t="s">
        <v>5602</v>
      </c>
      <c r="H371" s="129" t="s">
        <v>1168</v>
      </c>
      <c r="I371" s="57" t="s">
        <v>1169</v>
      </c>
      <c r="J371" s="61"/>
      <c r="K371" s="64"/>
      <c r="L371" s="57" t="s">
        <v>5792</v>
      </c>
      <c r="M371" s="56">
        <v>1978</v>
      </c>
      <c r="N371" s="157">
        <v>22344000</v>
      </c>
      <c r="O371" s="64">
        <v>0</v>
      </c>
      <c r="P371" s="64">
        <v>0</v>
      </c>
      <c r="Q371" s="157">
        <f t="shared" si="49"/>
        <v>22344000</v>
      </c>
      <c r="R371" s="64">
        <v>7448000</v>
      </c>
      <c r="S371" s="64"/>
      <c r="T371" s="64"/>
      <c r="U371" s="103">
        <v>1</v>
      </c>
      <c r="V371" s="60" t="s">
        <v>1171</v>
      </c>
      <c r="W371" s="57" t="str">
        <f ca="1">IF(AB371="","En elaboración",IF(AC371="Sin iniciar","Suscrito",IF(AK371="Suspendido",AK371,IF(ISNUMBER(AN371),"Liquidado",IF(ISNUMBER(J371),"Cedido",IF(AN371="No aplica","Terminado (no se liquida)",IF(AJ371="Terminación anticipada",AJ371,IF(AND(AJ371="Terminación anticipada",I371&lt;&gt;"Otro",AN371=""),"Terminado en proceso de liquidación",IF(AND(TODAY()&gt;AH371,I371="Otro",AN371=""),"Terminado en proceso de liquidación",IF(AND(TODAY()&gt;AH371,I371="Orden de compra"),"Terminado (Orden de compra)",IF(TODAY()&gt;AH371,"Terminado (no se liquida)",IF(TODAY()&lt;=AH371,"En ejecución","En elaboración"))))))))))))</f>
        <v>Terminado (no se liquida)</v>
      </c>
      <c r="X371" s="57"/>
      <c r="Y371" s="57" t="s">
        <v>5793</v>
      </c>
      <c r="Z371" s="77" t="s">
        <v>5794</v>
      </c>
      <c r="AA371" s="57" t="s">
        <v>5711</v>
      </c>
      <c r="AB371" s="61">
        <v>45462</v>
      </c>
      <c r="AC371" s="61">
        <v>45464</v>
      </c>
      <c r="AD371" s="61">
        <v>45555</v>
      </c>
      <c r="AE371" s="61" t="str">
        <f t="shared" si="50"/>
        <v xml:space="preserve">3 meses </v>
      </c>
      <c r="AF371" s="61">
        <v>45555</v>
      </c>
      <c r="AG371" s="61" t="str">
        <f t="shared" si="45"/>
        <v/>
      </c>
      <c r="AH371" s="61">
        <v>45555</v>
      </c>
      <c r="AI371" s="61" t="str">
        <f t="shared" si="52"/>
        <v xml:space="preserve">3 meses </v>
      </c>
      <c r="AJ371" s="61" t="str">
        <f t="shared" si="51"/>
        <v>Término Ok</v>
      </c>
      <c r="AK371" s="57"/>
      <c r="AL371" s="57"/>
      <c r="AM371" s="56"/>
      <c r="AN371" s="61"/>
    </row>
    <row r="372" spans="1:40">
      <c r="A372" s="58">
        <v>2024</v>
      </c>
      <c r="B372" s="56" t="str">
        <f t="shared" si="54"/>
        <v>343-2024</v>
      </c>
      <c r="C372" s="59">
        <v>110924</v>
      </c>
      <c r="D372" s="59" t="s">
        <v>57</v>
      </c>
      <c r="E372" s="129" t="s">
        <v>5795</v>
      </c>
      <c r="F372" s="129" t="s">
        <v>5796</v>
      </c>
      <c r="G372" s="132" t="s">
        <v>5602</v>
      </c>
      <c r="H372" s="129" t="s">
        <v>1168</v>
      </c>
      <c r="I372" s="57" t="s">
        <v>1169</v>
      </c>
      <c r="J372" s="61"/>
      <c r="K372" s="64"/>
      <c r="L372" s="57" t="s">
        <v>5797</v>
      </c>
      <c r="M372" s="56">
        <v>2014</v>
      </c>
      <c r="N372" s="157">
        <v>22344000</v>
      </c>
      <c r="O372" s="64">
        <v>11172000</v>
      </c>
      <c r="P372" s="64">
        <v>0</v>
      </c>
      <c r="Q372" s="157">
        <f t="shared" si="49"/>
        <v>33516000</v>
      </c>
      <c r="R372" s="64">
        <v>7448000</v>
      </c>
      <c r="S372" s="64"/>
      <c r="T372" s="64"/>
      <c r="U372" s="103">
        <v>5</v>
      </c>
      <c r="V372" s="60" t="s">
        <v>1171</v>
      </c>
      <c r="W372" s="57" t="str">
        <f ca="1">IF(AB372="","En elaboración",IF(AC372="Sin iniciar","Suscrito",IF(AK372="Suspendido",AK372,IF(ISNUMBER(AN372),"Liquidado",IF(ISNUMBER(J372),"Cedido",IF(AN372="No aplica","Terminado (no se liquida)",IF(AJ372="Terminación anticipada",AJ372,IF(AND(AJ372="Terminación anticipada",I372&lt;&gt;"Otro",AN372=""),"Terminado en proceso de liquidación",IF(AND(TODAY()&gt;AH372,I372="Otro",AN372=""),"Terminado en proceso de liquidación",IF(AND(TODAY()&gt;AH372,I372="Orden de compra"),"Terminado (Orden de compra)",IF(TODAY()&gt;AH372,"Terminado (no se liquida)",IF(TODAY()&lt;=AH372,"En ejecución","En elaboración"))))))))))))</f>
        <v>Terminado (no se liquida)</v>
      </c>
      <c r="X372" s="57" t="s">
        <v>5798</v>
      </c>
      <c r="Y372" s="57" t="s">
        <v>5799</v>
      </c>
      <c r="Z372" s="77" t="s">
        <v>5800</v>
      </c>
      <c r="AA372" s="57" t="s">
        <v>5659</v>
      </c>
      <c r="AB372" s="61">
        <v>45461</v>
      </c>
      <c r="AC372" s="61">
        <v>45463</v>
      </c>
      <c r="AD372" s="61">
        <v>45554</v>
      </c>
      <c r="AE372" s="61" t="str">
        <f t="shared" si="50"/>
        <v xml:space="preserve">3 meses </v>
      </c>
      <c r="AF372" s="61">
        <v>45600</v>
      </c>
      <c r="AG372" s="61" t="str">
        <f t="shared" si="45"/>
        <v>1 meses 16 días.</v>
      </c>
      <c r="AH372" s="61">
        <v>45600</v>
      </c>
      <c r="AI372" s="61" t="str">
        <f t="shared" si="52"/>
        <v>4 meses 16 días.</v>
      </c>
      <c r="AJ372" s="61" t="str">
        <f t="shared" si="51"/>
        <v>Término Ok</v>
      </c>
      <c r="AK372" s="57"/>
      <c r="AL372" s="57"/>
      <c r="AM372" s="56"/>
      <c r="AN372" s="61"/>
    </row>
    <row r="373" spans="1:40">
      <c r="A373" s="58">
        <v>2024</v>
      </c>
      <c r="B373" s="56" t="str">
        <f t="shared" si="54"/>
        <v>344-2024</v>
      </c>
      <c r="C373" s="59">
        <v>110494</v>
      </c>
      <c r="D373" s="59" t="s">
        <v>57</v>
      </c>
      <c r="E373" s="129" t="s">
        <v>5801</v>
      </c>
      <c r="F373" s="129" t="s">
        <v>5802</v>
      </c>
      <c r="G373" s="132" t="s">
        <v>5602</v>
      </c>
      <c r="H373" s="129" t="s">
        <v>1168</v>
      </c>
      <c r="I373" s="57" t="s">
        <v>1169</v>
      </c>
      <c r="J373" s="61"/>
      <c r="K373" s="64"/>
      <c r="L373" s="57" t="s">
        <v>5200</v>
      </c>
      <c r="M373" s="56">
        <v>1978</v>
      </c>
      <c r="N373" s="157">
        <v>16377000</v>
      </c>
      <c r="O373" s="64">
        <v>8188500</v>
      </c>
      <c r="P373" s="64">
        <v>0</v>
      </c>
      <c r="Q373" s="157">
        <f t="shared" si="49"/>
        <v>24565500</v>
      </c>
      <c r="R373" s="64">
        <v>5459000</v>
      </c>
      <c r="S373" s="64"/>
      <c r="T373" s="64"/>
      <c r="U373" s="103">
        <v>1</v>
      </c>
      <c r="V373" s="60" t="s">
        <v>1171</v>
      </c>
      <c r="W373" s="57" t="str">
        <f ca="1">IF(AB373="","En elaboración",IF(AC373="Sin iniciar","Suscrito",IF(AK373="Suspendido",AK373,IF(ISNUMBER(AN373),"Liquidado",IF(ISNUMBER(J373),"Cedido",IF(AN373="No aplica","Terminado (no se liquida)",IF(AJ373="Terminación anticipada",AJ373,IF(AND(AJ373="Terminación anticipada",I373&lt;&gt;"Otro",AN373=""),"Terminado en proceso de liquidación",IF(AND(TODAY()&gt;AH373,I373="Otro",AN373=""),"Terminado en proceso de liquidación",IF(AND(TODAY()&gt;AH373,I373="Orden de compra"),"Terminado (Orden de compra)",IF(TODAY()&gt;AH373,"Terminado (no se liquida)",IF(TODAY()&lt;=AH373,"En ejecución","En elaboración"))))))))))))</f>
        <v>Terminado (no se liquida)</v>
      </c>
      <c r="X373" s="57" t="s">
        <v>5803</v>
      </c>
      <c r="Y373" s="57" t="s">
        <v>5804</v>
      </c>
      <c r="Z373" s="77" t="s">
        <v>5805</v>
      </c>
      <c r="AA373" s="57" t="s">
        <v>161</v>
      </c>
      <c r="AB373" s="61">
        <v>45461</v>
      </c>
      <c r="AC373" s="61">
        <v>45463</v>
      </c>
      <c r="AD373" s="61">
        <v>45554</v>
      </c>
      <c r="AE373" s="61" t="str">
        <f t="shared" si="50"/>
        <v xml:space="preserve">3 meses </v>
      </c>
      <c r="AF373" s="61">
        <v>45600</v>
      </c>
      <c r="AG373" s="61" t="str">
        <f t="shared" si="45"/>
        <v>1 meses 16 días.</v>
      </c>
      <c r="AH373" s="61">
        <v>45600</v>
      </c>
      <c r="AI373" s="61" t="str">
        <f t="shared" si="52"/>
        <v>4 meses 16 días.</v>
      </c>
      <c r="AJ373" s="61" t="str">
        <f t="shared" si="51"/>
        <v>Término Ok</v>
      </c>
      <c r="AK373" s="57"/>
      <c r="AL373" s="57"/>
      <c r="AM373" s="56"/>
      <c r="AN373" s="61"/>
    </row>
    <row r="374" spans="1:40">
      <c r="A374" s="58">
        <v>2024</v>
      </c>
      <c r="B374" s="56" t="str">
        <f t="shared" si="54"/>
        <v>345-2024</v>
      </c>
      <c r="C374" s="59">
        <v>111076</v>
      </c>
      <c r="D374" s="59" t="s">
        <v>57</v>
      </c>
      <c r="E374" s="129" t="s">
        <v>5806</v>
      </c>
      <c r="F374" s="129" t="s">
        <v>5807</v>
      </c>
      <c r="G374" s="132" t="s">
        <v>5602</v>
      </c>
      <c r="H374" s="129" t="s">
        <v>1168</v>
      </c>
      <c r="I374" s="57" t="s">
        <v>1169</v>
      </c>
      <c r="J374" s="61"/>
      <c r="K374" s="64"/>
      <c r="L374" s="57" t="s">
        <v>5808</v>
      </c>
      <c r="M374" s="56">
        <v>1978</v>
      </c>
      <c r="N374" s="157">
        <v>22344000</v>
      </c>
      <c r="O374" s="64">
        <v>0</v>
      </c>
      <c r="P374" s="64">
        <v>0</v>
      </c>
      <c r="Q374" s="157">
        <f t="shared" si="49"/>
        <v>22344000</v>
      </c>
      <c r="R374" s="64">
        <v>7448000</v>
      </c>
      <c r="S374" s="64"/>
      <c r="T374" s="64"/>
      <c r="U374" s="103">
        <v>1</v>
      </c>
      <c r="V374" s="60" t="s">
        <v>1171</v>
      </c>
      <c r="W374" s="57" t="str">
        <f ca="1">IF(AB374="","En elaboración",IF(AC374="Sin iniciar","Suscrito",IF(AK374="Suspendido",AK374,IF(ISNUMBER(AN374),"Liquidado",IF(ISNUMBER(J374),"Cedido",IF(AN374="No aplica","Terminado (no se liquida)",IF(AJ374="Terminación anticipada",AJ374,IF(AND(AJ374="Terminación anticipada",I374&lt;&gt;"Otro",AN374=""),"Terminado en proceso de liquidación",IF(AND(TODAY()&gt;AH374,I374="Otro",AN374=""),"Terminado en proceso de liquidación",IF(AND(TODAY()&gt;AH374,I374="Orden de compra"),"Terminado (Orden de compra)",IF(TODAY()&gt;AH374,"Terminado (no se liquida)",IF(TODAY()&lt;=AH374,"En ejecución","En elaboración"))))))))))))</f>
        <v>Terminado (no se liquida)</v>
      </c>
      <c r="X374" s="57"/>
      <c r="Y374" s="57" t="s">
        <v>4450</v>
      </c>
      <c r="Z374" s="77" t="s">
        <v>5809</v>
      </c>
      <c r="AA374" s="57" t="s">
        <v>5704</v>
      </c>
      <c r="AB374" s="61">
        <v>45462</v>
      </c>
      <c r="AC374" s="61">
        <v>45463</v>
      </c>
      <c r="AD374" s="61">
        <v>45554</v>
      </c>
      <c r="AE374" s="61" t="str">
        <f t="shared" si="50"/>
        <v xml:space="preserve">3 meses </v>
      </c>
      <c r="AF374" s="61">
        <v>45554</v>
      </c>
      <c r="AG374" s="61" t="str">
        <f t="shared" si="45"/>
        <v/>
      </c>
      <c r="AH374" s="61">
        <v>45554</v>
      </c>
      <c r="AI374" s="61" t="str">
        <f t="shared" si="52"/>
        <v xml:space="preserve">3 meses </v>
      </c>
      <c r="AJ374" s="61" t="str">
        <f t="shared" si="51"/>
        <v>Término Ok</v>
      </c>
      <c r="AK374" s="57"/>
      <c r="AL374" s="57"/>
      <c r="AM374" s="56"/>
      <c r="AN374" s="61"/>
    </row>
    <row r="375" spans="1:40">
      <c r="A375" s="58">
        <v>2024</v>
      </c>
      <c r="B375" s="56" t="str">
        <f t="shared" si="54"/>
        <v>346-2024</v>
      </c>
      <c r="C375" s="59">
        <v>111087</v>
      </c>
      <c r="D375" s="59" t="s">
        <v>57</v>
      </c>
      <c r="E375" s="129" t="s">
        <v>5810</v>
      </c>
      <c r="F375" s="129" t="s">
        <v>5811</v>
      </c>
      <c r="G375" s="132" t="s">
        <v>5602</v>
      </c>
      <c r="H375" s="129" t="s">
        <v>1168</v>
      </c>
      <c r="I375" s="57" t="s">
        <v>1169</v>
      </c>
      <c r="J375" s="61"/>
      <c r="K375" s="64"/>
      <c r="L375" s="57" t="s">
        <v>5812</v>
      </c>
      <c r="M375" s="56">
        <v>1978</v>
      </c>
      <c r="N375" s="157">
        <v>8649000</v>
      </c>
      <c r="O375" s="64">
        <v>0</v>
      </c>
      <c r="P375" s="64">
        <v>0</v>
      </c>
      <c r="Q375" s="157">
        <f t="shared" si="49"/>
        <v>8649000</v>
      </c>
      <c r="R375" s="64">
        <v>2883000</v>
      </c>
      <c r="S375" s="64"/>
      <c r="T375" s="64"/>
      <c r="U375" s="103">
        <v>1</v>
      </c>
      <c r="V375" s="60" t="s">
        <v>1171</v>
      </c>
      <c r="W375" s="57" t="str">
        <f ca="1">IF(AB375="","En elaboración",IF(AC375="Sin iniciar","Suscrito",IF(AK375="Suspendido",AK375,IF(ISNUMBER(AN375),"Liquidado",IF(ISNUMBER(J375),"Cedido",IF(AN375="No aplica","Terminado (no se liquida)",IF(AJ375="Terminación anticipada",AJ375,IF(AND(AJ375="Terminación anticipada",I375&lt;&gt;"Otro",AN375=""),"Terminado en proceso de liquidación",IF(AND(TODAY()&gt;AH375,I375="Otro",AN375=""),"Terminado en proceso de liquidación",IF(AND(TODAY()&gt;AH375,I375="Orden de compra"),"Terminado (Orden de compra)",IF(TODAY()&gt;AH375,"Terminado (no se liquida)",IF(TODAY()&lt;=AH375,"En ejecución","En elaboración"))))))))))))</f>
        <v>Terminado (no se liquida)</v>
      </c>
      <c r="X375" s="57"/>
      <c r="Y375" s="57" t="s">
        <v>5813</v>
      </c>
      <c r="Z375" s="77" t="s">
        <v>5814</v>
      </c>
      <c r="AA375" s="57" t="s">
        <v>5680</v>
      </c>
      <c r="AB375" s="61">
        <v>45462</v>
      </c>
      <c r="AC375" s="61">
        <v>45463</v>
      </c>
      <c r="AD375" s="61">
        <v>45554</v>
      </c>
      <c r="AE375" s="61" t="str">
        <f t="shared" si="50"/>
        <v xml:space="preserve">3 meses </v>
      </c>
      <c r="AF375" s="61">
        <v>45554</v>
      </c>
      <c r="AG375" s="61" t="str">
        <f t="shared" si="45"/>
        <v/>
      </c>
      <c r="AH375" s="61">
        <v>45554</v>
      </c>
      <c r="AI375" s="61" t="str">
        <f t="shared" si="52"/>
        <v xml:space="preserve">3 meses </v>
      </c>
      <c r="AJ375" s="61" t="str">
        <f t="shared" si="51"/>
        <v>Término Ok</v>
      </c>
      <c r="AK375" s="57"/>
      <c r="AL375" s="57"/>
      <c r="AM375" s="56"/>
      <c r="AN375" s="61"/>
    </row>
    <row r="376" spans="1:40">
      <c r="A376" s="58">
        <v>2024</v>
      </c>
      <c r="B376" s="56" t="str">
        <f t="shared" si="54"/>
        <v>347-2024</v>
      </c>
      <c r="C376" s="59">
        <v>110494</v>
      </c>
      <c r="D376" s="59" t="s">
        <v>57</v>
      </c>
      <c r="E376" s="129" t="s">
        <v>5815</v>
      </c>
      <c r="F376" s="129" t="s">
        <v>5816</v>
      </c>
      <c r="G376" s="132" t="s">
        <v>5602</v>
      </c>
      <c r="H376" s="129" t="s">
        <v>1168</v>
      </c>
      <c r="I376" s="57" t="s">
        <v>1169</v>
      </c>
      <c r="J376" s="61"/>
      <c r="K376" s="64"/>
      <c r="L376" s="57" t="s">
        <v>5222</v>
      </c>
      <c r="M376" s="56">
        <v>1978</v>
      </c>
      <c r="N376" s="157">
        <v>16377000</v>
      </c>
      <c r="O376" s="64">
        <v>0</v>
      </c>
      <c r="P376" s="64">
        <v>0</v>
      </c>
      <c r="Q376" s="157">
        <f t="shared" si="49"/>
        <v>16377000</v>
      </c>
      <c r="R376" s="64">
        <v>5459000</v>
      </c>
      <c r="S376" s="64"/>
      <c r="T376" s="64"/>
      <c r="U376" s="103">
        <v>1</v>
      </c>
      <c r="V376" s="60" t="s">
        <v>1171</v>
      </c>
      <c r="W376" s="57" t="str">
        <f ca="1">IF(AB376="","En elaboración",IF(AC376="Sin iniciar","Suscrito",IF(AK376="Suspendido",AK376,IF(ISNUMBER(AN376),"Liquidado",IF(ISNUMBER(J376),"Cedido",IF(AN376="No aplica","Terminado (no se liquida)",IF(AJ376="Terminación anticipada",AJ376,IF(AND(AJ376="Terminación anticipada",I376&lt;&gt;"Otro",AN376=""),"Terminado en proceso de liquidación",IF(AND(TODAY()&gt;AH376,I376="Otro",AN376=""),"Terminado en proceso de liquidación",IF(AND(TODAY()&gt;AH376,I376="Orden de compra"),"Terminado (Orden de compra)",IF(TODAY()&gt;AH376,"Terminado (no se liquida)",IF(TODAY()&lt;=AH376,"En ejecución","En elaboración"))))))))))))</f>
        <v>Terminado (no se liquida)</v>
      </c>
      <c r="X376" s="57"/>
      <c r="Y376" s="57" t="s">
        <v>5817</v>
      </c>
      <c r="Z376" s="77" t="s">
        <v>5818</v>
      </c>
      <c r="AA376" s="57" t="s">
        <v>161</v>
      </c>
      <c r="AB376" s="61">
        <v>45462</v>
      </c>
      <c r="AC376" s="61">
        <v>45467</v>
      </c>
      <c r="AD376" s="61">
        <v>45558</v>
      </c>
      <c r="AE376" s="61" t="str">
        <f t="shared" si="50"/>
        <v xml:space="preserve">3 meses </v>
      </c>
      <c r="AF376" s="61">
        <v>45558</v>
      </c>
      <c r="AG376" s="61" t="str">
        <f t="shared" si="45"/>
        <v/>
      </c>
      <c r="AH376" s="61">
        <v>45558</v>
      </c>
      <c r="AI376" s="61" t="str">
        <f t="shared" si="52"/>
        <v xml:space="preserve">3 meses </v>
      </c>
      <c r="AJ376" s="61" t="str">
        <f t="shared" si="51"/>
        <v>Término Ok</v>
      </c>
      <c r="AK376" s="57"/>
      <c r="AL376" s="57"/>
      <c r="AM376" s="56"/>
      <c r="AN376" s="61"/>
    </row>
    <row r="377" spans="1:40">
      <c r="A377" s="58">
        <v>2024</v>
      </c>
      <c r="B377" s="56" t="str">
        <f t="shared" si="54"/>
        <v>348-2024</v>
      </c>
      <c r="C377" s="59">
        <v>110896</v>
      </c>
      <c r="D377" s="59" t="s">
        <v>57</v>
      </c>
      <c r="E377" s="129" t="s">
        <v>5819</v>
      </c>
      <c r="F377" s="129" t="s">
        <v>5820</v>
      </c>
      <c r="G377" s="132" t="s">
        <v>5602</v>
      </c>
      <c r="H377" s="129" t="s">
        <v>1168</v>
      </c>
      <c r="I377" s="57" t="s">
        <v>1169</v>
      </c>
      <c r="J377" s="61"/>
      <c r="K377" s="64"/>
      <c r="L377" s="57" t="s">
        <v>5259</v>
      </c>
      <c r="M377" s="56">
        <v>1978</v>
      </c>
      <c r="N377" s="157">
        <v>16377000</v>
      </c>
      <c r="O377" s="64">
        <v>0</v>
      </c>
      <c r="P377" s="64">
        <v>0</v>
      </c>
      <c r="Q377" s="157">
        <f t="shared" si="49"/>
        <v>16377000</v>
      </c>
      <c r="R377" s="64">
        <v>5459000</v>
      </c>
      <c r="S377" s="64"/>
      <c r="T377" s="64"/>
      <c r="U377" s="103">
        <v>1</v>
      </c>
      <c r="V377" s="60" t="s">
        <v>1171</v>
      </c>
      <c r="W377" s="57" t="str">
        <f ca="1">IF(AB377="","En elaboración",IF(AC377="Sin iniciar","Suscrito",IF(AK377="Suspendido",AK377,IF(ISNUMBER(AN377),"Liquidado",IF(ISNUMBER(J377),"Cedido",IF(AN377="No aplica","Terminado (no se liquida)",IF(AJ377="Terminación anticipada",AJ377,IF(AND(AJ377="Terminación anticipada",I377&lt;&gt;"Otro",AN377=""),"Terminado en proceso de liquidación",IF(AND(TODAY()&gt;AH377,I377="Otro",AN377=""),"Terminado en proceso de liquidación",IF(AND(TODAY()&gt;AH377,I377="Orden de compra"),"Terminado (Orden de compra)",IF(TODAY()&gt;AH377,"Terminado (no se liquida)",IF(TODAY()&lt;=AH377,"En ejecución","En elaboración"))))))))))))</f>
        <v>Terminado (no se liquida)</v>
      </c>
      <c r="X377" s="57"/>
      <c r="Y377" s="57" t="s">
        <v>5821</v>
      </c>
      <c r="Z377" s="77" t="s">
        <v>5822</v>
      </c>
      <c r="AA377" s="57" t="s">
        <v>5680</v>
      </c>
      <c r="AB377" s="61">
        <v>45462</v>
      </c>
      <c r="AC377" s="61">
        <v>45463</v>
      </c>
      <c r="AD377" s="61">
        <v>45554</v>
      </c>
      <c r="AE377" s="61" t="str">
        <f t="shared" si="50"/>
        <v xml:space="preserve">3 meses </v>
      </c>
      <c r="AF377" s="61">
        <v>45554</v>
      </c>
      <c r="AG377" s="61" t="str">
        <f t="shared" si="45"/>
        <v/>
      </c>
      <c r="AH377" s="61">
        <v>45554</v>
      </c>
      <c r="AI377" s="61" t="str">
        <f t="shared" si="52"/>
        <v xml:space="preserve">3 meses </v>
      </c>
      <c r="AJ377" s="61" t="str">
        <f t="shared" si="51"/>
        <v>Término Ok</v>
      </c>
      <c r="AK377" s="57"/>
      <c r="AL377" s="57"/>
      <c r="AM377" s="56"/>
      <c r="AN377" s="61"/>
    </row>
    <row r="378" spans="1:40">
      <c r="A378" s="58">
        <v>2024</v>
      </c>
      <c r="B378" s="56" t="str">
        <f t="shared" si="54"/>
        <v>349-2024</v>
      </c>
      <c r="C378" s="59">
        <v>109907</v>
      </c>
      <c r="D378" s="59" t="s">
        <v>57</v>
      </c>
      <c r="E378" s="129" t="s">
        <v>5823</v>
      </c>
      <c r="F378" s="129" t="s">
        <v>5824</v>
      </c>
      <c r="G378" s="132" t="s">
        <v>5602</v>
      </c>
      <c r="H378" s="129" t="s">
        <v>1168</v>
      </c>
      <c r="I378" s="57" t="s">
        <v>1211</v>
      </c>
      <c r="J378" s="61"/>
      <c r="K378" s="64"/>
      <c r="L378" s="57" t="s">
        <v>5825</v>
      </c>
      <c r="M378" s="56">
        <v>1999</v>
      </c>
      <c r="N378" s="157">
        <v>8649000</v>
      </c>
      <c r="O378" s="64">
        <v>4324500</v>
      </c>
      <c r="P378" s="64">
        <v>0</v>
      </c>
      <c r="Q378" s="157">
        <f t="shared" ref="Q378:Q409" si="55">SUM(N378:P378)</f>
        <v>12973500</v>
      </c>
      <c r="R378" s="64">
        <v>2883000</v>
      </c>
      <c r="S378" s="64"/>
      <c r="T378" s="64"/>
      <c r="U378" s="103">
        <v>5</v>
      </c>
      <c r="V378" s="60" t="s">
        <v>1171</v>
      </c>
      <c r="W378" s="57" t="str">
        <f ca="1">IF(AB378="","En elaboración",IF(AC378="Sin iniciar","Suscrito",IF(AK378="Suspendido",AK378,IF(ISNUMBER(AN378),"Liquidado",IF(ISNUMBER(J378),"Cedido",IF(AN378="No aplica","Terminado (no se liquida)",IF(AJ378="Terminación anticipada",AJ378,IF(AND(AJ378="Terminación anticipada",I378&lt;&gt;"Otro",AN378=""),"Terminado en proceso de liquidación",IF(AND(TODAY()&gt;AH378,I378="Otro",AN378=""),"Terminado en proceso de liquidación",IF(AND(TODAY()&gt;AH378,I378="Orden de compra"),"Terminado (Orden de compra)",IF(TODAY()&gt;AH378,"Terminado (no se liquida)",IF(TODAY()&lt;=AH378,"En ejecución","En elaboración"))))))))))))</f>
        <v>Terminado (no se liquida)</v>
      </c>
      <c r="X378" s="57" t="s">
        <v>5826</v>
      </c>
      <c r="Y378" s="57" t="s">
        <v>5827</v>
      </c>
      <c r="Z378" s="77" t="s">
        <v>5828</v>
      </c>
      <c r="AA378" s="57" t="s">
        <v>5680</v>
      </c>
      <c r="AB378" s="61">
        <v>45462</v>
      </c>
      <c r="AC378" s="61">
        <v>45467</v>
      </c>
      <c r="AD378" s="61">
        <v>45558</v>
      </c>
      <c r="AE378" s="61" t="str">
        <f t="shared" si="50"/>
        <v xml:space="preserve">3 meses </v>
      </c>
      <c r="AF378" s="61">
        <v>45604</v>
      </c>
      <c r="AG378" s="61" t="str">
        <f t="shared" si="45"/>
        <v>1 meses 16 días.</v>
      </c>
      <c r="AH378" s="61">
        <v>45604</v>
      </c>
      <c r="AI378" s="61" t="str">
        <f t="shared" si="52"/>
        <v>4 meses 16 días.</v>
      </c>
      <c r="AJ378" s="61" t="str">
        <f t="shared" ref="AJ378:AJ409" si="56">IF(AC378="Sin iniciar",AC378,IF(AH378&lt;AF378,"Terminación Anticipada","Término Ok"))</f>
        <v>Término Ok</v>
      </c>
      <c r="AK378" s="57"/>
      <c r="AL378" s="57"/>
      <c r="AM378" s="56"/>
      <c r="AN378" s="61"/>
    </row>
    <row r="379" spans="1:40">
      <c r="A379" s="58">
        <v>2024</v>
      </c>
      <c r="B379" s="56" t="str">
        <f t="shared" si="54"/>
        <v>350-2024</v>
      </c>
      <c r="C379" s="59">
        <v>110511</v>
      </c>
      <c r="D379" s="59" t="s">
        <v>57</v>
      </c>
      <c r="E379" s="129" t="s">
        <v>5829</v>
      </c>
      <c r="F379" s="129" t="s">
        <v>5830</v>
      </c>
      <c r="G379" s="132" t="s">
        <v>5602</v>
      </c>
      <c r="H379" s="129" t="s">
        <v>1168</v>
      </c>
      <c r="I379" s="57" t="s">
        <v>1211</v>
      </c>
      <c r="J379" s="61"/>
      <c r="K379" s="64"/>
      <c r="L379" s="57" t="s">
        <v>4469</v>
      </c>
      <c r="M379" s="56">
        <v>1978</v>
      </c>
      <c r="N379" s="157">
        <v>13098000</v>
      </c>
      <c r="O379" s="64">
        <v>0</v>
      </c>
      <c r="P379" s="64">
        <v>0</v>
      </c>
      <c r="Q379" s="157">
        <f t="shared" si="55"/>
        <v>13098000</v>
      </c>
      <c r="R379" s="64">
        <v>4366000</v>
      </c>
      <c r="S379" s="64"/>
      <c r="T379" s="64"/>
      <c r="U379" s="103">
        <v>1</v>
      </c>
      <c r="V379" s="60" t="s">
        <v>1171</v>
      </c>
      <c r="W379" s="57" t="str">
        <f ca="1">IF(AB379="","En elaboración",IF(AC379="Sin iniciar","Suscrito",IF(AK379="Suspendido",AK379,IF(ISNUMBER(AN379),"Liquidado",IF(ISNUMBER(J379),"Cedido",IF(AN379="No aplica","Terminado (no se liquida)",IF(AJ379="Terminación anticipada",AJ379,IF(AND(AJ379="Terminación anticipada",I379&lt;&gt;"Otro",AN379=""),"Terminado en proceso de liquidación",IF(AND(TODAY()&gt;AH379,I379="Otro",AN379=""),"Terminado en proceso de liquidación",IF(AND(TODAY()&gt;AH379,I379="Orden de compra"),"Terminado (Orden de compra)",IF(TODAY()&gt;AH379,"Terminado (no se liquida)",IF(TODAY()&lt;=AH379,"En ejecución","En elaboración"))))))))))))</f>
        <v>Terminado (no se liquida)</v>
      </c>
      <c r="X379" s="57"/>
      <c r="Y379" s="57" t="s">
        <v>5248</v>
      </c>
      <c r="Z379" s="77" t="s">
        <v>5831</v>
      </c>
      <c r="AA379" s="57" t="s">
        <v>5704</v>
      </c>
      <c r="AB379" s="61">
        <v>45463</v>
      </c>
      <c r="AC379" s="61">
        <v>45467</v>
      </c>
      <c r="AD379" s="61">
        <v>45558</v>
      </c>
      <c r="AE379" s="61" t="str">
        <f t="shared" si="50"/>
        <v xml:space="preserve">3 meses </v>
      </c>
      <c r="AF379" s="61">
        <v>45558</v>
      </c>
      <c r="AG379" s="61" t="str">
        <f t="shared" si="45"/>
        <v/>
      </c>
      <c r="AH379" s="61">
        <v>45558</v>
      </c>
      <c r="AI379" s="61" t="str">
        <f t="shared" si="52"/>
        <v xml:space="preserve">3 meses </v>
      </c>
      <c r="AJ379" s="61" t="str">
        <f t="shared" si="56"/>
        <v>Término Ok</v>
      </c>
      <c r="AK379" s="57"/>
      <c r="AL379" s="57"/>
      <c r="AM379" s="56"/>
      <c r="AN379" s="61"/>
    </row>
    <row r="380" spans="1:40">
      <c r="A380" s="58">
        <v>2024</v>
      </c>
      <c r="B380" s="56" t="str">
        <f t="shared" si="54"/>
        <v>351-2024</v>
      </c>
      <c r="C380" s="59">
        <v>111098</v>
      </c>
      <c r="D380" s="59" t="s">
        <v>57</v>
      </c>
      <c r="E380" s="129" t="s">
        <v>5832</v>
      </c>
      <c r="F380" s="129" t="s">
        <v>5833</v>
      </c>
      <c r="G380" s="132" t="s">
        <v>5602</v>
      </c>
      <c r="H380" s="129" t="s">
        <v>1168</v>
      </c>
      <c r="I380" s="57" t="s">
        <v>1169</v>
      </c>
      <c r="J380" s="61"/>
      <c r="K380" s="64"/>
      <c r="L380" s="57" t="s">
        <v>4264</v>
      </c>
      <c r="M380" s="56">
        <v>1978</v>
      </c>
      <c r="N380" s="157">
        <v>22344000</v>
      </c>
      <c r="O380" s="64">
        <v>7448000</v>
      </c>
      <c r="P380" s="64">
        <v>0</v>
      </c>
      <c r="Q380" s="157">
        <f t="shared" si="55"/>
        <v>29792000</v>
      </c>
      <c r="R380" s="64">
        <v>7448000</v>
      </c>
      <c r="S380" s="64"/>
      <c r="T380" s="64"/>
      <c r="U380" s="103">
        <v>5</v>
      </c>
      <c r="V380" s="60" t="s">
        <v>1171</v>
      </c>
      <c r="W380" s="57" t="str">
        <f ca="1">IF(AB380="","En elaboración",IF(AC380="Sin iniciar","Suscrito",IF(AK380="Suspendido",AK380,IF(ISNUMBER(AN380),"Liquidado",IF(ISNUMBER(J380),"Cedido",IF(AN380="No aplica","Terminado (no se liquida)",IF(AJ380="Terminación anticipada",AJ380,IF(AND(AJ380="Terminación anticipada",I380&lt;&gt;"Otro",AN380=""),"Terminado en proceso de liquidación",IF(AND(TODAY()&gt;AH380,I380="Otro",AN380=""),"Terminado en proceso de liquidación",IF(AND(TODAY()&gt;AH380,I380="Orden de compra"),"Terminado (Orden de compra)",IF(TODAY()&gt;AH380,"Terminado (no se liquida)",IF(TODAY()&lt;=AH380,"En ejecución","En elaboración"))))))))))))</f>
        <v>Terminado (no se liquida)</v>
      </c>
      <c r="X380" s="57" t="s">
        <v>5834</v>
      </c>
      <c r="Y380" s="57" t="s">
        <v>5835</v>
      </c>
      <c r="Z380" s="77" t="s">
        <v>5836</v>
      </c>
      <c r="AA380" s="57" t="s">
        <v>5666</v>
      </c>
      <c r="AB380" s="61">
        <v>45464</v>
      </c>
      <c r="AC380" s="61">
        <v>45467</v>
      </c>
      <c r="AD380" s="61">
        <v>45558</v>
      </c>
      <c r="AE380" s="61" t="str">
        <f t="shared" si="50"/>
        <v xml:space="preserve">3 meses </v>
      </c>
      <c r="AF380" s="61">
        <v>45588</v>
      </c>
      <c r="AG380" s="61" t="str">
        <f t="shared" si="45"/>
        <v xml:space="preserve">1 meses </v>
      </c>
      <c r="AH380" s="61">
        <v>45588</v>
      </c>
      <c r="AI380" s="61" t="str">
        <f t="shared" si="52"/>
        <v xml:space="preserve">4 meses </v>
      </c>
      <c r="AJ380" s="61" t="str">
        <f t="shared" si="56"/>
        <v>Término Ok</v>
      </c>
      <c r="AK380" s="57"/>
      <c r="AL380" s="57"/>
      <c r="AM380" s="56"/>
      <c r="AN380" s="61"/>
    </row>
    <row r="381" spans="1:40">
      <c r="A381" s="58">
        <v>2024</v>
      </c>
      <c r="B381" s="56" t="str">
        <f t="shared" si="54"/>
        <v>352-2024</v>
      </c>
      <c r="C381" s="59">
        <v>110891</v>
      </c>
      <c r="D381" s="59" t="s">
        <v>57</v>
      </c>
      <c r="E381" s="129" t="s">
        <v>5837</v>
      </c>
      <c r="F381" s="129" t="s">
        <v>5838</v>
      </c>
      <c r="G381" s="132" t="s">
        <v>5602</v>
      </c>
      <c r="H381" s="129" t="s">
        <v>1168</v>
      </c>
      <c r="I381" s="57" t="s">
        <v>1169</v>
      </c>
      <c r="J381" s="61"/>
      <c r="K381" s="64"/>
      <c r="L381" s="57" t="s">
        <v>5839</v>
      </c>
      <c r="M381" s="56">
        <v>1978</v>
      </c>
      <c r="N381" s="157">
        <v>22344000</v>
      </c>
      <c r="O381" s="64">
        <v>11172000</v>
      </c>
      <c r="P381" s="64">
        <v>0</v>
      </c>
      <c r="Q381" s="157">
        <f t="shared" si="55"/>
        <v>33516000</v>
      </c>
      <c r="R381" s="64">
        <v>7448000</v>
      </c>
      <c r="S381" s="64"/>
      <c r="T381" s="64"/>
      <c r="U381" s="103">
        <v>1</v>
      </c>
      <c r="V381" s="60" t="s">
        <v>1171</v>
      </c>
      <c r="W381" s="57" t="str">
        <f ca="1">IF(AB381="","En elaboración",IF(AC381="Sin iniciar","Suscrito",IF(AK381="Suspendido",AK381,IF(ISNUMBER(AN381),"Liquidado",IF(ISNUMBER(J381),"Cedido",IF(AN381="No aplica","Terminado (no se liquida)",IF(AJ381="Terminación anticipada",AJ381,IF(AND(AJ381="Terminación anticipada",I381&lt;&gt;"Otro",AN381=""),"Terminado en proceso de liquidación",IF(AND(TODAY()&gt;AH381,I381="Otro",AN381=""),"Terminado en proceso de liquidación",IF(AND(TODAY()&gt;AH381,I381="Orden de compra"),"Terminado (Orden de compra)",IF(TODAY()&gt;AH381,"Terminado (no se liquida)",IF(TODAY()&lt;=AH381,"En ejecución","En elaboración"))))))))))))</f>
        <v>Terminado (no se liquida)</v>
      </c>
      <c r="X381" s="57" t="s">
        <v>5840</v>
      </c>
      <c r="Y381" s="57" t="s">
        <v>5841</v>
      </c>
      <c r="Z381" s="77" t="s">
        <v>5842</v>
      </c>
      <c r="AA381" s="57" t="s">
        <v>5843</v>
      </c>
      <c r="AB381" s="61">
        <v>45463</v>
      </c>
      <c r="AC381" s="61">
        <v>45467</v>
      </c>
      <c r="AD381" s="61">
        <v>45558</v>
      </c>
      <c r="AE381" s="61" t="str">
        <f t="shared" si="50"/>
        <v xml:space="preserve">3 meses </v>
      </c>
      <c r="AF381" s="61">
        <v>45604</v>
      </c>
      <c r="AG381" s="61" t="str">
        <f t="shared" si="45"/>
        <v>1 meses 16 días.</v>
      </c>
      <c r="AH381" s="61">
        <v>45604</v>
      </c>
      <c r="AI381" s="61" t="str">
        <f t="shared" si="52"/>
        <v>4 meses 16 días.</v>
      </c>
      <c r="AJ381" s="61" t="str">
        <f t="shared" si="56"/>
        <v>Término Ok</v>
      </c>
      <c r="AK381" s="57"/>
      <c r="AL381" s="57"/>
      <c r="AM381" s="56"/>
      <c r="AN381" s="61"/>
    </row>
    <row r="382" spans="1:40">
      <c r="A382" s="58">
        <v>2024</v>
      </c>
      <c r="B382" s="56" t="str">
        <f t="shared" si="54"/>
        <v>353-2024</v>
      </c>
      <c r="C382" s="59">
        <v>110895</v>
      </c>
      <c r="D382" s="59" t="s">
        <v>57</v>
      </c>
      <c r="E382" s="129" t="s">
        <v>5844</v>
      </c>
      <c r="F382" s="129" t="s">
        <v>5845</v>
      </c>
      <c r="G382" s="132" t="s">
        <v>5602</v>
      </c>
      <c r="H382" s="129" t="s">
        <v>1168</v>
      </c>
      <c r="I382" s="57" t="s">
        <v>1169</v>
      </c>
      <c r="J382" s="61"/>
      <c r="K382" s="64"/>
      <c r="L382" s="57" t="s">
        <v>3422</v>
      </c>
      <c r="M382" s="56">
        <v>1999</v>
      </c>
      <c r="N382" s="157">
        <v>22344000</v>
      </c>
      <c r="O382" s="64">
        <v>0</v>
      </c>
      <c r="P382" s="64">
        <v>0</v>
      </c>
      <c r="Q382" s="157">
        <f t="shared" si="55"/>
        <v>22344000</v>
      </c>
      <c r="R382" s="64">
        <v>7448000</v>
      </c>
      <c r="S382" s="64"/>
      <c r="T382" s="64"/>
      <c r="U382" s="103">
        <v>3</v>
      </c>
      <c r="V382" s="60" t="s">
        <v>1171</v>
      </c>
      <c r="W382" s="57" t="str">
        <f ca="1">IF(AB382="","En elaboración",IF(AC382="Sin iniciar","Suscrito",IF(AK382="Suspendido",AK382,IF(ISNUMBER(AN382),"Liquidado",IF(ISNUMBER(J382),"Cedido",IF(AN382="No aplica","Terminado (no se liquida)",IF(AJ382="Terminación anticipada",AJ382,IF(AND(AJ382="Terminación anticipada",I382&lt;&gt;"Otro",AN382=""),"Terminado en proceso de liquidación",IF(AND(TODAY()&gt;AH382,I382="Otro",AN382=""),"Terminado en proceso de liquidación",IF(AND(TODAY()&gt;AH382,I382="Orden de compra"),"Terminado (Orden de compra)",IF(TODAY()&gt;AH382,"Terminado (no se liquida)",IF(TODAY()&lt;=AH382,"En ejecución","En elaboración"))))))))))))</f>
        <v>Terminado (no se liquida)</v>
      </c>
      <c r="X382" s="122" t="s">
        <v>5846</v>
      </c>
      <c r="Y382" s="57" t="s">
        <v>5847</v>
      </c>
      <c r="Z382" s="77" t="s">
        <v>5848</v>
      </c>
      <c r="AA382" s="57" t="s">
        <v>5680</v>
      </c>
      <c r="AB382" s="61">
        <v>45463</v>
      </c>
      <c r="AC382" s="61">
        <v>45467</v>
      </c>
      <c r="AD382" s="61">
        <v>45558</v>
      </c>
      <c r="AE382" s="61" t="str">
        <f t="shared" si="50"/>
        <v xml:space="preserve">3 meses </v>
      </c>
      <c r="AF382" s="61">
        <v>45588</v>
      </c>
      <c r="AG382" s="61" t="str">
        <f t="shared" si="45"/>
        <v xml:space="preserve">1 meses </v>
      </c>
      <c r="AH382" s="61">
        <v>45588</v>
      </c>
      <c r="AI382" s="61" t="str">
        <f t="shared" ref="AI382:AI388" si="57">IF(AC382="Sin iniciar","",IF(DATEDIF(AC382,AH382+1-AM382,"y")=0,"",DATEDIF(AC382,AH382+1-AM382,"y")&amp;" años ")&amp;IF(DATEDIF(AC382,AH382+1-AM382,"ym")=0,"",DATEDIF(AC382,AH382+1-AM382,"ym")&amp;" meses ")&amp;IF(DATEDIF(AC382,AH382+1-AM382,"md")=0,"",DATEDIF(AC382,AH382+1-AM382,"md")&amp;" días."))</f>
        <v xml:space="preserve">4 meses </v>
      </c>
      <c r="AJ382" s="61" t="str">
        <f t="shared" si="56"/>
        <v>Término Ok</v>
      </c>
      <c r="AK382" s="57"/>
      <c r="AL382" s="57"/>
      <c r="AM382" s="56"/>
      <c r="AN382" s="61"/>
    </row>
    <row r="383" spans="1:40">
      <c r="A383" s="58">
        <v>2024</v>
      </c>
      <c r="B383" s="56" t="str">
        <f t="shared" si="54"/>
        <v>354-2024</v>
      </c>
      <c r="C383" s="59">
        <v>111086</v>
      </c>
      <c r="D383" s="59" t="s">
        <v>57</v>
      </c>
      <c r="E383" s="129" t="s">
        <v>5849</v>
      </c>
      <c r="F383" s="129" t="s">
        <v>5850</v>
      </c>
      <c r="G383" s="132" t="s">
        <v>5602</v>
      </c>
      <c r="H383" s="129" t="s">
        <v>1168</v>
      </c>
      <c r="I383" s="57" t="s">
        <v>1211</v>
      </c>
      <c r="J383" s="61"/>
      <c r="K383" s="64"/>
      <c r="L383" s="57" t="s">
        <v>3244</v>
      </c>
      <c r="M383" s="56">
        <v>1978</v>
      </c>
      <c r="N383" s="157">
        <v>13098000</v>
      </c>
      <c r="O383" s="64">
        <v>6549000</v>
      </c>
      <c r="P383" s="64">
        <v>0</v>
      </c>
      <c r="Q383" s="157">
        <f t="shared" si="55"/>
        <v>19647000</v>
      </c>
      <c r="R383" s="64">
        <v>4366000</v>
      </c>
      <c r="S383" s="124"/>
      <c r="T383" s="64"/>
      <c r="U383" s="103">
        <v>1</v>
      </c>
      <c r="V383" s="60" t="s">
        <v>1171</v>
      </c>
      <c r="W383" s="57" t="str">
        <f ca="1">IF(AB383="","En elaboración",IF(AC383="Sin iniciar","Suscrito",IF(AK383="Suspendido",AK383,IF(ISNUMBER(AN383),"Liquidado",IF(ISNUMBER(J383),"Cedido",IF(AN383="No aplica","Terminado (no se liquida)",IF(AJ383="Terminación anticipada",AJ383,IF(AND(AJ383="Terminación anticipada",I383&lt;&gt;"Otro",AN383=""),"Terminado en proceso de liquidación",IF(AND(TODAY()&gt;AH383,I383="Otro",AN383=""),"Terminado en proceso de liquidación",IF(AND(TODAY()&gt;AH383,I383="Orden de compra"),"Terminado (Orden de compra)",IF(TODAY()&gt;AH383,"Terminado (no se liquida)",IF(TODAY()&lt;=AH383,"En ejecución","En elaboración"))))))))))))</f>
        <v>Terminado (no se liquida)</v>
      </c>
      <c r="X383" s="57" t="s">
        <v>5851</v>
      </c>
      <c r="Y383" s="57" t="s">
        <v>5228</v>
      </c>
      <c r="Z383" s="77" t="s">
        <v>5852</v>
      </c>
      <c r="AA383" s="57" t="s">
        <v>72</v>
      </c>
      <c r="AB383" s="61">
        <v>45464</v>
      </c>
      <c r="AC383" s="61">
        <v>45468</v>
      </c>
      <c r="AD383" s="61">
        <v>45559</v>
      </c>
      <c r="AE383" s="61" t="str">
        <f t="shared" si="50"/>
        <v xml:space="preserve">3 meses </v>
      </c>
      <c r="AF383" s="61">
        <v>45605</v>
      </c>
      <c r="AG383" s="61" t="str">
        <f t="shared" si="45"/>
        <v>1 meses 16 días.</v>
      </c>
      <c r="AH383" s="61">
        <v>45605</v>
      </c>
      <c r="AI383" s="61" t="str">
        <f t="shared" si="57"/>
        <v>4 meses 16 días.</v>
      </c>
      <c r="AJ383" s="61" t="str">
        <f t="shared" si="56"/>
        <v>Término Ok</v>
      </c>
      <c r="AK383" s="57"/>
      <c r="AL383" s="57"/>
      <c r="AM383" s="56"/>
      <c r="AN383" s="61"/>
    </row>
    <row r="384" spans="1:40">
      <c r="A384" s="58">
        <v>2024</v>
      </c>
      <c r="B384" s="56" t="str">
        <f t="shared" si="54"/>
        <v>355-2024</v>
      </c>
      <c r="C384" s="59">
        <v>110876</v>
      </c>
      <c r="D384" s="59" t="s">
        <v>57</v>
      </c>
      <c r="E384" s="129" t="s">
        <v>5853</v>
      </c>
      <c r="F384" s="129" t="s">
        <v>5854</v>
      </c>
      <c r="G384" s="132" t="s">
        <v>5602</v>
      </c>
      <c r="H384" s="129" t="s">
        <v>1168</v>
      </c>
      <c r="I384" s="57" t="s">
        <v>1169</v>
      </c>
      <c r="J384" s="61"/>
      <c r="K384" s="64"/>
      <c r="L384" s="57" t="s">
        <v>5216</v>
      </c>
      <c r="M384" s="56">
        <v>1953</v>
      </c>
      <c r="N384" s="157">
        <v>16377000</v>
      </c>
      <c r="O384" s="64">
        <v>5459000</v>
      </c>
      <c r="P384" s="64">
        <v>0</v>
      </c>
      <c r="Q384" s="157">
        <f t="shared" si="55"/>
        <v>21836000</v>
      </c>
      <c r="R384" s="64">
        <v>5459000</v>
      </c>
      <c r="S384" s="64"/>
      <c r="T384" s="64"/>
      <c r="U384" s="103">
        <v>3</v>
      </c>
      <c r="V384" s="60" t="s">
        <v>1171</v>
      </c>
      <c r="W384" s="57" t="str">
        <f ca="1">IF(AB384="","En elaboración",IF(AC384="Sin iniciar","Suscrito",IF(AK384="Suspendido",AK384,IF(ISNUMBER(AN384),"Liquidado",IF(ISNUMBER(J384),"Cedido",IF(AN384="No aplica","Terminado (no se liquida)",IF(AJ384="Terminación anticipada",AJ384,IF(AND(AJ384="Terminación anticipada",I384&lt;&gt;"Otro",AN384=""),"Terminado en proceso de liquidación",IF(AND(TODAY()&gt;AH384,I384="Otro",AN384=""),"Terminado en proceso de liquidación",IF(AND(TODAY()&gt;AH384,I384="Orden de compra"),"Terminado (Orden de compra)",IF(TODAY()&gt;AH384,"Terminado (no se liquida)",IF(TODAY()&lt;=AH384,"En ejecución","En elaboración"))))))))))))</f>
        <v>Terminado (no se liquida)</v>
      </c>
      <c r="X384" s="57" t="s">
        <v>5855</v>
      </c>
      <c r="Y384" s="57" t="s">
        <v>1942</v>
      </c>
      <c r="Z384" s="77" t="s">
        <v>5856</v>
      </c>
      <c r="AA384" s="57" t="s">
        <v>5735</v>
      </c>
      <c r="AB384" s="61">
        <v>45464</v>
      </c>
      <c r="AC384" s="61">
        <v>45469</v>
      </c>
      <c r="AD384" s="61">
        <v>45560</v>
      </c>
      <c r="AE384" s="61" t="str">
        <f t="shared" si="50"/>
        <v xml:space="preserve">3 meses </v>
      </c>
      <c r="AF384" s="61">
        <v>45590</v>
      </c>
      <c r="AG384" s="61" t="str">
        <f t="shared" ref="AG384:AG447" si="58">IF(AD384="Sin iniciar","",IF(DATEDIF(AD384,AF384-AM384,"y")=0,"",DATEDIF(AD384,AF384-AM384,"y")&amp;" años ")&amp;IF(DATEDIF(AD384,AF384-AM384,"ym")=0,"",DATEDIF(AD384,AF384-AM384,"ym")&amp;" meses ")&amp;IF(DATEDIF(AD384,AF384-AM384,"md")=0,"",DATEDIF(AD384,AF384-AM384,"md")&amp;" días."))</f>
        <v xml:space="preserve">1 meses </v>
      </c>
      <c r="AH384" s="61">
        <v>45590</v>
      </c>
      <c r="AI384" s="61" t="str">
        <f t="shared" si="57"/>
        <v xml:space="preserve">4 meses </v>
      </c>
      <c r="AJ384" s="61" t="str">
        <f t="shared" si="56"/>
        <v>Término Ok</v>
      </c>
      <c r="AK384" s="57"/>
      <c r="AL384" s="57"/>
      <c r="AM384" s="56"/>
      <c r="AN384" s="61"/>
    </row>
    <row r="385" spans="1:40">
      <c r="A385" s="58">
        <v>2024</v>
      </c>
      <c r="B385" s="56" t="str">
        <f t="shared" si="54"/>
        <v>356-2024</v>
      </c>
      <c r="C385" s="59">
        <v>110876</v>
      </c>
      <c r="D385" s="59" t="s">
        <v>57</v>
      </c>
      <c r="E385" s="129" t="s">
        <v>5857</v>
      </c>
      <c r="F385" s="129" t="s">
        <v>5858</v>
      </c>
      <c r="G385" s="132" t="s">
        <v>5602</v>
      </c>
      <c r="H385" s="129" t="s">
        <v>1168</v>
      </c>
      <c r="I385" s="57" t="s">
        <v>1169</v>
      </c>
      <c r="J385" s="61"/>
      <c r="K385" s="64"/>
      <c r="L385" s="57" t="s">
        <v>5203</v>
      </c>
      <c r="M385" s="56">
        <v>1953</v>
      </c>
      <c r="N385" s="157">
        <v>16377000</v>
      </c>
      <c r="O385" s="64">
        <v>5459000</v>
      </c>
      <c r="P385" s="64">
        <v>0</v>
      </c>
      <c r="Q385" s="157">
        <f t="shared" si="55"/>
        <v>21836000</v>
      </c>
      <c r="R385" s="64">
        <v>5459000</v>
      </c>
      <c r="S385" s="64"/>
      <c r="T385" s="64"/>
      <c r="U385" s="103">
        <v>3</v>
      </c>
      <c r="V385" s="60" t="s">
        <v>1171</v>
      </c>
      <c r="W385" s="57" t="str">
        <f ca="1">IF(AB385="","En elaboración",IF(AC385="Sin iniciar","Suscrito",IF(AK385="Suspendido",AK385,IF(ISNUMBER(AN385),"Liquidado",IF(ISNUMBER(J385),"Cedido",IF(AN385="No aplica","Terminado (no se liquida)",IF(AJ385="Terminación anticipada",AJ385,IF(AND(AJ385="Terminación anticipada",I385&lt;&gt;"Otro",AN385=""),"Terminado en proceso de liquidación",IF(AND(TODAY()&gt;AH385,I385="Otro",AN385=""),"Terminado en proceso de liquidación",IF(AND(TODAY()&gt;AH385,I385="Orden de compra"),"Terminado (Orden de compra)",IF(TODAY()&gt;AH385,"Terminado (no se liquida)",IF(TODAY()&lt;=AH385,"En ejecución","En elaboración"))))))))))))</f>
        <v>Terminado (no se liquida)</v>
      </c>
      <c r="X385" s="57" t="s">
        <v>5859</v>
      </c>
      <c r="Y385" s="57" t="s">
        <v>1942</v>
      </c>
      <c r="Z385" s="77" t="s">
        <v>5860</v>
      </c>
      <c r="AA385" s="57" t="s">
        <v>5735</v>
      </c>
      <c r="AB385" s="61">
        <v>45464</v>
      </c>
      <c r="AC385" s="61">
        <v>45470</v>
      </c>
      <c r="AD385" s="61">
        <v>45561</v>
      </c>
      <c r="AE385" s="61" t="str">
        <f t="shared" si="50"/>
        <v xml:space="preserve">3 meses </v>
      </c>
      <c r="AF385" s="61">
        <v>45591</v>
      </c>
      <c r="AG385" s="61" t="str">
        <f t="shared" si="58"/>
        <v xml:space="preserve">1 meses </v>
      </c>
      <c r="AH385" s="61">
        <v>45591</v>
      </c>
      <c r="AI385" s="61" t="str">
        <f t="shared" si="57"/>
        <v xml:space="preserve">4 meses </v>
      </c>
      <c r="AJ385" s="61" t="str">
        <f t="shared" si="56"/>
        <v>Término Ok</v>
      </c>
      <c r="AK385" s="57"/>
      <c r="AL385" s="57"/>
      <c r="AM385" s="56"/>
      <c r="AN385" s="61"/>
    </row>
    <row r="386" spans="1:40">
      <c r="A386" s="58">
        <v>2024</v>
      </c>
      <c r="B386" s="56" t="str">
        <f t="shared" si="54"/>
        <v>357-2024</v>
      </c>
      <c r="C386" s="59">
        <v>111546</v>
      </c>
      <c r="D386" s="59" t="s">
        <v>57</v>
      </c>
      <c r="E386" s="129" t="s">
        <v>5861</v>
      </c>
      <c r="F386" s="129" t="s">
        <v>5862</v>
      </c>
      <c r="G386" s="132" t="s">
        <v>5602</v>
      </c>
      <c r="H386" s="129" t="s">
        <v>1168</v>
      </c>
      <c r="I386" s="57" t="s">
        <v>1169</v>
      </c>
      <c r="J386" s="61"/>
      <c r="K386" s="64"/>
      <c r="L386" s="57" t="s">
        <v>3322</v>
      </c>
      <c r="M386" s="56">
        <v>1979</v>
      </c>
      <c r="N386" s="157">
        <v>22344000</v>
      </c>
      <c r="O386" s="64">
        <v>7448000</v>
      </c>
      <c r="P386" s="64">
        <v>0</v>
      </c>
      <c r="Q386" s="157">
        <f t="shared" si="55"/>
        <v>29792000</v>
      </c>
      <c r="R386" s="64">
        <v>7448000</v>
      </c>
      <c r="S386" s="64"/>
      <c r="T386" s="64"/>
      <c r="U386" s="103">
        <v>5</v>
      </c>
      <c r="V386" s="60" t="s">
        <v>1171</v>
      </c>
      <c r="W386" s="57" t="str">
        <f ca="1">IF(AB386="","En elaboración",IF(AC386="Sin iniciar","Suscrito",IF(AK386="Suspendido",AK386,IF(ISNUMBER(AN386),"Liquidado",IF(ISNUMBER(J386),"Cedido",IF(AN386="No aplica","Terminado (no se liquida)",IF(AJ386="Terminación anticipada",AJ386,IF(AND(AJ386="Terminación anticipada",I386&lt;&gt;"Otro",AN386=""),"Terminado en proceso de liquidación",IF(AND(TODAY()&gt;AH386,I386="Otro",AN386=""),"Terminado en proceso de liquidación",IF(AND(TODAY()&gt;AH386,I386="Orden de compra"),"Terminado (Orden de compra)",IF(TODAY()&gt;AH386,"Terminado (no se liquida)",IF(TODAY()&lt;=AH386,"En ejecución","En elaboración"))))))))))))</f>
        <v>Terminado (no se liquida)</v>
      </c>
      <c r="X386" s="57" t="s">
        <v>5863</v>
      </c>
      <c r="Y386" s="57" t="s">
        <v>3323</v>
      </c>
      <c r="Z386" s="77" t="s">
        <v>5864</v>
      </c>
      <c r="AA386" s="57" t="s">
        <v>5631</v>
      </c>
      <c r="AB386" s="61">
        <v>45467</v>
      </c>
      <c r="AC386" s="61">
        <v>45468</v>
      </c>
      <c r="AD386" s="61">
        <v>45559</v>
      </c>
      <c r="AE386" s="61" t="str">
        <f t="shared" si="50"/>
        <v xml:space="preserve">3 meses </v>
      </c>
      <c r="AF386" s="61">
        <v>45589</v>
      </c>
      <c r="AG386" s="61" t="str">
        <f t="shared" si="58"/>
        <v xml:space="preserve">1 meses </v>
      </c>
      <c r="AH386" s="61">
        <v>45589</v>
      </c>
      <c r="AI386" s="61" t="str">
        <f t="shared" si="57"/>
        <v xml:space="preserve">4 meses </v>
      </c>
      <c r="AJ386" s="61" t="str">
        <f t="shared" si="56"/>
        <v>Término Ok</v>
      </c>
      <c r="AK386" s="57"/>
      <c r="AL386" s="57"/>
      <c r="AM386" s="56"/>
      <c r="AN386" s="61"/>
    </row>
    <row r="387" spans="1:40">
      <c r="A387" s="58">
        <v>2024</v>
      </c>
      <c r="B387" s="56" t="str">
        <f t="shared" si="54"/>
        <v>358-2024</v>
      </c>
      <c r="C387" s="59">
        <v>110516</v>
      </c>
      <c r="D387" s="59" t="s">
        <v>57</v>
      </c>
      <c r="E387" s="129" t="s">
        <v>5865</v>
      </c>
      <c r="F387" s="129" t="s">
        <v>5866</v>
      </c>
      <c r="G387" s="132" t="s">
        <v>5602</v>
      </c>
      <c r="H387" s="129" t="s">
        <v>1168</v>
      </c>
      <c r="I387" s="57" t="s">
        <v>1169</v>
      </c>
      <c r="J387" s="61"/>
      <c r="K387" s="64"/>
      <c r="L387" s="57" t="s">
        <v>5867</v>
      </c>
      <c r="M387" s="56">
        <v>1978</v>
      </c>
      <c r="N387" s="157">
        <v>22344000</v>
      </c>
      <c r="O387" s="64">
        <v>0</v>
      </c>
      <c r="P387" s="64">
        <v>0</v>
      </c>
      <c r="Q387" s="157">
        <f t="shared" si="55"/>
        <v>22344000</v>
      </c>
      <c r="R387" s="64">
        <v>7448000</v>
      </c>
      <c r="S387" s="64"/>
      <c r="T387" s="64"/>
      <c r="U387" s="103">
        <v>1</v>
      </c>
      <c r="V387" s="60" t="s">
        <v>1171</v>
      </c>
      <c r="W387" s="57" t="str">
        <f ca="1">IF(AB387="","En elaboración",IF(AC387="Sin iniciar","Suscrito",IF(AK387="Suspendido",AK387,IF(ISNUMBER(AN387),"Liquidado",IF(ISNUMBER(J387),"Cedido",IF(AN387="No aplica","Terminado (no se liquida)",IF(AJ387="Terminación anticipada",AJ387,IF(AND(AJ387="Terminación anticipada",I387&lt;&gt;"Otro",AN387=""),"Terminado en proceso de liquidación",IF(AND(TODAY()&gt;AH387,I387="Otro",AN387=""),"Terminado en proceso de liquidación",IF(AND(TODAY()&gt;AH387,I387="Orden de compra"),"Terminado (Orden de compra)",IF(TODAY()&gt;AH387,"Terminado (no se liquida)",IF(TODAY()&lt;=AH387,"En ejecución","En elaboración"))))))))))))</f>
        <v>Terminado (no se liquida)</v>
      </c>
      <c r="X387" s="57"/>
      <c r="Y387" s="57" t="s">
        <v>3055</v>
      </c>
      <c r="Z387" s="77" t="s">
        <v>5868</v>
      </c>
      <c r="AA387" s="57" t="s">
        <v>5688</v>
      </c>
      <c r="AB387" s="61">
        <v>45464</v>
      </c>
      <c r="AC387" s="61">
        <v>45475</v>
      </c>
      <c r="AD387" s="61">
        <v>45566</v>
      </c>
      <c r="AE387" s="61" t="str">
        <f t="shared" si="50"/>
        <v xml:space="preserve">3 meses </v>
      </c>
      <c r="AF387" s="61">
        <v>45566</v>
      </c>
      <c r="AG387" s="61" t="str">
        <f t="shared" si="58"/>
        <v/>
      </c>
      <c r="AH387" s="61">
        <v>45566</v>
      </c>
      <c r="AI387" s="61" t="str">
        <f t="shared" si="57"/>
        <v xml:space="preserve">3 meses </v>
      </c>
      <c r="AJ387" s="61" t="str">
        <f t="shared" si="56"/>
        <v>Término Ok</v>
      </c>
      <c r="AK387" s="57"/>
      <c r="AL387" s="57"/>
      <c r="AM387" s="56"/>
      <c r="AN387" s="61"/>
    </row>
    <row r="388" spans="1:40">
      <c r="A388" s="58">
        <v>2024</v>
      </c>
      <c r="B388" s="56" t="str">
        <f t="shared" si="54"/>
        <v>359-2024</v>
      </c>
      <c r="C388" s="59">
        <v>111079</v>
      </c>
      <c r="D388" s="59" t="s">
        <v>57</v>
      </c>
      <c r="E388" s="129" t="s">
        <v>5869</v>
      </c>
      <c r="F388" s="129" t="s">
        <v>5870</v>
      </c>
      <c r="G388" s="132" t="s">
        <v>5602</v>
      </c>
      <c r="H388" s="129" t="s">
        <v>1168</v>
      </c>
      <c r="I388" s="57" t="s">
        <v>1169</v>
      </c>
      <c r="J388" s="61"/>
      <c r="K388" s="64"/>
      <c r="L388" s="57" t="s">
        <v>5871</v>
      </c>
      <c r="M388" s="56">
        <v>1978</v>
      </c>
      <c r="N388" s="157">
        <v>16377000</v>
      </c>
      <c r="O388" s="64">
        <v>0</v>
      </c>
      <c r="P388" s="64">
        <v>0</v>
      </c>
      <c r="Q388" s="157">
        <f t="shared" si="55"/>
        <v>16377000</v>
      </c>
      <c r="R388" s="64">
        <v>5459000</v>
      </c>
      <c r="S388" s="64"/>
      <c r="T388" s="64"/>
      <c r="U388" s="103">
        <v>1</v>
      </c>
      <c r="V388" s="60" t="s">
        <v>1171</v>
      </c>
      <c r="W388" s="57" t="str">
        <f ca="1">IF(AB388="","En elaboración",IF(AC388="Sin iniciar","Suscrito",IF(AK388="Suspendido",AK388,IF(ISNUMBER(AN388),"Liquidado",IF(ISNUMBER(J388),"Cedido",IF(AN388="No aplica","Terminado (no se liquida)",IF(AJ388="Terminación anticipada",AJ388,IF(AND(AJ388="Terminación anticipada",I388&lt;&gt;"Otro",AN388=""),"Terminado en proceso de liquidación",IF(AND(TODAY()&gt;AH388,I388="Otro",AN388=""),"Terminado en proceso de liquidación",IF(AND(TODAY()&gt;AH388,I388="Orden de compra"),"Terminado (Orden de compra)",IF(TODAY()&gt;AH388,"Terminado (no se liquida)",IF(TODAY()&lt;=AH388,"En ejecución","En elaboración"))))))))))))</f>
        <v>Terminado (no se liquida)</v>
      </c>
      <c r="X388" s="57"/>
      <c r="Y388" s="57" t="s">
        <v>5872</v>
      </c>
      <c r="Z388" s="77" t="s">
        <v>5873</v>
      </c>
      <c r="AA388" s="57" t="s">
        <v>5874</v>
      </c>
      <c r="AB388" s="61">
        <v>45467</v>
      </c>
      <c r="AC388" s="61">
        <v>45469</v>
      </c>
      <c r="AD388" s="61">
        <v>45560</v>
      </c>
      <c r="AE388" s="61" t="str">
        <f t="shared" si="50"/>
        <v xml:space="preserve">3 meses </v>
      </c>
      <c r="AF388" s="61">
        <v>45560</v>
      </c>
      <c r="AG388" s="61" t="str">
        <f t="shared" si="58"/>
        <v/>
      </c>
      <c r="AH388" s="61">
        <v>45560</v>
      </c>
      <c r="AI388" s="61" t="str">
        <f t="shared" si="57"/>
        <v xml:space="preserve">3 meses </v>
      </c>
      <c r="AJ388" s="61" t="str">
        <f t="shared" si="56"/>
        <v>Término Ok</v>
      </c>
      <c r="AK388" s="57"/>
      <c r="AL388" s="57"/>
      <c r="AM388" s="56"/>
      <c r="AN388" s="61"/>
    </row>
    <row r="389" spans="1:40">
      <c r="A389" s="58">
        <v>2024</v>
      </c>
      <c r="B389" s="56" t="str">
        <f t="shared" si="54"/>
        <v>360-2024</v>
      </c>
      <c r="C389" s="59">
        <v>110880</v>
      </c>
      <c r="D389" s="59" t="s">
        <v>57</v>
      </c>
      <c r="E389" s="129" t="s">
        <v>5875</v>
      </c>
      <c r="F389" s="129" t="s">
        <v>5876</v>
      </c>
      <c r="G389" s="132" t="s">
        <v>5602</v>
      </c>
      <c r="H389" s="129" t="s">
        <v>1168</v>
      </c>
      <c r="I389" s="57" t="s">
        <v>1169</v>
      </c>
      <c r="J389" s="61"/>
      <c r="K389" s="64"/>
      <c r="L389" s="57" t="s">
        <v>2116</v>
      </c>
      <c r="M389" s="56">
        <v>1978</v>
      </c>
      <c r="N389" s="157">
        <v>22344000</v>
      </c>
      <c r="O389" s="57"/>
      <c r="P389" s="57"/>
      <c r="Q389" s="157">
        <f t="shared" si="55"/>
        <v>22344000</v>
      </c>
      <c r="R389" s="64">
        <v>7448000</v>
      </c>
      <c r="S389" s="57"/>
      <c r="T389" s="57"/>
      <c r="U389" s="103">
        <v>1</v>
      </c>
      <c r="V389" s="60" t="s">
        <v>1171</v>
      </c>
      <c r="W389" s="57" t="str">
        <f ca="1">IF(AB389="","En elaboración",IF(AC389="Sin iniciar","Suscrito",IF(AK389="Suspendido",AK389,IF(ISNUMBER(AN389),"Liquidado",IF(ISNUMBER(J389),"Cedido",IF(AN389="No aplica","Terminado (no se liquida)",IF(AJ389="Terminación anticipada",AJ389,IF(AND(AJ389="Terminación anticipada",I389&lt;&gt;"Otro",AN389=""),"Terminado en proceso de liquidación",IF(AND(TODAY()&gt;AH389,I389="Otro",AN389=""),"Terminado en proceso de liquidación",IF(AND(TODAY()&gt;AH389,I389="Orden de compra"),"Terminado (Orden de compra)",IF(TODAY()&gt;AH389,"Terminado (no se liquida)",IF(TODAY()&lt;=AH389,"En ejecución","En elaboración"))))))))))))</f>
        <v>Terminado (no se liquida)</v>
      </c>
      <c r="X389" s="57"/>
      <c r="Y389" s="125" t="s">
        <v>5877</v>
      </c>
      <c r="Z389" s="77" t="s">
        <v>5878</v>
      </c>
      <c r="AA389" s="57" t="s">
        <v>5879</v>
      </c>
      <c r="AB389" s="61">
        <v>45467</v>
      </c>
      <c r="AC389" s="61">
        <v>45469</v>
      </c>
      <c r="AD389" s="61">
        <v>45560</v>
      </c>
      <c r="AE389" s="57" t="s">
        <v>5880</v>
      </c>
      <c r="AF389" s="61">
        <v>45560</v>
      </c>
      <c r="AG389" s="61" t="str">
        <f t="shared" si="58"/>
        <v/>
      </c>
      <c r="AH389" s="61">
        <v>45560</v>
      </c>
      <c r="AI389" s="57" t="s">
        <v>5880</v>
      </c>
      <c r="AJ389" s="61" t="str">
        <f t="shared" si="56"/>
        <v>Término Ok</v>
      </c>
      <c r="AK389" s="57"/>
      <c r="AL389" s="57"/>
      <c r="AM389" s="57"/>
      <c r="AN389" s="57"/>
    </row>
    <row r="390" spans="1:40">
      <c r="A390" s="58">
        <v>2024</v>
      </c>
      <c r="B390" s="56" t="str">
        <f t="shared" si="54"/>
        <v>361-2024</v>
      </c>
      <c r="C390" s="59">
        <v>111541</v>
      </c>
      <c r="D390" s="59" t="s">
        <v>57</v>
      </c>
      <c r="E390" s="129" t="s">
        <v>5881</v>
      </c>
      <c r="F390" s="129" t="s">
        <v>5882</v>
      </c>
      <c r="G390" s="132" t="s">
        <v>5602</v>
      </c>
      <c r="H390" s="129" t="s">
        <v>1168</v>
      </c>
      <c r="I390" s="57" t="s">
        <v>1169</v>
      </c>
      <c r="J390" s="61"/>
      <c r="K390" s="64"/>
      <c r="L390" s="57" t="s">
        <v>3535</v>
      </c>
      <c r="M390" s="56">
        <v>1978</v>
      </c>
      <c r="N390" s="157">
        <v>22344000</v>
      </c>
      <c r="O390" s="64">
        <v>11172000</v>
      </c>
      <c r="P390" s="64">
        <v>0</v>
      </c>
      <c r="Q390" s="157">
        <f t="shared" si="55"/>
        <v>33516000</v>
      </c>
      <c r="R390" s="64">
        <v>7448000</v>
      </c>
      <c r="S390" s="64"/>
      <c r="T390" s="64"/>
      <c r="U390" s="103">
        <v>3</v>
      </c>
      <c r="V390" s="60" t="s">
        <v>1171</v>
      </c>
      <c r="W390" s="57" t="str">
        <f ca="1">IF(AB390="","En elaboración",IF(AC390="Sin iniciar","Suscrito",IF(AK390="Suspendido",AK390,IF(ISNUMBER(AN390),"Liquidado",IF(ISNUMBER(J390),"Cedido",IF(AN390="No aplica","Terminado (no se liquida)",IF(AJ390="Terminación anticipada",AJ390,IF(AND(AJ390="Terminación anticipada",I390&lt;&gt;"Otro",AN390=""),"Terminado en proceso de liquidación",IF(AND(TODAY()&gt;AH390,I390="Otro",AN390=""),"Terminado en proceso de liquidación",IF(AND(TODAY()&gt;AH390,I390="Orden de compra"),"Terminado (Orden de compra)",IF(TODAY()&gt;AH390,"Terminado (no se liquida)",IF(TODAY()&lt;=AH390,"En ejecución","En elaboración"))))))))))))</f>
        <v>Terminado (no se liquida)</v>
      </c>
      <c r="X390" s="57" t="s">
        <v>5883</v>
      </c>
      <c r="Y390" s="125" t="s">
        <v>5233</v>
      </c>
      <c r="Z390" s="77" t="s">
        <v>5884</v>
      </c>
      <c r="AA390" s="57" t="s">
        <v>104</v>
      </c>
      <c r="AB390" s="61">
        <v>45467</v>
      </c>
      <c r="AC390" s="61">
        <v>45470</v>
      </c>
      <c r="AD390" s="61">
        <v>45561</v>
      </c>
      <c r="AE390" s="57" t="s">
        <v>5880</v>
      </c>
      <c r="AF390" s="61">
        <v>45607</v>
      </c>
      <c r="AG390" s="61" t="str">
        <f t="shared" si="58"/>
        <v>1 meses 16 días.</v>
      </c>
      <c r="AH390" s="61">
        <v>45607</v>
      </c>
      <c r="AI390" s="61" t="str">
        <f>IF(AC390="Sin iniciar","",IF(DATEDIF(AC390,AH390+1-AM390,"y")=0,"",DATEDIF(AC390,AH390+1-AM390,"y")&amp;" años ")&amp;IF(DATEDIF(AC390,AH390+1-AM390,"ym")=0,"",DATEDIF(AC390,AH390+1-AM390,"ym")&amp;" meses ")&amp;IF(DATEDIF(AC390,AH390+1-AM390,"md")=0,"",DATEDIF(AC390,AH390+1-AM390,"md")&amp;" días."))</f>
        <v>4 meses 16 días.</v>
      </c>
      <c r="AJ390" s="61" t="str">
        <f t="shared" si="56"/>
        <v>Término Ok</v>
      </c>
      <c r="AK390" s="57"/>
      <c r="AL390" s="57"/>
      <c r="AM390" s="56"/>
      <c r="AN390" s="61"/>
    </row>
    <row r="391" spans="1:40">
      <c r="A391" s="56">
        <v>2024</v>
      </c>
      <c r="B391" s="56" t="str">
        <f t="shared" si="54"/>
        <v>362-2024</v>
      </c>
      <c r="C391" s="56">
        <v>110925</v>
      </c>
      <c r="D391" s="56" t="s">
        <v>57</v>
      </c>
      <c r="E391" s="57" t="s">
        <v>5885</v>
      </c>
      <c r="F391" s="57" t="s">
        <v>5886</v>
      </c>
      <c r="G391" s="63" t="s">
        <v>5602</v>
      </c>
      <c r="H391" s="57" t="s">
        <v>1168</v>
      </c>
      <c r="I391" s="57" t="s">
        <v>1211</v>
      </c>
      <c r="J391" s="61"/>
      <c r="K391" s="64"/>
      <c r="L391" s="57" t="s">
        <v>1212</v>
      </c>
      <c r="M391" s="56">
        <v>1979</v>
      </c>
      <c r="N391" s="157">
        <v>8649000</v>
      </c>
      <c r="O391" s="64">
        <v>2883000</v>
      </c>
      <c r="P391" s="64">
        <v>0</v>
      </c>
      <c r="Q391" s="157">
        <f t="shared" si="55"/>
        <v>11532000</v>
      </c>
      <c r="R391" s="64">
        <v>2833000</v>
      </c>
      <c r="S391" s="64"/>
      <c r="T391" s="64"/>
      <c r="U391" s="103">
        <v>1</v>
      </c>
      <c r="V391" s="60" t="s">
        <v>1171</v>
      </c>
      <c r="W391" s="57" t="str">
        <f ca="1">IF(AB391="","En elaboración",IF(AC391="Sin iniciar","Suscrito",IF(AK391="Suspendido",AK391,IF(ISNUMBER(AN391),"Liquidado",IF(ISNUMBER(J391),"Cedido",IF(AN391="No aplica","Terminado (no se liquida)",IF(AJ391="Terminación anticipada",AJ391,IF(AND(AJ391="Terminación anticipada",I391&lt;&gt;"Otro",AN391=""),"Terminado en proceso de liquidación",IF(AND(TODAY()&gt;AH391,I391="Otro",AN391=""),"Terminado en proceso de liquidación",IF(AND(TODAY()&gt;AH391,I391="Orden de compra"),"Terminado (Orden de compra)",IF(TODAY()&gt;AH391,"Terminado (no se liquida)",IF(TODAY()&lt;=AH391,"En ejecución","En elaboración"))))))))))))</f>
        <v>Terminado (no se liquida)</v>
      </c>
      <c r="X391" s="57" t="s">
        <v>5887</v>
      </c>
      <c r="Y391" s="125" t="s">
        <v>5888</v>
      </c>
      <c r="Z391" s="77" t="s">
        <v>5889</v>
      </c>
      <c r="AA391" s="57" t="s">
        <v>5890</v>
      </c>
      <c r="AB391" s="61">
        <v>45468</v>
      </c>
      <c r="AC391" s="61">
        <v>45470</v>
      </c>
      <c r="AD391" s="61">
        <v>45561</v>
      </c>
      <c r="AE391" s="61" t="str">
        <f t="shared" ref="AE391:AE428" si="59">IF(AC391="Sin iniciar","",IF(DATEDIF(AC391,AD391+1,"y")=0,"",DATEDIF(AC391,AD391+1,"y")&amp;" años ")&amp;IF(DATEDIF(AC391,AD391+1,"ym")=0,"",DATEDIF(AC391,AD391+1,"ym")&amp;" meses ")&amp;IF(DATEDIF(AC391,AD391+1,"md")=0,"",DATEDIF(AC391,AD391+1,"md")&amp;" días."))</f>
        <v xml:space="preserve">3 meses </v>
      </c>
      <c r="AF391" s="61">
        <v>45591</v>
      </c>
      <c r="AG391" s="61" t="str">
        <f t="shared" si="58"/>
        <v xml:space="preserve">1 meses </v>
      </c>
      <c r="AH391" s="61">
        <v>45591</v>
      </c>
      <c r="AI391" s="61" t="s">
        <v>5880</v>
      </c>
      <c r="AJ391" s="61" t="str">
        <f t="shared" si="56"/>
        <v>Término Ok</v>
      </c>
      <c r="AK391" s="57"/>
      <c r="AL391" s="57"/>
      <c r="AM391" s="56"/>
      <c r="AN391" s="61"/>
    </row>
    <row r="392" spans="1:40">
      <c r="A392" s="58">
        <v>2024</v>
      </c>
      <c r="B392" s="56" t="str">
        <f t="shared" si="54"/>
        <v>363-2024</v>
      </c>
      <c r="C392" s="59">
        <v>110799</v>
      </c>
      <c r="D392" s="59" t="s">
        <v>57</v>
      </c>
      <c r="E392" s="129" t="s">
        <v>5891</v>
      </c>
      <c r="F392" s="129" t="s">
        <v>5892</v>
      </c>
      <c r="G392" s="132" t="s">
        <v>5602</v>
      </c>
      <c r="H392" s="129" t="s">
        <v>1168</v>
      </c>
      <c r="I392" s="57" t="s">
        <v>1211</v>
      </c>
      <c r="J392" s="61"/>
      <c r="K392" s="64"/>
      <c r="L392" s="57" t="s">
        <v>5893</v>
      </c>
      <c r="M392" s="56">
        <v>2032</v>
      </c>
      <c r="N392" s="157">
        <v>8649000</v>
      </c>
      <c r="O392" s="64">
        <v>2883000</v>
      </c>
      <c r="P392" s="64">
        <v>0</v>
      </c>
      <c r="Q392" s="157">
        <f t="shared" si="55"/>
        <v>11532000</v>
      </c>
      <c r="R392" s="64">
        <v>2833000</v>
      </c>
      <c r="S392" s="64"/>
      <c r="T392" s="64"/>
      <c r="U392" s="103">
        <v>5</v>
      </c>
      <c r="V392" s="60" t="s">
        <v>1171</v>
      </c>
      <c r="W392" s="57" t="str">
        <f ca="1">IF(AB392="","En elaboración",IF(AC392="Sin iniciar","Suscrito",IF(AK392="Suspendido",AK392,IF(ISNUMBER(AN392),"Liquidado",IF(ISNUMBER(J391),"Cedido",IF(AN392="No aplica","Terminado (no se liquida)",IF(AJ392="Terminación anticipada",AJ392,IF(AND(AJ392="Terminación anticipada",I391&lt;&gt;"Otro",AN392=""),"Terminado en proceso de liquidación",IF(AND(TODAY()&gt;AH392,I391="Otro",AN392=""),"Terminado en proceso de liquidación",IF(AND(TODAY()&gt;AH392,I391="Orden de compra"),"Terminado (Orden de compra)",IF(TODAY()&gt;AH392,"Terminado (no se liquida)",IF(TODAY()&lt;=AH392,"En ejecución","En elaboración"))))))))))))</f>
        <v>Terminado (no se liquida)</v>
      </c>
      <c r="X392" s="57" t="s">
        <v>5894</v>
      </c>
      <c r="Y392" s="57" t="s">
        <v>5895</v>
      </c>
      <c r="Z392" s="77" t="s">
        <v>5896</v>
      </c>
      <c r="AA392" s="57" t="s">
        <v>5762</v>
      </c>
      <c r="AB392" s="61">
        <v>45468</v>
      </c>
      <c r="AC392" s="61">
        <v>45469</v>
      </c>
      <c r="AD392" s="61">
        <v>45560</v>
      </c>
      <c r="AE392" s="61" t="str">
        <f t="shared" si="59"/>
        <v xml:space="preserve">3 meses </v>
      </c>
      <c r="AF392" s="61">
        <v>45590</v>
      </c>
      <c r="AG392" s="61" t="str">
        <f t="shared" si="58"/>
        <v xml:space="preserve">1 meses </v>
      </c>
      <c r="AH392" s="61">
        <v>45590</v>
      </c>
      <c r="AI392" s="61" t="str">
        <f t="shared" ref="AI392:AI423" si="60">IF(AC392="Sin iniciar","",IF(DATEDIF(AC392,AH392+1-AM392,"y")=0,"",DATEDIF(AC392,AH392+1-AM392,"y")&amp;" años ")&amp;IF(DATEDIF(AC392,AH392+1-AM392,"ym")=0,"",DATEDIF(AC392,AH392+1-AM392,"ym")&amp;" meses ")&amp;IF(DATEDIF(AC392,AH392+1-AM392,"md")=0,"",DATEDIF(AC392,AH392+1-AM392,"md")&amp;" días."))</f>
        <v xml:space="preserve">4 meses </v>
      </c>
      <c r="AJ392" s="61" t="str">
        <f t="shared" si="56"/>
        <v>Término Ok</v>
      </c>
      <c r="AK392" s="57"/>
      <c r="AL392" s="57"/>
      <c r="AM392" s="56"/>
      <c r="AN392" s="61"/>
    </row>
    <row r="393" spans="1:40">
      <c r="A393" s="58">
        <v>2024</v>
      </c>
      <c r="B393" s="56" t="str">
        <f t="shared" si="54"/>
        <v>364-2024</v>
      </c>
      <c r="C393" s="145">
        <v>111536</v>
      </c>
      <c r="D393" s="59" t="s">
        <v>57</v>
      </c>
      <c r="E393" s="129" t="s">
        <v>5897</v>
      </c>
      <c r="F393" s="129" t="s">
        <v>5898</v>
      </c>
      <c r="G393" s="132" t="s">
        <v>5602</v>
      </c>
      <c r="H393" s="129" t="s">
        <v>1168</v>
      </c>
      <c r="I393" s="57" t="s">
        <v>1169</v>
      </c>
      <c r="J393" s="61"/>
      <c r="K393" s="64"/>
      <c r="L393" s="57" t="s">
        <v>4397</v>
      </c>
      <c r="M393" s="56">
        <v>1978</v>
      </c>
      <c r="N393" s="157">
        <v>22344000</v>
      </c>
      <c r="O393" s="64">
        <v>0</v>
      </c>
      <c r="P393" s="64">
        <v>0</v>
      </c>
      <c r="Q393" s="157">
        <f t="shared" si="55"/>
        <v>22344000</v>
      </c>
      <c r="R393" s="64">
        <v>7448000</v>
      </c>
      <c r="S393" s="64"/>
      <c r="T393" s="64"/>
      <c r="U393" s="103">
        <v>1</v>
      </c>
      <c r="V393" s="60" t="s">
        <v>1171</v>
      </c>
      <c r="W393" s="57" t="str">
        <f ca="1">IF(AB393="","En elaboración",IF(AC393="Sin iniciar","Suscrito",IF(AK393="Suspendido",AK393,IF(ISNUMBER(AN393),"Liquidado",IF(ISNUMBER(J392),"Cedido",IF(AN393="No aplica","Terminado (no se liquida)",IF(AJ393="Terminación anticipada",AJ393,IF(AND(AJ393="Terminación anticipada",I392&lt;&gt;"Otro",AN393=""),"Terminado en proceso de liquidación",IF(AND(TODAY()&gt;AH393,I392="Otro",AN393=""),"Terminado en proceso de liquidación",IF(AND(TODAY()&gt;AH393,I392="Orden de compra"),"Terminado (Orden de compra)",IF(TODAY()&gt;AH393,"Terminado (no se liquida)",IF(TODAY()&lt;=AH393,"En ejecución","En elaboración"))))))))))))</f>
        <v>Terminado (no se liquida)</v>
      </c>
      <c r="X393" s="57"/>
      <c r="Y393" s="57" t="s">
        <v>5899</v>
      </c>
      <c r="Z393" s="57"/>
      <c r="AA393" s="57" t="s">
        <v>5900</v>
      </c>
      <c r="AB393" s="61">
        <v>45468</v>
      </c>
      <c r="AC393" s="61">
        <v>45469</v>
      </c>
      <c r="AD393" s="61">
        <v>45560</v>
      </c>
      <c r="AE393" s="61" t="str">
        <f t="shared" si="59"/>
        <v xml:space="preserve">3 meses </v>
      </c>
      <c r="AF393" s="61">
        <v>45560</v>
      </c>
      <c r="AG393" s="61" t="str">
        <f t="shared" si="58"/>
        <v/>
      </c>
      <c r="AH393" s="61">
        <v>45560</v>
      </c>
      <c r="AI393" s="61" t="str">
        <f t="shared" si="60"/>
        <v xml:space="preserve">3 meses </v>
      </c>
      <c r="AJ393" s="61" t="str">
        <f t="shared" si="56"/>
        <v>Término Ok</v>
      </c>
      <c r="AK393" s="57"/>
      <c r="AL393" s="57"/>
      <c r="AM393" s="56"/>
      <c r="AN393" s="61"/>
    </row>
    <row r="394" spans="1:40">
      <c r="A394" s="58">
        <v>2024</v>
      </c>
      <c r="B394" s="56" t="str">
        <f t="shared" si="54"/>
        <v>365-2024</v>
      </c>
      <c r="C394" s="145">
        <v>110934</v>
      </c>
      <c r="D394" s="59" t="s">
        <v>57</v>
      </c>
      <c r="E394" s="129" t="s">
        <v>5901</v>
      </c>
      <c r="F394" s="129" t="s">
        <v>5902</v>
      </c>
      <c r="G394" s="132" t="s">
        <v>5602</v>
      </c>
      <c r="H394" s="129" t="s">
        <v>1168</v>
      </c>
      <c r="I394" s="57" t="s">
        <v>1169</v>
      </c>
      <c r="J394" s="61"/>
      <c r="K394" s="64"/>
      <c r="L394" s="57" t="s">
        <v>5903</v>
      </c>
      <c r="M394" s="56">
        <v>1978</v>
      </c>
      <c r="N394" s="157">
        <v>22344000</v>
      </c>
      <c r="O394" s="64">
        <v>7448000</v>
      </c>
      <c r="P394" s="64">
        <v>0</v>
      </c>
      <c r="Q394" s="157">
        <f t="shared" si="55"/>
        <v>29792000</v>
      </c>
      <c r="R394" s="64">
        <v>7448000</v>
      </c>
      <c r="S394" s="64"/>
      <c r="T394" s="64"/>
      <c r="U394" s="103">
        <v>1</v>
      </c>
      <c r="V394" s="60" t="s">
        <v>1171</v>
      </c>
      <c r="W394" s="57" t="str">
        <f ca="1">IF(AB394="","En elaboración",IF(AC394="Sin iniciar","Suscrito",IF(AK394="Suspendido",AK394,IF(ISNUMBER(AN394),"Liquidado",IF(ISNUMBER(J393),"Cedido",IF(AN394="No aplica","Terminado (no se liquida)",IF(AJ394="Terminación anticipada",AJ394,IF(AND(AJ394="Terminación anticipada",I393&lt;&gt;"Otro",AN394=""),"Terminado en proceso de liquidación",IF(AND(TODAY()&gt;AH394,I393="Otro",AN394=""),"Terminado en proceso de liquidación",IF(AND(TODAY()&gt;AH394,I393="Orden de compra"),"Terminado (Orden de compra)",IF(TODAY()&gt;AH394,"Terminado (no se liquida)",IF(TODAY()&lt;=AH394,"En ejecución","En elaboración"))))))))))))</f>
        <v>Terminado (no se liquida)</v>
      </c>
      <c r="X394" s="57" t="s">
        <v>5904</v>
      </c>
      <c r="Y394" s="57" t="s">
        <v>5905</v>
      </c>
      <c r="Z394" s="77" t="s">
        <v>5906</v>
      </c>
      <c r="AA394" s="57" t="s">
        <v>5645</v>
      </c>
      <c r="AB394" s="61">
        <v>45467</v>
      </c>
      <c r="AC394" s="61">
        <v>45470</v>
      </c>
      <c r="AD394" s="61">
        <v>45561</v>
      </c>
      <c r="AE394" s="61" t="str">
        <f t="shared" si="59"/>
        <v xml:space="preserve">3 meses </v>
      </c>
      <c r="AF394" s="61">
        <v>45612</v>
      </c>
      <c r="AG394" s="61" t="str">
        <f t="shared" si="58"/>
        <v>1 meses 2 días.</v>
      </c>
      <c r="AH394" s="61">
        <v>45612</v>
      </c>
      <c r="AI394" s="61" t="str">
        <f t="shared" si="60"/>
        <v>4 meses 2 días.</v>
      </c>
      <c r="AJ394" s="61" t="str">
        <f t="shared" si="56"/>
        <v>Término Ok</v>
      </c>
      <c r="AK394" s="57" t="s">
        <v>405</v>
      </c>
      <c r="AL394" s="63" t="s">
        <v>5907</v>
      </c>
      <c r="AM394" s="56">
        <v>19</v>
      </c>
      <c r="AN394" s="61"/>
    </row>
    <row r="395" spans="1:40">
      <c r="A395" s="58">
        <v>2024</v>
      </c>
      <c r="B395" s="56" t="str">
        <f t="shared" si="54"/>
        <v>366-2024</v>
      </c>
      <c r="C395" s="59">
        <v>110934</v>
      </c>
      <c r="D395" s="59" t="s">
        <v>57</v>
      </c>
      <c r="E395" s="129" t="s">
        <v>5908</v>
      </c>
      <c r="F395" s="129" t="s">
        <v>5909</v>
      </c>
      <c r="G395" s="132" t="s">
        <v>5602</v>
      </c>
      <c r="H395" s="129" t="s">
        <v>1168</v>
      </c>
      <c r="I395" s="57" t="s">
        <v>1169</v>
      </c>
      <c r="J395" s="61"/>
      <c r="K395" s="64"/>
      <c r="L395" s="57" t="s">
        <v>2478</v>
      </c>
      <c r="M395" s="56">
        <v>1953</v>
      </c>
      <c r="N395" s="157">
        <v>16377000</v>
      </c>
      <c r="O395" s="64">
        <v>5459000</v>
      </c>
      <c r="P395" s="64">
        <v>0</v>
      </c>
      <c r="Q395" s="157">
        <f t="shared" si="55"/>
        <v>21836000</v>
      </c>
      <c r="R395" s="64">
        <v>5459000</v>
      </c>
      <c r="S395" s="64"/>
      <c r="T395" s="64"/>
      <c r="U395" s="103">
        <v>3</v>
      </c>
      <c r="V395" s="60" t="s">
        <v>1171</v>
      </c>
      <c r="W395" s="57" t="str">
        <f ca="1">IF(AB395="","En elaboración",IF(AC395="Sin iniciar","Suscrito",IF(AK395="Suspendido",AK395,IF(ISNUMBER(AN395),"Liquidado",IF(ISNUMBER(J394),"Cedido",IF(AN395="No aplica","Terminado (no se liquida)",IF(AJ395="Terminación anticipada",AJ395,IF(AND(AJ395="Terminación anticipada",I394&lt;&gt;"Otro",AN395=""),"Terminado en proceso de liquidación",IF(AND(TODAY()&gt;AH395,I394="Otro",AN395=""),"Terminado en proceso de liquidación",IF(AND(TODAY()&gt;AH395,I394="Orden de compra"),"Terminado (Orden de compra)",IF(TODAY()&gt;AH395,"Terminado (no se liquida)",IF(TODAY()&lt;=AH395,"En ejecución","En elaboración"))))))))))))</f>
        <v>Terminado (no se liquida)</v>
      </c>
      <c r="X395" s="57" t="s">
        <v>5910</v>
      </c>
      <c r="Y395" s="57" t="s">
        <v>5911</v>
      </c>
      <c r="Z395" s="77" t="s">
        <v>5912</v>
      </c>
      <c r="AA395" s="57" t="s">
        <v>5913</v>
      </c>
      <c r="AB395" s="61">
        <v>45467</v>
      </c>
      <c r="AC395" s="61">
        <v>45470</v>
      </c>
      <c r="AD395" s="61">
        <v>45561</v>
      </c>
      <c r="AE395" s="61" t="str">
        <f t="shared" si="59"/>
        <v xml:space="preserve">3 meses </v>
      </c>
      <c r="AF395" s="61">
        <v>45591</v>
      </c>
      <c r="AG395" s="61" t="str">
        <f t="shared" si="58"/>
        <v xml:space="preserve">1 meses </v>
      </c>
      <c r="AH395" s="61">
        <v>45591</v>
      </c>
      <c r="AI395" s="61" t="str">
        <f t="shared" si="60"/>
        <v xml:space="preserve">4 meses </v>
      </c>
      <c r="AJ395" s="61" t="str">
        <f t="shared" si="56"/>
        <v>Término Ok</v>
      </c>
      <c r="AK395" s="57"/>
      <c r="AL395" s="57"/>
      <c r="AM395" s="56"/>
      <c r="AN395" s="61"/>
    </row>
    <row r="396" spans="1:40">
      <c r="A396" s="58">
        <v>2024</v>
      </c>
      <c r="B396" s="56" t="str">
        <f t="shared" si="54"/>
        <v>367-2024</v>
      </c>
      <c r="C396" s="59">
        <v>110915</v>
      </c>
      <c r="D396" s="59" t="s">
        <v>57</v>
      </c>
      <c r="E396" s="129" t="s">
        <v>5914</v>
      </c>
      <c r="F396" s="129" t="s">
        <v>5915</v>
      </c>
      <c r="G396" s="132" t="s">
        <v>5602</v>
      </c>
      <c r="H396" s="129" t="s">
        <v>1168</v>
      </c>
      <c r="I396" s="57" t="s">
        <v>1169</v>
      </c>
      <c r="J396" s="61"/>
      <c r="K396" s="64"/>
      <c r="L396" s="57" t="s">
        <v>1342</v>
      </c>
      <c r="M396" s="56">
        <v>1978</v>
      </c>
      <c r="N396" s="157">
        <v>24000000</v>
      </c>
      <c r="O396" s="64">
        <v>0</v>
      </c>
      <c r="P396" s="64">
        <v>0</v>
      </c>
      <c r="Q396" s="157">
        <f t="shared" si="55"/>
        <v>24000000</v>
      </c>
      <c r="R396" s="64">
        <v>8000000</v>
      </c>
      <c r="S396" s="64"/>
      <c r="T396" s="64"/>
      <c r="U396" s="103">
        <v>1</v>
      </c>
      <c r="V396" s="60" t="s">
        <v>1171</v>
      </c>
      <c r="W396" s="57" t="str">
        <f ca="1">IF(AB396="","En elaboración",IF(AC396="Sin iniciar","Suscrito",IF(AK396="Suspendido",AK396,IF(ISNUMBER(AN396),"Liquidado",IF(ISNUMBER(J395),"Cedido",IF(AN396="No aplica","Terminado (no se liquida)",IF(AJ396="Terminación anticipada",AJ396,IF(AND(AJ396="Terminación anticipada",I395&lt;&gt;"Otro",AN396=""),"Terminado en proceso de liquidación",IF(AND(TODAY()&gt;AH396,I395="Otro",AN396=""),"Terminado en proceso de liquidación",IF(AND(TODAY()&gt;AH396,I395="Orden de compra"),"Terminado (Orden de compra)",IF(TODAY()&gt;AH396,"Terminado (no se liquida)",IF(TODAY()&lt;=AH396,"En ejecución","En elaboración"))))))))))))</f>
        <v>Terminado (no se liquida)</v>
      </c>
      <c r="X396" s="57"/>
      <c r="Y396" s="57" t="s">
        <v>5916</v>
      </c>
      <c r="Z396" s="77" t="s">
        <v>5917</v>
      </c>
      <c r="AA396" s="57" t="s">
        <v>5711</v>
      </c>
      <c r="AB396" s="61">
        <v>45467</v>
      </c>
      <c r="AC396" s="61">
        <v>45471</v>
      </c>
      <c r="AD396" s="61">
        <v>45562</v>
      </c>
      <c r="AE396" s="61" t="str">
        <f t="shared" si="59"/>
        <v xml:space="preserve">3 meses </v>
      </c>
      <c r="AF396" s="61">
        <v>45562</v>
      </c>
      <c r="AG396" s="61" t="str">
        <f t="shared" si="58"/>
        <v/>
      </c>
      <c r="AH396" s="61">
        <v>45562</v>
      </c>
      <c r="AI396" s="61" t="str">
        <f t="shared" si="60"/>
        <v xml:space="preserve">3 meses </v>
      </c>
      <c r="AJ396" s="61" t="str">
        <f t="shared" si="56"/>
        <v>Término Ok</v>
      </c>
      <c r="AK396" s="57"/>
      <c r="AL396" s="57"/>
      <c r="AM396" s="56"/>
      <c r="AN396" s="61"/>
    </row>
    <row r="397" spans="1:40">
      <c r="A397" s="58">
        <v>2024</v>
      </c>
      <c r="B397" s="56" t="str">
        <f t="shared" si="54"/>
        <v>368-2024</v>
      </c>
      <c r="C397" s="59">
        <v>110933</v>
      </c>
      <c r="D397" s="59" t="s">
        <v>57</v>
      </c>
      <c r="E397" s="129" t="s">
        <v>5918</v>
      </c>
      <c r="F397" s="129" t="s">
        <v>5919</v>
      </c>
      <c r="G397" s="132" t="s">
        <v>5602</v>
      </c>
      <c r="H397" s="129" t="s">
        <v>1168</v>
      </c>
      <c r="I397" s="57" t="s">
        <v>1169</v>
      </c>
      <c r="J397" s="61"/>
      <c r="K397" s="64"/>
      <c r="L397" s="57" t="s">
        <v>4804</v>
      </c>
      <c r="M397" s="56">
        <v>1978</v>
      </c>
      <c r="N397" s="157">
        <v>16377000</v>
      </c>
      <c r="O397" s="64">
        <v>5459000</v>
      </c>
      <c r="P397" s="64">
        <v>0</v>
      </c>
      <c r="Q397" s="157">
        <f t="shared" si="55"/>
        <v>21836000</v>
      </c>
      <c r="R397" s="64">
        <v>5459000</v>
      </c>
      <c r="S397" s="64"/>
      <c r="T397" s="64"/>
      <c r="U397" s="103">
        <v>1</v>
      </c>
      <c r="V397" s="60" t="s">
        <v>1171</v>
      </c>
      <c r="W397" s="57" t="str">
        <f ca="1">IF(AB397="","En elaboración",IF(AC397="Sin iniciar","Suscrito",IF(AK397="Suspendido",AK397,IF(ISNUMBER(AN397),"Liquidado",IF(ISNUMBER(J396),"Cedido",IF(AN397="No aplica","Terminado (no se liquida)",IF(AJ397="Terminación anticipada",AJ397,IF(AND(AJ397="Terminación anticipada",I396&lt;&gt;"Otro",AN397=""),"Terminado en proceso de liquidación",IF(AND(TODAY()&gt;AH397,I396="Otro",AN397=""),"Terminado en proceso de liquidación",IF(AND(TODAY()&gt;AH397,I396="Orden de compra"),"Terminado (Orden de compra)",IF(TODAY()&gt;AH397,"Terminado (no se liquida)",IF(TODAY()&lt;=AH397,"En ejecución","En elaboración"))))))))))))</f>
        <v>Terminado (no se liquida)</v>
      </c>
      <c r="X397" s="57" t="s">
        <v>5920</v>
      </c>
      <c r="Y397" s="57" t="s">
        <v>5921</v>
      </c>
      <c r="Z397" s="77" t="s">
        <v>5922</v>
      </c>
      <c r="AA397" s="57" t="s">
        <v>5694</v>
      </c>
      <c r="AB397" s="61">
        <v>45469</v>
      </c>
      <c r="AC397" s="61">
        <v>45475</v>
      </c>
      <c r="AD397" s="61">
        <v>45566</v>
      </c>
      <c r="AE397" s="61" t="str">
        <f t="shared" si="59"/>
        <v xml:space="preserve">3 meses </v>
      </c>
      <c r="AF397" s="61">
        <v>45597</v>
      </c>
      <c r="AG397" s="61" t="str">
        <f t="shared" si="58"/>
        <v xml:space="preserve">1 meses </v>
      </c>
      <c r="AH397" s="61">
        <v>45597</v>
      </c>
      <c r="AI397" s="61" t="str">
        <f t="shared" si="60"/>
        <v xml:space="preserve">4 meses </v>
      </c>
      <c r="AJ397" s="61" t="str">
        <f t="shared" si="56"/>
        <v>Término Ok</v>
      </c>
      <c r="AK397" s="57"/>
      <c r="AL397" s="57"/>
      <c r="AM397" s="56"/>
      <c r="AN397" s="61"/>
    </row>
    <row r="398" spans="1:40">
      <c r="A398" s="58">
        <v>2024</v>
      </c>
      <c r="B398" s="56" t="str">
        <f t="shared" si="54"/>
        <v>369-2024</v>
      </c>
      <c r="C398" s="59">
        <v>110906</v>
      </c>
      <c r="D398" s="59" t="s">
        <v>57</v>
      </c>
      <c r="E398" s="129" t="s">
        <v>5923</v>
      </c>
      <c r="F398" s="129" t="s">
        <v>5924</v>
      </c>
      <c r="G398" s="132" t="s">
        <v>5602</v>
      </c>
      <c r="H398" s="129" t="s">
        <v>1168</v>
      </c>
      <c r="I398" s="57" t="s">
        <v>1211</v>
      </c>
      <c r="J398" s="61"/>
      <c r="K398" s="64"/>
      <c r="L398" s="57" t="s">
        <v>5925</v>
      </c>
      <c r="M398" s="56">
        <v>1978</v>
      </c>
      <c r="N398" s="157">
        <v>13098000</v>
      </c>
      <c r="O398" s="64">
        <v>6549000</v>
      </c>
      <c r="P398" s="64">
        <v>0</v>
      </c>
      <c r="Q398" s="157">
        <f t="shared" si="55"/>
        <v>19647000</v>
      </c>
      <c r="R398" s="64">
        <v>4366000</v>
      </c>
      <c r="S398" s="64"/>
      <c r="T398" s="64"/>
      <c r="U398" s="103">
        <v>1</v>
      </c>
      <c r="V398" s="60" t="s">
        <v>1171</v>
      </c>
      <c r="W398" s="57" t="str">
        <f ca="1">IF(AB398="","En elaboración",IF(AC398="Sin iniciar","Suscrito",IF(AK398="Suspendido",AK398,IF(ISNUMBER(AN398),"Liquidado",IF(ISNUMBER(J397),"Cedido",IF(AN398="No aplica","Terminado (no se liquida)",IF(AJ398="Terminación anticipada",AJ398,IF(AND(AJ398="Terminación anticipada",I397&lt;&gt;"Otro",AN398=""),"Terminado en proceso de liquidación",IF(AND(TODAY()&gt;AH398,I397="Otro",AN398=""),"Terminado en proceso de liquidación",IF(AND(TODAY()&gt;AH398,I397="Orden de compra"),"Terminado (Orden de compra)",IF(TODAY()&gt;AH398,"Terminado (no se liquida)",IF(TODAY()&lt;=AH398,"En ejecución","En elaboración"))))))))))))</f>
        <v>Terminado (no se liquida)</v>
      </c>
      <c r="X398" s="57" t="s">
        <v>5926</v>
      </c>
      <c r="Y398" s="57" t="s">
        <v>5927</v>
      </c>
      <c r="Z398" s="77" t="s">
        <v>5928</v>
      </c>
      <c r="AA398" s="57" t="s">
        <v>104</v>
      </c>
      <c r="AB398" s="61">
        <v>45467</v>
      </c>
      <c r="AC398" s="61">
        <v>45469</v>
      </c>
      <c r="AD398" s="61">
        <v>45560</v>
      </c>
      <c r="AE398" s="61" t="str">
        <f t="shared" si="59"/>
        <v xml:space="preserve">3 meses </v>
      </c>
      <c r="AF398" s="61">
        <v>45606</v>
      </c>
      <c r="AG398" s="61" t="str">
        <f t="shared" si="58"/>
        <v>1 meses 16 días.</v>
      </c>
      <c r="AH398" s="61">
        <v>45606</v>
      </c>
      <c r="AI398" s="61" t="str">
        <f t="shared" si="60"/>
        <v>4 meses 16 días.</v>
      </c>
      <c r="AJ398" s="61" t="str">
        <f t="shared" si="56"/>
        <v>Término Ok</v>
      </c>
      <c r="AK398" s="57"/>
      <c r="AL398" s="57"/>
      <c r="AM398" s="56"/>
      <c r="AN398" s="61"/>
    </row>
    <row r="399" spans="1:40">
      <c r="A399" s="58">
        <v>2024</v>
      </c>
      <c r="B399" s="56" t="str">
        <f t="shared" si="54"/>
        <v>370-2024</v>
      </c>
      <c r="C399" s="59">
        <v>111564</v>
      </c>
      <c r="D399" s="59" t="s">
        <v>57</v>
      </c>
      <c r="E399" s="129" t="s">
        <v>5929</v>
      </c>
      <c r="F399" s="129" t="s">
        <v>5930</v>
      </c>
      <c r="G399" s="132" t="s">
        <v>5602</v>
      </c>
      <c r="H399" s="129" t="s">
        <v>1168</v>
      </c>
      <c r="I399" s="57" t="s">
        <v>1169</v>
      </c>
      <c r="J399" s="61"/>
      <c r="K399" s="64"/>
      <c r="L399" s="57" t="s">
        <v>2030</v>
      </c>
      <c r="M399" s="56">
        <v>1978</v>
      </c>
      <c r="N399" s="157">
        <v>14896000</v>
      </c>
      <c r="O399" s="64">
        <v>7448000</v>
      </c>
      <c r="P399" s="64">
        <v>0</v>
      </c>
      <c r="Q399" s="157">
        <f t="shared" si="55"/>
        <v>22344000</v>
      </c>
      <c r="R399" s="64">
        <v>7448000</v>
      </c>
      <c r="S399" s="64"/>
      <c r="T399" s="64"/>
      <c r="U399" s="103">
        <v>1</v>
      </c>
      <c r="V399" s="60" t="s">
        <v>1171</v>
      </c>
      <c r="W399" s="57" t="str">
        <f ca="1">IF(AB399="","En elaboración",IF(AC399="Sin iniciar","Suscrito",IF(AK399="Suspendido",AK399,IF(ISNUMBER(AN399),"Liquidado",IF(ISNUMBER(J398),"Cedido",IF(AN399="No aplica","Terminado (no se liquida)",IF(AJ399="Terminación anticipada",AJ399,IF(AND(AJ399="Terminación anticipada",I398&lt;&gt;"Otro",AN399=""),"Terminado en proceso de liquidación",IF(AND(TODAY()&gt;AH399,I398="Otro",AN399=""),"Terminado en proceso de liquidación",IF(AND(TODAY()&gt;AH399,I398="Orden de compra"),"Terminado (Orden de compra)",IF(TODAY()&gt;AH399,"Terminado (no se liquida)",IF(TODAY()&lt;=AH399,"En ejecución","En elaboración"))))))))))))</f>
        <v>Terminado (no se liquida)</v>
      </c>
      <c r="X399" s="57" t="s">
        <v>5931</v>
      </c>
      <c r="Y399" s="57" t="s">
        <v>5932</v>
      </c>
      <c r="Z399" s="77" t="s">
        <v>5933</v>
      </c>
      <c r="AA399" s="57" t="s">
        <v>5879</v>
      </c>
      <c r="AB399" s="61">
        <v>45467</v>
      </c>
      <c r="AC399" s="61">
        <v>45468</v>
      </c>
      <c r="AD399" s="61">
        <v>45528</v>
      </c>
      <c r="AE399" s="61" t="str">
        <f t="shared" si="59"/>
        <v xml:space="preserve">2 meses </v>
      </c>
      <c r="AF399" s="61">
        <v>45559</v>
      </c>
      <c r="AG399" s="61" t="str">
        <f t="shared" si="58"/>
        <v xml:space="preserve">1 meses </v>
      </c>
      <c r="AH399" s="61">
        <v>45559</v>
      </c>
      <c r="AI399" s="61" t="str">
        <f t="shared" si="60"/>
        <v xml:space="preserve">3 meses </v>
      </c>
      <c r="AJ399" s="61" t="str">
        <f t="shared" si="56"/>
        <v>Término Ok</v>
      </c>
      <c r="AK399" s="57"/>
      <c r="AL399" s="57"/>
      <c r="AM399" s="56"/>
      <c r="AN399" s="61"/>
    </row>
    <row r="400" spans="1:40">
      <c r="A400" s="58">
        <v>2024</v>
      </c>
      <c r="B400" s="56" t="str">
        <f t="shared" si="54"/>
        <v>371-2024</v>
      </c>
      <c r="C400" s="59">
        <v>111116</v>
      </c>
      <c r="D400" s="59" t="s">
        <v>57</v>
      </c>
      <c r="E400" s="129" t="s">
        <v>5934</v>
      </c>
      <c r="F400" s="129" t="s">
        <v>5935</v>
      </c>
      <c r="G400" s="132" t="s">
        <v>5602</v>
      </c>
      <c r="H400" s="129" t="s">
        <v>1168</v>
      </c>
      <c r="I400" s="57" t="s">
        <v>1211</v>
      </c>
      <c r="J400" s="61">
        <v>45526</v>
      </c>
      <c r="K400" s="64">
        <v>6350667</v>
      </c>
      <c r="L400" s="57" t="s">
        <v>2975</v>
      </c>
      <c r="M400" s="56">
        <v>1978</v>
      </c>
      <c r="N400" s="157">
        <v>14289000</v>
      </c>
      <c r="O400" s="64">
        <v>0</v>
      </c>
      <c r="P400" s="64">
        <v>0</v>
      </c>
      <c r="Q400" s="157">
        <f t="shared" si="55"/>
        <v>14289000</v>
      </c>
      <c r="R400" s="74">
        <f>Q400/3</f>
        <v>4763000</v>
      </c>
      <c r="S400" s="64"/>
      <c r="T400" s="64"/>
      <c r="U400" s="103">
        <v>1</v>
      </c>
      <c r="V400" s="60" t="s">
        <v>1171</v>
      </c>
      <c r="W400" s="57" t="str">
        <f ca="1">IF(AB400="","En elaboración",IF(AC400="Sin iniciar","Suscrito",IF(AK400="Suspendido",AK400,IF(ISNUMBER(AN400),"Liquidado",IF(ISNUMBER(J400),"Cedido",IF(AN400="No aplica","Terminado (no se liquida)",IF(AJ400="Terminación anticipada",AJ400,IF(AND(AJ400="Terminación anticipada",I400&lt;&gt;"Otro",AN400=""),"Terminado en proceso de liquidación",IF(AND(TODAY()&gt;AH400,I400="Otro",AN400=""),"Terminado en proceso de liquidación",IF(AND(TODAY()&gt;AH400,I400="Orden de compra"),"Terminado (Orden de compra)",IF(TODAY()&gt;AH400,"Terminado (no se liquida)",IF(TODAY()&lt;=AH400,"En ejecución","En elaboración"))))))))))))</f>
        <v>Cedido</v>
      </c>
      <c r="X400" s="57" t="s">
        <v>5936</v>
      </c>
      <c r="Y400" s="57" t="s">
        <v>5937</v>
      </c>
      <c r="Z400" s="77" t="s">
        <v>5938</v>
      </c>
      <c r="AA400" s="57" t="s">
        <v>5694</v>
      </c>
      <c r="AB400" s="61">
        <v>45468</v>
      </c>
      <c r="AC400" s="61">
        <v>45475</v>
      </c>
      <c r="AD400" s="61">
        <v>45566</v>
      </c>
      <c r="AE400" s="61" t="str">
        <f t="shared" si="59"/>
        <v xml:space="preserve">3 meses </v>
      </c>
      <c r="AF400" s="61">
        <v>45566</v>
      </c>
      <c r="AG400" s="61" t="str">
        <f t="shared" si="58"/>
        <v/>
      </c>
      <c r="AH400" s="61">
        <v>45566</v>
      </c>
      <c r="AI400" s="61" t="str">
        <f t="shared" si="60"/>
        <v xml:space="preserve">3 meses </v>
      </c>
      <c r="AJ400" s="61" t="str">
        <f t="shared" si="56"/>
        <v>Término Ok</v>
      </c>
      <c r="AK400" s="57"/>
      <c r="AL400" s="57"/>
      <c r="AM400" s="56"/>
      <c r="AN400" s="61"/>
    </row>
    <row r="401" spans="1:43">
      <c r="A401" s="144">
        <v>2024</v>
      </c>
      <c r="B401" s="110" t="s">
        <v>5939</v>
      </c>
      <c r="C401" s="146">
        <v>111116</v>
      </c>
      <c r="D401" s="146" t="s">
        <v>57</v>
      </c>
      <c r="E401" s="148" t="s">
        <v>5934</v>
      </c>
      <c r="F401" s="148" t="s">
        <v>5935</v>
      </c>
      <c r="G401" s="149" t="s">
        <v>5602</v>
      </c>
      <c r="H401" s="148" t="s">
        <v>1168</v>
      </c>
      <c r="I401" s="57" t="s">
        <v>1211</v>
      </c>
      <c r="J401" s="112"/>
      <c r="K401" s="113"/>
      <c r="L401" s="111" t="s">
        <v>5940</v>
      </c>
      <c r="M401" s="110">
        <v>1978</v>
      </c>
      <c r="N401" s="157">
        <v>14289000</v>
      </c>
      <c r="O401" s="113">
        <v>4763000</v>
      </c>
      <c r="P401" s="113">
        <v>0</v>
      </c>
      <c r="Q401" s="157">
        <f t="shared" si="55"/>
        <v>19052000</v>
      </c>
      <c r="R401" s="114">
        <f>Q401/3</f>
        <v>6350666.666666667</v>
      </c>
      <c r="S401" s="113"/>
      <c r="T401" s="113"/>
      <c r="U401" s="115">
        <v>1</v>
      </c>
      <c r="V401" s="60" t="s">
        <v>1171</v>
      </c>
      <c r="W401" s="111" t="str">
        <f ca="1">IF(AB401="","En elaboración",IF(AC401="Sin iniciar","Suscrito",IF(AK401="Suspendido",AK401,IF(ISNUMBER(AN401),"Liquidado",IF(ISNUMBER(J401),"Cedido",IF(AN401="No aplica","Terminado (no se liquida)",IF(AJ401="Terminación anticipada",AJ401,IF(AND(AJ401="Terminación anticipada",I401&lt;&gt;"Otro",AN401=""),"Terminado en proceso de liquidación",IF(AND(TODAY()&gt;AH401,I401="Otro",AN401=""),"Terminado en proceso de liquidación",IF(AND(TODAY()&gt;AH401,I401="Orden de compra"),"Terminado (Orden de compra)",IF(TODAY()&gt;AH401,"Terminado (no se liquida)",IF(TODAY()&lt;=AH401,"En ejecución","En elaboración"))))))))))))</f>
        <v>Terminado (no se liquida)</v>
      </c>
      <c r="X401" s="111" t="s">
        <v>5941</v>
      </c>
      <c r="Y401" s="111" t="s">
        <v>5937</v>
      </c>
      <c r="Z401" s="116" t="s">
        <v>5938</v>
      </c>
      <c r="AA401" s="111" t="s">
        <v>5694</v>
      </c>
      <c r="AB401" s="112">
        <v>45468</v>
      </c>
      <c r="AC401" s="112">
        <v>45475</v>
      </c>
      <c r="AD401" s="112">
        <v>45566</v>
      </c>
      <c r="AE401" s="112" t="str">
        <f t="shared" si="59"/>
        <v xml:space="preserve">3 meses </v>
      </c>
      <c r="AF401" s="112">
        <v>45597</v>
      </c>
      <c r="AG401" s="112" t="str">
        <f t="shared" si="58"/>
        <v xml:space="preserve">1 meses </v>
      </c>
      <c r="AH401" s="112">
        <v>45597</v>
      </c>
      <c r="AI401" s="112" t="str">
        <f t="shared" si="60"/>
        <v xml:space="preserve">4 meses </v>
      </c>
      <c r="AJ401" s="112" t="str">
        <f t="shared" si="56"/>
        <v>Término Ok</v>
      </c>
      <c r="AK401" s="111"/>
      <c r="AL401" s="111"/>
      <c r="AM401" s="110"/>
      <c r="AN401" s="112"/>
      <c r="AO401" s="117"/>
      <c r="AP401" s="117"/>
      <c r="AQ401" s="117"/>
    </row>
    <row r="402" spans="1:43">
      <c r="A402" s="58">
        <v>2024</v>
      </c>
      <c r="B402" s="56" t="str">
        <f t="shared" ref="B402:B429" si="61">LEFT(E402,8)</f>
        <v>372-2024</v>
      </c>
      <c r="C402" s="56">
        <v>111577</v>
      </c>
      <c r="D402" s="59" t="s">
        <v>57</v>
      </c>
      <c r="E402" s="129" t="s">
        <v>5942</v>
      </c>
      <c r="F402" s="129" t="s">
        <v>5943</v>
      </c>
      <c r="G402" s="132" t="s">
        <v>5602</v>
      </c>
      <c r="H402" s="129" t="s">
        <v>1168</v>
      </c>
      <c r="I402" s="57" t="s">
        <v>1211</v>
      </c>
      <c r="J402" s="61"/>
      <c r="K402" s="64"/>
      <c r="L402" s="57" t="s">
        <v>5944</v>
      </c>
      <c r="M402" s="56">
        <v>1978</v>
      </c>
      <c r="N402" s="157">
        <v>13098000</v>
      </c>
      <c r="O402" s="64">
        <v>4336000</v>
      </c>
      <c r="P402" s="64">
        <v>0</v>
      </c>
      <c r="Q402" s="157">
        <f t="shared" si="55"/>
        <v>17434000</v>
      </c>
      <c r="R402" s="64">
        <v>4366000</v>
      </c>
      <c r="S402" s="64"/>
      <c r="T402" s="64"/>
      <c r="U402" s="103">
        <v>1</v>
      </c>
      <c r="V402" s="60" t="s">
        <v>1171</v>
      </c>
      <c r="W402" s="57" t="str">
        <f ca="1">IF(AB402="","En elaboración",IF(AC402="Sin iniciar","Suscrito",IF(AK402="Suspendido",AK402,IF(ISNUMBER(AN402),"Liquidado",IF(ISNUMBER(J402),"Cedido",IF(AN402="No aplica","Terminado (no se liquida)",IF(AJ402="Terminación anticipada",AJ402,IF(AND(AJ402="Terminación anticipada",I402&lt;&gt;"Otro",AN402=""),"Terminado en proceso de liquidación",IF(AND(TODAY()&gt;AH402,I402="Otro",AN402=""),"Terminado en proceso de liquidación",IF(AND(TODAY()&gt;AH402,I402="Orden de compra"),"Terminado (Orden de compra)",IF(TODAY()&gt;AH402,"Terminado (no se liquida)",IF(TODAY()&lt;=AH402,"En ejecución","En elaboración"))))))))))))</f>
        <v>Terminado (no se liquida)</v>
      </c>
      <c r="X402" s="57" t="s">
        <v>5945</v>
      </c>
      <c r="Y402" s="57" t="s">
        <v>4087</v>
      </c>
      <c r="Z402" s="77" t="s">
        <v>5946</v>
      </c>
      <c r="AA402" s="57" t="s">
        <v>5659</v>
      </c>
      <c r="AB402" s="61">
        <v>45468</v>
      </c>
      <c r="AC402" s="61">
        <v>45470</v>
      </c>
      <c r="AD402" s="61">
        <v>45561</v>
      </c>
      <c r="AE402" s="61" t="str">
        <f t="shared" si="59"/>
        <v xml:space="preserve">3 meses </v>
      </c>
      <c r="AF402" s="61">
        <v>45591</v>
      </c>
      <c r="AG402" s="61" t="str">
        <f t="shared" si="58"/>
        <v xml:space="preserve">1 meses </v>
      </c>
      <c r="AH402" s="61">
        <v>45591</v>
      </c>
      <c r="AI402" s="61" t="str">
        <f t="shared" si="60"/>
        <v xml:space="preserve">4 meses </v>
      </c>
      <c r="AJ402" s="61" t="str">
        <f t="shared" si="56"/>
        <v>Término Ok</v>
      </c>
      <c r="AK402" s="57"/>
      <c r="AL402" s="57"/>
      <c r="AM402" s="56"/>
      <c r="AN402" s="61"/>
    </row>
    <row r="403" spans="1:43">
      <c r="A403" s="56">
        <v>2024</v>
      </c>
      <c r="B403" s="56" t="str">
        <f t="shared" si="61"/>
        <v>373-2024</v>
      </c>
      <c r="C403" s="56">
        <v>111533</v>
      </c>
      <c r="D403" s="56" t="s">
        <v>57</v>
      </c>
      <c r="E403" s="57" t="s">
        <v>5947</v>
      </c>
      <c r="F403" s="57" t="s">
        <v>5948</v>
      </c>
      <c r="G403" s="63" t="s">
        <v>5602</v>
      </c>
      <c r="H403" s="57" t="s">
        <v>1168</v>
      </c>
      <c r="I403" s="57" t="s">
        <v>1169</v>
      </c>
      <c r="J403" s="61"/>
      <c r="K403" s="64"/>
      <c r="L403" s="57" t="s">
        <v>3757</v>
      </c>
      <c r="M403" s="56">
        <v>1978</v>
      </c>
      <c r="N403" s="157">
        <v>22344000</v>
      </c>
      <c r="O403" s="64">
        <v>0</v>
      </c>
      <c r="P403" s="64">
        <v>0</v>
      </c>
      <c r="Q403" s="157">
        <f t="shared" si="55"/>
        <v>22344000</v>
      </c>
      <c r="R403" s="64">
        <v>7448000</v>
      </c>
      <c r="S403" s="64"/>
      <c r="T403" s="64"/>
      <c r="U403" s="103">
        <v>1</v>
      </c>
      <c r="V403" s="60" t="s">
        <v>1171</v>
      </c>
      <c r="W403" s="57" t="str">
        <f ca="1">IF(AB403="","En elaboración",IF(AC403="Sin iniciar","Suscrito",IF(AK403="Suspendido",AK403,IF(ISNUMBER(AN403),"Liquidado",IF(ISNUMBER(J402),"Cedido",IF(AN403="No aplica","Terminado (no se liquida)",IF(AJ403="Terminación anticipada",AJ403,IF(AND(AJ403="Terminación anticipada",I402&lt;&gt;"Otro",AN403=""),"Terminado en proceso de liquidación",IF(AND(TODAY()&gt;AH403,I402="Otro",AN403=""),"Terminado en proceso de liquidación",IF(AND(TODAY()&gt;AH403,I402="Orden de compra"),"Terminado (Orden de compra)",IF(TODAY()&gt;AH403,"Terminado (no se liquida)",IF(TODAY()&lt;=AH403,"En ejecución","En elaboración"))))))))))))</f>
        <v>Terminado (no se liquida)</v>
      </c>
      <c r="X403" s="57"/>
      <c r="Y403" s="57" t="s">
        <v>4450</v>
      </c>
      <c r="Z403" s="77" t="s">
        <v>5949</v>
      </c>
      <c r="AA403" s="57" t="s">
        <v>5694</v>
      </c>
      <c r="AB403" s="61">
        <v>45468</v>
      </c>
      <c r="AC403" s="61">
        <v>45475</v>
      </c>
      <c r="AD403" s="61">
        <v>45566</v>
      </c>
      <c r="AE403" s="61" t="str">
        <f t="shared" si="59"/>
        <v xml:space="preserve">3 meses </v>
      </c>
      <c r="AF403" s="61">
        <v>45566</v>
      </c>
      <c r="AG403" s="61" t="str">
        <f t="shared" si="58"/>
        <v/>
      </c>
      <c r="AH403" s="61">
        <v>45566</v>
      </c>
      <c r="AI403" s="61" t="str">
        <f t="shared" si="60"/>
        <v xml:space="preserve">3 meses </v>
      </c>
      <c r="AJ403" s="61" t="str">
        <f t="shared" si="56"/>
        <v>Término Ok</v>
      </c>
      <c r="AK403" s="57"/>
      <c r="AL403" s="57"/>
      <c r="AM403" s="56"/>
      <c r="AN403" s="61"/>
    </row>
    <row r="404" spans="1:43">
      <c r="A404" s="99">
        <v>2024</v>
      </c>
      <c r="B404" s="56" t="str">
        <f t="shared" si="61"/>
        <v>374-2024</v>
      </c>
      <c r="C404" s="102">
        <v>112027</v>
      </c>
      <c r="D404" s="102" t="s">
        <v>57</v>
      </c>
      <c r="E404" s="100" t="s">
        <v>5950</v>
      </c>
      <c r="F404" s="100" t="s">
        <v>5951</v>
      </c>
      <c r="G404" s="100" t="s">
        <v>5602</v>
      </c>
      <c r="H404" s="100" t="s">
        <v>1168</v>
      </c>
      <c r="I404" s="57" t="s">
        <v>1169</v>
      </c>
      <c r="J404" s="61"/>
      <c r="K404" s="64"/>
      <c r="L404" s="57" t="s">
        <v>3064</v>
      </c>
      <c r="M404" s="56">
        <v>1953</v>
      </c>
      <c r="N404" s="157">
        <v>16377000</v>
      </c>
      <c r="O404" s="64">
        <v>8188500</v>
      </c>
      <c r="P404" s="64">
        <v>0</v>
      </c>
      <c r="Q404" s="157">
        <f t="shared" si="55"/>
        <v>24565500</v>
      </c>
      <c r="R404" s="64">
        <v>5459000</v>
      </c>
      <c r="S404" s="64"/>
      <c r="T404" s="64"/>
      <c r="U404" s="103">
        <v>1</v>
      </c>
      <c r="V404" s="60" t="s">
        <v>1171</v>
      </c>
      <c r="W404" s="57" t="str">
        <f ca="1">IF(AB404="","En elaboración",IF(AC404="Sin iniciar","Suscrito",IF(AK404="Suspendido",AK404,IF(ISNUMBER(AN404),"Liquidado",IF(ISNUMBER(J403),"Cedido",IF(AN404="No aplica","Terminado (no se liquida)",IF(AJ404="Terminación anticipada",AJ404,IF(AND(AJ404="Terminación anticipada",I403&lt;&gt;"Otro",AN404=""),"Terminado en proceso de liquidación",IF(AND(TODAY()&gt;AH404,I403="Otro",AN404=""),"Terminado en proceso de liquidación",IF(AND(TODAY()&gt;AH404,I403="Orden de compra"),"Terminado (Orden de compra)",IF(TODAY()&gt;AH404,"Terminado (no se liquida)",IF(TODAY()&lt;=AH404,"En ejecución","En elaboración"))))))))))))</f>
        <v>Terminado (no se liquida)</v>
      </c>
      <c r="X404" s="57" t="s">
        <v>5952</v>
      </c>
      <c r="Y404" s="57" t="s">
        <v>5953</v>
      </c>
      <c r="Z404" s="77" t="s">
        <v>5954</v>
      </c>
      <c r="AA404" s="57" t="s">
        <v>5913</v>
      </c>
      <c r="AB404" s="61">
        <v>45468</v>
      </c>
      <c r="AC404" s="61">
        <v>45470</v>
      </c>
      <c r="AD404" s="61">
        <v>45561</v>
      </c>
      <c r="AE404" s="61" t="str">
        <f t="shared" si="59"/>
        <v xml:space="preserve">3 meses </v>
      </c>
      <c r="AF404" s="61">
        <v>45606</v>
      </c>
      <c r="AG404" s="61" t="str">
        <f t="shared" si="58"/>
        <v>1 meses 15 días.</v>
      </c>
      <c r="AH404" s="61">
        <v>45606</v>
      </c>
      <c r="AI404" s="61" t="str">
        <f t="shared" si="60"/>
        <v>4 meses 15 días.</v>
      </c>
      <c r="AJ404" s="61" t="str">
        <f t="shared" si="56"/>
        <v>Término Ok</v>
      </c>
      <c r="AK404" s="57"/>
      <c r="AL404" s="57"/>
      <c r="AM404" s="56"/>
      <c r="AN404" s="61"/>
    </row>
    <row r="405" spans="1:43">
      <c r="A405" s="99">
        <v>2024</v>
      </c>
      <c r="B405" s="56" t="str">
        <f t="shared" si="61"/>
        <v>375-2024</v>
      </c>
      <c r="C405" s="101">
        <v>111106</v>
      </c>
      <c r="D405" s="102" t="s">
        <v>57</v>
      </c>
      <c r="E405" s="106" t="s">
        <v>5955</v>
      </c>
      <c r="F405" s="106" t="s">
        <v>5956</v>
      </c>
      <c r="G405" s="100" t="s">
        <v>5602</v>
      </c>
      <c r="H405" s="100" t="s">
        <v>1168</v>
      </c>
      <c r="I405" s="57" t="s">
        <v>1211</v>
      </c>
      <c r="J405" s="61"/>
      <c r="K405" s="64"/>
      <c r="L405" s="57" t="s">
        <v>4085</v>
      </c>
      <c r="M405" s="56">
        <v>1978</v>
      </c>
      <c r="N405" s="157">
        <v>8732000</v>
      </c>
      <c r="O405" s="64">
        <v>4366000</v>
      </c>
      <c r="P405" s="64">
        <v>0</v>
      </c>
      <c r="Q405" s="157">
        <f t="shared" si="55"/>
        <v>13098000</v>
      </c>
      <c r="R405" s="64">
        <v>4366000</v>
      </c>
      <c r="S405" s="64"/>
      <c r="T405" s="64"/>
      <c r="U405" s="103">
        <v>2</v>
      </c>
      <c r="V405" s="60" t="s">
        <v>1171</v>
      </c>
      <c r="W405" s="57" t="str">
        <f ca="1">IF(AB405="","En elaboración",IF(AC405="Sin iniciar","Suscrito",IF(AK405="Suspendido",AK405,IF(ISNUMBER(AN405),"Liquidado",IF(ISNUMBER(J404),"Cedido",IF(AN405="No aplica","Terminado (no se liquida)",IF(AJ405="Terminación anticipada",AJ405,IF(AND(AJ405="Terminación anticipada",I404&lt;&gt;"Otro",AN405=""),"Terminado en proceso de liquidación",IF(AND(TODAY()&gt;AH405,I404="Otro",AN405=""),"Terminado en proceso de liquidación",IF(AND(TODAY()&gt;AH405,I404="Orden de compra"),"Terminado (Orden de compra)",IF(TODAY()&gt;AH405,"Terminado (no se liquida)",IF(TODAY()&lt;=AH405,"En ejecución","En elaboración"))))))))))))</f>
        <v>Terminado (no se liquida)</v>
      </c>
      <c r="X405" s="57" t="s">
        <v>5957</v>
      </c>
      <c r="Y405" s="57" t="s">
        <v>5958</v>
      </c>
      <c r="Z405" s="77" t="s">
        <v>5959</v>
      </c>
      <c r="AA405" s="57" t="s">
        <v>5960</v>
      </c>
      <c r="AB405" s="61">
        <v>45468</v>
      </c>
      <c r="AC405" s="61">
        <v>45469</v>
      </c>
      <c r="AD405" s="61">
        <v>45529</v>
      </c>
      <c r="AE405" s="61" t="str">
        <f t="shared" si="59"/>
        <v xml:space="preserve">2 meses </v>
      </c>
      <c r="AF405" s="61">
        <v>45560</v>
      </c>
      <c r="AG405" s="61" t="str">
        <f t="shared" si="58"/>
        <v xml:space="preserve">1 meses </v>
      </c>
      <c r="AH405" s="61">
        <v>45560</v>
      </c>
      <c r="AI405" s="61" t="str">
        <f t="shared" si="60"/>
        <v xml:space="preserve">3 meses </v>
      </c>
      <c r="AJ405" s="61" t="str">
        <f t="shared" si="56"/>
        <v>Término Ok</v>
      </c>
      <c r="AK405" s="57"/>
      <c r="AL405" s="57"/>
      <c r="AM405" s="56"/>
      <c r="AN405" s="61"/>
    </row>
    <row r="406" spans="1:43">
      <c r="A406" s="99">
        <v>2024</v>
      </c>
      <c r="B406" s="56" t="str">
        <f t="shared" si="61"/>
        <v>376-2024</v>
      </c>
      <c r="C406" s="101">
        <v>111096</v>
      </c>
      <c r="D406" s="102" t="s">
        <v>57</v>
      </c>
      <c r="E406" s="106" t="s">
        <v>5961</v>
      </c>
      <c r="F406" s="106" t="s">
        <v>5962</v>
      </c>
      <c r="G406" s="100" t="s">
        <v>5602</v>
      </c>
      <c r="H406" s="100" t="s">
        <v>1168</v>
      </c>
      <c r="I406" s="57" t="s">
        <v>1169</v>
      </c>
      <c r="J406" s="61"/>
      <c r="K406" s="64"/>
      <c r="L406" s="57" t="s">
        <v>3516</v>
      </c>
      <c r="M406" s="56">
        <v>1999</v>
      </c>
      <c r="N406" s="157">
        <v>22344000</v>
      </c>
      <c r="O406" s="64">
        <v>0</v>
      </c>
      <c r="P406" s="64">
        <v>0</v>
      </c>
      <c r="Q406" s="157">
        <f t="shared" si="55"/>
        <v>22344000</v>
      </c>
      <c r="R406" s="64">
        <v>7448000</v>
      </c>
      <c r="S406" s="64"/>
      <c r="T406" s="64"/>
      <c r="U406" s="103">
        <v>3</v>
      </c>
      <c r="V406" s="60" t="s">
        <v>1171</v>
      </c>
      <c r="W406" s="57" t="str">
        <f ca="1">IF(AB406="","En elaboración",IF(AC406="Sin iniciar","Suscrito",IF(AK406="Suspendido",AK406,IF(ISNUMBER(AN406),"Liquidado",IF(ISNUMBER(J405),"Cedido",IF(AN406="No aplica","Terminado (no se liquida)",IF(AJ406="Terminación anticipada",AJ406,IF(AND(AJ406="Terminación anticipada",I405&lt;&gt;"Otro",AN406=""),"Terminado en proceso de liquidación",IF(AND(TODAY()&gt;AH406,I405="Otro",AN406=""),"Terminado en proceso de liquidación",IF(AND(TODAY()&gt;AH406,I405="Orden de compra"),"Terminado (Orden de compra)",IF(TODAY()&gt;AH406,"Terminado (no se liquida)",IF(TODAY()&lt;=AH406,"En ejecución","En elaboración"))))))))))))</f>
        <v>Terminado (no se liquida)</v>
      </c>
      <c r="X406" s="57"/>
      <c r="Y406" s="57" t="s">
        <v>5963</v>
      </c>
      <c r="Z406" s="77" t="s">
        <v>5964</v>
      </c>
      <c r="AA406" s="57" t="s">
        <v>5965</v>
      </c>
      <c r="AB406" s="61">
        <v>45468</v>
      </c>
      <c r="AC406" s="61">
        <v>45470</v>
      </c>
      <c r="AD406" s="61">
        <v>45561</v>
      </c>
      <c r="AE406" s="61" t="str">
        <f t="shared" si="59"/>
        <v xml:space="preserve">3 meses </v>
      </c>
      <c r="AF406" s="61">
        <v>45561</v>
      </c>
      <c r="AG406" s="61" t="str">
        <f t="shared" si="58"/>
        <v/>
      </c>
      <c r="AH406" s="61">
        <v>45561</v>
      </c>
      <c r="AI406" s="61" t="str">
        <f t="shared" si="60"/>
        <v xml:space="preserve">3 meses </v>
      </c>
      <c r="AJ406" s="61" t="str">
        <f t="shared" si="56"/>
        <v>Término Ok</v>
      </c>
      <c r="AK406" s="57"/>
      <c r="AL406" s="57"/>
      <c r="AM406" s="56"/>
      <c r="AN406" s="61"/>
    </row>
    <row r="407" spans="1:43">
      <c r="A407" s="99">
        <v>2024</v>
      </c>
      <c r="B407" s="56" t="str">
        <f t="shared" si="61"/>
        <v>377-2024</v>
      </c>
      <c r="C407" s="101">
        <v>111566</v>
      </c>
      <c r="D407" s="102" t="s">
        <v>57</v>
      </c>
      <c r="E407" s="106" t="s">
        <v>5966</v>
      </c>
      <c r="F407" s="106" t="s">
        <v>5967</v>
      </c>
      <c r="G407" s="100" t="s">
        <v>5602</v>
      </c>
      <c r="H407" s="100" t="s">
        <v>1168</v>
      </c>
      <c r="I407" s="57" t="s">
        <v>1169</v>
      </c>
      <c r="J407" s="61"/>
      <c r="K407" s="64"/>
      <c r="L407" s="57" t="s">
        <v>5968</v>
      </c>
      <c r="M407" s="56">
        <v>1997</v>
      </c>
      <c r="N407" s="157">
        <v>22344000</v>
      </c>
      <c r="O407" s="64">
        <v>0</v>
      </c>
      <c r="P407" s="64">
        <v>0</v>
      </c>
      <c r="Q407" s="157">
        <f t="shared" si="55"/>
        <v>22344000</v>
      </c>
      <c r="R407" s="64">
        <v>7448000</v>
      </c>
      <c r="S407" s="64"/>
      <c r="T407" s="64"/>
      <c r="U407" s="103">
        <v>3</v>
      </c>
      <c r="V407" s="60" t="s">
        <v>1171</v>
      </c>
      <c r="W407" s="57" t="str">
        <f ca="1">IF(AB407="","En elaboración",IF(AC407="Sin iniciar","Suscrito",IF(AK407="Suspendido",AK407,IF(ISNUMBER(AN407),"Liquidado",IF(ISNUMBER(J406),"Cedido",IF(AN407="No aplica","Terminado (no se liquida)",IF(AJ407="Terminación anticipada",AJ407,IF(AND(AJ407="Terminación anticipada",I406&lt;&gt;"Otro",AN407=""),"Terminado en proceso de liquidación",IF(AND(TODAY()&gt;AH407,I406="Otro",AN407=""),"Terminado en proceso de liquidación",IF(AND(TODAY()&gt;AH407,I406="Orden de compra"),"Terminado (Orden de compra)",IF(TODAY()&gt;AH407,"Terminado (no se liquida)",IF(TODAY()&lt;=AH407,"En ejecución","En elaboración"))))))))))))</f>
        <v>Terminado (no se liquida)</v>
      </c>
      <c r="X407" s="57"/>
      <c r="Y407" s="57" t="s">
        <v>5969</v>
      </c>
      <c r="Z407" s="79" t="s">
        <v>5970</v>
      </c>
      <c r="AA407" s="57" t="s">
        <v>5659</v>
      </c>
      <c r="AB407" s="61">
        <v>45468</v>
      </c>
      <c r="AC407" s="61">
        <v>45470</v>
      </c>
      <c r="AD407" s="61">
        <v>45530</v>
      </c>
      <c r="AE407" s="61" t="str">
        <f t="shared" si="59"/>
        <v xml:space="preserve">2 meses </v>
      </c>
      <c r="AF407" s="61">
        <v>45530</v>
      </c>
      <c r="AG407" s="61" t="str">
        <f t="shared" si="58"/>
        <v/>
      </c>
      <c r="AH407" s="61">
        <v>45530</v>
      </c>
      <c r="AI407" s="61" t="str">
        <f t="shared" si="60"/>
        <v xml:space="preserve">2 meses </v>
      </c>
      <c r="AJ407" s="61" t="str">
        <f t="shared" si="56"/>
        <v>Término Ok</v>
      </c>
      <c r="AK407" s="57"/>
      <c r="AL407" s="57"/>
      <c r="AM407" s="56"/>
      <c r="AN407" s="61"/>
    </row>
    <row r="408" spans="1:43">
      <c r="A408" s="99">
        <v>2024</v>
      </c>
      <c r="B408" s="56" t="str">
        <f t="shared" si="61"/>
        <v>378-2024</v>
      </c>
      <c r="C408" s="101">
        <v>111102</v>
      </c>
      <c r="D408" s="102" t="s">
        <v>57</v>
      </c>
      <c r="E408" s="106" t="s">
        <v>5971</v>
      </c>
      <c r="F408" s="106" t="s">
        <v>5972</v>
      </c>
      <c r="G408" s="100" t="s">
        <v>5602</v>
      </c>
      <c r="H408" s="100" t="s">
        <v>1168</v>
      </c>
      <c r="I408" s="57" t="s">
        <v>1169</v>
      </c>
      <c r="J408" s="61"/>
      <c r="K408" s="64"/>
      <c r="L408" s="57" t="s">
        <v>4573</v>
      </c>
      <c r="M408" s="56">
        <v>1978</v>
      </c>
      <c r="N408" s="157">
        <v>16377000</v>
      </c>
      <c r="O408" s="64">
        <v>5459000</v>
      </c>
      <c r="P408" s="64">
        <v>0</v>
      </c>
      <c r="Q408" s="157">
        <f t="shared" si="55"/>
        <v>21836000</v>
      </c>
      <c r="R408" s="64">
        <v>5459000</v>
      </c>
      <c r="S408" s="64"/>
      <c r="T408" s="64"/>
      <c r="U408" s="103">
        <v>1</v>
      </c>
      <c r="V408" s="60" t="s">
        <v>1171</v>
      </c>
      <c r="W408" s="57" t="str">
        <f ca="1">IF(AB408="","En elaboración",IF(AC408="Sin iniciar","Suscrito",IF(AK408="Suspendido",AK408,IF(ISNUMBER(AN408),"Liquidado",IF(ISNUMBER(J407),"Cedido",IF(AN408="No aplica","Terminado (no se liquida)",IF(AJ408="Terminación anticipada",AJ408,IF(AND(AJ408="Terminación anticipada",I407&lt;&gt;"Otro",AN408=""),"Terminado en proceso de liquidación",IF(AND(TODAY()&gt;AH408,I407="Otro",AN408=""),"Terminado en proceso de liquidación",IF(AND(TODAY()&gt;AH408,I407="Orden de compra"),"Terminado (Orden de compra)",IF(TODAY()&gt;AH408,"Terminado (no se liquida)",IF(TODAY()&lt;=AH408,"En ejecución","En elaboración"))))))))))))</f>
        <v>Terminado (no se liquida)</v>
      </c>
      <c r="X408" s="57" t="s">
        <v>5973</v>
      </c>
      <c r="Y408" s="57" t="s">
        <v>5974</v>
      </c>
      <c r="Z408" s="77" t="s">
        <v>5975</v>
      </c>
      <c r="AA408" s="57" t="s">
        <v>161</v>
      </c>
      <c r="AB408" s="61">
        <v>45468</v>
      </c>
      <c r="AC408" s="61">
        <v>45475</v>
      </c>
      <c r="AD408" s="61">
        <v>45566</v>
      </c>
      <c r="AE408" s="61" t="str">
        <f t="shared" si="59"/>
        <v xml:space="preserve">3 meses </v>
      </c>
      <c r="AF408" s="61">
        <v>45597</v>
      </c>
      <c r="AG408" s="61" t="str">
        <f t="shared" si="58"/>
        <v xml:space="preserve">1 meses </v>
      </c>
      <c r="AH408" s="61">
        <v>45597</v>
      </c>
      <c r="AI408" s="61" t="str">
        <f t="shared" si="60"/>
        <v xml:space="preserve">4 meses </v>
      </c>
      <c r="AJ408" s="61" t="str">
        <f t="shared" si="56"/>
        <v>Término Ok</v>
      </c>
      <c r="AK408" s="57"/>
      <c r="AL408" s="57"/>
      <c r="AM408" s="56"/>
      <c r="AN408" s="61"/>
    </row>
    <row r="409" spans="1:43">
      <c r="A409" s="99">
        <v>2024</v>
      </c>
      <c r="B409" s="56" t="str">
        <f t="shared" si="61"/>
        <v>379-2024</v>
      </c>
      <c r="C409" s="101">
        <v>111556</v>
      </c>
      <c r="D409" s="102" t="s">
        <v>57</v>
      </c>
      <c r="E409" s="106" t="s">
        <v>5976</v>
      </c>
      <c r="F409" s="106" t="s">
        <v>5977</v>
      </c>
      <c r="G409" s="100" t="s">
        <v>5602</v>
      </c>
      <c r="H409" s="100" t="s">
        <v>1168</v>
      </c>
      <c r="I409" s="57" t="s">
        <v>1169</v>
      </c>
      <c r="J409" s="61"/>
      <c r="K409" s="64"/>
      <c r="L409" s="57" t="s">
        <v>1226</v>
      </c>
      <c r="M409" s="56">
        <v>1996</v>
      </c>
      <c r="N409" s="157">
        <v>22344000</v>
      </c>
      <c r="O409" s="64">
        <v>0</v>
      </c>
      <c r="P409" s="64">
        <v>0</v>
      </c>
      <c r="Q409" s="157">
        <f t="shared" si="55"/>
        <v>22344000</v>
      </c>
      <c r="R409" s="64">
        <v>7448000</v>
      </c>
      <c r="S409" s="64"/>
      <c r="T409" s="64"/>
      <c r="U409" s="103">
        <v>1</v>
      </c>
      <c r="V409" s="60" t="s">
        <v>1171</v>
      </c>
      <c r="W409" s="57" t="str">
        <f ca="1">IF(AB409="","En elaboración",IF(AC409="Sin iniciar","Suscrito",IF(AK409="Suspendido",AK409,IF(ISNUMBER(AN409),"Liquidado",IF(ISNUMBER(J408),"Cedido",IF(AN409="No aplica","Terminado (no se liquida)",IF(AJ409="Terminación anticipada",AJ409,IF(AND(AJ409="Terminación anticipada",I408&lt;&gt;"Otro",AN409=""),"Terminado en proceso de liquidación",IF(AND(TODAY()&gt;AH409,I408="Otro",AN409=""),"Terminado en proceso de liquidación",IF(AND(TODAY()&gt;AH409,I408="Orden de compra"),"Terminado (Orden de compra)",IF(TODAY()&gt;AH409,"Terminado (no se liquida)",IF(TODAY()&lt;=AH409,"En ejecución","En elaboración"))))))))))))</f>
        <v>Terminación Anticipada</v>
      </c>
      <c r="X409" s="57" t="s">
        <v>5978</v>
      </c>
      <c r="Y409" s="57" t="s">
        <v>5979</v>
      </c>
      <c r="Z409" s="77" t="s">
        <v>5980</v>
      </c>
      <c r="AA409" s="57" t="s">
        <v>5645</v>
      </c>
      <c r="AB409" s="61">
        <v>45468</v>
      </c>
      <c r="AC409" s="61">
        <v>45470</v>
      </c>
      <c r="AD409" s="61">
        <v>45561</v>
      </c>
      <c r="AE409" s="61" t="str">
        <f t="shared" si="59"/>
        <v xml:space="preserve">3 meses </v>
      </c>
      <c r="AF409" s="61">
        <v>45561</v>
      </c>
      <c r="AG409" s="61" t="str">
        <f t="shared" si="58"/>
        <v/>
      </c>
      <c r="AH409" s="61">
        <v>45490</v>
      </c>
      <c r="AI409" s="61" t="str">
        <f t="shared" si="60"/>
        <v>21 días.</v>
      </c>
      <c r="AJ409" s="61" t="str">
        <f t="shared" si="56"/>
        <v>Terminación Anticipada</v>
      </c>
      <c r="AK409" s="57"/>
      <c r="AL409" s="57"/>
      <c r="AM409" s="56"/>
      <c r="AN409" s="61"/>
    </row>
    <row r="410" spans="1:43">
      <c r="A410" s="99">
        <v>2024</v>
      </c>
      <c r="B410" s="56" t="str">
        <f t="shared" si="61"/>
        <v>380-2024</v>
      </c>
      <c r="C410" s="101">
        <v>111525</v>
      </c>
      <c r="D410" s="102" t="s">
        <v>57</v>
      </c>
      <c r="E410" s="106" t="s">
        <v>5981</v>
      </c>
      <c r="F410" s="106" t="s">
        <v>5982</v>
      </c>
      <c r="G410" s="100" t="s">
        <v>5602</v>
      </c>
      <c r="H410" s="100" t="s">
        <v>1168</v>
      </c>
      <c r="I410" s="57" t="s">
        <v>1169</v>
      </c>
      <c r="J410" s="61"/>
      <c r="K410" s="64"/>
      <c r="L410" s="57" t="s">
        <v>5983</v>
      </c>
      <c r="M410" s="56">
        <v>1978</v>
      </c>
      <c r="N410" s="157">
        <v>22344000</v>
      </c>
      <c r="O410" s="64">
        <v>11172000</v>
      </c>
      <c r="P410" s="64">
        <v>0</v>
      </c>
      <c r="Q410" s="157">
        <f t="shared" ref="Q410:Q441" si="62">SUM(N410:P410)</f>
        <v>33516000</v>
      </c>
      <c r="R410" s="64">
        <v>7448000</v>
      </c>
      <c r="S410" s="64"/>
      <c r="T410" s="64"/>
      <c r="U410" s="103">
        <v>1</v>
      </c>
      <c r="V410" s="60" t="s">
        <v>1171</v>
      </c>
      <c r="W410" s="57" t="str">
        <f ca="1">IF(AB410="","En elaboración",IF(AC410="Sin iniciar","Suscrito",IF(AK410="Suspendido",AK410,IF(ISNUMBER(AN410),"Liquidado",IF(ISNUMBER(J409),"Cedido",IF(AN410="No aplica","Terminado (no se liquida)",IF(AJ410="Terminación anticipada",AJ410,IF(AND(AJ410="Terminación anticipada",I409&lt;&gt;"Otro",AN410=""),"Terminado en proceso de liquidación",IF(AND(TODAY()&gt;AH410,I409="Otro",AN410=""),"Terminado en proceso de liquidación",IF(AND(TODAY()&gt;AH410,I409="Orden de compra"),"Terminado (Orden de compra)",IF(TODAY()&gt;AH410,"Terminado (no se liquida)",IF(TODAY()&lt;=AH410,"En ejecución","En elaboración"))))))))))))</f>
        <v>Terminado (no se liquida)</v>
      </c>
      <c r="X410" s="57" t="s">
        <v>5984</v>
      </c>
      <c r="Y410" s="57" t="s">
        <v>5985</v>
      </c>
      <c r="Z410" s="77" t="s">
        <v>5986</v>
      </c>
      <c r="AA410" s="57" t="s">
        <v>5987</v>
      </c>
      <c r="AB410" s="61">
        <v>45468</v>
      </c>
      <c r="AC410" s="61">
        <v>45469</v>
      </c>
      <c r="AD410" s="61">
        <v>45560</v>
      </c>
      <c r="AE410" s="61" t="str">
        <f t="shared" si="59"/>
        <v xml:space="preserve">3 meses </v>
      </c>
      <c r="AF410" s="61">
        <v>45606</v>
      </c>
      <c r="AG410" s="61" t="str">
        <f t="shared" si="58"/>
        <v>1 meses 16 días.</v>
      </c>
      <c r="AH410" s="61">
        <v>45606</v>
      </c>
      <c r="AI410" s="61" t="str">
        <f t="shared" si="60"/>
        <v>4 meses 16 días.</v>
      </c>
      <c r="AJ410" s="61" t="str">
        <f t="shared" ref="AJ410:AJ441" si="63">IF(AC410="Sin iniciar",AC410,IF(AH410&lt;AF410,"Terminación Anticipada","Término Ok"))</f>
        <v>Término Ok</v>
      </c>
      <c r="AK410" s="57"/>
      <c r="AL410" s="57"/>
      <c r="AM410" s="56"/>
      <c r="AN410" s="61"/>
    </row>
    <row r="411" spans="1:43">
      <c r="A411" s="99">
        <v>2024</v>
      </c>
      <c r="B411" s="56" t="str">
        <f t="shared" si="61"/>
        <v>381-2024</v>
      </c>
      <c r="C411" s="101">
        <v>110927</v>
      </c>
      <c r="D411" s="102" t="s">
        <v>57</v>
      </c>
      <c r="E411" s="106" t="s">
        <v>5988</v>
      </c>
      <c r="F411" s="106" t="s">
        <v>5989</v>
      </c>
      <c r="G411" s="100" t="s">
        <v>5602</v>
      </c>
      <c r="H411" s="100" t="s">
        <v>1168</v>
      </c>
      <c r="I411" s="57" t="s">
        <v>1169</v>
      </c>
      <c r="J411" s="61"/>
      <c r="K411" s="64"/>
      <c r="L411" s="57" t="s">
        <v>4134</v>
      </c>
      <c r="M411" s="56">
        <v>1979</v>
      </c>
      <c r="N411" s="157">
        <v>16377000</v>
      </c>
      <c r="O411" s="64">
        <v>8188500</v>
      </c>
      <c r="P411" s="64">
        <v>0</v>
      </c>
      <c r="Q411" s="157">
        <f t="shared" si="62"/>
        <v>24565500</v>
      </c>
      <c r="R411" s="64">
        <v>5459000</v>
      </c>
      <c r="S411" s="64"/>
      <c r="T411" s="64"/>
      <c r="U411" s="103">
        <v>1</v>
      </c>
      <c r="V411" s="60" t="s">
        <v>1171</v>
      </c>
      <c r="W411" s="57" t="str">
        <f ca="1">IF(AB411="","En elaboración",IF(AC411="Sin iniciar","Suscrito",IF(AK411="Suspendido",AK411,IF(ISNUMBER(AN411),"Liquidado",IF(ISNUMBER(J410),"Cedido",IF(AN411="No aplica","Terminado (no se liquida)",IF(AJ411="Terminación anticipada",AJ411,IF(AND(AJ411="Terminación anticipada",I410&lt;&gt;"Otro",AN411=""),"Terminado en proceso de liquidación",IF(AND(TODAY()&gt;AH411,I410="Otro",AN411=""),"Terminado en proceso de liquidación",IF(AND(TODAY()&gt;AH411,I410="Orden de compra"),"Terminado (Orden de compra)",IF(TODAY()&gt;AH411,"Terminado (no se liquida)",IF(TODAY()&lt;=AH411,"En ejecución","En elaboración"))))))))))))</f>
        <v>Terminado (no se liquida)</v>
      </c>
      <c r="X411" s="57" t="s">
        <v>5990</v>
      </c>
      <c r="Y411" s="57" t="s">
        <v>3836</v>
      </c>
      <c r="Z411" s="77" t="s">
        <v>5991</v>
      </c>
      <c r="AA411" s="57" t="s">
        <v>1451</v>
      </c>
      <c r="AB411" s="61">
        <v>45468</v>
      </c>
      <c r="AC411" s="61">
        <v>45470</v>
      </c>
      <c r="AD411" s="61">
        <v>45561</v>
      </c>
      <c r="AE411" s="61" t="str">
        <f t="shared" si="59"/>
        <v xml:space="preserve">3 meses </v>
      </c>
      <c r="AF411" s="61">
        <v>45607</v>
      </c>
      <c r="AG411" s="61" t="str">
        <f t="shared" si="58"/>
        <v>1 meses 16 días.</v>
      </c>
      <c r="AH411" s="61">
        <v>45607</v>
      </c>
      <c r="AI411" s="61" t="str">
        <f t="shared" si="60"/>
        <v>4 meses 16 días.</v>
      </c>
      <c r="AJ411" s="61" t="str">
        <f t="shared" si="63"/>
        <v>Término Ok</v>
      </c>
      <c r="AK411" s="57"/>
      <c r="AL411" s="57"/>
      <c r="AM411" s="56"/>
      <c r="AN411" s="61"/>
    </row>
    <row r="412" spans="1:43">
      <c r="A412" s="99">
        <v>2024</v>
      </c>
      <c r="B412" s="56" t="str">
        <f t="shared" si="61"/>
        <v>382-2024</v>
      </c>
      <c r="C412" s="101">
        <v>110876</v>
      </c>
      <c r="D412" s="102" t="s">
        <v>57</v>
      </c>
      <c r="E412" s="106" t="s">
        <v>5992</v>
      </c>
      <c r="F412" s="106" t="s">
        <v>5993</v>
      </c>
      <c r="G412" s="100" t="s">
        <v>5602</v>
      </c>
      <c r="H412" s="100" t="s">
        <v>1168</v>
      </c>
      <c r="I412" s="57" t="s">
        <v>1169</v>
      </c>
      <c r="J412" s="61"/>
      <c r="K412" s="64"/>
      <c r="L412" s="57" t="s">
        <v>4821</v>
      </c>
      <c r="M412" s="56">
        <v>1953</v>
      </c>
      <c r="N412" s="157">
        <v>16377000</v>
      </c>
      <c r="O412" s="64">
        <v>5459000</v>
      </c>
      <c r="P412" s="64">
        <v>0</v>
      </c>
      <c r="Q412" s="157">
        <f t="shared" si="62"/>
        <v>21836000</v>
      </c>
      <c r="R412" s="64">
        <v>5459000</v>
      </c>
      <c r="S412" s="64"/>
      <c r="T412" s="64"/>
      <c r="U412" s="103">
        <v>3</v>
      </c>
      <c r="V412" s="60" t="s">
        <v>1171</v>
      </c>
      <c r="W412" s="57" t="str">
        <f ca="1">IF(AB412="","En elaboración",IF(AC412="Sin iniciar","Suscrito",IF(AK412="Suspendido",AK412,IF(ISNUMBER(AN412),"Liquidado",IF(ISNUMBER(J411),"Cedido",IF(AN412="No aplica","Terminado (no se liquida)",IF(AJ412="Terminación anticipada",AJ412,IF(AND(AJ412="Terminación anticipada",I411&lt;&gt;"Otro",AN412=""),"Terminado en proceso de liquidación",IF(AND(TODAY()&gt;AH412,I411="Otro",AN412=""),"Terminado en proceso de liquidación",IF(AND(TODAY()&gt;AH412,I411="Orden de compra"),"Terminado (Orden de compra)",IF(TODAY()&gt;AH412,"Terminado (no se liquida)",IF(TODAY()&lt;=AH412,"En ejecución","En elaboración"))))))))))))</f>
        <v>Terminado (no se liquida)</v>
      </c>
      <c r="X412" s="57" t="s">
        <v>5994</v>
      </c>
      <c r="Y412" s="57" t="s">
        <v>5995</v>
      </c>
      <c r="Z412" s="77" t="s">
        <v>5996</v>
      </c>
      <c r="AA412" s="57" t="s">
        <v>5913</v>
      </c>
      <c r="AB412" s="61">
        <v>45468</v>
      </c>
      <c r="AC412" s="61">
        <v>45470</v>
      </c>
      <c r="AD412" s="61">
        <v>45561</v>
      </c>
      <c r="AE412" s="61" t="str">
        <f t="shared" si="59"/>
        <v xml:space="preserve">3 meses </v>
      </c>
      <c r="AF412" s="61">
        <v>45591</v>
      </c>
      <c r="AG412" s="61" t="str">
        <f t="shared" si="58"/>
        <v xml:space="preserve">1 meses </v>
      </c>
      <c r="AH412" s="61">
        <v>45591</v>
      </c>
      <c r="AI412" s="61" t="str">
        <f t="shared" si="60"/>
        <v xml:space="preserve">4 meses </v>
      </c>
      <c r="AJ412" s="61" t="str">
        <f t="shared" si="63"/>
        <v>Término Ok</v>
      </c>
      <c r="AK412" s="57"/>
      <c r="AL412" s="57"/>
      <c r="AM412" s="56"/>
      <c r="AN412" s="61"/>
    </row>
    <row r="413" spans="1:43">
      <c r="A413" s="99">
        <v>2024</v>
      </c>
      <c r="B413" s="56" t="str">
        <f t="shared" si="61"/>
        <v>383-2024</v>
      </c>
      <c r="C413" s="101">
        <v>110890</v>
      </c>
      <c r="D413" s="102" t="s">
        <v>57</v>
      </c>
      <c r="E413" s="106" t="s">
        <v>5997</v>
      </c>
      <c r="F413" s="106" t="s">
        <v>5998</v>
      </c>
      <c r="G413" s="100" t="s">
        <v>5602</v>
      </c>
      <c r="H413" s="100" t="s">
        <v>1168</v>
      </c>
      <c r="I413" s="57" t="s">
        <v>1169</v>
      </c>
      <c r="J413" s="61"/>
      <c r="K413" s="64"/>
      <c r="L413" s="57" t="s">
        <v>5999</v>
      </c>
      <c r="M413" s="56">
        <v>1978</v>
      </c>
      <c r="N413" s="157">
        <v>22344000</v>
      </c>
      <c r="O413" s="64">
        <v>0</v>
      </c>
      <c r="P413" s="64">
        <v>0</v>
      </c>
      <c r="Q413" s="157">
        <f t="shared" si="62"/>
        <v>22344000</v>
      </c>
      <c r="R413" s="64">
        <v>7448000</v>
      </c>
      <c r="S413" s="64"/>
      <c r="T413" s="64"/>
      <c r="U413" s="103">
        <v>1</v>
      </c>
      <c r="V413" s="60" t="s">
        <v>1171</v>
      </c>
      <c r="W413" s="57" t="str">
        <f ca="1">IF(AB413="","En elaboración",IF(AC413="Sin iniciar","Suscrito",IF(AK413="Suspendido",AK413,IF(ISNUMBER(AN413),"Liquidado",IF(ISNUMBER(J412),"Cedido",IF(AN413="No aplica","Terminado (no se liquida)",IF(AJ413="Terminación anticipada",AJ413,IF(AND(AJ413="Terminación anticipada",I412&lt;&gt;"Otro",AN413=""),"Terminado en proceso de liquidación",IF(AND(TODAY()&gt;AH413,I412="Otro",AN413=""),"Terminado en proceso de liquidación",IF(AND(TODAY()&gt;AH413,I412="Orden de compra"),"Terminado (Orden de compra)",IF(TODAY()&gt;AH413,"Terminado (no se liquida)",IF(TODAY()&lt;=AH413,"En ejecución","En elaboración"))))))))))))</f>
        <v>Terminado (no se liquida)</v>
      </c>
      <c r="X413" s="57"/>
      <c r="Y413" s="57" t="s">
        <v>5242</v>
      </c>
      <c r="Z413" s="77" t="s">
        <v>6000</v>
      </c>
      <c r="AA413" s="57" t="s">
        <v>5843</v>
      </c>
      <c r="AB413" s="61">
        <v>45468</v>
      </c>
      <c r="AC413" s="61">
        <v>45475</v>
      </c>
      <c r="AD413" s="61">
        <v>45566</v>
      </c>
      <c r="AE413" s="61" t="str">
        <f t="shared" si="59"/>
        <v xml:space="preserve">3 meses </v>
      </c>
      <c r="AF413" s="61">
        <v>45566</v>
      </c>
      <c r="AG413" s="61" t="str">
        <f t="shared" si="58"/>
        <v/>
      </c>
      <c r="AH413" s="61">
        <v>45566</v>
      </c>
      <c r="AI413" s="61" t="str">
        <f t="shared" si="60"/>
        <v xml:space="preserve">3 meses </v>
      </c>
      <c r="AJ413" s="61" t="str">
        <f t="shared" si="63"/>
        <v>Término Ok</v>
      </c>
      <c r="AK413" s="57"/>
      <c r="AL413" s="57"/>
      <c r="AM413" s="56"/>
      <c r="AN413" s="61"/>
    </row>
    <row r="414" spans="1:43">
      <c r="A414" s="101">
        <v>2024</v>
      </c>
      <c r="B414" s="56" t="str">
        <f t="shared" si="61"/>
        <v>384-2024</v>
      </c>
      <c r="C414" s="101">
        <v>111555</v>
      </c>
      <c r="D414" s="102" t="s">
        <v>57</v>
      </c>
      <c r="E414" s="106" t="s">
        <v>6001</v>
      </c>
      <c r="F414" s="106" t="s">
        <v>6002</v>
      </c>
      <c r="G414" s="100" t="s">
        <v>5602</v>
      </c>
      <c r="H414" s="100" t="s">
        <v>1168</v>
      </c>
      <c r="I414" s="57" t="s">
        <v>1211</v>
      </c>
      <c r="J414" s="61"/>
      <c r="K414" s="64"/>
      <c r="L414" s="57" t="s">
        <v>4597</v>
      </c>
      <c r="M414" s="56">
        <v>1978</v>
      </c>
      <c r="N414" s="157">
        <v>13098000</v>
      </c>
      <c r="O414" s="64">
        <v>4366000</v>
      </c>
      <c r="P414" s="64">
        <v>0</v>
      </c>
      <c r="Q414" s="157">
        <f t="shared" si="62"/>
        <v>17464000</v>
      </c>
      <c r="R414" s="64">
        <v>4366000</v>
      </c>
      <c r="S414" s="64"/>
      <c r="T414" s="64"/>
      <c r="U414" s="103">
        <v>1</v>
      </c>
      <c r="V414" s="60" t="s">
        <v>1171</v>
      </c>
      <c r="W414" s="57" t="str">
        <f ca="1">IF(AB414="","En elaboración",IF(AC414="Sin iniciar","Suscrito",IF(AK414="Suspendido",AK414,IF(ISNUMBER(AN414),"Liquidado",IF(ISNUMBER(J413),"Cedido",IF(AN414="No aplica","Terminado (no se liquida)",IF(AJ414="Terminación anticipada",AJ414,IF(AND(AJ414="Terminación anticipada",I413&lt;&gt;"Otro",AN414=""),"Terminado en proceso de liquidación",IF(AND(TODAY()&gt;AH414,I413="Otro",AN414=""),"Terminado en proceso de liquidación",IF(AND(TODAY()&gt;AH414,I413="Orden de compra"),"Terminado (Orden de compra)",IF(TODAY()&gt;AH414,"Terminado (no se liquida)",IF(TODAY()&lt;=AH414,"En ejecución","En elaboración"))))))))))))</f>
        <v>Terminado (no se liquida)</v>
      </c>
      <c r="X414" s="57" t="s">
        <v>6003</v>
      </c>
      <c r="Y414" s="57" t="s">
        <v>6004</v>
      </c>
      <c r="Z414" s="77" t="s">
        <v>6005</v>
      </c>
      <c r="AA414" s="57" t="s">
        <v>5645</v>
      </c>
      <c r="AB414" s="61">
        <v>45469</v>
      </c>
      <c r="AC414" s="61">
        <v>45470</v>
      </c>
      <c r="AD414" s="61">
        <v>45561</v>
      </c>
      <c r="AE414" s="61" t="str">
        <f t="shared" si="59"/>
        <v xml:space="preserve">3 meses </v>
      </c>
      <c r="AF414" s="61">
        <v>45591</v>
      </c>
      <c r="AG414" s="61" t="str">
        <f t="shared" si="58"/>
        <v xml:space="preserve">1 meses </v>
      </c>
      <c r="AH414" s="61">
        <v>45591</v>
      </c>
      <c r="AI414" s="61" t="str">
        <f t="shared" si="60"/>
        <v xml:space="preserve">4 meses </v>
      </c>
      <c r="AJ414" s="61" t="str">
        <f t="shared" si="63"/>
        <v>Término Ok</v>
      </c>
      <c r="AK414" s="57"/>
      <c r="AL414" s="57"/>
      <c r="AM414" s="56"/>
      <c r="AN414" s="61"/>
    </row>
    <row r="415" spans="1:43">
      <c r="A415" s="99">
        <v>2024</v>
      </c>
      <c r="B415" s="56" t="str">
        <f t="shared" si="61"/>
        <v>385-2024</v>
      </c>
      <c r="C415" s="101">
        <v>111573</v>
      </c>
      <c r="D415" s="102" t="s">
        <v>57</v>
      </c>
      <c r="E415" s="106" t="s">
        <v>6006</v>
      </c>
      <c r="F415" s="106" t="s">
        <v>6007</v>
      </c>
      <c r="G415" s="100" t="s">
        <v>5602</v>
      </c>
      <c r="H415" s="100" t="s">
        <v>1168</v>
      </c>
      <c r="I415" s="57" t="s">
        <v>1211</v>
      </c>
      <c r="J415" s="61"/>
      <c r="K415" s="64"/>
      <c r="L415" s="57" t="s">
        <v>6008</v>
      </c>
      <c r="M415" s="56">
        <v>1953</v>
      </c>
      <c r="N415" s="157">
        <v>13098000</v>
      </c>
      <c r="O415" s="64">
        <v>0</v>
      </c>
      <c r="P415" s="64">
        <v>0</v>
      </c>
      <c r="Q415" s="157">
        <f t="shared" si="62"/>
        <v>13098000</v>
      </c>
      <c r="R415" s="64">
        <v>4366000</v>
      </c>
      <c r="S415" s="64"/>
      <c r="T415" s="64"/>
      <c r="U415" s="103">
        <v>1</v>
      </c>
      <c r="V415" s="60" t="s">
        <v>1171</v>
      </c>
      <c r="W415" s="57" t="str">
        <f ca="1">IF(AB415="","En elaboración",IF(AC415="Sin iniciar","Suscrito",IF(AK415="Suspendido",AK415,IF(ISNUMBER(AN415),"Liquidado",IF(ISNUMBER(J414),"Cedido",IF(AN415="No aplica","Terminado (no se liquida)",IF(AJ415="Terminación anticipada",AJ415,IF(AND(AJ415="Terminación anticipada",I414&lt;&gt;"Otro",AN415=""),"Terminado en proceso de liquidación",IF(AND(TODAY()&gt;AH415,I414="Otro",AN415=""),"Terminado en proceso de liquidación",IF(AND(TODAY()&gt;AH415,I414="Orden de compra"),"Terminado (Orden de compra)",IF(TODAY()&gt;AH415,"Terminado (no se liquida)",IF(TODAY()&lt;=AH415,"En ejecución","En elaboración"))))))))))))</f>
        <v>Terminado (no se liquida)</v>
      </c>
      <c r="X415" s="57"/>
      <c r="Y415" s="57" t="s">
        <v>6009</v>
      </c>
      <c r="Z415" s="77" t="s">
        <v>6010</v>
      </c>
      <c r="AA415" s="57" t="s">
        <v>5913</v>
      </c>
      <c r="AB415" s="61">
        <v>45468</v>
      </c>
      <c r="AC415" s="61">
        <v>45475</v>
      </c>
      <c r="AD415" s="61">
        <v>45566</v>
      </c>
      <c r="AE415" s="61" t="str">
        <f t="shared" si="59"/>
        <v xml:space="preserve">3 meses </v>
      </c>
      <c r="AF415" s="61">
        <v>45566</v>
      </c>
      <c r="AG415" s="61" t="str">
        <f t="shared" si="58"/>
        <v/>
      </c>
      <c r="AH415" s="61">
        <v>45566</v>
      </c>
      <c r="AI415" s="61" t="str">
        <f t="shared" si="60"/>
        <v xml:space="preserve">3 meses </v>
      </c>
      <c r="AJ415" s="61" t="str">
        <f t="shared" si="63"/>
        <v>Término Ok</v>
      </c>
      <c r="AK415" s="57"/>
      <c r="AL415" s="57"/>
      <c r="AM415" s="56"/>
      <c r="AN415" s="61"/>
    </row>
    <row r="416" spans="1:43">
      <c r="A416" s="99">
        <v>2024</v>
      </c>
      <c r="B416" s="56" t="str">
        <f t="shared" si="61"/>
        <v>386-2024</v>
      </c>
      <c r="C416" s="101">
        <v>110887</v>
      </c>
      <c r="D416" s="102" t="s">
        <v>57</v>
      </c>
      <c r="E416" s="106" t="s">
        <v>6011</v>
      </c>
      <c r="F416" s="106" t="s">
        <v>6012</v>
      </c>
      <c r="G416" s="106" t="s">
        <v>5602</v>
      </c>
      <c r="H416" s="100" t="s">
        <v>1168</v>
      </c>
      <c r="I416" s="57" t="s">
        <v>1169</v>
      </c>
      <c r="J416" s="61"/>
      <c r="K416" s="64"/>
      <c r="L416" s="57" t="s">
        <v>6013</v>
      </c>
      <c r="M416" s="56">
        <v>1967</v>
      </c>
      <c r="N416" s="157">
        <v>22344000</v>
      </c>
      <c r="O416" s="64">
        <v>11172000</v>
      </c>
      <c r="P416" s="64">
        <v>0</v>
      </c>
      <c r="Q416" s="157">
        <f t="shared" si="62"/>
        <v>33516000</v>
      </c>
      <c r="R416" s="64">
        <v>7448000</v>
      </c>
      <c r="S416" s="64"/>
      <c r="T416" s="64"/>
      <c r="U416" s="103">
        <v>1</v>
      </c>
      <c r="V416" s="60" t="s">
        <v>1171</v>
      </c>
      <c r="W416" s="57" t="str">
        <f ca="1">IF(AB416="","En elaboración",IF(AC416="Sin iniciar","Suscrito",IF(AK416="Suspendido",AK416,IF(ISNUMBER(AN416),"Liquidado",IF(ISNUMBER(J415),"Cedido",IF(AN416="No aplica","Terminado (no se liquida)",IF(AJ416="Terminación anticipada",AJ416,IF(AND(AJ416="Terminación anticipada",I415&lt;&gt;"Otro",AN416=""),"Terminado en proceso de liquidación",IF(AND(TODAY()&gt;AH416,I415="Otro",AN416=""),"Terminado en proceso de liquidación",IF(AND(TODAY()&gt;AH416,I415="Orden de compra"),"Terminado (Orden de compra)",IF(TODAY()&gt;AH416,"Terminado (no se liquida)",IF(TODAY()&lt;=AH416,"En ejecución","En elaboración"))))))))))))</f>
        <v>Terminado (no se liquida)</v>
      </c>
      <c r="X416" s="57" t="s">
        <v>6014</v>
      </c>
      <c r="Y416" s="57" t="s">
        <v>1202</v>
      </c>
      <c r="Z416" s="77" t="s">
        <v>6015</v>
      </c>
      <c r="AA416" s="57" t="s">
        <v>5753</v>
      </c>
      <c r="AB416" s="61">
        <v>45468</v>
      </c>
      <c r="AC416" s="61">
        <v>45475</v>
      </c>
      <c r="AD416" s="61">
        <v>45566</v>
      </c>
      <c r="AE416" s="61" t="str">
        <f t="shared" si="59"/>
        <v xml:space="preserve">3 meses </v>
      </c>
      <c r="AF416" s="61">
        <v>45612</v>
      </c>
      <c r="AG416" s="61" t="str">
        <f t="shared" si="58"/>
        <v>1 meses 15 días.</v>
      </c>
      <c r="AH416" s="61">
        <v>45612</v>
      </c>
      <c r="AI416" s="61" t="str">
        <f t="shared" si="60"/>
        <v>4 meses 15 días.</v>
      </c>
      <c r="AJ416" s="61" t="str">
        <f t="shared" si="63"/>
        <v>Término Ok</v>
      </c>
      <c r="AK416" s="57"/>
      <c r="AL416" s="57"/>
      <c r="AM416" s="56"/>
      <c r="AN416" s="61"/>
    </row>
    <row r="417" spans="1:40">
      <c r="A417" s="99">
        <v>2024</v>
      </c>
      <c r="B417" s="56" t="str">
        <f t="shared" si="61"/>
        <v>387-2024</v>
      </c>
      <c r="C417" s="101">
        <v>111558</v>
      </c>
      <c r="D417" s="102" t="s">
        <v>57</v>
      </c>
      <c r="E417" s="106" t="s">
        <v>6016</v>
      </c>
      <c r="F417" s="106" t="s">
        <v>6017</v>
      </c>
      <c r="G417" s="106" t="s">
        <v>5602</v>
      </c>
      <c r="H417" s="100" t="s">
        <v>1168</v>
      </c>
      <c r="I417" s="57" t="s">
        <v>1169</v>
      </c>
      <c r="J417" s="61"/>
      <c r="K417" s="64"/>
      <c r="L417" s="57" t="s">
        <v>6018</v>
      </c>
      <c r="M417" s="56">
        <v>1967</v>
      </c>
      <c r="N417" s="157">
        <v>14896000</v>
      </c>
      <c r="O417" s="64">
        <v>0</v>
      </c>
      <c r="P417" s="64">
        <v>0</v>
      </c>
      <c r="Q417" s="157">
        <f t="shared" si="62"/>
        <v>14896000</v>
      </c>
      <c r="R417" s="64">
        <v>7448000</v>
      </c>
      <c r="S417" s="64"/>
      <c r="T417" s="64"/>
      <c r="U417" s="103">
        <v>1</v>
      </c>
      <c r="V417" s="60" t="s">
        <v>1171</v>
      </c>
      <c r="W417" s="57" t="str">
        <f ca="1">IF(AB417="","En elaboración",IF(AC417="Sin iniciar","Suscrito",IF(AK417="Suspendido",AK417,IF(ISNUMBER(AN417),"Liquidado",IF(ISNUMBER(J416),"Cedido",IF(AN417="No aplica","Terminado (no se liquida)",IF(AJ417="Terminación anticipada",AJ417,IF(AND(AJ417="Terminación anticipada",I416&lt;&gt;"Otro",AN417=""),"Terminado en proceso de liquidación",IF(AND(TODAY()&gt;AH417,I416="Otro",AN417=""),"Terminado en proceso de liquidación",IF(AND(TODAY()&gt;AH417,I416="Orden de compra"),"Terminado (Orden de compra)",IF(TODAY()&gt;AH417,"Terminado (no se liquida)",IF(TODAY()&lt;=AH417,"En ejecución","En elaboración"))))))))))))</f>
        <v>Terminado (no se liquida)</v>
      </c>
      <c r="X417" s="57"/>
      <c r="Y417" s="57" t="s">
        <v>3621</v>
      </c>
      <c r="Z417" s="77" t="s">
        <v>6019</v>
      </c>
      <c r="AA417" s="57" t="s">
        <v>445</v>
      </c>
      <c r="AB417" s="61">
        <v>45468</v>
      </c>
      <c r="AC417" s="61">
        <v>45477</v>
      </c>
      <c r="AD417" s="61">
        <v>45538</v>
      </c>
      <c r="AE417" s="61" t="str">
        <f t="shared" si="59"/>
        <v xml:space="preserve">2 meses </v>
      </c>
      <c r="AF417" s="61">
        <v>45538</v>
      </c>
      <c r="AG417" s="61" t="str">
        <f t="shared" si="58"/>
        <v/>
      </c>
      <c r="AH417" s="61">
        <v>45538</v>
      </c>
      <c r="AI417" s="61" t="str">
        <f t="shared" si="60"/>
        <v xml:space="preserve">2 meses </v>
      </c>
      <c r="AJ417" s="61" t="str">
        <f t="shared" si="63"/>
        <v>Término Ok</v>
      </c>
      <c r="AK417" s="57"/>
      <c r="AL417" s="57"/>
      <c r="AM417" s="56"/>
      <c r="AN417" s="61"/>
    </row>
    <row r="418" spans="1:40">
      <c r="A418" s="99">
        <v>2024</v>
      </c>
      <c r="B418" s="56" t="str">
        <f t="shared" si="61"/>
        <v>388-2024</v>
      </c>
      <c r="C418" s="101">
        <v>110925</v>
      </c>
      <c r="D418" s="102" t="s">
        <v>57</v>
      </c>
      <c r="E418" s="106" t="s">
        <v>6020</v>
      </c>
      <c r="F418" s="106" t="s">
        <v>6021</v>
      </c>
      <c r="G418" s="106" t="s">
        <v>5602</v>
      </c>
      <c r="H418" s="100" t="s">
        <v>1168</v>
      </c>
      <c r="I418" s="57" t="s">
        <v>1211</v>
      </c>
      <c r="J418" s="61"/>
      <c r="K418" s="64"/>
      <c r="L418" s="57" t="s">
        <v>2800</v>
      </c>
      <c r="M418" s="56">
        <v>1979</v>
      </c>
      <c r="N418" s="157">
        <v>8649000</v>
      </c>
      <c r="O418" s="64">
        <v>2883000</v>
      </c>
      <c r="P418" s="64">
        <v>0</v>
      </c>
      <c r="Q418" s="157">
        <f t="shared" si="62"/>
        <v>11532000</v>
      </c>
      <c r="R418" s="64">
        <v>2883000</v>
      </c>
      <c r="S418" s="64"/>
      <c r="T418" s="64"/>
      <c r="U418" s="103">
        <v>1</v>
      </c>
      <c r="V418" s="60" t="s">
        <v>1171</v>
      </c>
      <c r="W418" s="57" t="str">
        <f ca="1">IF(AB418="","En elaboración",IF(AC418="Sin iniciar","Suscrito",IF(AK418="Suspendido",AK418,IF(ISNUMBER(AN418),"Liquidado",IF(ISNUMBER(J417),"Cedido",IF(AN418="No aplica","Terminado (no se liquida)",IF(AJ418="Terminación anticipada",AJ418,IF(AND(AJ418="Terminación anticipada",I417&lt;&gt;"Otro",AN418=""),"Terminado en proceso de liquidación",IF(AND(TODAY()&gt;AH418,I417="Otro",AN418=""),"Terminado en proceso de liquidación",IF(AND(TODAY()&gt;AH418,I417="Orden de compra"),"Terminado (Orden de compra)",IF(TODAY()&gt;AH418,"Terminado (no se liquida)",IF(TODAY()&lt;=AH418,"En ejecución","En elaboración"))))))))))))</f>
        <v>Terminado (no se liquida)</v>
      </c>
      <c r="X418" s="57" t="s">
        <v>6022</v>
      </c>
      <c r="Y418" s="57" t="s">
        <v>2938</v>
      </c>
      <c r="Z418" s="77" t="s">
        <v>6023</v>
      </c>
      <c r="AA418" s="57" t="s">
        <v>6024</v>
      </c>
      <c r="AB418" s="61">
        <v>45469</v>
      </c>
      <c r="AC418" s="61">
        <v>45477</v>
      </c>
      <c r="AD418" s="61">
        <v>45568</v>
      </c>
      <c r="AE418" s="61" t="str">
        <f t="shared" si="59"/>
        <v xml:space="preserve">3 meses </v>
      </c>
      <c r="AF418" s="61">
        <v>45599</v>
      </c>
      <c r="AG418" s="61" t="str">
        <f t="shared" si="58"/>
        <v xml:space="preserve">1 meses </v>
      </c>
      <c r="AH418" s="61">
        <v>45599</v>
      </c>
      <c r="AI418" s="61" t="str">
        <f t="shared" si="60"/>
        <v xml:space="preserve">4 meses </v>
      </c>
      <c r="AJ418" s="61" t="str">
        <f t="shared" si="63"/>
        <v>Término Ok</v>
      </c>
      <c r="AK418" s="57"/>
      <c r="AL418" s="57"/>
      <c r="AM418" s="56"/>
      <c r="AN418" s="61"/>
    </row>
    <row r="419" spans="1:40">
      <c r="A419" s="99">
        <v>2024</v>
      </c>
      <c r="B419" s="56" t="str">
        <f t="shared" si="61"/>
        <v>389-2024</v>
      </c>
      <c r="C419" s="101">
        <v>111572</v>
      </c>
      <c r="D419" s="102" t="s">
        <v>57</v>
      </c>
      <c r="E419" s="106" t="s">
        <v>6025</v>
      </c>
      <c r="F419" s="106" t="s">
        <v>6026</v>
      </c>
      <c r="G419" s="106" t="s">
        <v>5602</v>
      </c>
      <c r="H419" s="100" t="s">
        <v>1168</v>
      </c>
      <c r="I419" s="57" t="s">
        <v>1169</v>
      </c>
      <c r="J419" s="61"/>
      <c r="K419" s="64"/>
      <c r="L419" s="57" t="s">
        <v>6027</v>
      </c>
      <c r="M419" s="56">
        <v>1978</v>
      </c>
      <c r="N419" s="157">
        <v>22344000</v>
      </c>
      <c r="O419" s="64">
        <v>7448000</v>
      </c>
      <c r="P419" s="64">
        <v>0</v>
      </c>
      <c r="Q419" s="157">
        <f t="shared" si="62"/>
        <v>29792000</v>
      </c>
      <c r="R419" s="64">
        <v>7448000</v>
      </c>
      <c r="S419" s="64"/>
      <c r="T419" s="64"/>
      <c r="U419" s="103">
        <v>5</v>
      </c>
      <c r="V419" s="60" t="s">
        <v>1171</v>
      </c>
      <c r="W419" s="57" t="str">
        <f ca="1">IF(AB419="","En elaboración",IF(AC419="Sin iniciar","Suscrito",IF(AK419="Suspendido",AK419,IF(ISNUMBER(AN419),"Liquidado",IF(ISNUMBER(J418),"Cedido",IF(AN419="No aplica","Terminado (no se liquida)",IF(AJ419="Terminación anticipada",AJ419,IF(AND(AJ419="Terminación anticipada",I418&lt;&gt;"Otro",AN419=""),"Terminado en proceso de liquidación",IF(AND(TODAY()&gt;AH419,I418="Otro",AN419=""),"Terminado en proceso de liquidación",IF(AND(TODAY()&gt;AH419,I418="Orden de compra"),"Terminado (Orden de compra)",IF(TODAY()&gt;AH419,"Terminado (no se liquida)",IF(TODAY()&lt;=AH419,"En ejecución","En elaboración"))))))))))))</f>
        <v>Terminado (no se liquida)</v>
      </c>
      <c r="X419" s="57" t="s">
        <v>6028</v>
      </c>
      <c r="Y419" s="57" t="s">
        <v>6029</v>
      </c>
      <c r="Z419" s="77" t="s">
        <v>6030</v>
      </c>
      <c r="AA419" s="57" t="s">
        <v>5762</v>
      </c>
      <c r="AB419" s="61">
        <v>45469</v>
      </c>
      <c r="AC419" s="61">
        <v>45471</v>
      </c>
      <c r="AD419" s="61">
        <v>45562</v>
      </c>
      <c r="AE419" s="61" t="str">
        <f t="shared" si="59"/>
        <v xml:space="preserve">3 meses </v>
      </c>
      <c r="AF419" s="61">
        <v>45592</v>
      </c>
      <c r="AG419" s="61" t="str">
        <f t="shared" si="58"/>
        <v xml:space="preserve">1 meses </v>
      </c>
      <c r="AH419" s="61">
        <v>45592</v>
      </c>
      <c r="AI419" s="61" t="str">
        <f t="shared" si="60"/>
        <v xml:space="preserve">4 meses </v>
      </c>
      <c r="AJ419" s="61" t="str">
        <f t="shared" si="63"/>
        <v>Término Ok</v>
      </c>
      <c r="AK419" s="57"/>
      <c r="AL419" s="57"/>
      <c r="AM419" s="56"/>
      <c r="AN419" s="61"/>
    </row>
    <row r="420" spans="1:40">
      <c r="A420" s="99">
        <v>2024</v>
      </c>
      <c r="B420" s="56" t="str">
        <f t="shared" si="61"/>
        <v>390-2024</v>
      </c>
      <c r="C420" s="101">
        <v>112157</v>
      </c>
      <c r="D420" s="102" t="s">
        <v>57</v>
      </c>
      <c r="E420" s="106" t="s">
        <v>6031</v>
      </c>
      <c r="F420" s="106" t="s">
        <v>6032</v>
      </c>
      <c r="G420" s="106" t="s">
        <v>5602</v>
      </c>
      <c r="H420" s="100" t="s">
        <v>1168</v>
      </c>
      <c r="I420" s="57" t="s">
        <v>1169</v>
      </c>
      <c r="J420" s="61"/>
      <c r="K420" s="64"/>
      <c r="L420" s="57" t="s">
        <v>2426</v>
      </c>
      <c r="M420" s="56">
        <v>1978</v>
      </c>
      <c r="N420" s="157">
        <v>16377000</v>
      </c>
      <c r="O420" s="64">
        <v>8188500</v>
      </c>
      <c r="P420" s="64">
        <v>0</v>
      </c>
      <c r="Q420" s="157">
        <f t="shared" si="62"/>
        <v>24565500</v>
      </c>
      <c r="R420" s="64">
        <v>5459000</v>
      </c>
      <c r="S420" s="64"/>
      <c r="T420" s="64"/>
      <c r="U420" s="103">
        <v>3</v>
      </c>
      <c r="V420" s="60" t="s">
        <v>1171</v>
      </c>
      <c r="W420" s="57" t="str">
        <f ca="1">IF(AB420="","En elaboración",IF(AC420="Sin iniciar","Suscrito",IF(AK420="Suspendido",AK420,IF(ISNUMBER(AN420),"Liquidado",IF(ISNUMBER(J419),"Cedido",IF(AN420="No aplica","Terminado (no se liquida)",IF(AJ420="Terminación anticipada",AJ420,IF(AND(AJ420="Terminación anticipada",I419&lt;&gt;"Otro",AN420=""),"Terminado en proceso de liquidación",IF(AND(TODAY()&gt;AH420,I419="Otro",AN420=""),"Terminado en proceso de liquidación",IF(AND(TODAY()&gt;AH420,I419="Orden de compra"),"Terminado (Orden de compra)",IF(TODAY()&gt;AH420,"Terminado (no se liquida)",IF(TODAY()&lt;=AH420,"En ejecución","En elaboración"))))))))))))</f>
        <v>Terminado (no se liquida)</v>
      </c>
      <c r="X420" s="57" t="s">
        <v>6033</v>
      </c>
      <c r="Y420" s="57" t="s">
        <v>6034</v>
      </c>
      <c r="Z420" s="77" t="s">
        <v>6035</v>
      </c>
      <c r="AA420" s="57" t="s">
        <v>5680</v>
      </c>
      <c r="AB420" s="61">
        <v>45468</v>
      </c>
      <c r="AC420" s="61">
        <v>45481</v>
      </c>
      <c r="AD420" s="61">
        <v>45572</v>
      </c>
      <c r="AE420" s="61" t="str">
        <f t="shared" si="59"/>
        <v xml:space="preserve">3 meses </v>
      </c>
      <c r="AF420" s="61">
        <v>45618</v>
      </c>
      <c r="AG420" s="61" t="str">
        <f t="shared" si="58"/>
        <v>1 meses 15 días.</v>
      </c>
      <c r="AH420" s="61">
        <v>45618</v>
      </c>
      <c r="AI420" s="61" t="str">
        <f t="shared" si="60"/>
        <v>4 meses 15 días.</v>
      </c>
      <c r="AJ420" s="61" t="str">
        <f t="shared" si="63"/>
        <v>Término Ok</v>
      </c>
      <c r="AK420" s="57"/>
      <c r="AL420" s="57"/>
      <c r="AM420" s="56"/>
      <c r="AN420" s="61"/>
    </row>
    <row r="421" spans="1:40">
      <c r="A421" s="99">
        <v>2024</v>
      </c>
      <c r="B421" s="56" t="str">
        <f t="shared" si="61"/>
        <v>391-2024</v>
      </c>
      <c r="C421" s="101">
        <v>110927</v>
      </c>
      <c r="D421" s="102" t="s">
        <v>57</v>
      </c>
      <c r="E421" s="106" t="s">
        <v>6036</v>
      </c>
      <c r="F421" s="106" t="s">
        <v>6037</v>
      </c>
      <c r="G421" s="106" t="s">
        <v>5602</v>
      </c>
      <c r="H421" s="106" t="s">
        <v>1168</v>
      </c>
      <c r="I421" s="57" t="s">
        <v>1169</v>
      </c>
      <c r="J421" s="61"/>
      <c r="K421" s="64"/>
      <c r="L421" s="57" t="s">
        <v>4242</v>
      </c>
      <c r="M421" s="56">
        <v>1979</v>
      </c>
      <c r="N421" s="157">
        <v>16377000</v>
      </c>
      <c r="O421" s="64">
        <v>5459000</v>
      </c>
      <c r="P421" s="64">
        <v>0</v>
      </c>
      <c r="Q421" s="157">
        <f t="shared" si="62"/>
        <v>21836000</v>
      </c>
      <c r="R421" s="64">
        <v>5459000</v>
      </c>
      <c r="S421" s="64"/>
      <c r="T421" s="64"/>
      <c r="U421" s="103">
        <v>1</v>
      </c>
      <c r="V421" s="64" t="s">
        <v>1171</v>
      </c>
      <c r="W421" s="57" t="str">
        <f ca="1">IF(AB421="","En elaboración",IF(AC421="Sin iniciar","Suscrito",IF(AK421="Suspendido",AK421,IF(ISNUMBER(AN421),"Liquidado",IF(ISNUMBER(J420),"Cedido",IF(AN421="No aplica","Terminado (no se liquida)",IF(AJ421="Terminación anticipada",AJ421,IF(AND(AJ421="Terminación anticipada",I420&lt;&gt;"Otro",AN421=""),"Terminado en proceso de liquidación",IF(AND(TODAY()&gt;AH421,I420="Otro",AN421=""),"Terminado en proceso de liquidación",IF(AND(TODAY()&gt;AH421,I420="Orden de compra"),"Terminado (Orden de compra)",IF(TODAY()&gt;AH421,"Terminado (no se liquida)",IF(TODAY()&lt;=AH421,"En ejecución","En elaboración"))))))))))))</f>
        <v>Terminado (no se liquida)</v>
      </c>
      <c r="X421" s="57" t="s">
        <v>6038</v>
      </c>
      <c r="Y421" s="57" t="s">
        <v>2750</v>
      </c>
      <c r="Z421" s="77" t="s">
        <v>6039</v>
      </c>
      <c r="AA421" s="57" t="s">
        <v>1451</v>
      </c>
      <c r="AB421" s="61">
        <v>45468</v>
      </c>
      <c r="AC421" s="61">
        <v>45470</v>
      </c>
      <c r="AD421" s="61">
        <v>45561</v>
      </c>
      <c r="AE421" s="61" t="str">
        <f t="shared" si="59"/>
        <v xml:space="preserve">3 meses </v>
      </c>
      <c r="AF421" s="61">
        <v>45591</v>
      </c>
      <c r="AG421" s="61" t="str">
        <f t="shared" si="58"/>
        <v xml:space="preserve">1 meses </v>
      </c>
      <c r="AH421" s="61">
        <v>45591</v>
      </c>
      <c r="AI421" s="61" t="str">
        <f t="shared" si="60"/>
        <v xml:space="preserve">4 meses </v>
      </c>
      <c r="AJ421" s="61" t="str">
        <f t="shared" si="63"/>
        <v>Término Ok</v>
      </c>
      <c r="AK421" s="57"/>
      <c r="AL421" s="57"/>
      <c r="AM421" s="56"/>
      <c r="AN421" s="61"/>
    </row>
    <row r="422" spans="1:40">
      <c r="A422" s="99">
        <v>2024</v>
      </c>
      <c r="B422" s="56" t="str">
        <f t="shared" si="61"/>
        <v>392-2024</v>
      </c>
      <c r="C422" s="101">
        <v>111567</v>
      </c>
      <c r="D422" s="102" t="s">
        <v>57</v>
      </c>
      <c r="E422" s="106" t="s">
        <v>6040</v>
      </c>
      <c r="F422" s="106" t="s">
        <v>6041</v>
      </c>
      <c r="G422" s="106" t="s">
        <v>5602</v>
      </c>
      <c r="H422" s="106" t="s">
        <v>1168</v>
      </c>
      <c r="I422" s="57" t="s">
        <v>1169</v>
      </c>
      <c r="J422" s="61"/>
      <c r="K422" s="64"/>
      <c r="L422" s="57" t="s">
        <v>3412</v>
      </c>
      <c r="M422" s="56">
        <v>2014</v>
      </c>
      <c r="N422" s="157">
        <v>22344000</v>
      </c>
      <c r="O422" s="64">
        <v>7448000</v>
      </c>
      <c r="P422" s="64">
        <v>0</v>
      </c>
      <c r="Q422" s="157">
        <f t="shared" si="62"/>
        <v>29792000</v>
      </c>
      <c r="R422" s="64">
        <v>7448000</v>
      </c>
      <c r="S422" s="64"/>
      <c r="T422" s="64"/>
      <c r="U422" s="103">
        <v>3</v>
      </c>
      <c r="V422" s="60" t="s">
        <v>1171</v>
      </c>
      <c r="W422" s="57" t="str">
        <f ca="1">IF(AB422="","En elaboración",IF(AC422="Sin iniciar","Suscrito",IF(AK422="Suspendido",AK422,IF(ISNUMBER(AN422),"Liquidado",IF(ISNUMBER(J421),"Cedido",IF(AN422="No aplica","Terminado (no se liquida)",IF(AJ422="Terminación anticipada",AJ422,IF(AND(AJ422="Terminación anticipada",I421&lt;&gt;"Otro",AN422=""),"Terminado en proceso de liquidación",IF(AND(TODAY()&gt;AH422,I421="Otro",AN422=""),"Terminado en proceso de liquidación",IF(AND(TODAY()&gt;AH422,I421="Orden de compra"),"Terminado (Orden de compra)",IF(TODAY()&gt;AH422,"Terminado (no se liquida)",IF(TODAY()&lt;=AH422,"En ejecución","En elaboración"))))))))))))</f>
        <v>Terminado (no se liquida)</v>
      </c>
      <c r="X422" s="57" t="s">
        <v>6042</v>
      </c>
      <c r="Y422" s="57" t="s">
        <v>6043</v>
      </c>
      <c r="Z422" s="77" t="s">
        <v>6044</v>
      </c>
      <c r="AA422" s="57" t="s">
        <v>5659</v>
      </c>
      <c r="AB422" s="61">
        <v>45468</v>
      </c>
      <c r="AC422" s="61">
        <v>45475</v>
      </c>
      <c r="AD422" s="61">
        <v>45566</v>
      </c>
      <c r="AE422" s="61" t="str">
        <f t="shared" si="59"/>
        <v xml:space="preserve">3 meses </v>
      </c>
      <c r="AF422" s="61">
        <v>45597</v>
      </c>
      <c r="AG422" s="61" t="str">
        <f t="shared" si="58"/>
        <v xml:space="preserve">1 meses </v>
      </c>
      <c r="AH422" s="61">
        <v>45597</v>
      </c>
      <c r="AI422" s="61" t="str">
        <f t="shared" si="60"/>
        <v xml:space="preserve">4 meses </v>
      </c>
      <c r="AJ422" s="61" t="str">
        <f t="shared" si="63"/>
        <v>Término Ok</v>
      </c>
      <c r="AK422" s="57"/>
      <c r="AL422" s="57"/>
      <c r="AM422" s="56"/>
      <c r="AN422" s="61"/>
    </row>
    <row r="423" spans="1:40">
      <c r="A423" s="99">
        <v>2024</v>
      </c>
      <c r="B423" s="56" t="str">
        <f t="shared" si="61"/>
        <v>393-2024</v>
      </c>
      <c r="C423" s="101">
        <v>112020</v>
      </c>
      <c r="D423" s="102" t="s">
        <v>57</v>
      </c>
      <c r="E423" s="106" t="s">
        <v>6045</v>
      </c>
      <c r="F423" s="106" t="s">
        <v>6046</v>
      </c>
      <c r="G423" s="106" t="s">
        <v>5602</v>
      </c>
      <c r="H423" s="106" t="s">
        <v>1168</v>
      </c>
      <c r="I423" s="57" t="s">
        <v>1169</v>
      </c>
      <c r="J423" s="61"/>
      <c r="K423" s="64"/>
      <c r="L423" s="57" t="s">
        <v>6047</v>
      </c>
      <c r="M423" s="56">
        <v>1953</v>
      </c>
      <c r="N423" s="157">
        <v>10918000</v>
      </c>
      <c r="O423" s="64">
        <v>0</v>
      </c>
      <c r="P423" s="64">
        <v>0</v>
      </c>
      <c r="Q423" s="157">
        <f t="shared" si="62"/>
        <v>10918000</v>
      </c>
      <c r="R423" s="64">
        <v>5459000</v>
      </c>
      <c r="S423" s="64"/>
      <c r="T423" s="64"/>
      <c r="U423" s="103">
        <v>1</v>
      </c>
      <c r="V423" s="60" t="s">
        <v>1171</v>
      </c>
      <c r="W423" s="57" t="str">
        <f ca="1">IF(AB423="","En elaboración",IF(AC423="Sin iniciar","Suscrito",IF(AK423="Suspendido",AK423,IF(ISNUMBER(AN423),"Liquidado",IF(ISNUMBER(J422),"Cedido",IF(AN423="No aplica","Terminado (no se liquida)",IF(AJ423="Terminación anticipada",AJ423,IF(AND(AJ423="Terminación anticipada",I422&lt;&gt;"Otro",AN423=""),"Terminado en proceso de liquidación",IF(AND(TODAY()&gt;AH423,I422="Otro",AN423=""),"Terminado en proceso de liquidación",IF(AND(TODAY()&gt;AH423,I422="Orden de compra"),"Terminado (Orden de compra)",IF(TODAY()&gt;AH423,"Terminado (no se liquida)",IF(TODAY()&lt;=AH423,"En ejecución","En elaboración"))))))))))))</f>
        <v>Terminado (no se liquida)</v>
      </c>
      <c r="X423" s="57"/>
      <c r="Y423" s="57" t="s">
        <v>6048</v>
      </c>
      <c r="Z423" s="77" t="s">
        <v>6049</v>
      </c>
      <c r="AA423" s="57" t="s">
        <v>5913</v>
      </c>
      <c r="AB423" s="61">
        <v>45468</v>
      </c>
      <c r="AC423" s="61">
        <v>45477</v>
      </c>
      <c r="AD423" s="61">
        <v>45538</v>
      </c>
      <c r="AE423" s="61" t="str">
        <f t="shared" si="59"/>
        <v xml:space="preserve">2 meses </v>
      </c>
      <c r="AF423" s="61">
        <v>45538</v>
      </c>
      <c r="AG423" s="61" t="str">
        <f t="shared" si="58"/>
        <v/>
      </c>
      <c r="AH423" s="61">
        <v>45538</v>
      </c>
      <c r="AI423" s="61" t="str">
        <f t="shared" si="60"/>
        <v xml:space="preserve">2 meses </v>
      </c>
      <c r="AJ423" s="61" t="str">
        <f t="shared" si="63"/>
        <v>Término Ok</v>
      </c>
      <c r="AK423" s="57"/>
      <c r="AL423" s="57"/>
      <c r="AM423" s="56"/>
      <c r="AN423" s="61"/>
    </row>
    <row r="424" spans="1:40">
      <c r="A424" s="98">
        <v>2024</v>
      </c>
      <c r="B424" s="56" t="str">
        <f t="shared" si="61"/>
        <v>394-2024</v>
      </c>
      <c r="C424" s="101">
        <v>110881</v>
      </c>
      <c r="D424" s="101" t="s">
        <v>57</v>
      </c>
      <c r="E424" s="106" t="s">
        <v>6050</v>
      </c>
      <c r="F424" s="106" t="s">
        <v>6051</v>
      </c>
      <c r="G424" s="106" t="s">
        <v>5602</v>
      </c>
      <c r="H424" s="106" t="s">
        <v>1168</v>
      </c>
      <c r="I424" s="57" t="s">
        <v>1169</v>
      </c>
      <c r="J424" s="61"/>
      <c r="K424" s="64"/>
      <c r="L424" s="57" t="s">
        <v>1200</v>
      </c>
      <c r="M424" s="56">
        <v>1978</v>
      </c>
      <c r="N424" s="157">
        <v>30000000</v>
      </c>
      <c r="O424" s="64">
        <v>10000000</v>
      </c>
      <c r="P424" s="64">
        <v>0</v>
      </c>
      <c r="Q424" s="157">
        <f t="shared" si="62"/>
        <v>40000000</v>
      </c>
      <c r="R424" s="64">
        <v>10000000</v>
      </c>
      <c r="S424" s="64"/>
      <c r="T424" s="64"/>
      <c r="U424" s="103">
        <v>1</v>
      </c>
      <c r="V424" s="64" t="s">
        <v>1171</v>
      </c>
      <c r="W424" s="57" t="str">
        <f ca="1">IF(AB424="","En elaboración",IF(AC424="Sin iniciar","Suscrito",IF(AK424="Suspendido",AK424,IF(ISNUMBER(AN424),"Liquidado",IF(ISNUMBER(J423),"Cedido",IF(AN424="No aplica","Terminado (no se liquida)",IF(AJ424="Terminación anticipada",AJ424,IF(AND(AJ424="Terminación anticipada",I423&lt;&gt;"Otro",AN424=""),"Terminado en proceso de liquidación",IF(AND(TODAY()&gt;AH424,I423="Otro",AN424=""),"Terminado en proceso de liquidación",IF(AND(TODAY()&gt;AH424,I423="Orden de compra"),"Terminado (Orden de compra)",IF(TODAY()&gt;AH424,"Terminado (no se liquida)",IF(TODAY()&lt;=AH424,"En ejecución","En elaboración"))))))))))))</f>
        <v>Terminado (no se liquida)</v>
      </c>
      <c r="X424" s="57" t="s">
        <v>6052</v>
      </c>
      <c r="Y424" s="57" t="s">
        <v>6053</v>
      </c>
      <c r="Z424" s="77" t="s">
        <v>6054</v>
      </c>
      <c r="AA424" s="57" t="s">
        <v>5753</v>
      </c>
      <c r="AB424" s="61">
        <v>45468</v>
      </c>
      <c r="AC424" s="61">
        <v>45470</v>
      </c>
      <c r="AD424" s="61">
        <v>45561</v>
      </c>
      <c r="AE424" s="61" t="str">
        <f t="shared" si="59"/>
        <v xml:space="preserve">3 meses </v>
      </c>
      <c r="AF424" s="61">
        <v>45591</v>
      </c>
      <c r="AG424" s="61" t="str">
        <f t="shared" si="58"/>
        <v xml:space="preserve">1 meses </v>
      </c>
      <c r="AH424" s="61">
        <v>45591</v>
      </c>
      <c r="AI424" s="61" t="str">
        <f t="shared" ref="AI424:AI455" si="64">IF(AC424="Sin iniciar","",IF(DATEDIF(AC424,AH424+1-AM424,"y")=0,"",DATEDIF(AC424,AH424+1-AM424,"y")&amp;" años ")&amp;IF(DATEDIF(AC424,AH424+1-AM424,"ym")=0,"",DATEDIF(AC424,AH424+1-AM424,"ym")&amp;" meses ")&amp;IF(DATEDIF(AC424,AH424+1-AM424,"md")=0,"",DATEDIF(AC424,AH424+1-AM424,"md")&amp;" días."))</f>
        <v xml:space="preserve">4 meses </v>
      </c>
      <c r="AJ424" s="61" t="str">
        <f t="shared" si="63"/>
        <v>Término Ok</v>
      </c>
      <c r="AK424" s="57"/>
      <c r="AL424" s="57"/>
      <c r="AM424" s="56"/>
      <c r="AN424" s="61"/>
    </row>
    <row r="425" spans="1:40">
      <c r="A425" s="98">
        <v>2024</v>
      </c>
      <c r="B425" s="56" t="str">
        <f t="shared" si="61"/>
        <v>395-2024</v>
      </c>
      <c r="C425" s="101">
        <v>111109</v>
      </c>
      <c r="D425" s="101" t="s">
        <v>57</v>
      </c>
      <c r="E425" s="106" t="s">
        <v>6055</v>
      </c>
      <c r="F425" s="106" t="s">
        <v>6056</v>
      </c>
      <c r="G425" s="106" t="s">
        <v>5602</v>
      </c>
      <c r="H425" s="106" t="s">
        <v>1168</v>
      </c>
      <c r="I425" s="57" t="s">
        <v>1169</v>
      </c>
      <c r="J425" s="61"/>
      <c r="K425" s="64"/>
      <c r="L425" s="57" t="s">
        <v>6057</v>
      </c>
      <c r="M425" s="56">
        <v>2014</v>
      </c>
      <c r="N425" s="157">
        <v>10918000</v>
      </c>
      <c r="O425" s="64">
        <v>0</v>
      </c>
      <c r="P425" s="64">
        <v>0</v>
      </c>
      <c r="Q425" s="157">
        <f t="shared" si="62"/>
        <v>10918000</v>
      </c>
      <c r="R425" s="64">
        <v>5459000</v>
      </c>
      <c r="S425" s="64"/>
      <c r="T425" s="64"/>
      <c r="U425" s="103">
        <v>5</v>
      </c>
      <c r="V425" s="60" t="s">
        <v>1171</v>
      </c>
      <c r="W425" s="57" t="str">
        <f ca="1">IF(AB425="","En elaboración",IF(AC425="Sin iniciar","Suscrito",IF(AK425="Suspendido",AK425,IF(ISNUMBER(AN425),"Liquidado",IF(ISNUMBER(J424),"Cedido",IF(AN425="No aplica","Terminado (no se liquida)",IF(AJ425="Terminación anticipada",AJ425,IF(AND(AJ425="Terminación anticipada",I424&lt;&gt;"Otro",AN425=""),"Terminado en proceso de liquidación",IF(AND(TODAY()&gt;AH425,I424="Otro",AN425=""),"Terminado en proceso de liquidación",IF(AND(TODAY()&gt;AH425,I424="Orden de compra"),"Terminado (Orden de compra)",IF(TODAY()&gt;AH425,"Terminado (no se liquida)",IF(TODAY()&lt;=AH425,"En ejecución","En elaboración"))))))))))))</f>
        <v>Terminado (no se liquida)</v>
      </c>
      <c r="X425" s="57"/>
      <c r="Y425" s="57" t="s">
        <v>6058</v>
      </c>
      <c r="Z425" s="77" t="s">
        <v>6059</v>
      </c>
      <c r="AA425" s="57" t="s">
        <v>6060</v>
      </c>
      <c r="AB425" s="61">
        <v>45468</v>
      </c>
      <c r="AC425" s="61">
        <v>45495</v>
      </c>
      <c r="AD425" s="61">
        <v>45556</v>
      </c>
      <c r="AE425" s="61" t="str">
        <f t="shared" si="59"/>
        <v xml:space="preserve">2 meses </v>
      </c>
      <c r="AF425" s="61">
        <v>45556</v>
      </c>
      <c r="AG425" s="61" t="str">
        <f t="shared" si="58"/>
        <v/>
      </c>
      <c r="AH425" s="61">
        <v>45556</v>
      </c>
      <c r="AI425" s="61" t="str">
        <f t="shared" si="64"/>
        <v xml:space="preserve">2 meses </v>
      </c>
      <c r="AJ425" s="61" t="str">
        <f t="shared" si="63"/>
        <v>Término Ok</v>
      </c>
      <c r="AK425" s="57"/>
      <c r="AL425" s="57"/>
      <c r="AM425" s="56"/>
      <c r="AN425" s="61"/>
    </row>
    <row r="426" spans="1:40">
      <c r="A426" s="98">
        <v>2024</v>
      </c>
      <c r="B426" s="56" t="str">
        <f t="shared" si="61"/>
        <v>396-2024</v>
      </c>
      <c r="C426" s="101">
        <v>111559</v>
      </c>
      <c r="D426" s="101" t="s">
        <v>57</v>
      </c>
      <c r="E426" s="106" t="s">
        <v>6061</v>
      </c>
      <c r="F426" s="106" t="s">
        <v>6062</v>
      </c>
      <c r="G426" s="106" t="s">
        <v>5602</v>
      </c>
      <c r="H426" s="106" t="s">
        <v>1168</v>
      </c>
      <c r="I426" s="57" t="s">
        <v>1169</v>
      </c>
      <c r="J426" s="61"/>
      <c r="K426" s="64"/>
      <c r="L426" s="57" t="s">
        <v>1186</v>
      </c>
      <c r="M426" s="56">
        <v>1957</v>
      </c>
      <c r="N426" s="157">
        <v>14896000</v>
      </c>
      <c r="O426" s="64">
        <v>0</v>
      </c>
      <c r="P426" s="64">
        <v>0</v>
      </c>
      <c r="Q426" s="157">
        <f t="shared" si="62"/>
        <v>14896000</v>
      </c>
      <c r="R426" s="64">
        <v>7448000</v>
      </c>
      <c r="S426" s="64"/>
      <c r="T426" s="64"/>
      <c r="U426" s="103">
        <v>1</v>
      </c>
      <c r="V426" s="60" t="s">
        <v>1171</v>
      </c>
      <c r="W426" s="57" t="str">
        <f ca="1">IF(AB426="","En elaboración",IF(AC426="Sin iniciar","Suscrito",IF(AK426="Suspendido",AK426,IF(ISNUMBER(AN426),"Liquidado",IF(ISNUMBER(J425),"Cedido",IF(AN426="No aplica","Terminado (no se liquida)",IF(AJ426="Terminación anticipada",AJ426,IF(AND(AJ426="Terminación anticipada",I425&lt;&gt;"Otro",AN426=""),"Terminado en proceso de liquidación",IF(AND(TODAY()&gt;AH426,I425="Otro",AN426=""),"Terminado en proceso de liquidación",IF(AND(TODAY()&gt;AH426,I425="Orden de compra"),"Terminado (Orden de compra)",IF(TODAY()&gt;AH426,"Terminado (no se liquida)",IF(TODAY()&lt;=AH426,"En ejecución","En elaboración"))))))))))))</f>
        <v>Terminado (no se liquida)</v>
      </c>
      <c r="X426" s="57"/>
      <c r="Y426" s="57" t="s">
        <v>1188</v>
      </c>
      <c r="Z426" s="77" t="s">
        <v>6063</v>
      </c>
      <c r="AA426" s="57" t="s">
        <v>5753</v>
      </c>
      <c r="AB426" s="61">
        <v>45469</v>
      </c>
      <c r="AC426" s="61">
        <v>45475</v>
      </c>
      <c r="AD426" s="61">
        <v>45536</v>
      </c>
      <c r="AE426" s="61" t="str">
        <f t="shared" si="59"/>
        <v xml:space="preserve">2 meses </v>
      </c>
      <c r="AF426" s="61">
        <v>45536</v>
      </c>
      <c r="AG426" s="61" t="str">
        <f t="shared" si="58"/>
        <v/>
      </c>
      <c r="AH426" s="61">
        <v>45536</v>
      </c>
      <c r="AI426" s="61" t="str">
        <f t="shared" si="64"/>
        <v xml:space="preserve">2 meses </v>
      </c>
      <c r="AJ426" s="61" t="str">
        <f t="shared" si="63"/>
        <v>Término Ok</v>
      </c>
      <c r="AK426" s="57"/>
      <c r="AL426" s="57"/>
      <c r="AM426" s="56"/>
      <c r="AN426" s="61"/>
    </row>
    <row r="427" spans="1:40">
      <c r="A427" s="98">
        <v>2024</v>
      </c>
      <c r="B427" s="56" t="str">
        <f t="shared" si="61"/>
        <v>397-2024</v>
      </c>
      <c r="C427" s="101">
        <v>111111</v>
      </c>
      <c r="D427" s="101" t="s">
        <v>57</v>
      </c>
      <c r="E427" s="106" t="s">
        <v>6064</v>
      </c>
      <c r="F427" s="106" t="s">
        <v>6065</v>
      </c>
      <c r="G427" s="106" t="s">
        <v>5602</v>
      </c>
      <c r="H427" s="106" t="s">
        <v>1168</v>
      </c>
      <c r="I427" s="57" t="s">
        <v>1169</v>
      </c>
      <c r="J427" s="61"/>
      <c r="K427" s="64"/>
      <c r="L427" s="57" t="s">
        <v>2491</v>
      </c>
      <c r="M427" s="56">
        <v>1978</v>
      </c>
      <c r="N427" s="157">
        <v>14896000</v>
      </c>
      <c r="O427" s="64">
        <v>7448000</v>
      </c>
      <c r="P427" s="64">
        <v>0</v>
      </c>
      <c r="Q427" s="157">
        <f t="shared" si="62"/>
        <v>22344000</v>
      </c>
      <c r="R427" s="64">
        <v>7448000</v>
      </c>
      <c r="S427" s="64"/>
      <c r="T427" s="64"/>
      <c r="U427" s="103">
        <v>5</v>
      </c>
      <c r="V427" s="60" t="s">
        <v>1171</v>
      </c>
      <c r="W427" s="57" t="str">
        <f ca="1">IF(AB427="","En elaboración",IF(AC427="Sin iniciar","Suscrito",IF(AK427="Suspendido",AK427,IF(ISNUMBER(AN427),"Liquidado",IF(ISNUMBER(J426),"Cedido",IF(AN427="No aplica","Terminado (no se liquida)",IF(AJ427="Terminación anticipada",AJ427,IF(AND(AJ427="Terminación anticipada",I426&lt;&gt;"Otro",AN427=""),"Terminado en proceso de liquidación",IF(AND(TODAY()&gt;AH427,I426="Otro",AN427=""),"Terminado en proceso de liquidación",IF(AND(TODAY()&gt;AH427,I426="Orden de compra"),"Terminado (Orden de compra)",IF(TODAY()&gt;AH427,"Terminado (no se liquida)",IF(TODAY()&lt;=AH427,"En ejecución","En elaboración"))))))))))))</f>
        <v>Terminado (no se liquida)</v>
      </c>
      <c r="X427" s="57" t="s">
        <v>6066</v>
      </c>
      <c r="Y427" s="57" t="s">
        <v>6067</v>
      </c>
      <c r="Z427" s="77" t="s">
        <v>6068</v>
      </c>
      <c r="AA427" s="57" t="s">
        <v>2494</v>
      </c>
      <c r="AB427" s="61">
        <v>45469</v>
      </c>
      <c r="AC427" s="61">
        <v>45470</v>
      </c>
      <c r="AD427" s="61">
        <v>45530</v>
      </c>
      <c r="AE427" s="61" t="str">
        <f t="shared" si="59"/>
        <v xml:space="preserve">2 meses </v>
      </c>
      <c r="AF427" s="61">
        <v>45561</v>
      </c>
      <c r="AG427" s="61" t="str">
        <f t="shared" si="58"/>
        <v xml:space="preserve">1 meses </v>
      </c>
      <c r="AH427" s="61">
        <v>45561</v>
      </c>
      <c r="AI427" s="61" t="str">
        <f t="shared" si="64"/>
        <v xml:space="preserve">3 meses </v>
      </c>
      <c r="AJ427" s="61" t="str">
        <f t="shared" si="63"/>
        <v>Término Ok</v>
      </c>
      <c r="AK427" s="57"/>
      <c r="AL427" s="57"/>
      <c r="AM427" s="56"/>
      <c r="AN427" s="61"/>
    </row>
    <row r="428" spans="1:40">
      <c r="A428" s="99">
        <v>2024</v>
      </c>
      <c r="B428" s="56" t="str">
        <f t="shared" si="61"/>
        <v>398-2024</v>
      </c>
      <c r="C428" s="101">
        <v>111083</v>
      </c>
      <c r="D428" s="102" t="s">
        <v>57</v>
      </c>
      <c r="E428" s="106" t="s">
        <v>6069</v>
      </c>
      <c r="F428" s="106" t="s">
        <v>6070</v>
      </c>
      <c r="G428" s="100" t="s">
        <v>5602</v>
      </c>
      <c r="H428" s="100" t="s">
        <v>1168</v>
      </c>
      <c r="I428" s="57" t="s">
        <v>1169</v>
      </c>
      <c r="J428" s="61"/>
      <c r="K428" s="64"/>
      <c r="L428" s="57" t="s">
        <v>2915</v>
      </c>
      <c r="M428" s="56">
        <v>1978</v>
      </c>
      <c r="N428" s="157">
        <v>22344000</v>
      </c>
      <c r="O428" s="64">
        <v>7448000</v>
      </c>
      <c r="P428" s="64">
        <v>0</v>
      </c>
      <c r="Q428" s="157">
        <f t="shared" si="62"/>
        <v>29792000</v>
      </c>
      <c r="R428" s="64">
        <v>7448000</v>
      </c>
      <c r="S428" s="64"/>
      <c r="T428" s="64"/>
      <c r="U428" s="103">
        <v>1</v>
      </c>
      <c r="V428" s="60" t="s">
        <v>1171</v>
      </c>
      <c r="W428" s="57" t="str">
        <f ca="1">IF(AB428="","En elaboración",IF(AC428="Sin iniciar","Suscrito",IF(AK428="Suspendido",AK428,IF(ISNUMBER(AN428),"Liquidado",IF(ISNUMBER(J427),"Cedido",IF(AN428="No aplica","Terminado (no se liquida)",IF(AJ428="Terminación anticipada",AJ428,IF(AND(AJ428="Terminación anticipada",I427&lt;&gt;"Otro",AN428=""),"Terminado en proceso de liquidación",IF(AND(TODAY()&gt;AH428,I427="Otro",AN428=""),"Terminado en proceso de liquidación",IF(AND(TODAY()&gt;AH428,I427="Orden de compra"),"Terminado (Orden de compra)",IF(TODAY()&gt;AH428,"Terminado (no se liquida)",IF(TODAY()&lt;=AH428,"En ejecución","En elaboración"))))))))))))</f>
        <v>Terminado (no se liquida)</v>
      </c>
      <c r="X428" s="57" t="s">
        <v>6071</v>
      </c>
      <c r="Y428" s="57" t="s">
        <v>2916</v>
      </c>
      <c r="Z428" s="77" t="s">
        <v>6072</v>
      </c>
      <c r="AA428" s="57" t="s">
        <v>5659</v>
      </c>
      <c r="AB428" s="61">
        <v>45470</v>
      </c>
      <c r="AC428" s="61">
        <v>45481</v>
      </c>
      <c r="AD428" s="61">
        <v>45572</v>
      </c>
      <c r="AE428" s="61" t="str">
        <f t="shared" si="59"/>
        <v xml:space="preserve">3 meses </v>
      </c>
      <c r="AF428" s="61">
        <v>45603</v>
      </c>
      <c r="AG428" s="61" t="str">
        <f t="shared" si="58"/>
        <v xml:space="preserve">1 meses </v>
      </c>
      <c r="AH428" s="61">
        <v>45603</v>
      </c>
      <c r="AI428" s="61" t="str">
        <f t="shared" si="64"/>
        <v xml:space="preserve">4 meses </v>
      </c>
      <c r="AJ428" s="61" t="str">
        <f t="shared" si="63"/>
        <v>Término Ok</v>
      </c>
      <c r="AK428" s="57"/>
      <c r="AL428" s="57"/>
      <c r="AM428" s="56"/>
      <c r="AN428" s="61"/>
    </row>
    <row r="429" spans="1:40">
      <c r="A429" s="62">
        <v>2024</v>
      </c>
      <c r="B429" s="56" t="str">
        <f t="shared" si="61"/>
        <v>399-2024</v>
      </c>
      <c r="C429" s="56">
        <v>110922</v>
      </c>
      <c r="D429" s="56" t="s">
        <v>57</v>
      </c>
      <c r="E429" s="70" t="s">
        <v>6073</v>
      </c>
      <c r="F429" s="70" t="s">
        <v>6074</v>
      </c>
      <c r="G429" s="70" t="s">
        <v>5602</v>
      </c>
      <c r="H429" s="70" t="s">
        <v>1168</v>
      </c>
      <c r="I429" s="57" t="s">
        <v>1211</v>
      </c>
      <c r="J429" s="61">
        <v>45482</v>
      </c>
      <c r="K429" s="64">
        <v>8168500</v>
      </c>
      <c r="L429" s="57" t="s">
        <v>6075</v>
      </c>
      <c r="M429" s="56">
        <v>1978</v>
      </c>
      <c r="N429" s="157">
        <v>8649000</v>
      </c>
      <c r="O429" s="64">
        <v>0</v>
      </c>
      <c r="P429" s="64">
        <v>0</v>
      </c>
      <c r="Q429" s="157">
        <f t="shared" si="62"/>
        <v>8649000</v>
      </c>
      <c r="R429" s="64">
        <v>2883000</v>
      </c>
      <c r="S429" s="64"/>
      <c r="T429" s="64"/>
      <c r="U429" s="103">
        <v>5</v>
      </c>
      <c r="V429" s="60" t="s">
        <v>1171</v>
      </c>
      <c r="W429" s="57" t="str">
        <f ca="1">IF(AB430="","En elaboración",IF(AC430="Sin iniciar","Suscrito",IF(AK430="Suspendido",AK430,IF(ISNUMBER(AN430),"Liquidado",IF(ISNUMBER(J429),"Cedido",IF(AN430="No aplica","Terminado (no se liquida)",IF(AJ430="Terminación anticipada",AJ430,IF(AND(AJ430="Terminación anticipada",I429&lt;&gt;"Otro",AN430=""),"Terminado en proceso de liquidación",IF(AND(TODAY()&gt;AH430,I429="Otro",AN430=""),"Terminado en proceso de liquidación",IF(AND(TODAY()&gt;AH430,I429="Orden de compra"),"Terminado (Orden de compra)",IF(TODAY()&gt;AH430,"Terminado (no se liquida)",IF(TODAY()&lt;=AH430,"En ejecución","En elaboración"))))))))))))</f>
        <v>Cedido</v>
      </c>
      <c r="X429" s="57" t="s">
        <v>6076</v>
      </c>
      <c r="Y429" s="57" t="s">
        <v>4351</v>
      </c>
      <c r="Z429" s="77" t="s">
        <v>6077</v>
      </c>
      <c r="AA429" s="57" t="s">
        <v>1932</v>
      </c>
      <c r="AB429" s="61">
        <v>45470</v>
      </c>
      <c r="AC429" s="61">
        <v>45476</v>
      </c>
      <c r="AD429" s="61">
        <v>45567</v>
      </c>
      <c r="AE429" s="61" t="str">
        <f>IF(AC430="Sin iniciar","",IF(DATEDIF(AC430,AD430+1,"y")=0,"",DATEDIF(AC430,AD430+1,"y")&amp;" años ")&amp;IF(DATEDIF(AC430,AD430+1,"ym")=0,"",DATEDIF(AC430,AD430+1,"ym")&amp;" meses ")&amp;IF(DATEDIF(AC430,AD430+1,"md")=0,"",DATEDIF(AC430,AD430+1,"md")&amp;" días."))</f>
        <v xml:space="preserve">3 meses </v>
      </c>
      <c r="AF429" s="61">
        <v>45567</v>
      </c>
      <c r="AG429" s="61" t="str">
        <f t="shared" si="58"/>
        <v/>
      </c>
      <c r="AH429" s="61">
        <v>45567</v>
      </c>
      <c r="AI429" s="61" t="str">
        <f t="shared" si="64"/>
        <v xml:space="preserve">3 meses </v>
      </c>
      <c r="AJ429" s="61" t="str">
        <f t="shared" si="63"/>
        <v>Término Ok</v>
      </c>
      <c r="AK429" s="57"/>
      <c r="AL429" s="57"/>
      <c r="AM429" s="56"/>
      <c r="AN429" s="61"/>
    </row>
    <row r="430" spans="1:40">
      <c r="A430" s="98">
        <v>2024</v>
      </c>
      <c r="B430" s="56" t="s">
        <v>6078</v>
      </c>
      <c r="C430" s="101">
        <v>110922</v>
      </c>
      <c r="D430" s="101" t="s">
        <v>57</v>
      </c>
      <c r="E430" s="106" t="s">
        <v>6073</v>
      </c>
      <c r="F430" s="106" t="s">
        <v>6074</v>
      </c>
      <c r="G430" s="106" t="s">
        <v>5602</v>
      </c>
      <c r="H430" s="106" t="s">
        <v>1168</v>
      </c>
      <c r="I430" s="57" t="s">
        <v>1211</v>
      </c>
      <c r="J430" s="61"/>
      <c r="K430" s="64"/>
      <c r="L430" s="57" t="s">
        <v>6079</v>
      </c>
      <c r="M430" s="56">
        <v>1978</v>
      </c>
      <c r="N430" s="157">
        <v>8649000</v>
      </c>
      <c r="O430" s="64">
        <v>2883000</v>
      </c>
      <c r="P430" s="64">
        <v>0</v>
      </c>
      <c r="Q430" s="157">
        <f t="shared" si="62"/>
        <v>11532000</v>
      </c>
      <c r="R430" s="64">
        <v>2883000</v>
      </c>
      <c r="S430" s="64"/>
      <c r="T430" s="64"/>
      <c r="U430" s="103">
        <v>5</v>
      </c>
      <c r="V430" s="60" t="s">
        <v>1171</v>
      </c>
      <c r="W430" s="57" t="str">
        <f ca="1">IF(AB431="","En elaboración",IF(AC431="Sin iniciar","Suscrito",IF(AK431="Suspendido",AK431,IF(ISNUMBER(AN431),"Liquidado",IF(ISNUMBER(J430),"Cedido",IF(AN431="No aplica","Terminado (no se liquida)",IF(AJ431="Terminación anticipada",AJ431,IF(AND(AJ431="Terminación anticipada",I430&lt;&gt;"Otro",AN431=""),"Terminado en proceso de liquidación",IF(AND(TODAY()&gt;AH431,I430="Otro",AN431=""),"Terminado en proceso de liquidación",IF(AND(TODAY()&gt;AH431,I430="Orden de compra"),"Terminado (Orden de compra)",IF(TODAY()&gt;AH431,"Terminado (no se liquida)",IF(TODAY()&lt;=AH431,"En ejecución","En elaboración"))))))))))))</f>
        <v>Terminado (no se liquida)</v>
      </c>
      <c r="X430" s="57" t="s">
        <v>6080</v>
      </c>
      <c r="Y430" s="57" t="s">
        <v>4351</v>
      </c>
      <c r="Z430" s="77" t="s">
        <v>6077</v>
      </c>
      <c r="AA430" s="57" t="s">
        <v>1932</v>
      </c>
      <c r="AB430" s="61">
        <v>45470</v>
      </c>
      <c r="AC430" s="61">
        <v>45476</v>
      </c>
      <c r="AD430" s="61">
        <v>45567</v>
      </c>
      <c r="AE430" s="61" t="str">
        <f>IF(AC431="Sin iniciar","",IF(DATEDIF(AC431,AD431+1,"y")=0,"",DATEDIF(AC431,AD431+1,"y")&amp;" años ")&amp;IF(DATEDIF(AC431,AD431+1,"ym")=0,"",DATEDIF(AC431,AD431+1,"ym")&amp;" meses ")&amp;IF(DATEDIF(AC431,AD431+1,"md")=0,"",DATEDIF(AC431,AD431+1,"md")&amp;" días."))</f>
        <v xml:space="preserve">3 meses </v>
      </c>
      <c r="AF430" s="61">
        <v>45598</v>
      </c>
      <c r="AG430" s="61" t="str">
        <f t="shared" si="58"/>
        <v xml:space="preserve">1 meses </v>
      </c>
      <c r="AH430" s="61">
        <v>45598</v>
      </c>
      <c r="AI430" s="61" t="str">
        <f t="shared" si="64"/>
        <v xml:space="preserve">4 meses </v>
      </c>
      <c r="AJ430" s="61" t="str">
        <f t="shared" si="63"/>
        <v>Término Ok</v>
      </c>
      <c r="AK430" s="57"/>
      <c r="AL430" s="57"/>
      <c r="AM430" s="56"/>
      <c r="AN430" s="61"/>
    </row>
    <row r="431" spans="1:40">
      <c r="A431" s="98">
        <v>2024</v>
      </c>
      <c r="B431" s="56" t="str">
        <f t="shared" ref="B431:B440" si="65">LEFT(E431,8)</f>
        <v>400-2024</v>
      </c>
      <c r="C431" s="101">
        <v>109503</v>
      </c>
      <c r="D431" s="101" t="s">
        <v>57</v>
      </c>
      <c r="E431" s="106" t="s">
        <v>6081</v>
      </c>
      <c r="F431" s="106" t="s">
        <v>6082</v>
      </c>
      <c r="G431" s="106" t="s">
        <v>5602</v>
      </c>
      <c r="H431" s="106" t="s">
        <v>1168</v>
      </c>
      <c r="I431" s="57" t="s">
        <v>1169</v>
      </c>
      <c r="J431" s="61"/>
      <c r="K431" s="64"/>
      <c r="L431" s="57" t="s">
        <v>6083</v>
      </c>
      <c r="M431" s="56">
        <v>1966</v>
      </c>
      <c r="N431" s="157">
        <v>22344000</v>
      </c>
      <c r="O431" s="64">
        <v>7448000</v>
      </c>
      <c r="P431" s="64">
        <v>0</v>
      </c>
      <c r="Q431" s="157">
        <f t="shared" si="62"/>
        <v>29792000</v>
      </c>
      <c r="R431" s="64">
        <v>7448000</v>
      </c>
      <c r="S431" s="64"/>
      <c r="T431" s="64"/>
      <c r="U431" s="103">
        <v>1</v>
      </c>
      <c r="V431" s="60" t="s">
        <v>1171</v>
      </c>
      <c r="W431" s="57" t="str">
        <f ca="1">IF(AB431="","En elaboración",IF(AC431="Sin iniciar","Suscrito",IF(AK431="Suspendido",AK431,IF(ISNUMBER(AN431),"Liquidado",IF(ISNUMBER(J430),"Cedido",IF(AN431="No aplica","Terminado (no se liquida)",IF(AJ431="Terminación anticipada",AJ431,IF(AND(AJ431="Terminación anticipada",I430&lt;&gt;"Otro",AN431=""),"Terminado en proceso de liquidación",IF(AND(TODAY()&gt;AH431,I430="Otro",AN431=""),"Terminado en proceso de liquidación",IF(AND(TODAY()&gt;AH431,I430="Orden de compra"),"Terminado (Orden de compra)",IF(TODAY()&gt;AH431,"Terminado (no se liquida)",IF(TODAY()&lt;=AH431,"En ejecución","En elaboración"))))))))))))</f>
        <v>Terminado (no se liquida)</v>
      </c>
      <c r="X431" s="57" t="s">
        <v>6084</v>
      </c>
      <c r="Y431" s="57" t="s">
        <v>6085</v>
      </c>
      <c r="Z431" s="77" t="s">
        <v>6086</v>
      </c>
      <c r="AA431" s="57" t="s">
        <v>5987</v>
      </c>
      <c r="AB431" s="61">
        <v>45469</v>
      </c>
      <c r="AC431" s="61">
        <v>45475</v>
      </c>
      <c r="AD431" s="61">
        <v>45566</v>
      </c>
      <c r="AE431" s="61" t="str">
        <f>IF(AC432="Sin iniciar","",IF(DATEDIF(AC432,AD432+1,"y")=0,"",DATEDIF(AC432,AD432+1,"y")&amp;" años ")&amp;IF(DATEDIF(AC432,AD432+1,"ym")=0,"",DATEDIF(AC432,AD432+1,"ym")&amp;" meses ")&amp;IF(DATEDIF(AC432,AD432+1,"md")=0,"",DATEDIF(AC432,AD432+1,"md")&amp;" días."))</f>
        <v xml:space="preserve">2 meses </v>
      </c>
      <c r="AF431" s="61">
        <v>45597</v>
      </c>
      <c r="AG431" s="61" t="str">
        <f t="shared" si="58"/>
        <v xml:space="preserve">1 meses </v>
      </c>
      <c r="AH431" s="61">
        <v>45597</v>
      </c>
      <c r="AI431" s="61" t="str">
        <f t="shared" si="64"/>
        <v xml:space="preserve">4 meses </v>
      </c>
      <c r="AJ431" s="61" t="str">
        <f t="shared" si="63"/>
        <v>Término Ok</v>
      </c>
      <c r="AK431" s="57"/>
      <c r="AL431" s="57"/>
      <c r="AM431" s="56"/>
      <c r="AN431" s="61"/>
    </row>
    <row r="432" spans="1:40">
      <c r="A432" s="98">
        <v>2024</v>
      </c>
      <c r="B432" s="56" t="str">
        <f t="shared" si="65"/>
        <v>401-2024</v>
      </c>
      <c r="C432" s="101">
        <v>111568</v>
      </c>
      <c r="D432" s="101" t="s">
        <v>57</v>
      </c>
      <c r="E432" s="106" t="s">
        <v>6087</v>
      </c>
      <c r="F432" s="106" t="s">
        <v>6088</v>
      </c>
      <c r="G432" s="106" t="s">
        <v>5602</v>
      </c>
      <c r="H432" s="106" t="s">
        <v>1168</v>
      </c>
      <c r="I432" s="57" t="s">
        <v>1169</v>
      </c>
      <c r="J432" s="61"/>
      <c r="K432" s="64"/>
      <c r="L432" s="57" t="s">
        <v>6089</v>
      </c>
      <c r="M432" s="56">
        <v>1967</v>
      </c>
      <c r="N432" s="157">
        <v>14896000</v>
      </c>
      <c r="O432" s="64">
        <v>0</v>
      </c>
      <c r="P432" s="64">
        <v>0</v>
      </c>
      <c r="Q432" s="157">
        <f t="shared" si="62"/>
        <v>14896000</v>
      </c>
      <c r="R432" s="64">
        <v>7448000</v>
      </c>
      <c r="S432" s="64"/>
      <c r="T432" s="64"/>
      <c r="U432" s="103">
        <v>1</v>
      </c>
      <c r="V432" s="60" t="s">
        <v>1171</v>
      </c>
      <c r="W432" s="57" t="str">
        <f ca="1">IF(AB432="","En elaboración",IF(AC432="Sin iniciar","Suscrito",IF(AK432="Suspendido",AK432,IF(ISNUMBER(AN432),"Liquidado",IF(ISNUMBER(J431),"Cedido",IF(AN432="No aplica","Terminado (no se liquida)",IF(AJ432="Terminación anticipada",AJ432,IF(AND(AJ432="Terminación anticipada",I431&lt;&gt;"Otro",AN432=""),"Terminado en proceso de liquidación",IF(AND(TODAY()&gt;AH432,I431="Otro",AN432=""),"Terminado en proceso de liquidación",IF(AND(TODAY()&gt;AH432,I431="Orden de compra"),"Terminado (Orden de compra)",IF(TODAY()&gt;AH432,"Terminado (no se liquida)",IF(TODAY()&lt;=AH432,"En ejecución","En elaboración"))))))))))))</f>
        <v>Terminado (no se liquida)</v>
      </c>
      <c r="X432" s="57"/>
      <c r="Y432" s="57" t="s">
        <v>6090</v>
      </c>
      <c r="Z432" s="77" t="s">
        <v>6091</v>
      </c>
      <c r="AA432" s="57" t="s">
        <v>5753</v>
      </c>
      <c r="AB432" s="61">
        <v>45469</v>
      </c>
      <c r="AC432" s="61">
        <v>45475</v>
      </c>
      <c r="AD432" s="61">
        <v>45536</v>
      </c>
      <c r="AE432" s="61" t="str">
        <f>IF(AC433="Sin iniciar","",IF(DATEDIF(AC433,AD433+1,"y")=0,"",DATEDIF(AC433,AD433+1,"y")&amp;" años ")&amp;IF(DATEDIF(AC433,AD433+1,"ym")=0,"",DATEDIF(AC433,AD433+1,"ym")&amp;" meses ")&amp;IF(DATEDIF(AC433,AD433+1,"md")=0,"",DATEDIF(AC433,AD433+1,"md")&amp;" días."))</f>
        <v xml:space="preserve">3 meses </v>
      </c>
      <c r="AF432" s="61">
        <v>45536</v>
      </c>
      <c r="AG432" s="61" t="str">
        <f t="shared" si="58"/>
        <v/>
      </c>
      <c r="AH432" s="61">
        <v>45536</v>
      </c>
      <c r="AI432" s="61" t="str">
        <f t="shared" si="64"/>
        <v xml:space="preserve">2 meses </v>
      </c>
      <c r="AJ432" s="61" t="str">
        <f t="shared" si="63"/>
        <v>Término Ok</v>
      </c>
      <c r="AK432" s="57"/>
      <c r="AL432" s="57"/>
      <c r="AM432" s="56"/>
      <c r="AN432" s="61"/>
    </row>
    <row r="433" spans="1:40">
      <c r="A433" s="98">
        <v>2024</v>
      </c>
      <c r="B433" s="56" t="str">
        <f t="shared" si="65"/>
        <v>402-2024</v>
      </c>
      <c r="C433" s="101">
        <v>111545</v>
      </c>
      <c r="D433" s="101" t="s">
        <v>57</v>
      </c>
      <c r="E433" s="106" t="s">
        <v>6092</v>
      </c>
      <c r="F433" s="106" t="s">
        <v>6093</v>
      </c>
      <c r="G433" s="106" t="s">
        <v>5602</v>
      </c>
      <c r="H433" s="106" t="s">
        <v>1168</v>
      </c>
      <c r="I433" s="57" t="s">
        <v>1169</v>
      </c>
      <c r="J433" s="61"/>
      <c r="K433" s="64"/>
      <c r="L433" s="57" t="s">
        <v>3814</v>
      </c>
      <c r="M433" s="56">
        <v>1979</v>
      </c>
      <c r="N433" s="157">
        <v>16377000</v>
      </c>
      <c r="O433" s="64">
        <v>5459000</v>
      </c>
      <c r="P433" s="64">
        <v>0</v>
      </c>
      <c r="Q433" s="157">
        <f t="shared" si="62"/>
        <v>21836000</v>
      </c>
      <c r="R433" s="64">
        <v>5459000</v>
      </c>
      <c r="S433" s="64"/>
      <c r="T433" s="64"/>
      <c r="U433" s="103">
        <v>5</v>
      </c>
      <c r="V433" s="60" t="s">
        <v>1171</v>
      </c>
      <c r="W433" s="57" t="str">
        <f ca="1">IF(AB433="","En elaboración",IF(AC433="Sin iniciar","Suscrito",IF(AK433="Suspendido",AK433,IF(ISNUMBER(AN433),"Liquidado",IF(ISNUMBER(J432),"Cedido",IF(AN433="No aplica","Terminado (no se liquida)",IF(AJ433="Terminación anticipada",AJ433,IF(AND(AJ433="Terminación anticipada",I432&lt;&gt;"Otro",AN433=""),"Terminado en proceso de liquidación",IF(AND(TODAY()&gt;AH433,I432="Otro",AN433=""),"Terminado en proceso de liquidación",IF(AND(TODAY()&gt;AH433,I432="Orden de compra"),"Terminado (Orden de compra)",IF(TODAY()&gt;AH433,"Terminado (no se liquida)",IF(TODAY()&lt;=AH433,"En ejecución","En elaboración"))))))))))))</f>
        <v>Terminado (no se liquida)</v>
      </c>
      <c r="X433" s="57" t="s">
        <v>6094</v>
      </c>
      <c r="Y433" s="57" t="s">
        <v>3940</v>
      </c>
      <c r="Z433" s="77" t="s">
        <v>6095</v>
      </c>
      <c r="AA433" s="57" t="s">
        <v>1451</v>
      </c>
      <c r="AB433" s="61">
        <v>45470</v>
      </c>
      <c r="AC433" s="61">
        <v>45476</v>
      </c>
      <c r="AD433" s="61">
        <v>45567</v>
      </c>
      <c r="AE433" s="61" t="str">
        <f>IF(AC433="Sin iniciar","",IF(DATEDIF(AC433,AD433+1,"y")=0,"",DATEDIF(AC433,AD433+1,"y")&amp;" años ")&amp;IF(DATEDIF(AC433,AD433+1,"ym")=0,"",DATEDIF(AC433,AD433+1,"ym")&amp;" meses ")&amp;IF(DATEDIF(AC433,AD433+1,"md")=0,"",DATEDIF(AC433,AD433+1,"md")&amp;" días."))</f>
        <v xml:space="preserve">3 meses </v>
      </c>
      <c r="AF433" s="61">
        <v>45598</v>
      </c>
      <c r="AG433" s="61" t="str">
        <f t="shared" si="58"/>
        <v xml:space="preserve">1 meses </v>
      </c>
      <c r="AH433" s="61">
        <v>45598</v>
      </c>
      <c r="AI433" s="61" t="str">
        <f t="shared" si="64"/>
        <v xml:space="preserve">4 meses </v>
      </c>
      <c r="AJ433" s="61" t="str">
        <f t="shared" si="63"/>
        <v>Término Ok</v>
      </c>
      <c r="AK433" s="57"/>
      <c r="AL433" s="57"/>
      <c r="AM433" s="56"/>
      <c r="AN433" s="61"/>
    </row>
    <row r="434" spans="1:40">
      <c r="A434" s="98">
        <v>2024</v>
      </c>
      <c r="B434" s="56" t="str">
        <f t="shared" si="65"/>
        <v>403-2024</v>
      </c>
      <c r="C434" s="101">
        <v>111647</v>
      </c>
      <c r="D434" s="101" t="s">
        <v>57</v>
      </c>
      <c r="E434" s="106" t="s">
        <v>6096</v>
      </c>
      <c r="F434" s="106" t="s">
        <v>6097</v>
      </c>
      <c r="G434" s="106" t="s">
        <v>5602</v>
      </c>
      <c r="H434" s="106" t="s">
        <v>1168</v>
      </c>
      <c r="I434" s="57" t="s">
        <v>1169</v>
      </c>
      <c r="J434" s="61"/>
      <c r="K434" s="64"/>
      <c r="L434" s="57" t="s">
        <v>2381</v>
      </c>
      <c r="M434" s="56">
        <v>1979</v>
      </c>
      <c r="N434" s="157">
        <v>22344000</v>
      </c>
      <c r="O434" s="64">
        <v>7448000</v>
      </c>
      <c r="P434" s="64">
        <v>0</v>
      </c>
      <c r="Q434" s="157">
        <f t="shared" si="62"/>
        <v>29792000</v>
      </c>
      <c r="R434" s="64">
        <v>7448000</v>
      </c>
      <c r="S434" s="64"/>
      <c r="T434" s="64"/>
      <c r="U434" s="103">
        <v>5</v>
      </c>
      <c r="V434" s="60" t="s">
        <v>1171</v>
      </c>
      <c r="W434" s="57" t="str">
        <f ca="1">IF(AB434="","En elaboración",IF(AC434="Sin iniciar","Suscrito",IF(AK434="Suspendido",AK434,IF(ISNUMBER(AN434),"Liquidado",IF(ISNUMBER(J433),"Cedido",IF(AN434="No aplica","Terminado (no se liquida)",IF(AJ434="Terminación anticipada",AJ434,IF(AND(AJ434="Terminación anticipada",I433&lt;&gt;"Otro",AN434=""),"Terminado en proceso de liquidación",IF(AND(TODAY()&gt;AH434,I433="Otro",AN434=""),"Terminado en proceso de liquidación",IF(AND(TODAY()&gt;AH434,I433="Orden de compra"),"Terminado (Orden de compra)",IF(TODAY()&gt;AH434,"Terminado (no se liquida)",IF(TODAY()&lt;=AH434,"En ejecución","En elaboración"))))))))))))</f>
        <v>Terminado (no se liquida)</v>
      </c>
      <c r="X434" s="57" t="s">
        <v>6098</v>
      </c>
      <c r="Y434" s="57" t="s">
        <v>3455</v>
      </c>
      <c r="Z434" s="77" t="s">
        <v>6099</v>
      </c>
      <c r="AA434" s="57" t="s">
        <v>1451</v>
      </c>
      <c r="AB434" s="61">
        <v>45469</v>
      </c>
      <c r="AC434" s="61">
        <v>45470</v>
      </c>
      <c r="AD434" s="61">
        <v>45561</v>
      </c>
      <c r="AE434" s="61" t="str">
        <f>IF(AC434="Sin iniciar","",IF(DATEDIF(AC434,AD434+1,"y")=0,"",DATEDIF(AC434,AD434+1,"y")&amp;" años ")&amp;IF(DATEDIF(AC434,AD434+1,"ym")=0,"",DATEDIF(AC434,AD434+1,"ym")&amp;" meses ")&amp;IF(DATEDIF(AC434,AD434+1,"md")=0,"",DATEDIF(AC434,AD434+1,"md")&amp;" días."))</f>
        <v xml:space="preserve">3 meses </v>
      </c>
      <c r="AF434" s="61">
        <v>45591</v>
      </c>
      <c r="AG434" s="61" t="str">
        <f t="shared" si="58"/>
        <v xml:space="preserve">1 meses </v>
      </c>
      <c r="AH434" s="61">
        <v>45591</v>
      </c>
      <c r="AI434" s="61" t="str">
        <f t="shared" si="64"/>
        <v xml:space="preserve">4 meses </v>
      </c>
      <c r="AJ434" s="61" t="str">
        <f t="shared" si="63"/>
        <v>Término Ok</v>
      </c>
      <c r="AK434" s="57"/>
      <c r="AL434" s="57"/>
      <c r="AM434" s="56"/>
      <c r="AN434" s="61"/>
    </row>
    <row r="435" spans="1:40">
      <c r="A435" s="98">
        <v>2024</v>
      </c>
      <c r="B435" s="56" t="str">
        <f t="shared" si="65"/>
        <v>404-2024</v>
      </c>
      <c r="C435" s="101">
        <v>112372</v>
      </c>
      <c r="D435" s="101" t="s">
        <v>57</v>
      </c>
      <c r="E435" s="106" t="s">
        <v>6100</v>
      </c>
      <c r="F435" s="106" t="s">
        <v>6101</v>
      </c>
      <c r="G435" s="106" t="s">
        <v>5602</v>
      </c>
      <c r="H435" s="106" t="s">
        <v>1168</v>
      </c>
      <c r="I435" s="57" t="s">
        <v>1211</v>
      </c>
      <c r="J435" s="61"/>
      <c r="K435" s="64"/>
      <c r="L435" s="57" t="s">
        <v>6102</v>
      </c>
      <c r="M435" s="56">
        <v>1978</v>
      </c>
      <c r="N435" s="157">
        <v>4773000</v>
      </c>
      <c r="O435" s="64">
        <v>0</v>
      </c>
      <c r="P435" s="64">
        <v>0</v>
      </c>
      <c r="Q435" s="157">
        <f t="shared" si="62"/>
        <v>4773000</v>
      </c>
      <c r="R435" s="64">
        <v>1591000</v>
      </c>
      <c r="S435" s="64"/>
      <c r="T435" s="64"/>
      <c r="U435" s="103">
        <v>1</v>
      </c>
      <c r="V435" s="60" t="s">
        <v>1171</v>
      </c>
      <c r="W435" s="57" t="str">
        <f ca="1">IF(AB435="","En elaboración",IF(AC435="Sin iniciar","Suscrito",IF(AK435="Suspendido",AK435,IF(ISNUMBER(AN435),"Liquidado",IF(ISNUMBER(J434),"Cedido",IF(AN435="No aplica","Terminado (no se liquida)",IF(AJ435="Terminación anticipada",AJ435,IF(AND(AJ435="Terminación anticipada",I434&lt;&gt;"Otro",AN435=""),"Terminado en proceso de liquidación",IF(AND(TODAY()&gt;AH435,I434="Otro",AN435=""),"Terminado en proceso de liquidación",IF(AND(TODAY()&gt;AH435,I434="Orden de compra"),"Terminado (Orden de compra)",IF(TODAY()&gt;AH435,"Terminado (no se liquida)",IF(TODAY()&lt;=AH435,"En ejecución","En elaboración"))))))))))))</f>
        <v>Terminado (no se liquida)</v>
      </c>
      <c r="X435" s="57"/>
      <c r="Y435" s="57" t="s">
        <v>6103</v>
      </c>
      <c r="Z435" s="77" t="s">
        <v>6104</v>
      </c>
      <c r="AA435" s="57" t="s">
        <v>1932</v>
      </c>
      <c r="AB435" s="61">
        <v>45469</v>
      </c>
      <c r="AC435" s="61">
        <v>45475</v>
      </c>
      <c r="AD435" s="61">
        <v>45566</v>
      </c>
      <c r="AE435" s="61" t="str">
        <f>IF(AC435="Sin iniciar","",IF(DATEDIF(AC435,AD435+1,"y")=0,"",DATEDIF(AC435,AD435+1,"y")&amp;" años ")&amp;IF(DATEDIF(AC435,AD435+1,"ym")=0,"",DATEDIF(AC435,AD435+1,"ym")&amp;" meses ")&amp;IF(DATEDIF(AC435,AD435+1,"md")=0,"",DATEDIF(AC435,AD435+1,"md")&amp;" días."))</f>
        <v xml:space="preserve">3 meses </v>
      </c>
      <c r="AF435" s="61">
        <v>45566</v>
      </c>
      <c r="AG435" s="61" t="str">
        <f t="shared" si="58"/>
        <v/>
      </c>
      <c r="AH435" s="61">
        <v>45566</v>
      </c>
      <c r="AI435" s="61" t="str">
        <f t="shared" si="64"/>
        <v xml:space="preserve">3 meses </v>
      </c>
      <c r="AJ435" s="61" t="str">
        <f t="shared" si="63"/>
        <v>Término Ok</v>
      </c>
      <c r="AK435" s="57"/>
      <c r="AL435" s="57"/>
      <c r="AM435" s="56"/>
      <c r="AN435" s="61"/>
    </row>
    <row r="436" spans="1:40">
      <c r="A436" s="98">
        <v>2024</v>
      </c>
      <c r="B436" s="56" t="str">
        <f t="shared" si="65"/>
        <v>405-2024</v>
      </c>
      <c r="C436" s="101">
        <v>109599</v>
      </c>
      <c r="D436" s="101" t="s">
        <v>57</v>
      </c>
      <c r="E436" s="106" t="s">
        <v>6105</v>
      </c>
      <c r="F436" s="106" t="s">
        <v>6106</v>
      </c>
      <c r="G436" s="106" t="s">
        <v>5602</v>
      </c>
      <c r="H436" s="106" t="s">
        <v>1168</v>
      </c>
      <c r="I436" s="57" t="s">
        <v>1211</v>
      </c>
      <c r="J436" s="61"/>
      <c r="K436" s="64"/>
      <c r="L436" s="57" t="s">
        <v>6107</v>
      </c>
      <c r="M436" s="56">
        <v>1978</v>
      </c>
      <c r="N436" s="157">
        <v>8649000</v>
      </c>
      <c r="O436" s="64">
        <v>0</v>
      </c>
      <c r="P436" s="64">
        <v>0</v>
      </c>
      <c r="Q436" s="157">
        <f t="shared" si="62"/>
        <v>8649000</v>
      </c>
      <c r="R436" s="64">
        <v>2883000</v>
      </c>
      <c r="S436" s="64"/>
      <c r="T436" s="64"/>
      <c r="U436" s="103">
        <v>1</v>
      </c>
      <c r="V436" s="60" t="s">
        <v>1171</v>
      </c>
      <c r="W436" s="57" t="str">
        <f ca="1">IF(AB436="","En elaboración",IF(AC436="Sin iniciar","Suscrito",IF(AK436="Suspendido",AK436,IF(ISNUMBER(AN436),"Liquidado",IF(ISNUMBER(J435),"Cedido",IF(AN436="No aplica","Terminado (no se liquida)",IF(AJ436="Terminación anticipada",AJ436,IF(AND(AJ436="Terminación anticipada",I435&lt;&gt;"Otro",AN436=""),"Terminado en proceso de liquidación",IF(AND(TODAY()&gt;AH436,I435="Otro",AN436=""),"Terminado en proceso de liquidación",IF(AND(TODAY()&gt;AH436,I435="Orden de compra"),"Terminado (Orden de compra)",IF(TODAY()&gt;AH436,"Terminado (no se liquida)",IF(TODAY()&lt;=AH436,"En ejecución","En elaboración"))))))))))))</f>
        <v>Terminado (no se liquida)</v>
      </c>
      <c r="X436" s="57"/>
      <c r="Y436" s="57" t="s">
        <v>6108</v>
      </c>
      <c r="Z436" s="77" t="s">
        <v>6109</v>
      </c>
      <c r="AA436" s="57" t="s">
        <v>6110</v>
      </c>
      <c r="AB436" s="61">
        <v>45470</v>
      </c>
      <c r="AC436" s="61">
        <v>45481</v>
      </c>
      <c r="AD436" s="61">
        <v>45572</v>
      </c>
      <c r="AE436" s="61" t="str">
        <f>IF(AC436="Sin iniciar","",IF(DATEDIF(AC436,AD436+1,"y")=0,"",DATEDIF(AC436,AD436+1,"y")&amp;" años ")&amp;IF(DATEDIF(AC436,AD436+1,"ym")=0,"",DATEDIF(AC436,AD436+1,"ym")&amp;" meses ")&amp;IF(DATEDIF(AC436,AD436+1,"md")=0,"",DATEDIF(AC436,AD436+1,"md")&amp;" días."))</f>
        <v xml:space="preserve">3 meses </v>
      </c>
      <c r="AF436" s="61">
        <v>45572</v>
      </c>
      <c r="AG436" s="61" t="str">
        <f t="shared" si="58"/>
        <v/>
      </c>
      <c r="AH436" s="61">
        <v>45572</v>
      </c>
      <c r="AI436" s="61" t="str">
        <f t="shared" si="64"/>
        <v xml:space="preserve">3 meses </v>
      </c>
      <c r="AJ436" s="61" t="str">
        <f t="shared" si="63"/>
        <v>Término Ok</v>
      </c>
      <c r="AK436" s="57"/>
      <c r="AL436" s="57"/>
      <c r="AM436" s="56"/>
      <c r="AN436" s="61"/>
    </row>
    <row r="437" spans="1:40">
      <c r="A437" s="101">
        <v>2024</v>
      </c>
      <c r="B437" s="56" t="str">
        <f t="shared" si="65"/>
        <v>406-2024</v>
      </c>
      <c r="C437" s="101">
        <v>112367</v>
      </c>
      <c r="D437" s="101" t="s">
        <v>57</v>
      </c>
      <c r="E437" s="106" t="s">
        <v>6111</v>
      </c>
      <c r="F437" s="106" t="s">
        <v>6112</v>
      </c>
      <c r="G437" s="106" t="s">
        <v>5602</v>
      </c>
      <c r="H437" s="106" t="s">
        <v>1168</v>
      </c>
      <c r="I437" s="57" t="s">
        <v>1169</v>
      </c>
      <c r="J437" s="61"/>
      <c r="K437" s="64"/>
      <c r="L437" s="57" t="s">
        <v>6113</v>
      </c>
      <c r="M437" s="56">
        <v>1979</v>
      </c>
      <c r="N437" s="157">
        <v>16377000</v>
      </c>
      <c r="O437" s="64">
        <v>0</v>
      </c>
      <c r="P437" s="64">
        <v>0</v>
      </c>
      <c r="Q437" s="157">
        <f t="shared" si="62"/>
        <v>16377000</v>
      </c>
      <c r="R437" s="64">
        <v>5459000</v>
      </c>
      <c r="S437" s="64"/>
      <c r="T437" s="64"/>
      <c r="U437" s="103">
        <v>5</v>
      </c>
      <c r="V437" s="60" t="s">
        <v>1171</v>
      </c>
      <c r="W437" s="57" t="str">
        <f ca="1">IF(AB437="","En elaboración",IF(AC437="Sin iniciar","Suscrito",IF(AK437="Suspendido",AK437,IF(ISNUMBER(AN437),"Liquidado",IF(ISNUMBER(J436),"Cedido",IF(AN437="No aplica","Terminado (no se liquida)",IF(AJ437="Terminación anticipada",AJ437,IF(AND(AJ437="Terminación anticipada",I436&lt;&gt;"Otro",AN437=""),"Terminado en proceso de liquidación",IF(AND(TODAY()&gt;AH437,I436="Otro",AN437=""),"Terminado en proceso de liquidación",IF(AND(TODAY()&gt;AH437,I436="Orden de compra"),"Terminado (Orden de compra)",IF(TODAY()&gt;AH437,"Terminado (no se liquida)",IF(TODAY()&lt;=AH437,"En ejecución","En elaboración"))))))))))))</f>
        <v>Terminado (no se liquida)</v>
      </c>
      <c r="X437" s="57"/>
      <c r="Y437" s="57" t="s">
        <v>3660</v>
      </c>
      <c r="Z437" s="77" t="s">
        <v>6114</v>
      </c>
      <c r="AA437" s="57" t="s">
        <v>5762</v>
      </c>
      <c r="AB437" s="61">
        <v>45470</v>
      </c>
      <c r="AC437" s="61">
        <v>45481</v>
      </c>
      <c r="AD437" s="61">
        <v>45572</v>
      </c>
      <c r="AE437" s="61" t="str">
        <f>IF(AC437="Sin iniciar","",IF(DATEDIF(AC437,AD438+1,"y")=0,"",DATEDIF(AC437,AD438+1,"y")&amp;" años ")&amp;IF(DATEDIF(AC437,AD438+1,"ym")=0,"",DATEDIF(AC437,AD438+1,"ym")&amp;" meses ")&amp;IF(DATEDIF(AC437,AD438+1,"md")=0,"",DATEDIF(AC437,AD438+1,"md")&amp;" días."))</f>
        <v xml:space="preserve">3 meses </v>
      </c>
      <c r="AF437" s="61">
        <v>45572</v>
      </c>
      <c r="AG437" s="61" t="str">
        <f t="shared" si="58"/>
        <v/>
      </c>
      <c r="AH437" s="61">
        <v>45572</v>
      </c>
      <c r="AI437" s="61" t="str">
        <f t="shared" si="64"/>
        <v xml:space="preserve">3 meses </v>
      </c>
      <c r="AJ437" s="61" t="str">
        <f t="shared" si="63"/>
        <v>Término Ok</v>
      </c>
      <c r="AK437" s="57"/>
      <c r="AL437" s="57"/>
      <c r="AM437" s="56"/>
      <c r="AN437" s="61"/>
    </row>
    <row r="438" spans="1:40">
      <c r="A438" s="101">
        <v>2024</v>
      </c>
      <c r="B438" s="56" t="str">
        <f t="shared" si="65"/>
        <v>407-2024</v>
      </c>
      <c r="C438" s="101">
        <v>112106</v>
      </c>
      <c r="D438" s="101" t="s">
        <v>57</v>
      </c>
      <c r="E438" s="106" t="s">
        <v>6115</v>
      </c>
      <c r="F438" s="106" t="s">
        <v>6116</v>
      </c>
      <c r="G438" s="106" t="s">
        <v>5602</v>
      </c>
      <c r="H438" s="106" t="s">
        <v>1168</v>
      </c>
      <c r="I438" s="57" t="s">
        <v>1169</v>
      </c>
      <c r="J438" s="61"/>
      <c r="K438" s="64"/>
      <c r="L438" s="57" t="s">
        <v>6117</v>
      </c>
      <c r="M438" s="56">
        <v>1978</v>
      </c>
      <c r="N438" s="157">
        <v>16377000</v>
      </c>
      <c r="O438" s="64">
        <v>5459000</v>
      </c>
      <c r="P438" s="64">
        <v>0</v>
      </c>
      <c r="Q438" s="157">
        <f t="shared" si="62"/>
        <v>21836000</v>
      </c>
      <c r="R438" s="64">
        <v>5459000</v>
      </c>
      <c r="S438" s="64"/>
      <c r="T438" s="64"/>
      <c r="U438" s="103">
        <v>1</v>
      </c>
      <c r="V438" s="60" t="s">
        <v>1171</v>
      </c>
      <c r="W438" s="57" t="str">
        <f ca="1">IF(AB438="","En elaboración",IF(AC438="Sin iniciar","Suscrito",IF(AK438="Suspendido",AK438,IF(ISNUMBER(AN438),"Liquidado",IF(ISNUMBER(J437),"Cedido",IF(AN438="No aplica","Terminado (no se liquida)",IF(AJ438="Terminación anticipada",AJ438,IF(AND(AJ438="Terminación anticipada",I437&lt;&gt;"Otro",AN438=""),"Terminado en proceso de liquidación",IF(AND(TODAY()&gt;AH438,I437="Otro",AN438=""),"Terminado en proceso de liquidación",IF(AND(TODAY()&gt;AH438,I437="Orden de compra"),"Terminado (Orden de compra)",IF(TODAY()&gt;AH438,"Terminado (no se liquida)",IF(TODAY()&lt;=AH438,"En ejecución","En elaboración"))))))))))))</f>
        <v>Terminado (no se liquida)</v>
      </c>
      <c r="X438" s="57" t="s">
        <v>6118</v>
      </c>
      <c r="Y438" s="57" t="s">
        <v>4710</v>
      </c>
      <c r="Z438" s="77" t="s">
        <v>6119</v>
      </c>
      <c r="AA438" s="57" t="s">
        <v>5704</v>
      </c>
      <c r="AB438" s="61">
        <v>45470</v>
      </c>
      <c r="AC438" s="61">
        <v>45481</v>
      </c>
      <c r="AD438" s="61">
        <v>45572</v>
      </c>
      <c r="AE438" s="61" t="str">
        <f t="shared" ref="AE438:AE453" si="66">IF(AC438="Sin iniciar","",IF(DATEDIF(AC438,AD438+1,"y")=0,"",DATEDIF(AC438,AD438+1,"y")&amp;" años ")&amp;IF(DATEDIF(AC438,AD438+1,"ym")=0,"",DATEDIF(AC438,AD438+1,"ym")&amp;" meses ")&amp;IF(DATEDIF(AC438,AD438+1,"md")=0,"",DATEDIF(AC438,AD438+1,"md")&amp;" días."))</f>
        <v xml:space="preserve">3 meses </v>
      </c>
      <c r="AF438" s="61">
        <v>45603</v>
      </c>
      <c r="AG438" s="61" t="str">
        <f t="shared" si="58"/>
        <v xml:space="preserve">1 meses </v>
      </c>
      <c r="AH438" s="61">
        <v>45603</v>
      </c>
      <c r="AI438" s="61" t="str">
        <f t="shared" si="64"/>
        <v xml:space="preserve">4 meses </v>
      </c>
      <c r="AJ438" s="61" t="str">
        <f t="shared" si="63"/>
        <v>Término Ok</v>
      </c>
      <c r="AK438" s="57"/>
      <c r="AL438" s="57"/>
      <c r="AM438" s="56"/>
      <c r="AN438" s="61"/>
    </row>
    <row r="439" spans="1:40">
      <c r="A439" s="101">
        <v>2024</v>
      </c>
      <c r="B439" s="56" t="str">
        <f t="shared" si="65"/>
        <v>408-2024</v>
      </c>
      <c r="C439" s="101">
        <v>110799</v>
      </c>
      <c r="D439" s="101" t="s">
        <v>57</v>
      </c>
      <c r="E439" s="106" t="s">
        <v>6120</v>
      </c>
      <c r="F439" s="106" t="s">
        <v>6121</v>
      </c>
      <c r="G439" s="106" t="s">
        <v>5602</v>
      </c>
      <c r="H439" s="106" t="s">
        <v>1168</v>
      </c>
      <c r="I439" s="57" t="s">
        <v>1211</v>
      </c>
      <c r="J439" s="61"/>
      <c r="K439" s="64"/>
      <c r="L439" s="57" t="s">
        <v>6122</v>
      </c>
      <c r="M439" s="56">
        <v>2032</v>
      </c>
      <c r="N439" s="157">
        <v>8649000</v>
      </c>
      <c r="O439" s="64">
        <v>2883000</v>
      </c>
      <c r="P439" s="64">
        <v>0</v>
      </c>
      <c r="Q439" s="157">
        <f t="shared" si="62"/>
        <v>11532000</v>
      </c>
      <c r="R439" s="64">
        <v>2883000</v>
      </c>
      <c r="S439" s="64"/>
      <c r="T439" s="64"/>
      <c r="U439" s="103">
        <v>5</v>
      </c>
      <c r="V439" s="60" t="s">
        <v>1171</v>
      </c>
      <c r="W439" s="57" t="str">
        <f ca="1">IF(AB439="","En elaboración",IF(AC439="Sin iniciar","Suscrito",IF(AK439="Suspendido",AK439,IF(ISNUMBER(AN439),"Liquidado",IF(ISNUMBER(J438),"Cedido",IF(AN439="No aplica","Terminado (no se liquida)",IF(AJ439="Terminación anticipada",AJ439,IF(AND(AJ439="Terminación anticipada",I438&lt;&gt;"Otro",AN439=""),"Terminado en proceso de liquidación",IF(AND(TODAY()&gt;AH439,I438="Otro",AN439=""),"Terminado en proceso de liquidación",IF(AND(TODAY()&gt;AH439,I438="Orden de compra"),"Terminado (Orden de compra)",IF(TODAY()&gt;AH439,"Terminado (no se liquida)",IF(TODAY()&lt;=AH439,"En ejecución","En elaboración"))))))))))))</f>
        <v>Terminado (no se liquida)</v>
      </c>
      <c r="X439" s="57" t="s">
        <v>6123</v>
      </c>
      <c r="Y439" s="57" t="s">
        <v>2362</v>
      </c>
      <c r="Z439" s="77" t="s">
        <v>6124</v>
      </c>
      <c r="AA439" s="57" t="s">
        <v>5762</v>
      </c>
      <c r="AB439" s="61">
        <v>45469</v>
      </c>
      <c r="AC439" s="61">
        <v>45476</v>
      </c>
      <c r="AD439" s="61">
        <v>45567</v>
      </c>
      <c r="AE439" s="61" t="str">
        <f t="shared" si="66"/>
        <v xml:space="preserve">3 meses </v>
      </c>
      <c r="AF439" s="61">
        <v>45598</v>
      </c>
      <c r="AG439" s="61" t="str">
        <f t="shared" si="58"/>
        <v xml:space="preserve">1 meses </v>
      </c>
      <c r="AH439" s="61">
        <v>45598</v>
      </c>
      <c r="AI439" s="61" t="str">
        <f t="shared" si="64"/>
        <v xml:space="preserve">4 meses </v>
      </c>
      <c r="AJ439" s="61" t="str">
        <f t="shared" si="63"/>
        <v>Término Ok</v>
      </c>
      <c r="AK439" s="57"/>
      <c r="AL439" s="57"/>
      <c r="AM439" s="56"/>
      <c r="AN439" s="61"/>
    </row>
    <row r="440" spans="1:40">
      <c r="A440" s="101">
        <v>2024</v>
      </c>
      <c r="B440" s="56" t="str">
        <f t="shared" si="65"/>
        <v>409-2024</v>
      </c>
      <c r="C440" s="56">
        <v>111558</v>
      </c>
      <c r="D440" s="101" t="s">
        <v>57</v>
      </c>
      <c r="E440" s="106" t="s">
        <v>6125</v>
      </c>
      <c r="F440" s="106" t="s">
        <v>6126</v>
      </c>
      <c r="G440" s="106" t="s">
        <v>5602</v>
      </c>
      <c r="H440" s="106" t="s">
        <v>1168</v>
      </c>
      <c r="I440" s="57" t="s">
        <v>1169</v>
      </c>
      <c r="J440" s="61"/>
      <c r="K440" s="64"/>
      <c r="L440" s="57" t="s">
        <v>2171</v>
      </c>
      <c r="M440" s="56">
        <v>1967</v>
      </c>
      <c r="N440" s="157">
        <v>14896000</v>
      </c>
      <c r="O440" s="64">
        <v>0</v>
      </c>
      <c r="P440" s="64">
        <v>0</v>
      </c>
      <c r="Q440" s="157">
        <f t="shared" si="62"/>
        <v>14896000</v>
      </c>
      <c r="R440" s="64">
        <v>7448000</v>
      </c>
      <c r="S440" s="64"/>
      <c r="T440" s="64"/>
      <c r="U440" s="103">
        <v>1</v>
      </c>
      <c r="V440" s="60" t="s">
        <v>1171</v>
      </c>
      <c r="W440" s="57" t="str">
        <f ca="1">IF(AB440="","En elaboración",IF(AC440="Sin iniciar","Suscrito",IF(AK440="Suspendido",AK440,IF(ISNUMBER(AN440),"Liquidado",IF(ISNUMBER(J439),"Cedido",IF(AN440="No aplica","Terminado (no se liquida)",IF(AJ440="Terminación anticipada",AJ440,IF(AND(AJ440="Terminación anticipada",I439&lt;&gt;"Otro",AN440=""),"Terminado en proceso de liquidación",IF(AND(TODAY()&gt;AH440,I439="Otro",AN440=""),"Terminado en proceso de liquidación",IF(AND(TODAY()&gt;AH440,I439="Orden de compra"),"Terminado (Orden de compra)",IF(TODAY()&gt;AH440,"Terminado (no se liquida)",IF(TODAY()&lt;=AH440,"En ejecución","En elaboración"))))))))))))</f>
        <v>Terminado (no se liquida)</v>
      </c>
      <c r="X440" s="57"/>
      <c r="Y440" s="57" t="s">
        <v>3621</v>
      </c>
      <c r="Z440" s="77" t="s">
        <v>6127</v>
      </c>
      <c r="AA440" s="57" t="s">
        <v>5753</v>
      </c>
      <c r="AB440" s="61">
        <v>45469</v>
      </c>
      <c r="AC440" s="61">
        <v>45477</v>
      </c>
      <c r="AD440" s="61">
        <v>45538</v>
      </c>
      <c r="AE440" s="61" t="str">
        <f t="shared" si="66"/>
        <v xml:space="preserve">2 meses </v>
      </c>
      <c r="AF440" s="61">
        <v>45538</v>
      </c>
      <c r="AG440" s="61" t="str">
        <f t="shared" si="58"/>
        <v/>
      </c>
      <c r="AH440" s="61">
        <v>45538</v>
      </c>
      <c r="AI440" s="61" t="str">
        <f t="shared" si="64"/>
        <v xml:space="preserve">2 meses </v>
      </c>
      <c r="AJ440" s="61" t="str">
        <f t="shared" si="63"/>
        <v>Término Ok</v>
      </c>
      <c r="AK440" s="57"/>
      <c r="AL440" s="57"/>
      <c r="AM440" s="56"/>
      <c r="AN440" s="61"/>
    </row>
    <row r="441" spans="1:40">
      <c r="A441" s="101">
        <v>2024</v>
      </c>
      <c r="B441" s="56" t="s">
        <v>6128</v>
      </c>
      <c r="C441" s="101">
        <v>111109</v>
      </c>
      <c r="D441" s="101" t="s">
        <v>57</v>
      </c>
      <c r="E441" s="106" t="s">
        <v>6129</v>
      </c>
      <c r="F441" s="106" t="s">
        <v>6130</v>
      </c>
      <c r="G441" s="106" t="s">
        <v>5602</v>
      </c>
      <c r="H441" s="106" t="s">
        <v>1168</v>
      </c>
      <c r="I441" s="57" t="s">
        <v>1169</v>
      </c>
      <c r="J441" s="61"/>
      <c r="K441" s="64"/>
      <c r="L441" s="57" t="s">
        <v>6131</v>
      </c>
      <c r="M441" s="56">
        <v>1978</v>
      </c>
      <c r="N441" s="157">
        <v>10918000</v>
      </c>
      <c r="O441" s="64">
        <v>0</v>
      </c>
      <c r="P441" s="64">
        <v>0</v>
      </c>
      <c r="Q441" s="157">
        <f t="shared" si="62"/>
        <v>10918000</v>
      </c>
      <c r="R441" s="64">
        <v>5459000</v>
      </c>
      <c r="S441" s="64"/>
      <c r="T441" s="64"/>
      <c r="U441" s="103">
        <v>5</v>
      </c>
      <c r="V441" s="60" t="s">
        <v>1171</v>
      </c>
      <c r="W441" s="57" t="str">
        <f ca="1">IF(AB441="","En elaboración",IF(AC441="Sin iniciar","Suscrito",IF(AK441="Suspendido",AK441,IF(ISNUMBER(AN441),"Liquidado",IF(ISNUMBER(J440),"Cedido",IF(AN441="No aplica","Terminado (no se liquida)",IF(AJ441="Terminación anticipada",AJ441,IF(AND(AJ441="Terminación anticipada",I440&lt;&gt;"Otro",AN441=""),"Terminado en proceso de liquidación",IF(AND(TODAY()&gt;AH441,I440="Otro",AN441=""),"Terminado en proceso de liquidación",IF(AND(TODAY()&gt;AH441,I440="Orden de compra"),"Terminado (Orden de compra)",IF(TODAY()&gt;AH441,"Terminado (no se liquida)",IF(TODAY()&lt;=AH441,"En ejecución","En elaboración"))))))))))))</f>
        <v>Terminado (no se liquida)</v>
      </c>
      <c r="X441" s="57" t="s">
        <v>6132</v>
      </c>
      <c r="Y441" s="57" t="s">
        <v>4244</v>
      </c>
      <c r="Z441" s="77" t="s">
        <v>6133</v>
      </c>
      <c r="AA441" s="57" t="s">
        <v>2494</v>
      </c>
      <c r="AB441" s="61">
        <v>45470</v>
      </c>
      <c r="AC441" s="61">
        <v>45477</v>
      </c>
      <c r="AD441" s="61">
        <v>45538</v>
      </c>
      <c r="AE441" s="61" t="str">
        <f t="shared" si="66"/>
        <v xml:space="preserve">2 meses </v>
      </c>
      <c r="AF441" s="61">
        <v>45538</v>
      </c>
      <c r="AG441" s="61" t="str">
        <f t="shared" si="58"/>
        <v/>
      </c>
      <c r="AH441" s="61">
        <v>45538</v>
      </c>
      <c r="AI441" s="61" t="str">
        <f t="shared" si="64"/>
        <v xml:space="preserve">2 meses </v>
      </c>
      <c r="AJ441" s="61" t="str">
        <f t="shared" si="63"/>
        <v>Término Ok</v>
      </c>
      <c r="AK441" s="57"/>
      <c r="AL441" s="57"/>
      <c r="AM441" s="56"/>
      <c r="AN441" s="61"/>
    </row>
    <row r="442" spans="1:40">
      <c r="A442" s="56">
        <v>2024</v>
      </c>
      <c r="B442" s="56" t="str">
        <f t="shared" ref="B442:B451" si="67">LEFT(E442,8)</f>
        <v>410-2024</v>
      </c>
      <c r="C442" s="56">
        <v>111109</v>
      </c>
      <c r="D442" s="56" t="s">
        <v>57</v>
      </c>
      <c r="E442" s="70" t="s">
        <v>6129</v>
      </c>
      <c r="F442" s="70" t="s">
        <v>6130</v>
      </c>
      <c r="G442" s="70" t="s">
        <v>5602</v>
      </c>
      <c r="H442" s="70" t="s">
        <v>1168</v>
      </c>
      <c r="I442" s="57" t="s">
        <v>1169</v>
      </c>
      <c r="J442" s="61">
        <v>45512</v>
      </c>
      <c r="K442" s="64">
        <v>4731134</v>
      </c>
      <c r="L442" s="57" t="s">
        <v>4649</v>
      </c>
      <c r="M442" s="56">
        <v>1978</v>
      </c>
      <c r="N442" s="157">
        <v>10918000</v>
      </c>
      <c r="O442" s="64">
        <v>0</v>
      </c>
      <c r="P442" s="64">
        <v>0</v>
      </c>
      <c r="Q442" s="157">
        <f t="shared" ref="Q442:Q461" si="68">SUM(N442:P442)</f>
        <v>10918000</v>
      </c>
      <c r="R442" s="64">
        <v>5459000</v>
      </c>
      <c r="S442" s="64"/>
      <c r="T442" s="64"/>
      <c r="U442" s="103">
        <v>5</v>
      </c>
      <c r="V442" s="60" t="s">
        <v>1171</v>
      </c>
      <c r="W442" s="57" t="str">
        <f ca="1">IF(AB443="","En elaboración",IF(AC443="Sin iniciar","Suscrito",IF(AK443="Suspendido",AK443,IF(ISNUMBER(AN443),"Liquidado",IF(ISNUMBER(J442),"Cedido",IF(AN443="No aplica","Terminado (no se liquida)",IF(AJ443="Terminación anticipada",AJ443,IF(AND(AJ443="Terminación anticipada",I442&lt;&gt;"Otro",AN443=""),"Terminado en proceso de liquidación",IF(AND(TODAY()&gt;AH443,I442="Otro",AN443=""),"Terminado en proceso de liquidación",IF(AND(TODAY()&gt;AH443,I442="Orden de compra"),"Terminado (Orden de compra)",IF(TODAY()&gt;AH443,"Terminado (no se liquida)",IF(TODAY()&lt;=AH443,"En ejecución","En elaboración"))))))))))))</f>
        <v>Cedido</v>
      </c>
      <c r="X442" s="57" t="s">
        <v>6132</v>
      </c>
      <c r="Y442" s="57" t="s">
        <v>4244</v>
      </c>
      <c r="Z442" s="77" t="s">
        <v>6133</v>
      </c>
      <c r="AA442" s="57" t="s">
        <v>2494</v>
      </c>
      <c r="AB442" s="61">
        <v>45470</v>
      </c>
      <c r="AC442" s="61">
        <v>45477</v>
      </c>
      <c r="AD442" s="61">
        <v>45538</v>
      </c>
      <c r="AE442" s="61" t="str">
        <f t="shared" si="66"/>
        <v xml:space="preserve">2 meses </v>
      </c>
      <c r="AF442" s="61">
        <v>45538</v>
      </c>
      <c r="AG442" s="61" t="str">
        <f t="shared" si="58"/>
        <v/>
      </c>
      <c r="AH442" s="61">
        <v>45538</v>
      </c>
      <c r="AI442" s="61" t="str">
        <f t="shared" si="64"/>
        <v xml:space="preserve">2 meses </v>
      </c>
      <c r="AJ442" s="61" t="str">
        <f t="shared" ref="AJ442:AJ461" si="69">IF(AC442="Sin iniciar",AC442,IF(AH442&lt;AF442,"Terminación Anticipada","Término Ok"))</f>
        <v>Término Ok</v>
      </c>
      <c r="AK442" s="57"/>
      <c r="AL442" s="57"/>
      <c r="AM442" s="56"/>
      <c r="AN442" s="61"/>
    </row>
    <row r="443" spans="1:40">
      <c r="A443" s="128">
        <v>2024</v>
      </c>
      <c r="B443" s="56" t="str">
        <f t="shared" si="67"/>
        <v>411-2024</v>
      </c>
      <c r="C443" s="56">
        <v>110925</v>
      </c>
      <c r="D443" s="128" t="s">
        <v>57</v>
      </c>
      <c r="E443" s="57" t="s">
        <v>6134</v>
      </c>
      <c r="F443" s="57" t="s">
        <v>6135</v>
      </c>
      <c r="G443" s="131" t="s">
        <v>5602</v>
      </c>
      <c r="H443" s="131" t="s">
        <v>1168</v>
      </c>
      <c r="I443" s="57" t="s">
        <v>1169</v>
      </c>
      <c r="J443" s="61"/>
      <c r="K443" s="64"/>
      <c r="L443" s="57" t="s">
        <v>6136</v>
      </c>
      <c r="M443" s="56">
        <v>1979</v>
      </c>
      <c r="N443" s="157">
        <v>8649000</v>
      </c>
      <c r="O443" s="64">
        <v>2883000</v>
      </c>
      <c r="P443" s="64">
        <v>0</v>
      </c>
      <c r="Q443" s="157">
        <f t="shared" si="68"/>
        <v>11532000</v>
      </c>
      <c r="R443" s="64">
        <v>2883000</v>
      </c>
      <c r="S443" s="64"/>
      <c r="T443" s="64"/>
      <c r="U443" s="103">
        <v>1</v>
      </c>
      <c r="V443" s="60" t="s">
        <v>1171</v>
      </c>
      <c r="W443" s="57" t="str">
        <f ca="1">IF(AB443="","En elaboración",IF(AC443="Sin iniciar","Suscrito",IF(AK443="Suspendido",AK443,IF(ISNUMBER(AN443),"Liquidado",IF(ISNUMBER(J443),"Cedido",IF(AN443="No aplica","Terminado (no se liquida)",IF(AJ443="Terminación anticipada",AJ443,IF(AND(AJ443="Terminación anticipada",I442&lt;&gt;"Otro",AN443=""),"Terminado en proceso de liquidación",IF(AND(TODAY()&gt;AH443,I443="Otro",AN443=""),"Terminado en proceso de liquidación",IF(AND(TODAY()&gt;AH443,I443="Orden de compra"),"Terminado (Orden de compra)",IF(TODAY()&gt;AH443,"Terminado (no se liquida)",IF(TODAY()&lt;=AH443,"En ejecución","En elaboración"))))))))))))</f>
        <v>Terminado (no se liquida)</v>
      </c>
      <c r="X443" s="57" t="s">
        <v>6137</v>
      </c>
      <c r="Y443" s="57" t="s">
        <v>2938</v>
      </c>
      <c r="Z443" s="77" t="s">
        <v>6138</v>
      </c>
      <c r="AA443" s="57" t="s">
        <v>5631</v>
      </c>
      <c r="AB443" s="61">
        <v>45470</v>
      </c>
      <c r="AC443" s="61">
        <v>45477</v>
      </c>
      <c r="AD443" s="61">
        <v>45568</v>
      </c>
      <c r="AE443" s="61" t="str">
        <f t="shared" si="66"/>
        <v xml:space="preserve">3 meses </v>
      </c>
      <c r="AF443" s="61">
        <v>45599</v>
      </c>
      <c r="AG443" s="61" t="str">
        <f t="shared" si="58"/>
        <v xml:space="preserve">1 meses </v>
      </c>
      <c r="AH443" s="61">
        <v>45599</v>
      </c>
      <c r="AI443" s="61" t="str">
        <f t="shared" si="64"/>
        <v xml:space="preserve">4 meses </v>
      </c>
      <c r="AJ443" s="61" t="str">
        <f t="shared" si="69"/>
        <v>Término Ok</v>
      </c>
      <c r="AK443" s="57"/>
      <c r="AL443" s="57"/>
      <c r="AM443" s="56"/>
      <c r="AN443" s="61"/>
    </row>
    <row r="444" spans="1:40">
      <c r="A444" s="128">
        <v>2024</v>
      </c>
      <c r="B444" s="56" t="str">
        <f t="shared" si="67"/>
        <v>412-2024</v>
      </c>
      <c r="C444" s="56">
        <v>111561</v>
      </c>
      <c r="D444" s="128" t="s">
        <v>57</v>
      </c>
      <c r="E444" s="57" t="s">
        <v>6139</v>
      </c>
      <c r="F444" s="57" t="s">
        <v>6140</v>
      </c>
      <c r="G444" s="131" t="s">
        <v>5602</v>
      </c>
      <c r="H444" s="131" t="s">
        <v>1168</v>
      </c>
      <c r="I444" s="57" t="s">
        <v>1211</v>
      </c>
      <c r="J444" s="61"/>
      <c r="K444" s="64"/>
      <c r="L444" s="57" t="s">
        <v>3255</v>
      </c>
      <c r="M444" s="56">
        <v>1957</v>
      </c>
      <c r="N444" s="157">
        <v>16377000</v>
      </c>
      <c r="O444" s="64">
        <v>5459000</v>
      </c>
      <c r="P444" s="64">
        <v>0</v>
      </c>
      <c r="Q444" s="157">
        <f t="shared" si="68"/>
        <v>21836000</v>
      </c>
      <c r="R444" s="64">
        <v>5459000</v>
      </c>
      <c r="S444" s="64"/>
      <c r="T444" s="64"/>
      <c r="U444" s="103">
        <v>1</v>
      </c>
      <c r="V444" s="64" t="s">
        <v>1171</v>
      </c>
      <c r="W444" s="57" t="str">
        <f ca="1">IF(AB444="","En elaboración",IF(AC444="Sin iniciar","Suscrito",IF(AK444="Suspendido",AK444,IF(ISNUMBER(AN444),"Liquidado",IF(ISNUMBER(J443),"Cedido",IF(AN444="No aplica","Terminado (no se liquida)",IF(AJ444="Terminación anticipada",AJ444,IF(AND(AJ444="Terminación anticipada",I443&lt;&gt;"Otro",AN444=""),"Terminado en proceso de liquidación",IF(AND(TODAY()&gt;AH444,I443="Otro",AN444=""),"Terminado en proceso de liquidación",IF(AND(TODAY()&gt;AH444,I443="Orden de compra"),"Terminado (Orden de compra)",IF(TODAY()&gt;AH444,"Terminado (no se liquida)",IF(TODAY()&lt;=AH444,"En ejecución","En elaboración"))))))))))))</f>
        <v>Terminación Anticipada</v>
      </c>
      <c r="X444" s="57" t="s">
        <v>6141</v>
      </c>
      <c r="Y444" s="57" t="s">
        <v>6142</v>
      </c>
      <c r="Z444" s="77" t="s">
        <v>6143</v>
      </c>
      <c r="AA444" s="57" t="s">
        <v>6144</v>
      </c>
      <c r="AB444" s="61">
        <v>45471</v>
      </c>
      <c r="AC444" s="61">
        <v>45481</v>
      </c>
      <c r="AD444" s="61">
        <v>45572</v>
      </c>
      <c r="AE444" s="61" t="str">
        <f t="shared" si="66"/>
        <v xml:space="preserve">3 meses </v>
      </c>
      <c r="AF444" s="61">
        <v>45603</v>
      </c>
      <c r="AG444" s="61" t="str">
        <f t="shared" si="58"/>
        <v xml:space="preserve">1 meses </v>
      </c>
      <c r="AH444" s="61">
        <v>45596</v>
      </c>
      <c r="AI444" s="61" t="str">
        <f t="shared" si="64"/>
        <v>3 meses 24 días.</v>
      </c>
      <c r="AJ444" s="61" t="str">
        <f t="shared" si="69"/>
        <v>Terminación Anticipada</v>
      </c>
      <c r="AK444" s="57"/>
      <c r="AL444" s="57"/>
      <c r="AM444" s="56"/>
      <c r="AN444" s="61"/>
    </row>
    <row r="445" spans="1:40">
      <c r="A445" s="128">
        <v>2024</v>
      </c>
      <c r="B445" s="56" t="str">
        <f t="shared" si="67"/>
        <v>413-2024</v>
      </c>
      <c r="C445" s="56">
        <v>112627</v>
      </c>
      <c r="D445" s="128" t="s">
        <v>57</v>
      </c>
      <c r="E445" s="57" t="s">
        <v>6145</v>
      </c>
      <c r="F445" s="57" t="s">
        <v>6146</v>
      </c>
      <c r="G445" s="131" t="s">
        <v>5602</v>
      </c>
      <c r="H445" s="131" t="s">
        <v>1168</v>
      </c>
      <c r="I445" s="57" t="s">
        <v>1169</v>
      </c>
      <c r="J445" s="61"/>
      <c r="K445" s="64"/>
      <c r="L445" s="57" t="s">
        <v>6147</v>
      </c>
      <c r="M445" s="56">
        <v>1977</v>
      </c>
      <c r="N445" s="157">
        <v>16377000</v>
      </c>
      <c r="O445" s="64">
        <v>5459000</v>
      </c>
      <c r="P445" s="64">
        <v>0</v>
      </c>
      <c r="Q445" s="157">
        <f t="shared" si="68"/>
        <v>21836000</v>
      </c>
      <c r="R445" s="64">
        <v>5459000</v>
      </c>
      <c r="S445" s="64"/>
      <c r="T445" s="64"/>
      <c r="U445" s="103">
        <v>2</v>
      </c>
      <c r="V445" s="60" t="s">
        <v>1171</v>
      </c>
      <c r="W445" s="57" t="str">
        <f ca="1">IF(AB445="","En elaboración",IF(AC445="Sin iniciar","Suscrito",IF(AK445="Suspendido",AK445,IF(ISNUMBER(AN445),"Liquidado",IF(ISNUMBER(J444),"Cedido",IF(AN445="No aplica","Terminado (no se liquida)",IF(AJ445="Terminación anticipada",AJ445,IF(AND(AJ445="Terminación anticipada",I444&lt;&gt;"Otro",AN445=""),"Terminado en proceso de liquidación",IF(AND(TODAY()&gt;AH445,I444="Otro",AN445=""),"Terminado en proceso de liquidación",IF(AND(TODAY()&gt;AH445,I444="Orden de compra"),"Terminado (Orden de compra)",IF(TODAY()&gt;AH445,"Terminado (no se liquida)",IF(TODAY()&lt;=AH445,"En ejecución","En elaboración"))))))))))))</f>
        <v>Terminado (no se liquida)</v>
      </c>
      <c r="X445" s="57" t="s">
        <v>6148</v>
      </c>
      <c r="Y445" s="57" t="s">
        <v>6149</v>
      </c>
      <c r="Z445" s="77" t="s">
        <v>6150</v>
      </c>
      <c r="AA445" s="57" t="s">
        <v>6144</v>
      </c>
      <c r="AB445" s="61">
        <v>45477</v>
      </c>
      <c r="AC445" s="61">
        <v>45481</v>
      </c>
      <c r="AD445" s="61">
        <v>45572</v>
      </c>
      <c r="AE445" s="61" t="str">
        <f t="shared" si="66"/>
        <v xml:space="preserve">3 meses </v>
      </c>
      <c r="AF445" s="61">
        <v>45603</v>
      </c>
      <c r="AG445" s="61" t="str">
        <f t="shared" si="58"/>
        <v xml:space="preserve">1 meses </v>
      </c>
      <c r="AH445" s="61">
        <v>45603</v>
      </c>
      <c r="AI445" s="61" t="str">
        <f t="shared" si="64"/>
        <v xml:space="preserve">4 meses </v>
      </c>
      <c r="AJ445" s="61" t="str">
        <f t="shared" si="69"/>
        <v>Término Ok</v>
      </c>
      <c r="AK445" s="57"/>
      <c r="AL445" s="57"/>
      <c r="AM445" s="56"/>
      <c r="AN445" s="61"/>
    </row>
    <row r="446" spans="1:40">
      <c r="A446" s="128">
        <v>2024</v>
      </c>
      <c r="B446" s="56" t="str">
        <f t="shared" si="67"/>
        <v>414-2024</v>
      </c>
      <c r="C446" s="56">
        <v>110925</v>
      </c>
      <c r="D446" s="128" t="s">
        <v>57</v>
      </c>
      <c r="E446" s="57" t="s">
        <v>6151</v>
      </c>
      <c r="F446" s="57" t="s">
        <v>6152</v>
      </c>
      <c r="G446" s="131" t="s">
        <v>5602</v>
      </c>
      <c r="H446" s="131" t="s">
        <v>1168</v>
      </c>
      <c r="I446" s="57" t="s">
        <v>1211</v>
      </c>
      <c r="J446" s="61"/>
      <c r="K446" s="64"/>
      <c r="L446" s="57" t="s">
        <v>5254</v>
      </c>
      <c r="M446" s="56">
        <v>1979</v>
      </c>
      <c r="N446" s="157">
        <v>8649000</v>
      </c>
      <c r="O446" s="64">
        <v>2883000</v>
      </c>
      <c r="P446" s="64">
        <v>0</v>
      </c>
      <c r="Q446" s="157">
        <f t="shared" si="68"/>
        <v>11532000</v>
      </c>
      <c r="R446" s="64">
        <v>2883000</v>
      </c>
      <c r="S446" s="64"/>
      <c r="T446" s="64"/>
      <c r="U446" s="103">
        <v>1</v>
      </c>
      <c r="V446" s="60" t="s">
        <v>1171</v>
      </c>
      <c r="W446" s="57" t="str">
        <f ca="1">IF(AB446="","En elaboración",IF(AC446="Sin iniciar","Suscrito",IF(AK446="Suspendido",AK446,IF(ISNUMBER(AN446),"Liquidado",IF(ISNUMBER(J445),"Cedido",IF(AN446="No aplica","Terminado (no se liquida)",IF(AJ446="Terminación anticipada",AJ446,IF(AND(AJ446="Terminación anticipada",I445&lt;&gt;"Otro",AN446=""),"Terminado en proceso de liquidación",IF(AND(TODAY()&gt;AH446,I445="Otro",AN446=""),"Terminado en proceso de liquidación",IF(AND(TODAY()&gt;AH446,I445="Orden de compra"),"Terminado (Orden de compra)",IF(TODAY()&gt;AH446,"Terminado (no se liquida)",IF(TODAY()&lt;=AH446,"En ejecución","En elaboración"))))))))))))</f>
        <v>Terminado (no se liquida)</v>
      </c>
      <c r="X446" s="57" t="s">
        <v>6153</v>
      </c>
      <c r="Y446" s="57" t="s">
        <v>6154</v>
      </c>
      <c r="Z446" s="77" t="s">
        <v>6155</v>
      </c>
      <c r="AA446" s="57" t="s">
        <v>5631</v>
      </c>
      <c r="AB446" s="61">
        <v>45477</v>
      </c>
      <c r="AC446" s="61">
        <v>45482</v>
      </c>
      <c r="AD446" s="61">
        <v>45573</v>
      </c>
      <c r="AE446" s="61" t="str">
        <f t="shared" si="66"/>
        <v xml:space="preserve">3 meses </v>
      </c>
      <c r="AF446" s="61">
        <v>45604</v>
      </c>
      <c r="AG446" s="61" t="str">
        <f t="shared" si="58"/>
        <v xml:space="preserve">1 meses </v>
      </c>
      <c r="AH446" s="61">
        <v>45604</v>
      </c>
      <c r="AI446" s="61" t="str">
        <f t="shared" si="64"/>
        <v xml:space="preserve">4 meses </v>
      </c>
      <c r="AJ446" s="61" t="str">
        <f t="shared" si="69"/>
        <v>Término Ok</v>
      </c>
      <c r="AK446" s="57"/>
      <c r="AL446" s="57"/>
      <c r="AM446" s="56"/>
      <c r="AN446" s="61"/>
    </row>
    <row r="447" spans="1:40">
      <c r="A447" s="128">
        <v>2024</v>
      </c>
      <c r="B447" s="56" t="str">
        <f t="shared" si="67"/>
        <v>415-2024</v>
      </c>
      <c r="C447" s="56">
        <v>112652</v>
      </c>
      <c r="D447" s="128" t="s">
        <v>57</v>
      </c>
      <c r="E447" s="57" t="s">
        <v>6156</v>
      </c>
      <c r="F447" s="57" t="s">
        <v>6157</v>
      </c>
      <c r="G447" s="131" t="s">
        <v>5602</v>
      </c>
      <c r="H447" s="131" t="s">
        <v>1168</v>
      </c>
      <c r="I447" s="57" t="s">
        <v>1169</v>
      </c>
      <c r="J447" s="61"/>
      <c r="K447" s="64"/>
      <c r="L447" s="57" t="s">
        <v>4915</v>
      </c>
      <c r="M447" s="56">
        <v>1979</v>
      </c>
      <c r="N447" s="157">
        <v>16377000</v>
      </c>
      <c r="O447" s="64">
        <v>5459000</v>
      </c>
      <c r="P447" s="64">
        <v>0</v>
      </c>
      <c r="Q447" s="157">
        <f t="shared" si="68"/>
        <v>21836000</v>
      </c>
      <c r="R447" s="64">
        <v>5459000</v>
      </c>
      <c r="S447" s="64"/>
      <c r="T447" s="64"/>
      <c r="U447" s="103">
        <v>5</v>
      </c>
      <c r="V447" s="60" t="s">
        <v>1171</v>
      </c>
      <c r="W447" s="57" t="str">
        <f ca="1">IF(AB447="","En elaboración",IF(AC447="Sin iniciar","Suscrito",IF(AK447="Suspendido",AK447,IF(ISNUMBER(AN447),"Liquidado",IF(ISNUMBER(J446),"Cedido",IF(AN447="No aplica","Terminado (no se liquida)",IF(AJ447="Terminación anticipada",AJ447,IF(AND(AJ447="Terminación anticipada",I446&lt;&gt;"Otro",AN447=""),"Terminado en proceso de liquidación",IF(AND(TODAY()&gt;AH447,I446="Otro",AN447=""),"Terminado en proceso de liquidación",IF(AND(TODAY()&gt;AH447,I446="Orden de compra"),"Terminado (Orden de compra)",IF(TODAY()&gt;AH447,"Terminado (no se liquida)",IF(TODAY()&lt;=AH447,"En ejecución","En elaboración"))))))))))))</f>
        <v>Terminado (no se liquida)</v>
      </c>
      <c r="X447" s="57" t="s">
        <v>6158</v>
      </c>
      <c r="Y447" s="57" t="s">
        <v>4633</v>
      </c>
      <c r="Z447" s="77" t="s">
        <v>6159</v>
      </c>
      <c r="AA447" s="57" t="s">
        <v>5631</v>
      </c>
      <c r="AB447" s="61">
        <v>45476</v>
      </c>
      <c r="AC447" s="61">
        <v>45483</v>
      </c>
      <c r="AD447" s="61">
        <v>45574</v>
      </c>
      <c r="AE447" s="61" t="str">
        <f t="shared" si="66"/>
        <v xml:space="preserve">3 meses </v>
      </c>
      <c r="AF447" s="61">
        <v>45605</v>
      </c>
      <c r="AG447" s="61" t="str">
        <f t="shared" si="58"/>
        <v xml:space="preserve">1 meses </v>
      </c>
      <c r="AH447" s="61">
        <v>45605</v>
      </c>
      <c r="AI447" s="61" t="str">
        <f t="shared" si="64"/>
        <v xml:space="preserve">4 meses </v>
      </c>
      <c r="AJ447" s="61" t="str">
        <f t="shared" si="69"/>
        <v>Término Ok</v>
      </c>
      <c r="AK447" s="57"/>
      <c r="AL447" s="57"/>
      <c r="AM447" s="56"/>
      <c r="AN447" s="61"/>
    </row>
    <row r="448" spans="1:40">
      <c r="A448" s="128">
        <v>2024</v>
      </c>
      <c r="B448" s="56" t="str">
        <f t="shared" si="67"/>
        <v>416-2024</v>
      </c>
      <c r="C448" s="56">
        <v>111575</v>
      </c>
      <c r="D448" s="128" t="s">
        <v>57</v>
      </c>
      <c r="E448" s="57" t="s">
        <v>6160</v>
      </c>
      <c r="F448" s="57" t="s">
        <v>6161</v>
      </c>
      <c r="G448" s="131" t="s">
        <v>5602</v>
      </c>
      <c r="H448" s="131" t="s">
        <v>1168</v>
      </c>
      <c r="I448" s="57" t="s">
        <v>1169</v>
      </c>
      <c r="J448" s="61"/>
      <c r="K448" s="64"/>
      <c r="L448" s="57" t="s">
        <v>6162</v>
      </c>
      <c r="M448" s="56">
        <v>1979</v>
      </c>
      <c r="N448" s="157">
        <v>22344000</v>
      </c>
      <c r="O448" s="64">
        <v>7448000</v>
      </c>
      <c r="P448" s="64">
        <v>0</v>
      </c>
      <c r="Q448" s="157">
        <f t="shared" si="68"/>
        <v>29792000</v>
      </c>
      <c r="R448" s="64">
        <v>7448000</v>
      </c>
      <c r="S448" s="64"/>
      <c r="T448" s="64"/>
      <c r="U448" s="103">
        <v>5</v>
      </c>
      <c r="V448" s="60" t="s">
        <v>1171</v>
      </c>
      <c r="W448" s="57" t="str">
        <f ca="1">IF(AB448="","En elaboración",IF(AC448="Sin iniciar","Suscrito",IF(AK448="Suspendido",AK448,IF(ISNUMBER(AN448),"Liquidado",IF(ISNUMBER(J447),"Cedido",IF(AN448="No aplica","Terminado (no se liquida)",IF(AJ448="Terminación anticipada",AJ448,IF(AND(AJ448="Terminación anticipada",I447&lt;&gt;"Otro",AN448=""),"Terminado en proceso de liquidación",IF(AND(TODAY()&gt;AH448,I447="Otro",AN448=""),"Terminado en proceso de liquidación",IF(AND(TODAY()&gt;AH448,I447="Orden de compra"),"Terminado (Orden de compra)",IF(TODAY()&gt;AH448,"Terminado (no se liquida)",IF(TODAY()&lt;=AH448,"En ejecución","En elaboración"))))))))))))</f>
        <v>Terminado (no se liquida)</v>
      </c>
      <c r="X448" s="57" t="s">
        <v>6163</v>
      </c>
      <c r="Y448" s="57" t="s">
        <v>6164</v>
      </c>
      <c r="Z448" s="77" t="s">
        <v>6165</v>
      </c>
      <c r="AA448" s="57" t="s">
        <v>6166</v>
      </c>
      <c r="AB448" s="61">
        <v>45477</v>
      </c>
      <c r="AC448" s="61">
        <v>45481</v>
      </c>
      <c r="AD448" s="61">
        <v>45572</v>
      </c>
      <c r="AE448" s="61" t="str">
        <f t="shared" si="66"/>
        <v xml:space="preserve">3 meses </v>
      </c>
      <c r="AF448" s="61">
        <v>45603</v>
      </c>
      <c r="AG448" s="61" t="str">
        <f t="shared" ref="AG448:AG453" si="70">IF(AD448="Sin iniciar","",IF(DATEDIF(AD448,AF448-AM448,"y")=0,"",DATEDIF(AD448,AF448-AM448,"y")&amp;" años ")&amp;IF(DATEDIF(AD448,AF448-AM448,"ym")=0,"",DATEDIF(AD448,AF448-AM448,"ym")&amp;" meses ")&amp;IF(DATEDIF(AD448,AF448-AM448,"md")=0,"",DATEDIF(AD448,AF448-AM448,"md")&amp;" días."))</f>
        <v xml:space="preserve">1 meses </v>
      </c>
      <c r="AH448" s="61">
        <v>45603</v>
      </c>
      <c r="AI448" s="61" t="str">
        <f t="shared" si="64"/>
        <v xml:space="preserve">4 meses </v>
      </c>
      <c r="AJ448" s="61" t="str">
        <f t="shared" si="69"/>
        <v>Término Ok</v>
      </c>
      <c r="AK448" s="57"/>
      <c r="AL448" s="57"/>
      <c r="AM448" s="56"/>
      <c r="AN448" s="61"/>
    </row>
    <row r="449" spans="1:40">
      <c r="A449" s="128">
        <v>2024</v>
      </c>
      <c r="B449" s="56" t="str">
        <f t="shared" si="67"/>
        <v>417-2024</v>
      </c>
      <c r="C449" s="56">
        <v>111067</v>
      </c>
      <c r="D449" s="128" t="s">
        <v>57</v>
      </c>
      <c r="E449" s="57" t="s">
        <v>6167</v>
      </c>
      <c r="F449" s="57" t="s">
        <v>6168</v>
      </c>
      <c r="G449" s="131" t="s">
        <v>5602</v>
      </c>
      <c r="H449" s="131" t="s">
        <v>1168</v>
      </c>
      <c r="I449" s="57" t="s">
        <v>1169</v>
      </c>
      <c r="J449" s="61"/>
      <c r="K449" s="64"/>
      <c r="L449" s="57" t="s">
        <v>6169</v>
      </c>
      <c r="M449" s="56">
        <v>1978</v>
      </c>
      <c r="N449" s="157">
        <v>16377000</v>
      </c>
      <c r="O449" s="64">
        <v>0</v>
      </c>
      <c r="P449" s="64">
        <v>0</v>
      </c>
      <c r="Q449" s="157">
        <f t="shared" si="68"/>
        <v>16377000</v>
      </c>
      <c r="R449" s="64">
        <v>5459000</v>
      </c>
      <c r="S449" s="64"/>
      <c r="T449" s="64"/>
      <c r="U449" s="103">
        <v>1</v>
      </c>
      <c r="V449" s="60" t="s">
        <v>1171</v>
      </c>
      <c r="W449" s="57" t="str">
        <f ca="1">IF(AB449="","En elaboración",IF(AC449="Sin iniciar","Suscrito",IF(AK449="Suspendido",AK449,IF(ISNUMBER(AN449),"Liquidado",IF(ISNUMBER(J448),"Cedido",IF(AN449="No aplica","Terminado (no se liquida)",IF(AJ449="Terminación anticipada",AJ449,IF(AND(AJ449="Terminación anticipada",I448&lt;&gt;"Otro",AN449=""),"Terminado en proceso de liquidación",IF(AND(TODAY()&gt;AH449,I448="Otro",AN449=""),"Terminado en proceso de liquidación",IF(AND(TODAY()&gt;AH449,I448="Orden de compra"),"Terminado (Orden de compra)",IF(TODAY()&gt;AH449,"Terminado (no se liquida)",IF(TODAY()&lt;=AH449,"En ejecución","En elaboración"))))))))))))</f>
        <v>Terminado (no se liquida)</v>
      </c>
      <c r="X449" s="57"/>
      <c r="Y449" s="57" t="s">
        <v>6170</v>
      </c>
      <c r="Z449" s="77" t="s">
        <v>6171</v>
      </c>
      <c r="AA449" s="57" t="s">
        <v>5704</v>
      </c>
      <c r="AB449" s="61">
        <v>45478</v>
      </c>
      <c r="AC449" s="61">
        <v>45490</v>
      </c>
      <c r="AD449" s="61">
        <v>45581</v>
      </c>
      <c r="AE449" s="61" t="str">
        <f t="shared" si="66"/>
        <v xml:space="preserve">3 meses </v>
      </c>
      <c r="AF449" s="61">
        <v>45581</v>
      </c>
      <c r="AG449" s="61" t="str">
        <f t="shared" si="70"/>
        <v/>
      </c>
      <c r="AH449" s="61">
        <v>45581</v>
      </c>
      <c r="AI449" s="61" t="str">
        <f t="shared" si="64"/>
        <v xml:space="preserve">3 meses </v>
      </c>
      <c r="AJ449" s="61" t="str">
        <f t="shared" si="69"/>
        <v>Término Ok</v>
      </c>
      <c r="AK449" s="57"/>
      <c r="AL449" s="57"/>
      <c r="AM449" s="56"/>
      <c r="AN449" s="61"/>
    </row>
    <row r="450" spans="1:40">
      <c r="A450" s="128">
        <v>2024</v>
      </c>
      <c r="B450" s="56" t="str">
        <f t="shared" si="67"/>
        <v>418-2024</v>
      </c>
      <c r="C450" s="56">
        <v>110916</v>
      </c>
      <c r="D450" s="128" t="s">
        <v>57</v>
      </c>
      <c r="E450" s="57" t="s">
        <v>6172</v>
      </c>
      <c r="F450" s="57" t="s">
        <v>6173</v>
      </c>
      <c r="G450" s="131" t="s">
        <v>5602</v>
      </c>
      <c r="H450" s="131" t="s">
        <v>1168</v>
      </c>
      <c r="I450" s="57" t="s">
        <v>1169</v>
      </c>
      <c r="J450" s="61"/>
      <c r="K450" s="64"/>
      <c r="L450" s="57" t="s">
        <v>6174</v>
      </c>
      <c r="M450" s="56">
        <v>1979</v>
      </c>
      <c r="N450" s="157">
        <v>22344000</v>
      </c>
      <c r="O450" s="64">
        <v>7448000</v>
      </c>
      <c r="P450" s="64">
        <v>0</v>
      </c>
      <c r="Q450" s="157">
        <f t="shared" si="68"/>
        <v>29792000</v>
      </c>
      <c r="R450" s="64">
        <v>7448000</v>
      </c>
      <c r="S450" s="64"/>
      <c r="T450" s="64"/>
      <c r="U450" s="103">
        <v>5</v>
      </c>
      <c r="V450" s="60" t="s">
        <v>1171</v>
      </c>
      <c r="W450" s="57" t="str">
        <f ca="1">IF(AB450="","En elaboración",IF(AC450="Sin iniciar","Suscrito",IF(AK450="Suspendido",AK450,IF(ISNUMBER(AN450),"Liquidado",IF(ISNUMBER(J449),"Cedido",IF(AN450="No aplica","Terminado (no se liquida)",IF(AJ450="Terminación anticipada",AJ450,IF(AND(AJ450="Terminación anticipada",I449&lt;&gt;"Otro",AN450=""),"Terminado en proceso de liquidación",IF(AND(TODAY()&gt;AH450,I449="Otro",AN450=""),"Terminado en proceso de liquidación",IF(AND(TODAY()&gt;AH450,I449="Orden de compra"),"Terminado (Orden de compra)",IF(TODAY()&gt;AH450,"Terminado (no se liquida)",IF(TODAY()&lt;=AH450,"En ejecución","En elaboración"))))))))))))</f>
        <v>Terminado (no se liquida)</v>
      </c>
      <c r="X450" s="57" t="s">
        <v>6175</v>
      </c>
      <c r="Y450" s="57" t="s">
        <v>6176</v>
      </c>
      <c r="Z450" s="77" t="s">
        <v>6177</v>
      </c>
      <c r="AA450" s="57" t="s">
        <v>5631</v>
      </c>
      <c r="AB450" s="61">
        <v>45478</v>
      </c>
      <c r="AC450" s="61">
        <v>45483</v>
      </c>
      <c r="AD450" s="61">
        <v>45574</v>
      </c>
      <c r="AE450" s="61" t="str">
        <f t="shared" si="66"/>
        <v xml:space="preserve">3 meses </v>
      </c>
      <c r="AF450" s="61">
        <v>45605</v>
      </c>
      <c r="AG450" s="61" t="str">
        <f t="shared" si="70"/>
        <v xml:space="preserve">1 meses </v>
      </c>
      <c r="AH450" s="61">
        <v>45605</v>
      </c>
      <c r="AI450" s="61" t="str">
        <f t="shared" si="64"/>
        <v xml:space="preserve">4 meses </v>
      </c>
      <c r="AJ450" s="61" t="str">
        <f t="shared" si="69"/>
        <v>Término Ok</v>
      </c>
      <c r="AK450" s="57"/>
      <c r="AL450" s="57"/>
      <c r="AM450" s="56"/>
      <c r="AN450" s="61"/>
    </row>
    <row r="451" spans="1:40">
      <c r="A451" s="128">
        <v>2024</v>
      </c>
      <c r="B451" s="56" t="str">
        <f t="shared" si="67"/>
        <v>419-2024</v>
      </c>
      <c r="C451" s="56">
        <v>112622</v>
      </c>
      <c r="D451" s="128" t="s">
        <v>57</v>
      </c>
      <c r="E451" s="57" t="s">
        <v>6178</v>
      </c>
      <c r="F451" s="57" t="s">
        <v>6179</v>
      </c>
      <c r="G451" s="131" t="s">
        <v>5602</v>
      </c>
      <c r="H451" s="131" t="s">
        <v>1168</v>
      </c>
      <c r="I451" s="57" t="s">
        <v>1169</v>
      </c>
      <c r="J451" s="61"/>
      <c r="K451" s="64"/>
      <c r="L451" s="57" t="s">
        <v>6180</v>
      </c>
      <c r="M451" s="56">
        <v>1978</v>
      </c>
      <c r="N451" s="157">
        <v>10918000</v>
      </c>
      <c r="O451" s="64">
        <v>0</v>
      </c>
      <c r="P451" s="64">
        <v>0</v>
      </c>
      <c r="Q451" s="157">
        <f t="shared" si="68"/>
        <v>10918000</v>
      </c>
      <c r="R451" s="64">
        <v>5459000</v>
      </c>
      <c r="S451" s="64"/>
      <c r="T451" s="64"/>
      <c r="U451" s="103">
        <v>1</v>
      </c>
      <c r="V451" s="60" t="s">
        <v>1171</v>
      </c>
      <c r="W451" s="57" t="str">
        <f ca="1">IF(AB451="","En elaboración",IF(AC451="Sin iniciar","Suscrito",IF(AK451="Suspendido",AK451,IF(ISNUMBER(AN451),"Liquidado",IF(ISNUMBER(J450),"Cedido",IF(AN451="No aplica","Terminado (no se liquida)",IF(AJ451="Terminación anticipada",AJ451,IF(AND(AJ451="Terminación anticipada",I450&lt;&gt;"Otro",AN451=""),"Terminado en proceso de liquidación",IF(AND(TODAY()&gt;AH451,I450="Otro",AN451=""),"Terminado en proceso de liquidación",IF(AND(TODAY()&gt;AH451,I450="Orden de compra"),"Terminado (Orden de compra)",IF(TODAY()&gt;AH451,"Terminado (no se liquida)",IF(TODAY()&lt;=AH451,"En ejecución","En elaboración"))))))))))))</f>
        <v>Terminado (no se liquida)</v>
      </c>
      <c r="X451" s="57"/>
      <c r="Y451" s="57" t="s">
        <v>5242</v>
      </c>
      <c r="Z451" s="77" t="s">
        <v>6181</v>
      </c>
      <c r="AA451" s="57" t="s">
        <v>5843</v>
      </c>
      <c r="AB451" s="61">
        <v>45478</v>
      </c>
      <c r="AC451" s="61">
        <v>45482</v>
      </c>
      <c r="AD451" s="61">
        <v>45543</v>
      </c>
      <c r="AE451" s="61" t="str">
        <f t="shared" si="66"/>
        <v xml:space="preserve">2 meses </v>
      </c>
      <c r="AF451" s="61">
        <v>45543</v>
      </c>
      <c r="AG451" s="61" t="str">
        <f t="shared" si="70"/>
        <v/>
      </c>
      <c r="AH451" s="61">
        <v>45543</v>
      </c>
      <c r="AI451" s="61" t="str">
        <f t="shared" si="64"/>
        <v xml:space="preserve">2 meses </v>
      </c>
      <c r="AJ451" s="61" t="str">
        <f t="shared" si="69"/>
        <v>Término Ok</v>
      </c>
      <c r="AK451" s="57"/>
      <c r="AL451" s="57"/>
      <c r="AM451" s="56"/>
      <c r="AN451" s="61"/>
    </row>
    <row r="452" spans="1:40">
      <c r="A452" s="56">
        <v>2024</v>
      </c>
      <c r="B452" s="56" t="s">
        <v>6182</v>
      </c>
      <c r="C452" s="56">
        <v>111089</v>
      </c>
      <c r="D452" s="128" t="s">
        <v>57</v>
      </c>
      <c r="E452" s="57" t="s">
        <v>6183</v>
      </c>
      <c r="F452" s="57" t="s">
        <v>6184</v>
      </c>
      <c r="G452" s="131" t="s">
        <v>5602</v>
      </c>
      <c r="H452" s="131" t="s">
        <v>1168</v>
      </c>
      <c r="I452" s="57" t="s">
        <v>1169</v>
      </c>
      <c r="J452" s="61">
        <v>45524</v>
      </c>
      <c r="K452" s="64">
        <v>14399466</v>
      </c>
      <c r="L452" s="57" t="s">
        <v>6185</v>
      </c>
      <c r="M452" s="56">
        <v>1999</v>
      </c>
      <c r="N452" s="157">
        <v>22344000</v>
      </c>
      <c r="O452" s="64">
        <v>0</v>
      </c>
      <c r="P452" s="64">
        <v>0</v>
      </c>
      <c r="Q452" s="157">
        <f t="shared" si="68"/>
        <v>22344000</v>
      </c>
      <c r="R452" s="64">
        <v>7448000</v>
      </c>
      <c r="S452" s="64"/>
      <c r="T452" s="64"/>
      <c r="U452" s="56">
        <v>1</v>
      </c>
      <c r="V452" s="60" t="s">
        <v>1171</v>
      </c>
      <c r="W452" s="57" t="str">
        <f ca="1">IF(AB452="","En elaboración",IF(AC452="Sin iniciar","Suscrito",IF(AK452="Suspendido",AK452,IF(ISNUMBER(AN452),"Liquidado",IF(ISNUMBER(J452),"Cedido",IF(AN452="No aplica","Terminado (no se liquida)",IF(AJ452="Terminación anticipada",AJ452,IF(AND(AJ452="Terminación anticipada",I452&lt;&gt;"Otro",AN452=""),"Terminado en proceso de liquidación",IF(AND(TODAY()&gt;AH452,I452="Otro",AN452=""),"Terminado en proceso de liquidación",IF(AND(TODAY()&gt;AH452,I452="Orden de compra"),"Terminado (Orden de compra)",IF(TODAY()&gt;AH452,"Terminado (no se liquida)",IF(TODAY()&lt;=AH452,"En ejecución","En elaboración"))))))))))))</f>
        <v>Cedido</v>
      </c>
      <c r="X452" s="57" t="s">
        <v>6186</v>
      </c>
      <c r="Y452" s="57" t="s">
        <v>6187</v>
      </c>
      <c r="Z452" s="77" t="s">
        <v>6188</v>
      </c>
      <c r="AA452" s="57" t="s">
        <v>5680</v>
      </c>
      <c r="AB452" s="61">
        <v>45485</v>
      </c>
      <c r="AC452" s="61">
        <v>45491</v>
      </c>
      <c r="AD452" s="61">
        <v>45582</v>
      </c>
      <c r="AE452" s="61" t="str">
        <f t="shared" si="66"/>
        <v xml:space="preserve">3 meses </v>
      </c>
      <c r="AF452" s="61">
        <v>45582</v>
      </c>
      <c r="AG452" s="61" t="str">
        <f t="shared" si="70"/>
        <v/>
      </c>
      <c r="AH452" s="61">
        <v>45582</v>
      </c>
      <c r="AI452" s="61" t="str">
        <f t="shared" si="64"/>
        <v xml:space="preserve">3 meses </v>
      </c>
      <c r="AJ452" s="61" t="str">
        <f t="shared" si="69"/>
        <v>Término Ok</v>
      </c>
      <c r="AK452" s="57"/>
      <c r="AL452" s="57"/>
      <c r="AM452" s="56"/>
      <c r="AN452" s="61"/>
    </row>
    <row r="453" spans="1:40">
      <c r="A453" s="128">
        <v>2024</v>
      </c>
      <c r="B453" s="56" t="s">
        <v>6189</v>
      </c>
      <c r="C453" s="56">
        <v>111089</v>
      </c>
      <c r="D453" s="128" t="s">
        <v>57</v>
      </c>
      <c r="E453" s="57" t="s">
        <v>6183</v>
      </c>
      <c r="F453" s="57" t="s">
        <v>6184</v>
      </c>
      <c r="G453" s="131" t="s">
        <v>5602</v>
      </c>
      <c r="H453" s="131" t="s">
        <v>1168</v>
      </c>
      <c r="I453" s="57" t="s">
        <v>1169</v>
      </c>
      <c r="J453" s="61"/>
      <c r="K453" s="64"/>
      <c r="L453" s="57" t="s">
        <v>6190</v>
      </c>
      <c r="M453" s="56">
        <v>1999</v>
      </c>
      <c r="N453" s="157">
        <v>22344000</v>
      </c>
      <c r="O453" s="64">
        <v>7448000</v>
      </c>
      <c r="P453" s="64">
        <v>0</v>
      </c>
      <c r="Q453" s="157">
        <f t="shared" si="68"/>
        <v>29792000</v>
      </c>
      <c r="R453" s="64">
        <v>7448000</v>
      </c>
      <c r="S453" s="64"/>
      <c r="T453" s="64"/>
      <c r="U453" s="56">
        <v>1</v>
      </c>
      <c r="V453" s="60" t="s">
        <v>1171</v>
      </c>
      <c r="W453" s="57" t="str">
        <f ca="1">IF(AB453="","En elaboración",IF(AC453="Sin iniciar","Suscrito",IF(AK453="Suspendido",AK453,IF(ISNUMBER(AN453),"Liquidado",IF(ISNUMBER(J453),"Cedido",IF(AN453="No aplica","Terminado (no se liquida)",IF(AJ453="Terminación anticipada",AJ453,IF(AND(AJ453="Terminación anticipada",I453&lt;&gt;"Otro",AN453=""),"Terminado en proceso de liquidación",IF(AND(TODAY()&gt;AH453,I453="Otro",AN453=""),"Terminado en proceso de liquidación",IF(AND(TODAY()&gt;AH453,I453="Orden de compra"),"Terminado (Orden de compra)",IF(TODAY()&gt;AH453,"Terminado (no se liquida)",IF(TODAY()&lt;=AH453,"En ejecución","En elaboración"))))))))))))</f>
        <v>Terminado (no se liquida)</v>
      </c>
      <c r="X453" s="57" t="s">
        <v>6191</v>
      </c>
      <c r="Y453" s="57" t="s">
        <v>6187</v>
      </c>
      <c r="Z453" s="77" t="s">
        <v>6188</v>
      </c>
      <c r="AA453" s="57" t="s">
        <v>5680</v>
      </c>
      <c r="AB453" s="61">
        <v>45485</v>
      </c>
      <c r="AC453" s="61">
        <v>45491</v>
      </c>
      <c r="AD453" s="61">
        <v>45582</v>
      </c>
      <c r="AE453" s="61" t="str">
        <f t="shared" si="66"/>
        <v xml:space="preserve">3 meses </v>
      </c>
      <c r="AF453" s="61">
        <v>45613</v>
      </c>
      <c r="AG453" s="61" t="str">
        <f t="shared" si="70"/>
        <v xml:space="preserve">1 meses </v>
      </c>
      <c r="AH453" s="61">
        <v>45613</v>
      </c>
      <c r="AI453" s="61" t="str">
        <f t="shared" si="64"/>
        <v xml:space="preserve">4 meses </v>
      </c>
      <c r="AJ453" s="61" t="str">
        <f t="shared" si="69"/>
        <v>Término Ok</v>
      </c>
      <c r="AK453" s="57"/>
      <c r="AL453" s="57"/>
      <c r="AM453" s="56"/>
      <c r="AN453" s="61"/>
    </row>
    <row r="454" spans="1:40">
      <c r="A454" s="128">
        <v>2024</v>
      </c>
      <c r="B454" s="56" t="str">
        <f t="shared" ref="B454:B460" si="71">LEFT(E454,8)</f>
        <v>421-2024</v>
      </c>
      <c r="C454" s="56">
        <v>111570</v>
      </c>
      <c r="D454" s="128" t="s">
        <v>57</v>
      </c>
      <c r="E454" s="57" t="s">
        <v>6192</v>
      </c>
      <c r="F454" s="57" t="s">
        <v>6193</v>
      </c>
      <c r="G454" s="63" t="s">
        <v>5602</v>
      </c>
      <c r="H454" s="131" t="s">
        <v>1168</v>
      </c>
      <c r="I454" s="57" t="s">
        <v>1169</v>
      </c>
      <c r="J454" s="61"/>
      <c r="K454" s="64"/>
      <c r="L454" s="57" t="s">
        <v>5202</v>
      </c>
      <c r="M454" s="56">
        <v>1978</v>
      </c>
      <c r="N454" s="157">
        <v>14896000</v>
      </c>
      <c r="O454" s="64">
        <v>0</v>
      </c>
      <c r="P454" s="64">
        <v>0</v>
      </c>
      <c r="Q454" s="157">
        <f t="shared" si="68"/>
        <v>14896000</v>
      </c>
      <c r="R454" s="64">
        <v>7448000</v>
      </c>
      <c r="S454" s="64"/>
      <c r="T454" s="64"/>
      <c r="U454" s="56">
        <v>1</v>
      </c>
      <c r="V454" s="60" t="s">
        <v>1171</v>
      </c>
      <c r="W454" s="57" t="str">
        <f ca="1">IF(AB454="","En elaboración",IF(AC454="Sin iniciar","Suscrito",IF(AK454="Suspendido",AK454,IF(ISNUMBER(AN454),"Liquidado",IF(ISNUMBER(J454),"Cedido",IF(AN454="No aplica","Terminado (no se liquida)",IF(AJ454="Terminación anticipada",AJ454,IF(AND(AJ454="Terminación anticipada",I454&lt;&gt;"Otro",AN454=""),"Terminado en proceso de liquidación",IF(AND(TODAY()&gt;AH454,I454="Otro",AN454=""),"Terminado en proceso de liquidación",IF(AND(TODAY()&gt;AH454,I454="Orden de compra"),"Terminado (Orden de compra)",IF(TODAY()&gt;AH454,"Terminado (no se liquida)",IF(TODAY()&lt;=AH454,"En ejecución","En elaboración"))))))))))))</f>
        <v>Terminado (no se liquida)</v>
      </c>
      <c r="X454" s="57"/>
      <c r="Y454" s="57" t="s">
        <v>5246</v>
      </c>
      <c r="Z454" s="77" t="s">
        <v>6194</v>
      </c>
      <c r="AA454" s="57" t="s">
        <v>6195</v>
      </c>
      <c r="AB454" s="61">
        <v>45489</v>
      </c>
      <c r="AC454" s="61">
        <v>45495</v>
      </c>
      <c r="AD454" s="61">
        <v>45556</v>
      </c>
      <c r="AE454" s="61" t="s">
        <v>6196</v>
      </c>
      <c r="AF454" s="61">
        <v>45556</v>
      </c>
      <c r="AG454" s="61"/>
      <c r="AH454" s="61">
        <v>45556</v>
      </c>
      <c r="AI454" s="61" t="str">
        <f t="shared" si="64"/>
        <v xml:space="preserve">2 meses </v>
      </c>
      <c r="AJ454" s="61" t="str">
        <f t="shared" si="69"/>
        <v>Término Ok</v>
      </c>
      <c r="AK454" s="57"/>
      <c r="AL454" s="57"/>
      <c r="AM454" s="56"/>
      <c r="AN454" s="61"/>
    </row>
    <row r="455" spans="1:40">
      <c r="A455" s="128">
        <v>2024</v>
      </c>
      <c r="B455" s="56" t="str">
        <f t="shared" si="71"/>
        <v>422-2024</v>
      </c>
      <c r="C455" s="56">
        <v>113044</v>
      </c>
      <c r="D455" s="128" t="s">
        <v>57</v>
      </c>
      <c r="E455" s="57" t="s">
        <v>6197</v>
      </c>
      <c r="F455" s="57" t="s">
        <v>6198</v>
      </c>
      <c r="G455" s="63" t="s">
        <v>5602</v>
      </c>
      <c r="H455" s="131" t="s">
        <v>1168</v>
      </c>
      <c r="I455" s="57" t="s">
        <v>1211</v>
      </c>
      <c r="J455" s="61"/>
      <c r="K455" s="64"/>
      <c r="L455" s="57" t="s">
        <v>4747</v>
      </c>
      <c r="M455" s="56">
        <v>1978</v>
      </c>
      <c r="N455" s="157">
        <v>13098000</v>
      </c>
      <c r="O455" s="64">
        <v>0</v>
      </c>
      <c r="P455" s="64">
        <v>0</v>
      </c>
      <c r="Q455" s="157">
        <f t="shared" si="68"/>
        <v>13098000</v>
      </c>
      <c r="R455" s="64">
        <v>4366000</v>
      </c>
      <c r="S455" s="64"/>
      <c r="T455" s="64"/>
      <c r="U455" s="56">
        <v>1</v>
      </c>
      <c r="V455" s="60" t="s">
        <v>1171</v>
      </c>
      <c r="W455" s="57" t="str">
        <f ca="1">IF(AB455="","En elaboración",IF(AC455="Sin iniciar","Suscrito",IF(AK455="Suspendido",AK455,IF(ISNUMBER(AN455),"Liquidado",IF(ISNUMBER(J455),"Cedido",IF(AN455="No aplica","Terminado (no se liquida)",IF(AJ455="Terminación anticipada",AJ455,IF(AND(AJ455="Terminación anticipada",I455&lt;&gt;"Otro",AN455=""),"Terminado en proceso de liquidación",IF(AND(TODAY()&gt;AH455,I455="Otro",AN455=""),"Terminado en proceso de liquidación",IF(AND(TODAY()&gt;AH455,I455="Orden de compra"),"Terminado (Orden de compra)",IF(TODAY()&gt;AH455,"Terminado (no se liquida)",IF(TODAY()&lt;=AH455,"En ejecución","En elaboración"))))))))))))</f>
        <v>Terminado (no se liquida)</v>
      </c>
      <c r="X455" s="57"/>
      <c r="Y455" t="s">
        <v>6199</v>
      </c>
      <c r="Z455" s="77" t="s">
        <v>6200</v>
      </c>
      <c r="AA455" s="57" t="s">
        <v>6201</v>
      </c>
      <c r="AB455" s="61">
        <v>45484</v>
      </c>
      <c r="AC455" s="61">
        <v>45485</v>
      </c>
      <c r="AD455" s="61">
        <v>45576</v>
      </c>
      <c r="AE455" s="61" t="str">
        <f t="shared" ref="AE455:AE461" si="72">IF(AC455="Sin iniciar","",IF(DATEDIF(AC455,AD455+1,"y")=0,"",DATEDIF(AC455,AD455+1,"y")&amp;" años ")&amp;IF(DATEDIF(AC455,AD455+1,"ym")=0,"",DATEDIF(AC455,AD455+1,"ym")&amp;" meses ")&amp;IF(DATEDIF(AC455,AD455+1,"md")=0,"",DATEDIF(AC455,AD455+1,"md")&amp;" días."))</f>
        <v xml:space="preserve">3 meses </v>
      </c>
      <c r="AF455" s="61">
        <v>45576</v>
      </c>
      <c r="AG455" s="61" t="str">
        <f t="shared" ref="AG455:AG518" si="73">IF(AD455="Sin iniciar","",IF(DATEDIF(AD455,AF455-AM455,"y")=0,"",DATEDIF(AD455,AF455-AM455,"y")&amp;" años ")&amp;IF(DATEDIF(AD455,AF455-AM455,"ym")=0,"",DATEDIF(AD455,AF455-AM455,"ym")&amp;" meses ")&amp;IF(DATEDIF(AD455,AF455-AM455,"md")=0,"",DATEDIF(AD455,AF455-AM455,"md")&amp;" días."))</f>
        <v/>
      </c>
      <c r="AH455" s="61">
        <v>45576</v>
      </c>
      <c r="AI455" s="61" t="str">
        <f t="shared" si="64"/>
        <v xml:space="preserve">3 meses </v>
      </c>
      <c r="AJ455" s="61" t="str">
        <f t="shared" si="69"/>
        <v>Término Ok</v>
      </c>
      <c r="AK455" s="57"/>
      <c r="AL455" s="57"/>
      <c r="AM455" s="56"/>
      <c r="AN455" s="61"/>
    </row>
    <row r="456" spans="1:40">
      <c r="A456" s="128">
        <v>2024</v>
      </c>
      <c r="B456" s="56" t="str">
        <f t="shared" si="71"/>
        <v>423-2024</v>
      </c>
      <c r="C456" s="56">
        <v>112167</v>
      </c>
      <c r="D456" s="128" t="s">
        <v>57</v>
      </c>
      <c r="E456" s="57" t="s">
        <v>6202</v>
      </c>
      <c r="F456" s="57" t="s">
        <v>6203</v>
      </c>
      <c r="G456" s="63" t="s">
        <v>5602</v>
      </c>
      <c r="H456" s="131" t="s">
        <v>1168</v>
      </c>
      <c r="I456" s="57" t="s">
        <v>1169</v>
      </c>
      <c r="J456" s="61"/>
      <c r="K456" s="64"/>
      <c r="L456" s="57" t="s">
        <v>2692</v>
      </c>
      <c r="M456" s="56">
        <v>1978</v>
      </c>
      <c r="N456" s="157">
        <v>16377000</v>
      </c>
      <c r="O456" s="64">
        <v>5459000</v>
      </c>
      <c r="P456" s="64">
        <v>0</v>
      </c>
      <c r="Q456" s="157">
        <f t="shared" si="68"/>
        <v>21836000</v>
      </c>
      <c r="R456" s="64">
        <v>5459000</v>
      </c>
      <c r="S456" s="64"/>
      <c r="T456" s="64"/>
      <c r="U456" s="103">
        <v>5</v>
      </c>
      <c r="V456" s="60" t="s">
        <v>1171</v>
      </c>
      <c r="W456" s="57" t="str">
        <f ca="1">IF(AB456="","En elaboración",IF(AC456="Sin iniciar","Suscrito",IF(AK456="Suspendido",AK456,IF(ISNUMBER(AN456),"Liquidado",IF(ISNUMBER(J456),"Cedido",IF(AN456="No aplica","Terminado (no se liquida)",IF(AJ456="Terminación anticipada",AJ456,IF(AND(AJ456="Terminación anticipada",I456&lt;&gt;"Otro",AN456=""),"Terminado en proceso de liquidación",IF(AND(TODAY()&gt;AH456,I456="Otro",AN456=""),"Terminado en proceso de liquidación",IF(AND(TODAY()&gt;AH456,I456="Orden de compra"),"Terminado (Orden de compra)",IF(TODAY()&gt;AH456,"Terminado (no se liquida)",IF(TODAY()&lt;=AH456,"En ejecución","En elaboración"))))))))))))</f>
        <v>Terminado (no se liquida)</v>
      </c>
      <c r="X456" s="57" t="s">
        <v>6204</v>
      </c>
      <c r="Y456" t="s">
        <v>6205</v>
      </c>
      <c r="Z456" s="77" t="s">
        <v>6206</v>
      </c>
      <c r="AA456" s="56" t="s">
        <v>6207</v>
      </c>
      <c r="AB456" s="61">
        <v>45484</v>
      </c>
      <c r="AC456" s="61">
        <v>45495</v>
      </c>
      <c r="AD456" s="61">
        <v>45586</v>
      </c>
      <c r="AE456" s="61" t="str">
        <f t="shared" si="72"/>
        <v xml:space="preserve">3 meses </v>
      </c>
      <c r="AF456" s="61">
        <v>45617</v>
      </c>
      <c r="AG456" s="61" t="str">
        <f t="shared" si="73"/>
        <v xml:space="preserve">1 meses </v>
      </c>
      <c r="AH456" s="61">
        <v>45617</v>
      </c>
      <c r="AI456" s="61" t="str">
        <f t="shared" ref="AI456:AI461" si="74">IF(AC456="Sin iniciar","",IF(DATEDIF(AC456,AH456+1-AM456,"y")=0,"",DATEDIF(AC456,AH456+1-AM456,"y")&amp;" años ")&amp;IF(DATEDIF(AC456,AH456+1-AM456,"ym")=0,"",DATEDIF(AC456,AH456+1-AM456,"ym")&amp;" meses ")&amp;IF(DATEDIF(AC456,AH456+1-AM456,"md")=0,"",DATEDIF(AC456,AH456+1-AM456,"md")&amp;" días."))</f>
        <v xml:space="preserve">4 meses </v>
      </c>
      <c r="AJ456" s="61" t="str">
        <f t="shared" si="69"/>
        <v>Término Ok</v>
      </c>
      <c r="AK456" s="57"/>
      <c r="AL456" s="57"/>
      <c r="AM456" s="56"/>
      <c r="AN456" s="61"/>
    </row>
    <row r="457" spans="1:40">
      <c r="A457" s="128">
        <v>2024</v>
      </c>
      <c r="B457" s="56" t="str">
        <f t="shared" si="71"/>
        <v>424-2024</v>
      </c>
      <c r="C457" s="56">
        <v>111104</v>
      </c>
      <c r="D457" s="128" t="s">
        <v>57</v>
      </c>
      <c r="E457" s="57" t="s">
        <v>6208</v>
      </c>
      <c r="F457" s="57" t="s">
        <v>6209</v>
      </c>
      <c r="G457" s="63" t="s">
        <v>5602</v>
      </c>
      <c r="H457" s="131" t="s">
        <v>1168</v>
      </c>
      <c r="I457" s="57" t="s">
        <v>1169</v>
      </c>
      <c r="J457" s="61"/>
      <c r="K457" s="64"/>
      <c r="L457" s="57" t="s">
        <v>6210</v>
      </c>
      <c r="M457" s="56">
        <v>1978</v>
      </c>
      <c r="N457" s="157">
        <v>22344000</v>
      </c>
      <c r="O457" s="64">
        <v>0</v>
      </c>
      <c r="P457" s="64">
        <v>0</v>
      </c>
      <c r="Q457" s="157">
        <f t="shared" si="68"/>
        <v>22344000</v>
      </c>
      <c r="R457" s="64">
        <v>7448000</v>
      </c>
      <c r="S457" s="64"/>
      <c r="T457" s="64"/>
      <c r="U457" s="56">
        <v>1</v>
      </c>
      <c r="V457" s="60" t="s">
        <v>1171</v>
      </c>
      <c r="W457" s="57" t="str">
        <f ca="1">IF(AB457="","En elaboración",IF(AC457="Sin iniciar","Suscrito",IF(AK457="Suspendido",AK457,IF(ISNUMBER(AN457),"Liquidado",IF(ISNUMBER(J457),"Cedido",IF(AN457="No aplica","Terminado (no se liquida)",IF(AJ457="Terminación anticipada",AJ457,IF(AND(AJ457="Terminación anticipada",I457&lt;&gt;"Otro",AN457=""),"Terminado en proceso de liquidación",IF(AND(TODAY()&gt;AH457,I457="Otro",AN457=""),"Terminado en proceso de liquidación",IF(AND(TODAY()&gt;AH457,I457="Orden de compra"),"Terminado (Orden de compra)",IF(TODAY()&gt;AH457,"Terminado (no se liquida)",IF(TODAY()&lt;=AH457,"En ejecución","En elaboración"))))))))))))</f>
        <v>Terminado (no se liquida)</v>
      </c>
      <c r="X457" s="57"/>
      <c r="Y457" t="s">
        <v>4313</v>
      </c>
      <c r="Z457" s="77" t="s">
        <v>6211</v>
      </c>
      <c r="AA457" s="57" t="s">
        <v>6201</v>
      </c>
      <c r="AB457" s="61">
        <v>45485</v>
      </c>
      <c r="AC457" s="61">
        <v>45490</v>
      </c>
      <c r="AD457" s="61">
        <v>45581</v>
      </c>
      <c r="AE457" s="61" t="str">
        <f t="shared" si="72"/>
        <v xml:space="preserve">3 meses </v>
      </c>
      <c r="AF457" s="61">
        <v>45581</v>
      </c>
      <c r="AG457" s="61" t="str">
        <f t="shared" si="73"/>
        <v/>
      </c>
      <c r="AH457" s="61">
        <v>45581</v>
      </c>
      <c r="AI457" s="61" t="str">
        <f t="shared" si="74"/>
        <v xml:space="preserve">3 meses </v>
      </c>
      <c r="AJ457" s="61" t="str">
        <f t="shared" si="69"/>
        <v>Término Ok</v>
      </c>
      <c r="AK457" s="57"/>
      <c r="AL457" s="57"/>
      <c r="AM457" s="56"/>
      <c r="AN457" s="61"/>
    </row>
    <row r="458" spans="1:40">
      <c r="A458" s="128">
        <v>2024</v>
      </c>
      <c r="B458" s="56" t="str">
        <f t="shared" si="71"/>
        <v>425-2024</v>
      </c>
      <c r="C458" s="56">
        <v>111104</v>
      </c>
      <c r="D458" s="128" t="s">
        <v>57</v>
      </c>
      <c r="E458" s="57" t="s">
        <v>6212</v>
      </c>
      <c r="F458" s="57" t="s">
        <v>6213</v>
      </c>
      <c r="G458" s="63" t="s">
        <v>5602</v>
      </c>
      <c r="H458" s="131" t="s">
        <v>1168</v>
      </c>
      <c r="I458" s="57" t="s">
        <v>1169</v>
      </c>
      <c r="J458" s="61"/>
      <c r="K458" s="64"/>
      <c r="L458" s="57" t="s">
        <v>6214</v>
      </c>
      <c r="M458" s="56">
        <v>1978</v>
      </c>
      <c r="N458" s="157">
        <v>22344000</v>
      </c>
      <c r="O458" s="64">
        <v>0</v>
      </c>
      <c r="P458" s="64">
        <v>0</v>
      </c>
      <c r="Q458" s="157">
        <f t="shared" si="68"/>
        <v>22344000</v>
      </c>
      <c r="R458" s="64">
        <v>7448000</v>
      </c>
      <c r="S458" s="64"/>
      <c r="T458" s="64"/>
      <c r="U458" s="56">
        <v>1</v>
      </c>
      <c r="V458" s="60" t="s">
        <v>1171</v>
      </c>
      <c r="W458" s="57" t="str">
        <f ca="1">IF(AB458="","En elaboración",IF(AC458="Sin iniciar","Suscrito",IF(AK458="Suspendido",AK458,IF(ISNUMBER(AN458),"Liquidado",IF(ISNUMBER(J458),"Cedido",IF(AN458="No aplica","Terminado (no se liquida)",IF(AJ458="Terminación anticipada",AJ458,IF(AND(AJ458="Terminación anticipada",I458&lt;&gt;"Otro",AN458=""),"Terminado en proceso de liquidación",IF(AND(TODAY()&gt;AH458,I458="Otro",AN458=""),"Terminado en proceso de liquidación",IF(AND(TODAY()&gt;AH458,I458="Orden de compra"),"Terminado (Orden de compra)",IF(TODAY()&gt;AH458,"Terminado (no se liquida)",IF(TODAY()&lt;=AH458,"En ejecución","En elaboración"))))))))))))</f>
        <v>Terminado (no se liquida)</v>
      </c>
      <c r="X458" s="57"/>
      <c r="Y458" s="57" t="s">
        <v>4995</v>
      </c>
      <c r="Z458" s="77" t="s">
        <v>6215</v>
      </c>
      <c r="AA458" s="57" t="s">
        <v>6216</v>
      </c>
      <c r="AB458" s="61">
        <v>45485</v>
      </c>
      <c r="AC458" s="61">
        <v>45490</v>
      </c>
      <c r="AD458" s="61">
        <v>45581</v>
      </c>
      <c r="AE458" s="61" t="str">
        <f t="shared" si="72"/>
        <v xml:space="preserve">3 meses </v>
      </c>
      <c r="AF458" s="61">
        <v>45581</v>
      </c>
      <c r="AG458" s="61" t="str">
        <f t="shared" si="73"/>
        <v/>
      </c>
      <c r="AH458" s="61">
        <v>45581</v>
      </c>
      <c r="AI458" s="61" t="str">
        <f t="shared" si="74"/>
        <v xml:space="preserve">3 meses </v>
      </c>
      <c r="AJ458" s="61" t="str">
        <f t="shared" si="69"/>
        <v>Término Ok</v>
      </c>
      <c r="AK458" s="57"/>
      <c r="AL458" s="57"/>
      <c r="AM458" s="56"/>
      <c r="AN458" s="61"/>
    </row>
    <row r="459" spans="1:40">
      <c r="A459" s="128">
        <v>2024</v>
      </c>
      <c r="B459" s="56" t="str">
        <f t="shared" si="71"/>
        <v>426-2024</v>
      </c>
      <c r="C459" s="56">
        <v>111387</v>
      </c>
      <c r="D459" s="128" t="s">
        <v>57</v>
      </c>
      <c r="E459" s="57" t="s">
        <v>6217</v>
      </c>
      <c r="F459" s="57" t="s">
        <v>6218</v>
      </c>
      <c r="G459" s="63" t="s">
        <v>156</v>
      </c>
      <c r="H459" s="57" t="s">
        <v>5642</v>
      </c>
      <c r="I459" s="57" t="s">
        <v>62</v>
      </c>
      <c r="J459" s="61"/>
      <c r="K459" s="64"/>
      <c r="L459" s="57" t="s">
        <v>6219</v>
      </c>
      <c r="M459" s="56">
        <v>1978</v>
      </c>
      <c r="N459" s="157">
        <v>59367494</v>
      </c>
      <c r="O459" s="64">
        <v>0</v>
      </c>
      <c r="P459" s="64">
        <v>0</v>
      </c>
      <c r="Q459" s="157">
        <f t="shared" si="68"/>
        <v>59367494</v>
      </c>
      <c r="R459" s="66" t="s">
        <v>66</v>
      </c>
      <c r="S459" s="64"/>
      <c r="T459" s="64"/>
      <c r="U459" s="56" t="s">
        <v>77</v>
      </c>
      <c r="V459" s="60" t="s">
        <v>85</v>
      </c>
      <c r="W459" s="57" t="str">
        <f ca="1">IF(AB459="","En elaboración",IF(AC459="Sin iniciar","Suscrito",IF(AK459="Suspendido",AK459,IF(ISNUMBER(AN459),"Liquidado",IF(ISNUMBER(J459),"Cedido",IF(AN459="No aplica","Terminado (no se liquida)",IF(AJ459="Terminación anticipada",AJ459,IF(AND(AJ459="Terminación anticipada",I459&lt;&gt;"Otro",AN459=""),"Terminado en proceso de liquidación",IF(AND(TODAY()&gt;AH459,I459="Otro",AN459=""),"Terminado en proceso de liquidación",IF(AND(TODAY()&gt;AH459,I459="Orden de compra"),"Terminado (Orden de compra)",IF(TODAY()&gt;AH459,"Terminado (no se liquida)",IF(TODAY()&lt;=AH459,"En ejecución","En elaboración"))))))))))))</f>
        <v>Terminado en proceso de liquidación</v>
      </c>
      <c r="X459" s="57"/>
      <c r="Y459" s="57" t="s">
        <v>6220</v>
      </c>
      <c r="Z459" s="77" t="s">
        <v>6221</v>
      </c>
      <c r="AA459" s="57" t="s">
        <v>161</v>
      </c>
      <c r="AB459" s="61">
        <v>45485</v>
      </c>
      <c r="AC459" s="61">
        <v>45490</v>
      </c>
      <c r="AD459" s="61">
        <v>45732</v>
      </c>
      <c r="AE459" s="61" t="str">
        <f t="shared" si="72"/>
        <v xml:space="preserve">8 meses </v>
      </c>
      <c r="AF459" s="61">
        <v>45732</v>
      </c>
      <c r="AG459" s="61" t="str">
        <f t="shared" si="73"/>
        <v/>
      </c>
      <c r="AH459" s="61">
        <v>45732</v>
      </c>
      <c r="AI459" s="61" t="str">
        <f t="shared" si="74"/>
        <v xml:space="preserve">8 meses </v>
      </c>
      <c r="AJ459" s="61" t="str">
        <f t="shared" si="69"/>
        <v>Término Ok</v>
      </c>
      <c r="AK459" s="57"/>
      <c r="AL459" s="57"/>
      <c r="AM459" s="56"/>
      <c r="AN459" s="61"/>
    </row>
    <row r="460" spans="1:40">
      <c r="A460" s="128">
        <v>2024</v>
      </c>
      <c r="B460" s="56" t="str">
        <f t="shared" si="71"/>
        <v>427-2024</v>
      </c>
      <c r="C460" s="56">
        <v>113133</v>
      </c>
      <c r="D460" s="128" t="s">
        <v>57</v>
      </c>
      <c r="E460" s="57" t="s">
        <v>6222</v>
      </c>
      <c r="F460" s="57" t="s">
        <v>6223</v>
      </c>
      <c r="G460" s="63" t="s">
        <v>5602</v>
      </c>
      <c r="H460" s="57" t="s">
        <v>1168</v>
      </c>
      <c r="I460" s="57" t="s">
        <v>1169</v>
      </c>
      <c r="J460" s="61">
        <v>45601</v>
      </c>
      <c r="K460" s="64">
        <v>4000000</v>
      </c>
      <c r="L460" s="57" t="s">
        <v>6224</v>
      </c>
      <c r="M460" s="56">
        <v>1978</v>
      </c>
      <c r="N460" s="157">
        <v>40000000</v>
      </c>
      <c r="O460" s="64">
        <v>0</v>
      </c>
      <c r="P460" s="64">
        <v>0</v>
      </c>
      <c r="Q460" s="157">
        <f t="shared" si="68"/>
        <v>40000000</v>
      </c>
      <c r="R460" s="64">
        <v>10000000</v>
      </c>
      <c r="S460" s="64"/>
      <c r="T460" s="64"/>
      <c r="U460" s="56">
        <v>1</v>
      </c>
      <c r="V460" s="60" t="s">
        <v>1171</v>
      </c>
      <c r="W460" s="57" t="str">
        <f ca="1">IF(AB460="","En elaboración",IF(AC460="Sin iniciar","Suscrito",IF(AK460="Suspendido",AK460,IF(ISNUMBER(AN460),"Liquidado",IF(ISNUMBER(J460),"Cedido",IF(AN460="No aplica","Terminado (no se liquida)",IF(AJ460="Terminación anticipada",AJ460,IF(AND(AJ460="Terminación anticipada",I460&lt;&gt;"Otro",AN460=""),"Terminado en proceso de liquidación",IF(AND(TODAY()&gt;AH460,I460="Otro",AN460=""),"Terminado en proceso de liquidación",IF(AND(TODAY()&gt;AH460,I460="Orden de compra"),"Terminado (Orden de compra)",IF(TODAY()&gt;AH460,"Terminado (no se liquida)",IF(TODAY()&lt;=AH460,"En ejecución","En elaboración"))))))))))))</f>
        <v>Cedido</v>
      </c>
      <c r="X460" s="57" t="s">
        <v>6225</v>
      </c>
      <c r="Y460" s="57" t="s">
        <v>6226</v>
      </c>
      <c r="Z460" s="77" t="s">
        <v>6227</v>
      </c>
      <c r="AA460" s="57" t="s">
        <v>5694</v>
      </c>
      <c r="AB460" s="61">
        <v>45489</v>
      </c>
      <c r="AC460" s="61">
        <v>45490</v>
      </c>
      <c r="AD460" s="61">
        <v>45600</v>
      </c>
      <c r="AE460" s="61" t="str">
        <f t="shared" si="72"/>
        <v>3 meses 19 días.</v>
      </c>
      <c r="AF460" s="61">
        <v>45600</v>
      </c>
      <c r="AG460" s="61" t="str">
        <f t="shared" si="73"/>
        <v/>
      </c>
      <c r="AH460" s="61">
        <v>45600</v>
      </c>
      <c r="AI460" s="61" t="str">
        <f t="shared" si="74"/>
        <v>3 meses 19 días.</v>
      </c>
      <c r="AJ460" s="61" t="str">
        <f t="shared" si="69"/>
        <v>Término Ok</v>
      </c>
      <c r="AK460" s="57"/>
      <c r="AL460" s="57"/>
      <c r="AM460" s="56"/>
      <c r="AN460" s="61"/>
    </row>
    <row r="461" spans="1:40">
      <c r="A461" s="128">
        <v>2024</v>
      </c>
      <c r="B461" s="56" t="s">
        <v>6228</v>
      </c>
      <c r="C461" s="56">
        <v>113133</v>
      </c>
      <c r="D461" s="128" t="s">
        <v>57</v>
      </c>
      <c r="E461" s="57" t="s">
        <v>6222</v>
      </c>
      <c r="F461" s="57" t="s">
        <v>6223</v>
      </c>
      <c r="G461" s="63" t="s">
        <v>5602</v>
      </c>
      <c r="H461" s="57" t="s">
        <v>1168</v>
      </c>
      <c r="I461" s="57" t="s">
        <v>1169</v>
      </c>
      <c r="J461" s="61"/>
      <c r="K461" s="64"/>
      <c r="L461" s="57" t="s">
        <v>6229</v>
      </c>
      <c r="M461" s="56">
        <v>1978</v>
      </c>
      <c r="N461" s="157">
        <v>40000000</v>
      </c>
      <c r="O461" s="64">
        <v>20000000</v>
      </c>
      <c r="P461" s="64">
        <v>0</v>
      </c>
      <c r="Q461" s="157">
        <f t="shared" si="68"/>
        <v>60000000</v>
      </c>
      <c r="R461" s="64">
        <v>10000000</v>
      </c>
      <c r="S461" s="64"/>
      <c r="T461" s="64"/>
      <c r="U461" s="56">
        <v>1</v>
      </c>
      <c r="V461" s="60" t="s">
        <v>1171</v>
      </c>
      <c r="W461" s="57" t="str">
        <f ca="1">IF(AB461="","En elaboración",IF(AC461="Sin iniciar","Suscrito",IF(AK461="Suspendido",AK461,IF(ISNUMBER(AN461),"Liquidado",IF(ISNUMBER(J461),"Cedido",IF(AN461="No aplica","Terminado (no se liquida)",IF(AJ461="Terminación anticipada",AJ461,IF(AND(AJ461="Terminación anticipada",I461&lt;&gt;"Otro",AN461=""),"Terminado en proceso de liquidación",IF(AND(TODAY()&gt;AH461,I461="Otro",AN461=""),"Terminado en proceso de liquidación",IF(AND(TODAY()&gt;AH461,I461="Orden de compra"),"Terminado (Orden de compra)",IF(TODAY()&gt;AH461,"Terminado (no se liquida)",IF(TODAY()&lt;=AH461,"En ejecución","En elaboración"))))))))))))</f>
        <v>Terminado (no se liquida)</v>
      </c>
      <c r="X461" s="57" t="s">
        <v>6230</v>
      </c>
      <c r="Y461" t="s">
        <v>6226</v>
      </c>
      <c r="Z461" s="77" t="s">
        <v>6227</v>
      </c>
      <c r="AA461" s="57" t="s">
        <v>5694</v>
      </c>
      <c r="AB461" s="61">
        <v>45489</v>
      </c>
      <c r="AC461" s="61">
        <v>45601</v>
      </c>
      <c r="AD461" s="61">
        <v>45657</v>
      </c>
      <c r="AE461" s="61" t="str">
        <f t="shared" si="72"/>
        <v>1 meses 27 días.</v>
      </c>
      <c r="AF461" s="61">
        <v>45657</v>
      </c>
      <c r="AG461" s="61" t="str">
        <f t="shared" si="73"/>
        <v/>
      </c>
      <c r="AH461" s="61">
        <v>45673</v>
      </c>
      <c r="AI461" s="61" t="str">
        <f t="shared" si="74"/>
        <v>2 meses 12 días.</v>
      </c>
      <c r="AJ461" s="61" t="str">
        <f t="shared" si="69"/>
        <v>Término Ok</v>
      </c>
      <c r="AK461" s="57"/>
      <c r="AL461" s="57"/>
      <c r="AM461" s="56"/>
      <c r="AN461" s="61"/>
    </row>
    <row r="462" spans="1:40">
      <c r="A462" s="56">
        <v>2024</v>
      </c>
      <c r="B462" s="56" t="str">
        <f>LEFT(E462,8)</f>
        <v>428-2024</v>
      </c>
      <c r="C462" s="56">
        <v>93790</v>
      </c>
      <c r="D462" s="56" t="s">
        <v>57</v>
      </c>
      <c r="E462" s="57" t="s">
        <v>6231</v>
      </c>
      <c r="F462" s="57" t="s">
        <v>622</v>
      </c>
      <c r="G462" s="63"/>
      <c r="H462" s="57"/>
      <c r="I462" s="57"/>
      <c r="J462" s="61"/>
      <c r="K462" s="64"/>
      <c r="L462" s="57" t="s">
        <v>623</v>
      </c>
      <c r="M462" s="56" t="s">
        <v>66</v>
      </c>
      <c r="N462" s="157"/>
      <c r="O462" s="64">
        <v>0</v>
      </c>
      <c r="P462" s="64">
        <v>0</v>
      </c>
      <c r="Q462" s="157"/>
      <c r="R462" s="64" t="s">
        <v>66</v>
      </c>
      <c r="S462" s="64"/>
      <c r="T462" s="64"/>
      <c r="U462" s="56" t="s">
        <v>77</v>
      </c>
      <c r="V462" s="60"/>
      <c r="W462" s="57" t="str">
        <f ca="1">IF(AB462="","En elaboración",IF(AC462="Sin iniciar","Suscrito",IF(AK462="Suspendido",AK462,IF(ISNUMBER(AN462),"Liquidado",IF(ISNUMBER(J462),"Cedido",IF(AN462="No aplica","Terminado (no se liquida)",IF(AJ462="Terminación anticipada",AJ462,IF(AND(AJ462="Terminación anticipada",I462&lt;&gt;"Otro",AN462=""),"Terminado en proceso de liquidación",IF(AND(TODAY()&gt;AH462,I462="Otro",AN462=""),"Terminado en proceso de liquidación",IF(AND(TODAY()&gt;AH462,I462="Orden de compra"),"Terminado (Orden de compra)",IF(TODAY()&gt;AH462,"Terminado (no se liquida)",IF(TODAY()&lt;=AH462,"En ejecución","En elaboración"))))))))))))</f>
        <v>En elaboración</v>
      </c>
      <c r="X462" s="57"/>
      <c r="Y462" s="57"/>
      <c r="Z462" s="57"/>
      <c r="AA462" s="57" t="s">
        <v>5762</v>
      </c>
      <c r="AB462" s="61"/>
      <c r="AC462" s="61"/>
      <c r="AD462" s="61"/>
      <c r="AE462" s="61"/>
      <c r="AF462" s="61"/>
      <c r="AG462" s="61" t="str">
        <f t="shared" si="73"/>
        <v/>
      </c>
      <c r="AH462" s="61"/>
      <c r="AI462" s="61"/>
      <c r="AJ462" s="61"/>
      <c r="AK462" s="57"/>
      <c r="AL462" s="57"/>
      <c r="AM462" s="56"/>
      <c r="AN462" s="61"/>
    </row>
    <row r="463" spans="1:40">
      <c r="A463" s="56">
        <v>2024</v>
      </c>
      <c r="B463" s="56" t="str">
        <f>LEFT(E463,8)</f>
        <v>429-2024</v>
      </c>
      <c r="C463" s="56">
        <v>111539</v>
      </c>
      <c r="D463" s="56" t="s">
        <v>57</v>
      </c>
      <c r="E463" s="57" t="s">
        <v>6232</v>
      </c>
      <c r="F463" s="57" t="s">
        <v>6233</v>
      </c>
      <c r="G463" s="63" t="s">
        <v>5602</v>
      </c>
      <c r="H463" s="57" t="s">
        <v>1168</v>
      </c>
      <c r="I463" s="57" t="s">
        <v>1169</v>
      </c>
      <c r="J463" s="61"/>
      <c r="K463" s="64"/>
      <c r="L463" s="57" t="s">
        <v>4856</v>
      </c>
      <c r="M463" s="56">
        <v>1978</v>
      </c>
      <c r="N463" s="157">
        <v>16377000</v>
      </c>
      <c r="O463" s="64">
        <v>0</v>
      </c>
      <c r="P463" s="64">
        <v>0</v>
      </c>
      <c r="Q463" s="157">
        <f t="shared" ref="Q463:Q485" si="75">SUM(N463:P463)</f>
        <v>16377000</v>
      </c>
      <c r="R463" s="64">
        <v>5459000</v>
      </c>
      <c r="S463" s="64"/>
      <c r="T463" s="64"/>
      <c r="U463" s="56">
        <v>5</v>
      </c>
      <c r="V463" s="60" t="s">
        <v>1171</v>
      </c>
      <c r="W463" s="57" t="str">
        <f ca="1">IF(AB463="","En elaboración",IF(AC463="Sin iniciar","Suscrito",IF(AK463="Suspendido",AK463,IF(ISNUMBER(AN463),"Liquidado",IF(ISNUMBER(J463),"Cedido",IF(AN463="No aplica","Terminado (no se liquida)",IF(AJ463="Terminación anticipada",AJ463,IF(AND(AJ463="Terminación anticipada",I463&lt;&gt;"Otro",AN463=""),"Terminado en proceso de liquidación",IF(AND(TODAY()&gt;AH463,I463="Otro",AN463=""),"Terminado en proceso de liquidación",IF(AND(TODAY()&gt;AH463,I463="Orden de compra"),"Terminado (Orden de compra)",IF(TODAY()&gt;AH463,"Terminado (no se liquida)",IF(TODAY()&lt;=AH463,"En ejecución","En elaboración"))))))))))))</f>
        <v>Terminado (no se liquida)</v>
      </c>
      <c r="X463" s="57"/>
      <c r="Y463" s="57" t="s">
        <v>6234</v>
      </c>
      <c r="Z463" s="77" t="s">
        <v>6235</v>
      </c>
      <c r="AA463" s="57" t="s">
        <v>6236</v>
      </c>
      <c r="AB463" s="61">
        <v>45489</v>
      </c>
      <c r="AC463" s="61">
        <v>45503</v>
      </c>
      <c r="AD463" s="61">
        <v>45594</v>
      </c>
      <c r="AE463" s="61" t="str">
        <f t="shared" ref="AE463:AE526" si="76">IF(AC463="Sin iniciar","",IF(DATEDIF(AC463,AD463+1,"y")=0,"",DATEDIF(AC463,AD463+1,"y")&amp;" años ")&amp;IF(DATEDIF(AC463,AD463+1,"ym")=0,"",DATEDIF(AC463,AD463+1,"ym")&amp;" meses ")&amp;IF(DATEDIF(AC463,AD463+1,"md")=0,"",DATEDIF(AC463,AD463+1,"md")&amp;" días."))</f>
        <v xml:space="preserve">3 meses </v>
      </c>
      <c r="AF463" s="61">
        <v>45594</v>
      </c>
      <c r="AG463" s="61" t="str">
        <f t="shared" si="73"/>
        <v/>
      </c>
      <c r="AH463" s="61">
        <v>45594</v>
      </c>
      <c r="AI463" s="61" t="str">
        <f t="shared" ref="AI463:AI477" si="77">IF(AC463="Sin iniciar","",IF(DATEDIF(AC463,AH463+1-AM463,"y")=0,"",DATEDIF(AC463,AH463+1-AM463,"y")&amp;" años ")&amp;IF(DATEDIF(AC463,AH463+1-AM463,"ym")=0,"",DATEDIF(AC463,AH463+1-AM463,"ym")&amp;" meses ")&amp;IF(DATEDIF(AC463,AH463+1-AM463,"md")=0,"",DATEDIF(AC463,AH463+1-AM463,"md")&amp;" días."))</f>
        <v xml:space="preserve">3 meses </v>
      </c>
      <c r="AJ463" s="61" t="str">
        <f t="shared" ref="AJ463:AJ526" si="78">IF(AC463="Sin iniciar",AC463,IF(AH463&lt;AF463,"Terminación Anticipada","Término Ok"))</f>
        <v>Término Ok</v>
      </c>
      <c r="AK463" s="57"/>
      <c r="AL463" s="57"/>
      <c r="AM463" s="56"/>
      <c r="AN463" s="61"/>
    </row>
    <row r="464" spans="1:40">
      <c r="A464" s="56">
        <v>2024</v>
      </c>
      <c r="B464" s="56" t="str">
        <f>LEFT(E464,8)</f>
        <v>430-2024</v>
      </c>
      <c r="C464" s="56">
        <v>113145</v>
      </c>
      <c r="D464" s="56" t="s">
        <v>57</v>
      </c>
      <c r="E464" s="57" t="s">
        <v>6237</v>
      </c>
      <c r="F464" s="57" t="s">
        <v>6238</v>
      </c>
      <c r="G464" s="63" t="s">
        <v>5602</v>
      </c>
      <c r="H464" s="57" t="s">
        <v>1168</v>
      </c>
      <c r="I464" s="57" t="s">
        <v>1169</v>
      </c>
      <c r="J464" s="61"/>
      <c r="K464" s="64"/>
      <c r="L464" s="57" t="s">
        <v>2547</v>
      </c>
      <c r="M464" s="56">
        <v>1978</v>
      </c>
      <c r="N464" s="157">
        <v>40000000</v>
      </c>
      <c r="O464" s="64">
        <v>20000000</v>
      </c>
      <c r="P464" s="64">
        <v>0</v>
      </c>
      <c r="Q464" s="157">
        <f t="shared" si="75"/>
        <v>60000000</v>
      </c>
      <c r="R464" s="64">
        <v>10000000</v>
      </c>
      <c r="S464" s="64"/>
      <c r="T464" s="64"/>
      <c r="U464" s="56">
        <v>1</v>
      </c>
      <c r="V464" s="60" t="s">
        <v>1171</v>
      </c>
      <c r="W464" s="57" t="str">
        <f ca="1">IF(AB464="","En elaboración",IF(AC464="Sin iniciar","Suscrito",IF(AK464="Suspendido",AK464,IF(ISNUMBER(AN464),"Liquidado",IF(ISNUMBER(J464),"Cedido",IF(AN464="No aplica","Terminado (no se liquida)",IF(AJ464="Terminación anticipada",AJ464,IF(AND(AJ464="Terminación anticipada",I464&lt;&gt;"Otro",AN464=""),"Terminado en proceso de liquidación",IF(AND(TODAY()&gt;AH464,I464="Otro",AN464=""),"Terminado en proceso de liquidación",IF(AND(TODAY()&gt;AH464,I464="Orden de compra"),"Terminado (Orden de compra)",IF(TODAY()&gt;AH464,"Terminado (no se liquida)",IF(TODAY()&lt;=AH464,"En ejecución","En elaboración"))))))))))))</f>
        <v>Terminado (no se liquida)</v>
      </c>
      <c r="X464" s="57" t="s">
        <v>6239</v>
      </c>
      <c r="Y464" s="57" t="s">
        <v>6240</v>
      </c>
      <c r="Z464" s="77" t="s">
        <v>6241</v>
      </c>
      <c r="AA464" s="57" t="s">
        <v>5684</v>
      </c>
      <c r="AB464" s="61">
        <v>45490</v>
      </c>
      <c r="AC464" s="61">
        <v>45491</v>
      </c>
      <c r="AD464" s="61">
        <v>45613</v>
      </c>
      <c r="AE464" s="61" t="str">
        <f t="shared" si="76"/>
        <v xml:space="preserve">4 meses </v>
      </c>
      <c r="AF464" s="61">
        <v>45684</v>
      </c>
      <c r="AG464" s="61" t="str">
        <f t="shared" si="73"/>
        <v xml:space="preserve">2 meses </v>
      </c>
      <c r="AH464" s="61">
        <v>45684</v>
      </c>
      <c r="AI464" s="61" t="str">
        <f t="shared" si="77"/>
        <v xml:space="preserve">6 meses </v>
      </c>
      <c r="AJ464" s="61" t="str">
        <f t="shared" si="78"/>
        <v>Término Ok</v>
      </c>
      <c r="AK464" s="57" t="s">
        <v>405</v>
      </c>
      <c r="AL464" s="120" t="s">
        <v>6242</v>
      </c>
      <c r="AM464" s="56">
        <v>10</v>
      </c>
      <c r="AN464" s="61"/>
    </row>
    <row r="465" spans="1:40">
      <c r="A465" s="56">
        <v>2024</v>
      </c>
      <c r="B465" s="56" t="str">
        <f>LEFT(E465,8)</f>
        <v>431-2024</v>
      </c>
      <c r="C465" s="56">
        <v>113045</v>
      </c>
      <c r="D465" s="56" t="s">
        <v>57</v>
      </c>
      <c r="E465" s="57" t="s">
        <v>6243</v>
      </c>
      <c r="F465" s="57" t="s">
        <v>6244</v>
      </c>
      <c r="G465" s="63" t="s">
        <v>5602</v>
      </c>
      <c r="H465" s="57" t="s">
        <v>1168</v>
      </c>
      <c r="I465" s="57" t="s">
        <v>1169</v>
      </c>
      <c r="J465" s="61">
        <v>45544</v>
      </c>
      <c r="K465" s="64">
        <v>13406399</v>
      </c>
      <c r="L465" s="57" t="s">
        <v>5247</v>
      </c>
      <c r="M465" s="56">
        <v>1978</v>
      </c>
      <c r="N465" s="157">
        <v>22344000</v>
      </c>
      <c r="O465" s="64">
        <v>0</v>
      </c>
      <c r="P465" s="64">
        <v>0</v>
      </c>
      <c r="Q465" s="157">
        <f t="shared" si="75"/>
        <v>22344000</v>
      </c>
      <c r="R465" s="64">
        <v>7448000</v>
      </c>
      <c r="S465" s="64"/>
      <c r="T465" s="64"/>
      <c r="U465" s="56">
        <v>1</v>
      </c>
      <c r="V465" s="60" t="s">
        <v>1171</v>
      </c>
      <c r="W465" s="57" t="str">
        <f ca="1">IF(AB465="","En elaboración",IF(AC465="Sin iniciar","Suscrito",IF(AK465="Suspendido",AK465,IF(ISNUMBER(AN465),"Liquidado",IF(ISNUMBER(J465),"Cedido",IF(AN465="No aplica","Terminado (no se liquida)",IF(AJ465="Terminación anticipada",AJ465,IF(AND(AJ465="Terminación anticipada",I465&lt;&gt;"Otro",AN465=""),"Terminado en proceso de liquidación",IF(AND(TODAY()&gt;AH465,I465="Otro",AN465=""),"Terminado en proceso de liquidación",IF(AND(TODAY()&gt;AH465,I465="Orden de compra"),"Terminado (Orden de compra)",IF(TODAY()&gt;AH465,"Terminado (no se liquida)",IF(TODAY()&lt;=AH465,"En ejecución","En elaboración"))))))))))))</f>
        <v>Cedido</v>
      </c>
      <c r="X465" s="57" t="s">
        <v>6245</v>
      </c>
      <c r="Y465" s="57" t="s">
        <v>6246</v>
      </c>
      <c r="Z465" s="77" t="s">
        <v>6247</v>
      </c>
      <c r="AA465" s="57" t="s">
        <v>5694</v>
      </c>
      <c r="AB465" s="61">
        <v>45499</v>
      </c>
      <c r="AC465" s="61">
        <v>45503</v>
      </c>
      <c r="AD465" s="61">
        <v>45594</v>
      </c>
      <c r="AE465" s="61" t="str">
        <f t="shared" si="76"/>
        <v xml:space="preserve">3 meses </v>
      </c>
      <c r="AF465" s="61">
        <v>45594</v>
      </c>
      <c r="AG465" s="61" t="str">
        <f t="shared" si="73"/>
        <v/>
      </c>
      <c r="AH465" s="61">
        <v>45594</v>
      </c>
      <c r="AI465" s="61" t="str">
        <f t="shared" si="77"/>
        <v xml:space="preserve">3 meses </v>
      </c>
      <c r="AJ465" s="61" t="str">
        <f t="shared" si="78"/>
        <v>Término Ok</v>
      </c>
      <c r="AK465" s="57"/>
      <c r="AL465" s="57"/>
      <c r="AM465" s="56"/>
      <c r="AN465" s="61"/>
    </row>
    <row r="466" spans="1:40">
      <c r="A466" s="128">
        <v>2024</v>
      </c>
      <c r="B466" s="56" t="s">
        <v>6248</v>
      </c>
      <c r="C466" s="56">
        <v>111089</v>
      </c>
      <c r="D466" s="128" t="s">
        <v>57</v>
      </c>
      <c r="E466" s="57" t="s">
        <v>6183</v>
      </c>
      <c r="F466" s="57" t="s">
        <v>6184</v>
      </c>
      <c r="G466" s="131" t="s">
        <v>5602</v>
      </c>
      <c r="H466" s="131" t="s">
        <v>1168</v>
      </c>
      <c r="I466" s="57" t="s">
        <v>1169</v>
      </c>
      <c r="J466" s="61"/>
      <c r="K466" s="64"/>
      <c r="L466" s="57" t="s">
        <v>6249</v>
      </c>
      <c r="M466" s="56">
        <v>1999</v>
      </c>
      <c r="N466" s="157">
        <v>22344000</v>
      </c>
      <c r="O466" s="64">
        <v>0</v>
      </c>
      <c r="P466" s="64">
        <v>0</v>
      </c>
      <c r="Q466" s="157">
        <f t="shared" si="75"/>
        <v>22344000</v>
      </c>
      <c r="R466" s="64">
        <v>7448000</v>
      </c>
      <c r="S466" s="64"/>
      <c r="T466" s="64"/>
      <c r="U466" s="56">
        <v>1</v>
      </c>
      <c r="V466" s="60" t="s">
        <v>1171</v>
      </c>
      <c r="W466" s="57" t="str">
        <f ca="1">IF(AB466="","En elaboración",IF(AC466="Sin iniciar","Suscrito",IF(AK466="Suspendido",AK466,IF(ISNUMBER(AN466),"Liquidado",IF(ISNUMBER(J466),"Cedido",IF(AN466="No aplica","Terminado (no se liquida)",IF(AJ466="Terminación anticipada",AJ466,IF(AND(AJ466="Terminación anticipada",I466&lt;&gt;"Otro",AN466=""),"Terminado en proceso de liquidación",IF(AND(TODAY()&gt;AH466,I466="Otro",AN466=""),"Terminado en proceso de liquidación",IF(AND(TODAY()&gt;AH466,I466="Orden de compra"),"Terminado (Orden de compra)",IF(TODAY()&gt;AH466,"Terminado (no se liquida)",IF(TODAY()&lt;=AH466,"En ejecución","En elaboración"))))))))))))</f>
        <v>Terminado (no se liquida)</v>
      </c>
      <c r="X466" s="57"/>
      <c r="Y466" s="57" t="s">
        <v>6187</v>
      </c>
      <c r="Z466" s="77" t="s">
        <v>6247</v>
      </c>
      <c r="AA466" s="57" t="s">
        <v>5694</v>
      </c>
      <c r="AB466" s="61">
        <v>45499</v>
      </c>
      <c r="AC466" s="61">
        <v>45503</v>
      </c>
      <c r="AD466" s="61">
        <v>45594</v>
      </c>
      <c r="AE466" s="61" t="str">
        <f t="shared" si="76"/>
        <v xml:space="preserve">3 meses </v>
      </c>
      <c r="AF466" s="61">
        <v>45594</v>
      </c>
      <c r="AG466" s="61" t="str">
        <f t="shared" si="73"/>
        <v/>
      </c>
      <c r="AH466" s="61">
        <v>45594</v>
      </c>
      <c r="AI466" s="61" t="str">
        <f t="shared" si="77"/>
        <v xml:space="preserve">3 meses </v>
      </c>
      <c r="AJ466" s="61" t="str">
        <f t="shared" si="78"/>
        <v>Término Ok</v>
      </c>
      <c r="AK466" s="57"/>
      <c r="AL466" s="57"/>
      <c r="AM466" s="56"/>
      <c r="AN466" s="61"/>
    </row>
    <row r="467" spans="1:40">
      <c r="A467" s="56">
        <v>2024</v>
      </c>
      <c r="B467" s="56" t="str">
        <f t="shared" ref="B467:B472" si="79">LEFT(E467,8)</f>
        <v>432-2024</v>
      </c>
      <c r="C467" s="56">
        <v>113045</v>
      </c>
      <c r="D467" s="56" t="s">
        <v>57</v>
      </c>
      <c r="E467" s="57" t="s">
        <v>6250</v>
      </c>
      <c r="F467" s="57" t="s">
        <v>6251</v>
      </c>
      <c r="G467" s="63" t="s">
        <v>5602</v>
      </c>
      <c r="H467" s="57" t="s">
        <v>1168</v>
      </c>
      <c r="I467" s="57" t="s">
        <v>1169</v>
      </c>
      <c r="J467" s="61"/>
      <c r="K467" s="64"/>
      <c r="L467" s="57" t="s">
        <v>5339</v>
      </c>
      <c r="M467" s="56">
        <v>1978</v>
      </c>
      <c r="N467" s="157">
        <v>22344000</v>
      </c>
      <c r="O467" s="64">
        <v>0</v>
      </c>
      <c r="P467" s="64">
        <v>0</v>
      </c>
      <c r="Q467" s="157">
        <f t="shared" si="75"/>
        <v>22344000</v>
      </c>
      <c r="R467" s="64">
        <v>7448000</v>
      </c>
      <c r="S467" s="64"/>
      <c r="T467" s="64"/>
      <c r="U467" s="56">
        <v>1</v>
      </c>
      <c r="V467" s="60" t="s">
        <v>1171</v>
      </c>
      <c r="W467" s="57" t="str">
        <f ca="1">IF(AB467="","En elaboración",IF(AC467="Sin iniciar","Suscrito",IF(AK467="Suspendido",AK467,IF(ISNUMBER(AN467),"Liquidado",IF(ISNUMBER(J467),"Cedido",IF(AN467="No aplica","Terminado (no se liquida)",IF(AJ467="Terminación anticipada",AJ467,IF(AND(AJ467="Terminación anticipada",I467&lt;&gt;"Otro",AN467=""),"Terminado en proceso de liquidación",IF(AND(TODAY()&gt;AH467,I467="Otro",AN467=""),"Terminado en proceso de liquidación",IF(AND(TODAY()&gt;AH467,I467="Orden de compra"),"Terminado (Orden de compra)",IF(TODAY()&gt;AH467,"Terminado (no se liquida)",IF(TODAY()&lt;=AH467,"En ejecución","En elaboración"))))))))))))</f>
        <v>Terminado (no se liquida)</v>
      </c>
      <c r="X467" s="57"/>
      <c r="Y467" s="57" t="s">
        <v>6252</v>
      </c>
      <c r="Z467" s="77" t="s">
        <v>6253</v>
      </c>
      <c r="AA467" s="57" t="s">
        <v>5694</v>
      </c>
      <c r="AB467" s="61">
        <v>45499</v>
      </c>
      <c r="AC467" s="61">
        <v>45503</v>
      </c>
      <c r="AD467" s="61">
        <v>45594</v>
      </c>
      <c r="AE467" s="61" t="str">
        <f t="shared" si="76"/>
        <v xml:space="preserve">3 meses </v>
      </c>
      <c r="AF467" s="61">
        <v>45594</v>
      </c>
      <c r="AG467" s="61" t="str">
        <f t="shared" si="73"/>
        <v/>
      </c>
      <c r="AH467" s="61">
        <v>45594</v>
      </c>
      <c r="AI467" s="61" t="str">
        <f t="shared" si="77"/>
        <v xml:space="preserve">3 meses </v>
      </c>
      <c r="AJ467" s="61" t="str">
        <f t="shared" si="78"/>
        <v>Término Ok</v>
      </c>
      <c r="AK467" s="57"/>
      <c r="AL467" s="57"/>
      <c r="AM467" s="56"/>
      <c r="AN467" s="61"/>
    </row>
    <row r="468" spans="1:40">
      <c r="A468" s="56">
        <v>2024</v>
      </c>
      <c r="B468" s="56" t="str">
        <f t="shared" si="79"/>
        <v>433-2024</v>
      </c>
      <c r="C468" s="56">
        <v>114342</v>
      </c>
      <c r="D468" s="56" t="s">
        <v>57</v>
      </c>
      <c r="E468" s="57" t="s">
        <v>6254</v>
      </c>
      <c r="F468" s="57" t="s">
        <v>6255</v>
      </c>
      <c r="G468" s="63" t="s">
        <v>5602</v>
      </c>
      <c r="H468" s="57" t="s">
        <v>1168</v>
      </c>
      <c r="I468" s="57" t="s">
        <v>1169</v>
      </c>
      <c r="J468" s="61"/>
      <c r="K468" s="64"/>
      <c r="L468" s="57" t="s">
        <v>6256</v>
      </c>
      <c r="M468" s="56">
        <v>1978</v>
      </c>
      <c r="N468" s="157">
        <v>30000000</v>
      </c>
      <c r="O468" s="64">
        <v>0</v>
      </c>
      <c r="P468" s="64">
        <v>0</v>
      </c>
      <c r="Q468" s="157">
        <f t="shared" si="75"/>
        <v>30000000</v>
      </c>
      <c r="R468" s="64">
        <v>10000000</v>
      </c>
      <c r="S468" s="64"/>
      <c r="T468" s="64"/>
      <c r="U468" s="56">
        <v>1</v>
      </c>
      <c r="V468" s="60" t="s">
        <v>1171</v>
      </c>
      <c r="W468" s="57" t="str">
        <f ca="1">IF(AB468="","En elaboración",IF(AC468="Sin iniciar","Suscrito",IF(AK468="Suspendido",AK468,IF(ISNUMBER(AN468),"Liquidado",IF(ISNUMBER(J468),"Cedido",IF(AN468="No aplica","Terminado (no se liquida)",IF(AJ468="Terminación anticipada",AJ468,IF(AND(AJ468="Terminación anticipada",I468&lt;&gt;"Otro",AN468=""),"Terminado en proceso de liquidación",IF(AND(TODAY()&gt;AH468,I468="Otro",AN468=""),"Terminado en proceso de liquidación",IF(AND(TODAY()&gt;AH468,I468="Orden de compra"),"Terminado (Orden de compra)",IF(TODAY()&gt;AH468,"Terminado (no se liquida)",IF(TODAY()&lt;=AH468,"En ejecución","En elaboración"))))))))))))</f>
        <v>Terminado (no se liquida)</v>
      </c>
      <c r="X468" s="57"/>
      <c r="Y468" s="57" t="s">
        <v>6257</v>
      </c>
      <c r="Z468" s="77" t="s">
        <v>6258</v>
      </c>
      <c r="AA468" s="57" t="s">
        <v>5711</v>
      </c>
      <c r="AB468" s="61">
        <v>45505</v>
      </c>
      <c r="AC468" s="61">
        <v>45509</v>
      </c>
      <c r="AD468" s="61">
        <v>45600</v>
      </c>
      <c r="AE468" s="61" t="str">
        <f t="shared" si="76"/>
        <v xml:space="preserve">3 meses </v>
      </c>
      <c r="AF468" s="61">
        <v>45600</v>
      </c>
      <c r="AG468" s="61" t="str">
        <f t="shared" si="73"/>
        <v/>
      </c>
      <c r="AH468" s="61">
        <v>45600</v>
      </c>
      <c r="AI468" s="61" t="str">
        <f t="shared" si="77"/>
        <v xml:space="preserve">3 meses </v>
      </c>
      <c r="AJ468" s="61" t="str">
        <f t="shared" si="78"/>
        <v>Término Ok</v>
      </c>
      <c r="AK468" s="57"/>
      <c r="AL468" s="57"/>
      <c r="AM468" s="56"/>
      <c r="AN468" s="61"/>
    </row>
    <row r="469" spans="1:40">
      <c r="A469" s="56">
        <v>2024</v>
      </c>
      <c r="B469" s="56" t="str">
        <f t="shared" si="79"/>
        <v>434-2024</v>
      </c>
      <c r="C469" s="56">
        <v>113946</v>
      </c>
      <c r="D469" s="56" t="s">
        <v>57</v>
      </c>
      <c r="E469" s="57" t="s">
        <v>6259</v>
      </c>
      <c r="F469" s="57" t="s">
        <v>6260</v>
      </c>
      <c r="G469" s="63" t="s">
        <v>5602</v>
      </c>
      <c r="H469" s="57" t="s">
        <v>1168</v>
      </c>
      <c r="I469" s="57" t="s">
        <v>1169</v>
      </c>
      <c r="J469" s="61"/>
      <c r="K469" s="64"/>
      <c r="L469" s="57" t="s">
        <v>6261</v>
      </c>
      <c r="M469" s="56">
        <v>1979</v>
      </c>
      <c r="N469" s="157">
        <v>21836000</v>
      </c>
      <c r="O469" s="64">
        <v>10736033</v>
      </c>
      <c r="P469" s="64">
        <v>0</v>
      </c>
      <c r="Q469" s="157">
        <f t="shared" si="75"/>
        <v>32572033</v>
      </c>
      <c r="R469" s="64">
        <v>5459000</v>
      </c>
      <c r="S469" s="64"/>
      <c r="T469" s="64"/>
      <c r="U469" s="56">
        <v>5</v>
      </c>
      <c r="V469" s="60" t="s">
        <v>1171</v>
      </c>
      <c r="W469" s="57" t="str">
        <f ca="1">IF(AB469="","En elaboración",IF(AC469="Sin iniciar","Suscrito",IF(AK469="Suspendido",AK469,IF(ISNUMBER(AN469),"Liquidado",IF(ISNUMBER(J469),"Cedido",IF(AN469="No aplica","Terminado (no se liquida)",IF(AJ469="Terminación anticipada",AJ469,IF(AND(AJ469="Terminación anticipada",I469&lt;&gt;"Otro",AN469=""),"Terminado en proceso de liquidación",IF(AND(TODAY()&gt;AH469,I469="Otro",AN469=""),"Terminado en proceso de liquidación",IF(AND(TODAY()&gt;AH469,I469="Orden de compra"),"Terminado (Orden de compra)",IF(TODAY()&gt;AH469,"Terminado (no se liquida)",IF(TODAY()&lt;=AH469,"En ejecución","En elaboración"))))))))))))</f>
        <v>Terminado (no se liquida)</v>
      </c>
      <c r="X469" s="57" t="s">
        <v>6262</v>
      </c>
      <c r="Y469" s="57" t="s">
        <v>6263</v>
      </c>
      <c r="Z469" s="77" t="s">
        <v>6264</v>
      </c>
      <c r="AA469" s="57" t="s">
        <v>6166</v>
      </c>
      <c r="AB469" s="61">
        <v>45505</v>
      </c>
      <c r="AC469" s="61">
        <v>45506</v>
      </c>
      <c r="AD469" s="61">
        <v>45627</v>
      </c>
      <c r="AE469" s="61" t="str">
        <f t="shared" si="76"/>
        <v xml:space="preserve">4 meses </v>
      </c>
      <c r="AF469" s="61">
        <v>45688</v>
      </c>
      <c r="AG469" s="61" t="str">
        <f t="shared" si="73"/>
        <v>1 meses 30 días.</v>
      </c>
      <c r="AH469" s="61">
        <v>45688</v>
      </c>
      <c r="AI469" s="61" t="str">
        <f t="shared" si="77"/>
        <v>5 meses 30 días.</v>
      </c>
      <c r="AJ469" s="61" t="str">
        <f t="shared" si="78"/>
        <v>Término Ok</v>
      </c>
      <c r="AK469" s="57"/>
      <c r="AL469" s="57"/>
      <c r="AM469" s="56"/>
      <c r="AN469" s="61"/>
    </row>
    <row r="470" spans="1:40">
      <c r="A470" s="56">
        <v>2024</v>
      </c>
      <c r="B470" s="56" t="str">
        <f t="shared" si="79"/>
        <v>435-2024</v>
      </c>
      <c r="C470" s="56">
        <v>113045</v>
      </c>
      <c r="D470" s="56" t="s">
        <v>57</v>
      </c>
      <c r="E470" s="57" t="s">
        <v>6265</v>
      </c>
      <c r="F470" s="57" t="s">
        <v>6266</v>
      </c>
      <c r="G470" s="63" t="s">
        <v>5602</v>
      </c>
      <c r="H470" s="57" t="s">
        <v>1168</v>
      </c>
      <c r="I470" s="57" t="s">
        <v>1169</v>
      </c>
      <c r="J470" s="61"/>
      <c r="K470" s="64"/>
      <c r="L470" s="57" t="s">
        <v>6267</v>
      </c>
      <c r="M470" s="56">
        <v>1978</v>
      </c>
      <c r="N470" s="157">
        <v>22344000</v>
      </c>
      <c r="O470" s="64">
        <v>0</v>
      </c>
      <c r="P470" s="64">
        <v>0</v>
      </c>
      <c r="Q470" s="157">
        <f t="shared" si="75"/>
        <v>22344000</v>
      </c>
      <c r="R470" s="64">
        <v>7448000</v>
      </c>
      <c r="S470" s="64"/>
      <c r="T470" s="64"/>
      <c r="U470" s="56">
        <v>1</v>
      </c>
      <c r="V470" s="60" t="s">
        <v>1171</v>
      </c>
      <c r="W470" s="57" t="str">
        <f ca="1">IF(AB470="","En elaboración",IF(AC470="Sin iniciar","Suscrito",IF(AK470="Suspendido",AK470,IF(ISNUMBER(AN470),"Liquidado",IF(ISNUMBER(J470),"Cedido",IF(AN470="No aplica","Terminado (no se liquida)",IF(AJ470="Terminación anticipada",AJ470,IF(AND(AJ470="Terminación anticipada",I470&lt;&gt;"Otro",AN470=""),"Terminado en proceso de liquidación",IF(AND(TODAY()&gt;AH470,I470="Otro",AN470=""),"Terminado en proceso de liquidación",IF(AND(TODAY()&gt;AH470,I470="Orden de compra"),"Terminado (Orden de compra)",IF(TODAY()&gt;AH470,"Terminado (no se liquida)",IF(TODAY()&lt;=AH470,"En ejecución","En elaboración"))))))))))))</f>
        <v>Terminado (no se liquida)</v>
      </c>
      <c r="X470" s="57"/>
      <c r="Y470" s="57" t="s">
        <v>6268</v>
      </c>
      <c r="Z470" s="77" t="s">
        <v>6269</v>
      </c>
      <c r="AA470" s="57" t="s">
        <v>5694</v>
      </c>
      <c r="AB470" s="61">
        <v>45506</v>
      </c>
      <c r="AC470" s="61">
        <v>45509</v>
      </c>
      <c r="AD470" s="61">
        <v>45600</v>
      </c>
      <c r="AE470" s="61" t="str">
        <f t="shared" si="76"/>
        <v xml:space="preserve">3 meses </v>
      </c>
      <c r="AF470" s="61">
        <v>45600</v>
      </c>
      <c r="AG470" s="61" t="str">
        <f t="shared" si="73"/>
        <v/>
      </c>
      <c r="AH470" s="61">
        <v>45600</v>
      </c>
      <c r="AI470" s="61" t="str">
        <f t="shared" si="77"/>
        <v xml:space="preserve">3 meses </v>
      </c>
      <c r="AJ470" s="61" t="str">
        <f t="shared" si="78"/>
        <v>Término Ok</v>
      </c>
      <c r="AK470" s="57"/>
      <c r="AL470" s="57"/>
      <c r="AM470" s="56"/>
      <c r="AN470" s="61"/>
    </row>
    <row r="471" spans="1:40">
      <c r="A471" s="56">
        <v>2024</v>
      </c>
      <c r="B471" s="56" t="str">
        <f t="shared" si="79"/>
        <v>436-2024</v>
      </c>
      <c r="C471" s="56">
        <v>113392</v>
      </c>
      <c r="D471" s="56" t="s">
        <v>57</v>
      </c>
      <c r="E471" s="57" t="s">
        <v>6270</v>
      </c>
      <c r="F471" s="57" t="s">
        <v>6271</v>
      </c>
      <c r="G471" s="63" t="s">
        <v>5602</v>
      </c>
      <c r="H471" s="57" t="s">
        <v>1168</v>
      </c>
      <c r="I471" s="57" t="s">
        <v>1169</v>
      </c>
      <c r="J471" s="61"/>
      <c r="K471" s="64"/>
      <c r="L471" s="57" t="s">
        <v>6272</v>
      </c>
      <c r="M471" s="56">
        <v>1978</v>
      </c>
      <c r="N471" s="157">
        <v>29792000</v>
      </c>
      <c r="O471" s="64">
        <v>14896000</v>
      </c>
      <c r="P471" s="64">
        <v>0</v>
      </c>
      <c r="Q471" s="157">
        <f t="shared" si="75"/>
        <v>44688000</v>
      </c>
      <c r="R471" s="64">
        <v>7448000</v>
      </c>
      <c r="S471" s="64"/>
      <c r="T471" s="64"/>
      <c r="U471" s="56">
        <v>1</v>
      </c>
      <c r="V471" s="64" t="s">
        <v>1171</v>
      </c>
      <c r="W471" s="57" t="str">
        <f ca="1">IF(AB471="","En elaboración",IF(AC471="Sin iniciar","Suscrito",IF(AK471="Suspendido",AK471,IF(ISNUMBER(AN471),"Liquidado",IF(ISNUMBER(J471),"Cedido",IF(AN471="No aplica","Terminado (no se liquida)",IF(AJ471="Terminación anticipada",AJ471,IF(AND(AJ471="Terminación anticipada",I471&lt;&gt;"Otro",AN471=""),"Terminado en proceso de liquidación",IF(AND(TODAY()&gt;AH471,I471="Otro",AN471=""),"Terminado en proceso de liquidación",IF(AND(TODAY()&gt;AH471,I471="Orden de compra"),"Terminado (Orden de compra)",IF(TODAY()&gt;AH471,"Terminado (no se liquida)",IF(TODAY()&lt;=AH471,"En ejecución","En elaboración"))))))))))))</f>
        <v>Terminado (no se liquida)</v>
      </c>
      <c r="X471" s="57" t="s">
        <v>6273</v>
      </c>
      <c r="Y471" s="57" t="s">
        <v>6274</v>
      </c>
      <c r="Z471" s="77" t="s">
        <v>6275</v>
      </c>
      <c r="AA471" s="70" t="s">
        <v>5688</v>
      </c>
      <c r="AB471" s="61">
        <v>45512</v>
      </c>
      <c r="AC471" s="61">
        <v>45518</v>
      </c>
      <c r="AD471" s="61">
        <v>45639</v>
      </c>
      <c r="AE471" s="61" t="str">
        <f t="shared" si="76"/>
        <v xml:space="preserve">4 meses </v>
      </c>
      <c r="AF471" s="61">
        <v>45701</v>
      </c>
      <c r="AG471" s="61" t="str">
        <f t="shared" si="73"/>
        <v xml:space="preserve">2 meses </v>
      </c>
      <c r="AH471" s="61">
        <v>45701</v>
      </c>
      <c r="AI471" s="61" t="str">
        <f t="shared" si="77"/>
        <v xml:space="preserve">6 meses </v>
      </c>
      <c r="AJ471" s="61" t="str">
        <f t="shared" si="78"/>
        <v>Término Ok</v>
      </c>
      <c r="AK471" s="57"/>
      <c r="AL471" s="57"/>
      <c r="AM471" s="56"/>
      <c r="AN471" s="61"/>
    </row>
    <row r="472" spans="1:40">
      <c r="A472" s="56">
        <v>2024</v>
      </c>
      <c r="B472" s="56" t="str">
        <f t="shared" si="79"/>
        <v>437-2024</v>
      </c>
      <c r="C472" s="56">
        <v>114307</v>
      </c>
      <c r="D472" s="56" t="s">
        <v>57</v>
      </c>
      <c r="E472" s="57" t="s">
        <v>6276</v>
      </c>
      <c r="F472" s="57" t="s">
        <v>6277</v>
      </c>
      <c r="G472" s="63" t="s">
        <v>5602</v>
      </c>
      <c r="H472" s="57" t="s">
        <v>1168</v>
      </c>
      <c r="I472" s="57" t="s">
        <v>1169</v>
      </c>
      <c r="J472" s="61">
        <v>45582</v>
      </c>
      <c r="K472" s="64">
        <v>16000000</v>
      </c>
      <c r="L472" s="57" t="s">
        <v>6278</v>
      </c>
      <c r="M472" s="56">
        <v>1978</v>
      </c>
      <c r="N472" s="157">
        <v>40000000</v>
      </c>
      <c r="O472" s="64">
        <v>0</v>
      </c>
      <c r="P472" s="64">
        <v>0</v>
      </c>
      <c r="Q472" s="157">
        <f t="shared" si="75"/>
        <v>40000000</v>
      </c>
      <c r="R472" s="64">
        <v>10000000</v>
      </c>
      <c r="S472" s="64"/>
      <c r="T472" s="64"/>
      <c r="U472" s="56">
        <v>3</v>
      </c>
      <c r="V472" s="60" t="s">
        <v>1171</v>
      </c>
      <c r="W472" s="57" t="str">
        <f ca="1">IF(AB472="","En elaboración",IF(AC472="Sin iniciar","Suscrito",IF(AK472="Suspendido",AK472,IF(ISNUMBER(AN472),"Liquidado",IF(ISNUMBER(J472),"Cedido",IF(AN472="No aplica","Terminado (no se liquida)",IF(AJ472="Terminación anticipada",AJ472,IF(AND(AJ472="Terminación anticipada",I472&lt;&gt;"Otro",AN472=""),"Terminado en proceso de liquidación",IF(AND(TODAY()&gt;AH472,I472="Otro",AN472=""),"Terminado en proceso de liquidación",IF(AND(TODAY()&gt;AH472,I472="Orden de compra"),"Terminado (Orden de compra)",IF(TODAY()&gt;AH472,"Terminado (no se liquida)",IF(TODAY()&lt;=AH472,"En ejecución","En elaboración"))))))))))))</f>
        <v>Cedido</v>
      </c>
      <c r="X472" s="57" t="s">
        <v>6279</v>
      </c>
      <c r="Y472" s="57" t="s">
        <v>6280</v>
      </c>
      <c r="Z472" s="77" t="s">
        <v>6281</v>
      </c>
      <c r="AA472" s="57" t="s">
        <v>5684</v>
      </c>
      <c r="AB472" s="61">
        <v>45505</v>
      </c>
      <c r="AC472" s="61">
        <v>45509</v>
      </c>
      <c r="AD472" s="61">
        <v>45581</v>
      </c>
      <c r="AE472" s="61" t="str">
        <f t="shared" si="76"/>
        <v>2 meses 12 días.</v>
      </c>
      <c r="AF472" s="61">
        <v>45581</v>
      </c>
      <c r="AG472" s="61" t="str">
        <f t="shared" si="73"/>
        <v/>
      </c>
      <c r="AH472" s="61">
        <v>45581</v>
      </c>
      <c r="AI472" s="61" t="str">
        <f t="shared" si="77"/>
        <v>2 meses 12 días.</v>
      </c>
      <c r="AJ472" s="61" t="str">
        <f t="shared" si="78"/>
        <v>Término Ok</v>
      </c>
      <c r="AK472" s="57"/>
      <c r="AL472" s="57"/>
      <c r="AM472" s="56"/>
      <c r="AN472" s="61"/>
    </row>
    <row r="473" spans="1:40">
      <c r="A473" s="56">
        <v>2024</v>
      </c>
      <c r="B473" s="56" t="s">
        <v>6282</v>
      </c>
      <c r="C473" s="56">
        <v>114307</v>
      </c>
      <c r="D473" s="56" t="s">
        <v>57</v>
      </c>
      <c r="E473" s="57" t="s">
        <v>6276</v>
      </c>
      <c r="F473" s="57" t="s">
        <v>6277</v>
      </c>
      <c r="G473" s="63" t="s">
        <v>5602</v>
      </c>
      <c r="H473" s="57" t="s">
        <v>1168</v>
      </c>
      <c r="I473" s="57" t="s">
        <v>1169</v>
      </c>
      <c r="J473" s="61">
        <v>45609</v>
      </c>
      <c r="K473" s="64">
        <v>7333333</v>
      </c>
      <c r="L473" s="57" t="s">
        <v>5197</v>
      </c>
      <c r="M473" s="56">
        <v>1978</v>
      </c>
      <c r="N473" s="157">
        <v>40000000</v>
      </c>
      <c r="O473" s="64">
        <v>0</v>
      </c>
      <c r="P473" s="64">
        <v>0</v>
      </c>
      <c r="Q473" s="157">
        <f t="shared" si="75"/>
        <v>40000000</v>
      </c>
      <c r="R473" s="64">
        <v>10000000</v>
      </c>
      <c r="S473" s="64"/>
      <c r="T473" s="64"/>
      <c r="U473" s="56">
        <v>3</v>
      </c>
      <c r="V473" s="60" t="s">
        <v>1171</v>
      </c>
      <c r="W473" s="57" t="str">
        <f ca="1">IF(AB473="","En elaboración",IF(AC473="Sin iniciar","Suscrito",IF(AK473="Suspendido",AK473,IF(ISNUMBER(AN473),"Liquidado",IF(ISNUMBER(J473),"Cedido",IF(AN473="No aplica","Terminado (no se liquida)",IF(AJ473="Terminación anticipada",AJ473,IF(AND(AJ473="Terminación anticipada",I473&lt;&gt;"Otro",AN473=""),"Terminado en proceso de liquidación",IF(AND(TODAY()&gt;AH473,I473="Otro",AN473=""),"Terminado en proceso de liquidación",IF(AND(TODAY()&gt;AH473,I473="Orden de compra"),"Terminado (Orden de compra)",IF(TODAY()&gt;AH473,"Terminado (no se liquida)",IF(TODAY()&lt;=AH473,"En ejecución","En elaboración"))))))))))))</f>
        <v>Cedido</v>
      </c>
      <c r="X473" s="57" t="s">
        <v>6283</v>
      </c>
      <c r="Y473" s="57" t="s">
        <v>6280</v>
      </c>
      <c r="Z473" s="77" t="s">
        <v>6281</v>
      </c>
      <c r="AA473" s="57" t="s">
        <v>5684</v>
      </c>
      <c r="AB473" s="61">
        <v>45505</v>
      </c>
      <c r="AC473" s="61">
        <v>45582</v>
      </c>
      <c r="AD473" s="61">
        <v>45608</v>
      </c>
      <c r="AE473" s="61" t="str">
        <f t="shared" si="76"/>
        <v>27 días.</v>
      </c>
      <c r="AF473" s="61">
        <v>45608</v>
      </c>
      <c r="AG473" s="61" t="str">
        <f t="shared" si="73"/>
        <v/>
      </c>
      <c r="AH473" s="61">
        <v>45608</v>
      </c>
      <c r="AI473" s="61" t="str">
        <f t="shared" si="77"/>
        <v>27 días.</v>
      </c>
      <c r="AJ473" s="61" t="str">
        <f t="shared" si="78"/>
        <v>Término Ok</v>
      </c>
      <c r="AK473" s="57"/>
      <c r="AL473" s="57"/>
      <c r="AM473" s="56"/>
      <c r="AN473" s="61"/>
    </row>
    <row r="474" spans="1:40">
      <c r="A474" s="56">
        <v>2024</v>
      </c>
      <c r="B474" s="56" t="s">
        <v>6284</v>
      </c>
      <c r="C474" s="56">
        <v>114307</v>
      </c>
      <c r="D474" s="56" t="s">
        <v>57</v>
      </c>
      <c r="E474" s="57" t="s">
        <v>6276</v>
      </c>
      <c r="F474" s="57" t="s">
        <v>6277</v>
      </c>
      <c r="G474" s="63" t="s">
        <v>5602</v>
      </c>
      <c r="H474" s="57" t="s">
        <v>1168</v>
      </c>
      <c r="I474" s="57" t="s">
        <v>1169</v>
      </c>
      <c r="J474" s="61"/>
      <c r="K474" s="64"/>
      <c r="L474" s="57" t="s">
        <v>6285</v>
      </c>
      <c r="M474" s="56">
        <v>1978</v>
      </c>
      <c r="N474" s="157">
        <v>40000000</v>
      </c>
      <c r="O474" s="64">
        <v>20000000</v>
      </c>
      <c r="P474" s="64">
        <v>0</v>
      </c>
      <c r="Q474" s="157">
        <f t="shared" si="75"/>
        <v>60000000</v>
      </c>
      <c r="R474" s="64">
        <v>10000000</v>
      </c>
      <c r="S474" s="64"/>
      <c r="T474" s="64"/>
      <c r="U474" s="56">
        <v>3</v>
      </c>
      <c r="V474" s="60" t="s">
        <v>1171</v>
      </c>
      <c r="W474" s="57" t="str">
        <f ca="1">IF(AB474="","En elaboración",IF(AC474="Sin iniciar","Suscrito",IF(AK474="Suspendido",AK474,IF(ISNUMBER(AN474),"Liquidado",IF(ISNUMBER(J474),"Cedido",IF(AN474="No aplica","Terminado (no se liquida)",IF(AJ474="Terminación anticipada",AJ474,IF(AND(AJ474="Terminación anticipada",I474&lt;&gt;"Otro",AN474=""),"Terminado en proceso de liquidación",IF(AND(TODAY()&gt;AH474,I474="Otro",AN474=""),"Terminado en proceso de liquidación",IF(AND(TODAY()&gt;AH474,I474="Orden de compra"),"Terminado (Orden de compra)",IF(TODAY()&gt;AH474,"Terminado (no se liquida)",IF(TODAY()&lt;=AH474,"En ejecución","En elaboración"))))))))))))</f>
        <v>Terminado (no se liquida)</v>
      </c>
      <c r="X474" s="57" t="s">
        <v>6286</v>
      </c>
      <c r="Y474" s="57" t="s">
        <v>6280</v>
      </c>
      <c r="Z474" s="77" t="s">
        <v>6281</v>
      </c>
      <c r="AA474" s="57" t="s">
        <v>5684</v>
      </c>
      <c r="AB474" s="61">
        <v>45505</v>
      </c>
      <c r="AC474" s="61">
        <v>45609</v>
      </c>
      <c r="AD474" s="61">
        <v>45630</v>
      </c>
      <c r="AE474" s="61" t="str">
        <f t="shared" si="76"/>
        <v>22 días.</v>
      </c>
      <c r="AF474" s="61">
        <v>45692</v>
      </c>
      <c r="AG474" s="61" t="str">
        <f t="shared" si="73"/>
        <v xml:space="preserve">2 meses </v>
      </c>
      <c r="AH474" s="61">
        <v>45692</v>
      </c>
      <c r="AI474" s="61" t="str">
        <f t="shared" si="77"/>
        <v>2 meses 23 días.</v>
      </c>
      <c r="AJ474" s="61" t="str">
        <f t="shared" si="78"/>
        <v>Término Ok</v>
      </c>
      <c r="AK474" s="57"/>
      <c r="AL474" s="57"/>
      <c r="AM474" s="56"/>
      <c r="AN474" s="61"/>
    </row>
    <row r="475" spans="1:40">
      <c r="A475" s="56">
        <v>2024</v>
      </c>
      <c r="B475" s="56" t="str">
        <f t="shared" ref="B475:B485" si="80">LEFT(E475,8)</f>
        <v>438-2024</v>
      </c>
      <c r="C475" s="56">
        <v>114252</v>
      </c>
      <c r="D475" s="56" t="s">
        <v>57</v>
      </c>
      <c r="E475" s="57" t="s">
        <v>6287</v>
      </c>
      <c r="F475" s="57" t="s">
        <v>6288</v>
      </c>
      <c r="G475" s="63" t="s">
        <v>5602</v>
      </c>
      <c r="H475" s="57" t="s">
        <v>1168</v>
      </c>
      <c r="I475" s="57" t="s">
        <v>1169</v>
      </c>
      <c r="J475" s="61"/>
      <c r="K475" s="64"/>
      <c r="L475" s="67" t="s">
        <v>6289</v>
      </c>
      <c r="M475" s="56">
        <v>1979</v>
      </c>
      <c r="N475" s="157">
        <v>40000000</v>
      </c>
      <c r="O475" s="64">
        <v>20000000</v>
      </c>
      <c r="P475" s="64">
        <v>0</v>
      </c>
      <c r="Q475" s="157">
        <f t="shared" si="75"/>
        <v>60000000</v>
      </c>
      <c r="R475" s="64">
        <v>10000000</v>
      </c>
      <c r="S475" s="64"/>
      <c r="T475" s="64"/>
      <c r="U475" s="56">
        <v>5</v>
      </c>
      <c r="V475" s="60" t="s">
        <v>1171</v>
      </c>
      <c r="W475" s="57" t="str">
        <f ca="1">IF(AB475="","En elaboración",IF(AC475="Sin iniciar","Suscrito",IF(AK475="Suspendido",AK475,IF(ISNUMBER(AN475),"Liquidado",IF(ISNUMBER(J475),"Cedido",IF(AN475="No aplica","Terminado (no se liquida)",IF(AJ475="Terminación anticipada",AJ475,IF(AND(AJ475="Terminación anticipada",I475&lt;&gt;"Otro",AN475=""),"Terminado en proceso de liquidación",IF(AND(TODAY()&gt;AH475,I475="Otro",AN475=""),"Terminado en proceso de liquidación",IF(AND(TODAY()&gt;AH475,I475="Orden de compra"),"Terminado (Orden de compra)",IF(TODAY()&gt;AH475,"Terminado (no se liquida)",IF(TODAY()&lt;=AH475,"En ejecución","En elaboración"))))))))))))</f>
        <v>Terminado (no se liquida)</v>
      </c>
      <c r="X475" s="57" t="s">
        <v>6290</v>
      </c>
      <c r="Y475" s="57" t="s">
        <v>6291</v>
      </c>
      <c r="Z475" s="77" t="s">
        <v>6292</v>
      </c>
      <c r="AA475" s="57" t="s">
        <v>6166</v>
      </c>
      <c r="AB475" s="61">
        <v>45505</v>
      </c>
      <c r="AC475" s="61">
        <v>45509</v>
      </c>
      <c r="AD475" s="61">
        <v>45627</v>
      </c>
      <c r="AE475" s="61" t="str">
        <f t="shared" si="76"/>
        <v>3 meses 27 días.</v>
      </c>
      <c r="AF475" s="61">
        <v>45692</v>
      </c>
      <c r="AG475" s="61" t="str">
        <f t="shared" si="73"/>
        <v>2 meses 3 días.</v>
      </c>
      <c r="AH475" s="61">
        <v>45692</v>
      </c>
      <c r="AI475" s="61" t="str">
        <f t="shared" si="77"/>
        <v xml:space="preserve">6 meses </v>
      </c>
      <c r="AJ475" s="61" t="str">
        <f t="shared" si="78"/>
        <v>Término Ok</v>
      </c>
      <c r="AK475" s="57"/>
      <c r="AL475" s="57"/>
      <c r="AM475" s="56"/>
      <c r="AN475" s="61"/>
    </row>
    <row r="476" spans="1:40">
      <c r="A476" s="56">
        <v>2024</v>
      </c>
      <c r="B476" s="56" t="str">
        <f t="shared" si="80"/>
        <v>439-2024</v>
      </c>
      <c r="C476" s="56">
        <v>113478</v>
      </c>
      <c r="D476" s="56" t="s">
        <v>57</v>
      </c>
      <c r="E476" s="57" t="s">
        <v>6293</v>
      </c>
      <c r="F476" s="57" t="s">
        <v>6294</v>
      </c>
      <c r="G476" s="63" t="s">
        <v>5602</v>
      </c>
      <c r="H476" s="57" t="s">
        <v>1168</v>
      </c>
      <c r="I476" s="57" t="s">
        <v>1169</v>
      </c>
      <c r="J476" s="61"/>
      <c r="K476" s="109"/>
      <c r="L476" s="67" t="s">
        <v>6295</v>
      </c>
      <c r="M476" s="56">
        <v>1978</v>
      </c>
      <c r="N476" s="157">
        <v>21836000</v>
      </c>
      <c r="O476" s="64">
        <v>4549167</v>
      </c>
      <c r="P476" s="64">
        <v>0</v>
      </c>
      <c r="Q476" s="157">
        <f t="shared" si="75"/>
        <v>26385167</v>
      </c>
      <c r="R476" s="64">
        <v>5459000</v>
      </c>
      <c r="S476" s="64"/>
      <c r="T476" s="64"/>
      <c r="U476" s="56">
        <v>1</v>
      </c>
      <c r="V476" s="60" t="s">
        <v>1171</v>
      </c>
      <c r="W476" s="57" t="str">
        <f ca="1">IF(AB476="","En elaboración",IF(AC476="Sin iniciar","Suscrito",IF(AK476="Suspendido",AK476,IF(ISNUMBER(AN476),"Liquidado",IF(ISNUMBER(J476),"Cedido",IF(AN476="No aplica","Terminado (no se liquida)",IF(AJ476="Terminación anticipada",AJ476,IF(AND(AJ476="Terminación anticipada",I476&lt;&gt;"Otro",AN476=""),"Terminado en proceso de liquidación",IF(AND(TODAY()&gt;AH476,I476="Otro",AN476=""),"Terminado en proceso de liquidación",IF(AND(TODAY()&gt;AH476,I476="Orden de compra"),"Terminado (Orden de compra)",IF(TODAY()&gt;AH476,"Terminado (no se liquida)",IF(TODAY()&lt;=AH476,"En ejecución","En elaboración"))))))))))))</f>
        <v>Terminado (no se liquida)</v>
      </c>
      <c r="X476" s="57" t="s">
        <v>6296</v>
      </c>
      <c r="Y476" s="57" t="s">
        <v>6297</v>
      </c>
      <c r="Z476" s="77" t="s">
        <v>6298</v>
      </c>
      <c r="AA476" s="70" t="s">
        <v>5704</v>
      </c>
      <c r="AB476" s="61">
        <v>45505</v>
      </c>
      <c r="AC476" s="61">
        <v>45509</v>
      </c>
      <c r="AD476" s="61">
        <v>45630</v>
      </c>
      <c r="AE476" s="61" t="str">
        <f t="shared" si="76"/>
        <v xml:space="preserve">4 meses </v>
      </c>
      <c r="AF476" s="61">
        <v>45655</v>
      </c>
      <c r="AG476" s="61" t="str">
        <f t="shared" si="73"/>
        <v>25 días.</v>
      </c>
      <c r="AH476" s="61">
        <v>45655</v>
      </c>
      <c r="AI476" s="61" t="str">
        <f t="shared" si="77"/>
        <v>4 meses 25 días.</v>
      </c>
      <c r="AJ476" s="61" t="str">
        <f t="shared" si="78"/>
        <v>Término Ok</v>
      </c>
      <c r="AK476" s="57"/>
      <c r="AL476" s="57"/>
      <c r="AM476" s="56"/>
      <c r="AN476" s="61"/>
    </row>
    <row r="477" spans="1:40">
      <c r="A477" s="56">
        <v>2024</v>
      </c>
      <c r="B477" s="56" t="str">
        <f t="shared" si="80"/>
        <v>440-2024</v>
      </c>
      <c r="C477" s="56">
        <v>114245</v>
      </c>
      <c r="D477" s="56" t="s">
        <v>57</v>
      </c>
      <c r="E477" s="57" t="s">
        <v>6299</v>
      </c>
      <c r="F477" s="57" t="s">
        <v>6300</v>
      </c>
      <c r="G477" s="63" t="s">
        <v>5602</v>
      </c>
      <c r="H477" s="57" t="s">
        <v>1168</v>
      </c>
      <c r="I477" s="57" t="s">
        <v>1169</v>
      </c>
      <c r="J477" s="61"/>
      <c r="K477" s="109"/>
      <c r="L477" s="67" t="s">
        <v>6301</v>
      </c>
      <c r="M477" s="56">
        <v>1978</v>
      </c>
      <c r="N477" s="157">
        <v>40000000</v>
      </c>
      <c r="O477" s="64">
        <v>0</v>
      </c>
      <c r="P477" s="64">
        <v>0</v>
      </c>
      <c r="Q477" s="157">
        <f t="shared" si="75"/>
        <v>40000000</v>
      </c>
      <c r="R477" s="64">
        <v>10000000</v>
      </c>
      <c r="S477" s="64"/>
      <c r="T477" s="64"/>
      <c r="U477" s="56">
        <v>1</v>
      </c>
      <c r="V477" s="60" t="s">
        <v>1171</v>
      </c>
      <c r="W477" s="57" t="str">
        <f ca="1">IF(AB477="","En elaboración",IF(AC477="Sin iniciar","Suscrito",IF(AK477="Suspendido",AK477,IF(ISNUMBER(AN477),"Liquidado",IF(ISNUMBER(J477),"Cedido",IF(AN477="No aplica","Terminado (no se liquida)",IF(AJ477="Terminación anticipada",AJ477,IF(AND(AJ477="Terminación anticipada",I477&lt;&gt;"Otro",AN477=""),"Terminado en proceso de liquidación",IF(AND(TODAY()&gt;AH477,I477="Otro",AN477=""),"Terminado en proceso de liquidación",IF(AND(TODAY()&gt;AH477,I477="Orden de compra"),"Terminado (Orden de compra)",IF(TODAY()&gt;AH477,"Terminado (no se liquida)",IF(TODAY()&lt;=AH477,"En ejecución","En elaboración"))))))))))))</f>
        <v>Terminación Anticipada</v>
      </c>
      <c r="X477" s="57" t="s">
        <v>6302</v>
      </c>
      <c r="Y477" s="57" t="s">
        <v>6303</v>
      </c>
      <c r="Z477" s="77" t="s">
        <v>6304</v>
      </c>
      <c r="AA477" s="57" t="s">
        <v>5879</v>
      </c>
      <c r="AB477" s="61">
        <v>45506</v>
      </c>
      <c r="AC477" s="61">
        <v>45512</v>
      </c>
      <c r="AD477" s="61">
        <v>45633</v>
      </c>
      <c r="AE477" s="61" t="str">
        <f t="shared" si="76"/>
        <v xml:space="preserve">4 meses </v>
      </c>
      <c r="AF477" s="61">
        <v>45633</v>
      </c>
      <c r="AG477" s="61" t="str">
        <f t="shared" si="73"/>
        <v/>
      </c>
      <c r="AH477" s="61">
        <v>45608</v>
      </c>
      <c r="AI477" s="61" t="str">
        <f t="shared" si="77"/>
        <v>3 meses 5 días.</v>
      </c>
      <c r="AJ477" s="61" t="str">
        <f t="shared" si="78"/>
        <v>Terminación Anticipada</v>
      </c>
      <c r="AK477" s="57"/>
      <c r="AL477" s="57"/>
      <c r="AM477" s="56"/>
      <c r="AN477" s="61"/>
    </row>
    <row r="478" spans="1:40">
      <c r="A478" s="56">
        <v>2024</v>
      </c>
      <c r="B478" s="56" t="str">
        <f t="shared" si="80"/>
        <v>441-2024</v>
      </c>
      <c r="C478" s="56">
        <v>113787</v>
      </c>
      <c r="D478" s="56" t="s">
        <v>57</v>
      </c>
      <c r="E478" s="57" t="s">
        <v>6305</v>
      </c>
      <c r="F478" s="57" t="s">
        <v>6306</v>
      </c>
      <c r="G478" s="63" t="s">
        <v>5602</v>
      </c>
      <c r="H478" s="57" t="s">
        <v>1168</v>
      </c>
      <c r="I478" s="57" t="s">
        <v>1169</v>
      </c>
      <c r="J478" s="61"/>
      <c r="K478" s="109"/>
      <c r="L478" s="67" t="s">
        <v>6307</v>
      </c>
      <c r="M478" s="56">
        <v>1979</v>
      </c>
      <c r="N478" s="157">
        <v>40000000</v>
      </c>
      <c r="O478" s="64">
        <v>20000000</v>
      </c>
      <c r="P478" s="64">
        <v>0</v>
      </c>
      <c r="Q478" s="157">
        <f t="shared" si="75"/>
        <v>60000000</v>
      </c>
      <c r="R478" s="64">
        <v>10000000</v>
      </c>
      <c r="S478" s="64"/>
      <c r="T478" s="64"/>
      <c r="U478" s="56">
        <v>5</v>
      </c>
      <c r="V478" s="60" t="s">
        <v>1171</v>
      </c>
      <c r="W478" s="57" t="str">
        <f ca="1">IF(AB478="","En elaboración",IF(AC478="Sin iniciar","Suscrito",IF(AK478="Suspendido",AK478,IF(ISNUMBER(AN478),"Liquidado",IF(ISNUMBER(J478),"Cedido",IF(AN478="No aplica","Terminado (no se liquida)",IF(AJ478="Terminación anticipada",AJ478,IF(AND(AJ478="Terminación anticipada",I478&lt;&gt;"Otro",AN478=""),"Terminado en proceso de liquidación",IF(AND(TODAY()&gt;AH478,I478="Otro",AN478=""),"Terminado en proceso de liquidación",IF(AND(TODAY()&gt;AH478,I478="Orden de compra"),"Terminado (Orden de compra)",IF(TODAY()&gt;AH478,"Terminado (no se liquida)",IF(TODAY()&lt;=AH478,"En ejecución","En elaboración"))))))))))))</f>
        <v>Terminado (no se liquida)</v>
      </c>
      <c r="X478" s="57" t="s">
        <v>6308</v>
      </c>
      <c r="Y478" s="57" t="s">
        <v>6309</v>
      </c>
      <c r="Z478" s="77" t="s">
        <v>6310</v>
      </c>
      <c r="AA478" s="57" t="s">
        <v>5666</v>
      </c>
      <c r="AB478" s="61">
        <v>45506</v>
      </c>
      <c r="AC478" s="61">
        <v>45509</v>
      </c>
      <c r="AD478" s="61">
        <v>45630</v>
      </c>
      <c r="AE478" s="61" t="str">
        <f t="shared" si="76"/>
        <v xml:space="preserve">4 meses </v>
      </c>
      <c r="AF478" s="61">
        <v>45692</v>
      </c>
      <c r="AG478" s="61" t="str">
        <f t="shared" si="73"/>
        <v xml:space="preserve">2 meses </v>
      </c>
      <c r="AH478" s="61">
        <v>45692</v>
      </c>
      <c r="AI478" s="61">
        <v>352</v>
      </c>
      <c r="AJ478" s="61" t="str">
        <f t="shared" si="78"/>
        <v>Término Ok</v>
      </c>
      <c r="AK478" s="57"/>
      <c r="AL478" s="57"/>
      <c r="AM478" s="56"/>
      <c r="AN478" s="61"/>
    </row>
    <row r="479" spans="1:40">
      <c r="A479" s="56">
        <v>2024</v>
      </c>
      <c r="B479" s="56" t="str">
        <f t="shared" si="80"/>
        <v>442-2024</v>
      </c>
      <c r="C479" s="56">
        <v>114250</v>
      </c>
      <c r="D479" s="56" t="s">
        <v>57</v>
      </c>
      <c r="E479" s="57" t="s">
        <v>6311</v>
      </c>
      <c r="F479" s="57" t="s">
        <v>6312</v>
      </c>
      <c r="G479" s="63" t="s">
        <v>5602</v>
      </c>
      <c r="H479" s="57" t="s">
        <v>1168</v>
      </c>
      <c r="I479" s="57" t="s">
        <v>1169</v>
      </c>
      <c r="J479" s="61"/>
      <c r="K479" s="109"/>
      <c r="L479" s="67" t="s">
        <v>6313</v>
      </c>
      <c r="M479" s="56">
        <v>1966</v>
      </c>
      <c r="N479" s="157">
        <v>40000000</v>
      </c>
      <c r="O479" s="64">
        <v>20000000</v>
      </c>
      <c r="P479" s="64">
        <v>0</v>
      </c>
      <c r="Q479" s="157">
        <f t="shared" si="75"/>
        <v>60000000</v>
      </c>
      <c r="R479" s="64">
        <v>10000000</v>
      </c>
      <c r="S479" s="64"/>
      <c r="T479" s="64"/>
      <c r="U479" s="56">
        <v>1</v>
      </c>
      <c r="V479" s="60" t="s">
        <v>1171</v>
      </c>
      <c r="W479" s="57" t="str">
        <f ca="1">IF(AB479="","En elaboración",IF(AC479="Sin iniciar","Suscrito",IF(AK479="Suspendido",AK479,IF(ISNUMBER(AN479),"Liquidado",IF(ISNUMBER(J479),"Cedido",IF(AN479="No aplica","Terminado (no se liquida)",IF(AJ479="Terminación anticipada",AJ479,IF(AND(AJ479="Terminación anticipada",I479&lt;&gt;"Otro",AN479=""),"Terminado en proceso de liquidación",IF(AND(TODAY()&gt;AH479,I479="Otro",AN479=""),"Terminado en proceso de liquidación",IF(AND(TODAY()&gt;AH479,I479="Orden de compra"),"Terminado (Orden de compra)",IF(TODAY()&gt;AH479,"Terminado (no se liquida)",IF(TODAY()&lt;=AH479,"En ejecución","En elaboración"))))))))))))</f>
        <v>Terminado (no se liquida)</v>
      </c>
      <c r="X479" s="57" t="s">
        <v>6314</v>
      </c>
      <c r="Y479" s="57" t="s">
        <v>6315</v>
      </c>
      <c r="Z479" s="77" t="s">
        <v>6316</v>
      </c>
      <c r="AA479" s="57" t="s">
        <v>6317</v>
      </c>
      <c r="AB479" s="61">
        <v>45506</v>
      </c>
      <c r="AC479" s="61">
        <v>45513</v>
      </c>
      <c r="AD479" s="61">
        <v>45634</v>
      </c>
      <c r="AE479" s="61" t="str">
        <f t="shared" si="76"/>
        <v xml:space="preserve">4 meses </v>
      </c>
      <c r="AF479" s="61">
        <v>45696</v>
      </c>
      <c r="AG479" s="61" t="str">
        <f t="shared" si="73"/>
        <v xml:space="preserve">2 meses </v>
      </c>
      <c r="AH479" s="61">
        <v>45696</v>
      </c>
      <c r="AI479" s="61" t="str">
        <f t="shared" ref="AI479:AI508" si="81">IF(AC479="Sin iniciar","",IF(DATEDIF(AC479,AH479+1-AM479,"y")=0,"",DATEDIF(AC479,AH479+1-AM479,"y")&amp;" años ")&amp;IF(DATEDIF(AC479,AH479+1-AM479,"ym")=0,"",DATEDIF(AC479,AH479+1-AM479,"ym")&amp;" meses ")&amp;IF(DATEDIF(AC479,AH479+1-AM479,"md")=0,"",DATEDIF(AC479,AH479+1-AM479,"md")&amp;" días."))</f>
        <v xml:space="preserve">6 meses </v>
      </c>
      <c r="AJ479" s="61" t="str">
        <f t="shared" si="78"/>
        <v>Término Ok</v>
      </c>
      <c r="AK479" s="57"/>
      <c r="AL479" s="57"/>
      <c r="AM479" s="56"/>
      <c r="AN479" s="61"/>
    </row>
    <row r="480" spans="1:40">
      <c r="A480" s="56">
        <v>2024</v>
      </c>
      <c r="B480" s="56" t="str">
        <f t="shared" si="80"/>
        <v>443-2024</v>
      </c>
      <c r="C480" s="56">
        <v>113657</v>
      </c>
      <c r="D480" s="56" t="s">
        <v>57</v>
      </c>
      <c r="E480" s="57" t="s">
        <v>6318</v>
      </c>
      <c r="F480" s="57" t="s">
        <v>6319</v>
      </c>
      <c r="G480" s="63" t="s">
        <v>5602</v>
      </c>
      <c r="H480" s="57" t="s">
        <v>1168</v>
      </c>
      <c r="I480" s="57" t="s">
        <v>6320</v>
      </c>
      <c r="J480" s="61"/>
      <c r="K480" s="109"/>
      <c r="L480" s="67" t="s">
        <v>6321</v>
      </c>
      <c r="M480" s="56">
        <v>1978</v>
      </c>
      <c r="N480" s="157">
        <v>29792000</v>
      </c>
      <c r="O480" s="64">
        <v>14896000</v>
      </c>
      <c r="P480" s="64">
        <v>0</v>
      </c>
      <c r="Q480" s="157">
        <f t="shared" si="75"/>
        <v>44688000</v>
      </c>
      <c r="R480" s="64">
        <v>7448000</v>
      </c>
      <c r="S480" s="64"/>
      <c r="T480" s="64"/>
      <c r="U480" s="56">
        <v>1</v>
      </c>
      <c r="V480" s="60" t="s">
        <v>1171</v>
      </c>
      <c r="W480" s="57" t="str">
        <f ca="1">IF(AB480="","En elaboración",IF(AC480="Sin iniciar","Suscrito",IF(AK480="Suspendido",AK480,IF(ISNUMBER(AN480),"Liquidado",IF(ISNUMBER(J480),"Cedido",IF(AN480="No aplica","Terminado (no se liquida)",IF(AJ480="Terminación anticipada",AJ480,IF(AND(AJ480="Terminación anticipada",I480&lt;&gt;"Otro",AN480=""),"Terminado en proceso de liquidación",IF(AND(TODAY()&gt;AH480,I480="Otro",AN480=""),"Terminado en proceso de liquidación",IF(AND(TODAY()&gt;AH480,I480="Orden de compra"),"Terminado (Orden de compra)",IF(TODAY()&gt;AH480,"Terminado (no se liquida)",IF(TODAY()&lt;=AH480,"En ejecución","En elaboración"))))))))))))</f>
        <v>Terminado (no se liquida)</v>
      </c>
      <c r="X480" s="57" t="s">
        <v>6322</v>
      </c>
      <c r="Y480" s="57" t="s">
        <v>6323</v>
      </c>
      <c r="Z480" s="77" t="s">
        <v>6324</v>
      </c>
      <c r="AA480" s="70" t="s">
        <v>5711</v>
      </c>
      <c r="AB480" s="61">
        <v>45516</v>
      </c>
      <c r="AC480" s="61">
        <v>45517</v>
      </c>
      <c r="AD480" s="61">
        <v>45638</v>
      </c>
      <c r="AE480" s="61" t="str">
        <f t="shared" si="76"/>
        <v xml:space="preserve">4 meses </v>
      </c>
      <c r="AF480" s="61">
        <v>45700</v>
      </c>
      <c r="AG480" s="61" t="str">
        <f t="shared" si="73"/>
        <v xml:space="preserve">2 meses </v>
      </c>
      <c r="AH480" s="61">
        <v>45700</v>
      </c>
      <c r="AI480" s="61" t="str">
        <f t="shared" si="81"/>
        <v xml:space="preserve">6 meses </v>
      </c>
      <c r="AJ480" s="61" t="str">
        <f t="shared" si="78"/>
        <v>Término Ok</v>
      </c>
      <c r="AK480" s="57"/>
      <c r="AL480" s="57"/>
      <c r="AM480" s="56"/>
      <c r="AN480" s="61"/>
    </row>
    <row r="481" spans="1:40">
      <c r="A481" s="56">
        <v>2024</v>
      </c>
      <c r="B481" s="56" t="str">
        <f t="shared" si="80"/>
        <v>444-2024</v>
      </c>
      <c r="C481" s="56">
        <v>113797</v>
      </c>
      <c r="D481" s="56" t="s">
        <v>57</v>
      </c>
      <c r="E481" s="57" t="s">
        <v>6325</v>
      </c>
      <c r="F481" s="57" t="s">
        <v>6326</v>
      </c>
      <c r="G481" s="63" t="s">
        <v>5602</v>
      </c>
      <c r="H481" s="57" t="s">
        <v>1168</v>
      </c>
      <c r="I481" s="57" t="s">
        <v>1211</v>
      </c>
      <c r="J481" s="61"/>
      <c r="K481" s="109"/>
      <c r="L481" s="67" t="s">
        <v>5205</v>
      </c>
      <c r="M481" s="56">
        <v>1978</v>
      </c>
      <c r="N481" s="157">
        <v>19052000</v>
      </c>
      <c r="O481" s="64">
        <v>9208467</v>
      </c>
      <c r="P481" s="64">
        <v>0</v>
      </c>
      <c r="Q481" s="157">
        <f t="shared" si="75"/>
        <v>28260467</v>
      </c>
      <c r="R481" s="64">
        <v>4763000</v>
      </c>
      <c r="S481" s="64"/>
      <c r="T481" s="64"/>
      <c r="U481" s="56">
        <v>1</v>
      </c>
      <c r="V481" s="60" t="s">
        <v>1171</v>
      </c>
      <c r="W481" s="57" t="str">
        <f ca="1">IF(AB481="","En elaboración",IF(AC481="Sin iniciar","Suscrito",IF(AK481="Suspendido",AK481,IF(ISNUMBER(AN481),"Liquidado",IF(ISNUMBER(J481),"Cedido",IF(AN481="No aplica","Terminado (no se liquida)",IF(AJ481="Terminación anticipada",AJ481,IF(AND(AJ481="Terminación anticipada",I481&lt;&gt;"Otro",AN481=""),"Terminado en proceso de liquidación",IF(AND(TODAY()&gt;AH481,I481="Otro",AN481=""),"Terminado en proceso de liquidación",IF(AND(TODAY()&gt;AH481,I481="Orden de compra"),"Terminado (Orden de compra)",IF(TODAY()&gt;AH481,"Terminado (no se liquida)",IF(TODAY()&lt;=AH481,"En ejecución","En elaboración"))))))))))))</f>
        <v>Terminado (no se liquida)</v>
      </c>
      <c r="X481" s="57" t="s">
        <v>6327</v>
      </c>
      <c r="Y481" s="57" t="s">
        <v>6328</v>
      </c>
      <c r="Z481" s="77" t="s">
        <v>6329</v>
      </c>
      <c r="AA481" s="57" t="s">
        <v>5684</v>
      </c>
      <c r="AB481" s="61">
        <v>45506</v>
      </c>
      <c r="AC481" s="61">
        <v>45512</v>
      </c>
      <c r="AD481" s="61">
        <v>45630</v>
      </c>
      <c r="AE481" s="61" t="str">
        <f t="shared" si="76"/>
        <v>3 meses 27 días.</v>
      </c>
      <c r="AF481" s="61">
        <v>45693</v>
      </c>
      <c r="AG481" s="61" t="str">
        <f t="shared" si="73"/>
        <v>2 meses 1 días.</v>
      </c>
      <c r="AH481" s="61">
        <v>45693</v>
      </c>
      <c r="AI481" s="61" t="str">
        <f t="shared" si="81"/>
        <v>5 meses 29 días.</v>
      </c>
      <c r="AJ481" s="61" t="str">
        <f t="shared" si="78"/>
        <v>Término Ok</v>
      </c>
      <c r="AK481" s="57"/>
      <c r="AL481" s="57"/>
      <c r="AM481" s="56"/>
      <c r="AN481" s="61"/>
    </row>
    <row r="482" spans="1:40">
      <c r="A482" s="56">
        <v>2024</v>
      </c>
      <c r="B482" s="56" t="str">
        <f t="shared" si="80"/>
        <v>445-2024</v>
      </c>
      <c r="C482" s="56">
        <v>111640</v>
      </c>
      <c r="D482" s="56" t="s">
        <v>57</v>
      </c>
      <c r="E482" s="57" t="s">
        <v>6330</v>
      </c>
      <c r="F482" s="57" t="s">
        <v>6331</v>
      </c>
      <c r="G482" s="63"/>
      <c r="H482" s="57" t="s">
        <v>127</v>
      </c>
      <c r="I482" s="57" t="s">
        <v>62</v>
      </c>
      <c r="J482" s="61"/>
      <c r="K482" s="109"/>
      <c r="L482" s="67" t="s">
        <v>6332</v>
      </c>
      <c r="M482" s="56" t="s">
        <v>66</v>
      </c>
      <c r="N482" s="157">
        <v>55000000</v>
      </c>
      <c r="O482" s="64">
        <v>0</v>
      </c>
      <c r="P482" s="64">
        <v>0</v>
      </c>
      <c r="Q482" s="157">
        <f t="shared" si="75"/>
        <v>55000000</v>
      </c>
      <c r="R482" s="64">
        <v>0</v>
      </c>
      <c r="S482" s="64"/>
      <c r="T482" s="64"/>
      <c r="U482" s="56" t="s">
        <v>77</v>
      </c>
      <c r="V482" s="60" t="s">
        <v>85</v>
      </c>
      <c r="W482" s="57" t="str">
        <f ca="1">IF(AB482="","En elaboración",IF(AC482="Sin iniciar","Suscrito",IF(AK482="Suspendido",AK482,IF(ISNUMBER(AN482),"Liquidado",IF(ISNUMBER(J482),"Cedido",IF(AN482="No aplica","Terminado (no se liquida)",IF(AJ482="Terminación anticipada",AJ482,IF(AND(AJ482="Terminación anticipada",I482&lt;&gt;"Otro",AN482=""),"Terminado en proceso de liquidación",IF(AND(TODAY()&gt;AH482,I482="Otro",AN482=""),"Terminado en proceso de liquidación",IF(AND(TODAY()&gt;AH482,I482="Orden de compra"),"Terminado (Orden de compra)",IF(TODAY()&gt;AH482,"Terminado (no se liquida)",IF(TODAY()&lt;=AH482,"En ejecución","En elaboración"))))))))))))</f>
        <v>Terminado en proceso de liquidación</v>
      </c>
      <c r="X482" s="57"/>
      <c r="Y482" s="57" t="s">
        <v>6333</v>
      </c>
      <c r="Z482" s="57" t="s">
        <v>6334</v>
      </c>
      <c r="AA482" s="57" t="s">
        <v>5680</v>
      </c>
      <c r="AB482" s="61">
        <v>45513</v>
      </c>
      <c r="AC482" s="61">
        <v>45530</v>
      </c>
      <c r="AD482" s="61">
        <v>45833</v>
      </c>
      <c r="AE482" s="61" t="str">
        <f t="shared" si="76"/>
        <v xml:space="preserve">10 meses </v>
      </c>
      <c r="AF482" s="61">
        <v>45833</v>
      </c>
      <c r="AG482" s="61" t="str">
        <f t="shared" si="73"/>
        <v/>
      </c>
      <c r="AH482" s="61">
        <v>45833</v>
      </c>
      <c r="AI482" s="61" t="str">
        <f t="shared" si="81"/>
        <v xml:space="preserve">10 meses </v>
      </c>
      <c r="AJ482" s="61" t="str">
        <f t="shared" si="78"/>
        <v>Término Ok</v>
      </c>
      <c r="AK482" s="57"/>
      <c r="AL482" s="57"/>
      <c r="AM482" s="56"/>
      <c r="AN482" s="61"/>
    </row>
    <row r="483" spans="1:40">
      <c r="A483" s="56">
        <v>2024</v>
      </c>
      <c r="B483" s="56" t="str">
        <f t="shared" si="80"/>
        <v>446-2024</v>
      </c>
      <c r="C483" s="56">
        <v>114302</v>
      </c>
      <c r="D483" s="56" t="s">
        <v>57</v>
      </c>
      <c r="E483" s="57" t="s">
        <v>6335</v>
      </c>
      <c r="F483" s="57" t="s">
        <v>6336</v>
      </c>
      <c r="G483" s="63" t="s">
        <v>5602</v>
      </c>
      <c r="H483" s="57" t="s">
        <v>1168</v>
      </c>
      <c r="I483" s="57" t="s">
        <v>1211</v>
      </c>
      <c r="J483" s="61"/>
      <c r="K483" s="109"/>
      <c r="L483" s="67" t="s">
        <v>3855</v>
      </c>
      <c r="M483" s="56">
        <v>1978</v>
      </c>
      <c r="N483" s="157">
        <v>19052000</v>
      </c>
      <c r="O483" s="64">
        <v>9526000</v>
      </c>
      <c r="P483" s="64">
        <v>0</v>
      </c>
      <c r="Q483" s="157">
        <f t="shared" si="75"/>
        <v>28578000</v>
      </c>
      <c r="R483" s="64">
        <v>4763000</v>
      </c>
      <c r="S483" s="64"/>
      <c r="T483" s="64"/>
      <c r="U483" s="56">
        <v>1</v>
      </c>
      <c r="V483" s="60" t="s">
        <v>1171</v>
      </c>
      <c r="W483" s="57" t="str">
        <f ca="1">IF(AB483="","En elaboración",IF(AC483="Sin iniciar","Suscrito",IF(AK483="Suspendido",AK483,IF(ISNUMBER(AN483),"Liquidado",IF(ISNUMBER(J483),"Cedido",IF(AN483="No aplica","Terminado (no se liquida)",IF(AJ483="Terminación anticipada",AJ483,IF(AND(AJ483="Terminación anticipada",I483&lt;&gt;"Otro",AN483=""),"Terminado en proceso de liquidación",IF(AND(TODAY()&gt;AH483,I483="Otro",AN483=""),"Terminado en proceso de liquidación",IF(AND(TODAY()&gt;AH483,I483="Orden de compra"),"Terminado (Orden de compra)",IF(TODAY()&gt;AH483,"Terminado (no se liquida)",IF(TODAY()&lt;=AH483,"En ejecución","En elaboración"))))))))))))</f>
        <v>Terminado (no se liquida)</v>
      </c>
      <c r="X483" s="57" t="s">
        <v>6337</v>
      </c>
      <c r="Y483" s="57" t="s">
        <v>6338</v>
      </c>
      <c r="Z483" s="77" t="s">
        <v>6339</v>
      </c>
      <c r="AA483" s="57" t="s">
        <v>5694</v>
      </c>
      <c r="AB483" s="61">
        <v>45513</v>
      </c>
      <c r="AC483" s="61">
        <v>45517</v>
      </c>
      <c r="AD483" s="61">
        <v>45638</v>
      </c>
      <c r="AE483" s="61" t="str">
        <f t="shared" si="76"/>
        <v xml:space="preserve">4 meses </v>
      </c>
      <c r="AF483" s="61">
        <v>45700</v>
      </c>
      <c r="AG483" s="61" t="str">
        <f t="shared" si="73"/>
        <v xml:space="preserve">2 meses </v>
      </c>
      <c r="AH483" s="61">
        <v>45700</v>
      </c>
      <c r="AI483" s="61" t="str">
        <f t="shared" si="81"/>
        <v xml:space="preserve">6 meses </v>
      </c>
      <c r="AJ483" s="61" t="str">
        <f t="shared" si="78"/>
        <v>Término Ok</v>
      </c>
      <c r="AK483" s="57"/>
      <c r="AL483" s="57"/>
      <c r="AM483" s="56"/>
      <c r="AN483" s="61"/>
    </row>
    <row r="484" spans="1:40">
      <c r="A484" s="56">
        <v>2024</v>
      </c>
      <c r="B484" s="56" t="str">
        <f t="shared" si="80"/>
        <v>447-2024</v>
      </c>
      <c r="C484" s="56">
        <v>114255</v>
      </c>
      <c r="D484" s="56" t="s">
        <v>57</v>
      </c>
      <c r="E484" s="57" t="s">
        <v>6340</v>
      </c>
      <c r="F484" s="57" t="s">
        <v>6341</v>
      </c>
      <c r="G484" s="63" t="s">
        <v>5602</v>
      </c>
      <c r="H484" s="57" t="s">
        <v>1168</v>
      </c>
      <c r="I484" s="57" t="s">
        <v>1169</v>
      </c>
      <c r="J484" s="61"/>
      <c r="K484" s="64"/>
      <c r="L484" s="67" t="s">
        <v>6342</v>
      </c>
      <c r="M484" s="56">
        <v>1978</v>
      </c>
      <c r="N484" s="157">
        <v>40000000</v>
      </c>
      <c r="O484" s="64">
        <v>20000000</v>
      </c>
      <c r="P484" s="64">
        <v>0</v>
      </c>
      <c r="Q484" s="157">
        <f t="shared" si="75"/>
        <v>60000000</v>
      </c>
      <c r="R484" s="64">
        <v>10000000</v>
      </c>
      <c r="S484" s="64"/>
      <c r="T484" s="64"/>
      <c r="U484" s="56">
        <v>1</v>
      </c>
      <c r="V484" s="60" t="s">
        <v>1171</v>
      </c>
      <c r="W484" s="57" t="str">
        <f ca="1">IF(AB484="","En elaboración",IF(AC484="Sin iniciar","Suscrito",IF(AK484="Suspendido",AK484,IF(ISNUMBER(AN484),"Liquidado",IF(ISNUMBER(J484),"Cedido",IF(AN484="No aplica","Terminado (no se liquida)",IF(AJ484="Terminación anticipada",AJ484,IF(AND(AJ484="Terminación anticipada",I484&lt;&gt;"Otro",AN484=""),"Terminado en proceso de liquidación",IF(AND(TODAY()&gt;AH484,I484="Otro",AN484=""),"Terminado en proceso de liquidación",IF(AND(TODAY()&gt;AH484,I484="Orden de compra"),"Terminado (Orden de compra)",IF(TODAY()&gt;AH484,"Terminado (no se liquida)",IF(TODAY()&lt;=AH484,"En ejecución","En elaboración"))))))))))))</f>
        <v>Terminado (no se liquida)</v>
      </c>
      <c r="X484" s="57" t="s">
        <v>6343</v>
      </c>
      <c r="Y484" s="57" t="s">
        <v>6344</v>
      </c>
      <c r="Z484" s="77" t="s">
        <v>6345</v>
      </c>
      <c r="AA484" s="57" t="s">
        <v>5960</v>
      </c>
      <c r="AB484" s="61">
        <v>45513</v>
      </c>
      <c r="AC484" s="61">
        <v>45517</v>
      </c>
      <c r="AD484" s="61">
        <v>45638</v>
      </c>
      <c r="AE484" s="61" t="str">
        <f t="shared" si="76"/>
        <v xml:space="preserve">4 meses </v>
      </c>
      <c r="AF484" s="61">
        <v>45700</v>
      </c>
      <c r="AG484" s="61" t="str">
        <f t="shared" si="73"/>
        <v xml:space="preserve">2 meses </v>
      </c>
      <c r="AH484" s="61">
        <v>45700</v>
      </c>
      <c r="AI484" s="61" t="str">
        <f t="shared" si="81"/>
        <v xml:space="preserve">6 meses </v>
      </c>
      <c r="AJ484" s="61" t="str">
        <f t="shared" si="78"/>
        <v>Término Ok</v>
      </c>
      <c r="AK484" s="57"/>
      <c r="AL484" s="57"/>
      <c r="AM484" s="56"/>
      <c r="AN484" s="61"/>
    </row>
    <row r="485" spans="1:40">
      <c r="A485" s="56">
        <v>2024</v>
      </c>
      <c r="B485" s="56" t="str">
        <f t="shared" si="80"/>
        <v>448-2024</v>
      </c>
      <c r="C485" s="56">
        <v>113764</v>
      </c>
      <c r="D485" s="56" t="s">
        <v>57</v>
      </c>
      <c r="E485" s="57" t="s">
        <v>6346</v>
      </c>
      <c r="F485" s="57" t="s">
        <v>6347</v>
      </c>
      <c r="G485" s="63" t="s">
        <v>5602</v>
      </c>
      <c r="H485" s="57" t="s">
        <v>1168</v>
      </c>
      <c r="I485" s="57" t="s">
        <v>1169</v>
      </c>
      <c r="J485" s="61"/>
      <c r="K485" s="64"/>
      <c r="L485" s="67" t="s">
        <v>6348</v>
      </c>
      <c r="M485" s="56">
        <v>1978</v>
      </c>
      <c r="N485" s="157">
        <v>21836000</v>
      </c>
      <c r="O485" s="64">
        <v>10918000</v>
      </c>
      <c r="P485" s="64">
        <v>0</v>
      </c>
      <c r="Q485" s="157">
        <f t="shared" si="75"/>
        <v>32754000</v>
      </c>
      <c r="R485" s="64">
        <v>5459000</v>
      </c>
      <c r="S485" s="64"/>
      <c r="T485" s="64"/>
      <c r="U485" s="56">
        <v>1</v>
      </c>
      <c r="V485" s="60" t="s">
        <v>1171</v>
      </c>
      <c r="W485" s="57" t="str">
        <f ca="1">IF(AB485="","En elaboración",IF(AC485="Sin iniciar","Suscrito",IF(AK485="Suspendido",AK485,IF(ISNUMBER(AN485),"Liquidado",IF(ISNUMBER(J485),"Cedido",IF(AN485="No aplica","Terminado (no se liquida)",IF(AJ485="Terminación anticipada",AJ485,IF(AND(AJ485="Terminación anticipada",I485&lt;&gt;"Otro",AN485=""),"Terminado en proceso de liquidación",IF(AND(TODAY()&gt;AH485,I485="Otro",AN485=""),"Terminado en proceso de liquidación",IF(AND(TODAY()&gt;AH485,I485="Orden de compra"),"Terminado (Orden de compra)",IF(TODAY()&gt;AH485,"Terminado (no se liquida)",IF(TODAY()&lt;=AH485,"En ejecución","En elaboración"))))))))))))</f>
        <v>Terminado (no se liquida)</v>
      </c>
      <c r="X485" s="57" t="s">
        <v>6349</v>
      </c>
      <c r="Y485" s="57" t="s">
        <v>6350</v>
      </c>
      <c r="Z485" s="77" t="s">
        <v>6351</v>
      </c>
      <c r="AA485" s="57" t="s">
        <v>6201</v>
      </c>
      <c r="AB485" s="61">
        <v>45513</v>
      </c>
      <c r="AC485" s="61">
        <v>45517</v>
      </c>
      <c r="AD485" s="61">
        <v>45638</v>
      </c>
      <c r="AE485" s="61" t="str">
        <f t="shared" si="76"/>
        <v xml:space="preserve">4 meses </v>
      </c>
      <c r="AF485" s="61">
        <v>45700</v>
      </c>
      <c r="AG485" s="61" t="str">
        <f t="shared" si="73"/>
        <v xml:space="preserve">2 meses </v>
      </c>
      <c r="AH485" s="61">
        <v>45700</v>
      </c>
      <c r="AI485" s="61" t="str">
        <f t="shared" si="81"/>
        <v xml:space="preserve">6 meses </v>
      </c>
      <c r="AJ485" s="61" t="str">
        <f t="shared" si="78"/>
        <v>Término Ok</v>
      </c>
      <c r="AK485" s="57"/>
      <c r="AL485" s="57"/>
      <c r="AM485" s="56"/>
      <c r="AN485" s="61"/>
    </row>
    <row r="486" spans="1:40">
      <c r="A486" s="56">
        <v>2024</v>
      </c>
      <c r="B486" s="56" t="s">
        <v>6352</v>
      </c>
      <c r="C486" s="56">
        <v>114463</v>
      </c>
      <c r="D486" s="56" t="s">
        <v>57</v>
      </c>
      <c r="E486" s="57" t="s">
        <v>6353</v>
      </c>
      <c r="F486" s="57" t="s">
        <v>6354</v>
      </c>
      <c r="G486" s="63" t="s">
        <v>5602</v>
      </c>
      <c r="H486" s="57" t="s">
        <v>1168</v>
      </c>
      <c r="I486" s="57" t="s">
        <v>1169</v>
      </c>
      <c r="J486" s="61"/>
      <c r="K486" s="64"/>
      <c r="L486" s="67" t="s">
        <v>6355</v>
      </c>
      <c r="M486" s="56">
        <v>1978</v>
      </c>
      <c r="N486" s="157">
        <v>22344000</v>
      </c>
      <c r="O486" s="64">
        <v>11172000</v>
      </c>
      <c r="P486" s="64">
        <v>0</v>
      </c>
      <c r="Q486" s="157">
        <v>22344000</v>
      </c>
      <c r="R486" s="64">
        <v>7488000</v>
      </c>
      <c r="S486" s="64"/>
      <c r="T486" s="64"/>
      <c r="U486" s="56">
        <v>1</v>
      </c>
      <c r="V486" s="60" t="s">
        <v>1171</v>
      </c>
      <c r="W486" s="57" t="str">
        <f ca="1">IF(AB486="","En elaboración",IF(AC486="Sin iniciar","Suscrito",IF(AK486="Suspendido",AK486,IF(ISNUMBER(AN486),"Liquidado",IF(ISNUMBER(J486),"Cedido",IF(AN486="No aplica","Terminado (no se liquida)",IF(AJ486="Terminación anticipada",AJ486,IF(AND(AJ486="Terminación anticipada",I486&lt;&gt;"Otro",AN486=""),"Terminado en proceso de liquidación",IF(AND(TODAY()&gt;AH486,I486="Otro",AN486=""),"Terminado en proceso de liquidación",IF(AND(TODAY()&gt;AH486,I486="Orden de compra"),"Terminado (Orden de compra)",IF(TODAY()&gt;AH486,"Terminado (no se liquida)",IF(TODAY()&lt;=AH486,"En ejecución","En elaboración"))))))))))))</f>
        <v>Terminado (no se liquida)</v>
      </c>
      <c r="X486" s="57" t="s">
        <v>6356</v>
      </c>
      <c r="Y486" s="57" t="s">
        <v>4995</v>
      </c>
      <c r="Z486" s="77" t="s">
        <v>6357</v>
      </c>
      <c r="AA486" s="70" t="s">
        <v>5694</v>
      </c>
      <c r="AB486" s="61">
        <v>45518</v>
      </c>
      <c r="AC486" s="61">
        <v>45519</v>
      </c>
      <c r="AD486" s="61">
        <v>45610</v>
      </c>
      <c r="AE486" s="61" t="str">
        <f t="shared" si="76"/>
        <v xml:space="preserve">3 meses </v>
      </c>
      <c r="AF486" s="61">
        <v>45655</v>
      </c>
      <c r="AG486" s="61" t="str">
        <f t="shared" si="73"/>
        <v>1 meses 15 días.</v>
      </c>
      <c r="AH486" s="61">
        <v>45655</v>
      </c>
      <c r="AI486" s="61" t="str">
        <f t="shared" si="81"/>
        <v>4 meses 15 días.</v>
      </c>
      <c r="AJ486" s="61" t="str">
        <f t="shared" si="78"/>
        <v>Término Ok</v>
      </c>
      <c r="AK486" s="57"/>
      <c r="AL486" s="57"/>
      <c r="AM486" s="56"/>
      <c r="AN486" s="61"/>
    </row>
    <row r="487" spans="1:40">
      <c r="A487" s="56">
        <v>2024</v>
      </c>
      <c r="B487" s="56" t="str">
        <f t="shared" ref="B487:B511" si="82">LEFT(E487,8)</f>
        <v>450-2024</v>
      </c>
      <c r="C487" s="56">
        <v>113796</v>
      </c>
      <c r="D487" s="56" t="s">
        <v>57</v>
      </c>
      <c r="E487" s="57" t="s">
        <v>6358</v>
      </c>
      <c r="F487" s="57" t="s">
        <v>6359</v>
      </c>
      <c r="G487" s="63" t="s">
        <v>5602</v>
      </c>
      <c r="H487" s="57" t="s">
        <v>1168</v>
      </c>
      <c r="I487" s="57" t="s">
        <v>6320</v>
      </c>
      <c r="J487" s="61"/>
      <c r="K487" s="64"/>
      <c r="L487" s="67" t="s">
        <v>6360</v>
      </c>
      <c r="M487" s="56">
        <v>1978</v>
      </c>
      <c r="N487" s="157">
        <v>40000000</v>
      </c>
      <c r="O487" s="64">
        <v>20000000</v>
      </c>
      <c r="P487" s="64">
        <v>0</v>
      </c>
      <c r="Q487" s="157">
        <f t="shared" ref="Q487:Q550" si="83">SUM(N487:P487)</f>
        <v>60000000</v>
      </c>
      <c r="R487" s="64">
        <v>10000000</v>
      </c>
      <c r="S487" s="64"/>
      <c r="T487" s="64"/>
      <c r="U487" s="56">
        <v>5</v>
      </c>
      <c r="V487" s="60" t="s">
        <v>1171</v>
      </c>
      <c r="W487" s="57" t="str">
        <f ca="1">IF(AB487="","En elaboración",IF(AC487="Sin iniciar","Suscrito",IF(AK487="Suspendido",AK487,IF(ISNUMBER(AN487),"Liquidado",IF(ISNUMBER(J487),"Cedido",IF(AN487="No aplica","Terminado (no se liquida)",IF(AJ487="Terminación anticipada",AJ487,IF(AND(AJ487="Terminación anticipada",I487&lt;&gt;"Otro",AN487=""),"Terminado en proceso de liquidación",IF(AND(TODAY()&gt;AH487,I487="Otro",AN487=""),"Terminado en proceso de liquidación",IF(AND(TODAY()&gt;AH487,I487="Orden de compra"),"Terminado (Orden de compra)",IF(TODAY()&gt;AH487,"Terminado (no se liquida)",IF(TODAY()&lt;=AH487,"En ejecución","En elaboración"))))))))))))</f>
        <v>Terminado (no se liquida)</v>
      </c>
      <c r="X487" s="57" t="s">
        <v>6361</v>
      </c>
      <c r="Y487" s="57" t="s">
        <v>6362</v>
      </c>
      <c r="Z487" s="77" t="s">
        <v>6363</v>
      </c>
      <c r="AA487" s="57" t="s">
        <v>5762</v>
      </c>
      <c r="AB487" s="61">
        <v>45516</v>
      </c>
      <c r="AC487" s="61">
        <v>45517</v>
      </c>
      <c r="AD487" s="61">
        <v>45638</v>
      </c>
      <c r="AE487" s="61" t="str">
        <f t="shared" si="76"/>
        <v xml:space="preserve">4 meses </v>
      </c>
      <c r="AF487" s="61">
        <v>45700</v>
      </c>
      <c r="AG487" s="61" t="str">
        <f t="shared" si="73"/>
        <v xml:space="preserve">2 meses </v>
      </c>
      <c r="AH487" s="61">
        <v>45700</v>
      </c>
      <c r="AI487" s="61" t="str">
        <f t="shared" si="81"/>
        <v xml:space="preserve">6 meses </v>
      </c>
      <c r="AJ487" s="61" t="str">
        <f t="shared" si="78"/>
        <v>Término Ok</v>
      </c>
      <c r="AK487" s="57"/>
      <c r="AL487" s="57"/>
      <c r="AM487" s="56"/>
      <c r="AN487" s="61"/>
    </row>
    <row r="488" spans="1:40">
      <c r="A488" s="56">
        <v>2024</v>
      </c>
      <c r="B488" s="56" t="str">
        <f t="shared" si="82"/>
        <v>451-2024</v>
      </c>
      <c r="C488" s="56">
        <v>113764</v>
      </c>
      <c r="D488" s="56" t="s">
        <v>57</v>
      </c>
      <c r="E488" s="57" t="s">
        <v>6364</v>
      </c>
      <c r="F488" s="57" t="s">
        <v>6365</v>
      </c>
      <c r="G488" s="63" t="s">
        <v>5602</v>
      </c>
      <c r="H488" s="57" t="s">
        <v>1168</v>
      </c>
      <c r="I488" s="57" t="s">
        <v>6320</v>
      </c>
      <c r="J488" s="61"/>
      <c r="K488" s="64"/>
      <c r="L488" s="67" t="s">
        <v>6366</v>
      </c>
      <c r="M488" s="56">
        <v>1978</v>
      </c>
      <c r="N488" s="157">
        <v>21836000</v>
      </c>
      <c r="O488" s="64">
        <v>10918000</v>
      </c>
      <c r="P488" s="64">
        <v>0</v>
      </c>
      <c r="Q488" s="157">
        <f t="shared" si="83"/>
        <v>32754000</v>
      </c>
      <c r="R488" s="64">
        <v>5459000</v>
      </c>
      <c r="S488" s="64"/>
      <c r="T488" s="64"/>
      <c r="U488" s="56">
        <v>1</v>
      </c>
      <c r="V488" s="60" t="s">
        <v>1171</v>
      </c>
      <c r="W488" s="57" t="str">
        <f ca="1">IF(AB488="","En elaboración",IF(AC488="Sin iniciar","Suscrito",IF(AK488="Suspendido",AK488,IF(ISNUMBER(AN488),"Liquidado",IF(ISNUMBER(J488),"Cedido",IF(AN488="No aplica","Terminado (no se liquida)",IF(AJ488="Terminación anticipada",AJ488,IF(AND(AJ488="Terminación anticipada",I488&lt;&gt;"Otro",AN488=""),"Terminado en proceso de liquidación",IF(AND(TODAY()&gt;AH488,I488="Otro",AN488=""),"Terminado en proceso de liquidación",IF(AND(TODAY()&gt;AH488,I488="Orden de compra"),"Terminado (Orden de compra)",IF(TODAY()&gt;AH488,"Terminado (no se liquida)",IF(TODAY()&lt;=AH488,"En ejecución","En elaboración"))))))))))))</f>
        <v>Terminado (no se liquida)</v>
      </c>
      <c r="X488" s="57" t="s">
        <v>6367</v>
      </c>
      <c r="Y488" s="57" t="s">
        <v>4916</v>
      </c>
      <c r="Z488" s="77" t="s">
        <v>6368</v>
      </c>
      <c r="AA488" s="57" t="s">
        <v>5694</v>
      </c>
      <c r="AB488" s="61">
        <v>45516</v>
      </c>
      <c r="AC488" s="61">
        <v>45517</v>
      </c>
      <c r="AD488" s="61">
        <v>45638</v>
      </c>
      <c r="AE488" s="61" t="str">
        <f t="shared" si="76"/>
        <v xml:space="preserve">4 meses </v>
      </c>
      <c r="AF488" s="61">
        <v>45700</v>
      </c>
      <c r="AG488" s="61" t="str">
        <f t="shared" si="73"/>
        <v xml:space="preserve">2 meses </v>
      </c>
      <c r="AH488" s="61">
        <v>45700</v>
      </c>
      <c r="AI488" s="61" t="str">
        <f t="shared" si="81"/>
        <v xml:space="preserve">6 meses </v>
      </c>
      <c r="AJ488" s="61" t="str">
        <f t="shared" si="78"/>
        <v>Término Ok</v>
      </c>
      <c r="AK488" s="57"/>
      <c r="AL488" s="57"/>
      <c r="AM488" s="56"/>
      <c r="AN488" s="61"/>
    </row>
    <row r="489" spans="1:40">
      <c r="A489" s="56">
        <v>2024</v>
      </c>
      <c r="B489" s="56" t="str">
        <f t="shared" si="82"/>
        <v>452-2024</v>
      </c>
      <c r="C489" s="56">
        <v>114438</v>
      </c>
      <c r="D489" s="56" t="s">
        <v>57</v>
      </c>
      <c r="E489" s="57" t="s">
        <v>6369</v>
      </c>
      <c r="F489" s="57" t="s">
        <v>6370</v>
      </c>
      <c r="G489" s="63" t="s">
        <v>5602</v>
      </c>
      <c r="H489" s="57" t="s">
        <v>1168</v>
      </c>
      <c r="I489" s="57" t="s">
        <v>6320</v>
      </c>
      <c r="J489" s="61"/>
      <c r="K489" s="64"/>
      <c r="L489" s="67" t="s">
        <v>5189</v>
      </c>
      <c r="M489" s="56">
        <v>2031</v>
      </c>
      <c r="N489" s="157">
        <v>29792000</v>
      </c>
      <c r="O489" s="64">
        <v>13654667</v>
      </c>
      <c r="P489" s="64">
        <v>0</v>
      </c>
      <c r="Q489" s="157">
        <f t="shared" si="83"/>
        <v>43446667</v>
      </c>
      <c r="R489" s="64">
        <v>7448000</v>
      </c>
      <c r="S489" s="64"/>
      <c r="T489" s="64"/>
      <c r="U489" s="56">
        <v>5</v>
      </c>
      <c r="V489" s="60" t="s">
        <v>1171</v>
      </c>
      <c r="W489" s="57" t="str">
        <f ca="1">IF(AB489="","En elaboración",IF(AC489="Sin iniciar","Suscrito",IF(AK489="Suspendido",AK489,IF(ISNUMBER(AN489),"Liquidado",IF(ISNUMBER(J489),"Cedido",IF(AN489="No aplica","Terminado (no se liquida)",IF(AJ489="Terminación anticipada",AJ489,IF(AND(AJ489="Terminación anticipada",I489&lt;&gt;"Otro",AN489=""),"Terminado en proceso de liquidación",IF(AND(TODAY()&gt;AH489,I489="Otro",AN489=""),"Terminado en proceso de liquidación",IF(AND(TODAY()&gt;AH489,I489="Orden de compra"),"Terminado (Orden de compra)",IF(TODAY()&gt;AH489,"Terminado (no se liquida)",IF(TODAY()&lt;=AH489,"En ejecución","En elaboración"))))))))))))</f>
        <v>Terminado (no se liquida)</v>
      </c>
      <c r="X489" s="57" t="s">
        <v>6371</v>
      </c>
      <c r="Y489" t="s">
        <v>5238</v>
      </c>
      <c r="Z489" s="105" t="s">
        <v>6372</v>
      </c>
      <c r="AA489" s="57" t="s">
        <v>5762</v>
      </c>
      <c r="AB489" s="61">
        <v>45516</v>
      </c>
      <c r="AC489" s="61">
        <v>45517</v>
      </c>
      <c r="AD489" s="61">
        <v>45638</v>
      </c>
      <c r="AE489" s="61" t="str">
        <f t="shared" si="76"/>
        <v xml:space="preserve">4 meses </v>
      </c>
      <c r="AF489" s="61">
        <v>45695</v>
      </c>
      <c r="AG489" s="61" t="str">
        <f t="shared" si="73"/>
        <v>1 meses 26 días.</v>
      </c>
      <c r="AH489" s="61">
        <v>45695</v>
      </c>
      <c r="AI489" s="61" t="str">
        <f t="shared" si="81"/>
        <v>5 meses 26 días.</v>
      </c>
      <c r="AJ489" s="61" t="str">
        <f t="shared" si="78"/>
        <v>Término Ok</v>
      </c>
      <c r="AK489" s="57"/>
      <c r="AL489" s="57"/>
      <c r="AM489" s="56"/>
      <c r="AN489" s="61"/>
    </row>
    <row r="490" spans="1:40">
      <c r="A490" s="56">
        <v>2024</v>
      </c>
      <c r="B490" s="56" t="str">
        <f t="shared" si="82"/>
        <v>453-2024</v>
      </c>
      <c r="C490" s="56">
        <v>114463</v>
      </c>
      <c r="D490" s="56" t="s">
        <v>57</v>
      </c>
      <c r="E490" s="57" t="s">
        <v>6373</v>
      </c>
      <c r="F490" s="57" t="s">
        <v>6374</v>
      </c>
      <c r="G490" s="63" t="s">
        <v>5602</v>
      </c>
      <c r="H490" s="57" t="s">
        <v>1168</v>
      </c>
      <c r="I490" s="57" t="s">
        <v>6320</v>
      </c>
      <c r="J490" s="61"/>
      <c r="K490" s="64"/>
      <c r="L490" s="67" t="s">
        <v>6375</v>
      </c>
      <c r="M490" s="56">
        <v>1978</v>
      </c>
      <c r="N490" s="157">
        <v>22344000</v>
      </c>
      <c r="O490" s="64">
        <v>11172000</v>
      </c>
      <c r="P490" s="64">
        <v>0</v>
      </c>
      <c r="Q490" s="157">
        <f t="shared" si="83"/>
        <v>33516000</v>
      </c>
      <c r="R490" s="64">
        <v>7448000</v>
      </c>
      <c r="S490" s="64"/>
      <c r="T490" s="64"/>
      <c r="U490" s="56">
        <v>1</v>
      </c>
      <c r="V490" s="60" t="s">
        <v>1171</v>
      </c>
      <c r="W490" s="57" t="str">
        <f ca="1">IF(AB490="","En elaboración",IF(AC490="Sin iniciar","Suscrito",IF(AK490="Suspendido",AK490,IF(ISNUMBER(AN490),"Liquidado",IF(ISNUMBER(J490),"Cedido",IF(AN490="No aplica","Terminado (no se liquida)",IF(AJ490="Terminación anticipada",AJ490,IF(AND(AJ490="Terminación anticipada",I490&lt;&gt;"Otro",AN490=""),"Terminado en proceso de liquidación",IF(AND(TODAY()&gt;AH490,I490="Otro",AN490=""),"Terminado en proceso de liquidación",IF(AND(TODAY()&gt;AH490,I490="Orden de compra"),"Terminado (Orden de compra)",IF(TODAY()&gt;AH490,"Terminado (no se liquida)",IF(TODAY()&lt;=AH490,"En ejecución","En elaboración"))))))))))))</f>
        <v>Terminado (no se liquida)</v>
      </c>
      <c r="X490" s="57" t="s">
        <v>6376</v>
      </c>
      <c r="Y490" s="57" t="s">
        <v>5196</v>
      </c>
      <c r="Z490" s="77" t="s">
        <v>6377</v>
      </c>
      <c r="AA490" s="57" t="s">
        <v>5694</v>
      </c>
      <c r="AB490" s="61">
        <v>45517</v>
      </c>
      <c r="AC490" s="61">
        <v>45518</v>
      </c>
      <c r="AD490" s="61">
        <v>45609</v>
      </c>
      <c r="AE490" s="61" t="str">
        <f t="shared" si="76"/>
        <v xml:space="preserve">3 meses </v>
      </c>
      <c r="AF490" s="61">
        <v>45654</v>
      </c>
      <c r="AG490" s="61" t="str">
        <f t="shared" si="73"/>
        <v>1 meses 15 días.</v>
      </c>
      <c r="AH490" s="61">
        <v>45654</v>
      </c>
      <c r="AI490" s="61" t="str">
        <f t="shared" si="81"/>
        <v>4 meses 15 días.</v>
      </c>
      <c r="AJ490" s="61" t="str">
        <f t="shared" si="78"/>
        <v>Término Ok</v>
      </c>
      <c r="AK490" s="57"/>
      <c r="AL490" s="57"/>
      <c r="AM490" s="56"/>
      <c r="AN490" s="61"/>
    </row>
    <row r="491" spans="1:40">
      <c r="A491" s="56">
        <v>2024</v>
      </c>
      <c r="B491" s="56" t="str">
        <f t="shared" si="82"/>
        <v>454-2024</v>
      </c>
      <c r="C491" s="56">
        <v>114409</v>
      </c>
      <c r="D491" s="56" t="s">
        <v>57</v>
      </c>
      <c r="E491" s="57" t="s">
        <v>6379</v>
      </c>
      <c r="F491" s="57" t="s">
        <v>6380</v>
      </c>
      <c r="G491" s="63" t="s">
        <v>5602</v>
      </c>
      <c r="H491" s="57" t="s">
        <v>1168</v>
      </c>
      <c r="I491" s="57" t="s">
        <v>6320</v>
      </c>
      <c r="J491" s="61"/>
      <c r="K491" s="64"/>
      <c r="L491" s="67" t="s">
        <v>3054</v>
      </c>
      <c r="M491" s="56">
        <v>1978</v>
      </c>
      <c r="N491" s="157">
        <v>21836000</v>
      </c>
      <c r="O491" s="64">
        <v>10988000</v>
      </c>
      <c r="P491" s="64">
        <v>0</v>
      </c>
      <c r="Q491" s="157">
        <f t="shared" si="83"/>
        <v>32824000</v>
      </c>
      <c r="R491" s="64">
        <v>5494000</v>
      </c>
      <c r="S491" s="64"/>
      <c r="T491" s="64"/>
      <c r="U491" s="56">
        <v>1</v>
      </c>
      <c r="V491" s="60" t="s">
        <v>1171</v>
      </c>
      <c r="W491" s="57" t="str">
        <f ca="1">IF(AB491="","En elaboración",IF(AC491="Sin iniciar","Suscrito",IF(AK491="Suspendido",AK491,IF(ISNUMBER(AN491),"Liquidado",IF(ISNUMBER(J491),"Cedido",IF(AN491="No aplica","Terminado (no se liquida)",IF(AJ491="Terminación anticipada",AJ491,IF(AND(AJ491="Terminación anticipada",I491&lt;&gt;"Otro",AN491=""),"Terminado en proceso de liquidación",IF(AND(TODAY()&gt;AH491,I491="Otro",AN491=""),"Terminado en proceso de liquidación",IF(AND(TODAY()&gt;AH491,I491="Orden de compra"),"Terminado (Orden de compra)",IF(TODAY()&gt;AH491,"Terminado (no se liquida)",IF(TODAY()&lt;=AH491,"En ejecución","En elaboración"))))))))))))</f>
        <v>Terminado (no se liquida)</v>
      </c>
      <c r="X491" s="57" t="s">
        <v>6381</v>
      </c>
      <c r="Y491" s="57" t="s">
        <v>6382</v>
      </c>
      <c r="Z491" s="77" t="s">
        <v>6383</v>
      </c>
      <c r="AA491" s="57" t="s">
        <v>234</v>
      </c>
      <c r="AB491" s="61">
        <v>45524</v>
      </c>
      <c r="AC491" s="61">
        <v>45525</v>
      </c>
      <c r="AD491" s="61">
        <v>45646</v>
      </c>
      <c r="AE491" s="61" t="str">
        <f t="shared" si="76"/>
        <v xml:space="preserve">4 meses </v>
      </c>
      <c r="AF491" s="61">
        <v>45707</v>
      </c>
      <c r="AG491" s="61" t="str">
        <f t="shared" si="73"/>
        <v>1 meses 30 días.</v>
      </c>
      <c r="AH491" s="61">
        <v>45707</v>
      </c>
      <c r="AI491" s="61" t="str">
        <f t="shared" si="81"/>
        <v>5 meses 30 días.</v>
      </c>
      <c r="AJ491" s="61" t="str">
        <f t="shared" si="78"/>
        <v>Término Ok</v>
      </c>
      <c r="AK491" s="57"/>
      <c r="AL491" s="57"/>
      <c r="AM491" s="56"/>
      <c r="AN491" s="61"/>
    </row>
    <row r="492" spans="1:40">
      <c r="A492" s="56">
        <v>2024</v>
      </c>
      <c r="B492" s="56" t="str">
        <f t="shared" si="82"/>
        <v>455-2024</v>
      </c>
      <c r="C492" s="56">
        <v>114428</v>
      </c>
      <c r="D492" s="56" t="s">
        <v>57</v>
      </c>
      <c r="E492" s="57" t="s">
        <v>6384</v>
      </c>
      <c r="F492" s="57" t="s">
        <v>6385</v>
      </c>
      <c r="G492" s="63" t="s">
        <v>5602</v>
      </c>
      <c r="H492" s="57" t="s">
        <v>1168</v>
      </c>
      <c r="I492" s="57" t="s">
        <v>6320</v>
      </c>
      <c r="J492" s="61"/>
      <c r="K492" s="64"/>
      <c r="L492" s="67" t="s">
        <v>6386</v>
      </c>
      <c r="M492" s="56">
        <v>1978</v>
      </c>
      <c r="N492" s="157">
        <v>29792000</v>
      </c>
      <c r="O492" s="64">
        <v>14896000</v>
      </c>
      <c r="P492" s="64">
        <v>0</v>
      </c>
      <c r="Q492" s="157">
        <f t="shared" si="83"/>
        <v>44688000</v>
      </c>
      <c r="R492" s="64">
        <v>7448000</v>
      </c>
      <c r="S492" s="64"/>
      <c r="T492" s="64"/>
      <c r="U492" s="56">
        <v>1</v>
      </c>
      <c r="V492" s="60" t="s">
        <v>1171</v>
      </c>
      <c r="W492" s="57" t="str">
        <f ca="1">IF(AB492="","En elaboración",IF(AC492="Sin iniciar","Suscrito",IF(AK492="Suspendido",AK492,IF(ISNUMBER(AN492),"Liquidado",IF(ISNUMBER(J492),"Cedido",IF(AN492="No aplica","Terminado (no se liquida)",IF(AJ492="Terminación anticipada",AJ492,IF(AND(AJ492="Terminación anticipada",I492&lt;&gt;"Otro",AN492=""),"Terminado en proceso de liquidación",IF(AND(TODAY()&gt;AH492,I492="Otro",AN492=""),"Terminado en proceso de liquidación",IF(AND(TODAY()&gt;AH492,I492="Orden de compra"),"Terminado (Orden de compra)",IF(TODAY()&gt;AH492,"Terminado (no se liquida)",IF(TODAY()&lt;=AH492,"En ejecución","En elaboración"))))))))))))</f>
        <v>Terminado (no se liquida)</v>
      </c>
      <c r="X492" s="57" t="s">
        <v>6387</v>
      </c>
      <c r="Y492" s="57" t="s">
        <v>5793</v>
      </c>
      <c r="Z492" s="77" t="s">
        <v>6388</v>
      </c>
      <c r="AA492" s="57" t="s">
        <v>234</v>
      </c>
      <c r="AB492" s="61">
        <v>45520</v>
      </c>
      <c r="AC492" s="61">
        <v>45525</v>
      </c>
      <c r="AD492" s="61">
        <v>45646</v>
      </c>
      <c r="AE492" s="61" t="str">
        <f t="shared" si="76"/>
        <v xml:space="preserve">4 meses </v>
      </c>
      <c r="AF492" s="61">
        <v>45708</v>
      </c>
      <c r="AG492" s="61" t="str">
        <f t="shared" si="73"/>
        <v xml:space="preserve">2 meses </v>
      </c>
      <c r="AH492" s="61">
        <v>45708</v>
      </c>
      <c r="AI492" s="61" t="str">
        <f t="shared" si="81"/>
        <v xml:space="preserve">6 meses </v>
      </c>
      <c r="AJ492" s="61" t="str">
        <f t="shared" si="78"/>
        <v>Término Ok</v>
      </c>
      <c r="AK492" s="57"/>
      <c r="AL492" s="57"/>
      <c r="AM492" s="56"/>
      <c r="AN492" s="61"/>
    </row>
    <row r="493" spans="1:40">
      <c r="A493" s="56">
        <v>2024</v>
      </c>
      <c r="B493" s="56" t="str">
        <f t="shared" si="82"/>
        <v>456-2024</v>
      </c>
      <c r="C493" s="56">
        <v>114253</v>
      </c>
      <c r="D493" s="56" t="s">
        <v>57</v>
      </c>
      <c r="E493" s="57" t="s">
        <v>6389</v>
      </c>
      <c r="F493" s="57" t="s">
        <v>6390</v>
      </c>
      <c r="G493" s="63" t="s">
        <v>5602</v>
      </c>
      <c r="H493" s="57" t="s">
        <v>1168</v>
      </c>
      <c r="I493" s="57" t="s">
        <v>6320</v>
      </c>
      <c r="J493" s="61"/>
      <c r="K493" s="64"/>
      <c r="L493" s="67" t="s">
        <v>6391</v>
      </c>
      <c r="M493" s="56">
        <v>1978</v>
      </c>
      <c r="N493" s="157">
        <v>40000000</v>
      </c>
      <c r="O493" s="64">
        <v>20000000</v>
      </c>
      <c r="P493" s="64">
        <v>0</v>
      </c>
      <c r="Q493" s="157">
        <f t="shared" si="83"/>
        <v>60000000</v>
      </c>
      <c r="R493" s="64">
        <v>10000000</v>
      </c>
      <c r="S493" s="64"/>
      <c r="T493" s="64"/>
      <c r="U493" s="56">
        <v>1</v>
      </c>
      <c r="V493" s="60" t="s">
        <v>1171</v>
      </c>
      <c r="W493" s="57" t="str">
        <f ca="1">IF(AB493="","En elaboración",IF(AC493="Sin iniciar","Suscrito",IF(AK493="Suspendido",AK493,IF(ISNUMBER(AN493),"Liquidado",IF(ISNUMBER(J493),"Cedido",IF(AN493="No aplica","Terminado (no se liquida)",IF(AJ493="Terminación anticipada",AJ493,IF(AND(AJ493="Terminación anticipada",I493&lt;&gt;"Otro",AN493=""),"Terminado en proceso de liquidación",IF(AND(TODAY()&gt;AH493,I493="Otro",AN493=""),"Terminado en proceso de liquidación",IF(AND(TODAY()&gt;AH493,I493="Orden de compra"),"Terminado (Orden de compra)",IF(TODAY()&gt;AH493,"Terminado (no se liquida)",IF(TODAY()&lt;=AH493,"En ejecución","En elaboración"))))))))))))</f>
        <v>Terminado (no se liquida)</v>
      </c>
      <c r="X493" s="57" t="s">
        <v>6392</v>
      </c>
      <c r="Y493" s="137" t="s">
        <v>6393</v>
      </c>
      <c r="Z493" s="77" t="s">
        <v>6394</v>
      </c>
      <c r="AA493" s="57" t="s">
        <v>104</v>
      </c>
      <c r="AB493" s="61">
        <v>45524</v>
      </c>
      <c r="AC493" s="61">
        <v>45526</v>
      </c>
      <c r="AD493" s="61">
        <v>45647</v>
      </c>
      <c r="AE493" s="61" t="str">
        <f t="shared" si="76"/>
        <v xml:space="preserve">4 meses </v>
      </c>
      <c r="AF493" s="61">
        <v>45709</v>
      </c>
      <c r="AG493" s="61" t="str">
        <f t="shared" si="73"/>
        <v xml:space="preserve">2 meses </v>
      </c>
      <c r="AH493" s="61">
        <v>45709</v>
      </c>
      <c r="AI493" s="61" t="str">
        <f t="shared" si="81"/>
        <v xml:space="preserve">6 meses </v>
      </c>
      <c r="AJ493" s="61" t="str">
        <f t="shared" si="78"/>
        <v>Término Ok</v>
      </c>
      <c r="AK493" s="57"/>
      <c r="AL493" s="57"/>
      <c r="AM493" s="56"/>
      <c r="AN493" s="61"/>
    </row>
    <row r="494" spans="1:40">
      <c r="A494" s="56">
        <v>2024</v>
      </c>
      <c r="B494" s="56" t="str">
        <f t="shared" si="82"/>
        <v>457-2024</v>
      </c>
      <c r="C494" s="56">
        <v>114428</v>
      </c>
      <c r="D494" s="56" t="s">
        <v>57</v>
      </c>
      <c r="E494" s="57" t="s">
        <v>6395</v>
      </c>
      <c r="F494" s="57" t="s">
        <v>6396</v>
      </c>
      <c r="G494" s="63" t="s">
        <v>5602</v>
      </c>
      <c r="H494" s="57" t="s">
        <v>1168</v>
      </c>
      <c r="I494" s="57" t="s">
        <v>6320</v>
      </c>
      <c r="J494" s="61"/>
      <c r="K494" s="64"/>
      <c r="L494" s="67" t="s">
        <v>6397</v>
      </c>
      <c r="M494" s="56">
        <v>1978</v>
      </c>
      <c r="N494" s="157">
        <v>29792000</v>
      </c>
      <c r="O494" s="64">
        <v>14896000</v>
      </c>
      <c r="P494" s="64">
        <v>0</v>
      </c>
      <c r="Q494" s="157">
        <f t="shared" si="83"/>
        <v>44688000</v>
      </c>
      <c r="R494" s="64">
        <v>7448000</v>
      </c>
      <c r="S494" s="64"/>
      <c r="T494" s="64"/>
      <c r="U494" s="56">
        <v>1</v>
      </c>
      <c r="V494" s="60" t="s">
        <v>1171</v>
      </c>
      <c r="W494" s="57" t="str">
        <f ca="1">IF(AB494="","En elaboración",IF(AC494="Sin iniciar","Suscrito",IF(AK494="Suspendido",AK494,IF(ISNUMBER(AN494),"Liquidado",IF(ISNUMBER(J494),"Cedido",IF(AN494="No aplica","Terminado (no se liquida)",IF(AJ494="Terminación anticipada",AJ494,IF(AND(AJ494="Terminación anticipada",I494&lt;&gt;"Otro",AN494=""),"Terminado en proceso de liquidación",IF(AND(TODAY()&gt;AH494,I494="Otro",AN494=""),"Terminado en proceso de liquidación",IF(AND(TODAY()&gt;AH494,I494="Orden de compra"),"Terminado (Orden de compra)",IF(TODAY()&gt;AH494,"Terminado (no se liquida)",IF(TODAY()&lt;=AH494,"En ejecución","En elaboración"))))))))))))</f>
        <v>Terminado (no se liquida)</v>
      </c>
      <c r="X494" s="57" t="s">
        <v>6398</v>
      </c>
      <c r="Y494" s="136" t="s">
        <v>6323</v>
      </c>
      <c r="Z494" s="77" t="s">
        <v>6399</v>
      </c>
      <c r="AA494" s="57" t="s">
        <v>234</v>
      </c>
      <c r="AB494" s="61">
        <v>45525</v>
      </c>
      <c r="AC494" s="61">
        <v>45527</v>
      </c>
      <c r="AD494" s="61">
        <v>45648</v>
      </c>
      <c r="AE494" s="61" t="str">
        <f t="shared" si="76"/>
        <v xml:space="preserve">4 meses </v>
      </c>
      <c r="AF494" s="61">
        <v>45710</v>
      </c>
      <c r="AG494" s="61" t="str">
        <f t="shared" si="73"/>
        <v xml:space="preserve">2 meses </v>
      </c>
      <c r="AH494" s="61">
        <v>45710</v>
      </c>
      <c r="AI494" s="61" t="str">
        <f t="shared" si="81"/>
        <v xml:space="preserve">6 meses </v>
      </c>
      <c r="AJ494" s="61" t="str">
        <f t="shared" si="78"/>
        <v>Término Ok</v>
      </c>
      <c r="AK494" s="57"/>
      <c r="AL494" s="57"/>
      <c r="AM494" s="56"/>
      <c r="AN494" s="61"/>
    </row>
    <row r="495" spans="1:40">
      <c r="A495" s="56">
        <v>2024</v>
      </c>
      <c r="B495" s="56" t="str">
        <f t="shared" si="82"/>
        <v>458-2024</v>
      </c>
      <c r="C495" s="56">
        <v>114428</v>
      </c>
      <c r="D495" s="56" t="s">
        <v>57</v>
      </c>
      <c r="E495" s="57" t="s">
        <v>6400</v>
      </c>
      <c r="F495" s="57" t="s">
        <v>6401</v>
      </c>
      <c r="G495" s="63" t="s">
        <v>5602</v>
      </c>
      <c r="H495" s="57" t="s">
        <v>1168</v>
      </c>
      <c r="I495" s="57" t="s">
        <v>6320</v>
      </c>
      <c r="J495" s="61"/>
      <c r="K495" s="64"/>
      <c r="L495" s="67" t="s">
        <v>6402</v>
      </c>
      <c r="M495" s="56">
        <v>1978</v>
      </c>
      <c r="N495" s="157">
        <v>29792000</v>
      </c>
      <c r="O495" s="64">
        <v>14896000</v>
      </c>
      <c r="P495" s="64">
        <v>0</v>
      </c>
      <c r="Q495" s="157">
        <f t="shared" si="83"/>
        <v>44688000</v>
      </c>
      <c r="R495" s="64">
        <v>7448000</v>
      </c>
      <c r="S495" s="64"/>
      <c r="T495" s="64"/>
      <c r="U495" s="56">
        <v>1</v>
      </c>
      <c r="V495" s="60" t="s">
        <v>1171</v>
      </c>
      <c r="W495" s="57" t="str">
        <f ca="1">IF(AB495="","En elaboración",IF(AC495="Sin iniciar","Suscrito",IF(AK495="Suspendido",AK495,IF(ISNUMBER(AN495),"Liquidado",IF(ISNUMBER(J495),"Cedido",IF(AN495="No aplica","Terminado (no se liquida)",IF(AJ495="Terminación anticipada",AJ495,IF(AND(AJ495="Terminación anticipada",I495&lt;&gt;"Otro",AN495=""),"Terminado en proceso de liquidación",IF(AND(TODAY()&gt;AH495,I495="Otro",AN495=""),"Terminado en proceso de liquidación",IF(AND(TODAY()&gt;AH495,I495="Orden de compra"),"Terminado (Orden de compra)",IF(TODAY()&gt;AH495,"Terminado (no se liquida)",IF(TODAY()&lt;=AH495,"En ejecución","En elaboración"))))))))))))</f>
        <v>Terminado (no se liquida)</v>
      </c>
      <c r="X495" s="57" t="s">
        <v>6403</v>
      </c>
      <c r="Y495" s="136" t="s">
        <v>6382</v>
      </c>
      <c r="Z495" s="77" t="s">
        <v>6404</v>
      </c>
      <c r="AA495" s="57" t="s">
        <v>234</v>
      </c>
      <c r="AB495" s="61">
        <v>45524</v>
      </c>
      <c r="AC495" s="61">
        <v>45525</v>
      </c>
      <c r="AD495" s="61">
        <v>45646</v>
      </c>
      <c r="AE495" s="61" t="str">
        <f t="shared" si="76"/>
        <v xml:space="preserve">4 meses </v>
      </c>
      <c r="AF495" s="61">
        <v>45708</v>
      </c>
      <c r="AG495" s="61" t="str">
        <f t="shared" si="73"/>
        <v xml:space="preserve">2 meses </v>
      </c>
      <c r="AH495" s="61">
        <v>45708</v>
      </c>
      <c r="AI495" s="61" t="str">
        <f t="shared" si="81"/>
        <v xml:space="preserve">6 meses </v>
      </c>
      <c r="AJ495" s="61" t="str">
        <f t="shared" si="78"/>
        <v>Término Ok</v>
      </c>
      <c r="AK495" s="57"/>
      <c r="AL495" s="57"/>
      <c r="AM495" s="56"/>
      <c r="AN495" s="61"/>
    </row>
    <row r="496" spans="1:40">
      <c r="A496" s="56">
        <v>2024</v>
      </c>
      <c r="B496" s="56" t="str">
        <f t="shared" si="82"/>
        <v>459-2024</v>
      </c>
      <c r="C496" s="56">
        <v>113884</v>
      </c>
      <c r="D496" s="56" t="s">
        <v>57</v>
      </c>
      <c r="E496" s="57" t="s">
        <v>6405</v>
      </c>
      <c r="F496" s="57" t="s">
        <v>6406</v>
      </c>
      <c r="G496" s="63" t="s">
        <v>5602</v>
      </c>
      <c r="H496" s="57" t="s">
        <v>1168</v>
      </c>
      <c r="I496" s="57" t="s">
        <v>6320</v>
      </c>
      <c r="J496" s="61"/>
      <c r="K496" s="64"/>
      <c r="L496" s="67" t="s">
        <v>3234</v>
      </c>
      <c r="M496" s="56">
        <v>1978</v>
      </c>
      <c r="N496" s="157">
        <v>29792000</v>
      </c>
      <c r="O496" s="64">
        <v>14896000</v>
      </c>
      <c r="P496" s="64">
        <v>0</v>
      </c>
      <c r="Q496" s="157">
        <f t="shared" si="83"/>
        <v>44688000</v>
      </c>
      <c r="R496" s="64">
        <v>7448000</v>
      </c>
      <c r="S496" s="64"/>
      <c r="T496" s="64"/>
      <c r="U496" s="56">
        <v>1</v>
      </c>
      <c r="V496" s="60" t="s">
        <v>1171</v>
      </c>
      <c r="W496" s="57" t="str">
        <f ca="1">IF(AB496="","En elaboración",IF(AC496="Sin iniciar","Suscrito",IF(AK496="Suspendido",AK496,IF(ISNUMBER(AN496),"Liquidado",IF(ISNUMBER(J496),"Cedido",IF(AN496="No aplica","Terminado (no se liquida)",IF(AJ496="Terminación anticipada",AJ496,IF(AND(AJ496="Terminación anticipada",I496&lt;&gt;"Otro",AN496=""),"Terminado en proceso de liquidación",IF(AND(TODAY()&gt;AH496,I496="Otro",AN496=""),"Terminado en proceso de liquidación",IF(AND(TODAY()&gt;AH496,I496="Orden de compra"),"Terminado (Orden de compra)",IF(TODAY()&gt;AH496,"Terminado (no se liquida)",IF(TODAY()&lt;=AH496,"En ejecución","En elaboración"))))))))))))</f>
        <v>Terminado (no se liquida)</v>
      </c>
      <c r="X496" s="57" t="s">
        <v>6407</v>
      </c>
      <c r="Y496" s="57" t="s">
        <v>6408</v>
      </c>
      <c r="Z496" s="77" t="s">
        <v>6409</v>
      </c>
      <c r="AA496" s="57" t="s">
        <v>161</v>
      </c>
      <c r="AB496" s="61">
        <v>45525</v>
      </c>
      <c r="AC496" s="61">
        <v>45526</v>
      </c>
      <c r="AD496" s="61">
        <v>45647</v>
      </c>
      <c r="AE496" s="61" t="str">
        <f t="shared" si="76"/>
        <v xml:space="preserve">4 meses </v>
      </c>
      <c r="AF496" s="61">
        <v>45709</v>
      </c>
      <c r="AG496" s="61" t="str">
        <f t="shared" si="73"/>
        <v xml:space="preserve">2 meses </v>
      </c>
      <c r="AH496" s="61">
        <v>45709</v>
      </c>
      <c r="AI496" s="61" t="str">
        <f t="shared" si="81"/>
        <v xml:space="preserve">6 meses </v>
      </c>
      <c r="AJ496" s="61" t="str">
        <f t="shared" si="78"/>
        <v>Término Ok</v>
      </c>
      <c r="AK496" s="57"/>
      <c r="AL496" s="57"/>
      <c r="AM496" s="56"/>
      <c r="AN496" s="61"/>
    </row>
    <row r="497" spans="1:40">
      <c r="A497" s="56">
        <v>2024</v>
      </c>
      <c r="B497" s="56" t="str">
        <f t="shared" si="82"/>
        <v>460-2024</v>
      </c>
      <c r="C497" s="56">
        <v>113792</v>
      </c>
      <c r="D497" s="56" t="s">
        <v>57</v>
      </c>
      <c r="E497" s="57" t="s">
        <v>6410</v>
      </c>
      <c r="F497" s="57" t="s">
        <v>6411</v>
      </c>
      <c r="G497" s="63" t="s">
        <v>5602</v>
      </c>
      <c r="H497" s="57" t="s">
        <v>1168</v>
      </c>
      <c r="I497" s="57" t="s">
        <v>1211</v>
      </c>
      <c r="J497" s="61"/>
      <c r="K497" s="64"/>
      <c r="L497" s="67" t="s">
        <v>6412</v>
      </c>
      <c r="M497" s="56">
        <v>2032</v>
      </c>
      <c r="N497" s="157">
        <v>11532000</v>
      </c>
      <c r="O497" s="64">
        <v>5766000</v>
      </c>
      <c r="P497" s="64">
        <v>0</v>
      </c>
      <c r="Q497" s="157">
        <f t="shared" si="83"/>
        <v>17298000</v>
      </c>
      <c r="R497" s="64">
        <v>2883000</v>
      </c>
      <c r="S497" s="64"/>
      <c r="T497" s="64"/>
      <c r="U497" s="56">
        <v>5</v>
      </c>
      <c r="V497" s="60" t="s">
        <v>1171</v>
      </c>
      <c r="W497" s="57" t="str">
        <f ca="1">IF(AB497="","En elaboración",IF(AC497="Sin iniciar","Suscrito",IF(AK497="Suspendido",AK497,IF(ISNUMBER(AN497),"Liquidado",IF(ISNUMBER(J497),"Cedido",IF(AN497="No aplica","Terminado (no se liquida)",IF(AJ497="Terminación anticipada",AJ497,IF(AND(AJ497="Terminación anticipada",I497&lt;&gt;"Otro",AN497=""),"Terminado en proceso de liquidación",IF(AND(TODAY()&gt;AH497,I497="Otro",AN497=""),"Terminado en proceso de liquidación",IF(AND(TODAY()&gt;AH497,I497="Orden de compra"),"Terminado (Orden de compra)",IF(TODAY()&gt;AH497,"Terminado (no se liquida)",IF(TODAY()&lt;=AH497,"En ejecución","En elaboración"))))))))))))</f>
        <v>Terminado (no se liquida)</v>
      </c>
      <c r="X497" s="57" t="s">
        <v>6413</v>
      </c>
      <c r="Y497" s="57" t="s">
        <v>6414</v>
      </c>
      <c r="Z497" s="77" t="s">
        <v>6415</v>
      </c>
      <c r="AA497" s="57" t="s">
        <v>5762</v>
      </c>
      <c r="AB497" s="61">
        <v>45520</v>
      </c>
      <c r="AC497" s="61">
        <v>45524</v>
      </c>
      <c r="AD497" s="61">
        <v>45645</v>
      </c>
      <c r="AE497" s="61" t="str">
        <f t="shared" si="76"/>
        <v xml:space="preserve">4 meses </v>
      </c>
      <c r="AF497" s="61">
        <v>45707</v>
      </c>
      <c r="AG497" s="61" t="str">
        <f t="shared" si="73"/>
        <v xml:space="preserve">2 meses </v>
      </c>
      <c r="AH497" s="61">
        <v>45707</v>
      </c>
      <c r="AI497" s="61" t="str">
        <f t="shared" si="81"/>
        <v xml:space="preserve">6 meses </v>
      </c>
      <c r="AJ497" s="61" t="str">
        <f t="shared" si="78"/>
        <v>Término Ok</v>
      </c>
      <c r="AK497" s="57"/>
      <c r="AL497" s="57"/>
      <c r="AM497" s="56"/>
      <c r="AN497" s="61"/>
    </row>
    <row r="498" spans="1:40">
      <c r="A498" s="56">
        <v>2024</v>
      </c>
      <c r="B498" s="56" t="str">
        <f t="shared" si="82"/>
        <v>461-2024</v>
      </c>
      <c r="C498" s="56">
        <v>114291</v>
      </c>
      <c r="D498" s="56" t="s">
        <v>57</v>
      </c>
      <c r="E498" s="57" t="s">
        <v>6416</v>
      </c>
      <c r="F498" s="57" t="s">
        <v>6417</v>
      </c>
      <c r="G498" s="63" t="s">
        <v>5602</v>
      </c>
      <c r="H498" s="57" t="s">
        <v>1168</v>
      </c>
      <c r="I498" s="57" t="s">
        <v>6320</v>
      </c>
      <c r="J498" s="61"/>
      <c r="K498" s="64"/>
      <c r="L498" s="67" t="s">
        <v>6418</v>
      </c>
      <c r="M498" s="56">
        <v>1978</v>
      </c>
      <c r="N498" s="157">
        <v>40000000</v>
      </c>
      <c r="O498" s="64">
        <v>20000000</v>
      </c>
      <c r="P498" s="64">
        <v>0</v>
      </c>
      <c r="Q498" s="157">
        <f t="shared" si="83"/>
        <v>60000000</v>
      </c>
      <c r="R498" s="64">
        <v>10000000</v>
      </c>
      <c r="S498" s="64"/>
      <c r="T498" s="64"/>
      <c r="U498" s="56">
        <v>1</v>
      </c>
      <c r="V498" s="60" t="s">
        <v>1171</v>
      </c>
      <c r="W498" s="57" t="str">
        <f ca="1">IF(AB498="","En elaboración",IF(AC498="Sin iniciar","Suscrito",IF(AK498="Suspendido",AK498,IF(ISNUMBER(AN498),"Liquidado",IF(ISNUMBER(J498),"Cedido",IF(AN498="No aplica","Terminado (no se liquida)",IF(AJ498="Terminación anticipada",AJ498,IF(AND(AJ498="Terminación anticipada",I498&lt;&gt;"Otro",AN498=""),"Terminado en proceso de liquidación",IF(AND(TODAY()&gt;AH498,I498="Otro",AN498=""),"Terminado en proceso de liquidación",IF(AND(TODAY()&gt;AH498,I498="Orden de compra"),"Terminado (Orden de compra)",IF(TODAY()&gt;AH498,"Terminado (no se liquida)",IF(TODAY()&lt;=AH498,"En ejecución","En elaboración"))))))))))))</f>
        <v>Terminado (no se liquida)</v>
      </c>
      <c r="X498" s="57" t="s">
        <v>6419</v>
      </c>
      <c r="Y498" s="57" t="s">
        <v>6420</v>
      </c>
      <c r="Z498" s="77" t="s">
        <v>6421</v>
      </c>
      <c r="AA498" s="57" t="s">
        <v>5704</v>
      </c>
      <c r="AB498" s="61">
        <v>45525</v>
      </c>
      <c r="AC498" s="61">
        <v>45531</v>
      </c>
      <c r="AD498" s="61">
        <v>45652</v>
      </c>
      <c r="AE498" s="61" t="str">
        <f t="shared" si="76"/>
        <v xml:space="preserve">4 meses </v>
      </c>
      <c r="AF498" s="61">
        <v>45714</v>
      </c>
      <c r="AG498" s="61" t="str">
        <f t="shared" si="73"/>
        <v xml:space="preserve">2 meses </v>
      </c>
      <c r="AH498" s="61">
        <v>45714</v>
      </c>
      <c r="AI498" s="61" t="str">
        <f t="shared" si="81"/>
        <v xml:space="preserve">6 meses </v>
      </c>
      <c r="AJ498" s="61" t="str">
        <f t="shared" si="78"/>
        <v>Término Ok</v>
      </c>
      <c r="AK498" s="57"/>
      <c r="AL498" s="57"/>
      <c r="AM498" s="56"/>
      <c r="AN498" s="61"/>
    </row>
    <row r="499" spans="1:40">
      <c r="A499" s="56">
        <v>2024</v>
      </c>
      <c r="B499" s="56" t="str">
        <f t="shared" si="82"/>
        <v>462-2024</v>
      </c>
      <c r="C499" s="56">
        <v>113764</v>
      </c>
      <c r="D499" s="56" t="s">
        <v>57</v>
      </c>
      <c r="E499" s="57" t="s">
        <v>6422</v>
      </c>
      <c r="F499" s="57" t="s">
        <v>6423</v>
      </c>
      <c r="G499" s="63" t="s">
        <v>5602</v>
      </c>
      <c r="H499" s="57" t="s">
        <v>1168</v>
      </c>
      <c r="I499" s="57" t="s">
        <v>6320</v>
      </c>
      <c r="J499" s="61"/>
      <c r="K499" s="64"/>
      <c r="L499" s="67" t="s">
        <v>6424</v>
      </c>
      <c r="M499" s="56">
        <v>1978</v>
      </c>
      <c r="N499" s="157">
        <v>21836000</v>
      </c>
      <c r="O499" s="64">
        <v>10998000</v>
      </c>
      <c r="P499" s="64">
        <v>0</v>
      </c>
      <c r="Q499" s="157">
        <f t="shared" si="83"/>
        <v>32834000</v>
      </c>
      <c r="R499" s="64">
        <v>5494000</v>
      </c>
      <c r="S499" s="64"/>
      <c r="T499" s="64"/>
      <c r="U499" s="56">
        <v>1</v>
      </c>
      <c r="V499" s="60" t="s">
        <v>1171</v>
      </c>
      <c r="W499" s="57" t="str">
        <f ca="1">IF(AB499="","En elaboración",IF(AC499="Sin iniciar","Suscrito",IF(AK499="Suspendido",AK499,IF(ISNUMBER(AN499),"Liquidado",IF(ISNUMBER(J499),"Cedido",IF(AN499="No aplica","Terminado (no se liquida)",IF(AJ499="Terminación anticipada",AJ499,IF(AND(AJ499="Terminación anticipada",I499&lt;&gt;"Otro",AN499=""),"Terminado en proceso de liquidación",IF(AND(TODAY()&gt;AH499,I499="Otro",AN499=""),"Terminado en proceso de liquidación",IF(AND(TODAY()&gt;AH499,I499="Orden de compra"),"Terminado (Orden de compra)",IF(TODAY()&gt;AH499,"Terminado (no se liquida)",IF(TODAY()&lt;=AH499,"En ejecución","En elaboración"))))))))))))</f>
        <v>Terminado (no se liquida)</v>
      </c>
      <c r="X499" s="57" t="s">
        <v>6425</v>
      </c>
      <c r="Y499" s="57" t="s">
        <v>6426</v>
      </c>
      <c r="Z499" s="77" t="s">
        <v>6427</v>
      </c>
      <c r="AA499" s="57" t="s">
        <v>5694</v>
      </c>
      <c r="AB499" s="61">
        <v>45530</v>
      </c>
      <c r="AC499" s="61">
        <v>45531</v>
      </c>
      <c r="AD499" s="61">
        <v>45652</v>
      </c>
      <c r="AE499" s="61" t="str">
        <f t="shared" si="76"/>
        <v xml:space="preserve">4 meses </v>
      </c>
      <c r="AF499" s="61">
        <v>45714</v>
      </c>
      <c r="AG499" s="61" t="str">
        <f t="shared" si="73"/>
        <v xml:space="preserve">2 meses </v>
      </c>
      <c r="AH499" s="61">
        <v>45714</v>
      </c>
      <c r="AI499" s="61" t="str">
        <f t="shared" si="81"/>
        <v xml:space="preserve">6 meses </v>
      </c>
      <c r="AJ499" s="61" t="str">
        <f t="shared" si="78"/>
        <v>Término Ok</v>
      </c>
      <c r="AK499" s="57"/>
      <c r="AL499" s="57"/>
      <c r="AM499" s="56"/>
      <c r="AN499" s="61"/>
    </row>
    <row r="500" spans="1:40">
      <c r="A500" s="56">
        <v>2024</v>
      </c>
      <c r="B500" s="56" t="str">
        <f t="shared" si="82"/>
        <v>463-2024</v>
      </c>
      <c r="C500" s="56">
        <v>113786</v>
      </c>
      <c r="D500" s="56" t="s">
        <v>57</v>
      </c>
      <c r="E500" s="57" t="s">
        <v>6428</v>
      </c>
      <c r="F500" s="57" t="s">
        <v>6429</v>
      </c>
      <c r="G500" s="63" t="s">
        <v>5602</v>
      </c>
      <c r="H500" s="57" t="s">
        <v>1168</v>
      </c>
      <c r="I500" s="57" t="s">
        <v>6320</v>
      </c>
      <c r="J500" s="61"/>
      <c r="K500" s="64"/>
      <c r="L500" s="67" t="s">
        <v>6430</v>
      </c>
      <c r="M500" s="56">
        <v>1978</v>
      </c>
      <c r="N500" s="157">
        <v>29792000</v>
      </c>
      <c r="O500" s="64">
        <v>14896000</v>
      </c>
      <c r="P500" s="64">
        <v>0</v>
      </c>
      <c r="Q500" s="157">
        <f t="shared" si="83"/>
        <v>44688000</v>
      </c>
      <c r="R500" s="64">
        <v>7448000</v>
      </c>
      <c r="S500" s="64"/>
      <c r="T500" s="64"/>
      <c r="U500" s="56">
        <v>1</v>
      </c>
      <c r="V500" s="60" t="s">
        <v>1171</v>
      </c>
      <c r="W500" s="57" t="str">
        <f ca="1">IF(AB500="","En elaboración",IF(AC500="Sin iniciar","Suscrito",IF(AK500="Suspendido",AK500,IF(ISNUMBER(AN500),"Liquidado",IF(ISNUMBER(J500),"Cedido",IF(AN500="No aplica","Terminado (no se liquida)",IF(AJ500="Terminación anticipada",AJ500,IF(AND(AJ500="Terminación anticipada",I500&lt;&gt;"Otro",AN500=""),"Terminado en proceso de liquidación",IF(AND(TODAY()&gt;AH500,I500="Otro",AN500=""),"Terminado en proceso de liquidación",IF(AND(TODAY()&gt;AH500,I500="Orden de compra"),"Terminado (Orden de compra)",IF(TODAY()&gt;AH500,"Terminado (no se liquida)",IF(TODAY()&lt;=AH500,"En ejecución","En elaboración"))))))))))))</f>
        <v>Terminado (no se liquida)</v>
      </c>
      <c r="X500" s="57" t="s">
        <v>6431</v>
      </c>
      <c r="Y500" s="57" t="s">
        <v>5246</v>
      </c>
      <c r="Z500" s="77" t="s">
        <v>6432</v>
      </c>
      <c r="AA500" s="57" t="s">
        <v>5694</v>
      </c>
      <c r="AB500" s="61">
        <v>45533</v>
      </c>
      <c r="AC500" s="61">
        <v>45534</v>
      </c>
      <c r="AD500" s="61">
        <v>45656</v>
      </c>
      <c r="AE500" s="61" t="str">
        <f t="shared" si="76"/>
        <v>4 meses 1 días.</v>
      </c>
      <c r="AF500" s="61">
        <v>45716</v>
      </c>
      <c r="AG500" s="61" t="str">
        <f t="shared" si="73"/>
        <v>1 meses 29 días.</v>
      </c>
      <c r="AH500" s="61">
        <v>45716</v>
      </c>
      <c r="AI500" s="61" t="str">
        <f t="shared" si="81"/>
        <v>6 meses -1 días.</v>
      </c>
      <c r="AJ500" s="61" t="str">
        <f t="shared" si="78"/>
        <v>Término Ok</v>
      </c>
      <c r="AK500" s="57"/>
      <c r="AL500" s="57"/>
      <c r="AM500" s="56"/>
      <c r="AN500" s="61"/>
    </row>
    <row r="501" spans="1:40">
      <c r="A501" s="56">
        <v>2024</v>
      </c>
      <c r="B501" s="56" t="str">
        <f t="shared" si="82"/>
        <v>464-2024</v>
      </c>
      <c r="C501" s="56">
        <v>113786</v>
      </c>
      <c r="D501" s="56" t="s">
        <v>57</v>
      </c>
      <c r="E501" s="57" t="s">
        <v>6433</v>
      </c>
      <c r="F501" s="57" t="s">
        <v>6434</v>
      </c>
      <c r="G501" s="63" t="s">
        <v>5602</v>
      </c>
      <c r="H501" s="57" t="s">
        <v>1168</v>
      </c>
      <c r="I501" s="57" t="s">
        <v>6320</v>
      </c>
      <c r="J501" s="61"/>
      <c r="K501" s="64"/>
      <c r="L501" s="67" t="s">
        <v>6435</v>
      </c>
      <c r="M501" s="56">
        <v>1978</v>
      </c>
      <c r="N501" s="157">
        <v>29792000</v>
      </c>
      <c r="O501" s="64">
        <v>14896000</v>
      </c>
      <c r="P501" s="64">
        <v>0</v>
      </c>
      <c r="Q501" s="157">
        <f t="shared" si="83"/>
        <v>44688000</v>
      </c>
      <c r="R501" s="64">
        <v>7448000</v>
      </c>
      <c r="S501" s="64"/>
      <c r="T501" s="64"/>
      <c r="U501" s="56">
        <v>1</v>
      </c>
      <c r="V501" s="60" t="s">
        <v>1171</v>
      </c>
      <c r="W501" s="57" t="str">
        <f ca="1">IF(AB501="","En elaboración",IF(AC501="Sin iniciar","Suscrito",IF(AK501="Suspendido",AK501,IF(ISNUMBER(AN501),"Liquidado",IF(ISNUMBER(J501),"Cedido",IF(AN501="No aplica","Terminado (no se liquida)",IF(AJ501="Terminación anticipada",AJ501,IF(AND(AJ501="Terminación anticipada",I501&lt;&gt;"Otro",AN501=""),"Terminado en proceso de liquidación",IF(AND(TODAY()&gt;AH501,I501="Otro",AN501=""),"Terminado en proceso de liquidación",IF(AND(TODAY()&gt;AH501,I501="Orden de compra"),"Terminado (Orden de compra)",IF(TODAY()&gt;AH501,"Terminado (no se liquida)",IF(TODAY()&lt;=AH501,"En ejecución","En elaboración"))))))))))))</f>
        <v>Terminado (no se liquida)</v>
      </c>
      <c r="X501" s="57" t="s">
        <v>6436</v>
      </c>
      <c r="Y501" s="57" t="s">
        <v>5246</v>
      </c>
      <c r="Z501" s="77" t="s">
        <v>6437</v>
      </c>
      <c r="AA501" s="57" t="s">
        <v>6201</v>
      </c>
      <c r="AB501" s="61">
        <v>45533</v>
      </c>
      <c r="AC501" s="61">
        <v>45534</v>
      </c>
      <c r="AD501" s="61">
        <v>45656</v>
      </c>
      <c r="AE501" s="61" t="str">
        <f t="shared" si="76"/>
        <v>4 meses 1 días.</v>
      </c>
      <c r="AF501" s="61">
        <v>45716</v>
      </c>
      <c r="AG501" s="61" t="str">
        <f t="shared" si="73"/>
        <v>1 meses 29 días.</v>
      </c>
      <c r="AH501" s="61">
        <v>45716</v>
      </c>
      <c r="AI501" s="61" t="str">
        <f t="shared" si="81"/>
        <v>6 meses -1 días.</v>
      </c>
      <c r="AJ501" s="61" t="str">
        <f t="shared" si="78"/>
        <v>Término Ok</v>
      </c>
      <c r="AK501" s="57"/>
      <c r="AL501" s="57"/>
      <c r="AM501" s="56"/>
      <c r="AN501" s="61"/>
    </row>
    <row r="502" spans="1:40">
      <c r="A502" s="56">
        <v>2024</v>
      </c>
      <c r="B502" s="56" t="str">
        <f t="shared" si="82"/>
        <v>465-2024</v>
      </c>
      <c r="C502" s="56">
        <v>114249</v>
      </c>
      <c r="D502" s="56" t="s">
        <v>57</v>
      </c>
      <c r="E502" s="57" t="s">
        <v>6438</v>
      </c>
      <c r="F502" s="57" t="s">
        <v>6439</v>
      </c>
      <c r="G502" s="63" t="s">
        <v>5602</v>
      </c>
      <c r="H502" s="57" t="s">
        <v>1168</v>
      </c>
      <c r="I502" s="57" t="s">
        <v>1211</v>
      </c>
      <c r="J502" s="61"/>
      <c r="K502" s="64"/>
      <c r="L502" s="67" t="s">
        <v>6440</v>
      </c>
      <c r="M502" s="56">
        <v>1978</v>
      </c>
      <c r="N502" s="157">
        <v>11532000</v>
      </c>
      <c r="O502" s="64">
        <v>5766000</v>
      </c>
      <c r="P502" s="64">
        <v>0</v>
      </c>
      <c r="Q502" s="157">
        <f t="shared" si="83"/>
        <v>17298000</v>
      </c>
      <c r="R502" s="64">
        <v>2883000</v>
      </c>
      <c r="S502" s="64"/>
      <c r="T502" s="64"/>
      <c r="U502" s="56">
        <v>4</v>
      </c>
      <c r="V502" s="60" t="s">
        <v>1171</v>
      </c>
      <c r="W502" s="57" t="str">
        <f ca="1">IF(AB502="","En elaboración",IF(AC502="Sin iniciar","Suscrito",IF(AK502="Suspendido",AK502,IF(ISNUMBER(AN502),"Liquidado",IF(ISNUMBER(J502),"Cedido",IF(AN502="No aplica","Terminado (no se liquida)",IF(AJ502="Terminación anticipada",AJ502,IF(AND(AJ502="Terminación anticipada",I502&lt;&gt;"Otro",AN502=""),"Terminado en proceso de liquidación",IF(AND(TODAY()&gt;AH502,I502="Otro",AN502=""),"Terminado en proceso de liquidación",IF(AND(TODAY()&gt;AH502,I502="Orden de compra"),"Terminado (Orden de compra)",IF(TODAY()&gt;AH502,"Terminado (no se liquida)",IF(TODAY()&lt;=AH502,"En ejecución","En elaboración"))))))))))))</f>
        <v>Terminado (no se liquida)</v>
      </c>
      <c r="X502" s="57" t="s">
        <v>6441</v>
      </c>
      <c r="Y502" s="57" t="s">
        <v>6442</v>
      </c>
      <c r="Z502" s="77" t="s">
        <v>6443</v>
      </c>
      <c r="AA502" s="57" t="s">
        <v>5704</v>
      </c>
      <c r="AB502" s="61">
        <v>45532</v>
      </c>
      <c r="AC502" s="61">
        <v>45534</v>
      </c>
      <c r="AD502" s="61">
        <v>45655</v>
      </c>
      <c r="AE502" s="61" t="str">
        <f t="shared" si="76"/>
        <v xml:space="preserve">4 meses </v>
      </c>
      <c r="AF502" s="61">
        <v>45716</v>
      </c>
      <c r="AG502" s="61" t="str">
        <f t="shared" si="73"/>
        <v>1 meses 30 días.</v>
      </c>
      <c r="AH502" s="61">
        <v>45716</v>
      </c>
      <c r="AI502" s="61" t="str">
        <f t="shared" si="81"/>
        <v>6 meses -1 días.</v>
      </c>
      <c r="AJ502" s="61" t="str">
        <f t="shared" si="78"/>
        <v>Término Ok</v>
      </c>
      <c r="AK502" s="57"/>
      <c r="AL502" s="57"/>
      <c r="AM502" s="56"/>
      <c r="AN502" s="61"/>
    </row>
    <row r="503" spans="1:40">
      <c r="A503" s="56">
        <v>2024</v>
      </c>
      <c r="B503" s="56" t="str">
        <f t="shared" si="82"/>
        <v>466-2024</v>
      </c>
      <c r="C503" s="56">
        <v>114248</v>
      </c>
      <c r="D503" s="56" t="s">
        <v>57</v>
      </c>
      <c r="E503" s="57" t="s">
        <v>6444</v>
      </c>
      <c r="F503" s="57" t="s">
        <v>6445</v>
      </c>
      <c r="G503" s="63" t="s">
        <v>5602</v>
      </c>
      <c r="H503" s="57" t="s">
        <v>1168</v>
      </c>
      <c r="I503" s="57" t="s">
        <v>6320</v>
      </c>
      <c r="J503" s="61"/>
      <c r="K503" s="64"/>
      <c r="L503" s="67" t="s">
        <v>6446</v>
      </c>
      <c r="M503" s="56">
        <v>1978</v>
      </c>
      <c r="N503" s="157">
        <v>40000000</v>
      </c>
      <c r="O503" s="64">
        <v>20000000</v>
      </c>
      <c r="P503" s="64">
        <v>0</v>
      </c>
      <c r="Q503" s="157">
        <f t="shared" si="83"/>
        <v>60000000</v>
      </c>
      <c r="R503" s="64">
        <v>10000000</v>
      </c>
      <c r="S503" s="64"/>
      <c r="T503" s="64"/>
      <c r="U503" s="56">
        <v>1</v>
      </c>
      <c r="V503" s="60" t="s">
        <v>1171</v>
      </c>
      <c r="W503" s="57" t="str">
        <f ca="1">IF(AB503="","En elaboración",IF(AC503="Sin iniciar","Suscrito",IF(AK503="Suspendido",AK503,IF(ISNUMBER(AN503),"Liquidado",IF(ISNUMBER(J503),"Cedido",IF(AN503="No aplica","Terminado (no se liquida)",IF(AJ503="Terminación anticipada",AJ503,IF(AND(AJ503="Terminación anticipada",I503&lt;&gt;"Otro",AN503=""),"Terminado en proceso de liquidación",IF(AND(TODAY()&gt;AH503,I503="Otro",AN503=""),"Terminado en proceso de liquidación",IF(AND(TODAY()&gt;AH503,I503="Orden de compra"),"Terminado (Orden de compra)",IF(TODAY()&gt;AH503,"Terminado (no se liquida)",IF(TODAY()&lt;=AH503,"En ejecución","En elaboración"))))))))))))</f>
        <v>Terminado (no se liquida)</v>
      </c>
      <c r="X503" s="57" t="s">
        <v>6447</v>
      </c>
      <c r="Y503" s="57" t="s">
        <v>6448</v>
      </c>
      <c r="Z503" s="77" t="s">
        <v>6449</v>
      </c>
      <c r="AA503" s="57" t="s">
        <v>72</v>
      </c>
      <c r="AB503" s="61">
        <v>45526</v>
      </c>
      <c r="AC503" s="61">
        <v>45527</v>
      </c>
      <c r="AD503" s="61">
        <v>45648</v>
      </c>
      <c r="AE503" s="61" t="str">
        <f t="shared" si="76"/>
        <v xml:space="preserve">4 meses </v>
      </c>
      <c r="AF503" s="61">
        <v>45710</v>
      </c>
      <c r="AG503" s="61" t="str">
        <f t="shared" si="73"/>
        <v xml:space="preserve">2 meses </v>
      </c>
      <c r="AH503" s="61">
        <v>45710</v>
      </c>
      <c r="AI503" s="61" t="str">
        <f t="shared" si="81"/>
        <v xml:space="preserve">6 meses </v>
      </c>
      <c r="AJ503" s="61" t="str">
        <f t="shared" si="78"/>
        <v>Término Ok</v>
      </c>
      <c r="AK503" s="57"/>
      <c r="AL503" s="57"/>
      <c r="AM503" s="56"/>
      <c r="AN503" s="61"/>
    </row>
    <row r="504" spans="1:40">
      <c r="A504" s="56">
        <v>2024</v>
      </c>
      <c r="B504" s="56" t="str">
        <f t="shared" si="82"/>
        <v>467-2024</v>
      </c>
      <c r="C504" s="56">
        <v>114444</v>
      </c>
      <c r="D504" s="56" t="s">
        <v>57</v>
      </c>
      <c r="E504" s="57" t="s">
        <v>6450</v>
      </c>
      <c r="F504" s="57" t="s">
        <v>6451</v>
      </c>
      <c r="G504" s="63" t="s">
        <v>5602</v>
      </c>
      <c r="H504" s="57" t="s">
        <v>1168</v>
      </c>
      <c r="I504" s="57" t="s">
        <v>1211</v>
      </c>
      <c r="J504" s="61"/>
      <c r="K504" s="64"/>
      <c r="L504" s="67" t="s">
        <v>6452</v>
      </c>
      <c r="M504" s="56">
        <v>1978</v>
      </c>
      <c r="N504" s="157">
        <v>13524000</v>
      </c>
      <c r="O504" s="64">
        <v>6762000</v>
      </c>
      <c r="P504" s="64">
        <v>0</v>
      </c>
      <c r="Q504" s="157">
        <f t="shared" si="83"/>
        <v>20286000</v>
      </c>
      <c r="R504" s="64">
        <v>3381000</v>
      </c>
      <c r="S504" s="64"/>
      <c r="T504" s="64"/>
      <c r="U504" s="56">
        <v>1</v>
      </c>
      <c r="V504" s="60" t="s">
        <v>1171</v>
      </c>
      <c r="W504" s="57" t="str">
        <f ca="1">IF(AB504="","En elaboración",IF(AC504="Sin iniciar","Suscrito",IF(AK504="Suspendido",AK504,IF(ISNUMBER(AN504),"Liquidado",IF(ISNUMBER(J504),"Cedido",IF(AN504="No aplica","Terminado (no se liquida)",IF(AJ504="Terminación anticipada",AJ504,IF(AND(AJ504="Terminación anticipada",I504&lt;&gt;"Otro",AN504=""),"Terminado en proceso de liquidación",IF(AND(TODAY()&gt;AH504,I504="Otro",AN504=""),"Terminado en proceso de liquidación",IF(AND(TODAY()&gt;AH504,I504="Orden de compra"),"Terminado (Orden de compra)",IF(TODAY()&gt;AH504,"Terminado (no se liquida)",IF(TODAY()&lt;=AH504,"En ejecución","En elaboración"))))))))))))</f>
        <v>Terminado (no se liquida)</v>
      </c>
      <c r="X504" s="57" t="s">
        <v>6453</v>
      </c>
      <c r="Y504" s="57" t="s">
        <v>6454</v>
      </c>
      <c r="Z504" s="77" t="s">
        <v>6455</v>
      </c>
      <c r="AA504" s="57" t="s">
        <v>5711</v>
      </c>
      <c r="AB504" s="61">
        <v>45526</v>
      </c>
      <c r="AC504" s="61">
        <v>45527</v>
      </c>
      <c r="AD504" s="61">
        <v>45648</v>
      </c>
      <c r="AE504" s="61" t="str">
        <f t="shared" si="76"/>
        <v xml:space="preserve">4 meses </v>
      </c>
      <c r="AF504" s="61">
        <v>45710</v>
      </c>
      <c r="AG504" s="61" t="str">
        <f t="shared" si="73"/>
        <v xml:space="preserve">2 meses </v>
      </c>
      <c r="AH504" s="61">
        <v>45710</v>
      </c>
      <c r="AI504" s="61" t="str">
        <f t="shared" si="81"/>
        <v xml:space="preserve">6 meses </v>
      </c>
      <c r="AJ504" s="61" t="str">
        <f t="shared" si="78"/>
        <v>Término Ok</v>
      </c>
      <c r="AK504" s="57"/>
      <c r="AL504" s="57"/>
      <c r="AM504" s="56"/>
      <c r="AN504" s="61"/>
    </row>
    <row r="505" spans="1:40">
      <c r="A505" s="56">
        <v>2024</v>
      </c>
      <c r="B505" s="56" t="str">
        <f t="shared" si="82"/>
        <v>468-2024</v>
      </c>
      <c r="C505" s="56">
        <v>113483</v>
      </c>
      <c r="D505" s="56" t="s">
        <v>57</v>
      </c>
      <c r="E505" s="57" t="s">
        <v>6456</v>
      </c>
      <c r="F505" s="57" t="s">
        <v>6457</v>
      </c>
      <c r="G505" s="63" t="s">
        <v>5602</v>
      </c>
      <c r="H505" s="57" t="s">
        <v>1168</v>
      </c>
      <c r="I505" s="57" t="s">
        <v>1211</v>
      </c>
      <c r="J505" s="61"/>
      <c r="K505" s="64"/>
      <c r="L505" s="67" t="s">
        <v>6458</v>
      </c>
      <c r="M505" s="56">
        <v>1978</v>
      </c>
      <c r="N505" s="157">
        <v>11532000</v>
      </c>
      <c r="O505" s="64">
        <v>0</v>
      </c>
      <c r="P505" s="64">
        <v>0</v>
      </c>
      <c r="Q505" s="157">
        <f t="shared" si="83"/>
        <v>11532000</v>
      </c>
      <c r="R505" s="64">
        <v>2883000</v>
      </c>
      <c r="S505" s="64"/>
      <c r="T505" s="64"/>
      <c r="U505" s="56">
        <v>1</v>
      </c>
      <c r="V505" s="60" t="s">
        <v>1171</v>
      </c>
      <c r="W505" s="57" t="str">
        <f ca="1">IF(AB505="","En elaboración",IF(AC505="Sin iniciar","Suscrito",IF(AK505="Suspendido",AK505,IF(ISNUMBER(AN505),"Liquidado",IF(ISNUMBER(J505),"Cedido",IF(AN505="No aplica","Terminado (no se liquida)",IF(AJ505="Terminación anticipada",AJ505,IF(AND(AJ505="Terminación anticipada",I505&lt;&gt;"Otro",AN505=""),"Terminado en proceso de liquidación",IF(AND(TODAY()&gt;AH505,I505="Otro",AN505=""),"Terminado en proceso de liquidación",IF(AND(TODAY()&gt;AH505,I505="Orden de compra"),"Terminado (Orden de compra)",IF(TODAY()&gt;AH505,"Terminado (no se liquida)",IF(TODAY()&lt;=AH505,"En ejecución","En elaboración"))))))))))))</f>
        <v>Terminado (no se liquida)</v>
      </c>
      <c r="X505" s="57"/>
      <c r="Y505" s="57" t="s">
        <v>5267</v>
      </c>
      <c r="Z505" s="77" t="s">
        <v>6459</v>
      </c>
      <c r="AA505" s="57" t="s">
        <v>4362</v>
      </c>
      <c r="AB505" s="61">
        <v>45531</v>
      </c>
      <c r="AC505" s="61">
        <v>45532</v>
      </c>
      <c r="AD505" s="61">
        <v>45653</v>
      </c>
      <c r="AE505" s="61" t="str">
        <f t="shared" si="76"/>
        <v xml:space="preserve">4 meses </v>
      </c>
      <c r="AF505" s="61">
        <v>45653</v>
      </c>
      <c r="AG505" s="61" t="str">
        <f t="shared" si="73"/>
        <v/>
      </c>
      <c r="AH505" s="61">
        <v>45653</v>
      </c>
      <c r="AI505" s="61" t="str">
        <f t="shared" si="81"/>
        <v xml:space="preserve">4 meses </v>
      </c>
      <c r="AJ505" s="61" t="str">
        <f t="shared" si="78"/>
        <v>Término Ok</v>
      </c>
      <c r="AK505" s="57"/>
      <c r="AL505" s="57"/>
      <c r="AM505" s="56"/>
      <c r="AN505" s="61"/>
    </row>
    <row r="506" spans="1:40">
      <c r="A506" s="56">
        <v>2024</v>
      </c>
      <c r="B506" s="56" t="str">
        <f t="shared" si="82"/>
        <v>469-2024</v>
      </c>
      <c r="C506" s="56">
        <v>115148</v>
      </c>
      <c r="D506" s="56" t="s">
        <v>57</v>
      </c>
      <c r="E506" s="57" t="s">
        <v>6460</v>
      </c>
      <c r="F506" s="57" t="s">
        <v>6461</v>
      </c>
      <c r="G506" s="63" t="s">
        <v>5602</v>
      </c>
      <c r="H506" s="57" t="s">
        <v>1168</v>
      </c>
      <c r="I506" s="57" t="s">
        <v>6320</v>
      </c>
      <c r="J506" s="61"/>
      <c r="K506" s="64"/>
      <c r="L506" s="67" t="s">
        <v>6462</v>
      </c>
      <c r="M506" s="56">
        <v>1970</v>
      </c>
      <c r="N506" s="157">
        <v>29792000</v>
      </c>
      <c r="O506" s="64">
        <v>14896000</v>
      </c>
      <c r="P506" s="64">
        <v>0</v>
      </c>
      <c r="Q506" s="157">
        <f t="shared" si="83"/>
        <v>44688000</v>
      </c>
      <c r="R506" s="64">
        <v>7448000</v>
      </c>
      <c r="S506" s="64"/>
      <c r="T506" s="64"/>
      <c r="U506" s="56">
        <v>1</v>
      </c>
      <c r="V506" s="60" t="s">
        <v>1171</v>
      </c>
      <c r="W506" s="57" t="str">
        <f ca="1">IF(AB506="","En elaboración",IF(AC506="Sin iniciar","Suscrito",IF(AK506="Suspendido",AK506,IF(ISNUMBER(AN506),"Liquidado",IF(ISNUMBER(J506),"Cedido",IF(AN506="No aplica","Terminado (no se liquida)",IF(AJ506="Terminación anticipada",AJ506,IF(AND(AJ506="Terminación anticipada",I506&lt;&gt;"Otro",AN506=""),"Terminado en proceso de liquidación",IF(AND(TODAY()&gt;AH506,I506="Otro",AN506=""),"Terminado en proceso de liquidación",IF(AND(TODAY()&gt;AH506,I506="Orden de compra"),"Terminado (Orden de compra)",IF(TODAY()&gt;AH506,"Terminado (no se liquida)",IF(TODAY()&lt;=AH506,"En ejecución","En elaboración"))))))))))))</f>
        <v>Terminado (no se liquida)</v>
      </c>
      <c r="X506" s="57" t="s">
        <v>6463</v>
      </c>
      <c r="Y506" s="57" t="s">
        <v>6464</v>
      </c>
      <c r="Z506" s="77" t="s">
        <v>6465</v>
      </c>
      <c r="AA506" s="57" t="s">
        <v>5680</v>
      </c>
      <c r="AB506" s="61">
        <v>45526</v>
      </c>
      <c r="AC506" s="61">
        <v>45527</v>
      </c>
      <c r="AD506" s="61">
        <v>45648</v>
      </c>
      <c r="AE506" s="61" t="str">
        <f t="shared" si="76"/>
        <v xml:space="preserve">4 meses </v>
      </c>
      <c r="AF506" s="61">
        <v>45710</v>
      </c>
      <c r="AG506" s="61" t="str">
        <f t="shared" si="73"/>
        <v xml:space="preserve">2 meses </v>
      </c>
      <c r="AH506" s="61">
        <v>45710</v>
      </c>
      <c r="AI506" s="61" t="str">
        <f t="shared" si="81"/>
        <v xml:space="preserve">6 meses </v>
      </c>
      <c r="AJ506" s="61" t="str">
        <f t="shared" si="78"/>
        <v>Término Ok</v>
      </c>
      <c r="AK506" s="57"/>
      <c r="AL506" s="57"/>
      <c r="AM506" s="56"/>
      <c r="AN506" s="61"/>
    </row>
    <row r="507" spans="1:40">
      <c r="A507" s="56">
        <v>2024</v>
      </c>
      <c r="B507" s="56" t="str">
        <f t="shared" si="82"/>
        <v>470-2024</v>
      </c>
      <c r="C507" s="56">
        <v>113764</v>
      </c>
      <c r="D507" s="56" t="s">
        <v>57</v>
      </c>
      <c r="E507" s="57" t="s">
        <v>6466</v>
      </c>
      <c r="F507" s="57" t="s">
        <v>6467</v>
      </c>
      <c r="G507" s="63" t="s">
        <v>5602</v>
      </c>
      <c r="H507" s="57" t="s">
        <v>1168</v>
      </c>
      <c r="I507" s="57" t="s">
        <v>6320</v>
      </c>
      <c r="J507" s="61"/>
      <c r="K507" s="64"/>
      <c r="L507" s="67" t="s">
        <v>6468</v>
      </c>
      <c r="M507" s="56">
        <v>1978</v>
      </c>
      <c r="N507" s="157">
        <v>21836000</v>
      </c>
      <c r="O507" s="64">
        <v>10918000</v>
      </c>
      <c r="P507" s="64">
        <v>0</v>
      </c>
      <c r="Q507" s="157">
        <f t="shared" si="83"/>
        <v>32754000</v>
      </c>
      <c r="R507" s="64">
        <v>5459000</v>
      </c>
      <c r="S507" s="64"/>
      <c r="T507" s="64"/>
      <c r="U507" s="56">
        <v>1</v>
      </c>
      <c r="V507" s="60" t="s">
        <v>1171</v>
      </c>
      <c r="W507" s="57" t="str">
        <f ca="1">IF(AB507="","En elaboración",IF(AC507="Sin iniciar","Suscrito",IF(AK507="Suspendido",AK507,IF(ISNUMBER(AN507),"Liquidado",IF(ISNUMBER(J507),"Cedido",IF(AN507="No aplica","Terminado (no se liquida)",IF(AJ507="Terminación anticipada",AJ507,IF(AND(AJ507="Terminación anticipada",I507&lt;&gt;"Otro",AN507=""),"Terminado en proceso de liquidación",IF(AND(TODAY()&gt;AH507,I507="Otro",AN507=""),"Terminado en proceso de liquidación",IF(AND(TODAY()&gt;AH507,I507="Orden de compra"),"Terminado (Orden de compra)",IF(TODAY()&gt;AH507,"Terminado (no se liquida)",IF(TODAY()&lt;=AH507,"En ejecución","En elaboración"))))))))))))</f>
        <v>Terminado (no se liquida)</v>
      </c>
      <c r="X507" s="57" t="s">
        <v>6469</v>
      </c>
      <c r="Y507" s="57" t="s">
        <v>6470</v>
      </c>
      <c r="Z507" s="77" t="s">
        <v>6471</v>
      </c>
      <c r="AA507" s="57" t="s">
        <v>1374</v>
      </c>
      <c r="AB507" s="61">
        <v>45531</v>
      </c>
      <c r="AC507" s="61">
        <v>45532</v>
      </c>
      <c r="AD507" s="61">
        <v>45653</v>
      </c>
      <c r="AE507" s="61" t="str">
        <f t="shared" si="76"/>
        <v xml:space="preserve">4 meses </v>
      </c>
      <c r="AF507" s="61">
        <v>45715</v>
      </c>
      <c r="AG507" s="61" t="str">
        <f t="shared" si="73"/>
        <v xml:space="preserve">2 meses </v>
      </c>
      <c r="AH507" s="61">
        <v>45715</v>
      </c>
      <c r="AI507" s="61" t="str">
        <f t="shared" si="81"/>
        <v xml:space="preserve">6 meses </v>
      </c>
      <c r="AJ507" s="61" t="str">
        <f t="shared" si="78"/>
        <v>Término Ok</v>
      </c>
      <c r="AK507" s="57"/>
      <c r="AL507" s="57"/>
      <c r="AM507" s="56"/>
      <c r="AN507" s="61"/>
    </row>
    <row r="508" spans="1:40">
      <c r="A508" s="56">
        <v>2024</v>
      </c>
      <c r="B508" s="56" t="str">
        <f t="shared" si="82"/>
        <v>471-2024</v>
      </c>
      <c r="C508" s="56">
        <v>114428</v>
      </c>
      <c r="D508" s="56" t="s">
        <v>57</v>
      </c>
      <c r="E508" s="57" t="s">
        <v>6472</v>
      </c>
      <c r="F508" s="57" t="s">
        <v>6473</v>
      </c>
      <c r="G508" s="63" t="s">
        <v>5602</v>
      </c>
      <c r="H508" s="57" t="s">
        <v>1168</v>
      </c>
      <c r="I508" s="57" t="s">
        <v>6320</v>
      </c>
      <c r="J508" s="61"/>
      <c r="K508" s="64"/>
      <c r="L508" s="67" t="s">
        <v>6474</v>
      </c>
      <c r="M508" s="56">
        <v>1978</v>
      </c>
      <c r="N508" s="157">
        <v>29792000</v>
      </c>
      <c r="O508" s="64">
        <v>14896000</v>
      </c>
      <c r="P508" s="64">
        <v>0</v>
      </c>
      <c r="Q508" s="157">
        <f t="shared" si="83"/>
        <v>44688000</v>
      </c>
      <c r="R508" s="64">
        <v>7448000</v>
      </c>
      <c r="S508" s="64"/>
      <c r="T508" s="64"/>
      <c r="U508" s="56">
        <v>1</v>
      </c>
      <c r="V508" s="60" t="s">
        <v>1171</v>
      </c>
      <c r="W508" s="57" t="str">
        <f ca="1">IF(AB508="","En elaboración",IF(AC508="Sin iniciar","Suscrito",IF(AK508="Suspendido",AK508,IF(ISNUMBER(AN508),"Liquidado",IF(ISNUMBER(J508),"Cedido",IF(AN508="No aplica","Terminado (no se liquida)",IF(AJ508="Terminación anticipada",AJ508,IF(AND(AJ508="Terminación anticipada",I508&lt;&gt;"Otro",AN508=""),"Terminado en proceso de liquidación",IF(AND(TODAY()&gt;AH508,I508="Otro",AN508=""),"Terminado en proceso de liquidación",IF(AND(TODAY()&gt;AH508,I508="Orden de compra"),"Terminado (Orden de compra)",IF(TODAY()&gt;AH508,"Terminado (no se liquida)",IF(TODAY()&lt;=AH508,"En ejecución","En elaboración"))))))))))))</f>
        <v>Terminado (no se liquida)</v>
      </c>
      <c r="X508" s="57" t="s">
        <v>6475</v>
      </c>
      <c r="Y508" s="57" t="s">
        <v>6323</v>
      </c>
      <c r="Z508" s="77" t="s">
        <v>6476</v>
      </c>
      <c r="AA508" s="57" t="s">
        <v>234</v>
      </c>
      <c r="AB508" s="61">
        <v>45531</v>
      </c>
      <c r="AC508" s="61">
        <v>45532</v>
      </c>
      <c r="AD508" s="61">
        <v>45653</v>
      </c>
      <c r="AE508" s="61" t="str">
        <f t="shared" si="76"/>
        <v xml:space="preserve">4 meses </v>
      </c>
      <c r="AF508" s="61">
        <v>45715</v>
      </c>
      <c r="AG508" s="61" t="str">
        <f t="shared" si="73"/>
        <v xml:space="preserve">2 meses </v>
      </c>
      <c r="AH508" s="61">
        <v>45715</v>
      </c>
      <c r="AI508" s="61" t="str">
        <f t="shared" si="81"/>
        <v xml:space="preserve">6 meses </v>
      </c>
      <c r="AJ508" s="61" t="str">
        <f t="shared" si="78"/>
        <v>Término Ok</v>
      </c>
      <c r="AK508" s="57"/>
      <c r="AL508" s="57"/>
      <c r="AM508" s="56"/>
      <c r="AN508" s="61"/>
    </row>
    <row r="509" spans="1:40">
      <c r="A509" s="56">
        <v>2024</v>
      </c>
      <c r="B509" s="56" t="str">
        <f t="shared" si="82"/>
        <v>472-2024</v>
      </c>
      <c r="C509" s="56">
        <v>113129</v>
      </c>
      <c r="D509" s="56" t="s">
        <v>57</v>
      </c>
      <c r="E509" s="57" t="s">
        <v>6477</v>
      </c>
      <c r="F509" s="57" t="s">
        <v>6478</v>
      </c>
      <c r="G509" s="63" t="s">
        <v>5602</v>
      </c>
      <c r="H509" s="57" t="s">
        <v>5642</v>
      </c>
      <c r="I509" s="57" t="s">
        <v>6479</v>
      </c>
      <c r="J509" s="61"/>
      <c r="K509" s="64"/>
      <c r="L509" s="67" t="s">
        <v>6480</v>
      </c>
      <c r="M509" s="56">
        <v>1978</v>
      </c>
      <c r="N509" s="157">
        <v>29897363</v>
      </c>
      <c r="O509" s="64">
        <v>0</v>
      </c>
      <c r="P509" s="64">
        <v>0</v>
      </c>
      <c r="Q509" s="157">
        <f t="shared" si="83"/>
        <v>29897363</v>
      </c>
      <c r="R509" s="64" t="s">
        <v>66</v>
      </c>
      <c r="S509" s="64"/>
      <c r="T509" s="64"/>
      <c r="U509" s="56" t="s">
        <v>77</v>
      </c>
      <c r="V509" s="60" t="s">
        <v>85</v>
      </c>
      <c r="W509" s="57" t="str">
        <f ca="1">IF(AB509="","En elaboración",IF(AC509="Sin iniciar","Suscrito",IF(AK509="Suspendido",AK509,IF(ISNUMBER(AN509),"Liquidado",IF(ISNUMBER(J509),"Cedido",IF(AN509="No aplica","Terminado (no se liquida)",IF(AJ509="Terminación anticipada",AJ509,IF(AND(AJ509="Terminación anticipada",I509&lt;&gt;"Otro",AN509=""),"Terminado en proceso de liquidación",IF(AND(TODAY()&gt;AH509,I509="Otro",AN509=""),"Terminado en proceso de liquidación",IF(AND(TODAY()&gt;AH509,I509="Orden de compra"),"Terminado (Orden de compra)",IF(TODAY()&gt;AH509,"Terminado (no se liquida)",IF(TODAY()&lt;=AH509,"En ejecución","En elaboración"))))))))))))</f>
        <v>Terminado (no se liquida)</v>
      </c>
      <c r="X509" s="57"/>
      <c r="Y509" s="57" t="s">
        <v>6481</v>
      </c>
      <c r="Z509" s="77" t="s">
        <v>6482</v>
      </c>
      <c r="AA509" s="57" t="s">
        <v>6483</v>
      </c>
      <c r="AB509" s="61">
        <v>45546</v>
      </c>
      <c r="AC509" s="61">
        <v>45555</v>
      </c>
      <c r="AD509" s="61">
        <v>45615</v>
      </c>
      <c r="AE509" s="61" t="str">
        <f t="shared" si="76"/>
        <v xml:space="preserve">2 meses </v>
      </c>
      <c r="AF509" s="61">
        <v>45615</v>
      </c>
      <c r="AG509" s="61" t="str">
        <f t="shared" si="73"/>
        <v/>
      </c>
      <c r="AH509" s="61">
        <v>45615</v>
      </c>
      <c r="AI509" s="61">
        <v>45615</v>
      </c>
      <c r="AJ509" s="61" t="str">
        <f t="shared" si="78"/>
        <v>Término Ok</v>
      </c>
      <c r="AK509" s="57"/>
      <c r="AL509" s="57"/>
      <c r="AM509" s="56"/>
      <c r="AN509" s="61"/>
    </row>
    <row r="510" spans="1:40">
      <c r="A510" s="56">
        <v>2024</v>
      </c>
      <c r="B510" s="56" t="str">
        <f t="shared" si="82"/>
        <v>473-2024</v>
      </c>
      <c r="C510" s="56">
        <v>114419</v>
      </c>
      <c r="D510" s="56" t="s">
        <v>57</v>
      </c>
      <c r="E510" s="57" t="s">
        <v>6484</v>
      </c>
      <c r="F510" s="57" t="s">
        <v>6485</v>
      </c>
      <c r="G510" s="63" t="s">
        <v>5602</v>
      </c>
      <c r="H510" s="57" t="s">
        <v>1168</v>
      </c>
      <c r="I510" s="57" t="s">
        <v>6320</v>
      </c>
      <c r="J510" s="61"/>
      <c r="K510" s="64"/>
      <c r="L510" s="67" t="s">
        <v>6486</v>
      </c>
      <c r="M510" s="56">
        <v>1978</v>
      </c>
      <c r="N510" s="157">
        <v>40000000</v>
      </c>
      <c r="O510" s="64">
        <v>20000000</v>
      </c>
      <c r="P510" s="64">
        <v>0</v>
      </c>
      <c r="Q510" s="157">
        <f t="shared" si="83"/>
        <v>60000000</v>
      </c>
      <c r="R510" s="64">
        <v>10000000</v>
      </c>
      <c r="S510" s="64"/>
      <c r="T510" s="64"/>
      <c r="U510" s="56">
        <v>1</v>
      </c>
      <c r="V510" s="60" t="s">
        <v>1171</v>
      </c>
      <c r="W510" s="57" t="str">
        <f ca="1">IF(AB510="","En elaboración",IF(AC510="Sin iniciar","Suscrito",IF(AK510="Suspendido",AK510,IF(ISNUMBER(AN510),"Liquidado",IF(ISNUMBER(J510),"Cedido",IF(AN510="No aplica","Terminado (no se liquida)",IF(AJ510="Terminación anticipada",AJ510,IF(AND(AJ510="Terminación anticipada",I510&lt;&gt;"Otro",AN510=""),"Terminado en proceso de liquidación",IF(AND(TODAY()&gt;AH510,I510="Otro",AN510=""),"Terminado en proceso de liquidación",IF(AND(TODAY()&gt;AH510,I510="Orden de compra"),"Terminado (Orden de compra)",IF(TODAY()&gt;AH510,"Terminado (no se liquida)",IF(TODAY()&lt;=AH510,"En ejecución","En elaboración"))))))))))))</f>
        <v>Terminado (no se liquida)</v>
      </c>
      <c r="X510" s="57" t="s">
        <v>6487</v>
      </c>
      <c r="Y510" s="57" t="s">
        <v>6488</v>
      </c>
      <c r="Z510" s="77" t="s">
        <v>6489</v>
      </c>
      <c r="AA510" s="57" t="s">
        <v>5711</v>
      </c>
      <c r="AB510" s="61">
        <v>45532</v>
      </c>
      <c r="AC510" s="61">
        <v>45534</v>
      </c>
      <c r="AD510" s="61">
        <v>45655</v>
      </c>
      <c r="AE510" s="61" t="str">
        <f t="shared" si="76"/>
        <v xml:space="preserve">4 meses </v>
      </c>
      <c r="AF510" s="61">
        <v>45716</v>
      </c>
      <c r="AG510" s="61" t="str">
        <f t="shared" si="73"/>
        <v>1 meses 30 días.</v>
      </c>
      <c r="AH510" s="61">
        <v>45716</v>
      </c>
      <c r="AI510" s="61" t="str">
        <f t="shared" ref="AI510:AI573" si="84">IF(AC510="Sin iniciar","",IF(DATEDIF(AC510,AH510+1-AM510,"y")=0,"",DATEDIF(AC510,AH510+1-AM510,"y")&amp;" años ")&amp;IF(DATEDIF(AC510,AH510+1-AM510,"ym")=0,"",DATEDIF(AC510,AH510+1-AM510,"ym")&amp;" meses ")&amp;IF(DATEDIF(AC510,AH510+1-AM510,"md")=0,"",DATEDIF(AC510,AH510+1-AM510,"md")&amp;" días."))</f>
        <v>6 meses -1 días.</v>
      </c>
      <c r="AJ510" s="61" t="str">
        <f t="shared" si="78"/>
        <v>Término Ok</v>
      </c>
      <c r="AK510" s="57"/>
      <c r="AL510" s="57"/>
      <c r="AM510" s="56"/>
      <c r="AN510" s="61"/>
    </row>
    <row r="511" spans="1:40">
      <c r="A511" s="56">
        <v>2024</v>
      </c>
      <c r="B511" s="56" t="str">
        <f t="shared" si="82"/>
        <v>474-2024</v>
      </c>
      <c r="C511" s="56">
        <v>114463</v>
      </c>
      <c r="D511" s="56" t="s">
        <v>57</v>
      </c>
      <c r="E511" s="57" t="s">
        <v>6490</v>
      </c>
      <c r="F511" s="57" t="s">
        <v>6491</v>
      </c>
      <c r="G511" s="63" t="s">
        <v>5602</v>
      </c>
      <c r="H511" s="57" t="s">
        <v>1168</v>
      </c>
      <c r="I511" s="57" t="s">
        <v>1169</v>
      </c>
      <c r="J511" s="61">
        <v>45615</v>
      </c>
      <c r="K511" s="64">
        <v>3227467</v>
      </c>
      <c r="L511" s="67" t="s">
        <v>6492</v>
      </c>
      <c r="M511" s="56">
        <v>1978</v>
      </c>
      <c r="N511" s="157">
        <v>22344000</v>
      </c>
      <c r="O511" s="64">
        <v>0</v>
      </c>
      <c r="P511" s="64">
        <v>0</v>
      </c>
      <c r="Q511" s="157">
        <f t="shared" si="83"/>
        <v>22344000</v>
      </c>
      <c r="R511" s="64">
        <v>7448000</v>
      </c>
      <c r="S511" s="64"/>
      <c r="T511" s="64"/>
      <c r="U511" s="56">
        <v>1</v>
      </c>
      <c r="V511" s="60" t="s">
        <v>1171</v>
      </c>
      <c r="W511" s="57" t="str">
        <f ca="1">IF(AB511="","En elaboración",IF(AC511="Sin iniciar","Suscrito",IF(AK511="Suspendido",AK511,IF(ISNUMBER(AN511),"Liquidado",IF(ISNUMBER(J511),"Cedido",IF(AN511="No aplica","Terminado (no se liquida)",IF(AJ511="Terminación anticipada",AJ511,IF(AND(AJ511="Terminación anticipada",I511&lt;&gt;"Otro",AN511=""),"Terminado en proceso de liquidación",IF(AND(TODAY()&gt;AH511,I511="Otro",AN511=""),"Terminado en proceso de liquidación",IF(AND(TODAY()&gt;AH511,I511="Orden de compra"),"Terminado (Orden de compra)",IF(TODAY()&gt;AH511,"Terminado (no se liquida)",IF(TODAY()&lt;=AH511,"En ejecución","En elaboración"))))))))))))</f>
        <v>Cedido</v>
      </c>
      <c r="X511" s="57" t="s">
        <v>6493</v>
      </c>
      <c r="Y511" s="57" t="s">
        <v>6494</v>
      </c>
      <c r="Z511" s="77" t="s">
        <v>6495</v>
      </c>
      <c r="AA511" s="57" t="s">
        <v>5694</v>
      </c>
      <c r="AB511" s="61">
        <v>45533</v>
      </c>
      <c r="AC511" s="61">
        <v>45537</v>
      </c>
      <c r="AD511" s="61">
        <v>45614</v>
      </c>
      <c r="AE511" s="61" t="str">
        <f t="shared" si="76"/>
        <v>2 meses 17 días.</v>
      </c>
      <c r="AF511" s="61">
        <v>45627</v>
      </c>
      <c r="AG511" s="61" t="str">
        <f t="shared" si="73"/>
        <v>13 días.</v>
      </c>
      <c r="AH511" s="61">
        <v>45627</v>
      </c>
      <c r="AI511" s="61" t="str">
        <f t="shared" si="84"/>
        <v xml:space="preserve">3 meses </v>
      </c>
      <c r="AJ511" s="61" t="str">
        <f t="shared" si="78"/>
        <v>Término Ok</v>
      </c>
      <c r="AK511" s="57"/>
      <c r="AL511" s="57"/>
      <c r="AM511" s="56"/>
      <c r="AN511" s="61"/>
    </row>
    <row r="512" spans="1:40">
      <c r="A512" s="56">
        <v>2024</v>
      </c>
      <c r="B512" s="56" t="s">
        <v>6496</v>
      </c>
      <c r="C512" s="56">
        <v>114463</v>
      </c>
      <c r="D512" s="56" t="s">
        <v>57</v>
      </c>
      <c r="E512" s="57" t="s">
        <v>6490</v>
      </c>
      <c r="F512" s="57" t="s">
        <v>6491</v>
      </c>
      <c r="G512" s="63" t="s">
        <v>5602</v>
      </c>
      <c r="H512" s="57" t="s">
        <v>1168</v>
      </c>
      <c r="I512" s="57" t="s">
        <v>1169</v>
      </c>
      <c r="J512" s="61"/>
      <c r="K512" s="64"/>
      <c r="L512" s="67" t="s">
        <v>6497</v>
      </c>
      <c r="M512" s="56">
        <v>1978</v>
      </c>
      <c r="N512" s="157">
        <v>22344000</v>
      </c>
      <c r="O512" s="64">
        <v>11172000</v>
      </c>
      <c r="P512" s="64">
        <v>0</v>
      </c>
      <c r="Q512" s="157">
        <f t="shared" si="83"/>
        <v>33516000</v>
      </c>
      <c r="R512" s="64">
        <v>7448000</v>
      </c>
      <c r="S512" s="64"/>
      <c r="T512" s="64"/>
      <c r="U512" s="56">
        <v>1</v>
      </c>
      <c r="V512" s="60" t="s">
        <v>1171</v>
      </c>
      <c r="W512" s="57" t="str">
        <f ca="1">IF(AB512="","En elaboración",IF(AC512="Sin iniciar","Suscrito",IF(AK512="Suspendido",AK512,IF(ISNUMBER(AN512),"Liquidado",IF(ISNUMBER(J512),"Cedido",IF(AN512="No aplica","Terminado (no se liquida)",IF(AJ512="Terminación anticipada",AJ512,IF(AND(AJ512="Terminación anticipada",I512&lt;&gt;"Otro",AN512=""),"Terminado en proceso de liquidación",IF(AND(TODAY()&gt;AH512,I512="Otro",AN512=""),"Terminado en proceso de liquidación",IF(AND(TODAY()&gt;AH512,I512="Orden de compra"),"Terminado (Orden de compra)",IF(TODAY()&gt;AH512,"Terminado (no se liquida)",IF(TODAY()&lt;=AH512,"En ejecución","En elaboración"))))))))))))</f>
        <v>Terminado (no se liquida)</v>
      </c>
      <c r="X512" s="57" t="s">
        <v>6498</v>
      </c>
      <c r="Y512" s="57" t="s">
        <v>6494</v>
      </c>
      <c r="Z512" s="77" t="s">
        <v>6495</v>
      </c>
      <c r="AA512" s="57" t="s">
        <v>5694</v>
      </c>
      <c r="AB512" s="61">
        <v>45533</v>
      </c>
      <c r="AC512" s="61">
        <v>45615</v>
      </c>
      <c r="AD512" s="61">
        <v>45627</v>
      </c>
      <c r="AE512" s="61" t="str">
        <f t="shared" si="76"/>
        <v>13 días.</v>
      </c>
      <c r="AF512" s="61">
        <v>45673</v>
      </c>
      <c r="AG512" s="61" t="str">
        <f t="shared" si="73"/>
        <v>1 meses 15 días.</v>
      </c>
      <c r="AH512" s="61">
        <v>45673</v>
      </c>
      <c r="AI512" s="61" t="str">
        <f t="shared" si="84"/>
        <v>1 meses 29 días.</v>
      </c>
      <c r="AJ512" s="61" t="str">
        <f t="shared" si="78"/>
        <v>Término Ok</v>
      </c>
      <c r="AK512" s="57"/>
      <c r="AL512" s="57"/>
      <c r="AM512" s="56"/>
      <c r="AN512" s="61"/>
    </row>
    <row r="513" spans="1:40">
      <c r="A513" s="56">
        <v>2024</v>
      </c>
      <c r="B513" s="56" t="str">
        <f t="shared" ref="B513:B526" si="85">LEFT(E513,8)</f>
        <v>475-2024</v>
      </c>
      <c r="C513" s="56">
        <v>114434</v>
      </c>
      <c r="D513" s="56" t="s">
        <v>57</v>
      </c>
      <c r="E513" s="57" t="s">
        <v>6499</v>
      </c>
      <c r="F513" s="57" t="s">
        <v>6500</v>
      </c>
      <c r="G513" s="63" t="s">
        <v>5602</v>
      </c>
      <c r="H513" s="57" t="s">
        <v>1168</v>
      </c>
      <c r="I513" s="57" t="s">
        <v>1211</v>
      </c>
      <c r="J513" s="61"/>
      <c r="K513" s="64"/>
      <c r="L513" s="67" t="s">
        <v>6501</v>
      </c>
      <c r="M513" s="56">
        <v>1978</v>
      </c>
      <c r="N513" s="157">
        <v>13524000</v>
      </c>
      <c r="O513" s="64">
        <v>0</v>
      </c>
      <c r="P513" s="64">
        <v>0</v>
      </c>
      <c r="Q513" s="157">
        <f t="shared" si="83"/>
        <v>13524000</v>
      </c>
      <c r="R513" s="64">
        <v>3381000</v>
      </c>
      <c r="S513" s="64"/>
      <c r="T513" s="64"/>
      <c r="U513" s="56">
        <v>1</v>
      </c>
      <c r="V513" s="60" t="s">
        <v>1171</v>
      </c>
      <c r="W513" s="57" t="str">
        <f ca="1">IF(AB513="","En elaboración",IF(AC513="Sin iniciar","Suscrito",IF(AK513="Suspendido",AK513,IF(ISNUMBER(AN513),"Liquidado",IF(ISNUMBER(J513),"Cedido",IF(AN513="No aplica","Terminado (no se liquida)",IF(AJ513="Terminación anticipada",AJ513,IF(AND(AJ513="Terminación anticipada",I513&lt;&gt;"Otro",AN513=""),"Terminado en proceso de liquidación",IF(AND(TODAY()&gt;AH513,I513="Otro",AN513=""),"Terminado en proceso de liquidación",IF(AND(TODAY()&gt;AH513,I513="Orden de compra"),"Terminado (Orden de compra)",IF(TODAY()&gt;AH513,"Terminado (no se liquida)",IF(TODAY()&lt;=AH513,"En ejecución","En elaboración"))))))))))))</f>
        <v>Terminado (no se liquida)</v>
      </c>
      <c r="X513" s="57"/>
      <c r="Y513" s="57" t="s">
        <v>6502</v>
      </c>
      <c r="Z513" s="77" t="s">
        <v>6503</v>
      </c>
      <c r="AA513" s="57" t="s">
        <v>5711</v>
      </c>
      <c r="AB513" s="61">
        <v>45534</v>
      </c>
      <c r="AC513" s="61">
        <v>45538</v>
      </c>
      <c r="AD513" s="61">
        <v>45657</v>
      </c>
      <c r="AE513" s="61" t="str">
        <f t="shared" si="76"/>
        <v>3 meses 29 días.</v>
      </c>
      <c r="AF513" s="61">
        <v>45657</v>
      </c>
      <c r="AG513" s="61" t="str">
        <f t="shared" si="73"/>
        <v/>
      </c>
      <c r="AH513" s="61">
        <v>45657</v>
      </c>
      <c r="AI513" s="61" t="str">
        <f t="shared" si="84"/>
        <v>3 meses 29 días.</v>
      </c>
      <c r="AJ513" s="61" t="str">
        <f t="shared" si="78"/>
        <v>Término Ok</v>
      </c>
      <c r="AK513" s="57"/>
      <c r="AL513" s="57"/>
      <c r="AM513" s="56"/>
      <c r="AN513" s="61"/>
    </row>
    <row r="514" spans="1:40">
      <c r="A514" s="56">
        <v>2024</v>
      </c>
      <c r="B514" s="56" t="str">
        <f t="shared" si="85"/>
        <v>476-2024</v>
      </c>
      <c r="C514" s="56">
        <v>114468</v>
      </c>
      <c r="D514" s="56" t="s">
        <v>57</v>
      </c>
      <c r="E514" s="57" t="s">
        <v>6504</v>
      </c>
      <c r="F514" s="57" t="s">
        <v>6505</v>
      </c>
      <c r="G514" s="63" t="s">
        <v>5602</v>
      </c>
      <c r="H514" s="57" t="s">
        <v>1168</v>
      </c>
      <c r="I514" s="57" t="s">
        <v>1169</v>
      </c>
      <c r="J514" s="61"/>
      <c r="K514" s="64"/>
      <c r="L514" s="67" t="s">
        <v>6506</v>
      </c>
      <c r="M514" s="56">
        <v>1963</v>
      </c>
      <c r="N514" s="157">
        <v>21836000</v>
      </c>
      <c r="O514" s="64">
        <v>10918000</v>
      </c>
      <c r="P514" s="64">
        <v>0</v>
      </c>
      <c r="Q514" s="157">
        <f t="shared" si="83"/>
        <v>32754000</v>
      </c>
      <c r="R514" s="64">
        <v>5459000</v>
      </c>
      <c r="S514" s="64"/>
      <c r="T514" s="64"/>
      <c r="U514" s="56">
        <v>3</v>
      </c>
      <c r="V514" s="60" t="s">
        <v>1171</v>
      </c>
      <c r="W514" s="57" t="str">
        <f ca="1">IF(AB514="","En elaboración",IF(AC514="Sin iniciar","Suscrito",IF(AK514="Suspendido",AK514,IF(ISNUMBER(AN514),"Liquidado",IF(ISNUMBER(J514),"Cedido",IF(AN514="No aplica","Terminado (no se liquida)",IF(AJ514="Terminación anticipada",AJ514,IF(AND(AJ514="Terminación anticipada",I514&lt;&gt;"Otro",AN514=""),"Terminado en proceso de liquidación",IF(AND(TODAY()&gt;AH514,I514="Otro",AN514=""),"Terminado en proceso de liquidación",IF(AND(TODAY()&gt;AH514,I514="Orden de compra"),"Terminado (Orden de compra)",IF(TODAY()&gt;AH514,"Terminado (no se liquida)",IF(TODAY()&lt;=AH514,"En ejecución","En elaboración"))))))))))))</f>
        <v>Terminado (no se liquida)</v>
      </c>
      <c r="X514" s="57" t="s">
        <v>6507</v>
      </c>
      <c r="Y514" s="57" t="s">
        <v>6508</v>
      </c>
      <c r="Z514" s="77" t="s">
        <v>6509</v>
      </c>
      <c r="AA514" s="57" t="s">
        <v>66</v>
      </c>
      <c r="AB514" s="61">
        <v>45534</v>
      </c>
      <c r="AC514" s="61">
        <v>45537</v>
      </c>
      <c r="AD514" s="61">
        <v>45657</v>
      </c>
      <c r="AE514" s="61" t="str">
        <f t="shared" si="76"/>
        <v>3 meses 30 días.</v>
      </c>
      <c r="AF514" s="61">
        <v>45717</v>
      </c>
      <c r="AG514" s="61" t="str">
        <f t="shared" si="73"/>
        <v>2 meses -2 días.</v>
      </c>
      <c r="AH514" s="61">
        <v>45717</v>
      </c>
      <c r="AI514" s="61" t="str">
        <f t="shared" si="84"/>
        <v xml:space="preserve">6 meses </v>
      </c>
      <c r="AJ514" s="61" t="str">
        <f t="shared" si="78"/>
        <v>Término Ok</v>
      </c>
      <c r="AK514" s="57"/>
      <c r="AL514" s="57"/>
      <c r="AM514" s="56"/>
      <c r="AN514" s="61"/>
    </row>
    <row r="515" spans="1:40">
      <c r="A515" s="56">
        <v>2024</v>
      </c>
      <c r="B515" s="56" t="str">
        <f t="shared" si="85"/>
        <v>477-2024</v>
      </c>
      <c r="C515" s="56">
        <v>114428</v>
      </c>
      <c r="D515" s="56" t="s">
        <v>57</v>
      </c>
      <c r="E515" s="57" t="s">
        <v>6510</v>
      </c>
      <c r="F515" s="57" t="s">
        <v>6511</v>
      </c>
      <c r="G515" s="63" t="s">
        <v>5602</v>
      </c>
      <c r="H515" s="57" t="s">
        <v>1168</v>
      </c>
      <c r="I515" s="57" t="s">
        <v>1169</v>
      </c>
      <c r="J515" s="61"/>
      <c r="K515" s="64"/>
      <c r="L515" s="67" t="s">
        <v>6512</v>
      </c>
      <c r="M515" s="56">
        <v>1978</v>
      </c>
      <c r="N515" s="157">
        <v>29792000</v>
      </c>
      <c r="O515" s="64">
        <v>14896000</v>
      </c>
      <c r="P515" s="64">
        <v>0</v>
      </c>
      <c r="Q515" s="157">
        <f t="shared" si="83"/>
        <v>44688000</v>
      </c>
      <c r="R515" s="64">
        <v>7448000</v>
      </c>
      <c r="S515" s="64"/>
      <c r="T515" s="64"/>
      <c r="U515" s="56">
        <v>1</v>
      </c>
      <c r="V515" s="60" t="s">
        <v>1171</v>
      </c>
      <c r="W515" s="57" t="str">
        <f ca="1">IF(AB515="","En elaboración",IF(AC515="Sin iniciar","Suscrito",IF(AK515="Suspendido",AK515,IF(ISNUMBER(AN515),"Liquidado",IF(ISNUMBER(J515),"Cedido",IF(AN515="No aplica","Terminado (no se liquida)",IF(AJ515="Terminación anticipada",AJ515,IF(AND(AJ515="Terminación anticipada",I515&lt;&gt;"Otro",AN515=""),"Terminado en proceso de liquidación",IF(AND(TODAY()&gt;AH515,I515="Otro",AN515=""),"Terminado en proceso de liquidación",IF(AND(TODAY()&gt;AH515,I515="Orden de compra"),"Terminado (Orden de compra)",IF(TODAY()&gt;AH515,"Terminado (no se liquida)",IF(TODAY()&lt;=AH515,"En ejecución","En elaboración"))))))))))))</f>
        <v>Terminado (no se liquida)</v>
      </c>
      <c r="X515" s="57" t="s">
        <v>6513</v>
      </c>
      <c r="Y515" s="57" t="s">
        <v>6514</v>
      </c>
      <c r="Z515" s="77" t="s">
        <v>6515</v>
      </c>
      <c r="AA515" s="57" t="s">
        <v>5711</v>
      </c>
      <c r="AB515" s="61">
        <v>45533</v>
      </c>
      <c r="AC515" s="61">
        <v>45534</v>
      </c>
      <c r="AD515" s="61">
        <v>45655</v>
      </c>
      <c r="AE515" s="61" t="str">
        <f t="shared" si="76"/>
        <v xml:space="preserve">4 meses </v>
      </c>
      <c r="AF515" s="61">
        <v>45716</v>
      </c>
      <c r="AG515" s="61" t="str">
        <f t="shared" si="73"/>
        <v>1 meses 30 días.</v>
      </c>
      <c r="AH515" s="61">
        <v>45716</v>
      </c>
      <c r="AI515" s="61" t="str">
        <f t="shared" si="84"/>
        <v>6 meses -1 días.</v>
      </c>
      <c r="AJ515" s="61" t="str">
        <f t="shared" si="78"/>
        <v>Término Ok</v>
      </c>
      <c r="AK515" s="57"/>
      <c r="AL515" s="57"/>
      <c r="AM515" s="56"/>
      <c r="AN515" s="61"/>
    </row>
    <row r="516" spans="1:40">
      <c r="A516" s="56">
        <v>2024</v>
      </c>
      <c r="B516" s="56" t="str">
        <f t="shared" si="85"/>
        <v>478-2024</v>
      </c>
      <c r="C516" s="56">
        <v>113696</v>
      </c>
      <c r="D516" s="56" t="s">
        <v>57</v>
      </c>
      <c r="E516" s="57" t="s">
        <v>6516</v>
      </c>
      <c r="F516" s="57" t="s">
        <v>6517</v>
      </c>
      <c r="G516" s="63" t="s">
        <v>5602</v>
      </c>
      <c r="H516" s="57" t="s">
        <v>1168</v>
      </c>
      <c r="I516" s="57" t="s">
        <v>1169</v>
      </c>
      <c r="J516" s="61"/>
      <c r="K516" s="64"/>
      <c r="L516" s="67" t="s">
        <v>6518</v>
      </c>
      <c r="M516" s="56">
        <v>1978</v>
      </c>
      <c r="N516" s="157">
        <v>29792000</v>
      </c>
      <c r="O516" s="64">
        <v>14399467</v>
      </c>
      <c r="P516" s="64">
        <v>0</v>
      </c>
      <c r="Q516" s="157">
        <f t="shared" si="83"/>
        <v>44191467</v>
      </c>
      <c r="R516" s="64">
        <v>7448000</v>
      </c>
      <c r="S516" s="64"/>
      <c r="T516" s="64"/>
      <c r="U516" s="56">
        <v>5</v>
      </c>
      <c r="V516" s="60" t="s">
        <v>1171</v>
      </c>
      <c r="W516" s="57" t="str">
        <f ca="1">IF(AB516="","En elaboración",IF(AC516="Sin iniciar","Suscrito",IF(AK516="Suspendido",AK516,IF(ISNUMBER(AN516),"Liquidado",IF(ISNUMBER(J516),"Cedido",IF(AN516="No aplica","Terminado (no se liquida)",IF(AJ516="Terminación anticipada",AJ516,IF(AND(AJ516="Terminación anticipada",I516&lt;&gt;"Otro",AN516=""),"Terminado en proceso de liquidación",IF(AND(TODAY()&gt;AH516,I516="Otro",AN516=""),"Terminado en proceso de liquidación",IF(AND(TODAY()&gt;AH516,I516="Orden de compra"),"Terminado (Orden de compra)",IF(TODAY()&gt;AH516,"Terminado (no se liquida)",IF(TODAY()&lt;=AH516,"En ejecución","En elaboración"))))))))))))</f>
        <v>Terminado (no se liquida)</v>
      </c>
      <c r="X516" s="57" t="s">
        <v>6519</v>
      </c>
      <c r="Y516" s="57" t="s">
        <v>5877</v>
      </c>
      <c r="Z516" s="77" t="s">
        <v>6520</v>
      </c>
      <c r="AA516" s="57" t="s">
        <v>5879</v>
      </c>
      <c r="AB516" s="61">
        <v>45540</v>
      </c>
      <c r="AC516" s="61">
        <v>45541</v>
      </c>
      <c r="AD516" s="61">
        <v>45657</v>
      </c>
      <c r="AE516" s="61" t="str">
        <f t="shared" si="76"/>
        <v>3 meses 26 días.</v>
      </c>
      <c r="AF516" s="61">
        <v>45719</v>
      </c>
      <c r="AG516" s="61" t="str">
        <f t="shared" si="73"/>
        <v xml:space="preserve">2 meses </v>
      </c>
      <c r="AH516" s="61">
        <v>45719</v>
      </c>
      <c r="AI516" s="61" t="str">
        <f t="shared" si="84"/>
        <v>5 meses 26 días.</v>
      </c>
      <c r="AJ516" s="61" t="str">
        <f t="shared" si="78"/>
        <v>Término Ok</v>
      </c>
      <c r="AK516" s="57"/>
      <c r="AL516" s="57"/>
      <c r="AM516" s="56"/>
      <c r="AN516" s="61"/>
    </row>
    <row r="517" spans="1:40">
      <c r="A517" s="56">
        <v>2024</v>
      </c>
      <c r="B517" s="56" t="str">
        <f t="shared" si="85"/>
        <v>479-2024</v>
      </c>
      <c r="C517" s="56">
        <v>113764</v>
      </c>
      <c r="D517" s="56" t="s">
        <v>57</v>
      </c>
      <c r="E517" s="57" t="s">
        <v>6521</v>
      </c>
      <c r="F517" s="57" t="s">
        <v>6522</v>
      </c>
      <c r="G517" s="63" t="s">
        <v>5602</v>
      </c>
      <c r="H517" s="57" t="s">
        <v>1168</v>
      </c>
      <c r="I517" s="57" t="s">
        <v>1169</v>
      </c>
      <c r="J517" s="61"/>
      <c r="K517" s="64"/>
      <c r="L517" s="67" t="s">
        <v>6523</v>
      </c>
      <c r="M517" s="56">
        <v>1978</v>
      </c>
      <c r="N517" s="157">
        <v>21836000</v>
      </c>
      <c r="O517" s="64">
        <v>10918000</v>
      </c>
      <c r="P517" s="64">
        <v>0</v>
      </c>
      <c r="Q517" s="157">
        <f t="shared" si="83"/>
        <v>32754000</v>
      </c>
      <c r="R517" s="64">
        <v>5549000</v>
      </c>
      <c r="S517" s="64"/>
      <c r="T517" s="64"/>
      <c r="U517" s="56">
        <v>1</v>
      </c>
      <c r="V517" s="60" t="s">
        <v>1171</v>
      </c>
      <c r="W517" s="57" t="str">
        <f ca="1">IF(AB517="","En elaboración",IF(AC517="Sin iniciar","Suscrito",IF(AK517="Suspendido",AK517,IF(ISNUMBER(AN517),"Liquidado",IF(ISNUMBER(J517),"Cedido",IF(AN517="No aplica","Terminado (no se liquida)",IF(AJ517="Terminación anticipada",AJ517,IF(AND(AJ517="Terminación anticipada",I517&lt;&gt;"Otro",AN517=""),"Terminado en proceso de liquidación",IF(AND(TODAY()&gt;AH517,I517="Otro",AN517=""),"Terminado en proceso de liquidación",IF(AND(TODAY()&gt;AH517,I517="Orden de compra"),"Terminado (Orden de compra)",IF(TODAY()&gt;AH517,"Terminado (no se liquida)",IF(TODAY()&lt;=AH517,"En ejecución","En elaboración"))))))))))))</f>
        <v>Terminado (no se liquida)</v>
      </c>
      <c r="X517" s="57" t="s">
        <v>6524</v>
      </c>
      <c r="Y517" s="57" t="s">
        <v>6525</v>
      </c>
      <c r="Z517" s="77" t="s">
        <v>6526</v>
      </c>
      <c r="AA517" s="57" t="s">
        <v>5694</v>
      </c>
      <c r="AB517" s="61">
        <v>45534</v>
      </c>
      <c r="AC517" s="61">
        <v>45537</v>
      </c>
      <c r="AD517" s="61">
        <v>45657</v>
      </c>
      <c r="AE517" s="61" t="str">
        <f t="shared" si="76"/>
        <v>3 meses 30 días.</v>
      </c>
      <c r="AF517" s="61">
        <v>45717</v>
      </c>
      <c r="AG517" s="61" t="str">
        <f t="shared" si="73"/>
        <v>2 meses -2 días.</v>
      </c>
      <c r="AH517" s="61">
        <v>45717</v>
      </c>
      <c r="AI517" s="61" t="str">
        <f t="shared" si="84"/>
        <v xml:space="preserve">6 meses </v>
      </c>
      <c r="AJ517" s="61" t="str">
        <f t="shared" si="78"/>
        <v>Término Ok</v>
      </c>
      <c r="AK517" s="57"/>
      <c r="AL517" s="57"/>
      <c r="AM517" s="56"/>
      <c r="AN517" s="61"/>
    </row>
    <row r="518" spans="1:40">
      <c r="A518" s="56">
        <v>2024</v>
      </c>
      <c r="B518" s="56" t="str">
        <f t="shared" si="85"/>
        <v>480-2024</v>
      </c>
      <c r="C518" s="56">
        <v>115240</v>
      </c>
      <c r="D518" s="56" t="s">
        <v>57</v>
      </c>
      <c r="E518" s="57" t="s">
        <v>6527</v>
      </c>
      <c r="F518" s="57" t="s">
        <v>6528</v>
      </c>
      <c r="G518" s="63" t="s">
        <v>5602</v>
      </c>
      <c r="H518" s="57" t="s">
        <v>1168</v>
      </c>
      <c r="I518" s="57" t="s">
        <v>1211</v>
      </c>
      <c r="J518" s="61"/>
      <c r="K518" s="64"/>
      <c r="L518" s="67" t="s">
        <v>6529</v>
      </c>
      <c r="M518" s="56">
        <v>1978</v>
      </c>
      <c r="N518" s="157">
        <v>11532000</v>
      </c>
      <c r="O518" s="64">
        <v>2883000</v>
      </c>
      <c r="P518" s="64">
        <v>0</v>
      </c>
      <c r="Q518" s="157">
        <f t="shared" si="83"/>
        <v>14415000</v>
      </c>
      <c r="R518" s="64">
        <v>2883000</v>
      </c>
      <c r="S518" s="64"/>
      <c r="T518" s="64"/>
      <c r="U518" s="56">
        <v>1</v>
      </c>
      <c r="V518" s="60" t="s">
        <v>1171</v>
      </c>
      <c r="W518" s="57" t="str">
        <f ca="1">IF(AB518="","En elaboración",IF(AC518="Sin iniciar","Suscrito",IF(AK518="Suspendido",AK518,IF(ISNUMBER(AN518),"Liquidado",IF(ISNUMBER(J518),"Cedido",IF(AN518="No aplica","Terminado (no se liquida)",IF(AJ518="Terminación anticipada",AJ518,IF(AND(AJ518="Terminación anticipada",I518&lt;&gt;"Otro",AN518=""),"Terminado en proceso de liquidación",IF(AND(TODAY()&gt;AH518,I518="Otro",AN518=""),"Terminado en proceso de liquidación",IF(AND(TODAY()&gt;AH518,I518="Orden de compra"),"Terminado (Orden de compra)",IF(TODAY()&gt;AH518,"Terminado (no se liquida)",IF(TODAY()&lt;=AH518,"En ejecución","En elaboración"))))))))))))</f>
        <v>Terminado (no se liquida)</v>
      </c>
      <c r="X518" s="57" t="s">
        <v>6530</v>
      </c>
      <c r="Y518" s="57" t="s">
        <v>6531</v>
      </c>
      <c r="Z518" s="77" t="s">
        <v>6532</v>
      </c>
      <c r="AA518" s="57" t="s">
        <v>1932</v>
      </c>
      <c r="AB518" s="61">
        <v>45540</v>
      </c>
      <c r="AC518" s="61">
        <v>45545</v>
      </c>
      <c r="AD518" s="61">
        <v>45657</v>
      </c>
      <c r="AE518" s="61" t="str">
        <f t="shared" si="76"/>
        <v>3 meses 22 días.</v>
      </c>
      <c r="AF518" s="61">
        <v>45708</v>
      </c>
      <c r="AG518" s="61" t="str">
        <f t="shared" si="73"/>
        <v>1 meses 20 días.</v>
      </c>
      <c r="AH518" s="61">
        <v>45708</v>
      </c>
      <c r="AI518" s="61" t="str">
        <f t="shared" si="84"/>
        <v>5 meses 11 días.</v>
      </c>
      <c r="AJ518" s="61" t="str">
        <f t="shared" si="78"/>
        <v>Término Ok</v>
      </c>
      <c r="AK518" s="57"/>
      <c r="AL518" s="57"/>
      <c r="AM518" s="56"/>
      <c r="AN518" s="61"/>
    </row>
    <row r="519" spans="1:40">
      <c r="A519" s="56">
        <v>2024</v>
      </c>
      <c r="B519" s="56" t="str">
        <f t="shared" si="85"/>
        <v>481-2024</v>
      </c>
      <c r="C519" s="56">
        <v>113883</v>
      </c>
      <c r="D519" s="56" t="s">
        <v>57</v>
      </c>
      <c r="E519" s="57" t="s">
        <v>6533</v>
      </c>
      <c r="F519" s="57" t="s">
        <v>6534</v>
      </c>
      <c r="G519" s="63" t="s">
        <v>5602</v>
      </c>
      <c r="H519" s="57" t="s">
        <v>1168</v>
      </c>
      <c r="I519" s="57" t="s">
        <v>1169</v>
      </c>
      <c r="J519" s="61"/>
      <c r="K519" s="64"/>
      <c r="L519" s="67" t="s">
        <v>1291</v>
      </c>
      <c r="M519" s="56">
        <v>1978</v>
      </c>
      <c r="N519" s="157">
        <v>29792000</v>
      </c>
      <c r="O519" s="64">
        <v>14647733</v>
      </c>
      <c r="P519" s="64">
        <v>0</v>
      </c>
      <c r="Q519" s="157">
        <f t="shared" si="83"/>
        <v>44439733</v>
      </c>
      <c r="R519" s="64">
        <v>7448000</v>
      </c>
      <c r="S519" s="64"/>
      <c r="T519" s="64"/>
      <c r="U519" s="56">
        <v>3</v>
      </c>
      <c r="V519" s="60" t="s">
        <v>1171</v>
      </c>
      <c r="W519" s="57" t="str">
        <f ca="1">IF(AB519="","En elaboración",IF(AC519="Sin iniciar","Suscrito",IF(AK519="Suspendido",AK519,IF(ISNUMBER(AN519),"Liquidado",IF(ISNUMBER(J519),"Cedido",IF(AN519="No aplica","Terminado (no se liquida)",IF(AJ519="Terminación anticipada",AJ519,IF(AND(AJ519="Terminación anticipada",I519&lt;&gt;"Otro",AN519=""),"Terminado en proceso de liquidación",IF(AND(TODAY()&gt;AH519,I519="Otro",AN519=""),"Terminado en proceso de liquidación",IF(AND(TODAY()&gt;AH519,I519="Orden de compra"),"Terminado (Orden de compra)",IF(TODAY()&gt;AH519,"Terminado (no se liquida)",IF(TODAY()&lt;=AH519,"En ejecución","En elaboración"))))))))))))</f>
        <v>Terminado (no se liquida)</v>
      </c>
      <c r="X519" s="57" t="s">
        <v>6535</v>
      </c>
      <c r="Y519" s="57" t="s">
        <v>6536</v>
      </c>
      <c r="Z519" s="77" t="s">
        <v>6537</v>
      </c>
      <c r="AA519" s="57" t="s">
        <v>5680</v>
      </c>
      <c r="AB519" s="61">
        <v>45534</v>
      </c>
      <c r="AC519" s="61">
        <v>45537</v>
      </c>
      <c r="AD519" s="61">
        <v>45655</v>
      </c>
      <c r="AE519" s="61" t="str">
        <f t="shared" si="76"/>
        <v>3 meses 28 días.</v>
      </c>
      <c r="AF519" s="61">
        <v>45716</v>
      </c>
      <c r="AG519" s="61" t="str">
        <f t="shared" ref="AG519:AG582" si="86">IF(AD519="Sin iniciar","",IF(DATEDIF(AD519,AF519-AM519,"y")=0,"",DATEDIF(AD519,AF519-AM519,"y")&amp;" años ")&amp;IF(DATEDIF(AD519,AF519-AM519,"ym")=0,"",DATEDIF(AD519,AF519-AM519,"ym")&amp;" meses ")&amp;IF(DATEDIF(AD519,AF519-AM519,"md")=0,"",DATEDIF(AD519,AF519-AM519,"md")&amp;" días."))</f>
        <v>1 meses 30 días.</v>
      </c>
      <c r="AH519" s="61">
        <v>45716</v>
      </c>
      <c r="AI519" s="61" t="str">
        <f t="shared" si="84"/>
        <v>5 meses 27 días.</v>
      </c>
      <c r="AJ519" s="61" t="str">
        <f t="shared" si="78"/>
        <v>Término Ok</v>
      </c>
      <c r="AK519" s="57"/>
      <c r="AL519" s="57"/>
      <c r="AM519" s="56"/>
      <c r="AN519" s="61"/>
    </row>
    <row r="520" spans="1:40">
      <c r="A520" s="56">
        <v>2024</v>
      </c>
      <c r="B520" s="56" t="str">
        <f t="shared" si="85"/>
        <v>482-2024</v>
      </c>
      <c r="C520" s="56">
        <v>113696</v>
      </c>
      <c r="D520" s="56" t="s">
        <v>57</v>
      </c>
      <c r="E520" s="57" t="s">
        <v>6538</v>
      </c>
      <c r="F520" s="57" t="s">
        <v>6539</v>
      </c>
      <c r="G520" s="63" t="s">
        <v>5602</v>
      </c>
      <c r="H520" s="57" t="s">
        <v>1168</v>
      </c>
      <c r="I520" s="57" t="s">
        <v>1169</v>
      </c>
      <c r="J520" s="61"/>
      <c r="K520" s="64"/>
      <c r="L520" s="67" t="s">
        <v>6540</v>
      </c>
      <c r="M520" s="56">
        <v>1978</v>
      </c>
      <c r="N520" s="157">
        <v>29792000</v>
      </c>
      <c r="O520" s="64">
        <v>14647733</v>
      </c>
      <c r="P520" s="64">
        <v>0</v>
      </c>
      <c r="Q520" s="157">
        <f t="shared" si="83"/>
        <v>44439733</v>
      </c>
      <c r="R520" s="64">
        <v>7448000</v>
      </c>
      <c r="S520" s="64"/>
      <c r="T520" s="64"/>
      <c r="U520" s="56">
        <v>5</v>
      </c>
      <c r="V520" s="60" t="s">
        <v>1171</v>
      </c>
      <c r="W520" s="57" t="str">
        <f ca="1">IF(AB520="","En elaboración",IF(AC520="Sin iniciar","Suscrito",IF(AK520="Suspendido",AK520,IF(ISNUMBER(AN520),"Liquidado",IF(ISNUMBER(J520),"Cedido",IF(AN520="No aplica","Terminado (no se liquida)",IF(AJ520="Terminación anticipada",AJ520,IF(AND(AJ520="Terminación anticipada",I520&lt;&gt;"Otro",AN520=""),"Terminado en proceso de liquidación",IF(AND(TODAY()&gt;AH520,I520="Otro",AN520=""),"Terminado en proceso de liquidación",IF(AND(TODAY()&gt;AH520,I520="Orden de compra"),"Terminado (Orden de compra)",IF(TODAY()&gt;AH520,"Terminado (no se liquida)",IF(TODAY()&lt;=AH520,"En ejecución","En elaboración"))))))))))))</f>
        <v>Terminado (no se liquida)</v>
      </c>
      <c r="X520" s="57" t="s">
        <v>6541</v>
      </c>
      <c r="Y520" s="57" t="s">
        <v>5877</v>
      </c>
      <c r="Z520" s="77" t="s">
        <v>6542</v>
      </c>
      <c r="AA520" s="57" t="s">
        <v>5879</v>
      </c>
      <c r="AB520" s="119">
        <v>45538</v>
      </c>
      <c r="AC520" s="61">
        <v>45539</v>
      </c>
      <c r="AD520" s="61">
        <v>45657</v>
      </c>
      <c r="AE520" s="61" t="str">
        <f t="shared" si="76"/>
        <v>3 meses 28 días.</v>
      </c>
      <c r="AF520" s="61">
        <v>45718</v>
      </c>
      <c r="AG520" s="61" t="str">
        <f t="shared" si="86"/>
        <v>2 meses -1 días.</v>
      </c>
      <c r="AH520" s="61">
        <v>45718</v>
      </c>
      <c r="AI520" s="61" t="str">
        <f t="shared" si="84"/>
        <v>5 meses 27 días.</v>
      </c>
      <c r="AJ520" s="61" t="str">
        <f t="shared" si="78"/>
        <v>Término Ok</v>
      </c>
      <c r="AK520" s="57"/>
      <c r="AL520" s="57"/>
      <c r="AM520" s="56"/>
      <c r="AN520" s="61"/>
    </row>
    <row r="521" spans="1:40">
      <c r="A521" s="56">
        <v>2024</v>
      </c>
      <c r="B521" s="56" t="str">
        <f t="shared" si="85"/>
        <v>483-2024</v>
      </c>
      <c r="C521" s="56">
        <v>115000</v>
      </c>
      <c r="D521" s="56" t="s">
        <v>57</v>
      </c>
      <c r="E521" s="57" t="s">
        <v>6543</v>
      </c>
      <c r="F521" s="57" t="s">
        <v>6544</v>
      </c>
      <c r="G521" s="63" t="s">
        <v>5602</v>
      </c>
      <c r="H521" s="57" t="s">
        <v>1168</v>
      </c>
      <c r="I521" s="57" t="s">
        <v>1169</v>
      </c>
      <c r="J521" s="61"/>
      <c r="K521" s="64"/>
      <c r="L521" s="67" t="s">
        <v>6545</v>
      </c>
      <c r="M521" s="56">
        <v>1978</v>
      </c>
      <c r="N521" s="157">
        <v>29792000</v>
      </c>
      <c r="O521" s="64">
        <v>13902933</v>
      </c>
      <c r="P521" s="64">
        <v>0</v>
      </c>
      <c r="Q521" s="157">
        <f t="shared" si="83"/>
        <v>43694933</v>
      </c>
      <c r="R521" s="64">
        <v>7448000</v>
      </c>
      <c r="S521" s="64"/>
      <c r="T521" s="64"/>
      <c r="U521" s="56">
        <v>1</v>
      </c>
      <c r="V521" s="60" t="s">
        <v>1171</v>
      </c>
      <c r="W521" s="57" t="str">
        <f ca="1">IF(AB521="","En elaboración",IF(AC521="Sin iniciar","Suscrito",IF(AK521="Suspendido",AK521,IF(ISNUMBER(AN521),"Liquidado",IF(ISNUMBER(J521),"Cedido",IF(AN521="No aplica","Terminado (no se liquida)",IF(AJ521="Terminación anticipada",AJ521,IF(AND(AJ521="Terminación anticipada",I521&lt;&gt;"Otro",AN521=""),"Terminado en proceso de liquidación",IF(AND(TODAY()&gt;AH521,I521="Otro",AN521=""),"Terminado en proceso de liquidación",IF(AND(TODAY()&gt;AH521,I521="Orden de compra"),"Terminado (Orden de compra)",IF(TODAY()&gt;AH521,"Terminado (no se liquida)",IF(TODAY()&lt;=AH521,"En ejecución","En elaboración"))))))))))))</f>
        <v>Terminado (no se liquida)</v>
      </c>
      <c r="X521" s="57" t="s">
        <v>6546</v>
      </c>
      <c r="Y521" s="57" t="s">
        <v>6547</v>
      </c>
      <c r="Z521" s="77" t="s">
        <v>6548</v>
      </c>
      <c r="AA521" s="57" t="s">
        <v>6549</v>
      </c>
      <c r="AB521" s="61">
        <v>45540</v>
      </c>
      <c r="AC521" s="61">
        <v>45545</v>
      </c>
      <c r="AD521" s="61">
        <v>45657</v>
      </c>
      <c r="AE521" s="61" t="str">
        <f t="shared" si="76"/>
        <v>3 meses 22 días.</v>
      </c>
      <c r="AF521" s="61">
        <v>45721</v>
      </c>
      <c r="AG521" s="61" t="str">
        <f t="shared" si="86"/>
        <v>2 meses 2 días.</v>
      </c>
      <c r="AH521" s="61">
        <v>45721</v>
      </c>
      <c r="AI521" s="61" t="str">
        <f t="shared" si="84"/>
        <v>5 meses 24 días.</v>
      </c>
      <c r="AJ521" s="61" t="str">
        <f t="shared" si="78"/>
        <v>Término Ok</v>
      </c>
      <c r="AK521" s="57"/>
      <c r="AL521" s="57"/>
      <c r="AM521" s="56"/>
      <c r="AN521" s="61"/>
    </row>
    <row r="522" spans="1:40">
      <c r="A522" s="56">
        <v>2024</v>
      </c>
      <c r="B522" s="56" t="str">
        <f t="shared" si="85"/>
        <v>484-2024</v>
      </c>
      <c r="C522" s="56">
        <v>115240</v>
      </c>
      <c r="D522" s="56" t="s">
        <v>57</v>
      </c>
      <c r="E522" s="57" t="s">
        <v>6550</v>
      </c>
      <c r="F522" s="57" t="s">
        <v>6551</v>
      </c>
      <c r="G522" s="63" t="s">
        <v>5602</v>
      </c>
      <c r="H522" s="57" t="s">
        <v>1168</v>
      </c>
      <c r="I522" s="57" t="s">
        <v>1211</v>
      </c>
      <c r="J522" s="61"/>
      <c r="K522" s="64"/>
      <c r="L522" s="67" t="s">
        <v>6552</v>
      </c>
      <c r="M522" s="56">
        <v>1978</v>
      </c>
      <c r="N522" s="157">
        <v>11532000</v>
      </c>
      <c r="O522" s="64">
        <v>5669900</v>
      </c>
      <c r="P522" s="64">
        <v>0</v>
      </c>
      <c r="Q522" s="157">
        <f t="shared" si="83"/>
        <v>17201900</v>
      </c>
      <c r="R522" s="64">
        <v>2883000</v>
      </c>
      <c r="S522" s="64"/>
      <c r="T522" s="64"/>
      <c r="U522" s="56">
        <v>1</v>
      </c>
      <c r="V522" s="60" t="s">
        <v>1171</v>
      </c>
      <c r="W522" s="57" t="str">
        <f ca="1">IF(AB522="","En elaboración",IF(AC522="Sin iniciar","Suscrito",IF(AK522="Suspendido",AK522,IF(ISNUMBER(AN522),"Liquidado",IF(ISNUMBER(J522),"Cedido",IF(AN522="No aplica","Terminado (no se liquida)",IF(AJ522="Terminación anticipada",AJ522,IF(AND(AJ522="Terminación anticipada",I522&lt;&gt;"Otro",AN522=""),"Terminado en proceso de liquidación",IF(AND(TODAY()&gt;AH522,I522="Otro",AN522=""),"Terminado en proceso de liquidación",IF(AND(TODAY()&gt;AH522,I522="Orden de compra"),"Terminado (Orden de compra)",IF(TODAY()&gt;AH522,"Terminado (no se liquida)",IF(TODAY()&lt;=AH522,"En ejecución","En elaboración"))))))))))))</f>
        <v>Terminado (no se liquida)</v>
      </c>
      <c r="X522" s="57" t="s">
        <v>6553</v>
      </c>
      <c r="Y522" s="57" t="s">
        <v>5266</v>
      </c>
      <c r="Z522" s="77" t="s">
        <v>6554</v>
      </c>
      <c r="AA522" s="57" t="s">
        <v>6555</v>
      </c>
      <c r="AB522" s="61">
        <v>45534</v>
      </c>
      <c r="AC522" s="61">
        <v>45539</v>
      </c>
      <c r="AD522" s="61">
        <v>45657</v>
      </c>
      <c r="AE522" s="61" t="str">
        <f t="shared" si="76"/>
        <v>3 meses 28 días.</v>
      </c>
      <c r="AF522" s="61">
        <v>45725</v>
      </c>
      <c r="AG522" s="61" t="str">
        <f t="shared" si="86"/>
        <v>2 meses 6 días.</v>
      </c>
      <c r="AH522" s="61">
        <v>45725</v>
      </c>
      <c r="AI522" s="61" t="str">
        <f t="shared" si="84"/>
        <v>6 meses 6 días.</v>
      </c>
      <c r="AJ522" s="61" t="str">
        <f t="shared" si="78"/>
        <v>Término Ok</v>
      </c>
      <c r="AK522" s="57"/>
      <c r="AL522" s="57"/>
      <c r="AM522" s="56"/>
      <c r="AN522" s="61"/>
    </row>
    <row r="523" spans="1:40">
      <c r="A523" s="56">
        <v>2024</v>
      </c>
      <c r="B523" s="56" t="str">
        <f t="shared" si="85"/>
        <v>485-2024</v>
      </c>
      <c r="C523" s="56">
        <v>115971</v>
      </c>
      <c r="D523" s="56" t="s">
        <v>57</v>
      </c>
      <c r="E523" s="57" t="s">
        <v>6556</v>
      </c>
      <c r="F523" s="57" t="s">
        <v>6557</v>
      </c>
      <c r="G523" s="63" t="s">
        <v>5602</v>
      </c>
      <c r="H523" s="57" t="s">
        <v>1168</v>
      </c>
      <c r="I523" s="57" t="s">
        <v>1169</v>
      </c>
      <c r="J523" s="61"/>
      <c r="K523" s="64"/>
      <c r="L523" s="67" t="s">
        <v>6558</v>
      </c>
      <c r="M523" s="56">
        <v>1999</v>
      </c>
      <c r="N523" s="157">
        <v>26068000</v>
      </c>
      <c r="O523" s="64">
        <v>12909867</v>
      </c>
      <c r="P523" s="64">
        <v>0</v>
      </c>
      <c r="Q523" s="157">
        <f t="shared" si="83"/>
        <v>38977867</v>
      </c>
      <c r="R523" s="64">
        <v>7448000</v>
      </c>
      <c r="S523" s="64"/>
      <c r="T523" s="64"/>
      <c r="U523" s="56">
        <v>3</v>
      </c>
      <c r="V523" s="60" t="s">
        <v>1171</v>
      </c>
      <c r="W523" s="57" t="str">
        <f ca="1">IF(AB523="","En elaboración",IF(AC523="Sin iniciar","Suscrito",IF(AK523="Suspendido",AK523,IF(ISNUMBER(AN523),"Liquidado",IF(ISNUMBER(J523),"Cedido",IF(AN523="No aplica","Terminado (no se liquida)",IF(AJ523="Terminación anticipada",AJ523,IF(AND(AJ523="Terminación anticipada",I523&lt;&gt;"Otro",AN523=""),"Terminado en proceso de liquidación",IF(AND(TODAY()&gt;AH523,I523="Otro",AN523=""),"Terminado en proceso de liquidación",IF(AND(TODAY()&gt;AH523,I523="Orden de compra"),"Terminado (Orden de compra)",IF(TODAY()&gt;AH523,"Terminado (no se liquida)",IF(TODAY()&lt;=AH523,"En ejecución","En elaboración"))))))))))))</f>
        <v>Terminado (no se liquida)</v>
      </c>
      <c r="X523" s="57" t="s">
        <v>6559</v>
      </c>
      <c r="Y523" s="57" t="s">
        <v>6560</v>
      </c>
      <c r="Z523" s="77" t="s">
        <v>6561</v>
      </c>
      <c r="AA523" s="57" t="s">
        <v>5680</v>
      </c>
      <c r="AB523" s="61">
        <v>45541</v>
      </c>
      <c r="AC523" s="61">
        <v>45544</v>
      </c>
      <c r="AD523" s="61">
        <v>45649</v>
      </c>
      <c r="AE523" s="61" t="str">
        <f t="shared" si="76"/>
        <v>3 meses 15 días.</v>
      </c>
      <c r="AF523" s="61">
        <v>45702</v>
      </c>
      <c r="AG523" s="61" t="str">
        <f t="shared" si="86"/>
        <v>1 meses 22 días.</v>
      </c>
      <c r="AH523" s="61">
        <v>45702</v>
      </c>
      <c r="AI523" s="61" t="str">
        <f t="shared" si="84"/>
        <v>5 meses 6 días.</v>
      </c>
      <c r="AJ523" s="61" t="str">
        <f t="shared" si="78"/>
        <v>Término Ok</v>
      </c>
      <c r="AK523" s="57"/>
      <c r="AL523" s="57"/>
      <c r="AM523" s="56"/>
      <c r="AN523" s="61"/>
    </row>
    <row r="524" spans="1:40">
      <c r="A524" s="56">
        <v>2024</v>
      </c>
      <c r="B524" s="56" t="str">
        <f t="shared" si="85"/>
        <v>486-2024</v>
      </c>
      <c r="C524" s="56">
        <v>114314</v>
      </c>
      <c r="D524" s="56" t="s">
        <v>57</v>
      </c>
      <c r="E524" s="57" t="s">
        <v>6562</v>
      </c>
      <c r="F524" s="57" t="s">
        <v>6563</v>
      </c>
      <c r="G524" s="63" t="s">
        <v>5602</v>
      </c>
      <c r="H524" s="57" t="s">
        <v>1168</v>
      </c>
      <c r="I524" s="57" t="s">
        <v>1169</v>
      </c>
      <c r="J524" s="61"/>
      <c r="K524" s="64"/>
      <c r="L524" s="67" t="s">
        <v>6564</v>
      </c>
      <c r="M524" s="56">
        <v>1953</v>
      </c>
      <c r="N524" s="157">
        <v>21836000</v>
      </c>
      <c r="O524" s="64">
        <v>7278666</v>
      </c>
      <c r="P524" s="64">
        <v>0</v>
      </c>
      <c r="Q524" s="157">
        <f t="shared" si="83"/>
        <v>29114666</v>
      </c>
      <c r="R524" s="64">
        <v>5459000</v>
      </c>
      <c r="S524" s="64"/>
      <c r="T524" s="64"/>
      <c r="U524" s="56">
        <v>3</v>
      </c>
      <c r="V524" s="60" t="s">
        <v>1171</v>
      </c>
      <c r="W524" s="57" t="str">
        <f ca="1">IF(AB524="","En elaboración",IF(AC524="Sin iniciar","Suscrito",IF(AK524="Suspendido",AK524,IF(ISNUMBER(AN524),"Liquidado",IF(ISNUMBER(J524),"Cedido",IF(AN524="No aplica","Terminado (no se liquida)",IF(AJ524="Terminación anticipada",AJ524,IF(AND(AJ524="Terminación anticipada",I524&lt;&gt;"Otro",AN524=""),"Terminado en proceso de liquidación",IF(AND(TODAY()&gt;AH524,I524="Otro",AN524=""),"Terminado en proceso de liquidación",IF(AND(TODAY()&gt;AH524,I524="Orden de compra"),"Terminado (Orden de compra)",IF(TODAY()&gt;AH524,"Terminado (no se liquida)",IF(TODAY()&lt;=AH524,"En ejecución","En elaboración"))))))))))))</f>
        <v>Terminado (no se liquida)</v>
      </c>
      <c r="X524" s="57" t="s">
        <v>6565</v>
      </c>
      <c r="Y524" s="57" t="s">
        <v>2927</v>
      </c>
      <c r="Z524" s="77" t="s">
        <v>6566</v>
      </c>
      <c r="AA524" s="57" t="s">
        <v>6567</v>
      </c>
      <c r="AB524" s="61">
        <v>45534</v>
      </c>
      <c r="AC524" s="61">
        <v>45538</v>
      </c>
      <c r="AD524" s="61">
        <v>45657</v>
      </c>
      <c r="AE524" s="61" t="str">
        <f t="shared" si="76"/>
        <v>3 meses 29 días.</v>
      </c>
      <c r="AF524" s="61">
        <v>45700</v>
      </c>
      <c r="AG524" s="61" t="str">
        <f t="shared" si="86"/>
        <v>1 meses 12 días.</v>
      </c>
      <c r="AH524" s="61">
        <v>45700</v>
      </c>
      <c r="AI524" s="61" t="str">
        <f t="shared" si="84"/>
        <v>5 meses 10 días.</v>
      </c>
      <c r="AJ524" s="61" t="str">
        <f t="shared" si="78"/>
        <v>Término Ok</v>
      </c>
      <c r="AK524" s="57"/>
      <c r="AL524" s="57"/>
      <c r="AM524" s="56"/>
      <c r="AN524" s="61"/>
    </row>
    <row r="525" spans="1:40">
      <c r="A525" s="56">
        <v>2024</v>
      </c>
      <c r="B525" s="56" t="str">
        <f t="shared" si="85"/>
        <v>487-2024</v>
      </c>
      <c r="C525" s="56">
        <v>114927</v>
      </c>
      <c r="D525" s="56" t="s">
        <v>57</v>
      </c>
      <c r="E525" s="57" t="s">
        <v>6568</v>
      </c>
      <c r="F525" s="57" t="s">
        <v>6569</v>
      </c>
      <c r="G525" s="63" t="s">
        <v>5602</v>
      </c>
      <c r="H525" s="57" t="s">
        <v>1168</v>
      </c>
      <c r="I525" s="57" t="s">
        <v>1169</v>
      </c>
      <c r="J525" s="61"/>
      <c r="K525" s="64"/>
      <c r="L525" s="67" t="s">
        <v>6570</v>
      </c>
      <c r="M525" s="56">
        <v>1979</v>
      </c>
      <c r="N525" s="157">
        <v>21836000</v>
      </c>
      <c r="O525" s="64">
        <v>10554067</v>
      </c>
      <c r="P525" s="64">
        <v>0</v>
      </c>
      <c r="Q525" s="157">
        <f t="shared" si="83"/>
        <v>32390067</v>
      </c>
      <c r="R525" s="64">
        <v>5459000</v>
      </c>
      <c r="S525" s="64"/>
      <c r="T525" s="64"/>
      <c r="U525" s="56">
        <v>1</v>
      </c>
      <c r="V525" s="60" t="s">
        <v>1171</v>
      </c>
      <c r="W525" s="57" t="str">
        <f ca="1">IF(AB525="","En elaboración",IF(AC525="Sin iniciar","Suscrito",IF(AK525="Suspendido",AK525,IF(ISNUMBER(AN525),"Liquidado",IF(ISNUMBER(J525),"Cedido",IF(AN525="No aplica","Terminado (no se liquida)",IF(AJ525="Terminación anticipada",AJ525,IF(AND(AJ525="Terminación anticipada",I525&lt;&gt;"Otro",AN525=""),"Terminado en proceso de liquidación",IF(AND(TODAY()&gt;AH525,I525="Otro",AN525=""),"Terminado en proceso de liquidación",IF(AND(TODAY()&gt;AH525,I525="Orden de compra"),"Terminado (Orden de compra)",IF(TODAY()&gt;AH525,"Terminado (no se liquida)",IF(TODAY()&lt;=AH525,"En ejecución","En elaboración"))))))))))))</f>
        <v>Terminado (no se liquida)</v>
      </c>
      <c r="X525" s="57" t="s">
        <v>6571</v>
      </c>
      <c r="Y525" s="57" t="s">
        <v>5229</v>
      </c>
      <c r="Z525" s="77" t="s">
        <v>6572</v>
      </c>
      <c r="AA525" s="57" t="s">
        <v>6573</v>
      </c>
      <c r="AB525" s="61">
        <v>45539</v>
      </c>
      <c r="AC525" s="61">
        <v>45540</v>
      </c>
      <c r="AD525" s="61">
        <v>45657</v>
      </c>
      <c r="AE525" s="61" t="str">
        <f t="shared" si="76"/>
        <v>3 meses 27 días.</v>
      </c>
      <c r="AF525" s="61">
        <v>45349</v>
      </c>
      <c r="AG525" s="61" t="e">
        <f t="shared" si="86"/>
        <v>#NUM!</v>
      </c>
      <c r="AH525" s="61">
        <v>45720</v>
      </c>
      <c r="AI525" s="61" t="str">
        <f t="shared" si="84"/>
        <v xml:space="preserve">6 meses </v>
      </c>
      <c r="AJ525" s="61" t="str">
        <f t="shared" si="78"/>
        <v>Término Ok</v>
      </c>
      <c r="AK525" s="57"/>
      <c r="AL525" s="57"/>
      <c r="AM525" s="56"/>
      <c r="AN525" s="61"/>
    </row>
    <row r="526" spans="1:40">
      <c r="A526" s="56">
        <v>2024</v>
      </c>
      <c r="B526" s="56" t="str">
        <f t="shared" si="85"/>
        <v>488-2024</v>
      </c>
      <c r="C526" s="56">
        <v>115240</v>
      </c>
      <c r="D526" s="56" t="s">
        <v>57</v>
      </c>
      <c r="E526" s="57" t="s">
        <v>6574</v>
      </c>
      <c r="F526" s="57" t="s">
        <v>6575</v>
      </c>
      <c r="G526" s="63" t="s">
        <v>5602</v>
      </c>
      <c r="H526" s="57" t="s">
        <v>1168</v>
      </c>
      <c r="I526" s="57" t="s">
        <v>1169</v>
      </c>
      <c r="J526" s="61">
        <v>45576</v>
      </c>
      <c r="K526" s="64">
        <v>7976300</v>
      </c>
      <c r="L526" s="67" t="s">
        <v>5257</v>
      </c>
      <c r="M526" s="56">
        <v>1978</v>
      </c>
      <c r="N526" s="157">
        <v>11532000</v>
      </c>
      <c r="O526" s="64">
        <v>0</v>
      </c>
      <c r="P526" s="64">
        <v>0</v>
      </c>
      <c r="Q526" s="157">
        <f t="shared" si="83"/>
        <v>11532000</v>
      </c>
      <c r="R526" s="64">
        <v>2883000</v>
      </c>
      <c r="S526" s="64"/>
      <c r="T526" s="64"/>
      <c r="U526" s="56">
        <v>1</v>
      </c>
      <c r="V526" s="60" t="s">
        <v>1171</v>
      </c>
      <c r="W526" s="57" t="str">
        <f ca="1">IF(AB526="","En elaboración",IF(AC526="Sin iniciar","Suscrito",IF(AK526="Suspendido",AK526,IF(ISNUMBER(AN526),"Liquidado",IF(ISNUMBER(J526),"Cedido",IF(AN526="No aplica","Terminado (no se liquida)",IF(AJ526="Terminación anticipada",AJ526,IF(AND(AJ526="Terminación anticipada",I526&lt;&gt;"Otro",AN526=""),"Terminado en proceso de liquidación",IF(AND(TODAY()&gt;AH526,I526="Otro",AN526=""),"Terminado en proceso de liquidación",IF(AND(TODAY()&gt;AH526,I526="Orden de compra"),"Terminado (Orden de compra)",IF(TODAY()&gt;AH526,"Terminado (no se liquida)",IF(TODAY()&lt;=AH526,"En ejecución","En elaboración"))))))))))))</f>
        <v>Cedido</v>
      </c>
      <c r="X526" s="57" t="s">
        <v>6576</v>
      </c>
      <c r="Y526" s="57" t="s">
        <v>5266</v>
      </c>
      <c r="Z526" s="77" t="s">
        <v>6577</v>
      </c>
      <c r="AA526" s="57" t="s">
        <v>1932</v>
      </c>
      <c r="AB526" s="61">
        <v>45538</v>
      </c>
      <c r="AC526" s="61">
        <v>45539</v>
      </c>
      <c r="AD526" s="61">
        <v>45575</v>
      </c>
      <c r="AE526" s="61" t="str">
        <f t="shared" si="76"/>
        <v>1 meses 7 días.</v>
      </c>
      <c r="AF526" s="61">
        <v>45657</v>
      </c>
      <c r="AG526" s="61" t="str">
        <f t="shared" si="86"/>
        <v>2 meses 21 días.</v>
      </c>
      <c r="AH526" s="61">
        <v>45657</v>
      </c>
      <c r="AI526" s="61" t="str">
        <f t="shared" si="84"/>
        <v>3 meses 28 días.</v>
      </c>
      <c r="AJ526" s="61" t="str">
        <f t="shared" si="78"/>
        <v>Término Ok</v>
      </c>
      <c r="AK526" s="57"/>
      <c r="AL526" s="57"/>
      <c r="AM526" s="56"/>
      <c r="AN526" s="61"/>
    </row>
    <row r="527" spans="1:40">
      <c r="A527" s="56">
        <v>2024</v>
      </c>
      <c r="B527" s="56" t="s">
        <v>6578</v>
      </c>
      <c r="C527" s="56">
        <v>115240</v>
      </c>
      <c r="D527" s="56" t="s">
        <v>57</v>
      </c>
      <c r="E527" s="57" t="s">
        <v>6574</v>
      </c>
      <c r="F527" s="57" t="s">
        <v>6575</v>
      </c>
      <c r="G527" s="63" t="s">
        <v>5602</v>
      </c>
      <c r="H527" s="57" t="s">
        <v>1168</v>
      </c>
      <c r="I527" s="57" t="s">
        <v>1169</v>
      </c>
      <c r="J527" s="61"/>
      <c r="K527" s="64"/>
      <c r="L527" s="67" t="s">
        <v>6579</v>
      </c>
      <c r="M527" s="56">
        <v>1978</v>
      </c>
      <c r="N527" s="157">
        <v>11532000</v>
      </c>
      <c r="O527" s="64">
        <v>2883000</v>
      </c>
      <c r="P527" s="64">
        <v>0</v>
      </c>
      <c r="Q527" s="157">
        <f t="shared" si="83"/>
        <v>14415000</v>
      </c>
      <c r="R527" s="64">
        <v>2883000</v>
      </c>
      <c r="S527" s="64"/>
      <c r="T527" s="64"/>
      <c r="U527" s="56">
        <v>1</v>
      </c>
      <c r="V527" s="60" t="s">
        <v>1171</v>
      </c>
      <c r="W527" s="57" t="str">
        <f ca="1">IF(AB527="","En elaboración",IF(AC527="Sin iniciar","Suscrito",IF(AK527="Suspendido",AK527,IF(ISNUMBER(AN527),"Liquidado",IF(ISNUMBER(J527),"Cedido",IF(AN527="No aplica","Terminado (no se liquida)",IF(AJ527="Terminación anticipada",AJ527,IF(AND(AJ527="Terminación anticipada",I527&lt;&gt;"Otro",AN527=""),"Terminado en proceso de liquidación",IF(AND(TODAY()&gt;AH527,I527="Otro",AN527=""),"Terminado en proceso de liquidación",IF(AND(TODAY()&gt;AH527,I527="Orden de compra"),"Terminado (Orden de compra)",IF(TODAY()&gt;AH527,"Terminado (no se liquida)",IF(TODAY()&lt;=AH527,"En ejecución","En elaboración"))))))))))))</f>
        <v>Terminado (no se liquida)</v>
      </c>
      <c r="X527" s="57" t="s">
        <v>6580</v>
      </c>
      <c r="Y527" s="104" t="s">
        <v>5266</v>
      </c>
      <c r="Z527" s="104" t="s">
        <v>6577</v>
      </c>
      <c r="AA527" s="57" t="s">
        <v>1932</v>
      </c>
      <c r="AB527" s="61">
        <v>45538</v>
      </c>
      <c r="AC527" s="61">
        <v>45576</v>
      </c>
      <c r="AD527" s="61">
        <v>45657</v>
      </c>
      <c r="AE527" s="61" t="str">
        <f t="shared" ref="AE527:AE590" si="87">IF(AC527="Sin iniciar","",IF(DATEDIF(AC527,AD527+1,"y")=0,"",DATEDIF(AC527,AD527+1,"y")&amp;" años ")&amp;IF(DATEDIF(AC527,AD527+1,"ym")=0,"",DATEDIF(AC527,AD527+1,"ym")&amp;" meses ")&amp;IF(DATEDIF(AC527,AD527+1,"md")=0,"",DATEDIF(AC527,AD527+1,"md")&amp;" días."))</f>
        <v>2 meses 21 días.</v>
      </c>
      <c r="AF527" s="61">
        <v>45691</v>
      </c>
      <c r="AG527" s="61" t="str">
        <f t="shared" si="86"/>
        <v>1 meses 3 días.</v>
      </c>
      <c r="AH527" s="61">
        <v>45691</v>
      </c>
      <c r="AI527" s="61" t="str">
        <f t="shared" si="84"/>
        <v>3 meses 24 días.</v>
      </c>
      <c r="AJ527" s="61" t="str">
        <f t="shared" ref="AJ527:AJ590" si="88">IF(AC527="Sin iniciar",AC527,IF(AH527&lt;AF527,"Terminación Anticipada","Término Ok"))</f>
        <v>Término Ok</v>
      </c>
      <c r="AK527" s="57"/>
      <c r="AL527" s="57"/>
      <c r="AM527" s="56"/>
      <c r="AN527" s="61"/>
    </row>
    <row r="528" spans="1:40">
      <c r="A528" s="56">
        <v>2024</v>
      </c>
      <c r="B528" s="56" t="str">
        <f t="shared" ref="B528:B533" si="89">LEFT(E528,8)</f>
        <v>489-2024</v>
      </c>
      <c r="C528" s="56">
        <v>114827</v>
      </c>
      <c r="D528" s="56" t="s">
        <v>57</v>
      </c>
      <c r="E528" s="57" t="s">
        <v>6581</v>
      </c>
      <c r="F528" s="57" t="s">
        <v>6582</v>
      </c>
      <c r="G528" s="63" t="s">
        <v>5602</v>
      </c>
      <c r="H528" s="57" t="s">
        <v>1168</v>
      </c>
      <c r="I528" s="57" t="s">
        <v>1169</v>
      </c>
      <c r="J528" s="61"/>
      <c r="K528" s="64"/>
      <c r="L528" s="67" t="s">
        <v>6583</v>
      </c>
      <c r="M528" s="56">
        <v>1978</v>
      </c>
      <c r="N528" s="157">
        <v>21836000</v>
      </c>
      <c r="O528" s="64">
        <v>10736033</v>
      </c>
      <c r="P528" s="64">
        <v>0</v>
      </c>
      <c r="Q528" s="157">
        <f t="shared" si="83"/>
        <v>32572033</v>
      </c>
      <c r="R528" s="64">
        <v>5459000</v>
      </c>
      <c r="S528" s="64"/>
      <c r="T528" s="64"/>
      <c r="U528" s="56">
        <v>5</v>
      </c>
      <c r="V528" s="60" t="s">
        <v>1171</v>
      </c>
      <c r="W528" s="57" t="str">
        <f ca="1">IF(AB528="","En elaboración",IF(AC528="Sin iniciar","Suscrito",IF(AK528="Suspendido",AK528,IF(ISNUMBER(AN528),"Liquidado",IF(ISNUMBER(J528),"Cedido",IF(AN528="No aplica","Terminado (no se liquida)",IF(AJ528="Terminación anticipada",AJ528,IF(AND(AJ528="Terminación anticipada",I528&lt;&gt;"Otro",AN528=""),"Terminado en proceso de liquidación",IF(AND(TODAY()&gt;AH528,I528="Otro",AN528=""),"Terminado en proceso de liquidación",IF(AND(TODAY()&gt;AH528,I528="Orden de compra"),"Terminado (Orden de compra)",IF(TODAY()&gt;AH528,"Terminado (no se liquida)",IF(TODAY()&lt;=AH528,"En ejecución","En elaboración"))))))))))))</f>
        <v>Terminado (no se liquida)</v>
      </c>
      <c r="X528" s="57" t="s">
        <v>6584</v>
      </c>
      <c r="Y528" s="57" t="s">
        <v>6585</v>
      </c>
      <c r="Z528" s="77" t="s">
        <v>6586</v>
      </c>
      <c r="AA528" s="57" t="s">
        <v>5960</v>
      </c>
      <c r="AB528" s="61">
        <v>45537</v>
      </c>
      <c r="AC528" s="61">
        <v>45538</v>
      </c>
      <c r="AD528" s="61">
        <v>45657</v>
      </c>
      <c r="AE528" s="61" t="str">
        <f t="shared" si="87"/>
        <v>3 meses 29 días.</v>
      </c>
      <c r="AF528" s="61">
        <v>45716</v>
      </c>
      <c r="AG528" s="61" t="str">
        <f t="shared" si="86"/>
        <v>1 meses 28 días.</v>
      </c>
      <c r="AH528" s="61">
        <v>45716</v>
      </c>
      <c r="AI528" s="61" t="str">
        <f t="shared" si="84"/>
        <v>5 meses 26 días.</v>
      </c>
      <c r="AJ528" s="61" t="str">
        <f t="shared" si="88"/>
        <v>Término Ok</v>
      </c>
      <c r="AK528" s="57"/>
      <c r="AL528" s="57"/>
      <c r="AM528" s="56"/>
      <c r="AN528" s="61"/>
    </row>
    <row r="529" spans="1:40">
      <c r="A529" s="56">
        <v>2024</v>
      </c>
      <c r="B529" s="56" t="str">
        <f t="shared" si="89"/>
        <v>490-2024</v>
      </c>
      <c r="C529" s="1">
        <v>113786</v>
      </c>
      <c r="D529" s="56" t="s">
        <v>57</v>
      </c>
      <c r="E529" s="57" t="s">
        <v>6587</v>
      </c>
      <c r="F529" s="57" t="s">
        <v>6588</v>
      </c>
      <c r="G529" s="63" t="s">
        <v>5602</v>
      </c>
      <c r="H529" s="57" t="s">
        <v>1168</v>
      </c>
      <c r="I529" s="57" t="s">
        <v>1169</v>
      </c>
      <c r="J529" s="61"/>
      <c r="K529" s="64"/>
      <c r="L529" s="67" t="s">
        <v>6589</v>
      </c>
      <c r="M529" s="56">
        <v>1978</v>
      </c>
      <c r="N529" s="157">
        <v>29792000</v>
      </c>
      <c r="O529" s="64">
        <v>13902333</v>
      </c>
      <c r="P529" s="64">
        <v>0</v>
      </c>
      <c r="Q529" s="157">
        <f t="shared" si="83"/>
        <v>43694333</v>
      </c>
      <c r="R529" s="64">
        <v>7448000</v>
      </c>
      <c r="S529" s="64"/>
      <c r="T529" s="64"/>
      <c r="U529" s="56">
        <v>1</v>
      </c>
      <c r="V529" s="60" t="s">
        <v>1171</v>
      </c>
      <c r="W529" s="57" t="str">
        <f ca="1">IF(AB529="","En elaboración",IF(AC529="Sin iniciar","Suscrito",IF(AK529="Suspendido",AK529,IF(ISNUMBER(AN529),"Liquidado",IF(ISNUMBER(J529),"Cedido",IF(AN529="No aplica","Terminado (no se liquida)",IF(AJ529="Terminación anticipada",AJ529,IF(AND(AJ529="Terminación anticipada",I529&lt;&gt;"Otro",AN529=""),"Terminado en proceso de liquidación",IF(AND(TODAY()&gt;AH529,I529="Otro",AN529=""),"Terminado en proceso de liquidación",IF(AND(TODAY()&gt;AH529,I529="Orden de compra"),"Terminado (Orden de compra)",IF(TODAY()&gt;AH529,"Terminado (no se liquida)",IF(TODAY()&lt;=AH529,"En ejecución","En elaboración"))))))))))))</f>
        <v>Terminado (no se liquida)</v>
      </c>
      <c r="X529" s="57" t="s">
        <v>6590</v>
      </c>
      <c r="Y529" s="57" t="s">
        <v>5246</v>
      </c>
      <c r="Z529" s="77" t="s">
        <v>6591</v>
      </c>
      <c r="AA529" s="57" t="s">
        <v>5694</v>
      </c>
      <c r="AB529" s="61">
        <v>45534</v>
      </c>
      <c r="AC529" s="61">
        <v>45544</v>
      </c>
      <c r="AD529" s="61">
        <v>45657</v>
      </c>
      <c r="AE529" s="61" t="str">
        <f t="shared" si="87"/>
        <v>3 meses 23 días.</v>
      </c>
      <c r="AF529" s="61">
        <v>45720</v>
      </c>
      <c r="AG529" s="61" t="str">
        <f t="shared" si="86"/>
        <v>2 meses 1 días.</v>
      </c>
      <c r="AH529" s="61">
        <v>45720</v>
      </c>
      <c r="AI529" s="61" t="str">
        <f t="shared" si="84"/>
        <v>5 meses 24 días.</v>
      </c>
      <c r="AJ529" s="61" t="str">
        <f t="shared" si="88"/>
        <v>Término Ok</v>
      </c>
      <c r="AK529" s="57"/>
      <c r="AL529" s="57"/>
      <c r="AM529" s="56"/>
      <c r="AN529" s="61"/>
    </row>
    <row r="530" spans="1:40">
      <c r="A530" s="56">
        <v>2024</v>
      </c>
      <c r="B530" s="56" t="str">
        <f t="shared" si="89"/>
        <v>491-2024</v>
      </c>
      <c r="C530" s="56">
        <v>115108</v>
      </c>
      <c r="D530" s="56" t="s">
        <v>57</v>
      </c>
      <c r="E530" s="57" t="s">
        <v>6592</v>
      </c>
      <c r="F530" s="57" t="s">
        <v>6593</v>
      </c>
      <c r="G530" s="63" t="s">
        <v>5602</v>
      </c>
      <c r="H530" s="57" t="s">
        <v>1168</v>
      </c>
      <c r="I530" s="57" t="s">
        <v>1169</v>
      </c>
      <c r="J530" s="61"/>
      <c r="K530" s="64"/>
      <c r="L530" s="67" t="s">
        <v>6594</v>
      </c>
      <c r="M530" s="56">
        <v>1953</v>
      </c>
      <c r="N530" s="157">
        <v>21836000</v>
      </c>
      <c r="O530" s="64">
        <v>10918000</v>
      </c>
      <c r="P530" s="64">
        <v>0</v>
      </c>
      <c r="Q530" s="157">
        <f t="shared" si="83"/>
        <v>32754000</v>
      </c>
      <c r="R530" s="64">
        <v>5459000</v>
      </c>
      <c r="S530" s="64"/>
      <c r="T530" s="64"/>
      <c r="U530" s="56">
        <v>3</v>
      </c>
      <c r="V530" s="60" t="s">
        <v>1171</v>
      </c>
      <c r="W530" s="57" t="str">
        <f ca="1">IF(AB530="","En elaboración",IF(AC530="Sin iniciar","Suscrito",IF(AK530="Suspendido",AK530,IF(ISNUMBER(AN530),"Liquidado",IF(ISNUMBER(J530),"Cedido",IF(AN530="No aplica","Terminado (no se liquida)",IF(AJ530="Terminación anticipada",AJ530,IF(AND(AJ530="Terminación anticipada",I530&lt;&gt;"Otro",AN530=""),"Terminado en proceso de liquidación",IF(AND(TODAY()&gt;AH530,I530="Otro",AN530=""),"Terminado en proceso de liquidación",IF(AND(TODAY()&gt;AH530,I530="Orden de compra"),"Terminado (Orden de compra)",IF(TODAY()&gt;AH530,"Terminado (no se liquida)",IF(TODAY()&lt;=AH530,"En ejecución","En elaboración"))))))))))))</f>
        <v>Terminado (no se liquida)</v>
      </c>
      <c r="X530" s="57" t="s">
        <v>6595</v>
      </c>
      <c r="Y530" s="57" t="s">
        <v>6596</v>
      </c>
      <c r="Z530" s="77" t="s">
        <v>6597</v>
      </c>
      <c r="AA530" s="57" t="s">
        <v>5735</v>
      </c>
      <c r="AB530" s="61">
        <v>45533</v>
      </c>
      <c r="AC530" s="61">
        <v>45537</v>
      </c>
      <c r="AD530" s="61">
        <v>45657</v>
      </c>
      <c r="AE530" s="61" t="str">
        <f t="shared" si="87"/>
        <v>3 meses 30 días.</v>
      </c>
      <c r="AF530" s="61">
        <v>45717</v>
      </c>
      <c r="AG530" s="61" t="str">
        <f t="shared" si="86"/>
        <v>2 meses -2 días.</v>
      </c>
      <c r="AH530" s="61">
        <v>45717</v>
      </c>
      <c r="AI530" s="61" t="str">
        <f t="shared" si="84"/>
        <v xml:space="preserve">6 meses </v>
      </c>
      <c r="AJ530" s="61" t="str">
        <f t="shared" si="88"/>
        <v>Término Ok</v>
      </c>
      <c r="AK530" s="57"/>
      <c r="AL530" s="57"/>
      <c r="AM530" s="56"/>
      <c r="AN530" s="61"/>
    </row>
    <row r="531" spans="1:40">
      <c r="A531" s="56">
        <v>2024</v>
      </c>
      <c r="B531" s="56" t="str">
        <f t="shared" si="89"/>
        <v>492-2024</v>
      </c>
      <c r="C531" s="56">
        <v>114811</v>
      </c>
      <c r="D531" s="56" t="s">
        <v>57</v>
      </c>
      <c r="E531" s="57" t="s">
        <v>6598</v>
      </c>
      <c r="F531" s="57" t="s">
        <v>6599</v>
      </c>
      <c r="G531" s="63" t="s">
        <v>5602</v>
      </c>
      <c r="H531" s="57" t="s">
        <v>1168</v>
      </c>
      <c r="I531" s="57" t="s">
        <v>1169</v>
      </c>
      <c r="J531" s="61"/>
      <c r="K531" s="64"/>
      <c r="L531" s="67" t="s">
        <v>6600</v>
      </c>
      <c r="M531" s="56">
        <v>1978</v>
      </c>
      <c r="N531" s="157">
        <v>21836000</v>
      </c>
      <c r="O531" s="64">
        <v>10918000</v>
      </c>
      <c r="P531" s="64">
        <v>0</v>
      </c>
      <c r="Q531" s="157">
        <f t="shared" si="83"/>
        <v>32754000</v>
      </c>
      <c r="R531" s="64">
        <v>5459000</v>
      </c>
      <c r="S531" s="64"/>
      <c r="T531" s="64"/>
      <c r="U531" s="56">
        <v>1</v>
      </c>
      <c r="V531" s="60" t="s">
        <v>1171</v>
      </c>
      <c r="W531" s="57" t="str">
        <f ca="1">IF(AB531="","En elaboración",IF(AC531="Sin iniciar","Suscrito",IF(AK531="Suspendido",AK531,IF(ISNUMBER(AN531),"Liquidado",IF(ISNUMBER(J531),"Cedido",IF(AN531="No aplica","Terminado (no se liquida)",IF(AJ531="Terminación anticipada",AJ531,IF(AND(AJ531="Terminación anticipada",I531&lt;&gt;"Otro",AN531=""),"Terminado en proceso de liquidación",IF(AND(TODAY()&gt;AH531,I531="Otro",AN531=""),"Terminado en proceso de liquidación",IF(AND(TODAY()&gt;AH531,I531="Orden de compra"),"Terminado (Orden de compra)",IF(TODAY()&gt;AH531,"Terminado (no se liquida)",IF(TODAY()&lt;=AH531,"En ejecución","En elaboración"))))))))))))</f>
        <v>Terminado (no se liquida)</v>
      </c>
      <c r="X531" s="57" t="s">
        <v>6601</v>
      </c>
      <c r="Y531" s="57" t="s">
        <v>5250</v>
      </c>
      <c r="Z531" s="77" t="s">
        <v>6602</v>
      </c>
      <c r="AA531" s="57" t="s">
        <v>5694</v>
      </c>
      <c r="AB531" s="61">
        <v>45534</v>
      </c>
      <c r="AC531" s="61">
        <v>45537</v>
      </c>
      <c r="AD531" s="61">
        <v>45657</v>
      </c>
      <c r="AE531" s="61" t="str">
        <f t="shared" si="87"/>
        <v>3 meses 30 días.</v>
      </c>
      <c r="AF531" s="61">
        <v>45717</v>
      </c>
      <c r="AG531" s="61" t="str">
        <f t="shared" si="86"/>
        <v>2 meses -2 días.</v>
      </c>
      <c r="AH531" s="61">
        <v>45717</v>
      </c>
      <c r="AI531" s="61" t="str">
        <f t="shared" si="84"/>
        <v xml:space="preserve">6 meses </v>
      </c>
      <c r="AJ531" s="61" t="str">
        <f t="shared" si="88"/>
        <v>Término Ok</v>
      </c>
      <c r="AK531" s="57"/>
      <c r="AL531" s="57"/>
      <c r="AM531" s="56"/>
      <c r="AN531" s="61"/>
    </row>
    <row r="532" spans="1:40">
      <c r="A532" s="56">
        <v>2024</v>
      </c>
      <c r="B532" s="56" t="str">
        <f t="shared" si="89"/>
        <v>493-2024</v>
      </c>
      <c r="C532" s="56">
        <v>113483</v>
      </c>
      <c r="D532" s="56" t="s">
        <v>57</v>
      </c>
      <c r="E532" s="57" t="s">
        <v>6603</v>
      </c>
      <c r="F532" s="57" t="s">
        <v>6604</v>
      </c>
      <c r="G532" s="63" t="s">
        <v>5602</v>
      </c>
      <c r="H532" s="57" t="s">
        <v>1168</v>
      </c>
      <c r="I532" s="57" t="s">
        <v>1211</v>
      </c>
      <c r="J532" s="61"/>
      <c r="K532" s="64"/>
      <c r="L532" s="67" t="s">
        <v>6605</v>
      </c>
      <c r="M532" s="56">
        <v>1978</v>
      </c>
      <c r="N532" s="157">
        <v>11532000</v>
      </c>
      <c r="O532" s="64">
        <v>5766000</v>
      </c>
      <c r="P532" s="64">
        <v>0</v>
      </c>
      <c r="Q532" s="157">
        <f t="shared" si="83"/>
        <v>17298000</v>
      </c>
      <c r="R532" s="64">
        <v>2883000</v>
      </c>
      <c r="S532" s="64"/>
      <c r="T532" s="64"/>
      <c r="U532" s="56">
        <v>1</v>
      </c>
      <c r="V532" s="60" t="s">
        <v>1171</v>
      </c>
      <c r="W532" s="57" t="str">
        <f ca="1">IF(AB532="","En elaboración",IF(AC532="Sin iniciar","Suscrito",IF(AK532="Suspendido",AK532,IF(ISNUMBER(AN532),"Liquidado",IF(ISNUMBER(J532),"Cedido",IF(AN532="No aplica","Terminado (no se liquida)",IF(AJ532="Terminación anticipada",AJ532,IF(AND(AJ532="Terminación anticipada",I532&lt;&gt;"Otro",AN532=""),"Terminado en proceso de liquidación",IF(AND(TODAY()&gt;AH532,I532="Otro",AN532=""),"Terminado en proceso de liquidación",IF(AND(TODAY()&gt;AH532,I532="Orden de compra"),"Terminado (Orden de compra)",IF(TODAY()&gt;AH532,"Terminado (no se liquida)",IF(TODAY()&lt;=AH532,"En ejecución","En elaboración"))))))))))))</f>
        <v>Terminado (no se liquida)</v>
      </c>
      <c r="X532" s="57" t="s">
        <v>6606</v>
      </c>
      <c r="Y532" s="57" t="s">
        <v>5267</v>
      </c>
      <c r="Z532" s="77" t="s">
        <v>6607</v>
      </c>
      <c r="AA532" s="57" t="s">
        <v>4362</v>
      </c>
      <c r="AB532" s="61">
        <v>45534</v>
      </c>
      <c r="AC532" s="61">
        <v>45537</v>
      </c>
      <c r="AD532" s="61">
        <v>45658</v>
      </c>
      <c r="AE532" s="61" t="str">
        <f t="shared" si="87"/>
        <v xml:space="preserve">4 meses </v>
      </c>
      <c r="AF532" s="61">
        <v>45717</v>
      </c>
      <c r="AG532" s="61" t="str">
        <f t="shared" si="86"/>
        <v xml:space="preserve">2 meses </v>
      </c>
      <c r="AH532" s="61">
        <v>45717</v>
      </c>
      <c r="AI532" s="61" t="str">
        <f t="shared" si="84"/>
        <v xml:space="preserve">6 meses </v>
      </c>
      <c r="AJ532" s="61" t="str">
        <f t="shared" si="88"/>
        <v>Término Ok</v>
      </c>
      <c r="AK532" s="57"/>
      <c r="AL532" s="57"/>
      <c r="AM532" s="56"/>
      <c r="AN532" s="61"/>
    </row>
    <row r="533" spans="1:40">
      <c r="A533" s="56">
        <v>2024</v>
      </c>
      <c r="B533" s="56" t="str">
        <f t="shared" si="89"/>
        <v>494-2024</v>
      </c>
      <c r="C533" s="56">
        <v>113696</v>
      </c>
      <c r="D533" s="56" t="s">
        <v>57</v>
      </c>
      <c r="E533" s="57" t="s">
        <v>6608</v>
      </c>
      <c r="F533" s="57" t="s">
        <v>6609</v>
      </c>
      <c r="G533" s="63" t="s">
        <v>5602</v>
      </c>
      <c r="H533" s="57" t="s">
        <v>1168</v>
      </c>
      <c r="I533" s="57" t="s">
        <v>1169</v>
      </c>
      <c r="J533" s="61">
        <v>45589</v>
      </c>
      <c r="K533" s="119" t="s">
        <v>6610</v>
      </c>
      <c r="L533" s="67" t="s">
        <v>3738</v>
      </c>
      <c r="M533" s="56">
        <v>1978</v>
      </c>
      <c r="N533" s="157">
        <v>29792000</v>
      </c>
      <c r="O533" s="64">
        <v>0</v>
      </c>
      <c r="P533" s="64">
        <v>0</v>
      </c>
      <c r="Q533" s="157">
        <f t="shared" si="83"/>
        <v>29792000</v>
      </c>
      <c r="R533" s="64">
        <v>7448000</v>
      </c>
      <c r="S533" s="64"/>
      <c r="T533" s="64"/>
      <c r="U533" s="56">
        <v>5</v>
      </c>
      <c r="V533" s="60" t="s">
        <v>1171</v>
      </c>
      <c r="W533" s="57" t="str">
        <f ca="1">IF(AB533="","En elaboración",IF(AC533="Sin iniciar","Suscrito",IF(AK533="Suspendido",AK533,IF(ISNUMBER(AN533),"Liquidado",IF(ISNUMBER(J533),"Cedido",IF(AN533="No aplica","Terminado (no se liquida)",IF(AJ533="Terminación anticipada",AJ533,IF(AND(AJ533="Terminación anticipada",I533&lt;&gt;"Otro",AN533=""),"Terminado en proceso de liquidación",IF(AND(TODAY()&gt;AH533,I533="Otro",AN533=""),"Terminado en proceso de liquidación",IF(AND(TODAY()&gt;AH533,I533="Orden de compra"),"Terminado (Orden de compra)",IF(TODAY()&gt;AH533,"Terminado (no se liquida)",IF(TODAY()&lt;=AH533,"En ejecución","En elaboración"))))))))))))</f>
        <v>Cedido</v>
      </c>
      <c r="X533" s="57" t="s">
        <v>6611</v>
      </c>
      <c r="Y533" s="57" t="s">
        <v>5877</v>
      </c>
      <c r="Z533" s="77" t="s">
        <v>6612</v>
      </c>
      <c r="AA533" s="57" t="s">
        <v>5879</v>
      </c>
      <c r="AB533" s="61">
        <v>45534</v>
      </c>
      <c r="AC533" s="61">
        <v>45537</v>
      </c>
      <c r="AD533" s="61">
        <v>45588</v>
      </c>
      <c r="AE533" s="61" t="str">
        <f t="shared" si="87"/>
        <v>1 meses 22 días.</v>
      </c>
      <c r="AF533" s="61">
        <v>45657</v>
      </c>
      <c r="AG533" s="61" t="str">
        <f t="shared" si="86"/>
        <v>2 meses 8 días.</v>
      </c>
      <c r="AH533" s="61">
        <v>45657</v>
      </c>
      <c r="AI533" s="61" t="str">
        <f t="shared" si="84"/>
        <v>3 meses 30 días.</v>
      </c>
      <c r="AJ533" s="61" t="str">
        <f t="shared" si="88"/>
        <v>Término Ok</v>
      </c>
      <c r="AK533" s="57"/>
      <c r="AL533" s="57"/>
      <c r="AM533" s="56"/>
      <c r="AN533" s="61"/>
    </row>
    <row r="534" spans="1:40">
      <c r="A534" s="56">
        <v>2024</v>
      </c>
      <c r="B534" s="56" t="s">
        <v>6613</v>
      </c>
      <c r="C534" s="56">
        <v>113696</v>
      </c>
      <c r="D534" s="56" t="s">
        <v>57</v>
      </c>
      <c r="E534" s="57" t="s">
        <v>6608</v>
      </c>
      <c r="F534" s="57" t="s">
        <v>6609</v>
      </c>
      <c r="G534" s="63" t="s">
        <v>5602</v>
      </c>
      <c r="H534" s="57" t="s">
        <v>1168</v>
      </c>
      <c r="I534" s="57" t="s">
        <v>1169</v>
      </c>
      <c r="J534" s="61"/>
      <c r="K534" s="119"/>
      <c r="L534" s="67" t="s">
        <v>6614</v>
      </c>
      <c r="M534" s="56">
        <v>1978</v>
      </c>
      <c r="N534" s="157">
        <v>29792000</v>
      </c>
      <c r="O534" s="64">
        <v>7448000</v>
      </c>
      <c r="P534" s="64">
        <v>0</v>
      </c>
      <c r="Q534" s="157">
        <f t="shared" si="83"/>
        <v>37240000</v>
      </c>
      <c r="R534" s="64">
        <v>7448000</v>
      </c>
      <c r="S534" s="64"/>
      <c r="T534" s="64"/>
      <c r="U534" s="56">
        <v>5</v>
      </c>
      <c r="V534" s="60" t="s">
        <v>1171</v>
      </c>
      <c r="W534" s="57" t="str">
        <f ca="1">IF(AB534="","En elaboración",IF(AC534="Sin iniciar","Suscrito",IF(AK534="Suspendido",AK534,IF(ISNUMBER(AN534),"Liquidado",IF(ISNUMBER(J534),"Cedido",IF(AN534="No aplica","Terminado (no se liquida)",IF(AJ534="Terminación anticipada",AJ534,IF(AND(AJ534="Terminación anticipada",I534&lt;&gt;"Otro",AN534=""),"Terminado en proceso de liquidación",IF(AND(TODAY()&gt;AH534,I534="Otro",AN534=""),"Terminado en proceso de liquidación",IF(AND(TODAY()&gt;AH534,I534="Orden de compra"),"Terminado (Orden de compra)",IF(TODAY()&gt;AH534,"Terminado (no se liquida)",IF(TODAY()&lt;=AH534,"En ejecución","En elaboración"))))))))))))</f>
        <v>Terminado (no se liquida)</v>
      </c>
      <c r="X534" s="57" t="s">
        <v>6615</v>
      </c>
      <c r="Y534" s="57" t="s">
        <v>5877</v>
      </c>
      <c r="Z534" s="77" t="s">
        <v>6612</v>
      </c>
      <c r="AA534" s="57" t="s">
        <v>5879</v>
      </c>
      <c r="AB534" s="61">
        <v>45534</v>
      </c>
      <c r="AC534" s="61">
        <v>45589</v>
      </c>
      <c r="AD534" s="61">
        <v>45657</v>
      </c>
      <c r="AE534" s="61" t="str">
        <f t="shared" si="87"/>
        <v>2 meses 8 días.</v>
      </c>
      <c r="AF534" s="61">
        <v>45689</v>
      </c>
      <c r="AG534" s="61" t="str">
        <f t="shared" si="86"/>
        <v>1 meses 1 días.</v>
      </c>
      <c r="AH534" s="61">
        <v>45689</v>
      </c>
      <c r="AI534" s="61" t="str">
        <f t="shared" si="84"/>
        <v>3 meses 9 días.</v>
      </c>
      <c r="AJ534" s="61" t="str">
        <f t="shared" si="88"/>
        <v>Término Ok</v>
      </c>
      <c r="AK534" s="57"/>
      <c r="AL534" s="57"/>
      <c r="AM534" s="56"/>
      <c r="AN534" s="61"/>
    </row>
    <row r="535" spans="1:40">
      <c r="A535" s="56">
        <v>2024</v>
      </c>
      <c r="B535" s="56" t="str">
        <f t="shared" ref="B535:B543" si="90">LEFT(E535,8)</f>
        <v>495-2024</v>
      </c>
      <c r="C535" s="56">
        <v>115126</v>
      </c>
      <c r="D535" s="56" t="s">
        <v>57</v>
      </c>
      <c r="E535" s="57" t="s">
        <v>6616</v>
      </c>
      <c r="F535" s="57" t="s">
        <v>6617</v>
      </c>
      <c r="G535" s="63" t="s">
        <v>5602</v>
      </c>
      <c r="H535" s="57" t="s">
        <v>1168</v>
      </c>
      <c r="I535" s="57" t="s">
        <v>1169</v>
      </c>
      <c r="J535" s="61"/>
      <c r="K535" s="61"/>
      <c r="L535" s="67" t="s">
        <v>6618</v>
      </c>
      <c r="M535" s="56">
        <v>1999</v>
      </c>
      <c r="N535" s="157">
        <v>29792000</v>
      </c>
      <c r="O535" s="64">
        <v>14896000</v>
      </c>
      <c r="P535" s="64">
        <v>0</v>
      </c>
      <c r="Q535" s="157">
        <f t="shared" si="83"/>
        <v>44688000</v>
      </c>
      <c r="R535" s="64">
        <v>7448000</v>
      </c>
      <c r="S535" s="64"/>
      <c r="T535" s="64"/>
      <c r="U535" s="56">
        <v>1</v>
      </c>
      <c r="V535" s="60" t="s">
        <v>1171</v>
      </c>
      <c r="W535" s="57" t="str">
        <f ca="1">IF(AB535="","En elaboración",IF(AC535="Sin iniciar","Suscrito",IF(AK535="Suspendido",AK535,IF(ISNUMBER(AN535),"Liquidado",IF(ISNUMBER(J535),"Cedido",IF(AN535="No aplica","Terminado (no se liquida)",IF(AJ535="Terminación anticipada",AJ535,IF(AND(AJ535="Terminación anticipada",I535&lt;&gt;"Otro",AN535=""),"Terminado en proceso de liquidación",IF(AND(TODAY()&gt;AH535,I535="Otro",AN535=""),"Terminado en proceso de liquidación",IF(AND(TODAY()&gt;AH535,I535="Orden de compra"),"Terminado (Orden de compra)",IF(TODAY()&gt;AH535,"Terminado (no se liquida)",IF(TODAY()&lt;=AH535,"En ejecución","En elaboración"))))))))))))</f>
        <v>Terminado (no se liquida)</v>
      </c>
      <c r="X535" s="57" t="s">
        <v>6619</v>
      </c>
      <c r="Y535" s="57" t="s">
        <v>6620</v>
      </c>
      <c r="Z535" s="77" t="s">
        <v>6621</v>
      </c>
      <c r="AA535" s="57" t="s">
        <v>5680</v>
      </c>
      <c r="AB535" s="61">
        <v>45534</v>
      </c>
      <c r="AC535" s="61">
        <v>45537</v>
      </c>
      <c r="AD535" s="61">
        <v>45657</v>
      </c>
      <c r="AE535" s="61" t="str">
        <f t="shared" si="87"/>
        <v>3 meses 30 días.</v>
      </c>
      <c r="AF535" s="61">
        <v>45717</v>
      </c>
      <c r="AG535" s="61" t="str">
        <f t="shared" si="86"/>
        <v>2 meses -2 días.</v>
      </c>
      <c r="AH535" s="61">
        <v>45717</v>
      </c>
      <c r="AI535" s="61" t="str">
        <f t="shared" si="84"/>
        <v xml:space="preserve">6 meses </v>
      </c>
      <c r="AJ535" s="61" t="str">
        <f t="shared" si="88"/>
        <v>Término Ok</v>
      </c>
      <c r="AK535" s="57"/>
      <c r="AL535" s="57"/>
      <c r="AM535" s="56"/>
      <c r="AN535" s="61"/>
    </row>
    <row r="536" spans="1:40">
      <c r="A536" s="56">
        <v>2024</v>
      </c>
      <c r="B536" s="56" t="str">
        <f t="shared" si="90"/>
        <v>496-2024</v>
      </c>
      <c r="C536" s="56">
        <v>113480</v>
      </c>
      <c r="D536" s="56" t="s">
        <v>57</v>
      </c>
      <c r="E536" s="57" t="s">
        <v>6622</v>
      </c>
      <c r="F536" s="57" t="s">
        <v>6623</v>
      </c>
      <c r="G536" s="63" t="s">
        <v>5602</v>
      </c>
      <c r="H536" s="57" t="s">
        <v>1168</v>
      </c>
      <c r="I536" s="57" t="s">
        <v>1169</v>
      </c>
      <c r="J536" s="61"/>
      <c r="K536" s="61"/>
      <c r="L536" s="67" t="s">
        <v>6624</v>
      </c>
      <c r="M536" s="56">
        <v>1978</v>
      </c>
      <c r="N536" s="157">
        <v>21836000</v>
      </c>
      <c r="O536" s="64">
        <v>0</v>
      </c>
      <c r="P536" s="64">
        <v>0</v>
      </c>
      <c r="Q536" s="157">
        <f t="shared" si="83"/>
        <v>21836000</v>
      </c>
      <c r="R536" s="64">
        <v>5459000</v>
      </c>
      <c r="S536" s="64"/>
      <c r="T536" s="64"/>
      <c r="U536" s="56">
        <v>1</v>
      </c>
      <c r="V536" s="60" t="s">
        <v>1171</v>
      </c>
      <c r="W536" s="57" t="str">
        <f ca="1">IF(AB536="","En elaboración",IF(AC536="Sin iniciar","Suscrito",IF(AK536="Suspendido",AK536,IF(ISNUMBER(AN536),"Liquidado",IF(ISNUMBER(J536),"Cedido",IF(AN536="No aplica","Terminado (no se liquida)",IF(AJ536="Terminación anticipada",AJ536,IF(AND(AJ536="Terminación anticipada",I536&lt;&gt;"Otro",AN536=""),"Terminado en proceso de liquidación",IF(AND(TODAY()&gt;AH536,I536="Otro",AN536=""),"Terminado en proceso de liquidación",IF(AND(TODAY()&gt;AH536,I536="Orden de compra"),"Terminado (Orden de compra)",IF(TODAY()&gt;AH536,"Terminado (no se liquida)",IF(TODAY()&lt;=AH536,"En ejecución","En elaboración"))))))))))))</f>
        <v>Terminado (no se liquida)</v>
      </c>
      <c r="X536" s="57"/>
      <c r="Y536" s="57" t="s">
        <v>5255</v>
      </c>
      <c r="Z536" s="77" t="s">
        <v>6625</v>
      </c>
      <c r="AA536" s="57" t="s">
        <v>4362</v>
      </c>
      <c r="AB536" s="61">
        <v>45534</v>
      </c>
      <c r="AC536" s="61">
        <v>45538</v>
      </c>
      <c r="AD536" s="61">
        <v>45657</v>
      </c>
      <c r="AE536" s="61" t="str">
        <f t="shared" si="87"/>
        <v>3 meses 29 días.</v>
      </c>
      <c r="AF536" s="61">
        <v>45657</v>
      </c>
      <c r="AG536" s="61" t="str">
        <f t="shared" si="86"/>
        <v/>
      </c>
      <c r="AH536" s="61">
        <v>45657</v>
      </c>
      <c r="AI536" s="61" t="str">
        <f t="shared" si="84"/>
        <v>3 meses 29 días.</v>
      </c>
      <c r="AJ536" s="61" t="str">
        <f t="shared" si="88"/>
        <v>Término Ok</v>
      </c>
      <c r="AK536" s="57"/>
      <c r="AL536" s="57"/>
      <c r="AM536" s="56"/>
      <c r="AN536" s="61"/>
    </row>
    <row r="537" spans="1:40">
      <c r="A537" s="56">
        <v>2024</v>
      </c>
      <c r="B537" s="56" t="str">
        <f t="shared" si="90"/>
        <v>497-2024</v>
      </c>
      <c r="C537" s="56">
        <v>114927</v>
      </c>
      <c r="D537" s="56" t="s">
        <v>57</v>
      </c>
      <c r="E537" s="57" t="s">
        <v>6626</v>
      </c>
      <c r="F537" s="57" t="s">
        <v>6627</v>
      </c>
      <c r="G537" s="63" t="s">
        <v>5602</v>
      </c>
      <c r="H537" s="57" t="s">
        <v>1168</v>
      </c>
      <c r="I537" s="57" t="s">
        <v>1169</v>
      </c>
      <c r="J537" s="61"/>
      <c r="K537" s="61"/>
      <c r="L537" s="67" t="s">
        <v>6628</v>
      </c>
      <c r="M537" s="56">
        <v>1979</v>
      </c>
      <c r="N537" s="157">
        <v>21836000</v>
      </c>
      <c r="O537" s="64">
        <v>10554067</v>
      </c>
      <c r="P537" s="64">
        <v>0</v>
      </c>
      <c r="Q537" s="157">
        <f t="shared" si="83"/>
        <v>32390067</v>
      </c>
      <c r="R537" s="64">
        <v>5459000</v>
      </c>
      <c r="S537" s="64"/>
      <c r="T537" s="64"/>
      <c r="U537" s="56">
        <v>1</v>
      </c>
      <c r="V537" s="60" t="s">
        <v>1171</v>
      </c>
      <c r="W537" s="57" t="str">
        <f ca="1">IF(AB537="","En elaboración",IF(AC537="Sin iniciar","Suscrito",IF(AK537="Suspendido",AK537,IF(ISNUMBER(AN537),"Liquidado",IF(ISNUMBER(J537),"Cedido",IF(AN537="No aplica","Terminado (no se liquida)",IF(AJ537="Terminación anticipada",AJ537,IF(AND(AJ537="Terminación anticipada",I537&lt;&gt;"Otro",AN537=""),"Terminado en proceso de liquidación",IF(AND(TODAY()&gt;AH537,I537="Otro",AN537=""),"Terminado en proceso de liquidación",IF(AND(TODAY()&gt;AH537,I537="Orden de compra"),"Terminado (Orden de compra)",IF(TODAY()&gt;AH537,"Terminado (no se liquida)",IF(TODAY()&lt;=AH537,"En ejecución","En elaboración"))))))))))))</f>
        <v>Terminado (no se liquida)</v>
      </c>
      <c r="X537" s="57" t="s">
        <v>6629</v>
      </c>
      <c r="Y537" s="57" t="s">
        <v>5252</v>
      </c>
      <c r="Z537" s="77" t="s">
        <v>6630</v>
      </c>
      <c r="AA537" s="57" t="s">
        <v>5666</v>
      </c>
      <c r="AB537" s="61">
        <v>45538</v>
      </c>
      <c r="AC537" s="61">
        <v>45541</v>
      </c>
      <c r="AD537" s="61">
        <v>45657</v>
      </c>
      <c r="AE537" s="61" t="str">
        <f t="shared" si="87"/>
        <v>3 meses 26 días.</v>
      </c>
      <c r="AF537" s="61">
        <v>45721</v>
      </c>
      <c r="AG537" s="61" t="str">
        <f t="shared" si="86"/>
        <v>2 meses 2 días.</v>
      </c>
      <c r="AH537" s="61">
        <v>45721</v>
      </c>
      <c r="AI537" s="61" t="str">
        <f t="shared" si="84"/>
        <v xml:space="preserve">6 meses </v>
      </c>
      <c r="AJ537" s="61" t="str">
        <f t="shared" si="88"/>
        <v>Término Ok</v>
      </c>
      <c r="AK537" s="57"/>
      <c r="AL537" s="57"/>
      <c r="AM537" s="56"/>
      <c r="AN537" s="61"/>
    </row>
    <row r="538" spans="1:40">
      <c r="A538" s="56">
        <v>2024</v>
      </c>
      <c r="B538" s="56" t="str">
        <f t="shared" si="90"/>
        <v>498-2024</v>
      </c>
      <c r="C538" s="56">
        <v>115606</v>
      </c>
      <c r="D538" s="56" t="s">
        <v>57</v>
      </c>
      <c r="E538" s="57" t="s">
        <v>6631</v>
      </c>
      <c r="F538" s="57" t="s">
        <v>6632</v>
      </c>
      <c r="G538" s="63" t="s">
        <v>5602</v>
      </c>
      <c r="H538" s="57" t="s">
        <v>1168</v>
      </c>
      <c r="I538" s="57" t="s">
        <v>1211</v>
      </c>
      <c r="J538" s="61"/>
      <c r="K538" s="61"/>
      <c r="L538" s="67" t="s">
        <v>6633</v>
      </c>
      <c r="M538" s="56">
        <v>1978</v>
      </c>
      <c r="N538" s="157">
        <v>11532000</v>
      </c>
      <c r="O538" s="64">
        <v>5381600</v>
      </c>
      <c r="P538" s="64">
        <v>0</v>
      </c>
      <c r="Q538" s="157">
        <f t="shared" si="83"/>
        <v>16913600</v>
      </c>
      <c r="R538" s="64">
        <v>2883000</v>
      </c>
      <c r="S538" s="64"/>
      <c r="T538" s="64"/>
      <c r="U538" s="56">
        <v>4</v>
      </c>
      <c r="V538" s="60" t="s">
        <v>1171</v>
      </c>
      <c r="W538" s="57" t="str">
        <f ca="1">IF(AB538="","En elaboración",IF(AC538="Sin iniciar","Suscrito",IF(AK538="Suspendido",AK538,IF(ISNUMBER(AN538),"Liquidado",IF(ISNUMBER(J538),"Cedido",IF(AN538="No aplica","Terminado (no se liquida)",IF(AJ538="Terminación anticipada",AJ538,IF(AND(AJ538="Terminación anticipada",I538&lt;&gt;"Otro",AN538=""),"Terminado en proceso de liquidación",IF(AND(TODAY()&gt;AH538,I538="Otro",AN538=""),"Terminado en proceso de liquidación",IF(AND(TODAY()&gt;AH538,I538="Orden de compra"),"Terminado (Orden de compra)",IF(TODAY()&gt;AH538,"Terminado (no se liquida)",IF(TODAY()&lt;=AH538,"En ejecución","En elaboración"))))))))))))</f>
        <v>Terminado (no se liquida)</v>
      </c>
      <c r="X538" s="57" t="s">
        <v>6634</v>
      </c>
      <c r="Y538" s="57" t="s">
        <v>4182</v>
      </c>
      <c r="Z538" s="77" t="s">
        <v>6635</v>
      </c>
      <c r="AA538" s="57" t="s">
        <v>5684</v>
      </c>
      <c r="AB538" s="61">
        <v>45544</v>
      </c>
      <c r="AC538" s="61">
        <v>45545</v>
      </c>
      <c r="AD538" s="61">
        <v>45657</v>
      </c>
      <c r="AE538" s="61" t="str">
        <f t="shared" si="87"/>
        <v>3 meses 22 días.</v>
      </c>
      <c r="AF538" s="61">
        <v>45721</v>
      </c>
      <c r="AG538" s="61" t="str">
        <f t="shared" si="86"/>
        <v>2 meses 2 días.</v>
      </c>
      <c r="AH538" s="61">
        <v>45721</v>
      </c>
      <c r="AI538" s="61" t="str">
        <f t="shared" si="84"/>
        <v>5 meses 24 días.</v>
      </c>
      <c r="AJ538" s="61" t="str">
        <f t="shared" si="88"/>
        <v>Término Ok</v>
      </c>
      <c r="AK538" s="57"/>
      <c r="AL538" s="57"/>
      <c r="AM538" s="56"/>
      <c r="AN538" s="61"/>
    </row>
    <row r="539" spans="1:40">
      <c r="A539" s="56">
        <v>2024</v>
      </c>
      <c r="B539" s="56" t="str">
        <f t="shared" si="90"/>
        <v>499-2024</v>
      </c>
      <c r="C539" s="56">
        <v>115108</v>
      </c>
      <c r="D539" s="56" t="s">
        <v>57</v>
      </c>
      <c r="E539" s="57" t="s">
        <v>6636</v>
      </c>
      <c r="F539" s="57" t="s">
        <v>6637</v>
      </c>
      <c r="G539" s="63" t="s">
        <v>5602</v>
      </c>
      <c r="H539" s="57" t="s">
        <v>1168</v>
      </c>
      <c r="I539" s="57" t="s">
        <v>1169</v>
      </c>
      <c r="J539" s="61"/>
      <c r="K539" s="61"/>
      <c r="L539" s="67" t="s">
        <v>6638</v>
      </c>
      <c r="M539" s="56">
        <v>1953</v>
      </c>
      <c r="N539" s="157">
        <v>21836000</v>
      </c>
      <c r="O539" s="64">
        <v>7460633</v>
      </c>
      <c r="P539" s="64">
        <v>0</v>
      </c>
      <c r="Q539" s="157">
        <f t="shared" si="83"/>
        <v>29296633</v>
      </c>
      <c r="R539" s="64">
        <v>5459000</v>
      </c>
      <c r="S539" s="64"/>
      <c r="T539" s="64"/>
      <c r="U539" s="56">
        <v>3</v>
      </c>
      <c r="V539" s="60" t="s">
        <v>1171</v>
      </c>
      <c r="W539" s="57" t="str">
        <f ca="1">IF(AB539="","En elaboración",IF(AC539="Sin iniciar","Suscrito",IF(AK539="Suspendido",AK539,IF(ISNUMBER(AN539),"Liquidado",IF(ISNUMBER(J539),"Cedido",IF(AN539="No aplica","Terminado (no se liquida)",IF(AJ539="Terminación anticipada",AJ539,IF(AND(AJ539="Terminación anticipada",I539&lt;&gt;"Otro",AN539=""),"Terminado en proceso de liquidación",IF(AND(TODAY()&gt;AH539,I539="Otro",AN539=""),"Terminado en proceso de liquidación",IF(AND(TODAY()&gt;AH539,I539="Orden de compra"),"Terminado (Orden de compra)",IF(TODAY()&gt;AH539,"Terminado (no se liquida)",IF(TODAY()&lt;=AH539,"En ejecución","En elaboración"))))))))))))</f>
        <v>Terminado (no se liquida)</v>
      </c>
      <c r="X539" s="57" t="s">
        <v>6639</v>
      </c>
      <c r="Y539" s="57" t="s">
        <v>2927</v>
      </c>
      <c r="Z539" s="77" t="s">
        <v>6640</v>
      </c>
      <c r="AA539" s="57" t="s">
        <v>5735</v>
      </c>
      <c r="AB539" s="61">
        <v>45538</v>
      </c>
      <c r="AC539" s="61">
        <v>45544</v>
      </c>
      <c r="AD539" s="61">
        <v>45657</v>
      </c>
      <c r="AE539" s="61" t="str">
        <f t="shared" si="87"/>
        <v>3 meses 23 días.</v>
      </c>
      <c r="AF539" s="61">
        <v>45707</v>
      </c>
      <c r="AG539" s="61" t="str">
        <f t="shared" si="86"/>
        <v>1 meses 19 días.</v>
      </c>
      <c r="AH539" s="61">
        <v>45707</v>
      </c>
      <c r="AI539" s="61" t="str">
        <f t="shared" si="84"/>
        <v>5 meses 11 días.</v>
      </c>
      <c r="AJ539" s="61" t="str">
        <f t="shared" si="88"/>
        <v>Término Ok</v>
      </c>
      <c r="AK539" s="57"/>
      <c r="AL539" s="57"/>
      <c r="AM539" s="56"/>
      <c r="AN539" s="61"/>
    </row>
    <row r="540" spans="1:40">
      <c r="A540" s="56">
        <v>2024</v>
      </c>
      <c r="B540" s="56" t="str">
        <f t="shared" si="90"/>
        <v>500-2024</v>
      </c>
      <c r="C540" s="56">
        <v>115108</v>
      </c>
      <c r="D540" s="56" t="s">
        <v>57</v>
      </c>
      <c r="E540" s="57" t="s">
        <v>6641</v>
      </c>
      <c r="F540" s="57" t="s">
        <v>6642</v>
      </c>
      <c r="G540" s="63" t="s">
        <v>5602</v>
      </c>
      <c r="H540" s="57" t="s">
        <v>1168</v>
      </c>
      <c r="I540" s="57" t="s">
        <v>1169</v>
      </c>
      <c r="J540" s="61"/>
      <c r="K540" s="61"/>
      <c r="L540" s="67" t="s">
        <v>6643</v>
      </c>
      <c r="M540" s="56">
        <v>1953</v>
      </c>
      <c r="N540" s="157">
        <v>24836000</v>
      </c>
      <c r="O540" s="64">
        <v>7824566</v>
      </c>
      <c r="P540" s="64">
        <v>0</v>
      </c>
      <c r="Q540" s="157">
        <f t="shared" si="83"/>
        <v>32660566</v>
      </c>
      <c r="R540" s="64">
        <v>5459000</v>
      </c>
      <c r="S540" s="64"/>
      <c r="T540" s="64"/>
      <c r="U540" s="56">
        <v>3</v>
      </c>
      <c r="V540" s="60" t="s">
        <v>1171</v>
      </c>
      <c r="W540" s="57" t="str">
        <f ca="1">IF(AB540="","En elaboración",IF(AC540="Sin iniciar","Suscrito",IF(AK540="Suspendido",AK540,IF(ISNUMBER(AN540),"Liquidado",IF(ISNUMBER(J540),"Cedido",IF(AN540="No aplica","Terminado (no se liquida)",IF(AJ540="Terminación anticipada",AJ540,IF(AND(AJ540="Terminación anticipada",I540&lt;&gt;"Otro",AN540=""),"Terminado en proceso de liquidación",IF(AND(TODAY()&gt;AH540,I540="Otro",AN540=""),"Terminado en proceso de liquidación",IF(AND(TODAY()&gt;AH540,I540="Orden de compra"),"Terminado (Orden de compra)",IF(TODAY()&gt;AH540,"Terminado (no se liquida)",IF(TODAY()&lt;=AH540,"En ejecución","En elaboración"))))))))))))</f>
        <v>Terminado (no se liquida)</v>
      </c>
      <c r="X540" s="57" t="s">
        <v>6644</v>
      </c>
      <c r="Y540" s="57" t="s">
        <v>2927</v>
      </c>
      <c r="Z540" s="77" t="s">
        <v>6645</v>
      </c>
      <c r="AA540" s="57" t="s">
        <v>5735</v>
      </c>
      <c r="AB540" s="61">
        <v>45538</v>
      </c>
      <c r="AC540" s="61">
        <v>45541</v>
      </c>
      <c r="AD540" s="61">
        <v>45657</v>
      </c>
      <c r="AE540" s="61" t="str">
        <f t="shared" si="87"/>
        <v>3 meses 26 días.</v>
      </c>
      <c r="AF540" s="61">
        <v>45706</v>
      </c>
      <c r="AG540" s="61" t="str">
        <f t="shared" si="86"/>
        <v>1 meses 18 días.</v>
      </c>
      <c r="AH540" s="61">
        <v>45706</v>
      </c>
      <c r="AI540" s="61" t="str">
        <f t="shared" si="84"/>
        <v>5 meses 13 días.</v>
      </c>
      <c r="AJ540" s="61" t="str">
        <f t="shared" si="88"/>
        <v>Término Ok</v>
      </c>
      <c r="AK540" s="57"/>
      <c r="AL540" s="57"/>
      <c r="AM540" s="56"/>
      <c r="AN540" s="61"/>
    </row>
    <row r="541" spans="1:40">
      <c r="A541" s="56">
        <v>2024</v>
      </c>
      <c r="B541" s="56" t="str">
        <f t="shared" si="90"/>
        <v>501-2024</v>
      </c>
      <c r="C541" s="1">
        <v>114811</v>
      </c>
      <c r="D541" s="56" t="s">
        <v>57</v>
      </c>
      <c r="E541" s="57" t="s">
        <v>6646</v>
      </c>
      <c r="F541" s="57" t="s">
        <v>6647</v>
      </c>
      <c r="G541" s="63" t="s">
        <v>5602</v>
      </c>
      <c r="H541" s="57" t="s">
        <v>1168</v>
      </c>
      <c r="I541" s="57" t="s">
        <v>1169</v>
      </c>
      <c r="J541" s="61"/>
      <c r="K541" s="61"/>
      <c r="L541" s="67" t="s">
        <v>6648</v>
      </c>
      <c r="M541" s="56">
        <v>1978</v>
      </c>
      <c r="N541" s="157">
        <v>21836000</v>
      </c>
      <c r="O541" s="64">
        <v>10554067</v>
      </c>
      <c r="P541" s="64">
        <v>0</v>
      </c>
      <c r="Q541" s="157">
        <f t="shared" si="83"/>
        <v>32390067</v>
      </c>
      <c r="R541" s="64">
        <v>5459000</v>
      </c>
      <c r="S541" s="64"/>
      <c r="T541" s="64"/>
      <c r="U541" s="56">
        <v>1</v>
      </c>
      <c r="V541" s="60" t="s">
        <v>1171</v>
      </c>
      <c r="W541" s="57" t="str">
        <f ca="1">IF(AB541="","En elaboración",IF(AC541="Sin iniciar","Suscrito",IF(AK541="Suspendido",AK541,IF(ISNUMBER(AN541),"Liquidado",IF(ISNUMBER(J541),"Cedido",IF(AN541="No aplica","Terminado (no se liquida)",IF(AJ541="Terminación anticipada",AJ541,IF(AND(AJ541="Terminación anticipada",I541&lt;&gt;"Otro",AN541=""),"Terminado en proceso de liquidación",IF(AND(TODAY()&gt;AH541,I541="Otro",AN541=""),"Terminado en proceso de liquidación",IF(AND(TODAY()&gt;AH541,I541="Orden de compra"),"Terminado (Orden de compra)",IF(TODAY()&gt;AH541,"Terminado (no se liquida)",IF(TODAY()&lt;=AH541,"En ejecución","En elaboración"))))))))))))</f>
        <v>Terminado (no se liquida)</v>
      </c>
      <c r="X541" s="57" t="s">
        <v>6649</v>
      </c>
      <c r="Y541" s="57" t="s">
        <v>5250</v>
      </c>
      <c r="Z541" s="77" t="s">
        <v>6650</v>
      </c>
      <c r="AA541" s="57" t="s">
        <v>5694</v>
      </c>
      <c r="AB541" s="61">
        <v>45537</v>
      </c>
      <c r="AC541" s="61">
        <v>45538</v>
      </c>
      <c r="AD541" s="61">
        <v>45657</v>
      </c>
      <c r="AE541" s="61" t="str">
        <f t="shared" si="87"/>
        <v>3 meses 29 días.</v>
      </c>
      <c r="AF541" s="61">
        <v>45721</v>
      </c>
      <c r="AG541" s="61" t="str">
        <f t="shared" si="86"/>
        <v>2 meses -1 días.</v>
      </c>
      <c r="AH541" s="61">
        <v>45721</v>
      </c>
      <c r="AI541" s="61" t="str">
        <f t="shared" si="84"/>
        <v xml:space="preserve">6 meses </v>
      </c>
      <c r="AJ541" s="61" t="str">
        <f t="shared" si="88"/>
        <v>Término Ok</v>
      </c>
      <c r="AK541" s="57" t="s">
        <v>405</v>
      </c>
      <c r="AL541" s="57" t="s">
        <v>6651</v>
      </c>
      <c r="AM541" s="56">
        <v>3</v>
      </c>
      <c r="AN541" s="61"/>
    </row>
    <row r="542" spans="1:40">
      <c r="A542" s="56">
        <v>2024</v>
      </c>
      <c r="B542" s="56" t="str">
        <f t="shared" si="90"/>
        <v>502-2024</v>
      </c>
      <c r="C542" s="56">
        <v>114808</v>
      </c>
      <c r="D542" s="56" t="s">
        <v>57</v>
      </c>
      <c r="E542" s="57" t="s">
        <v>6652</v>
      </c>
      <c r="F542" s="57" t="s">
        <v>6653</v>
      </c>
      <c r="G542" s="63" t="s">
        <v>5602</v>
      </c>
      <c r="H542" s="57" t="s">
        <v>1168</v>
      </c>
      <c r="I542" s="57" t="s">
        <v>1169</v>
      </c>
      <c r="J542" s="61"/>
      <c r="K542" s="61"/>
      <c r="L542" s="67" t="s">
        <v>6654</v>
      </c>
      <c r="M542" s="56">
        <v>1978</v>
      </c>
      <c r="N542" s="157">
        <v>29792000</v>
      </c>
      <c r="O542" s="64">
        <v>14647733</v>
      </c>
      <c r="P542" s="64">
        <v>0</v>
      </c>
      <c r="Q542" s="157">
        <f t="shared" si="83"/>
        <v>44439733</v>
      </c>
      <c r="R542" s="64">
        <v>3381000</v>
      </c>
      <c r="S542" s="64"/>
      <c r="T542" s="64"/>
      <c r="U542" s="56">
        <v>1</v>
      </c>
      <c r="V542" s="60" t="s">
        <v>1171</v>
      </c>
      <c r="W542" s="57" t="str">
        <f ca="1">IF(AB542="","En elaboración",IF(AC542="Sin iniciar","Suscrito",IF(AK542="Suspendido",AK542,IF(ISNUMBER(AN542),"Liquidado",IF(ISNUMBER(J542),"Cedido",IF(AN542="No aplica","Terminado (no se liquida)",IF(AJ542="Terminación anticipada",AJ542,IF(AND(AJ542="Terminación anticipada",I542&lt;&gt;"Otro",AN542=""),"Terminado en proceso de liquidación",IF(AND(TODAY()&gt;AH542,I542="Otro",AN542=""),"Terminado en proceso de liquidación",IF(AND(TODAY()&gt;AH542,I542="Orden de compra"),"Terminado (Orden de compra)",IF(TODAY()&gt;AH542,"Terminado (no se liquida)",IF(TODAY()&lt;=AH542,"En ejecución","En elaboración"))))))))))))</f>
        <v>Terminado (no se liquida)</v>
      </c>
      <c r="X542" s="57" t="s">
        <v>6655</v>
      </c>
      <c r="Y542" s="57" t="s">
        <v>5239</v>
      </c>
      <c r="Z542" s="77" t="s">
        <v>6656</v>
      </c>
      <c r="AA542" s="57" t="s">
        <v>5694</v>
      </c>
      <c r="AB542" s="61">
        <v>45537</v>
      </c>
      <c r="AC542" s="61">
        <v>45538</v>
      </c>
      <c r="AD542" s="61">
        <v>45657</v>
      </c>
      <c r="AE542" s="61" t="str">
        <f t="shared" si="87"/>
        <v>3 meses 29 días.</v>
      </c>
      <c r="AF542" s="61">
        <v>45717</v>
      </c>
      <c r="AG542" s="61" t="str">
        <f t="shared" si="86"/>
        <v>2 meses -2 días.</v>
      </c>
      <c r="AH542" s="61">
        <v>45717</v>
      </c>
      <c r="AI542" s="61" t="str">
        <f t="shared" si="84"/>
        <v>5 meses 27 días.</v>
      </c>
      <c r="AJ542" s="61" t="str">
        <f t="shared" si="88"/>
        <v>Término Ok</v>
      </c>
      <c r="AK542" s="57"/>
      <c r="AL542" s="57"/>
      <c r="AM542" s="56"/>
      <c r="AN542" s="61"/>
    </row>
    <row r="543" spans="1:40">
      <c r="A543" s="56">
        <v>2024</v>
      </c>
      <c r="B543" s="56" t="str">
        <f t="shared" si="90"/>
        <v>503-2024</v>
      </c>
      <c r="C543" s="56">
        <v>114808</v>
      </c>
      <c r="D543" s="56" t="s">
        <v>57</v>
      </c>
      <c r="E543" s="57" t="s">
        <v>6657</v>
      </c>
      <c r="F543" s="57" t="s">
        <v>6658</v>
      </c>
      <c r="G543" s="63" t="s">
        <v>5602</v>
      </c>
      <c r="H543" s="57" t="s">
        <v>1168</v>
      </c>
      <c r="I543" s="57" t="s">
        <v>1169</v>
      </c>
      <c r="J543" s="61">
        <v>45602</v>
      </c>
      <c r="K543" s="119" t="s">
        <v>6659</v>
      </c>
      <c r="L543" s="67" t="s">
        <v>6660</v>
      </c>
      <c r="M543" s="56">
        <v>1978</v>
      </c>
      <c r="N543" s="157">
        <v>29792000</v>
      </c>
      <c r="O543" s="64">
        <v>0</v>
      </c>
      <c r="P543" s="64">
        <v>0</v>
      </c>
      <c r="Q543" s="157">
        <f t="shared" si="83"/>
        <v>29792000</v>
      </c>
      <c r="R543" s="64">
        <v>7448000</v>
      </c>
      <c r="S543" s="64"/>
      <c r="T543" s="64"/>
      <c r="U543" s="56">
        <v>1</v>
      </c>
      <c r="V543" s="60" t="s">
        <v>1171</v>
      </c>
      <c r="W543" s="57" t="str">
        <f ca="1">IF(AB543="","En elaboración",IF(AC543="Sin iniciar","Suscrito",IF(AK543="Suspendido",AK543,IF(ISNUMBER(AN543),"Liquidado",IF(ISNUMBER(J543),"Cedido",IF(AN543="No aplica","Terminado (no se liquida)",IF(AJ543="Terminación anticipada",AJ543,IF(AND(AJ543="Terminación anticipada",I543&lt;&gt;"Otro",AN543=""),"Terminado en proceso de liquidación",IF(AND(TODAY()&gt;AH543,I543="Otro",AN543=""),"Terminado en proceso de liquidación",IF(AND(TODAY()&gt;AH543,I543="Orden de compra"),"Terminado (Orden de compra)",IF(TODAY()&gt;AH543,"Terminado (no se liquida)",IF(TODAY()&lt;=AH543,"En ejecución","En elaboración"))))))))))))</f>
        <v>Cedido</v>
      </c>
      <c r="X543" s="57" t="s">
        <v>6661</v>
      </c>
      <c r="Y543" s="57" t="s">
        <v>4995</v>
      </c>
      <c r="Z543" s="77" t="s">
        <v>6662</v>
      </c>
      <c r="AA543" s="57" t="s">
        <v>5694</v>
      </c>
      <c r="AB543" s="61">
        <v>45539</v>
      </c>
      <c r="AC543" s="61">
        <v>45540</v>
      </c>
      <c r="AD543" s="61">
        <v>45601</v>
      </c>
      <c r="AE543" s="61" t="str">
        <f t="shared" si="87"/>
        <v>2 meses 1 días.</v>
      </c>
      <c r="AF543" s="61">
        <v>45657</v>
      </c>
      <c r="AG543" s="61" t="str">
        <f t="shared" si="86"/>
        <v>1 meses 26 días.</v>
      </c>
      <c r="AH543" s="61">
        <v>45657</v>
      </c>
      <c r="AI543" s="61" t="str">
        <f t="shared" si="84"/>
        <v>3 meses 27 días.</v>
      </c>
      <c r="AJ543" s="61" t="str">
        <f t="shared" si="88"/>
        <v>Término Ok</v>
      </c>
      <c r="AK543" s="57"/>
      <c r="AL543" s="57"/>
      <c r="AM543" s="56"/>
      <c r="AN543" s="61"/>
    </row>
    <row r="544" spans="1:40">
      <c r="A544" s="56">
        <v>2024</v>
      </c>
      <c r="B544" s="56" t="s">
        <v>6663</v>
      </c>
      <c r="C544" s="56">
        <v>114808</v>
      </c>
      <c r="D544" s="56" t="s">
        <v>57</v>
      </c>
      <c r="E544" s="57" t="s">
        <v>6657</v>
      </c>
      <c r="F544" s="57" t="s">
        <v>6658</v>
      </c>
      <c r="G544" s="63" t="s">
        <v>5602</v>
      </c>
      <c r="H544" s="57" t="s">
        <v>1168</v>
      </c>
      <c r="I544" s="57" t="s">
        <v>1169</v>
      </c>
      <c r="J544" s="61"/>
      <c r="K544" s="61"/>
      <c r="L544" s="67" t="s">
        <v>6267</v>
      </c>
      <c r="M544" s="56">
        <v>1978</v>
      </c>
      <c r="N544" s="157">
        <v>29792000</v>
      </c>
      <c r="O544" s="64">
        <v>14399467</v>
      </c>
      <c r="P544" s="64">
        <v>0</v>
      </c>
      <c r="Q544" s="157">
        <f t="shared" si="83"/>
        <v>44191467</v>
      </c>
      <c r="R544" s="64">
        <v>7448000</v>
      </c>
      <c r="S544" s="64"/>
      <c r="T544" s="64"/>
      <c r="U544" s="56">
        <v>1</v>
      </c>
      <c r="V544" s="60" t="s">
        <v>1171</v>
      </c>
      <c r="W544" s="57" t="str">
        <f ca="1">IF(AB544="","En elaboración",IF(AC544="Sin iniciar","Suscrito",IF(AK544="Suspendido",AK544,IF(ISNUMBER(AN544),"Liquidado",IF(ISNUMBER(J544),"Cedido",IF(AN544="No aplica","Terminado (no se liquida)",IF(AJ544="Terminación anticipada",AJ544,IF(AND(AJ544="Terminación anticipada",I544&lt;&gt;"Otro",AN544=""),"Terminado en proceso de liquidación",IF(AND(TODAY()&gt;AH544,I544="Otro",AN544=""),"Terminado en proceso de liquidación",IF(AND(TODAY()&gt;AH544,I544="Orden de compra"),"Terminado (Orden de compra)",IF(TODAY()&gt;AH544,"Terminado (no se liquida)",IF(TODAY()&lt;=AH544,"En ejecución","En elaboración"))))))))))))</f>
        <v>Terminado (no se liquida)</v>
      </c>
      <c r="X544" s="57" t="s">
        <v>6664</v>
      </c>
      <c r="Y544" s="57" t="s">
        <v>4995</v>
      </c>
      <c r="Z544" s="77" t="s">
        <v>6662</v>
      </c>
      <c r="AA544" s="57" t="s">
        <v>5694</v>
      </c>
      <c r="AB544" s="61">
        <v>45539</v>
      </c>
      <c r="AC544" s="61">
        <v>45602</v>
      </c>
      <c r="AD544" s="61">
        <v>45657</v>
      </c>
      <c r="AE544" s="61" t="str">
        <f t="shared" si="87"/>
        <v>1 meses 26 días.</v>
      </c>
      <c r="AF544" s="61">
        <v>45718</v>
      </c>
      <c r="AG544" s="61" t="str">
        <f t="shared" si="86"/>
        <v>2 meses -1 días.</v>
      </c>
      <c r="AH544" s="61">
        <v>45718</v>
      </c>
      <c r="AI544" s="61" t="str">
        <f t="shared" si="84"/>
        <v>3 meses 25 días.</v>
      </c>
      <c r="AJ544" s="61" t="str">
        <f t="shared" si="88"/>
        <v>Término Ok</v>
      </c>
      <c r="AK544" s="57"/>
      <c r="AL544" s="57"/>
      <c r="AM544" s="56"/>
      <c r="AN544" s="61"/>
    </row>
    <row r="545" spans="1:40">
      <c r="A545" s="56">
        <v>2024</v>
      </c>
      <c r="B545" s="56" t="str">
        <f t="shared" ref="B545:B558" si="91">LEFT(E545,8)</f>
        <v>504-2024</v>
      </c>
      <c r="C545" s="56">
        <v>114428</v>
      </c>
      <c r="D545" s="56" t="s">
        <v>57</v>
      </c>
      <c r="E545" s="57" t="s">
        <v>6665</v>
      </c>
      <c r="F545" s="57" t="s">
        <v>6666</v>
      </c>
      <c r="G545" s="63" t="s">
        <v>5602</v>
      </c>
      <c r="H545" s="57" t="s">
        <v>1168</v>
      </c>
      <c r="I545" s="57" t="s">
        <v>1169</v>
      </c>
      <c r="J545" s="61"/>
      <c r="K545" s="61"/>
      <c r="L545" s="67" t="s">
        <v>6667</v>
      </c>
      <c r="M545" s="56">
        <v>1978</v>
      </c>
      <c r="N545" s="157">
        <v>29792000</v>
      </c>
      <c r="O545" s="64">
        <v>14896000</v>
      </c>
      <c r="P545" s="64">
        <v>0</v>
      </c>
      <c r="Q545" s="157">
        <f t="shared" si="83"/>
        <v>44688000</v>
      </c>
      <c r="R545" s="64">
        <v>7448000</v>
      </c>
      <c r="S545" s="64"/>
      <c r="T545" s="64"/>
      <c r="U545" s="56">
        <v>1</v>
      </c>
      <c r="V545" s="60" t="s">
        <v>1171</v>
      </c>
      <c r="W545" s="57" t="str">
        <f ca="1">IF(AB545="","En elaboración",IF(AC545="Sin iniciar","Suscrito",IF(AK545="Suspendido",AK545,IF(ISNUMBER(AN545),"Liquidado",IF(ISNUMBER(J545),"Cedido",IF(AN545="No aplica","Terminado (no se liquida)",IF(AJ545="Terminación anticipada",AJ545,IF(AND(AJ545="Terminación anticipada",I545&lt;&gt;"Otro",AN545=""),"Terminado en proceso de liquidación",IF(AND(TODAY()&gt;AH545,I545="Otro",AN545=""),"Terminado en proceso de liquidación",IF(AND(TODAY()&gt;AH545,I545="Orden de compra"),"Terminado (Orden de compra)",IF(TODAY()&gt;AH545,"Terminado (no se liquida)",IF(TODAY()&lt;=AH545,"En ejecución","En elaboración"))))))))))))</f>
        <v>Terminado (no se liquida)</v>
      </c>
      <c r="X545" s="57" t="s">
        <v>6668</v>
      </c>
      <c r="Y545" s="57" t="s">
        <v>6323</v>
      </c>
      <c r="Z545" s="77" t="s">
        <v>6669</v>
      </c>
      <c r="AA545" s="57" t="s">
        <v>6670</v>
      </c>
      <c r="AB545" s="61">
        <v>45535</v>
      </c>
      <c r="AC545" s="61">
        <v>45539</v>
      </c>
      <c r="AD545" s="61">
        <v>45660</v>
      </c>
      <c r="AE545" s="61" t="str">
        <f t="shared" si="87"/>
        <v xml:space="preserve">4 meses </v>
      </c>
      <c r="AF545" s="61">
        <v>45719</v>
      </c>
      <c r="AG545" s="61" t="str">
        <f t="shared" si="86"/>
        <v xml:space="preserve">2 meses </v>
      </c>
      <c r="AH545" s="61">
        <v>45719</v>
      </c>
      <c r="AI545" s="61" t="str">
        <f t="shared" si="84"/>
        <v xml:space="preserve">6 meses </v>
      </c>
      <c r="AJ545" s="61" t="str">
        <f t="shared" si="88"/>
        <v>Término Ok</v>
      </c>
      <c r="AK545" s="57"/>
      <c r="AL545" s="57"/>
      <c r="AM545" s="56"/>
      <c r="AN545" s="61"/>
    </row>
    <row r="546" spans="1:40">
      <c r="A546" s="56">
        <v>2024</v>
      </c>
      <c r="B546" s="56" t="str">
        <f t="shared" si="91"/>
        <v>505-2024</v>
      </c>
      <c r="C546" s="1">
        <v>115132</v>
      </c>
      <c r="D546" s="56" t="s">
        <v>57</v>
      </c>
      <c r="E546" s="57" t="s">
        <v>6671</v>
      </c>
      <c r="F546" s="57" t="s">
        <v>6672</v>
      </c>
      <c r="G546" s="63" t="s">
        <v>5602</v>
      </c>
      <c r="H546" s="57" t="s">
        <v>1168</v>
      </c>
      <c r="I546" s="57" t="s">
        <v>1169</v>
      </c>
      <c r="J546" s="61"/>
      <c r="K546" s="61"/>
      <c r="L546" s="67" t="s">
        <v>6673</v>
      </c>
      <c r="M546" s="56">
        <v>1999</v>
      </c>
      <c r="N546" s="157">
        <v>21836000</v>
      </c>
      <c r="O546" s="64">
        <v>10554067</v>
      </c>
      <c r="P546" s="64">
        <v>0</v>
      </c>
      <c r="Q546" s="157">
        <f t="shared" si="83"/>
        <v>32390067</v>
      </c>
      <c r="R546" s="64">
        <v>5459000</v>
      </c>
      <c r="S546" s="64"/>
      <c r="T546" s="64"/>
      <c r="U546" s="56">
        <v>5</v>
      </c>
      <c r="V546" s="60" t="s">
        <v>1171</v>
      </c>
      <c r="W546" s="57" t="str">
        <f ca="1">IF(AB546="","En elaboración",IF(AC546="Sin iniciar","Suscrito",IF(AK546="Suspendido",AK546,IF(ISNUMBER(AN546),"Liquidado",IF(ISNUMBER(J546),"Cedido",IF(AN546="No aplica","Terminado (no se liquida)",IF(AJ546="Terminación anticipada",AJ546,IF(AND(AJ546="Terminación anticipada",I546&lt;&gt;"Otro",AN546=""),"Terminado en proceso de liquidación",IF(AND(TODAY()&gt;AH546,I546="Otro",AN546=""),"Terminado en proceso de liquidación",IF(AND(TODAY()&gt;AH546,I546="Orden de compra"),"Terminado (Orden de compra)",IF(TODAY()&gt;AH546,"Terminado (no se liquida)",IF(TODAY()&lt;=AH546,"En ejecución","En elaboración"))))))))))))</f>
        <v>Terminado (no se liquida)</v>
      </c>
      <c r="X546" s="57" t="s">
        <v>6674</v>
      </c>
      <c r="Y546" s="57" t="s">
        <v>6675</v>
      </c>
      <c r="Z546" s="77" t="s">
        <v>6676</v>
      </c>
      <c r="AA546" s="57" t="s">
        <v>6677</v>
      </c>
      <c r="AB546" s="61">
        <v>45539</v>
      </c>
      <c r="AC546" s="61">
        <v>45540</v>
      </c>
      <c r="AD546" s="61">
        <v>45657</v>
      </c>
      <c r="AE546" s="61" t="str">
        <f t="shared" si="87"/>
        <v>3 meses 27 días.</v>
      </c>
      <c r="AF546" s="61">
        <v>45718</v>
      </c>
      <c r="AG546" s="61" t="str">
        <f t="shared" si="86"/>
        <v>2 meses -1 días.</v>
      </c>
      <c r="AH546" s="61">
        <v>45718</v>
      </c>
      <c r="AI546" s="61" t="str">
        <f t="shared" si="84"/>
        <v>5 meses 26 días.</v>
      </c>
      <c r="AJ546" s="61" t="str">
        <f t="shared" si="88"/>
        <v>Término Ok</v>
      </c>
      <c r="AK546" s="57"/>
      <c r="AL546" s="57"/>
      <c r="AM546" s="56"/>
      <c r="AN546" s="61"/>
    </row>
    <row r="547" spans="1:40">
      <c r="A547" s="56">
        <v>2024</v>
      </c>
      <c r="B547" s="56" t="str">
        <f t="shared" si="91"/>
        <v>506-2024</v>
      </c>
      <c r="C547" s="56">
        <v>114443</v>
      </c>
      <c r="D547" s="56" t="s">
        <v>57</v>
      </c>
      <c r="E547" s="57" t="s">
        <v>6678</v>
      </c>
      <c r="F547" s="57" t="s">
        <v>6679</v>
      </c>
      <c r="G547" s="63" t="s">
        <v>5602</v>
      </c>
      <c r="H547" s="57" t="s">
        <v>1168</v>
      </c>
      <c r="I547" s="57" t="s">
        <v>1211</v>
      </c>
      <c r="J547" s="61"/>
      <c r="K547" s="61"/>
      <c r="L547" s="67" t="s">
        <v>6680</v>
      </c>
      <c r="M547" s="56">
        <v>2031</v>
      </c>
      <c r="N547" s="157">
        <v>10143000</v>
      </c>
      <c r="O547" s="64">
        <v>0</v>
      </c>
      <c r="P547" s="64">
        <v>0</v>
      </c>
      <c r="Q547" s="157">
        <f t="shared" si="83"/>
        <v>10143000</v>
      </c>
      <c r="R547" s="64">
        <v>3381000</v>
      </c>
      <c r="S547" s="64"/>
      <c r="T547" s="64"/>
      <c r="U547" s="56">
        <v>5</v>
      </c>
      <c r="V547" s="60" t="s">
        <v>1171</v>
      </c>
      <c r="W547" s="57" t="str">
        <f ca="1">IF(AB547="","En elaboración",IF(AC547="Sin iniciar","Suscrito",IF(AK547="Suspendido",AK547,IF(ISNUMBER(AN547),"Liquidado",IF(ISNUMBER(J547),"Cedido",IF(AN547="No aplica","Terminado (no se liquida)",IF(AJ547="Terminación anticipada",AJ547,IF(AND(AJ547="Terminación anticipada",I547&lt;&gt;"Otro",AN547=""),"Terminado en proceso de liquidación",IF(AND(TODAY()&gt;AH547,I547="Otro",AN547=""),"Terminado en proceso de liquidación",IF(AND(TODAY()&gt;AH547,I547="Orden de compra"),"Terminado (Orden de compra)",IF(TODAY()&gt;AH547,"Terminado (no se liquida)",IF(TODAY()&lt;=AH547,"En ejecución","En elaboración"))))))))))))</f>
        <v>Terminado (no se liquida)</v>
      </c>
      <c r="X547" s="57" t="s">
        <v>6681</v>
      </c>
      <c r="Y547" s="57" t="s">
        <v>6682</v>
      </c>
      <c r="Z547" s="57" t="s">
        <v>6683</v>
      </c>
      <c r="AA547" s="57" t="s">
        <v>5762</v>
      </c>
      <c r="AB547" s="61">
        <v>45610</v>
      </c>
      <c r="AC547" s="61">
        <v>45614</v>
      </c>
      <c r="AD547" s="61">
        <v>45657</v>
      </c>
      <c r="AE547" s="61" t="str">
        <f t="shared" si="87"/>
        <v>1 meses 14 días.</v>
      </c>
      <c r="AF547" s="61">
        <v>45657</v>
      </c>
      <c r="AG547" s="61" t="str">
        <f t="shared" si="86"/>
        <v/>
      </c>
      <c r="AH547" s="61">
        <v>45705</v>
      </c>
      <c r="AI547" s="61" t="str">
        <f t="shared" si="84"/>
        <v xml:space="preserve">3 meses </v>
      </c>
      <c r="AJ547" s="61" t="str">
        <f t="shared" si="88"/>
        <v>Término Ok</v>
      </c>
      <c r="AK547" s="57"/>
      <c r="AL547" s="57"/>
      <c r="AM547" s="56"/>
      <c r="AN547" s="61"/>
    </row>
    <row r="548" spans="1:40">
      <c r="A548" s="56">
        <v>2024</v>
      </c>
      <c r="B548" s="56" t="str">
        <f t="shared" si="91"/>
        <v>507-2024</v>
      </c>
      <c r="C548" s="56">
        <v>115108</v>
      </c>
      <c r="D548" s="56" t="s">
        <v>57</v>
      </c>
      <c r="E548" s="57" t="s">
        <v>6684</v>
      </c>
      <c r="F548" s="57" t="s">
        <v>6685</v>
      </c>
      <c r="G548" s="63" t="s">
        <v>5602</v>
      </c>
      <c r="H548" s="57" t="s">
        <v>1168</v>
      </c>
      <c r="I548" s="57" t="s">
        <v>1169</v>
      </c>
      <c r="J548" s="61"/>
      <c r="K548" s="61"/>
      <c r="L548" s="67" t="s">
        <v>6686</v>
      </c>
      <c r="M548" s="56">
        <v>1953</v>
      </c>
      <c r="N548" s="157">
        <v>21836000</v>
      </c>
      <c r="O548" s="64">
        <v>6914733</v>
      </c>
      <c r="P548" s="64">
        <v>0</v>
      </c>
      <c r="Q548" s="157">
        <f t="shared" si="83"/>
        <v>28750733</v>
      </c>
      <c r="R548" s="64">
        <v>5459000</v>
      </c>
      <c r="S548" s="64"/>
      <c r="T548" s="64"/>
      <c r="U548" s="56">
        <v>3</v>
      </c>
      <c r="V548" s="60" t="s">
        <v>1171</v>
      </c>
      <c r="W548" s="57" t="str">
        <f ca="1">IF(AB548="","En elaboración",IF(AC548="Sin iniciar","Suscrito",IF(AK548="Suspendido",AK548,IF(ISNUMBER(AN548),"Liquidado",IF(ISNUMBER(J548),"Cedido",IF(AN548="No aplica","Terminado (no se liquida)",IF(AJ548="Terminación anticipada",AJ548,IF(AND(AJ548="Terminación anticipada",I548&lt;&gt;"Otro",AN548=""),"Terminado en proceso de liquidación",IF(AND(TODAY()&gt;AH548,I548="Otro",AN548=""),"Terminado en proceso de liquidación",IF(AND(TODAY()&gt;AH548,I548="Orden de compra"),"Terminado (Orden de compra)",IF(TODAY()&gt;AH548,"Terminado (no se liquida)",IF(TODAY()&lt;=AH548,"En ejecución","En elaboración"))))))))))))</f>
        <v>Terminado (no se liquida)</v>
      </c>
      <c r="X548" s="57" t="s">
        <v>6687</v>
      </c>
      <c r="Y548" s="57" t="s">
        <v>2927</v>
      </c>
      <c r="Z548" s="77" t="s">
        <v>6688</v>
      </c>
      <c r="AA548" s="57" t="s">
        <v>5735</v>
      </c>
      <c r="AB548" s="61">
        <v>45545</v>
      </c>
      <c r="AC548" s="61">
        <v>45551</v>
      </c>
      <c r="AD548" s="61">
        <v>45657</v>
      </c>
      <c r="AE548" s="61" t="str">
        <f t="shared" si="87"/>
        <v>3 meses 16 días.</v>
      </c>
      <c r="AF548" s="61">
        <v>45711</v>
      </c>
      <c r="AG548" s="61" t="str">
        <f t="shared" si="86"/>
        <v>1 meses 23 días.</v>
      </c>
      <c r="AH548" s="61">
        <v>45711</v>
      </c>
      <c r="AI548" s="61" t="str">
        <f t="shared" si="84"/>
        <v>5 meses 8 días.</v>
      </c>
      <c r="AJ548" s="61" t="str">
        <f t="shared" si="88"/>
        <v>Término Ok</v>
      </c>
      <c r="AK548" s="57"/>
      <c r="AL548" s="57"/>
      <c r="AM548" s="56"/>
      <c r="AN548" s="61"/>
    </row>
    <row r="549" spans="1:40">
      <c r="A549" s="56">
        <v>2024</v>
      </c>
      <c r="B549" s="56" t="str">
        <f t="shared" si="91"/>
        <v>508-2024</v>
      </c>
      <c r="C549" s="56">
        <v>114927</v>
      </c>
      <c r="D549" s="56" t="s">
        <v>57</v>
      </c>
      <c r="E549" s="57" t="s">
        <v>6689</v>
      </c>
      <c r="F549" s="57" t="s">
        <v>6690</v>
      </c>
      <c r="G549" s="63" t="s">
        <v>5602</v>
      </c>
      <c r="H549" s="57" t="s">
        <v>1168</v>
      </c>
      <c r="I549" s="57" t="s">
        <v>1169</v>
      </c>
      <c r="J549" s="61"/>
      <c r="K549" s="61"/>
      <c r="L549" s="67" t="s">
        <v>6691</v>
      </c>
      <c r="M549" s="56">
        <v>1979</v>
      </c>
      <c r="N549" s="157">
        <v>21836000</v>
      </c>
      <c r="O549" s="64">
        <v>0</v>
      </c>
      <c r="P549" s="64">
        <v>0</v>
      </c>
      <c r="Q549" s="157">
        <f t="shared" si="83"/>
        <v>21836000</v>
      </c>
      <c r="R549" s="64">
        <v>5459000</v>
      </c>
      <c r="S549" s="64"/>
      <c r="T549" s="64"/>
      <c r="U549" s="56">
        <v>1</v>
      </c>
      <c r="V549" s="60" t="s">
        <v>1171</v>
      </c>
      <c r="W549" s="57" t="str">
        <f ca="1">IF(AB549="","En elaboración",IF(AC549="Sin iniciar","Suscrito",IF(AK549="Suspendido",AK549,IF(ISNUMBER(AN549),"Liquidado",IF(ISNUMBER(J549),"Cedido",IF(AN549="No aplica","Terminado (no se liquida)",IF(AJ549="Terminación anticipada",AJ549,IF(AND(AJ549="Terminación anticipada",I549&lt;&gt;"Otro",AN549=""),"Terminado en proceso de liquidación",IF(AND(TODAY()&gt;AH549,I549="Otro",AN549=""),"Terminado en proceso de liquidación",IF(AND(TODAY()&gt;AH549,I549="Orden de compra"),"Terminado (Orden de compra)",IF(TODAY()&gt;AH549,"Terminado (no se liquida)",IF(TODAY()&lt;=AH549,"En ejecución","En elaboración"))))))))))))</f>
        <v>Terminado (no se liquida)</v>
      </c>
      <c r="X549" s="57"/>
      <c r="Y549" s="57" t="s">
        <v>5252</v>
      </c>
      <c r="Z549" s="77" t="s">
        <v>6692</v>
      </c>
      <c r="AA549" s="57" t="s">
        <v>6573</v>
      </c>
      <c r="AB549" s="61">
        <v>45539</v>
      </c>
      <c r="AC549" s="61">
        <v>45540</v>
      </c>
      <c r="AD549" s="61">
        <v>45657</v>
      </c>
      <c r="AE549" s="61" t="str">
        <f t="shared" si="87"/>
        <v>3 meses 27 días.</v>
      </c>
      <c r="AF549" s="61">
        <v>45657</v>
      </c>
      <c r="AG549" s="61" t="str">
        <f t="shared" si="86"/>
        <v/>
      </c>
      <c r="AH549" s="61">
        <v>45657</v>
      </c>
      <c r="AI549" s="61" t="str">
        <f t="shared" si="84"/>
        <v>3 meses 27 días.</v>
      </c>
      <c r="AJ549" s="61" t="str">
        <f t="shared" si="88"/>
        <v>Término Ok</v>
      </c>
      <c r="AK549" s="57"/>
      <c r="AL549" s="57"/>
      <c r="AM549" s="56"/>
      <c r="AN549" s="61"/>
    </row>
    <row r="550" spans="1:40">
      <c r="A550" s="56">
        <v>2024</v>
      </c>
      <c r="B550" s="56" t="str">
        <f t="shared" si="91"/>
        <v>509-2024</v>
      </c>
      <c r="C550" s="56">
        <v>115240</v>
      </c>
      <c r="D550" s="56" t="s">
        <v>57</v>
      </c>
      <c r="E550" s="57" t="s">
        <v>6693</v>
      </c>
      <c r="F550" s="57" t="s">
        <v>6694</v>
      </c>
      <c r="G550" s="63" t="s">
        <v>5602</v>
      </c>
      <c r="H550" s="57" t="s">
        <v>1168</v>
      </c>
      <c r="I550" s="57" t="s">
        <v>1211</v>
      </c>
      <c r="J550" s="61"/>
      <c r="K550" s="61"/>
      <c r="L550" s="67" t="s">
        <v>6695</v>
      </c>
      <c r="M550" s="56">
        <v>1978</v>
      </c>
      <c r="N550" s="157">
        <v>11532000</v>
      </c>
      <c r="O550" s="64">
        <v>5285500</v>
      </c>
      <c r="P550" s="64">
        <v>0</v>
      </c>
      <c r="Q550" s="157">
        <f t="shared" si="83"/>
        <v>16817500</v>
      </c>
      <c r="R550" s="64">
        <v>2883000</v>
      </c>
      <c r="S550" s="64"/>
      <c r="T550" s="64"/>
      <c r="U550" s="56">
        <v>1</v>
      </c>
      <c r="V550" s="60" t="s">
        <v>1171</v>
      </c>
      <c r="W550" s="57" t="str">
        <f ca="1">IF(AB550="","En elaboración",IF(AC550="Sin iniciar","Suscrito",IF(AK550="Suspendido",AK550,IF(ISNUMBER(AN550),"Liquidado",IF(ISNUMBER(J550),"Cedido",IF(AN550="No aplica","Terminado (no se liquida)",IF(AJ550="Terminación anticipada",AJ550,IF(AND(AJ550="Terminación anticipada",I550&lt;&gt;"Otro",AN550=""),"Terminado en proceso de liquidación",IF(AND(TODAY()&gt;AH550,I550="Otro",AN550=""),"Terminado en proceso de liquidación",IF(AND(TODAY()&gt;AH550,I550="Orden de compra"),"Terminado (Orden de compra)",IF(TODAY()&gt;AH550,"Terminado (no se liquida)",IF(TODAY()&lt;=AH550,"En ejecución","En elaboración"))))))))))))</f>
        <v>Terminado (no se liquida)</v>
      </c>
      <c r="X550" s="57" t="s">
        <v>6696</v>
      </c>
      <c r="Y550" s="57" t="s">
        <v>5266</v>
      </c>
      <c r="Z550" s="77" t="s">
        <v>6697</v>
      </c>
      <c r="AA550" s="57" t="s">
        <v>1932</v>
      </c>
      <c r="AB550" s="61">
        <v>45545</v>
      </c>
      <c r="AC550" s="61">
        <v>45546</v>
      </c>
      <c r="AD550" s="61">
        <v>45657</v>
      </c>
      <c r="AE550" s="61" t="str">
        <f t="shared" si="87"/>
        <v>3 meses 21 días.</v>
      </c>
      <c r="AF550" s="61">
        <v>45723</v>
      </c>
      <c r="AG550" s="61" t="str">
        <f t="shared" si="86"/>
        <v>2 meses 4 días.</v>
      </c>
      <c r="AH550" s="61">
        <v>45723</v>
      </c>
      <c r="AI550" s="61" t="str">
        <f t="shared" si="84"/>
        <v>5 meses 25 días.</v>
      </c>
      <c r="AJ550" s="61" t="str">
        <f t="shared" si="88"/>
        <v>Término Ok</v>
      </c>
      <c r="AK550" s="57"/>
      <c r="AL550" s="57"/>
      <c r="AM550" s="56"/>
      <c r="AN550" s="61"/>
    </row>
    <row r="551" spans="1:40">
      <c r="A551" s="56">
        <v>2024</v>
      </c>
      <c r="B551" s="56" t="str">
        <f t="shared" si="91"/>
        <v>510-2024</v>
      </c>
      <c r="C551" s="56">
        <v>115712</v>
      </c>
      <c r="D551" s="56" t="s">
        <v>57</v>
      </c>
      <c r="E551" s="57" t="s">
        <v>6698</v>
      </c>
      <c r="F551" s="57" t="s">
        <v>6699</v>
      </c>
      <c r="G551" s="63" t="s">
        <v>5602</v>
      </c>
      <c r="H551" s="57" t="s">
        <v>1168</v>
      </c>
      <c r="I551" s="57" t="s">
        <v>1211</v>
      </c>
      <c r="J551" s="61"/>
      <c r="K551" s="61"/>
      <c r="L551" s="67" t="s">
        <v>6700</v>
      </c>
      <c r="M551" s="56">
        <v>2032</v>
      </c>
      <c r="N551" s="157">
        <v>11200000</v>
      </c>
      <c r="O551" s="64">
        <v>5413333</v>
      </c>
      <c r="P551" s="64">
        <v>0</v>
      </c>
      <c r="Q551" s="157">
        <f t="shared" ref="Q551:Q614" si="92">SUM(N551:P551)</f>
        <v>16613333</v>
      </c>
      <c r="R551" s="64">
        <v>2800000</v>
      </c>
      <c r="S551" s="64"/>
      <c r="T551" s="64"/>
      <c r="U551" s="56">
        <v>5</v>
      </c>
      <c r="V551" s="60" t="s">
        <v>1171</v>
      </c>
      <c r="W551" s="57" t="str">
        <f ca="1">IF(AB551="","En elaboración",IF(AC551="Sin iniciar","Suscrito",IF(AK551="Suspendido",AK551,IF(ISNUMBER(AN551),"Liquidado",IF(ISNUMBER(J551),"Cedido",IF(AN551="No aplica","Terminado (no se liquida)",IF(AJ551="Terminación anticipada",AJ551,IF(AND(AJ551="Terminación anticipada",I551&lt;&gt;"Otro",AN551=""),"Terminado en proceso de liquidación",IF(AND(TODAY()&gt;AH551,I551="Otro",AN551=""),"Terminado en proceso de liquidación",IF(AND(TODAY()&gt;AH551,I551="Orden de compra"),"Terminado (Orden de compra)",IF(TODAY()&gt;AH551,"Terminado (no se liquida)",IF(TODAY()&lt;=AH551,"En ejecución","En elaboración"))))))))))))</f>
        <v>Terminado (no se liquida)</v>
      </c>
      <c r="X551" s="57" t="s">
        <v>6701</v>
      </c>
      <c r="Y551" s="57" t="s">
        <v>2404</v>
      </c>
      <c r="Z551" s="77" t="s">
        <v>6702</v>
      </c>
      <c r="AA551" s="57" t="s">
        <v>5762</v>
      </c>
      <c r="AB551" s="61">
        <v>45540</v>
      </c>
      <c r="AC551" s="61">
        <v>45541</v>
      </c>
      <c r="AD551" s="61">
        <v>45657</v>
      </c>
      <c r="AE551" s="61" t="str">
        <f t="shared" si="87"/>
        <v>3 meses 26 días.</v>
      </c>
      <c r="AF551" s="61">
        <v>45721</v>
      </c>
      <c r="AG551" s="61" t="str">
        <f t="shared" si="86"/>
        <v>2 meses 2 días.</v>
      </c>
      <c r="AH551" s="61">
        <v>45721</v>
      </c>
      <c r="AI551" s="61" t="str">
        <f t="shared" si="84"/>
        <v xml:space="preserve">6 meses </v>
      </c>
      <c r="AJ551" s="61" t="str">
        <f t="shared" si="88"/>
        <v>Término Ok</v>
      </c>
      <c r="AK551" s="57"/>
      <c r="AL551" s="57"/>
      <c r="AM551" s="56"/>
      <c r="AN551" s="61"/>
    </row>
    <row r="552" spans="1:40">
      <c r="A552" s="56">
        <v>2024</v>
      </c>
      <c r="B552" s="56" t="str">
        <f t="shared" si="91"/>
        <v>511-2024</v>
      </c>
      <c r="C552" s="56">
        <v>114827</v>
      </c>
      <c r="D552" s="56" t="s">
        <v>57</v>
      </c>
      <c r="E552" s="57" t="s">
        <v>6703</v>
      </c>
      <c r="F552" s="57" t="s">
        <v>6704</v>
      </c>
      <c r="G552" s="63" t="s">
        <v>5602</v>
      </c>
      <c r="H552" s="57" t="s">
        <v>1168</v>
      </c>
      <c r="I552" s="57" t="s">
        <v>1169</v>
      </c>
      <c r="J552" s="61"/>
      <c r="K552" s="61"/>
      <c r="L552" s="67" t="s">
        <v>6705</v>
      </c>
      <c r="M552" s="56">
        <v>1978</v>
      </c>
      <c r="N552" s="157">
        <v>21836000</v>
      </c>
      <c r="O552" s="64">
        <v>10554066</v>
      </c>
      <c r="P552" s="64">
        <v>0</v>
      </c>
      <c r="Q552" s="157">
        <f t="shared" si="92"/>
        <v>32390066</v>
      </c>
      <c r="R552" s="64">
        <v>5459000</v>
      </c>
      <c r="S552" s="64"/>
      <c r="T552" s="64"/>
      <c r="U552" s="56">
        <v>5</v>
      </c>
      <c r="V552" s="60" t="s">
        <v>1171</v>
      </c>
      <c r="W552" s="57" t="str">
        <f ca="1">IF(AB552="","En elaboración",IF(AC552="Sin iniciar","Suscrito",IF(AK552="Suspendido",AK552,IF(ISNUMBER(AN552),"Liquidado",IF(ISNUMBER(J552),"Cedido",IF(AN552="No aplica","Terminado (no se liquida)",IF(AJ552="Terminación anticipada",AJ552,IF(AND(AJ552="Terminación anticipada",I552&lt;&gt;"Otro",AN552=""),"Terminado en proceso de liquidación",IF(AND(TODAY()&gt;AH552,I552="Otro",AN552=""),"Terminado en proceso de liquidación",IF(AND(TODAY()&gt;AH552,I552="Orden de compra"),"Terminado (Orden de compra)",IF(TODAY()&gt;AH552,"Terminado (no se liquida)",IF(TODAY()&lt;=AH552,"En ejecución","En elaboración"))))))))))))</f>
        <v>Terminado (no se liquida)</v>
      </c>
      <c r="X552" s="57" t="s">
        <v>6706</v>
      </c>
      <c r="Y552" s="57" t="s">
        <v>6585</v>
      </c>
      <c r="Z552" s="77" t="s">
        <v>6707</v>
      </c>
      <c r="AA552" s="57" t="s">
        <v>5960</v>
      </c>
      <c r="AB552" s="61">
        <v>45539</v>
      </c>
      <c r="AC552" s="61">
        <v>45541</v>
      </c>
      <c r="AD552" s="61">
        <v>45657</v>
      </c>
      <c r="AE552" s="61" t="str">
        <f t="shared" si="87"/>
        <v>3 meses 26 días.</v>
      </c>
      <c r="AF552" s="61">
        <v>45719</v>
      </c>
      <c r="AG552" s="61" t="str">
        <f t="shared" si="86"/>
        <v xml:space="preserve">2 meses </v>
      </c>
      <c r="AH552" s="61">
        <v>45719</v>
      </c>
      <c r="AI552" s="61" t="str">
        <f t="shared" si="84"/>
        <v>5 meses 26 días.</v>
      </c>
      <c r="AJ552" s="61" t="str">
        <f t="shared" si="88"/>
        <v>Término Ok</v>
      </c>
      <c r="AK552" s="57"/>
      <c r="AL552" s="57"/>
      <c r="AM552" s="56"/>
      <c r="AN552" s="61"/>
    </row>
    <row r="553" spans="1:40">
      <c r="A553" s="56">
        <v>2024</v>
      </c>
      <c r="B553" s="56" t="str">
        <f t="shared" si="91"/>
        <v>512-2024</v>
      </c>
      <c r="C553" s="56">
        <v>115126</v>
      </c>
      <c r="D553" s="56" t="s">
        <v>57</v>
      </c>
      <c r="E553" s="57" t="s">
        <v>6708</v>
      </c>
      <c r="F553" s="57" t="s">
        <v>6709</v>
      </c>
      <c r="G553" s="63" t="s">
        <v>5602</v>
      </c>
      <c r="H553" s="57" t="s">
        <v>1168</v>
      </c>
      <c r="I553" s="57" t="s">
        <v>1169</v>
      </c>
      <c r="J553" s="61"/>
      <c r="K553" s="61"/>
      <c r="L553" s="67" t="s">
        <v>6710</v>
      </c>
      <c r="M553" s="56">
        <v>1999</v>
      </c>
      <c r="N553" s="157">
        <v>29792000</v>
      </c>
      <c r="O553" s="64">
        <v>0</v>
      </c>
      <c r="P553" s="64">
        <v>0</v>
      </c>
      <c r="Q553" s="157">
        <f t="shared" si="92"/>
        <v>29792000</v>
      </c>
      <c r="R553" s="64">
        <v>7448000</v>
      </c>
      <c r="S553" s="64"/>
      <c r="T553" s="64"/>
      <c r="U553" s="56">
        <v>1</v>
      </c>
      <c r="V553" s="60" t="s">
        <v>1171</v>
      </c>
      <c r="W553" s="57" t="str">
        <f ca="1">IF(AB553="","En elaboración",IF(AC553="Sin iniciar","Suscrito",IF(AK553="Suspendido",AK553,IF(ISNUMBER(AN553),"Liquidado",IF(ISNUMBER(J553),"Cedido",IF(AN553="No aplica","Terminado (no se liquida)",IF(AJ553="Terminación anticipada",AJ553,IF(AND(AJ553="Terminación anticipada",I553&lt;&gt;"Otro",AN553=""),"Terminado en proceso de liquidación",IF(AND(TODAY()&gt;AH553,I553="Otro",AN553=""),"Terminado en proceso de liquidación",IF(AND(TODAY()&gt;AH553,I553="Orden de compra"),"Terminado (Orden de compra)",IF(TODAY()&gt;AH553,"Terminado (no se liquida)",IF(TODAY()&lt;=AH553,"En ejecución","En elaboración"))))))))))))</f>
        <v>Terminado (no se liquida)</v>
      </c>
      <c r="X553" s="57"/>
      <c r="Y553" s="57" t="s">
        <v>6620</v>
      </c>
      <c r="Z553" s="77" t="s">
        <v>6711</v>
      </c>
      <c r="AA553" s="57" t="s">
        <v>6677</v>
      </c>
      <c r="AB553" s="61">
        <v>45538</v>
      </c>
      <c r="AC553" s="61">
        <v>45540</v>
      </c>
      <c r="AD553" s="61">
        <v>45657</v>
      </c>
      <c r="AE553" s="61" t="str">
        <f t="shared" si="87"/>
        <v>3 meses 27 días.</v>
      </c>
      <c r="AF553" s="61">
        <v>45657</v>
      </c>
      <c r="AG553" s="61" t="str">
        <f t="shared" si="86"/>
        <v/>
      </c>
      <c r="AH553" s="61">
        <v>45657</v>
      </c>
      <c r="AI553" s="61" t="str">
        <f t="shared" si="84"/>
        <v>3 meses 27 días.</v>
      </c>
      <c r="AJ553" s="61" t="str">
        <f t="shared" si="88"/>
        <v>Término Ok</v>
      </c>
      <c r="AK553" s="57"/>
      <c r="AL553" s="57"/>
      <c r="AM553" s="56"/>
      <c r="AN553" s="61"/>
    </row>
    <row r="554" spans="1:40">
      <c r="A554" s="56">
        <v>2024</v>
      </c>
      <c r="B554" s="56" t="str">
        <f t="shared" si="91"/>
        <v>514-2024</v>
      </c>
      <c r="C554" s="56">
        <v>115712</v>
      </c>
      <c r="D554" s="56" t="s">
        <v>57</v>
      </c>
      <c r="E554" s="57" t="s">
        <v>6712</v>
      </c>
      <c r="F554" s="57" t="s">
        <v>6713</v>
      </c>
      <c r="G554" s="63" t="s">
        <v>5602</v>
      </c>
      <c r="H554" s="57" t="s">
        <v>1168</v>
      </c>
      <c r="I554" s="57" t="s">
        <v>1211</v>
      </c>
      <c r="J554" s="61"/>
      <c r="K554" s="61"/>
      <c r="L554" s="67" t="s">
        <v>6714</v>
      </c>
      <c r="M554" s="56">
        <v>2032</v>
      </c>
      <c r="N554" s="157">
        <v>11200000</v>
      </c>
      <c r="O554" s="64">
        <v>4946667</v>
      </c>
      <c r="P554" s="64">
        <v>0</v>
      </c>
      <c r="Q554" s="157">
        <f t="shared" si="92"/>
        <v>16146667</v>
      </c>
      <c r="R554" s="64">
        <v>2800000</v>
      </c>
      <c r="S554" s="64"/>
      <c r="T554" s="64"/>
      <c r="U554" s="56">
        <v>5</v>
      </c>
      <c r="V554" s="60" t="s">
        <v>1171</v>
      </c>
      <c r="W554" s="57" t="str">
        <f ca="1">IF(AB554="","En elaboración",IF(AC554="Sin iniciar","Suscrito",IF(AK554="Suspendido",AK554,IF(ISNUMBER(AN554),"Liquidado",IF(ISNUMBER(J554),"Cedido",IF(AN554="No aplica","Terminado (no se liquida)",IF(AJ554="Terminación anticipada",AJ554,IF(AND(AJ554="Terminación anticipada",I554&lt;&gt;"Otro",AN554=""),"Terminado en proceso de liquidación",IF(AND(TODAY()&gt;AH554,I554="Otro",AN554=""),"Terminado en proceso de liquidación",IF(AND(TODAY()&gt;AH554,I554="Orden de compra"),"Terminado (Orden de compra)",IF(TODAY()&gt;AH554,"Terminado (no se liquida)",IF(TODAY()&lt;=AH554,"En ejecución","En elaboración"))))))))))))</f>
        <v>Terminado (no se liquida)</v>
      </c>
      <c r="X554" s="57" t="s">
        <v>6715</v>
      </c>
      <c r="Y554" s="57" t="s">
        <v>2404</v>
      </c>
      <c r="Z554" s="77" t="s">
        <v>6716</v>
      </c>
      <c r="AA554" s="57" t="s">
        <v>5762</v>
      </c>
      <c r="AB554" s="61">
        <v>45553</v>
      </c>
      <c r="AC554" s="61">
        <v>45558</v>
      </c>
      <c r="AD554" s="61">
        <v>45657</v>
      </c>
      <c r="AE554" s="61" t="str">
        <f t="shared" si="87"/>
        <v>3 meses 9 días.</v>
      </c>
      <c r="AF554" s="61">
        <v>45729</v>
      </c>
      <c r="AG554" s="61" t="str">
        <f t="shared" si="86"/>
        <v>2 meses 10 días.</v>
      </c>
      <c r="AH554" s="61">
        <v>45729</v>
      </c>
      <c r="AI554" s="61" t="str">
        <f t="shared" si="84"/>
        <v>5 meses 19 días.</v>
      </c>
      <c r="AJ554" s="61" t="str">
        <f t="shared" si="88"/>
        <v>Término Ok</v>
      </c>
      <c r="AK554" s="57"/>
      <c r="AL554" s="57"/>
      <c r="AM554" s="56"/>
      <c r="AN554" s="61"/>
    </row>
    <row r="555" spans="1:40">
      <c r="A555" s="56">
        <v>2024</v>
      </c>
      <c r="B555" s="56" t="str">
        <f t="shared" si="91"/>
        <v>515-2024</v>
      </c>
      <c r="C555" s="56">
        <v>115712</v>
      </c>
      <c r="D555" s="56" t="s">
        <v>57</v>
      </c>
      <c r="E555" s="57" t="s">
        <v>6717</v>
      </c>
      <c r="F555" s="57" t="s">
        <v>6718</v>
      </c>
      <c r="G555" s="63" t="s">
        <v>5602</v>
      </c>
      <c r="H555" s="57" t="s">
        <v>1168</v>
      </c>
      <c r="I555" s="57" t="s">
        <v>1211</v>
      </c>
      <c r="J555" s="61"/>
      <c r="K555" s="61"/>
      <c r="L555" s="67" t="s">
        <v>6719</v>
      </c>
      <c r="M555" s="56">
        <v>2032</v>
      </c>
      <c r="N555" s="157">
        <v>11200000</v>
      </c>
      <c r="O555" s="64">
        <v>5266667</v>
      </c>
      <c r="P555" s="64">
        <v>0</v>
      </c>
      <c r="Q555" s="157">
        <f t="shared" si="92"/>
        <v>16466667</v>
      </c>
      <c r="R555" s="64">
        <v>2800000</v>
      </c>
      <c r="S555" s="64"/>
      <c r="T555" s="64"/>
      <c r="U555" s="56">
        <v>5</v>
      </c>
      <c r="V555" s="60" t="s">
        <v>1171</v>
      </c>
      <c r="W555" s="57" t="str">
        <f ca="1">IF(AB555="","En elaboración",IF(AC555="Sin iniciar","Suscrito",IF(AK555="Suspendido",AK555,IF(ISNUMBER(AN555),"Liquidado",IF(ISNUMBER(J555),"Cedido",IF(AN555="No aplica","Terminado (no se liquida)",IF(AJ555="Terminación anticipada",AJ555,IF(AND(AJ555="Terminación anticipada",I555&lt;&gt;"Otro",AN555=""),"Terminado en proceso de liquidación",IF(AND(TODAY()&gt;AH555,I555="Otro",AN555=""),"Terminado en proceso de liquidación",IF(AND(TODAY()&gt;AH555,I555="Orden de compra"),"Terminado (Orden de compra)",IF(TODAY()&gt;AH555,"Terminado (no se liquida)",IF(TODAY()&lt;=AH555,"En ejecución","En elaboración"))))))))))))</f>
        <v>Terminado (no se liquida)</v>
      </c>
      <c r="X555" s="57" t="s">
        <v>6720</v>
      </c>
      <c r="Y555" s="57" t="s">
        <v>2404</v>
      </c>
      <c r="Z555" s="77" t="s">
        <v>6721</v>
      </c>
      <c r="AA555" s="57" t="s">
        <v>5762</v>
      </c>
      <c r="AB555" s="61">
        <v>45544</v>
      </c>
      <c r="AC555" s="61">
        <v>45545</v>
      </c>
      <c r="AD555" s="61">
        <v>45657</v>
      </c>
      <c r="AE555" s="61" t="str">
        <f t="shared" si="87"/>
        <v>3 meses 22 días.</v>
      </c>
      <c r="AF555" s="61">
        <v>45723</v>
      </c>
      <c r="AG555" s="61" t="str">
        <f t="shared" si="86"/>
        <v>2 meses 4 días.</v>
      </c>
      <c r="AH555" s="61">
        <v>45723</v>
      </c>
      <c r="AI555" s="61" t="str">
        <f t="shared" si="84"/>
        <v>5 meses 26 días.</v>
      </c>
      <c r="AJ555" s="61" t="str">
        <f t="shared" si="88"/>
        <v>Término Ok</v>
      </c>
      <c r="AK555" s="57"/>
      <c r="AL555" s="57"/>
      <c r="AM555" s="56"/>
      <c r="AN555" s="61"/>
    </row>
    <row r="556" spans="1:40">
      <c r="A556" s="56">
        <v>2024</v>
      </c>
      <c r="B556" s="56" t="str">
        <f t="shared" si="91"/>
        <v>517-2024</v>
      </c>
      <c r="C556" s="56">
        <v>114313</v>
      </c>
      <c r="D556" s="56" t="s">
        <v>57</v>
      </c>
      <c r="E556" s="57" t="s">
        <v>6722</v>
      </c>
      <c r="F556" s="57" t="s">
        <v>6723</v>
      </c>
      <c r="G556" s="63" t="s">
        <v>5602</v>
      </c>
      <c r="H556" s="57" t="s">
        <v>1168</v>
      </c>
      <c r="I556" s="57" t="s">
        <v>1169</v>
      </c>
      <c r="J556" s="61"/>
      <c r="K556" s="61"/>
      <c r="L556" s="67" t="s">
        <v>6724</v>
      </c>
      <c r="M556" s="56">
        <v>1999</v>
      </c>
      <c r="N556" s="157">
        <v>29792000</v>
      </c>
      <c r="O556" s="64">
        <v>0</v>
      </c>
      <c r="P556" s="64">
        <v>0</v>
      </c>
      <c r="Q556" s="157">
        <f t="shared" si="92"/>
        <v>29792000</v>
      </c>
      <c r="R556" s="64">
        <v>7448000</v>
      </c>
      <c r="S556" s="64"/>
      <c r="T556" s="64"/>
      <c r="U556" s="56">
        <v>5</v>
      </c>
      <c r="V556" s="60" t="s">
        <v>1171</v>
      </c>
      <c r="W556" s="57" t="str">
        <f ca="1">IF(AB556="","En elaboración",IF(AC556="Sin iniciar","Suscrito",IF(AK556="Suspendido",AK556,IF(ISNUMBER(AN556),"Liquidado",IF(ISNUMBER(J556),"Cedido",IF(AN556="No aplica","Terminado (no se liquida)",IF(AJ556="Terminación anticipada",AJ556,IF(AND(AJ556="Terminación anticipada",I556&lt;&gt;"Otro",AN556=""),"Terminado en proceso de liquidación",IF(AND(TODAY()&gt;AH556,I556="Otro",AN556=""),"Terminado en proceso de liquidación",IF(AND(TODAY()&gt;AH556,I556="Orden de compra"),"Terminado (Orden de compra)",IF(TODAY()&gt;AH556,"Terminado (no se liquida)",IF(TODAY()&lt;=AH556,"En ejecución","En elaboración"))))))))))))</f>
        <v>Terminado (no se liquida)</v>
      </c>
      <c r="X556" s="57"/>
      <c r="Y556" s="57" t="s">
        <v>6675</v>
      </c>
      <c r="Z556" s="77" t="s">
        <v>6725</v>
      </c>
      <c r="AA556" s="57" t="s">
        <v>5680</v>
      </c>
      <c r="AB556" s="61">
        <v>45539</v>
      </c>
      <c r="AC556" s="61">
        <v>45543</v>
      </c>
      <c r="AD556" s="61">
        <v>45657</v>
      </c>
      <c r="AE556" s="61" t="str">
        <f t="shared" si="87"/>
        <v>3 meses 24 días.</v>
      </c>
      <c r="AF556" s="61">
        <v>45657</v>
      </c>
      <c r="AG556" s="61" t="str">
        <f t="shared" si="86"/>
        <v/>
      </c>
      <c r="AH556" s="61">
        <v>45657</v>
      </c>
      <c r="AI556" s="61" t="str">
        <f t="shared" si="84"/>
        <v>3 meses 24 días.</v>
      </c>
      <c r="AJ556" s="61" t="str">
        <f t="shared" si="88"/>
        <v>Término Ok</v>
      </c>
      <c r="AK556" s="57"/>
      <c r="AL556" s="57"/>
      <c r="AM556" s="56"/>
      <c r="AN556" s="61"/>
    </row>
    <row r="557" spans="1:40">
      <c r="A557" s="56">
        <v>2024</v>
      </c>
      <c r="B557" s="56" t="str">
        <f t="shared" si="91"/>
        <v>518-2024</v>
      </c>
      <c r="C557" s="56">
        <v>115712</v>
      </c>
      <c r="D557" s="56" t="s">
        <v>57</v>
      </c>
      <c r="E557" s="57" t="s">
        <v>6726</v>
      </c>
      <c r="F557" s="57" t="s">
        <v>6727</v>
      </c>
      <c r="G557" s="63" t="s">
        <v>5602</v>
      </c>
      <c r="H557" s="57" t="s">
        <v>1168</v>
      </c>
      <c r="I557" s="57" t="s">
        <v>1211</v>
      </c>
      <c r="J557" s="61"/>
      <c r="K557" s="61"/>
      <c r="L557" s="67" t="s">
        <v>6728</v>
      </c>
      <c r="M557" s="56">
        <v>2032</v>
      </c>
      <c r="N557" s="157">
        <v>11200000</v>
      </c>
      <c r="O557" s="64">
        <v>0</v>
      </c>
      <c r="P557" s="64">
        <v>0</v>
      </c>
      <c r="Q557" s="157">
        <f t="shared" si="92"/>
        <v>11200000</v>
      </c>
      <c r="R557" s="64">
        <v>2800000</v>
      </c>
      <c r="S557" s="64"/>
      <c r="T557" s="64"/>
      <c r="U557" s="56">
        <v>5</v>
      </c>
      <c r="V557" s="60" t="s">
        <v>1171</v>
      </c>
      <c r="W557" s="57" t="str">
        <f ca="1">IF(AB557="","En elaboración",IF(AC557="Sin iniciar","Suscrito",IF(AK557="Suspendido",AK557,IF(ISNUMBER(AN557),"Liquidado",IF(ISNUMBER(J557),"Cedido",IF(AN557="No aplica","Terminado (no se liquida)",IF(AJ557="Terminación anticipada",AJ557,IF(AND(AJ557="Terminación anticipada",I557&lt;&gt;"Otro",AN557=""),"Terminado en proceso de liquidación",IF(AND(TODAY()&gt;AH557,I557="Otro",AN557=""),"Terminado en proceso de liquidación",IF(AND(TODAY()&gt;AH557,I557="Orden de compra"),"Terminado (Orden de compra)",IF(TODAY()&gt;AH557,"Terminado (no se liquida)",IF(TODAY()&lt;=AH557,"En ejecución","En elaboración"))))))))))))</f>
        <v>Terminado (no se liquida)</v>
      </c>
      <c r="X557" s="57" t="s">
        <v>6729</v>
      </c>
      <c r="Y557" s="57" t="s">
        <v>2404</v>
      </c>
      <c r="Z557" s="77" t="s">
        <v>6730</v>
      </c>
      <c r="AA557" s="57" t="s">
        <v>5762</v>
      </c>
      <c r="AB557" s="61">
        <v>45539</v>
      </c>
      <c r="AC557" s="61">
        <v>45541</v>
      </c>
      <c r="AD557" s="61">
        <v>45657</v>
      </c>
      <c r="AE557" s="61" t="str">
        <f t="shared" si="87"/>
        <v>3 meses 26 días.</v>
      </c>
      <c r="AF557" s="61">
        <v>45662</v>
      </c>
      <c r="AG557" s="61" t="str">
        <f t="shared" si="86"/>
        <v>5 días.</v>
      </c>
      <c r="AH557" s="61">
        <v>45662</v>
      </c>
      <c r="AI557" s="61" t="str">
        <f t="shared" si="84"/>
        <v xml:space="preserve">4 meses </v>
      </c>
      <c r="AJ557" s="61" t="str">
        <f t="shared" si="88"/>
        <v>Término Ok</v>
      </c>
      <c r="AK557" s="57"/>
      <c r="AL557" s="57"/>
      <c r="AM557" s="56"/>
      <c r="AN557" s="61"/>
    </row>
    <row r="558" spans="1:40">
      <c r="A558" s="56">
        <v>2024</v>
      </c>
      <c r="B558" s="56" t="str">
        <f t="shared" si="91"/>
        <v>519-2024</v>
      </c>
      <c r="C558" s="56">
        <v>115712</v>
      </c>
      <c r="D558" s="56" t="s">
        <v>57</v>
      </c>
      <c r="E558" s="57" t="s">
        <v>6731</v>
      </c>
      <c r="F558" s="57" t="s">
        <v>6732</v>
      </c>
      <c r="G558" s="63" t="s">
        <v>5602</v>
      </c>
      <c r="H558" s="57" t="s">
        <v>1168</v>
      </c>
      <c r="I558" s="57" t="s">
        <v>1211</v>
      </c>
      <c r="J558" s="61">
        <v>45581</v>
      </c>
      <c r="K558" s="74" t="s">
        <v>6733</v>
      </c>
      <c r="L558" s="67" t="s">
        <v>6734</v>
      </c>
      <c r="M558" s="56">
        <v>2032</v>
      </c>
      <c r="N558" s="157">
        <v>11200000</v>
      </c>
      <c r="O558" s="64">
        <v>0</v>
      </c>
      <c r="P558" s="64">
        <v>0</v>
      </c>
      <c r="Q558" s="157">
        <f t="shared" si="92"/>
        <v>11200000</v>
      </c>
      <c r="R558" s="64">
        <v>2800000</v>
      </c>
      <c r="S558" s="64"/>
      <c r="T558" s="64"/>
      <c r="U558" s="56">
        <v>5</v>
      </c>
      <c r="V558" s="60" t="s">
        <v>1171</v>
      </c>
      <c r="W558" s="57" t="str">
        <f ca="1">IF(AB558="","En elaboración",IF(AC558="Sin iniciar","Suscrito",IF(AK558="Suspendido",AK558,IF(ISNUMBER(AN558),"Liquidado",IF(ISNUMBER(J558),"Cedido",IF(AN558="No aplica","Terminado (no se liquida)",IF(AJ558="Terminación anticipada",AJ558,IF(AND(AJ558="Terminación anticipada",I558&lt;&gt;"Otro",AN558=""),"Terminado en proceso de liquidación",IF(AND(TODAY()&gt;AH558,I558="Otro",AN558=""),"Terminado en proceso de liquidación",IF(AND(TODAY()&gt;AH558,I558="Orden de compra"),"Terminado (Orden de compra)",IF(TODAY()&gt;AH558,"Terminado (no se liquida)",IF(TODAY()&lt;=AH558,"En ejecución","En elaboración"))))))))))))</f>
        <v>Cedido</v>
      </c>
      <c r="X558" s="57" t="s">
        <v>6735</v>
      </c>
      <c r="Y558" s="57" t="s">
        <v>2404</v>
      </c>
      <c r="Z558" s="77" t="s">
        <v>6736</v>
      </c>
      <c r="AA558" s="57" t="s">
        <v>5762</v>
      </c>
      <c r="AB558" s="61">
        <v>45539</v>
      </c>
      <c r="AC558" s="61">
        <v>45541</v>
      </c>
      <c r="AD558" s="61">
        <v>45580</v>
      </c>
      <c r="AE558" s="61" t="str">
        <f t="shared" si="87"/>
        <v>1 meses 10 días.</v>
      </c>
      <c r="AF558" s="61">
        <v>45657</v>
      </c>
      <c r="AG558" s="61" t="str">
        <f t="shared" si="86"/>
        <v>2 meses 16 días.</v>
      </c>
      <c r="AH558" s="61">
        <v>45657</v>
      </c>
      <c r="AI558" s="61" t="str">
        <f t="shared" si="84"/>
        <v>3 meses 26 días.</v>
      </c>
      <c r="AJ558" s="61" t="str">
        <f t="shared" si="88"/>
        <v>Término Ok</v>
      </c>
      <c r="AK558" s="57"/>
      <c r="AL558" s="57"/>
      <c r="AM558" s="56"/>
      <c r="AN558" s="61"/>
    </row>
    <row r="559" spans="1:40">
      <c r="A559" s="56">
        <v>2024</v>
      </c>
      <c r="B559" s="56" t="s">
        <v>6737</v>
      </c>
      <c r="C559" s="56">
        <v>115712</v>
      </c>
      <c r="D559" s="56" t="s">
        <v>57</v>
      </c>
      <c r="E559" s="57" t="s">
        <v>6731</v>
      </c>
      <c r="F559" s="57" t="s">
        <v>6732</v>
      </c>
      <c r="G559" s="63" t="s">
        <v>5602</v>
      </c>
      <c r="H559" s="57" t="s">
        <v>1168</v>
      </c>
      <c r="I559" s="57" t="s">
        <v>1211</v>
      </c>
      <c r="J559" s="61"/>
      <c r="K559" s="61"/>
      <c r="L559" s="67" t="s">
        <v>6738</v>
      </c>
      <c r="M559" s="56">
        <v>2032</v>
      </c>
      <c r="N559" s="157">
        <v>11200000</v>
      </c>
      <c r="O559" s="64">
        <v>5226667</v>
      </c>
      <c r="P559" s="64">
        <v>0</v>
      </c>
      <c r="Q559" s="157">
        <f t="shared" si="92"/>
        <v>16426667</v>
      </c>
      <c r="R559" s="64">
        <v>2800000</v>
      </c>
      <c r="S559" s="64"/>
      <c r="T559" s="64"/>
      <c r="U559" s="56">
        <v>5</v>
      </c>
      <c r="V559" s="60" t="s">
        <v>1171</v>
      </c>
      <c r="W559" s="57" t="str">
        <f ca="1">IF(AB559="","En elaboración",IF(AC559="Sin iniciar","Suscrito",IF(AK559="Suspendido",AK559,IF(ISNUMBER(AN559),"Liquidado",IF(ISNUMBER(J559),"Cedido",IF(AN559="No aplica","Terminado (no se liquida)",IF(AJ559="Terminación anticipada",AJ559,IF(AND(AJ559="Terminación anticipada",I559&lt;&gt;"Otro",AN559=""),"Terminado en proceso de liquidación",IF(AND(TODAY()&gt;AH559,I559="Otro",AN559=""),"Terminado en proceso de liquidación",IF(AND(TODAY()&gt;AH559,I559="Orden de compra"),"Terminado (Orden de compra)",IF(TODAY()&gt;AH559,"Terminado (no se liquida)",IF(TODAY()&lt;=AH559,"En ejecución","En elaboración"))))))))))))</f>
        <v>Terminado (no se liquida)</v>
      </c>
      <c r="X559" s="57" t="s">
        <v>6739</v>
      </c>
      <c r="Y559" s="57" t="s">
        <v>2404</v>
      </c>
      <c r="Z559" s="77" t="s">
        <v>6736</v>
      </c>
      <c r="AA559" s="57" t="s">
        <v>5762</v>
      </c>
      <c r="AB559" s="61">
        <v>45539</v>
      </c>
      <c r="AC559" s="61">
        <v>45581</v>
      </c>
      <c r="AD559" s="61">
        <v>45657</v>
      </c>
      <c r="AE559" s="61" t="str">
        <f t="shared" si="87"/>
        <v>2 meses 16 días.</v>
      </c>
      <c r="AF559" s="61">
        <v>45719</v>
      </c>
      <c r="AG559" s="61" t="str">
        <f t="shared" si="86"/>
        <v xml:space="preserve">2 meses </v>
      </c>
      <c r="AH559" s="61">
        <v>45719</v>
      </c>
      <c r="AI559" s="61" t="str">
        <f t="shared" si="84"/>
        <v>4 meses 16 días.</v>
      </c>
      <c r="AJ559" s="61" t="str">
        <f t="shared" si="88"/>
        <v>Término Ok</v>
      </c>
      <c r="AK559" s="57"/>
      <c r="AL559" s="57"/>
      <c r="AM559" s="56"/>
      <c r="AN559" s="61"/>
    </row>
    <row r="560" spans="1:40">
      <c r="A560" s="56">
        <v>2024</v>
      </c>
      <c r="B560" s="56" t="str">
        <f>LEFT(E560,8)</f>
        <v>520-2024</v>
      </c>
      <c r="C560" s="56">
        <v>115748</v>
      </c>
      <c r="D560" s="56" t="s">
        <v>57</v>
      </c>
      <c r="E560" s="57" t="s">
        <v>6740</v>
      </c>
      <c r="F560" s="57" t="s">
        <v>6741</v>
      </c>
      <c r="G560" s="63" t="s">
        <v>5602</v>
      </c>
      <c r="H560" s="57" t="s">
        <v>1168</v>
      </c>
      <c r="I560" s="57" t="s">
        <v>1169</v>
      </c>
      <c r="J560" s="61"/>
      <c r="K560" s="61"/>
      <c r="L560" s="67" t="s">
        <v>4669</v>
      </c>
      <c r="M560" s="56">
        <v>1978</v>
      </c>
      <c r="N560" s="157">
        <v>21836000</v>
      </c>
      <c r="O560" s="64">
        <v>10554067</v>
      </c>
      <c r="P560" s="64">
        <v>0</v>
      </c>
      <c r="Q560" s="157">
        <f t="shared" si="92"/>
        <v>32390067</v>
      </c>
      <c r="R560" s="64">
        <v>5459000</v>
      </c>
      <c r="S560" s="64"/>
      <c r="T560" s="64"/>
      <c r="U560" s="56">
        <v>1</v>
      </c>
      <c r="V560" s="60" t="s">
        <v>1171</v>
      </c>
      <c r="W560" s="57" t="str">
        <f ca="1">IF(AB560="","En elaboración",IF(AC560="Sin iniciar","Suscrito",IF(AK560="Suspendido",AK560,IF(ISNUMBER(AN560),"Liquidado",IF(ISNUMBER(J560),"Cedido",IF(AN560="No aplica","Terminado (no se liquida)",IF(AJ560="Terminación anticipada",AJ560,IF(AND(AJ560="Terminación anticipada",I560&lt;&gt;"Otro",AN560=""),"Terminado en proceso de liquidación",IF(AND(TODAY()&gt;AH560,I560="Otro",AN560=""),"Terminado en proceso de liquidación",IF(AND(TODAY()&gt;AH560,I560="Orden de compra"),"Terminado (Orden de compra)",IF(TODAY()&gt;AH560,"Terminado (no se liquida)",IF(TODAY()&lt;=AH560,"En ejecución","En elaboración"))))))))))))</f>
        <v>Terminado (no se liquida)</v>
      </c>
      <c r="X560" s="57" t="s">
        <v>6742</v>
      </c>
      <c r="Y560" s="57" t="s">
        <v>6743</v>
      </c>
      <c r="Z560" s="77" t="s">
        <v>6744</v>
      </c>
      <c r="AA560" s="57" t="s">
        <v>5704</v>
      </c>
      <c r="AB560" s="61">
        <v>45539</v>
      </c>
      <c r="AC560" s="61">
        <v>45541</v>
      </c>
      <c r="AD560" s="61">
        <v>45657</v>
      </c>
      <c r="AE560" s="61" t="str">
        <f t="shared" si="87"/>
        <v>3 meses 26 días.</v>
      </c>
      <c r="AF560" s="61">
        <v>45719</v>
      </c>
      <c r="AG560" s="61" t="str">
        <f t="shared" si="86"/>
        <v xml:space="preserve">2 meses </v>
      </c>
      <c r="AH560" s="61">
        <v>45719</v>
      </c>
      <c r="AI560" s="61" t="str">
        <f t="shared" si="84"/>
        <v>5 meses 26 días.</v>
      </c>
      <c r="AJ560" s="61" t="str">
        <f t="shared" si="88"/>
        <v>Término Ok</v>
      </c>
      <c r="AK560" s="57"/>
      <c r="AL560" s="57"/>
      <c r="AM560" s="56"/>
      <c r="AN560" s="61"/>
    </row>
    <row r="561" spans="1:40">
      <c r="A561" s="56">
        <v>2024</v>
      </c>
      <c r="B561" s="56" t="str">
        <f>LEFT(E561,8)</f>
        <v>521-2024</v>
      </c>
      <c r="C561" s="56">
        <v>114808</v>
      </c>
      <c r="D561" s="56" t="s">
        <v>57</v>
      </c>
      <c r="E561" s="57" t="s">
        <v>6745</v>
      </c>
      <c r="F561" s="57" t="s">
        <v>6746</v>
      </c>
      <c r="G561" s="63" t="s">
        <v>5602</v>
      </c>
      <c r="H561" s="57" t="s">
        <v>1168</v>
      </c>
      <c r="I561" s="57" t="s">
        <v>1169</v>
      </c>
      <c r="J561" s="61"/>
      <c r="K561" s="61"/>
      <c r="L561" s="67" t="s">
        <v>6747</v>
      </c>
      <c r="M561" s="56">
        <v>1978</v>
      </c>
      <c r="N561" s="157">
        <v>29792000</v>
      </c>
      <c r="O561" s="64">
        <v>13902933</v>
      </c>
      <c r="P561" s="64">
        <v>0</v>
      </c>
      <c r="Q561" s="157">
        <f t="shared" si="92"/>
        <v>43694933</v>
      </c>
      <c r="R561" s="64">
        <v>7448000</v>
      </c>
      <c r="S561" s="64"/>
      <c r="T561" s="64"/>
      <c r="U561" s="56">
        <v>1</v>
      </c>
      <c r="V561" s="60" t="s">
        <v>1171</v>
      </c>
      <c r="W561" s="57" t="str">
        <f ca="1">IF(AB561="","En elaboración",IF(AC561="Sin iniciar","Suscrito",IF(AK561="Suspendido",AK561,IF(ISNUMBER(AN561),"Liquidado",IF(ISNUMBER(J561),"Cedido",IF(AN561="No aplica","Terminado (no se liquida)",IF(AJ561="Terminación anticipada",AJ561,IF(AND(AJ561="Terminación anticipada",I561&lt;&gt;"Otro",AN561=""),"Terminado en proceso de liquidación",IF(AND(TODAY()&gt;AH561,I561="Otro",AN561=""),"Terminado en proceso de liquidación",IF(AND(TODAY()&gt;AH561,I561="Orden de compra"),"Terminado (Orden de compra)",IF(TODAY()&gt;AH561,"Terminado (no se liquida)",IF(TODAY()&lt;=AH561,"En ejecución","En elaboración"))))))))))))</f>
        <v>Terminado (no se liquida)</v>
      </c>
      <c r="X561" s="57" t="s">
        <v>6748</v>
      </c>
      <c r="Y561" s="57" t="s">
        <v>5239</v>
      </c>
      <c r="Z561" s="77" t="s">
        <v>6749</v>
      </c>
      <c r="AA561" s="57" t="s">
        <v>5694</v>
      </c>
      <c r="AB561" s="61">
        <v>45540</v>
      </c>
      <c r="AC561" s="61">
        <v>45544</v>
      </c>
      <c r="AD561" s="61">
        <v>45657</v>
      </c>
      <c r="AE561" s="61" t="str">
        <f t="shared" si="87"/>
        <v>3 meses 23 días.</v>
      </c>
      <c r="AF561" s="61">
        <v>45720</v>
      </c>
      <c r="AG561" s="61" t="str">
        <f t="shared" si="86"/>
        <v>2 meses 1 días.</v>
      </c>
      <c r="AH561" s="61">
        <v>45720</v>
      </c>
      <c r="AI561" s="61" t="str">
        <f t="shared" si="84"/>
        <v>5 meses 24 días.</v>
      </c>
      <c r="AJ561" s="61" t="str">
        <f t="shared" si="88"/>
        <v>Término Ok</v>
      </c>
      <c r="AK561" s="57"/>
      <c r="AL561" s="57"/>
      <c r="AM561" s="56"/>
      <c r="AN561" s="61"/>
    </row>
    <row r="562" spans="1:40">
      <c r="A562" s="56">
        <v>2024</v>
      </c>
      <c r="B562" s="56" t="str">
        <f>LEFT(E562,8)</f>
        <v>522-2024</v>
      </c>
      <c r="C562" s="56">
        <v>115712</v>
      </c>
      <c r="D562" s="56" t="s">
        <v>57</v>
      </c>
      <c r="E562" s="57" t="s">
        <v>6750</v>
      </c>
      <c r="F562" s="57" t="s">
        <v>6751</v>
      </c>
      <c r="G562" s="63" t="s">
        <v>5602</v>
      </c>
      <c r="H562" s="57" t="s">
        <v>1168</v>
      </c>
      <c r="I562" s="57" t="s">
        <v>1211</v>
      </c>
      <c r="J562" s="61">
        <v>45587</v>
      </c>
      <c r="K562" s="119" t="s">
        <v>6752</v>
      </c>
      <c r="L562" s="67" t="s">
        <v>6753</v>
      </c>
      <c r="M562" s="56">
        <v>2032</v>
      </c>
      <c r="N562" s="157">
        <v>11200000</v>
      </c>
      <c r="O562" s="64">
        <v>0</v>
      </c>
      <c r="P562" s="64">
        <v>0</v>
      </c>
      <c r="Q562" s="157">
        <f t="shared" si="92"/>
        <v>11200000</v>
      </c>
      <c r="R562" s="64">
        <v>2800000</v>
      </c>
      <c r="S562" s="64"/>
      <c r="T562" s="64"/>
      <c r="U562" s="56">
        <v>5</v>
      </c>
      <c r="V562" s="60" t="s">
        <v>1171</v>
      </c>
      <c r="W562" s="57" t="str">
        <f ca="1">IF(AB562="","En elaboración",IF(AC562="Sin iniciar","Suscrito",IF(AK562="Suspendido",AK562,IF(ISNUMBER(AN562),"Liquidado",IF(ISNUMBER(J562),"Cedido",IF(AN562="No aplica","Terminado (no se liquida)",IF(AJ562="Terminación anticipada",AJ562,IF(AND(AJ562="Terminación anticipada",I562&lt;&gt;"Otro",AN562=""),"Terminado en proceso de liquidación",IF(AND(TODAY()&gt;AH562,I562="Otro",AN562=""),"Terminado en proceso de liquidación",IF(AND(TODAY()&gt;AH562,I562="Orden de compra"),"Terminado (Orden de compra)",IF(TODAY()&gt;AH562,"Terminado (no se liquida)",IF(TODAY()&lt;=AH562,"En ejecución","En elaboración"))))))))))))</f>
        <v>Cedido</v>
      </c>
      <c r="X562" s="57" t="s">
        <v>6754</v>
      </c>
      <c r="Y562" s="57" t="s">
        <v>2823</v>
      </c>
      <c r="Z562" s="77" t="s">
        <v>6755</v>
      </c>
      <c r="AA562" s="57" t="s">
        <v>5762</v>
      </c>
      <c r="AB562" s="61">
        <v>45540</v>
      </c>
      <c r="AC562" s="61">
        <v>45544</v>
      </c>
      <c r="AD562" s="61">
        <v>45586</v>
      </c>
      <c r="AE562" s="61" t="str">
        <f t="shared" si="87"/>
        <v>1 meses 13 días.</v>
      </c>
      <c r="AF562" s="61">
        <v>45657</v>
      </c>
      <c r="AG562" s="61" t="str">
        <f t="shared" si="86"/>
        <v>2 meses 10 días.</v>
      </c>
      <c r="AH562" s="61">
        <v>45657</v>
      </c>
      <c r="AI562" s="61" t="str">
        <f t="shared" si="84"/>
        <v>3 meses 23 días.</v>
      </c>
      <c r="AJ562" s="61" t="str">
        <f t="shared" si="88"/>
        <v>Término Ok</v>
      </c>
      <c r="AK562" s="57"/>
      <c r="AL562" s="57"/>
      <c r="AM562" s="56"/>
      <c r="AN562" s="61"/>
    </row>
    <row r="563" spans="1:40">
      <c r="A563" s="56">
        <v>2024</v>
      </c>
      <c r="B563" s="56" t="s">
        <v>6756</v>
      </c>
      <c r="C563" s="56">
        <v>115712</v>
      </c>
      <c r="D563" s="56" t="s">
        <v>57</v>
      </c>
      <c r="E563" s="57" t="s">
        <v>6750</v>
      </c>
      <c r="F563" s="57" t="s">
        <v>6751</v>
      </c>
      <c r="G563" s="63" t="s">
        <v>5602</v>
      </c>
      <c r="H563" s="57" t="s">
        <v>1168</v>
      </c>
      <c r="I563" s="57" t="s">
        <v>1211</v>
      </c>
      <c r="J563" s="61"/>
      <c r="K563" s="61"/>
      <c r="L563" s="67" t="s">
        <v>6757</v>
      </c>
      <c r="M563" s="56">
        <v>2032</v>
      </c>
      <c r="N563" s="157">
        <v>11200000</v>
      </c>
      <c r="O563" s="64">
        <v>5226667</v>
      </c>
      <c r="P563" s="64">
        <v>0</v>
      </c>
      <c r="Q563" s="157">
        <f t="shared" si="92"/>
        <v>16426667</v>
      </c>
      <c r="R563" s="64">
        <v>2800000</v>
      </c>
      <c r="S563" s="64"/>
      <c r="T563" s="64"/>
      <c r="U563" s="56">
        <v>5</v>
      </c>
      <c r="V563" s="60" t="s">
        <v>1171</v>
      </c>
      <c r="W563" s="57" t="str">
        <f ca="1">IF(AB563="","En elaboración",IF(AC563="Sin iniciar","Suscrito",IF(AK563="Suspendido",AK563,IF(ISNUMBER(AN563),"Liquidado",IF(ISNUMBER(J563),"Cedido",IF(AN563="No aplica","Terminado (no se liquida)",IF(AJ563="Terminación anticipada",AJ563,IF(AND(AJ563="Terminación anticipada",I563&lt;&gt;"Otro",AN563=""),"Terminado en proceso de liquidación",IF(AND(TODAY()&gt;AH563,I563="Otro",AN563=""),"Terminado en proceso de liquidación",IF(AND(TODAY()&gt;AH563,I563="Orden de compra"),"Terminado (Orden de compra)",IF(TODAY()&gt;AH563,"Terminado (no se liquida)",IF(TODAY()&lt;=AH563,"En ejecución","En elaboración"))))))))))))</f>
        <v>Terminado (no se liquida)</v>
      </c>
      <c r="X563" s="57" t="s">
        <v>6758</v>
      </c>
      <c r="Y563" s="57" t="s">
        <v>2823</v>
      </c>
      <c r="Z563" s="77" t="s">
        <v>6755</v>
      </c>
      <c r="AA563" s="57" t="s">
        <v>5762</v>
      </c>
      <c r="AB563" s="61">
        <v>45540</v>
      </c>
      <c r="AC563" s="61">
        <v>45587</v>
      </c>
      <c r="AD563" s="61">
        <v>45657</v>
      </c>
      <c r="AE563" s="61" t="str">
        <f t="shared" si="87"/>
        <v>2 meses 10 días.</v>
      </c>
      <c r="AF563" s="61">
        <v>45722</v>
      </c>
      <c r="AG563" s="61" t="str">
        <f t="shared" si="86"/>
        <v>2 meses 3 días.</v>
      </c>
      <c r="AH563" s="61">
        <v>45722</v>
      </c>
      <c r="AI563" s="61" t="str">
        <f t="shared" si="84"/>
        <v>4 meses 13 días.</v>
      </c>
      <c r="AJ563" s="61" t="str">
        <f t="shared" si="88"/>
        <v>Término Ok</v>
      </c>
      <c r="AK563" s="57"/>
      <c r="AL563" s="57"/>
      <c r="AM563" s="56"/>
      <c r="AN563" s="61"/>
    </row>
    <row r="564" spans="1:40">
      <c r="A564" s="56">
        <v>2024</v>
      </c>
      <c r="B564" s="56" t="str">
        <f t="shared" ref="B564:B576" si="93">LEFT(E564,8)</f>
        <v>523-2024</v>
      </c>
      <c r="C564" s="56">
        <v>115240</v>
      </c>
      <c r="D564" s="56" t="s">
        <v>57</v>
      </c>
      <c r="E564" s="57" t="s">
        <v>6759</v>
      </c>
      <c r="F564" s="57" t="s">
        <v>6760</v>
      </c>
      <c r="G564" s="63" t="s">
        <v>5602</v>
      </c>
      <c r="H564" s="57" t="s">
        <v>1168</v>
      </c>
      <c r="I564" s="57" t="s">
        <v>1211</v>
      </c>
      <c r="J564" s="61"/>
      <c r="K564" s="61"/>
      <c r="L564" s="67" t="s">
        <v>4431</v>
      </c>
      <c r="M564" s="56">
        <v>1978</v>
      </c>
      <c r="N564" s="157">
        <v>11532000</v>
      </c>
      <c r="O564" s="64">
        <v>5381600</v>
      </c>
      <c r="P564" s="64">
        <v>0</v>
      </c>
      <c r="Q564" s="157">
        <f t="shared" si="92"/>
        <v>16913600</v>
      </c>
      <c r="R564" s="64">
        <v>2883000</v>
      </c>
      <c r="S564" s="64"/>
      <c r="T564" s="64"/>
      <c r="U564" s="56">
        <v>1</v>
      </c>
      <c r="V564" s="60" t="s">
        <v>1171</v>
      </c>
      <c r="W564" s="57" t="str">
        <f ca="1">IF(AB564="","En elaboración",IF(AC564="Sin iniciar","Suscrito",IF(AK564="Suspendido",AK564,IF(ISNUMBER(AN564),"Liquidado",IF(ISNUMBER(J564),"Cedido",IF(AN564="No aplica","Terminado (no se liquida)",IF(AJ564="Terminación anticipada",AJ564,IF(AND(AJ564="Terminación anticipada",I564&lt;&gt;"Otro",AN564=""),"Terminado en proceso de liquidación",IF(AND(TODAY()&gt;AH564,I564="Otro",AN564=""),"Terminado en proceso de liquidación",IF(AND(TODAY()&gt;AH564,I564="Orden de compra"),"Terminado (Orden de compra)",IF(TODAY()&gt;AH564,"Terminado (no se liquida)",IF(TODAY()&lt;=AH564,"En ejecución","En elaboración"))))))))))))</f>
        <v>Terminado (no se liquida)</v>
      </c>
      <c r="X564" s="57" t="s">
        <v>6761</v>
      </c>
      <c r="Y564" s="57" t="s">
        <v>5266</v>
      </c>
      <c r="Z564" s="77" t="s">
        <v>6762</v>
      </c>
      <c r="AA564" s="57" t="s">
        <v>1932</v>
      </c>
      <c r="AB564" s="61">
        <v>45539</v>
      </c>
      <c r="AC564" s="61">
        <v>45544</v>
      </c>
      <c r="AD564" s="61">
        <v>45657</v>
      </c>
      <c r="AE564" s="61" t="str">
        <f t="shared" si="87"/>
        <v>3 meses 23 días.</v>
      </c>
      <c r="AF564" s="61">
        <v>45722</v>
      </c>
      <c r="AG564" s="61" t="str">
        <f t="shared" si="86"/>
        <v>2 meses 3 días.</v>
      </c>
      <c r="AH564" s="61">
        <v>45722</v>
      </c>
      <c r="AI564" s="61" t="str">
        <f t="shared" si="84"/>
        <v>5 meses 26 días.</v>
      </c>
      <c r="AJ564" s="61" t="str">
        <f t="shared" si="88"/>
        <v>Término Ok</v>
      </c>
      <c r="AK564" s="57"/>
      <c r="AL564" s="57"/>
      <c r="AM564" s="56"/>
      <c r="AN564" s="61"/>
    </row>
    <row r="565" spans="1:40">
      <c r="A565" s="56">
        <v>2024</v>
      </c>
      <c r="B565" s="56" t="str">
        <f t="shared" si="93"/>
        <v>524-2024</v>
      </c>
      <c r="C565" s="56">
        <v>114927</v>
      </c>
      <c r="D565" s="56" t="s">
        <v>57</v>
      </c>
      <c r="E565" s="57" t="s">
        <v>6763</v>
      </c>
      <c r="F565" s="57" t="s">
        <v>6764</v>
      </c>
      <c r="G565" s="63" t="s">
        <v>5602</v>
      </c>
      <c r="H565" s="57" t="s">
        <v>1168</v>
      </c>
      <c r="I565" s="57" t="s">
        <v>1169</v>
      </c>
      <c r="J565" s="61"/>
      <c r="K565" s="61"/>
      <c r="L565" s="67" t="s">
        <v>6765</v>
      </c>
      <c r="M565" s="56">
        <v>1979</v>
      </c>
      <c r="N565" s="157">
        <v>21836000</v>
      </c>
      <c r="O565" s="64">
        <v>10190133</v>
      </c>
      <c r="P565" s="64">
        <v>0</v>
      </c>
      <c r="Q565" s="157">
        <f t="shared" si="92"/>
        <v>32026133</v>
      </c>
      <c r="R565" s="64">
        <v>5459000</v>
      </c>
      <c r="S565" s="64"/>
      <c r="T565" s="64"/>
      <c r="U565" s="56">
        <v>1</v>
      </c>
      <c r="V565" s="60" t="s">
        <v>1171</v>
      </c>
      <c r="W565" s="57" t="str">
        <f ca="1">IF(AB565="","En elaboración",IF(AC565="Sin iniciar","Suscrito",IF(AK565="Suspendido",AK565,IF(ISNUMBER(AN565),"Liquidado",IF(ISNUMBER(J565),"Cedido",IF(AN565="No aplica","Terminado (no se liquida)",IF(AJ565="Terminación anticipada",AJ565,IF(AND(AJ565="Terminación anticipada",I565&lt;&gt;"Otro",AN565=""),"Terminado en proceso de liquidación",IF(AND(TODAY()&gt;AH565,I565="Otro",AN565=""),"Terminado en proceso de liquidación",IF(AND(TODAY()&gt;AH565,I565="Orden de compra"),"Terminado (Orden de compra)",IF(TODAY()&gt;AH565,"Terminado (no se liquida)",IF(TODAY()&lt;=AH565,"En ejecución","En elaboración"))))))))))))</f>
        <v>Terminado (no se liquida)</v>
      </c>
      <c r="X565" s="57" t="s">
        <v>6766</v>
      </c>
      <c r="Y565" s="57" t="s">
        <v>5229</v>
      </c>
      <c r="Z565" s="77" t="s">
        <v>6767</v>
      </c>
      <c r="AA565" s="57" t="s">
        <v>5666</v>
      </c>
      <c r="AB565" s="61">
        <v>45541</v>
      </c>
      <c r="AC565" s="61">
        <v>45544</v>
      </c>
      <c r="AD565" s="61">
        <v>45657</v>
      </c>
      <c r="AE565" s="61" t="str">
        <f t="shared" si="87"/>
        <v>3 meses 23 días.</v>
      </c>
      <c r="AF565" s="61">
        <v>45722</v>
      </c>
      <c r="AG565" s="61" t="str">
        <f t="shared" si="86"/>
        <v>2 meses 3 días.</v>
      </c>
      <c r="AH565" s="61">
        <v>45722</v>
      </c>
      <c r="AI565" s="61" t="str">
        <f t="shared" si="84"/>
        <v>5 meses 26 días.</v>
      </c>
      <c r="AJ565" s="61" t="str">
        <f t="shared" si="88"/>
        <v>Término Ok</v>
      </c>
      <c r="AK565" s="57"/>
      <c r="AL565" s="57"/>
      <c r="AM565" s="56"/>
      <c r="AN565" s="61"/>
    </row>
    <row r="566" spans="1:40">
      <c r="A566" s="56">
        <v>2024</v>
      </c>
      <c r="B566" s="56" t="str">
        <f t="shared" si="93"/>
        <v>525-2024</v>
      </c>
      <c r="C566" s="56">
        <v>114927</v>
      </c>
      <c r="D566" s="56" t="s">
        <v>57</v>
      </c>
      <c r="E566" s="57" t="s">
        <v>6768</v>
      </c>
      <c r="F566" s="57" t="s">
        <v>6769</v>
      </c>
      <c r="G566" s="63" t="s">
        <v>5602</v>
      </c>
      <c r="H566" s="57" t="s">
        <v>1168</v>
      </c>
      <c r="I566" s="57" t="s">
        <v>1169</v>
      </c>
      <c r="J566" s="61"/>
      <c r="K566" s="61"/>
      <c r="L566" s="67" t="s">
        <v>5556</v>
      </c>
      <c r="M566" s="56">
        <v>1979</v>
      </c>
      <c r="N566" s="157">
        <v>21836000</v>
      </c>
      <c r="O566" s="64">
        <v>7642600</v>
      </c>
      <c r="P566" s="64">
        <v>0</v>
      </c>
      <c r="Q566" s="157">
        <f t="shared" si="92"/>
        <v>29478600</v>
      </c>
      <c r="R566" s="64">
        <v>5459000</v>
      </c>
      <c r="S566" s="64"/>
      <c r="T566" s="64"/>
      <c r="U566" s="56">
        <v>1</v>
      </c>
      <c r="V566" s="60" t="s">
        <v>1171</v>
      </c>
      <c r="W566" s="57" t="str">
        <f ca="1">IF(AB566="","En elaboración",IF(AC566="Sin iniciar","Suscrito",IF(AK566="Suspendido",AK566,IF(ISNUMBER(AN566),"Liquidado",IF(ISNUMBER(J566),"Cedido",IF(AN566="No aplica","Terminado (no se liquida)",IF(AJ566="Terminación anticipada",AJ566,IF(AND(AJ566="Terminación anticipada",I566&lt;&gt;"Otro",AN566=""),"Terminado en proceso de liquidación",IF(AND(TODAY()&gt;AH566,I566="Otro",AN566=""),"Terminado en proceso de liquidación",IF(AND(TODAY()&gt;AH566,I566="Orden de compra"),"Terminado (Orden de compra)",IF(TODAY()&gt;AH566,"Terminado (no se liquida)",IF(TODAY()&lt;=AH566,"En ejecución","En elaboración"))))))))))))</f>
        <v>Terminado (no se liquida)</v>
      </c>
      <c r="X566" s="57" t="s">
        <v>6770</v>
      </c>
      <c r="Y566" s="57" t="s">
        <v>5229</v>
      </c>
      <c r="Z566" s="57" t="s">
        <v>6771</v>
      </c>
      <c r="AA566" s="57" t="s">
        <v>5666</v>
      </c>
      <c r="AB566" s="61">
        <v>45555</v>
      </c>
      <c r="AC566" s="61">
        <v>45569</v>
      </c>
      <c r="AD566" s="61">
        <v>45657</v>
      </c>
      <c r="AE566" s="61" t="str">
        <f t="shared" si="87"/>
        <v>2 meses 28 días.</v>
      </c>
      <c r="AF566" s="61">
        <v>45731</v>
      </c>
      <c r="AG566" s="61" t="str">
        <f t="shared" si="86"/>
        <v>2 meses 12 días.</v>
      </c>
      <c r="AH566" s="61">
        <v>45731</v>
      </c>
      <c r="AI566" s="61" t="str">
        <f t="shared" si="84"/>
        <v>5 meses 12 días.</v>
      </c>
      <c r="AJ566" s="61" t="str">
        <f t="shared" si="88"/>
        <v>Término Ok</v>
      </c>
      <c r="AK566" s="57"/>
      <c r="AL566" s="57"/>
      <c r="AM566" s="56"/>
      <c r="AN566" s="61"/>
    </row>
    <row r="567" spans="1:40">
      <c r="A567" s="56">
        <v>2024</v>
      </c>
      <c r="B567" s="56" t="str">
        <f t="shared" si="93"/>
        <v>526-2024</v>
      </c>
      <c r="C567" s="126">
        <v>115966</v>
      </c>
      <c r="D567" s="56" t="s">
        <v>57</v>
      </c>
      <c r="E567" s="57" t="s">
        <v>6772</v>
      </c>
      <c r="F567" s="57" t="s">
        <v>6773</v>
      </c>
      <c r="G567" s="63" t="s">
        <v>5602</v>
      </c>
      <c r="H567" s="57" t="s">
        <v>1168</v>
      </c>
      <c r="I567" s="57" t="s">
        <v>1211</v>
      </c>
      <c r="J567" s="61"/>
      <c r="K567" s="61"/>
      <c r="L567" s="67" t="s">
        <v>3494</v>
      </c>
      <c r="M567" s="56">
        <v>1978</v>
      </c>
      <c r="N567" s="157">
        <v>11833500</v>
      </c>
      <c r="O567" s="64">
        <v>5747700</v>
      </c>
      <c r="P567" s="64">
        <v>0</v>
      </c>
      <c r="Q567" s="157">
        <f t="shared" si="92"/>
        <v>17581200</v>
      </c>
      <c r="R567" s="64">
        <v>3381000</v>
      </c>
      <c r="S567" s="64"/>
      <c r="T567" s="64"/>
      <c r="U567" s="56">
        <v>1</v>
      </c>
      <c r="V567" s="60" t="s">
        <v>1171</v>
      </c>
      <c r="W567" s="57" t="str">
        <f ca="1">IF(AB567="","En elaboración",IF(AC567="Sin iniciar","Suscrito",IF(AK567="Suspendido",AK567,IF(ISNUMBER(AN567),"Liquidado",IF(ISNUMBER(J567),"Cedido",IF(AN567="No aplica","Terminado (no se liquida)",IF(AJ567="Terminación anticipada",AJ567,IF(AND(AJ567="Terminación anticipada",I567&lt;&gt;"Otro",AN567=""),"Terminado en proceso de liquidación",IF(AND(TODAY()&gt;AH567,I567="Otro",AN567=""),"Terminado en proceso de liquidación",IF(AND(TODAY()&gt;AH567,I567="Orden de compra"),"Terminado (Orden de compra)",IF(TODAY()&gt;AH567,"Terminado (no se liquida)",IF(TODAY()&lt;=AH567,"En ejecución","En elaboración"))))))))))))</f>
        <v>Terminado (no se liquida)</v>
      </c>
      <c r="X567" s="57" t="s">
        <v>6774</v>
      </c>
      <c r="Y567" s="57" t="s">
        <v>5813</v>
      </c>
      <c r="Z567" s="77" t="s">
        <v>6775</v>
      </c>
      <c r="AA567" s="57" t="s">
        <v>5680</v>
      </c>
      <c r="AB567" s="61">
        <v>45551</v>
      </c>
      <c r="AC567" s="61">
        <v>45555</v>
      </c>
      <c r="AD567" s="61">
        <v>45657</v>
      </c>
      <c r="AE567" s="61" t="str">
        <f t="shared" si="87"/>
        <v>3 meses 12 días.</v>
      </c>
      <c r="AF567" s="61">
        <v>45712</v>
      </c>
      <c r="AG567" s="61" t="str">
        <f t="shared" si="86"/>
        <v>1 meses 24 días.</v>
      </c>
      <c r="AH567" s="61">
        <v>45712</v>
      </c>
      <c r="AI567" s="61" t="str">
        <f t="shared" si="84"/>
        <v>5 meses 5 días.</v>
      </c>
      <c r="AJ567" s="61" t="str">
        <f t="shared" si="88"/>
        <v>Término Ok</v>
      </c>
      <c r="AK567" s="57"/>
      <c r="AL567" s="57"/>
      <c r="AM567" s="56"/>
      <c r="AN567" s="61"/>
    </row>
    <row r="568" spans="1:40">
      <c r="A568" s="56">
        <v>2024</v>
      </c>
      <c r="B568" s="56" t="str">
        <f t="shared" si="93"/>
        <v>527-2024</v>
      </c>
      <c r="C568" s="56">
        <v>115240</v>
      </c>
      <c r="D568" s="56" t="s">
        <v>57</v>
      </c>
      <c r="E568" s="57" t="s">
        <v>6776</v>
      </c>
      <c r="F568" t="s">
        <v>6777</v>
      </c>
      <c r="G568" s="63" t="s">
        <v>5602</v>
      </c>
      <c r="H568" s="57" t="s">
        <v>1168</v>
      </c>
      <c r="I568" s="57" t="s">
        <v>1211</v>
      </c>
      <c r="J568" s="61"/>
      <c r="K568" s="61"/>
      <c r="L568" s="67" t="s">
        <v>6778</v>
      </c>
      <c r="M568" s="56">
        <v>1978</v>
      </c>
      <c r="N568" s="157">
        <v>11532000</v>
      </c>
      <c r="O568" s="64">
        <v>5573800</v>
      </c>
      <c r="P568" s="64">
        <v>0</v>
      </c>
      <c r="Q568" s="157">
        <f t="shared" si="92"/>
        <v>17105800</v>
      </c>
      <c r="R568" s="64">
        <v>2883000</v>
      </c>
      <c r="S568" s="64"/>
      <c r="T568" s="64"/>
      <c r="U568" s="56">
        <v>1</v>
      </c>
      <c r="V568" s="64" t="s">
        <v>1171</v>
      </c>
      <c r="W568" s="57" t="str">
        <f ca="1">IF(AB568="","En elaboración",IF(AC568="Sin iniciar","Suscrito",IF(AK568="Suspendido",AK568,IF(ISNUMBER(AN568),"Liquidado",IF(ISNUMBER(J568),"Cedido",IF(AN568="No aplica","Terminado (no se liquida)",IF(AJ568="Terminación anticipada",AJ568,IF(AND(AJ568="Terminación anticipada",I568&lt;&gt;"Otro",AN568=""),"Terminado en proceso de liquidación",IF(AND(TODAY()&gt;AH568,I568="Otro",AN568=""),"Terminado en proceso de liquidación",IF(AND(TODAY()&gt;AH568,I568="Orden de compra"),"Terminado (Orden de compra)",IF(TODAY()&gt;AH568,"Terminado (no se liquida)",IF(TODAY()&lt;=AH568,"En ejecución","En elaboración"))))))))))))</f>
        <v>Terminado (no se liquida)</v>
      </c>
      <c r="X568" s="57" t="s">
        <v>6779</v>
      </c>
      <c r="Y568" s="57" t="s">
        <v>5266</v>
      </c>
      <c r="Z568" s="77" t="s">
        <v>6780</v>
      </c>
      <c r="AA568" s="57" t="s">
        <v>1932</v>
      </c>
      <c r="AB568" s="61">
        <v>45539</v>
      </c>
      <c r="AC568" s="61">
        <v>45540</v>
      </c>
      <c r="AD568" s="61">
        <v>45657</v>
      </c>
      <c r="AE568" s="61" t="str">
        <f t="shared" si="87"/>
        <v>3 meses 27 días.</v>
      </c>
      <c r="AF568" s="61">
        <v>45720</v>
      </c>
      <c r="AG568" s="61" t="str">
        <f t="shared" si="86"/>
        <v>2 meses 1 días.</v>
      </c>
      <c r="AH568" s="61">
        <v>45720</v>
      </c>
      <c r="AI568" s="61" t="str">
        <f t="shared" si="84"/>
        <v xml:space="preserve">6 meses </v>
      </c>
      <c r="AJ568" s="61" t="str">
        <f t="shared" si="88"/>
        <v>Término Ok</v>
      </c>
      <c r="AK568" s="57"/>
      <c r="AL568" s="57"/>
      <c r="AM568" s="56"/>
      <c r="AN568" s="61"/>
    </row>
    <row r="569" spans="1:40">
      <c r="A569" s="56">
        <v>2024</v>
      </c>
      <c r="B569" s="56" t="str">
        <f t="shared" si="93"/>
        <v>528-2024</v>
      </c>
      <c r="C569" s="56">
        <v>115554</v>
      </c>
      <c r="D569" s="56" t="s">
        <v>57</v>
      </c>
      <c r="E569" s="57" t="s">
        <v>6781</v>
      </c>
      <c r="F569" s="57" t="s">
        <v>6782</v>
      </c>
      <c r="G569" s="63" t="s">
        <v>5602</v>
      </c>
      <c r="H569" s="57" t="s">
        <v>1168</v>
      </c>
      <c r="I569" s="57" t="s">
        <v>1169</v>
      </c>
      <c r="J569" s="61"/>
      <c r="K569" s="61"/>
      <c r="L569" s="67" t="s">
        <v>6783</v>
      </c>
      <c r="M569" s="56">
        <v>1978</v>
      </c>
      <c r="N569" s="157">
        <v>27792000</v>
      </c>
      <c r="O569" s="64">
        <v>10923733</v>
      </c>
      <c r="P569" s="64">
        <v>0</v>
      </c>
      <c r="Q569" s="157">
        <f t="shared" si="92"/>
        <v>38715733</v>
      </c>
      <c r="R569" s="64">
        <v>7448000</v>
      </c>
      <c r="S569" s="64"/>
      <c r="T569" s="64"/>
      <c r="U569" s="56">
        <v>1</v>
      </c>
      <c r="V569" s="60" t="s">
        <v>1171</v>
      </c>
      <c r="W569" s="57" t="str">
        <f ca="1">IF(AB569="","En elaboración",IF(AC569="Sin iniciar","Suscrito",IF(AK569="Suspendido",AK569,IF(ISNUMBER(AN569),"Liquidado",IF(ISNUMBER(J569),"Cedido",IF(AN569="No aplica","Terminado (no se liquida)",IF(AJ569="Terminación anticipada",AJ569,IF(AND(AJ569="Terminación anticipada",I569&lt;&gt;"Otro",AN569=""),"Terminado en proceso de liquidación",IF(AND(TODAY()&gt;AH569,I569="Otro",AN569=""),"Terminado en proceso de liquidación",IF(AND(TODAY()&gt;AH569,I569="Orden de compra"),"Terminado (Orden de compra)",IF(TODAY()&gt;AH569,"Terminado (no se liquida)",IF(TODAY()&lt;=AH569,"En ejecución","En elaboración"))))))))))))</f>
        <v>Terminado (no se liquida)</v>
      </c>
      <c r="X569" s="57" t="s">
        <v>6784</v>
      </c>
      <c r="Y569" s="57" t="s">
        <v>3759</v>
      </c>
      <c r="Z569" s="77" t="s">
        <v>6785</v>
      </c>
      <c r="AA569" s="57" t="s">
        <v>5666</v>
      </c>
      <c r="AB569" s="61">
        <v>45540</v>
      </c>
      <c r="AC569" s="61">
        <v>45567</v>
      </c>
      <c r="AD569" s="61">
        <v>45657</v>
      </c>
      <c r="AE569" s="61" t="str">
        <f t="shared" si="87"/>
        <v>2 meses 30 días.</v>
      </c>
      <c r="AF569" s="61">
        <v>45731</v>
      </c>
      <c r="AG569" s="61" t="str">
        <f t="shared" si="86"/>
        <v>2 meses 12 días.</v>
      </c>
      <c r="AH569" s="61">
        <v>45731</v>
      </c>
      <c r="AI569" s="61" t="str">
        <f t="shared" si="84"/>
        <v>5 meses 14 días.</v>
      </c>
      <c r="AJ569" s="61" t="str">
        <f t="shared" si="88"/>
        <v>Término Ok</v>
      </c>
      <c r="AK569" s="57"/>
      <c r="AL569" s="57"/>
      <c r="AM569" s="56"/>
      <c r="AN569" s="61"/>
    </row>
    <row r="570" spans="1:40">
      <c r="A570" s="56">
        <v>2024</v>
      </c>
      <c r="B570" s="56" t="str">
        <f t="shared" si="93"/>
        <v>529-2024</v>
      </c>
      <c r="C570" s="56">
        <v>115712</v>
      </c>
      <c r="D570" s="56" t="s">
        <v>57</v>
      </c>
      <c r="E570" s="57" t="s">
        <v>6786</v>
      </c>
      <c r="F570" s="57" t="s">
        <v>6787</v>
      </c>
      <c r="G570" s="63" t="s">
        <v>5602</v>
      </c>
      <c r="H570" s="57" t="s">
        <v>1168</v>
      </c>
      <c r="I570" s="57" t="s">
        <v>1211</v>
      </c>
      <c r="J570" s="61"/>
      <c r="K570" s="61"/>
      <c r="L570" s="67" t="s">
        <v>6788</v>
      </c>
      <c r="M570" s="56">
        <v>2032</v>
      </c>
      <c r="N570" s="157">
        <v>11200000</v>
      </c>
      <c r="O570" s="64">
        <v>5413333</v>
      </c>
      <c r="P570" s="64">
        <v>0</v>
      </c>
      <c r="Q570" s="157">
        <f t="shared" si="92"/>
        <v>16613333</v>
      </c>
      <c r="R570" s="64">
        <v>2800000</v>
      </c>
      <c r="S570" s="64"/>
      <c r="T570" s="64"/>
      <c r="U570" s="56">
        <v>5</v>
      </c>
      <c r="V570" s="60" t="s">
        <v>1171</v>
      </c>
      <c r="W570" s="57" t="str">
        <f ca="1">IF(AB570="","En elaboración",IF(AC570="Sin iniciar","Suscrito",IF(AK570="Suspendido",AK570,IF(ISNUMBER(AN570),"Liquidado",IF(ISNUMBER(J570),"Cedido",IF(AN570="No aplica","Terminado (no se liquida)",IF(AJ570="Terminación anticipada",AJ570,IF(AND(AJ570="Terminación anticipada",I570&lt;&gt;"Otro",AN570=""),"Terminado en proceso de liquidación",IF(AND(TODAY()&gt;AH570,I570="Otro",AN570=""),"Terminado en proceso de liquidación",IF(AND(TODAY()&gt;AH570,I570="Orden de compra"),"Terminado (Orden de compra)",IF(TODAY()&gt;AH570,"Terminado (no se liquida)",IF(TODAY()&lt;=AH570,"En ejecución","En elaboración"))))))))))))</f>
        <v>Terminado (no se liquida)</v>
      </c>
      <c r="X570" s="57" t="s">
        <v>6789</v>
      </c>
      <c r="Y570" s="57" t="s">
        <v>2823</v>
      </c>
      <c r="Z570" s="77" t="s">
        <v>6790</v>
      </c>
      <c r="AA570" s="57" t="s">
        <v>5762</v>
      </c>
      <c r="AB570" s="61">
        <v>45540</v>
      </c>
      <c r="AC570" s="61">
        <v>45541</v>
      </c>
      <c r="AD570" s="61">
        <v>45657</v>
      </c>
      <c r="AE570" s="61" t="str">
        <f t="shared" si="87"/>
        <v>3 meses 26 días.</v>
      </c>
      <c r="AF570" s="61">
        <v>45720</v>
      </c>
      <c r="AG570" s="61" t="str">
        <f t="shared" si="86"/>
        <v>2 meses 1 días.</v>
      </c>
      <c r="AH570" s="61">
        <v>45720</v>
      </c>
      <c r="AI570" s="61" t="str">
        <f t="shared" si="84"/>
        <v>5 meses 27 días.</v>
      </c>
      <c r="AJ570" s="61" t="str">
        <f t="shared" si="88"/>
        <v>Término Ok</v>
      </c>
      <c r="AK570" s="57"/>
      <c r="AL570" s="57"/>
      <c r="AM570" s="56"/>
      <c r="AN570" s="61"/>
    </row>
    <row r="571" spans="1:40">
      <c r="A571" s="56">
        <v>2024</v>
      </c>
      <c r="B571" s="56" t="str">
        <f t="shared" si="93"/>
        <v>530-2024</v>
      </c>
      <c r="C571" s="56">
        <v>115023</v>
      </c>
      <c r="D571" s="56" t="s">
        <v>57</v>
      </c>
      <c r="E571" s="57" t="s">
        <v>6791</v>
      </c>
      <c r="F571" s="57" t="s">
        <v>6792</v>
      </c>
      <c r="G571" s="63" t="s">
        <v>5602</v>
      </c>
      <c r="H571" s="57" t="s">
        <v>1168</v>
      </c>
      <c r="I571" s="57" t="s">
        <v>1169</v>
      </c>
      <c r="J571" s="61"/>
      <c r="K571" s="61"/>
      <c r="L571" s="67" t="s">
        <v>2304</v>
      </c>
      <c r="M571" s="56">
        <v>1998</v>
      </c>
      <c r="N571" s="157">
        <v>29792000</v>
      </c>
      <c r="O571" s="64">
        <v>14399466</v>
      </c>
      <c r="P571" s="64">
        <v>0</v>
      </c>
      <c r="Q571" s="157">
        <f t="shared" si="92"/>
        <v>44191466</v>
      </c>
      <c r="R571" s="64">
        <v>7448000</v>
      </c>
      <c r="S571" s="64"/>
      <c r="T571" s="64"/>
      <c r="U571" s="56">
        <v>5</v>
      </c>
      <c r="V571" s="60" t="s">
        <v>1171</v>
      </c>
      <c r="W571" s="57" t="str">
        <f ca="1">IF(AB571="","En elaboración",IF(AC571="Sin iniciar","Suscrito",IF(AK571="Suspendido",AK571,IF(ISNUMBER(AN571),"Liquidado",IF(ISNUMBER(J571),"Cedido",IF(AN571="No aplica","Terminado (no se liquida)",IF(AJ571="Terminación anticipada",AJ571,IF(AND(AJ571="Terminación anticipada",I571&lt;&gt;"Otro",AN571=""),"Terminado en proceso de liquidación",IF(AND(TODAY()&gt;AH571,I571="Otro",AN571=""),"Terminado en proceso de liquidación",IF(AND(TODAY()&gt;AH571,I571="Orden de compra"),"Terminado (Orden de compra)",IF(TODAY()&gt;AH571,"Terminado (no se liquida)",IF(TODAY()&lt;=AH571,"En ejecución","En elaboración"))))))))))))</f>
        <v>Terminado (no se liquida)</v>
      </c>
      <c r="X571" s="57" t="s">
        <v>6793</v>
      </c>
      <c r="Y571" s="57" t="s">
        <v>6794</v>
      </c>
      <c r="Z571" s="77" t="s">
        <v>6795</v>
      </c>
      <c r="AA571" s="57" t="s">
        <v>6144</v>
      </c>
      <c r="AB571" s="61">
        <v>45539</v>
      </c>
      <c r="AC571" s="61">
        <v>45541</v>
      </c>
      <c r="AD571" s="61">
        <v>45657</v>
      </c>
      <c r="AE571" s="61" t="str">
        <f t="shared" si="87"/>
        <v>3 meses 26 días.</v>
      </c>
      <c r="AF571" s="61">
        <v>45719</v>
      </c>
      <c r="AG571" s="61" t="str">
        <f t="shared" si="86"/>
        <v xml:space="preserve">2 meses </v>
      </c>
      <c r="AH571" s="61">
        <v>45719</v>
      </c>
      <c r="AI571" s="61" t="str">
        <f t="shared" si="84"/>
        <v>5 meses 26 días.</v>
      </c>
      <c r="AJ571" s="61" t="str">
        <f t="shared" si="88"/>
        <v>Término Ok</v>
      </c>
      <c r="AK571" s="57"/>
      <c r="AL571" s="57"/>
      <c r="AM571" s="56"/>
      <c r="AN571" s="61"/>
    </row>
    <row r="572" spans="1:40">
      <c r="A572" s="56">
        <v>2024</v>
      </c>
      <c r="B572" s="56" t="str">
        <f t="shared" si="93"/>
        <v>531-2024</v>
      </c>
      <c r="C572" s="56">
        <v>115108</v>
      </c>
      <c r="D572" s="56" t="s">
        <v>57</v>
      </c>
      <c r="E572" s="57" t="s">
        <v>6796</v>
      </c>
      <c r="F572" s="57" t="s">
        <v>6797</v>
      </c>
      <c r="G572" s="63" t="s">
        <v>5602</v>
      </c>
      <c r="H572" s="57" t="s">
        <v>1168</v>
      </c>
      <c r="I572" s="57" t="s">
        <v>1169</v>
      </c>
      <c r="J572" s="61"/>
      <c r="K572" s="61"/>
      <c r="L572" s="67" t="s">
        <v>5491</v>
      </c>
      <c r="M572" s="56">
        <v>1953</v>
      </c>
      <c r="N572" s="157">
        <v>21836000</v>
      </c>
      <c r="O572" s="64">
        <v>6914733</v>
      </c>
      <c r="P572" s="64">
        <v>0</v>
      </c>
      <c r="Q572" s="157">
        <f t="shared" si="92"/>
        <v>28750733</v>
      </c>
      <c r="R572" s="64">
        <v>5459000</v>
      </c>
      <c r="S572" s="64"/>
      <c r="T572" s="64"/>
      <c r="U572" s="56">
        <v>1</v>
      </c>
      <c r="V572" s="60" t="s">
        <v>1171</v>
      </c>
      <c r="W572" s="57" t="str">
        <f ca="1">IF(AB572="","En elaboración",IF(AC572="Sin iniciar","Suscrito",IF(AK572="Suspendido",AK572,IF(ISNUMBER(AN572),"Liquidado",IF(ISNUMBER(J572),"Cedido",IF(AN572="No aplica","Terminado (no se liquida)",IF(AJ572="Terminación anticipada",AJ572,IF(AND(AJ572="Terminación anticipada",I572&lt;&gt;"Otro",AN572=""),"Terminado en proceso de liquidación",IF(AND(TODAY()&gt;AH572,I572="Otro",AN572=""),"Terminado en proceso de liquidación",IF(AND(TODAY()&gt;AH572,I572="Orden de compra"),"Terminado (Orden de compra)",IF(TODAY()&gt;AH572,"Terminado (no se liquida)",IF(TODAY()&lt;=AH572,"En ejecución","En elaboración"))))))))))))</f>
        <v>Terminado (no se liquida)</v>
      </c>
      <c r="X572" s="57" t="s">
        <v>6798</v>
      </c>
      <c r="Y572" s="57" t="s">
        <v>2927</v>
      </c>
      <c r="Z572" s="77" t="s">
        <v>6799</v>
      </c>
      <c r="AA572" s="57" t="s">
        <v>5735</v>
      </c>
      <c r="AB572" s="61">
        <v>45546</v>
      </c>
      <c r="AC572" s="61">
        <v>45551</v>
      </c>
      <c r="AD572" s="61">
        <v>45657</v>
      </c>
      <c r="AE572" s="61" t="str">
        <f t="shared" si="87"/>
        <v>3 meses 16 días.</v>
      </c>
      <c r="AF572" s="61">
        <v>45711</v>
      </c>
      <c r="AG572" s="61" t="str">
        <f t="shared" si="86"/>
        <v>1 meses 23 días.</v>
      </c>
      <c r="AH572" s="61">
        <v>45711</v>
      </c>
      <c r="AI572" s="61" t="str">
        <f t="shared" si="84"/>
        <v>5 meses 8 días.</v>
      </c>
      <c r="AJ572" s="61" t="str">
        <f t="shared" si="88"/>
        <v>Término Ok</v>
      </c>
      <c r="AK572" s="57"/>
      <c r="AL572" s="57"/>
      <c r="AM572" s="56"/>
      <c r="AN572" s="61"/>
    </row>
    <row r="573" spans="1:40">
      <c r="A573" s="56">
        <v>2024</v>
      </c>
      <c r="B573" s="56" t="str">
        <f t="shared" si="93"/>
        <v>532-2024</v>
      </c>
      <c r="C573" s="56">
        <v>115712</v>
      </c>
      <c r="D573" s="56" t="s">
        <v>57</v>
      </c>
      <c r="E573" s="57" t="s">
        <v>6800</v>
      </c>
      <c r="F573" s="57" t="s">
        <v>6801</v>
      </c>
      <c r="G573" s="63" t="s">
        <v>5602</v>
      </c>
      <c r="H573" s="57" t="s">
        <v>1168</v>
      </c>
      <c r="I573" s="57" t="s">
        <v>1211</v>
      </c>
      <c r="J573" s="61"/>
      <c r="K573" s="61"/>
      <c r="L573" s="67" t="s">
        <v>6802</v>
      </c>
      <c r="M573" s="56">
        <v>2032</v>
      </c>
      <c r="N573" s="157">
        <v>11200000</v>
      </c>
      <c r="O573" s="64">
        <v>4013333</v>
      </c>
      <c r="P573" s="64">
        <v>0</v>
      </c>
      <c r="Q573" s="157">
        <f t="shared" si="92"/>
        <v>15213333</v>
      </c>
      <c r="R573" s="64">
        <v>2800000</v>
      </c>
      <c r="S573" s="64"/>
      <c r="T573" s="64"/>
      <c r="U573" s="56">
        <v>5</v>
      </c>
      <c r="V573" s="60" t="s">
        <v>1171</v>
      </c>
      <c r="W573" s="57" t="str">
        <f ca="1">IF(AB573="","En elaboración",IF(AC573="Sin iniciar","Suscrito",IF(AK573="Suspendido",AK573,IF(ISNUMBER(AN573),"Liquidado",IF(ISNUMBER(J573),"Cedido",IF(AN573="No aplica","Terminado (no se liquida)",IF(AJ573="Terminación anticipada",AJ573,IF(AND(AJ573="Terminación anticipada",I573&lt;&gt;"Otro",AN573=""),"Terminado en proceso de liquidación",IF(AND(TODAY()&gt;AH573,I573="Otro",AN573=""),"Terminado en proceso de liquidación",IF(AND(TODAY()&gt;AH573,I573="Orden de compra"),"Terminado (Orden de compra)",IF(TODAY()&gt;AH573,"Terminado (no se liquida)",IF(TODAY()&lt;=AH573,"En ejecución","En elaboración"))))))))))))</f>
        <v>Terminado (no se liquida)</v>
      </c>
      <c r="X573" s="57" t="s">
        <v>6803</v>
      </c>
      <c r="Y573" s="57" t="s">
        <v>2404</v>
      </c>
      <c r="Z573" s="77" t="s">
        <v>6804</v>
      </c>
      <c r="AA573" s="57" t="s">
        <v>5762</v>
      </c>
      <c r="AB573" s="61">
        <v>45540</v>
      </c>
      <c r="AC573" s="61">
        <v>45544</v>
      </c>
      <c r="AD573" s="61">
        <v>45630</v>
      </c>
      <c r="AE573" s="61" t="str">
        <f t="shared" si="87"/>
        <v>2 meses 26 días.</v>
      </c>
      <c r="AF573" s="61">
        <v>45709</v>
      </c>
      <c r="AG573" s="61" t="str">
        <f t="shared" si="86"/>
        <v>2 meses 17 días.</v>
      </c>
      <c r="AH573" s="61">
        <v>45709</v>
      </c>
      <c r="AI573" s="61" t="str">
        <f t="shared" si="84"/>
        <v>5 meses 13 días.</v>
      </c>
      <c r="AJ573" s="61" t="str">
        <f t="shared" si="88"/>
        <v>Término Ok</v>
      </c>
      <c r="AK573" s="57"/>
      <c r="AL573" s="57"/>
      <c r="AM573" s="56"/>
      <c r="AN573" s="61"/>
    </row>
    <row r="574" spans="1:40">
      <c r="A574" s="56">
        <v>2024</v>
      </c>
      <c r="B574" s="56" t="str">
        <f t="shared" si="93"/>
        <v>533-2024</v>
      </c>
      <c r="C574" s="56">
        <v>115712</v>
      </c>
      <c r="D574" s="56" t="s">
        <v>57</v>
      </c>
      <c r="E574" s="57" t="s">
        <v>6805</v>
      </c>
      <c r="F574" s="57" t="s">
        <v>6806</v>
      </c>
      <c r="G574" s="63" t="s">
        <v>5602</v>
      </c>
      <c r="H574" s="57" t="s">
        <v>1168</v>
      </c>
      <c r="I574" s="57" t="s">
        <v>1211</v>
      </c>
      <c r="J574" s="61"/>
      <c r="K574" s="61"/>
      <c r="L574" s="67" t="s">
        <v>5209</v>
      </c>
      <c r="M574" s="56">
        <v>2032</v>
      </c>
      <c r="N574" s="157">
        <v>11200000</v>
      </c>
      <c r="O574" s="64">
        <v>5413333</v>
      </c>
      <c r="P574" s="64">
        <v>0</v>
      </c>
      <c r="Q574" s="157">
        <f t="shared" si="92"/>
        <v>16613333</v>
      </c>
      <c r="R574" s="64">
        <v>2800000</v>
      </c>
      <c r="S574" s="64"/>
      <c r="T574" s="64"/>
      <c r="U574" s="56">
        <v>5</v>
      </c>
      <c r="V574" s="60" t="s">
        <v>1171</v>
      </c>
      <c r="W574" s="57" t="str">
        <f ca="1">IF(AB574="","En elaboración",IF(AC574="Sin iniciar","Suscrito",IF(AK574="Suspendido",AK574,IF(ISNUMBER(AN574),"Liquidado",IF(ISNUMBER(J574),"Cedido",IF(AN574="No aplica","Terminado (no se liquida)",IF(AJ574="Terminación anticipada",AJ574,IF(AND(AJ574="Terminación anticipada",I574&lt;&gt;"Otro",AN574=""),"Terminado en proceso de liquidación",IF(AND(TODAY()&gt;AH574,I574="Otro",AN574=""),"Terminado en proceso de liquidación",IF(AND(TODAY()&gt;AH574,I574="Orden de compra"),"Terminado (Orden de compra)",IF(TODAY()&gt;AH574,"Terminado (no se liquida)",IF(TODAY()&lt;=AH574,"En ejecución","En elaboración"))))))))))))</f>
        <v>Terminado (no se liquida)</v>
      </c>
      <c r="X574" s="57" t="s">
        <v>6807</v>
      </c>
      <c r="Y574" s="57" t="s">
        <v>2823</v>
      </c>
      <c r="Z574" s="77" t="s">
        <v>6808</v>
      </c>
      <c r="AA574" s="57" t="s">
        <v>5762</v>
      </c>
      <c r="AB574" s="61">
        <v>45540</v>
      </c>
      <c r="AC574" s="61">
        <v>45541</v>
      </c>
      <c r="AD574" s="61">
        <v>45657</v>
      </c>
      <c r="AE574" s="61" t="str">
        <f t="shared" si="87"/>
        <v>3 meses 26 días.</v>
      </c>
      <c r="AF574" s="61">
        <v>45721</v>
      </c>
      <c r="AG574" s="61" t="str">
        <f t="shared" si="86"/>
        <v>2 meses 2 días.</v>
      </c>
      <c r="AH574" s="61">
        <v>45721</v>
      </c>
      <c r="AI574" s="61" t="str">
        <f t="shared" ref="AI574:AI637" si="94">IF(AC574="Sin iniciar","",IF(DATEDIF(AC574,AH574+1-AM574,"y")=0,"",DATEDIF(AC574,AH574+1-AM574,"y")&amp;" años ")&amp;IF(DATEDIF(AC574,AH574+1-AM574,"ym")=0,"",DATEDIF(AC574,AH574+1-AM574,"ym")&amp;" meses ")&amp;IF(DATEDIF(AC574,AH574+1-AM574,"md")=0,"",DATEDIF(AC574,AH574+1-AM574,"md")&amp;" días."))</f>
        <v xml:space="preserve">6 meses </v>
      </c>
      <c r="AJ574" s="61" t="str">
        <f t="shared" si="88"/>
        <v>Término Ok</v>
      </c>
      <c r="AK574" s="57"/>
      <c r="AL574" s="57"/>
      <c r="AM574" s="56"/>
      <c r="AN574" s="61"/>
    </row>
    <row r="575" spans="1:40">
      <c r="A575" s="56">
        <v>2024</v>
      </c>
      <c r="B575" s="56" t="str">
        <f t="shared" si="93"/>
        <v>534-2024</v>
      </c>
      <c r="C575" s="56">
        <v>113714</v>
      </c>
      <c r="D575" s="56" t="s">
        <v>57</v>
      </c>
      <c r="E575" s="57" t="s">
        <v>6809</v>
      </c>
      <c r="F575" s="57" t="s">
        <v>6810</v>
      </c>
      <c r="G575" s="63" t="s">
        <v>5602</v>
      </c>
      <c r="H575" s="57" t="s">
        <v>1168</v>
      </c>
      <c r="I575" s="57" t="s">
        <v>1169</v>
      </c>
      <c r="J575" s="61"/>
      <c r="K575" s="61"/>
      <c r="L575" s="67" t="s">
        <v>6811</v>
      </c>
      <c r="M575" s="56">
        <v>1978</v>
      </c>
      <c r="N575" s="157">
        <v>29792000</v>
      </c>
      <c r="O575" s="64">
        <v>13902933</v>
      </c>
      <c r="P575" s="64">
        <v>0</v>
      </c>
      <c r="Q575" s="157">
        <f t="shared" si="92"/>
        <v>43694933</v>
      </c>
      <c r="R575" s="64">
        <v>7448000</v>
      </c>
      <c r="S575" s="64"/>
      <c r="T575" s="64"/>
      <c r="U575" s="56">
        <v>1</v>
      </c>
      <c r="V575" s="60" t="s">
        <v>1171</v>
      </c>
      <c r="W575" s="57" t="str">
        <f ca="1">IF(AB575="","En elaboración",IF(AC575="Sin iniciar","Suscrito",IF(AK575="Suspendido",AK575,IF(ISNUMBER(AN575),"Liquidado",IF(ISNUMBER(J575),"Cedido",IF(AN575="No aplica","Terminado (no se liquida)",IF(AJ575="Terminación anticipada",AJ575,IF(AND(AJ575="Terminación anticipada",I575&lt;&gt;"Otro",AN575=""),"Terminado en proceso de liquidación",IF(AND(TODAY()&gt;AH575,I575="Otro",AN575=""),"Terminado en proceso de liquidación",IF(AND(TODAY()&gt;AH575,I575="Orden de compra"),"Terminado (Orden de compra)",IF(TODAY()&gt;AH575,"Terminado (no se liquida)",IF(TODAY()&lt;=AH575,"En ejecución","En elaboración"))))))))))))</f>
        <v>Terminado (no se liquida)</v>
      </c>
      <c r="X575" s="57" t="s">
        <v>6812</v>
      </c>
      <c r="Y575" s="57" t="s">
        <v>6813</v>
      </c>
      <c r="Z575" s="77" t="s">
        <v>6814</v>
      </c>
      <c r="AA575" s="57" t="s">
        <v>5645</v>
      </c>
      <c r="AB575" s="61">
        <v>45541</v>
      </c>
      <c r="AC575" s="61">
        <v>45544</v>
      </c>
      <c r="AD575" s="61">
        <v>45657</v>
      </c>
      <c r="AE575" s="61" t="str">
        <f t="shared" si="87"/>
        <v>3 meses 23 días.</v>
      </c>
      <c r="AF575" s="61">
        <v>45720</v>
      </c>
      <c r="AG575" s="61" t="str">
        <f t="shared" si="86"/>
        <v>2 meses 1 días.</v>
      </c>
      <c r="AH575" s="61">
        <v>45720</v>
      </c>
      <c r="AI575" s="61" t="str">
        <f t="shared" si="94"/>
        <v>5 meses 24 días.</v>
      </c>
      <c r="AJ575" s="61" t="str">
        <f t="shared" si="88"/>
        <v>Término Ok</v>
      </c>
      <c r="AK575" s="57"/>
      <c r="AL575" s="57"/>
      <c r="AM575" s="56"/>
      <c r="AN575" s="61"/>
    </row>
    <row r="576" spans="1:40">
      <c r="A576" s="56">
        <v>2024</v>
      </c>
      <c r="B576" s="56" t="str">
        <f t="shared" si="93"/>
        <v>535-2024</v>
      </c>
      <c r="C576" s="56">
        <v>115754</v>
      </c>
      <c r="D576" s="56" t="s">
        <v>57</v>
      </c>
      <c r="E576" s="57" t="s">
        <v>6815</v>
      </c>
      <c r="F576" s="57" t="s">
        <v>6816</v>
      </c>
      <c r="G576" s="63" t="s">
        <v>5602</v>
      </c>
      <c r="H576" s="57" t="s">
        <v>1168</v>
      </c>
      <c r="I576" s="57" t="s">
        <v>1211</v>
      </c>
      <c r="J576" s="61">
        <v>45603</v>
      </c>
      <c r="K576" s="119" t="s">
        <v>6817</v>
      </c>
      <c r="L576" t="s">
        <v>5241</v>
      </c>
      <c r="M576" s="56">
        <v>1966</v>
      </c>
      <c r="N576" s="157">
        <v>16377000</v>
      </c>
      <c r="O576" s="64">
        <v>0</v>
      </c>
      <c r="P576" s="64">
        <v>0</v>
      </c>
      <c r="Q576" s="157">
        <f t="shared" si="92"/>
        <v>16377000</v>
      </c>
      <c r="R576" s="64">
        <v>5459000</v>
      </c>
      <c r="S576" s="64"/>
      <c r="T576" s="64"/>
      <c r="U576" s="56">
        <v>1</v>
      </c>
      <c r="V576" s="60" t="s">
        <v>1171</v>
      </c>
      <c r="W576" s="57" t="str">
        <f ca="1">IF(AB576="","En elaboración",IF(AC576="Sin iniciar","Suscrito",IF(AK576="Suspendido",AK576,IF(ISNUMBER(AN576),"Liquidado",IF(ISNUMBER(J576),"Cedido",IF(AN576="No aplica","Terminado (no se liquida)",IF(AJ576="Terminación anticipada",AJ576,IF(AND(AJ576="Terminación anticipada",I576&lt;&gt;"Otro",AN576=""),"Terminado en proceso de liquidación",IF(AND(TODAY()&gt;AH576,I576="Otro",AN576=""),"Terminado en proceso de liquidación",IF(AND(TODAY()&gt;AH576,I576="Orden de compra"),"Terminado (Orden de compra)",IF(TODAY()&gt;AH576,"Terminado (no se liquida)",IF(TODAY()&lt;=AH576,"En ejecución","En elaboración"))))))))))))</f>
        <v>Cedido</v>
      </c>
      <c r="X576" s="57" t="s">
        <v>6818</v>
      </c>
      <c r="Y576" s="57" t="s">
        <v>6819</v>
      </c>
      <c r="Z576" s="77" t="s">
        <v>6820</v>
      </c>
      <c r="AA576" s="57" t="s">
        <v>6821</v>
      </c>
      <c r="AB576" s="61">
        <v>45540</v>
      </c>
      <c r="AC576" s="61">
        <v>45544</v>
      </c>
      <c r="AD576" s="61">
        <v>45602</v>
      </c>
      <c r="AE576" s="61" t="str">
        <f t="shared" si="87"/>
        <v>1 meses 29 días.</v>
      </c>
      <c r="AF576" s="61">
        <v>45629</v>
      </c>
      <c r="AG576" s="61" t="str">
        <f t="shared" si="86"/>
        <v>27 días.</v>
      </c>
      <c r="AH576" s="61">
        <v>45629</v>
      </c>
      <c r="AI576" s="61" t="str">
        <f t="shared" si="94"/>
        <v>2 meses 25 días.</v>
      </c>
      <c r="AJ576" s="61" t="str">
        <f t="shared" si="88"/>
        <v>Término Ok</v>
      </c>
      <c r="AK576" s="57"/>
      <c r="AL576" s="57"/>
      <c r="AM576" s="56"/>
      <c r="AN576" s="61"/>
    </row>
    <row r="577" spans="1:40">
      <c r="A577" s="56">
        <v>2024</v>
      </c>
      <c r="B577" s="56" t="s">
        <v>6822</v>
      </c>
      <c r="C577" s="56">
        <v>115754</v>
      </c>
      <c r="D577" s="56" t="s">
        <v>57</v>
      </c>
      <c r="E577" s="57" t="s">
        <v>6815</v>
      </c>
      <c r="F577" s="57" t="s">
        <v>6816</v>
      </c>
      <c r="G577" s="63" t="s">
        <v>5602</v>
      </c>
      <c r="H577" s="57" t="s">
        <v>1168</v>
      </c>
      <c r="I577" s="57" t="s">
        <v>1211</v>
      </c>
      <c r="J577" s="61"/>
      <c r="K577" s="61"/>
      <c r="L577" s="67" t="s">
        <v>1928</v>
      </c>
      <c r="M577" s="56">
        <v>1966</v>
      </c>
      <c r="N577" s="157">
        <v>16377000</v>
      </c>
      <c r="O577" s="64">
        <v>7642600</v>
      </c>
      <c r="P577" s="64">
        <v>0</v>
      </c>
      <c r="Q577" s="157">
        <f t="shared" si="92"/>
        <v>24019600</v>
      </c>
      <c r="R577" s="64">
        <v>5459000</v>
      </c>
      <c r="S577" s="64"/>
      <c r="T577" s="64"/>
      <c r="U577" s="56">
        <v>1</v>
      </c>
      <c r="V577" s="60" t="s">
        <v>1171</v>
      </c>
      <c r="W577" s="57" t="str">
        <f ca="1">IF(AB577="","En elaboración",IF(AC577="Sin iniciar","Suscrito",IF(AK577="Suspendido",AK577,IF(ISNUMBER(AN577),"Liquidado",IF(ISNUMBER(J577),"Cedido",IF(AN577="No aplica","Terminado (no se liquida)",IF(AJ577="Terminación anticipada",AJ577,IF(AND(AJ577="Terminación anticipada",I577&lt;&gt;"Otro",AN577=""),"Terminado en proceso de liquidación",IF(AND(TODAY()&gt;AH577,I577="Otro",AN577=""),"Terminado en proceso de liquidación",IF(AND(TODAY()&gt;AH577,I577="Orden de compra"),"Terminado (Orden de compra)",IF(TODAY()&gt;AH577,"Terminado (no se liquida)",IF(TODAY()&lt;=AH577,"En ejecución","En elaboración"))))))))))))</f>
        <v>Terminado (no se liquida)</v>
      </c>
      <c r="X577" s="57" t="s">
        <v>6823</v>
      </c>
      <c r="Y577" s="57" t="s">
        <v>6819</v>
      </c>
      <c r="Z577" s="77" t="s">
        <v>6820</v>
      </c>
      <c r="AA577" s="57" t="s">
        <v>6821</v>
      </c>
      <c r="AB577" s="61">
        <v>45540</v>
      </c>
      <c r="AC577" s="61">
        <v>45603</v>
      </c>
      <c r="AD577" s="61">
        <v>45634</v>
      </c>
      <c r="AE577" s="61" t="str">
        <f t="shared" si="87"/>
        <v>1 meses 2 días.</v>
      </c>
      <c r="AF577" s="61">
        <v>45677</v>
      </c>
      <c r="AG577" s="61" t="str">
        <f t="shared" si="86"/>
        <v>1 meses 12 días.</v>
      </c>
      <c r="AH577" s="61">
        <v>45677</v>
      </c>
      <c r="AI577" s="61" t="str">
        <f t="shared" si="94"/>
        <v>2 meses 14 días.</v>
      </c>
      <c r="AJ577" s="61" t="str">
        <f t="shared" si="88"/>
        <v>Término Ok</v>
      </c>
      <c r="AK577" s="57"/>
      <c r="AL577" s="57"/>
      <c r="AM577" s="56"/>
      <c r="AN577" s="61"/>
    </row>
    <row r="578" spans="1:40">
      <c r="A578" s="56">
        <v>2024</v>
      </c>
      <c r="B578" s="56" t="str">
        <f t="shared" ref="B578:B600" si="95">LEFT(E578,8)</f>
        <v>536-2024</v>
      </c>
      <c r="C578" s="56">
        <v>115746</v>
      </c>
      <c r="D578" s="56" t="s">
        <v>57</v>
      </c>
      <c r="E578" s="57" t="s">
        <v>6824</v>
      </c>
      <c r="F578" s="57" t="s">
        <v>6825</v>
      </c>
      <c r="G578" s="63" t="s">
        <v>5602</v>
      </c>
      <c r="H578" s="57" t="s">
        <v>1168</v>
      </c>
      <c r="I578" s="57" t="s">
        <v>1211</v>
      </c>
      <c r="J578" s="61"/>
      <c r="K578" s="61"/>
      <c r="L578" s="67" t="s">
        <v>6826</v>
      </c>
      <c r="M578" s="56">
        <v>1978</v>
      </c>
      <c r="N578" s="157">
        <v>17464000</v>
      </c>
      <c r="O578" s="64">
        <v>8440933</v>
      </c>
      <c r="P578" s="64">
        <v>0</v>
      </c>
      <c r="Q578" s="157">
        <f t="shared" si="92"/>
        <v>25904933</v>
      </c>
      <c r="R578" s="64">
        <v>4366000</v>
      </c>
      <c r="S578" s="64"/>
      <c r="T578" s="64"/>
      <c r="U578" s="56">
        <v>3</v>
      </c>
      <c r="V578" s="60" t="s">
        <v>1171</v>
      </c>
      <c r="W578" s="57" t="str">
        <f ca="1">IF(AB578="","En elaboración",IF(AC578="Sin iniciar","Suscrito",IF(AK578="Suspendido",AK578,IF(ISNUMBER(AN578),"Liquidado",IF(ISNUMBER(J578),"Cedido",IF(AN578="No aplica","Terminado (no se liquida)",IF(AJ578="Terminación anticipada",AJ578,IF(AND(AJ578="Terminación anticipada",I578&lt;&gt;"Otro",AN578=""),"Terminado en proceso de liquidación",IF(AND(TODAY()&gt;AH578,I578="Otro",AN578=""),"Terminado en proceso de liquidación",IF(AND(TODAY()&gt;AH578,I578="Orden de compra"),"Terminado (Orden de compra)",IF(TODAY()&gt;AH578,"Terminado (no se liquida)",IF(TODAY()&lt;=AH578,"En ejecución","En elaboración"))))))))))))</f>
        <v>Terminado (no se liquida)</v>
      </c>
      <c r="X578" s="57" t="s">
        <v>6827</v>
      </c>
      <c r="Y578" s="57" t="s">
        <v>6828</v>
      </c>
      <c r="Z578" s="77" t="s">
        <v>6829</v>
      </c>
      <c r="AA578" s="57" t="s">
        <v>5879</v>
      </c>
      <c r="AB578" s="61">
        <v>45540</v>
      </c>
      <c r="AC578" s="61">
        <v>45541</v>
      </c>
      <c r="AD578" s="61">
        <v>45657</v>
      </c>
      <c r="AE578" s="61" t="str">
        <f t="shared" si="87"/>
        <v>3 meses 26 días.</v>
      </c>
      <c r="AF578" s="61">
        <v>45719</v>
      </c>
      <c r="AG578" s="61" t="str">
        <f t="shared" si="86"/>
        <v xml:space="preserve">2 meses </v>
      </c>
      <c r="AH578" s="61">
        <v>45719</v>
      </c>
      <c r="AI578" s="61" t="str">
        <f t="shared" si="94"/>
        <v>5 meses 26 días.</v>
      </c>
      <c r="AJ578" s="61" t="str">
        <f t="shared" si="88"/>
        <v>Término Ok</v>
      </c>
      <c r="AK578" s="57"/>
      <c r="AL578" s="57"/>
      <c r="AM578" s="56"/>
      <c r="AN578" s="61"/>
    </row>
    <row r="579" spans="1:40">
      <c r="A579" s="56">
        <v>2024</v>
      </c>
      <c r="B579" s="56" t="str">
        <f t="shared" si="95"/>
        <v>537-2024</v>
      </c>
      <c r="C579" s="127">
        <v>115206</v>
      </c>
      <c r="D579" s="56" t="s">
        <v>57</v>
      </c>
      <c r="E579" s="57" t="s">
        <v>6830</v>
      </c>
      <c r="F579" s="57" t="s">
        <v>6831</v>
      </c>
      <c r="G579" s="63" t="s">
        <v>5602</v>
      </c>
      <c r="H579" s="57" t="s">
        <v>1168</v>
      </c>
      <c r="I579" s="57" t="s">
        <v>1169</v>
      </c>
      <c r="J579" s="61"/>
      <c r="K579" s="61"/>
      <c r="L579" s="67" t="s">
        <v>6832</v>
      </c>
      <c r="M579" s="56">
        <v>1978</v>
      </c>
      <c r="N579" s="157">
        <v>32000000</v>
      </c>
      <c r="O579" s="64">
        <v>14666667</v>
      </c>
      <c r="P579" s="64">
        <v>0</v>
      </c>
      <c r="Q579" s="157">
        <f t="shared" si="92"/>
        <v>46666667</v>
      </c>
      <c r="R579" s="64">
        <v>8000000</v>
      </c>
      <c r="S579" s="64"/>
      <c r="T579" s="64"/>
      <c r="U579" s="56">
        <v>1</v>
      </c>
      <c r="V579" s="60" t="s">
        <v>1171</v>
      </c>
      <c r="W579" s="57" t="str">
        <f ca="1">IF(AB579="","En elaboración",IF(AC579="Sin iniciar","Suscrito",IF(AK579="Suspendido",AK579,IF(ISNUMBER(AN579),"Liquidado",IF(ISNUMBER(J579),"Cedido",IF(AN579="No aplica","Terminado (no se liquida)",IF(AJ579="Terminación anticipada",AJ579,IF(AND(AJ579="Terminación anticipada",I579&lt;&gt;"Otro",AN579=""),"Terminado en proceso de liquidación",IF(AND(TODAY()&gt;AH579,I579="Otro",AN579=""),"Terminado en proceso de liquidación",IF(AND(TODAY()&gt;AH579,I579="Orden de compra"),"Terminado (Orden de compra)",IF(TODAY()&gt;AH579,"Terminado (no se liquida)",IF(TODAY()&lt;=AH579,"En ejecución","En elaboración"))))))))))))</f>
        <v>Terminado (no se liquida)</v>
      </c>
      <c r="X579" s="57" t="s">
        <v>6833</v>
      </c>
      <c r="Y579" s="57" t="s">
        <v>6834</v>
      </c>
      <c r="Z579" s="77" t="s">
        <v>6835</v>
      </c>
      <c r="AA579" s="57" t="s">
        <v>5711</v>
      </c>
      <c r="AB579" s="61">
        <v>45545</v>
      </c>
      <c r="AC579" s="61">
        <v>45547</v>
      </c>
      <c r="AD579" s="61">
        <v>45657</v>
      </c>
      <c r="AE579" s="61" t="str">
        <f t="shared" si="87"/>
        <v>3 meses 20 días.</v>
      </c>
      <c r="AF579" s="61">
        <v>45722</v>
      </c>
      <c r="AG579" s="61" t="str">
        <f t="shared" si="86"/>
        <v>2 meses 3 días.</v>
      </c>
      <c r="AH579" s="61">
        <v>45722</v>
      </c>
      <c r="AI579" s="61" t="str">
        <f t="shared" si="94"/>
        <v>5 meses 23 días.</v>
      </c>
      <c r="AJ579" s="61" t="str">
        <f t="shared" si="88"/>
        <v>Término Ok</v>
      </c>
      <c r="AK579" s="57"/>
      <c r="AL579" s="57"/>
      <c r="AM579" s="56"/>
      <c r="AN579" s="61"/>
    </row>
    <row r="580" spans="1:40">
      <c r="A580" s="56">
        <v>2024</v>
      </c>
      <c r="B580" s="56" t="str">
        <f t="shared" si="95"/>
        <v>538-2024</v>
      </c>
      <c r="C580" s="56">
        <v>116146</v>
      </c>
      <c r="D580" s="56" t="s">
        <v>57</v>
      </c>
      <c r="E580" s="57" t="s">
        <v>6836</v>
      </c>
      <c r="F580" s="57" t="s">
        <v>6837</v>
      </c>
      <c r="G580" s="63" t="s">
        <v>5602</v>
      </c>
      <c r="H580" s="57" t="s">
        <v>1168</v>
      </c>
      <c r="I580" s="57" t="s">
        <v>1169</v>
      </c>
      <c r="J580" s="61"/>
      <c r="K580" s="61"/>
      <c r="L580" s="67" t="s">
        <v>6838</v>
      </c>
      <c r="M580" s="56">
        <v>1978</v>
      </c>
      <c r="N580" s="157">
        <v>40000000</v>
      </c>
      <c r="O580" s="64">
        <v>18666666</v>
      </c>
      <c r="P580" s="64">
        <v>0</v>
      </c>
      <c r="Q580" s="157">
        <f t="shared" si="92"/>
        <v>58666666</v>
      </c>
      <c r="R580" s="64">
        <v>10000000</v>
      </c>
      <c r="S580" s="64"/>
      <c r="T580" s="64"/>
      <c r="U580" s="56">
        <v>5</v>
      </c>
      <c r="V580" s="60" t="s">
        <v>1171</v>
      </c>
      <c r="W580" s="57" t="str">
        <f ca="1">IF(AB580="","En elaboración",IF(AC580="Sin iniciar","Suscrito",IF(AK580="Suspendido",AK580,IF(ISNUMBER(AN580),"Liquidado",IF(ISNUMBER(J580),"Cedido",IF(AN580="No aplica","Terminado (no se liquida)",IF(AJ580="Terminación anticipada",AJ580,IF(AND(AJ580="Terminación anticipada",I580&lt;&gt;"Otro",AN580=""),"Terminado en proceso de liquidación",IF(AND(TODAY()&gt;AH580,I580="Otro",AN580=""),"Terminado en proceso de liquidación",IF(AND(TODAY()&gt;AH580,I580="Orden de compra"),"Terminado (Orden de compra)",IF(TODAY()&gt;AH580,"Terminado (no se liquida)",IF(TODAY()&lt;=AH580,"En ejecución","En elaboración"))))))))))))</f>
        <v>Terminado (no se liquida)</v>
      </c>
      <c r="X580" s="57" t="s">
        <v>6839</v>
      </c>
      <c r="Y580" s="57" t="s">
        <v>6840</v>
      </c>
      <c r="Z580" s="77" t="s">
        <v>6841</v>
      </c>
      <c r="AA580" s="57" t="s">
        <v>5666</v>
      </c>
      <c r="AB580" s="61">
        <v>45540</v>
      </c>
      <c r="AC580" s="61">
        <v>45544</v>
      </c>
      <c r="AD580" s="61">
        <v>45657</v>
      </c>
      <c r="AE580" s="61" t="str">
        <f t="shared" si="87"/>
        <v>3 meses 23 días.</v>
      </c>
      <c r="AF580" s="61">
        <v>45720</v>
      </c>
      <c r="AG580" s="61" t="str">
        <f t="shared" si="86"/>
        <v>2 meses 1 días.</v>
      </c>
      <c r="AH580" s="61">
        <v>45720</v>
      </c>
      <c r="AI580" s="61" t="str">
        <f t="shared" si="94"/>
        <v>5 meses 24 días.</v>
      </c>
      <c r="AJ580" s="61" t="str">
        <f t="shared" si="88"/>
        <v>Término Ok</v>
      </c>
      <c r="AK580" s="57"/>
      <c r="AL580" s="57"/>
      <c r="AM580" s="56"/>
      <c r="AN580" s="61"/>
    </row>
    <row r="581" spans="1:40">
      <c r="A581" s="56">
        <v>2024</v>
      </c>
      <c r="B581" s="56" t="str">
        <f t="shared" si="95"/>
        <v>539-2024</v>
      </c>
      <c r="C581" s="56">
        <v>115712</v>
      </c>
      <c r="D581" s="56" t="s">
        <v>57</v>
      </c>
      <c r="E581" s="57" t="s">
        <v>6842</v>
      </c>
      <c r="F581" s="57" t="s">
        <v>6843</v>
      </c>
      <c r="G581" s="63" t="s">
        <v>5602</v>
      </c>
      <c r="H581" s="57" t="s">
        <v>1168</v>
      </c>
      <c r="I581" s="57" t="s">
        <v>1211</v>
      </c>
      <c r="J581" s="61"/>
      <c r="K581" s="61"/>
      <c r="L581" s="67" t="s">
        <v>2636</v>
      </c>
      <c r="M581" s="56">
        <v>2032</v>
      </c>
      <c r="N581" s="157">
        <v>11200000</v>
      </c>
      <c r="O581" s="64">
        <v>4480000</v>
      </c>
      <c r="P581" s="64">
        <v>0</v>
      </c>
      <c r="Q581" s="157">
        <f t="shared" si="92"/>
        <v>15680000</v>
      </c>
      <c r="R581" s="64">
        <v>2800000</v>
      </c>
      <c r="S581" s="64"/>
      <c r="T581" s="64"/>
      <c r="U581" s="56">
        <v>5</v>
      </c>
      <c r="V581" s="60" t="s">
        <v>1171</v>
      </c>
      <c r="W581" s="57" t="str">
        <f ca="1">IF(AB581="","En elaboración",IF(AC581="Sin iniciar","Suscrito",IF(AK581="Suspendido",AK581,IF(ISNUMBER(AN581),"Liquidado",IF(ISNUMBER(J581),"Cedido",IF(AN581="No aplica","Terminado (no se liquida)",IF(AJ581="Terminación anticipada",AJ581,IF(AND(AJ581="Terminación anticipada",I581&lt;&gt;"Otro",AN581=""),"Terminado en proceso de liquidación",IF(AND(TODAY()&gt;AH581,I581="Otro",AN581=""),"Terminado en proceso de liquidación",IF(AND(TODAY()&gt;AH581,I581="Orden de compra"),"Terminado (Orden de compra)",IF(TODAY()&gt;AH581,"Terminado (no se liquida)",IF(TODAY()&lt;=AH581,"En ejecución","En elaboración"))))))))))))</f>
        <v>Terminado (no se liquida)</v>
      </c>
      <c r="X581" s="57" t="s">
        <v>6844</v>
      </c>
      <c r="Y581" s="57" t="s">
        <v>2404</v>
      </c>
      <c r="Z581" s="57" t="s">
        <v>6845</v>
      </c>
      <c r="AA581" s="57" t="s">
        <v>5762</v>
      </c>
      <c r="AB581" s="61">
        <v>45557</v>
      </c>
      <c r="AC581" s="61">
        <v>45561</v>
      </c>
      <c r="AD581" s="61">
        <v>45657</v>
      </c>
      <c r="AE581" s="61" t="str">
        <f t="shared" si="87"/>
        <v>3 meses 6 días.</v>
      </c>
      <c r="AF581" s="61">
        <v>45731</v>
      </c>
      <c r="AG581" s="61" t="str">
        <f t="shared" si="86"/>
        <v>2 meses 12 días.</v>
      </c>
      <c r="AH581" s="61">
        <v>45731</v>
      </c>
      <c r="AI581" s="61" t="str">
        <f t="shared" si="94"/>
        <v>5 meses 18 días.</v>
      </c>
      <c r="AJ581" s="61" t="str">
        <f t="shared" si="88"/>
        <v>Término Ok</v>
      </c>
      <c r="AK581" s="57"/>
      <c r="AL581" s="57"/>
      <c r="AM581" s="56"/>
      <c r="AN581" s="61"/>
    </row>
    <row r="582" spans="1:40">
      <c r="A582" s="56">
        <v>2024</v>
      </c>
      <c r="B582" s="56" t="str">
        <f t="shared" si="95"/>
        <v>540-2024</v>
      </c>
      <c r="C582" s="56">
        <v>115240</v>
      </c>
      <c r="D582" s="56" t="s">
        <v>57</v>
      </c>
      <c r="E582" s="57" t="s">
        <v>6846</v>
      </c>
      <c r="F582" s="57" t="s">
        <v>6847</v>
      </c>
      <c r="G582" s="63" t="s">
        <v>5602</v>
      </c>
      <c r="H582" s="57" t="s">
        <v>1168</v>
      </c>
      <c r="I582" s="57" t="s">
        <v>1211</v>
      </c>
      <c r="J582" s="61"/>
      <c r="K582" s="61"/>
      <c r="L582" s="67" t="s">
        <v>6848</v>
      </c>
      <c r="M582" s="56">
        <v>1978</v>
      </c>
      <c r="N582" s="157">
        <v>11532000</v>
      </c>
      <c r="O582" s="64">
        <v>2883000</v>
      </c>
      <c r="P582" s="64">
        <v>0</v>
      </c>
      <c r="Q582" s="157">
        <f t="shared" si="92"/>
        <v>14415000</v>
      </c>
      <c r="R582" s="64">
        <v>2883000</v>
      </c>
      <c r="S582" s="64"/>
      <c r="T582" s="64"/>
      <c r="U582" s="56">
        <v>1</v>
      </c>
      <c r="V582" s="60" t="s">
        <v>1171</v>
      </c>
      <c r="W582" s="57" t="str">
        <f ca="1">IF(AB582="","En elaboración",IF(AC582="Sin iniciar","Suscrito",IF(AK582="Suspendido",AK582,IF(ISNUMBER(AN582),"Liquidado",IF(ISNUMBER(J582),"Cedido",IF(AN582="No aplica","Terminado (no se liquida)",IF(AJ582="Terminación anticipada",AJ582,IF(AND(AJ582="Terminación anticipada",I582&lt;&gt;"Otro",AN582=""),"Terminado en proceso de liquidación",IF(AND(TODAY()&gt;AH582,I582="Otro",AN582=""),"Terminado en proceso de liquidación",IF(AND(TODAY()&gt;AH582,I582="Orden de compra"),"Terminado (Orden de compra)",IF(TODAY()&gt;AH582,"Terminado (no se liquida)",IF(TODAY()&lt;=AH582,"En ejecución","En elaboración"))))))))))))</f>
        <v>Terminado (no se liquida)</v>
      </c>
      <c r="X582" s="57" t="s">
        <v>6849</v>
      </c>
      <c r="Y582" s="57" t="s">
        <v>5266</v>
      </c>
      <c r="Z582" s="77" t="s">
        <v>6850</v>
      </c>
      <c r="AA582" s="57" t="s">
        <v>1932</v>
      </c>
      <c r="AB582" s="61">
        <v>45547</v>
      </c>
      <c r="AC582" s="61">
        <v>45552</v>
      </c>
      <c r="AD582" s="61">
        <v>45657</v>
      </c>
      <c r="AE582" s="61" t="str">
        <f t="shared" si="87"/>
        <v>3 meses 15 días.</v>
      </c>
      <c r="AF582" s="61">
        <v>45726</v>
      </c>
      <c r="AG582" s="61" t="str">
        <f t="shared" si="86"/>
        <v>2 meses 7 días.</v>
      </c>
      <c r="AH582" s="61">
        <v>45726</v>
      </c>
      <c r="AI582" s="61" t="str">
        <f t="shared" si="94"/>
        <v>5 meses 22 días.</v>
      </c>
      <c r="AJ582" s="61" t="str">
        <f t="shared" si="88"/>
        <v>Término Ok</v>
      </c>
      <c r="AK582" s="57"/>
      <c r="AL582" s="57"/>
      <c r="AM582" s="56"/>
      <c r="AN582" s="61"/>
    </row>
    <row r="583" spans="1:40">
      <c r="A583" s="56">
        <v>2024</v>
      </c>
      <c r="B583" s="56" t="str">
        <f t="shared" si="95"/>
        <v>541-2024</v>
      </c>
      <c r="C583" s="56">
        <v>115240</v>
      </c>
      <c r="D583" s="56" t="s">
        <v>57</v>
      </c>
      <c r="E583" s="57" t="s">
        <v>6851</v>
      </c>
      <c r="F583" s="57" t="s">
        <v>6852</v>
      </c>
      <c r="G583" s="63" t="s">
        <v>5602</v>
      </c>
      <c r="H583" s="57" t="s">
        <v>1168</v>
      </c>
      <c r="I583" s="57" t="s">
        <v>1211</v>
      </c>
      <c r="J583" s="61"/>
      <c r="K583" s="61"/>
      <c r="L583" s="67" t="s">
        <v>3958</v>
      </c>
      <c r="M583" s="56">
        <v>1978</v>
      </c>
      <c r="N583" s="157">
        <v>11532000</v>
      </c>
      <c r="O583" s="64">
        <v>5189400</v>
      </c>
      <c r="P583" s="64">
        <v>0</v>
      </c>
      <c r="Q583" s="157">
        <f t="shared" si="92"/>
        <v>16721400</v>
      </c>
      <c r="R583" s="64">
        <v>2883000</v>
      </c>
      <c r="S583" s="64"/>
      <c r="T583" s="64"/>
      <c r="U583" s="56">
        <v>1</v>
      </c>
      <c r="V583" s="60" t="s">
        <v>1171</v>
      </c>
      <c r="W583" s="57" t="str">
        <f ca="1">IF(AB583="","En elaboración",IF(AC583="Sin iniciar","Suscrito",IF(AK583="Suspendido",AK583,IF(ISNUMBER(AN583),"Liquidado",IF(ISNUMBER(J583),"Cedido",IF(AN583="No aplica","Terminado (no se liquida)",IF(AJ583="Terminación anticipada",AJ583,IF(AND(AJ583="Terminación anticipada",I583&lt;&gt;"Otro",AN583=""),"Terminado en proceso de liquidación",IF(AND(TODAY()&gt;AH583,I583="Otro",AN583=""),"Terminado en proceso de liquidación",IF(AND(TODAY()&gt;AH583,I583="Orden de compra"),"Terminado (Orden de compra)",IF(TODAY()&gt;AH583,"Terminado (no se liquida)",IF(TODAY()&lt;=AH583,"En ejecución","En elaboración"))))))))))))</f>
        <v>Terminado (no se liquida)</v>
      </c>
      <c r="X583" s="57" t="s">
        <v>6853</v>
      </c>
      <c r="Y583" s="57" t="s">
        <v>5266</v>
      </c>
      <c r="Z583" s="77" t="s">
        <v>6854</v>
      </c>
      <c r="AA583" s="57" t="s">
        <v>1932</v>
      </c>
      <c r="AB583" s="61">
        <v>45547</v>
      </c>
      <c r="AC583" s="61">
        <v>45548</v>
      </c>
      <c r="AD583" s="61">
        <v>45657</v>
      </c>
      <c r="AE583" s="61" t="str">
        <f t="shared" si="87"/>
        <v>3 meses 19 días.</v>
      </c>
      <c r="AF583" s="61">
        <v>45724</v>
      </c>
      <c r="AG583" s="61" t="str">
        <f t="shared" ref="AG583:AG646" si="96">IF(AD583="Sin iniciar","",IF(DATEDIF(AD583,AF583-AM583,"y")=0,"",DATEDIF(AD583,AF583-AM583,"y")&amp;" años ")&amp;IF(DATEDIF(AD583,AF583-AM583,"ym")=0,"",DATEDIF(AD583,AF583-AM583,"ym")&amp;" meses ")&amp;IF(DATEDIF(AD583,AF583-AM583,"md")=0,"",DATEDIF(AD583,AF583-AM583,"md")&amp;" días."))</f>
        <v>2 meses 5 días.</v>
      </c>
      <c r="AH583" s="61">
        <v>45724</v>
      </c>
      <c r="AI583" s="61" t="str">
        <f t="shared" si="94"/>
        <v>5 meses 24 días.</v>
      </c>
      <c r="AJ583" s="61" t="str">
        <f t="shared" si="88"/>
        <v>Término Ok</v>
      </c>
      <c r="AK583" s="57"/>
      <c r="AL583" s="57"/>
      <c r="AM583" s="56"/>
      <c r="AN583" s="61"/>
    </row>
    <row r="584" spans="1:40">
      <c r="A584" s="56">
        <v>2024</v>
      </c>
      <c r="B584" s="56" t="str">
        <f t="shared" si="95"/>
        <v>543-2024</v>
      </c>
      <c r="C584" s="127">
        <v>114811</v>
      </c>
      <c r="D584" s="56" t="s">
        <v>57</v>
      </c>
      <c r="E584" s="57" t="s">
        <v>6855</v>
      </c>
      <c r="F584" s="57" t="s">
        <v>6856</v>
      </c>
      <c r="G584" s="63" t="s">
        <v>5602</v>
      </c>
      <c r="H584" s="57" t="s">
        <v>1168</v>
      </c>
      <c r="I584" s="57" t="s">
        <v>1169</v>
      </c>
      <c r="J584" s="61"/>
      <c r="K584" s="61"/>
      <c r="L584" s="67" t="s">
        <v>6857</v>
      </c>
      <c r="M584" s="56">
        <v>1978</v>
      </c>
      <c r="N584" s="157">
        <v>21836000</v>
      </c>
      <c r="O584" s="64">
        <v>10008167</v>
      </c>
      <c r="P584" s="64">
        <v>0</v>
      </c>
      <c r="Q584" s="157">
        <f t="shared" si="92"/>
        <v>31844167</v>
      </c>
      <c r="R584" s="64">
        <v>5459000</v>
      </c>
      <c r="S584" s="64"/>
      <c r="T584" s="64"/>
      <c r="U584" s="56">
        <v>1</v>
      </c>
      <c r="V584" s="60" t="s">
        <v>1171</v>
      </c>
      <c r="W584" s="57" t="str">
        <f ca="1">IF(AB584="","En elaboración",IF(AC584="Sin iniciar","Suscrito",IF(AK584="Suspendido",AK584,IF(ISNUMBER(AN584),"Liquidado",IF(ISNUMBER(J584),"Cedido",IF(AN584="No aplica","Terminado (no se liquida)",IF(AJ584="Terminación anticipada",AJ584,IF(AND(AJ584="Terminación anticipada",I584&lt;&gt;"Otro",AN584=""),"Terminado en proceso de liquidación",IF(AND(TODAY()&gt;AH584,I584="Otro",AN584=""),"Terminado en proceso de liquidación",IF(AND(TODAY()&gt;AH584,I584="Orden de compra"),"Terminado (Orden de compra)",IF(TODAY()&gt;AH584,"Terminado (no se liquida)",IF(TODAY()&lt;=AH584,"En ejecución","En elaboración"))))))))))))</f>
        <v>Terminado (no se liquida)</v>
      </c>
      <c r="X584" s="57" t="s">
        <v>6858</v>
      </c>
      <c r="Y584" s="57" t="s">
        <v>5250</v>
      </c>
      <c r="Z584" s="77" t="s">
        <v>6859</v>
      </c>
      <c r="AA584" s="57" t="s">
        <v>5694</v>
      </c>
      <c r="AB584" s="61">
        <v>45541</v>
      </c>
      <c r="AC584" s="61">
        <v>45546</v>
      </c>
      <c r="AD584" s="61">
        <v>45657</v>
      </c>
      <c r="AE584" s="61" t="str">
        <f t="shared" si="87"/>
        <v>3 meses 21 días.</v>
      </c>
      <c r="AF584" s="61">
        <v>45721</v>
      </c>
      <c r="AG584" s="61" t="str">
        <f t="shared" si="96"/>
        <v>2 meses 2 días.</v>
      </c>
      <c r="AH584" s="61">
        <v>45721</v>
      </c>
      <c r="AI584" s="61" t="str">
        <f t="shared" si="94"/>
        <v>5 meses 23 días.</v>
      </c>
      <c r="AJ584" s="61" t="str">
        <f t="shared" si="88"/>
        <v>Término Ok</v>
      </c>
      <c r="AK584" s="57"/>
      <c r="AL584" s="57"/>
      <c r="AM584" s="56"/>
      <c r="AN584" s="61"/>
    </row>
    <row r="585" spans="1:40">
      <c r="A585" s="56">
        <v>2024</v>
      </c>
      <c r="B585" s="56" t="str">
        <f t="shared" si="95"/>
        <v>544-2024</v>
      </c>
      <c r="C585" s="56">
        <v>116133</v>
      </c>
      <c r="D585" s="56" t="s">
        <v>57</v>
      </c>
      <c r="E585" s="57" t="s">
        <v>6860</v>
      </c>
      <c r="F585" s="57" t="s">
        <v>6861</v>
      </c>
      <c r="G585" s="63" t="s">
        <v>5602</v>
      </c>
      <c r="H585" s="57" t="s">
        <v>1168</v>
      </c>
      <c r="I585" s="57" t="s">
        <v>1169</v>
      </c>
      <c r="J585" s="61"/>
      <c r="K585" s="61"/>
      <c r="L585" s="67" t="s">
        <v>6862</v>
      </c>
      <c r="M585" s="56">
        <v>1978</v>
      </c>
      <c r="N585" s="157">
        <v>29792000</v>
      </c>
      <c r="O585" s="64">
        <v>13406400</v>
      </c>
      <c r="P585" s="64">
        <v>0</v>
      </c>
      <c r="Q585" s="157">
        <f t="shared" si="92"/>
        <v>43198400</v>
      </c>
      <c r="R585" s="64">
        <v>7448000</v>
      </c>
      <c r="S585" s="64"/>
      <c r="T585" s="64"/>
      <c r="U585" s="56">
        <v>1</v>
      </c>
      <c r="V585" s="60" t="s">
        <v>1171</v>
      </c>
      <c r="W585" s="57" t="str">
        <f ca="1">IF(AB585="","En elaboración",IF(AC585="Sin iniciar","Suscrito",IF(AK585="Suspendido",AK585,IF(ISNUMBER(AN585),"Liquidado",IF(ISNUMBER(J585),"Cedido",IF(AN585="No aplica","Terminado (no se liquida)",IF(AJ585="Terminación anticipada",AJ585,IF(AND(AJ585="Terminación anticipada",I585&lt;&gt;"Otro",AN585=""),"Terminado en proceso de liquidación",IF(AND(TODAY()&gt;AH585,I585="Otro",AN585=""),"Terminado en proceso de liquidación",IF(AND(TODAY()&gt;AH585,I585="Orden de compra"),"Terminado (Orden de compra)",IF(TODAY()&gt;AH585,"Terminado (no se liquida)",IF(TODAY()&lt;=AH585,"En ejecución","En elaboración"))))))))))))</f>
        <v>Terminado (no se liquida)</v>
      </c>
      <c r="X585" s="57" t="s">
        <v>6863</v>
      </c>
      <c r="Y585" s="57" t="s">
        <v>6323</v>
      </c>
      <c r="Z585" s="77" t="s">
        <v>6864</v>
      </c>
      <c r="AA585" s="57" t="s">
        <v>5688</v>
      </c>
      <c r="AB585" s="61">
        <v>45546</v>
      </c>
      <c r="AC585" s="61">
        <v>45549</v>
      </c>
      <c r="AD585" s="61">
        <v>45657</v>
      </c>
      <c r="AE585" s="61" t="str">
        <f t="shared" si="87"/>
        <v>3 meses 18 días.</v>
      </c>
      <c r="AF585" s="61">
        <v>45723</v>
      </c>
      <c r="AG585" s="61" t="str">
        <f t="shared" si="96"/>
        <v>2 meses 4 días.</v>
      </c>
      <c r="AH585" s="61">
        <v>45723</v>
      </c>
      <c r="AI585" s="61" t="str">
        <f t="shared" si="94"/>
        <v>5 meses 22 días.</v>
      </c>
      <c r="AJ585" s="61" t="str">
        <f t="shared" si="88"/>
        <v>Término Ok</v>
      </c>
      <c r="AK585" s="57"/>
      <c r="AL585" s="57"/>
      <c r="AM585" s="56"/>
      <c r="AN585" s="61"/>
    </row>
    <row r="586" spans="1:40">
      <c r="A586" s="56">
        <v>2024</v>
      </c>
      <c r="B586" s="56" t="str">
        <f t="shared" si="95"/>
        <v>545-2024</v>
      </c>
      <c r="C586" s="56">
        <v>115712</v>
      </c>
      <c r="D586" s="56" t="s">
        <v>57</v>
      </c>
      <c r="E586" s="57" t="s">
        <v>6865</v>
      </c>
      <c r="F586" s="57" t="s">
        <v>6866</v>
      </c>
      <c r="G586" s="63" t="s">
        <v>5602</v>
      </c>
      <c r="H586" s="57" t="s">
        <v>1168</v>
      </c>
      <c r="I586" s="57" t="s">
        <v>1211</v>
      </c>
      <c r="J586" s="61"/>
      <c r="K586" s="61"/>
      <c r="L586" s="67" t="s">
        <v>6867</v>
      </c>
      <c r="M586" s="56">
        <v>2032</v>
      </c>
      <c r="N586" s="157">
        <v>11200000</v>
      </c>
      <c r="O586" s="64">
        <v>5413333</v>
      </c>
      <c r="P586" s="64">
        <v>0</v>
      </c>
      <c r="Q586" s="157">
        <f t="shared" si="92"/>
        <v>16613333</v>
      </c>
      <c r="R586" s="64">
        <v>2800000</v>
      </c>
      <c r="S586" s="64"/>
      <c r="T586" s="64"/>
      <c r="U586" s="56">
        <v>5</v>
      </c>
      <c r="V586" s="60" t="s">
        <v>1171</v>
      </c>
      <c r="W586" s="57" t="str">
        <f ca="1">IF(AB586="","En elaboración",IF(AC586="Sin iniciar","Suscrito",IF(AK586="Suspendido",AK586,IF(ISNUMBER(AN586),"Liquidado",IF(ISNUMBER(J586),"Cedido",IF(AN586="No aplica","Terminado (no se liquida)",IF(AJ586="Terminación anticipada",AJ586,IF(AND(AJ586="Terminación anticipada",I586&lt;&gt;"Otro",AN586=""),"Terminado en proceso de liquidación",IF(AND(TODAY()&gt;AH586,I586="Otro",AN586=""),"Terminado en proceso de liquidación",IF(AND(TODAY()&gt;AH586,I586="Orden de compra"),"Terminado (Orden de compra)",IF(TODAY()&gt;AH586,"Terminado (no se liquida)",IF(TODAY()&lt;=AH586,"En ejecución","En elaboración"))))))))))))</f>
        <v>Terminado (no se liquida)</v>
      </c>
      <c r="X586" s="57" t="s">
        <v>6868</v>
      </c>
      <c r="Y586" s="57" t="s">
        <v>2404</v>
      </c>
      <c r="Z586" s="118" t="s">
        <v>6869</v>
      </c>
      <c r="AA586" s="57" t="s">
        <v>5762</v>
      </c>
      <c r="AB586" s="61">
        <v>45544</v>
      </c>
      <c r="AC586" s="61">
        <v>45546</v>
      </c>
      <c r="AD586" s="61">
        <v>45657</v>
      </c>
      <c r="AE586" s="61" t="str">
        <f t="shared" si="87"/>
        <v>3 meses 21 días.</v>
      </c>
      <c r="AF586" s="61">
        <v>45723</v>
      </c>
      <c r="AG586" s="61" t="str">
        <f t="shared" si="96"/>
        <v>2 meses 4 días.</v>
      </c>
      <c r="AH586" s="61">
        <v>45723</v>
      </c>
      <c r="AI586" s="61" t="str">
        <f t="shared" si="94"/>
        <v>5 meses 25 días.</v>
      </c>
      <c r="AJ586" s="61" t="str">
        <f t="shared" si="88"/>
        <v>Término Ok</v>
      </c>
      <c r="AK586" s="57"/>
      <c r="AL586" s="57"/>
      <c r="AM586" s="56"/>
      <c r="AN586" s="61"/>
    </row>
    <row r="587" spans="1:40">
      <c r="A587" s="56">
        <v>2024</v>
      </c>
      <c r="B587" s="56" t="str">
        <f t="shared" si="95"/>
        <v>546-2024</v>
      </c>
      <c r="C587" s="56">
        <v>115712</v>
      </c>
      <c r="D587" s="56" t="s">
        <v>57</v>
      </c>
      <c r="E587" s="57" t="s">
        <v>6871</v>
      </c>
      <c r="F587" s="57" t="s">
        <v>6872</v>
      </c>
      <c r="G587" s="63" t="s">
        <v>5602</v>
      </c>
      <c r="H587" s="57" t="s">
        <v>1168</v>
      </c>
      <c r="I587" s="57" t="s">
        <v>1211</v>
      </c>
      <c r="J587" s="61"/>
      <c r="K587" s="61"/>
      <c r="L587" s="67" t="s">
        <v>6873</v>
      </c>
      <c r="M587" s="56">
        <v>2032</v>
      </c>
      <c r="N587" s="157">
        <v>11200000</v>
      </c>
      <c r="O587" s="64">
        <v>4946667</v>
      </c>
      <c r="P587" s="64">
        <v>0</v>
      </c>
      <c r="Q587" s="157">
        <f t="shared" si="92"/>
        <v>16146667</v>
      </c>
      <c r="R587" s="64">
        <v>2800000</v>
      </c>
      <c r="S587" s="64"/>
      <c r="T587" s="64"/>
      <c r="U587" s="56">
        <v>5</v>
      </c>
      <c r="V587" s="60" t="s">
        <v>1171</v>
      </c>
      <c r="W587" s="57" t="str">
        <f ca="1">IF(AB587="","En elaboración",IF(AC587="Sin iniciar","Suscrito",IF(AK587="Suspendido",AK587,IF(ISNUMBER(AN587),"Liquidado",IF(ISNUMBER(J587),"Cedido",IF(AN587="No aplica","Terminado (no se liquida)",IF(AJ587="Terminación anticipada",AJ587,IF(AND(AJ587="Terminación anticipada",I587&lt;&gt;"Otro",AN587=""),"Terminado en proceso de liquidación",IF(AND(TODAY()&gt;AH587,I587="Otro",AN587=""),"Terminado en proceso de liquidación",IF(AND(TODAY()&gt;AH587,I587="Orden de compra"),"Terminado (Orden de compra)",IF(TODAY()&gt;AH587,"Terminado (no se liquida)",IF(TODAY()&lt;=AH587,"En ejecución","En elaboración"))))))))))))</f>
        <v>Terminado (no se liquida)</v>
      </c>
      <c r="X587" s="57" t="s">
        <v>6874</v>
      </c>
      <c r="Y587" s="57" t="s">
        <v>2404</v>
      </c>
      <c r="Z587" s="77" t="s">
        <v>6875</v>
      </c>
      <c r="AA587" s="57" t="s">
        <v>5762</v>
      </c>
      <c r="AB587" s="61">
        <v>45547</v>
      </c>
      <c r="AC587" s="61">
        <v>45551</v>
      </c>
      <c r="AD587" s="61">
        <v>45657</v>
      </c>
      <c r="AE587" s="61" t="str">
        <f t="shared" si="87"/>
        <v>3 meses 16 días.</v>
      </c>
      <c r="AF587" s="61">
        <v>45724</v>
      </c>
      <c r="AG587" s="61" t="str">
        <f t="shared" si="96"/>
        <v>2 meses 5 días.</v>
      </c>
      <c r="AH587" s="61">
        <v>45724</v>
      </c>
      <c r="AI587" s="61" t="str">
        <f t="shared" si="94"/>
        <v>5 meses 21 días.</v>
      </c>
      <c r="AJ587" s="61" t="str">
        <f t="shared" si="88"/>
        <v>Término Ok</v>
      </c>
      <c r="AK587" s="57"/>
      <c r="AL587" s="57"/>
      <c r="AM587" s="56"/>
      <c r="AN587" s="61"/>
    </row>
    <row r="588" spans="1:40">
      <c r="A588" s="56">
        <v>2024</v>
      </c>
      <c r="B588" s="56" t="str">
        <f t="shared" si="95"/>
        <v>547-2024</v>
      </c>
      <c r="C588" s="56">
        <v>114927</v>
      </c>
      <c r="D588" s="56" t="s">
        <v>57</v>
      </c>
      <c r="E588" s="57" t="s">
        <v>6876</v>
      </c>
      <c r="F588" s="57" t="s">
        <v>6877</v>
      </c>
      <c r="G588" s="63" t="s">
        <v>5602</v>
      </c>
      <c r="H588" s="57" t="s">
        <v>1168</v>
      </c>
      <c r="I588" s="57" t="s">
        <v>1211</v>
      </c>
      <c r="J588" s="61"/>
      <c r="K588" s="61"/>
      <c r="L588" s="67" t="s">
        <v>6878</v>
      </c>
      <c r="M588" s="56">
        <v>1979</v>
      </c>
      <c r="N588" s="157">
        <v>21836000</v>
      </c>
      <c r="O588" s="64">
        <v>9826200</v>
      </c>
      <c r="P588" s="64">
        <v>0</v>
      </c>
      <c r="Q588" s="157">
        <f t="shared" si="92"/>
        <v>31662200</v>
      </c>
      <c r="R588" s="64">
        <v>5459000</v>
      </c>
      <c r="S588" s="64"/>
      <c r="T588" s="64"/>
      <c r="U588" s="56">
        <v>1</v>
      </c>
      <c r="V588" s="60" t="s">
        <v>1171</v>
      </c>
      <c r="W588" s="57" t="str">
        <f ca="1">IF(AB588="","En elaboración",IF(AC588="Sin iniciar","Suscrito",IF(AK588="Suspendido",AK588,IF(ISNUMBER(AN588),"Liquidado",IF(ISNUMBER(J588),"Cedido",IF(AN588="No aplica","Terminado (no se liquida)",IF(AJ588="Terminación anticipada",AJ588,IF(AND(AJ588="Terminación anticipada",I588&lt;&gt;"Otro",AN588=""),"Terminado en proceso de liquidación",IF(AND(TODAY()&gt;AH588,I588="Otro",AN588=""),"Terminado en proceso de liquidación",IF(AND(TODAY()&gt;AH588,I588="Orden de compra"),"Terminado (Orden de compra)",IF(TODAY()&gt;AH588,"Terminado (no se liquida)",IF(TODAY()&lt;=AH588,"En ejecución","En elaboración"))))))))))))</f>
        <v>Terminado (no se liquida)</v>
      </c>
      <c r="X588" s="57" t="s">
        <v>6879</v>
      </c>
      <c r="Y588" s="57" t="s">
        <v>5229</v>
      </c>
      <c r="Z588" s="77" t="s">
        <v>6880</v>
      </c>
      <c r="AA588" s="57" t="s">
        <v>5666</v>
      </c>
      <c r="AB588" s="61">
        <v>45547</v>
      </c>
      <c r="AC588" s="61">
        <v>45548</v>
      </c>
      <c r="AD588" s="61">
        <v>45657</v>
      </c>
      <c r="AE588" s="61" t="str">
        <f t="shared" si="87"/>
        <v>3 meses 19 días.</v>
      </c>
      <c r="AF588" s="61">
        <v>45722</v>
      </c>
      <c r="AG588" s="61" t="str">
        <f t="shared" si="96"/>
        <v>2 meses 3 días.</v>
      </c>
      <c r="AH588" s="61">
        <v>45722</v>
      </c>
      <c r="AI588" s="61" t="str">
        <f t="shared" si="94"/>
        <v>5 meses 22 días.</v>
      </c>
      <c r="AJ588" s="61" t="str">
        <f t="shared" si="88"/>
        <v>Término Ok</v>
      </c>
      <c r="AK588" s="57"/>
      <c r="AL588" s="57"/>
      <c r="AM588" s="56"/>
      <c r="AN588" s="61"/>
    </row>
    <row r="589" spans="1:40">
      <c r="A589" s="56">
        <v>2024</v>
      </c>
      <c r="B589" s="56" t="str">
        <f t="shared" si="95"/>
        <v>548-2024</v>
      </c>
      <c r="C589" s="56">
        <v>115746</v>
      </c>
      <c r="D589" s="56" t="s">
        <v>57</v>
      </c>
      <c r="E589" s="57" t="s">
        <v>6881</v>
      </c>
      <c r="F589" s="57" t="s">
        <v>6882</v>
      </c>
      <c r="G589" s="63" t="s">
        <v>5602</v>
      </c>
      <c r="H589" s="57" t="s">
        <v>1168</v>
      </c>
      <c r="I589" s="57" t="s">
        <v>1211</v>
      </c>
      <c r="J589" s="61"/>
      <c r="K589" s="61"/>
      <c r="L589" s="67" t="s">
        <v>6883</v>
      </c>
      <c r="M589" s="56">
        <v>1978</v>
      </c>
      <c r="N589" s="157">
        <v>17464000</v>
      </c>
      <c r="O589" s="64">
        <v>7944533</v>
      </c>
      <c r="P589" s="64">
        <v>0</v>
      </c>
      <c r="Q589" s="157">
        <f t="shared" si="92"/>
        <v>25408533</v>
      </c>
      <c r="R589" s="64">
        <v>4336000</v>
      </c>
      <c r="S589" s="64"/>
      <c r="T589" s="64"/>
      <c r="U589" s="56">
        <v>3</v>
      </c>
      <c r="V589" s="60" t="s">
        <v>1171</v>
      </c>
      <c r="W589" s="57" t="str">
        <f ca="1">IF(AB589="","En elaboración",IF(AC589="Sin iniciar","Suscrito",IF(AK589="Suspendido",AK589,IF(ISNUMBER(AN589),"Liquidado",IF(ISNUMBER(J589),"Cedido",IF(AN589="No aplica","Terminado (no se liquida)",IF(AJ589="Terminación anticipada",AJ589,IF(AND(AJ589="Terminación anticipada",I589&lt;&gt;"Otro",AN589=""),"Terminado en proceso de liquidación",IF(AND(TODAY()&gt;AH589,I589="Otro",AN589=""),"Terminado en proceso de liquidación",IF(AND(TODAY()&gt;AH589,I589="Orden de compra"),"Terminado (Orden de compra)",IF(TODAY()&gt;AH589,"Terminado (no se liquida)",IF(TODAY()&lt;=AH589,"En ejecución","En elaboración"))))))))))))</f>
        <v>Terminado (no se liquida)</v>
      </c>
      <c r="X589" s="57" t="s">
        <v>6884</v>
      </c>
      <c r="Y589" s="57" t="s">
        <v>6828</v>
      </c>
      <c r="Z589" s="77" t="s">
        <v>6885</v>
      </c>
      <c r="AA589" s="57" t="s">
        <v>5879</v>
      </c>
      <c r="AB589" s="61">
        <v>45546</v>
      </c>
      <c r="AC589" s="61">
        <v>45548</v>
      </c>
      <c r="AD589" s="61">
        <v>45657</v>
      </c>
      <c r="AE589" s="61" t="str">
        <f t="shared" si="87"/>
        <v>3 meses 19 días.</v>
      </c>
      <c r="AF589" s="61">
        <v>45721</v>
      </c>
      <c r="AG589" s="61" t="str">
        <f t="shared" si="96"/>
        <v>2 meses 2 días.</v>
      </c>
      <c r="AH589" s="61">
        <v>45721</v>
      </c>
      <c r="AI589" s="61" t="str">
        <f t="shared" si="94"/>
        <v>5 meses 21 días.</v>
      </c>
      <c r="AJ589" s="61" t="str">
        <f t="shared" si="88"/>
        <v>Término Ok</v>
      </c>
      <c r="AK589" s="57"/>
      <c r="AL589" s="57"/>
      <c r="AM589" s="56"/>
      <c r="AN589" s="61"/>
    </row>
    <row r="590" spans="1:40">
      <c r="A590" s="56">
        <v>2024</v>
      </c>
      <c r="B590" s="56" t="str">
        <f t="shared" si="95"/>
        <v>549-2024</v>
      </c>
      <c r="C590" s="56">
        <v>113696</v>
      </c>
      <c r="D590" s="56" t="s">
        <v>57</v>
      </c>
      <c r="E590" s="57" t="s">
        <v>6886</v>
      </c>
      <c r="F590" s="57" t="s">
        <v>6887</v>
      </c>
      <c r="G590" s="63" t="s">
        <v>5602</v>
      </c>
      <c r="H590" s="57" t="s">
        <v>1168</v>
      </c>
      <c r="I590" s="57" t="s">
        <v>1169</v>
      </c>
      <c r="J590" s="61"/>
      <c r="K590" s="61"/>
      <c r="L590" s="67" t="s">
        <v>6888</v>
      </c>
      <c r="M590" s="56">
        <v>1978</v>
      </c>
      <c r="N590" s="157">
        <v>29792000</v>
      </c>
      <c r="O590" s="64">
        <v>12661600</v>
      </c>
      <c r="P590" s="64">
        <v>0</v>
      </c>
      <c r="Q590" s="157">
        <f t="shared" si="92"/>
        <v>42453600</v>
      </c>
      <c r="R590" s="64">
        <v>7448000</v>
      </c>
      <c r="S590" s="64"/>
      <c r="T590" s="64"/>
      <c r="U590" s="56">
        <v>5</v>
      </c>
      <c r="V590" s="60" t="s">
        <v>1171</v>
      </c>
      <c r="W590" s="57" t="str">
        <f ca="1">IF(AB590="","En elaboración",IF(AC590="Sin iniciar","Suscrito",IF(AK590="Suspendido",AK590,IF(ISNUMBER(AN590),"Liquidado",IF(ISNUMBER(J590),"Cedido",IF(AN590="No aplica","Terminado (no se liquida)",IF(AJ590="Terminación anticipada",AJ590,IF(AND(AJ590="Terminación anticipada",I590&lt;&gt;"Otro",AN590=""),"Terminado en proceso de liquidación",IF(AND(TODAY()&gt;AH590,I590="Otro",AN590=""),"Terminado en proceso de liquidación",IF(AND(TODAY()&gt;AH590,I590="Orden de compra"),"Terminado (Orden de compra)",IF(TODAY()&gt;AH590,"Terminado (no se liquida)",IF(TODAY()&lt;=AH590,"En ejecución","En elaboración"))))))))))))</f>
        <v>Terminado (no se liquida)</v>
      </c>
      <c r="X590" s="57" t="s">
        <v>6889</v>
      </c>
      <c r="Y590" s="57" t="s">
        <v>5877</v>
      </c>
      <c r="Z590" s="77" t="s">
        <v>6890</v>
      </c>
      <c r="AA590" s="57" t="s">
        <v>5879</v>
      </c>
      <c r="AB590" s="61">
        <v>45551</v>
      </c>
      <c r="AC590" s="61">
        <v>45554</v>
      </c>
      <c r="AD590" s="61">
        <v>45657</v>
      </c>
      <c r="AE590" s="61" t="str">
        <f t="shared" si="87"/>
        <v>3 meses 13 días.</v>
      </c>
      <c r="AF590" s="61">
        <v>45725</v>
      </c>
      <c r="AG590" s="61" t="str">
        <f t="shared" si="96"/>
        <v>2 meses 6 días.</v>
      </c>
      <c r="AH590" s="61">
        <v>45725</v>
      </c>
      <c r="AI590" s="61" t="str">
        <f t="shared" si="94"/>
        <v>5 meses 19 días.</v>
      </c>
      <c r="AJ590" s="61" t="str">
        <f t="shared" si="88"/>
        <v>Término Ok</v>
      </c>
      <c r="AK590" s="57"/>
      <c r="AL590" s="57"/>
      <c r="AM590" s="56"/>
      <c r="AN590" s="61"/>
    </row>
    <row r="591" spans="1:40">
      <c r="A591" s="56">
        <v>2024</v>
      </c>
      <c r="B591" s="56" t="str">
        <f t="shared" si="95"/>
        <v>550-2024</v>
      </c>
      <c r="C591" s="56">
        <v>115108</v>
      </c>
      <c r="D591" s="56" t="s">
        <v>57</v>
      </c>
      <c r="E591" s="57" t="s">
        <v>6891</v>
      </c>
      <c r="F591" s="57" t="s">
        <v>6892</v>
      </c>
      <c r="G591" s="63" t="s">
        <v>5602</v>
      </c>
      <c r="H591" s="57" t="s">
        <v>1168</v>
      </c>
      <c r="I591" s="57" t="s">
        <v>1169</v>
      </c>
      <c r="J591" s="61"/>
      <c r="K591" s="61"/>
      <c r="L591" s="67" t="s">
        <v>6893</v>
      </c>
      <c r="M591" s="56">
        <v>1953</v>
      </c>
      <c r="N591" s="157">
        <v>21836000</v>
      </c>
      <c r="O591" s="64">
        <v>6186866</v>
      </c>
      <c r="P591" s="64"/>
      <c r="Q591" s="157">
        <f t="shared" si="92"/>
        <v>28022866</v>
      </c>
      <c r="R591" s="64">
        <v>5459000</v>
      </c>
      <c r="S591" s="64"/>
      <c r="T591" s="64"/>
      <c r="U591" s="56">
        <v>3</v>
      </c>
      <c r="V591" s="60" t="s">
        <v>1171</v>
      </c>
      <c r="W591" s="57" t="str">
        <f ca="1">IF(AB591="","En elaboración",IF(AC591="Sin iniciar","Suscrito",IF(AK591="Suspendido",AK591,IF(ISNUMBER(AN591),"Liquidado",IF(ISNUMBER(J591),"Cedido",IF(AN591="No aplica","Terminado (no se liquida)",IF(AJ591="Terminación anticipada",AJ591,IF(AND(AJ591="Terminación anticipada",I591&lt;&gt;"Otro",AN591=""),"Terminado en proceso de liquidación",IF(AND(TODAY()&gt;AH591,I591="Otro",AN591=""),"Terminado en proceso de liquidación",IF(AND(TODAY()&gt;AH591,I591="Orden de compra"),"Terminado (Orden de compra)",IF(TODAY()&gt;AH591,"Terminado (no se liquida)",IF(TODAY()&lt;=AH591,"En ejecución","En elaboración"))))))))))))</f>
        <v>Terminado (no se liquida)</v>
      </c>
      <c r="X591" s="57" t="s">
        <v>6894</v>
      </c>
      <c r="Y591" s="57" t="s">
        <v>2927</v>
      </c>
      <c r="Z591" s="118" t="s">
        <v>6895</v>
      </c>
      <c r="AA591" s="57" t="s">
        <v>5735</v>
      </c>
      <c r="AB591" s="61">
        <v>45554</v>
      </c>
      <c r="AC591" s="61">
        <v>45559</v>
      </c>
      <c r="AD591" s="61">
        <v>45657</v>
      </c>
      <c r="AE591" s="61" t="str">
        <f t="shared" ref="AE591:AE654" si="97">IF(AC591="Sin iniciar","",IF(DATEDIF(AC591,AD591+1,"y")=0,"",DATEDIF(AC591,AD591+1,"y")&amp;" años ")&amp;IF(DATEDIF(AC591,AD591+1,"ym")=0,"",DATEDIF(AC591,AD591+1,"ym")&amp;" meses ")&amp;IF(DATEDIF(AC591,AD591+1,"md")=0,"",DATEDIF(AC591,AD591+1,"md")&amp;" días."))</f>
        <v>3 meses 8 días.</v>
      </c>
      <c r="AF591" s="61">
        <v>45715</v>
      </c>
      <c r="AG591" s="61" t="str">
        <f t="shared" si="96"/>
        <v>1 meses 27 días.</v>
      </c>
      <c r="AH591" s="61">
        <v>45715</v>
      </c>
      <c r="AI591" s="61" t="str">
        <f t="shared" si="94"/>
        <v>5 meses 4 días.</v>
      </c>
      <c r="AJ591" s="61" t="str">
        <f t="shared" ref="AJ591:AJ654" si="98">IF(AC591="Sin iniciar",AC591,IF(AH591&lt;AF591,"Terminación Anticipada","Término Ok"))</f>
        <v>Término Ok</v>
      </c>
      <c r="AK591" s="57"/>
      <c r="AL591" s="57"/>
      <c r="AM591" s="56"/>
      <c r="AN591" s="61"/>
    </row>
    <row r="592" spans="1:40">
      <c r="A592" s="56">
        <v>2024</v>
      </c>
      <c r="B592" s="56" t="str">
        <f t="shared" si="95"/>
        <v>551-2024</v>
      </c>
      <c r="C592" s="56">
        <v>115108</v>
      </c>
      <c r="D592" s="56" t="s">
        <v>57</v>
      </c>
      <c r="E592" s="57" t="s">
        <v>6896</v>
      </c>
      <c r="F592" t="s">
        <v>6897</v>
      </c>
      <c r="G592" s="63" t="s">
        <v>5602</v>
      </c>
      <c r="H592" s="57" t="s">
        <v>1168</v>
      </c>
      <c r="I592" s="57" t="s">
        <v>1169</v>
      </c>
      <c r="J592" s="61"/>
      <c r="K592" s="61"/>
      <c r="L592" s="67" t="s">
        <v>6898</v>
      </c>
      <c r="M592" s="56">
        <v>1953</v>
      </c>
      <c r="N592" s="157">
        <v>21836000</v>
      </c>
      <c r="O592" s="64">
        <v>6550800</v>
      </c>
      <c r="P592" s="64">
        <v>0</v>
      </c>
      <c r="Q592" s="157">
        <f t="shared" si="92"/>
        <v>28386800</v>
      </c>
      <c r="R592" s="64">
        <v>5459000</v>
      </c>
      <c r="S592" s="64"/>
      <c r="T592" s="64"/>
      <c r="U592" s="56">
        <v>3</v>
      </c>
      <c r="V592" s="60" t="s">
        <v>1171</v>
      </c>
      <c r="W592" s="57" t="str">
        <f ca="1">IF(AB592="","En elaboración",IF(AC592="Sin iniciar","Suscrito",IF(AK592="Suspendido",AK592,IF(ISNUMBER(AN592),"Liquidado",IF(ISNUMBER(J592),"Cedido",IF(AN592="No aplica","Terminado (no se liquida)",IF(AJ592="Terminación anticipada",AJ592,IF(AND(AJ592="Terminación anticipada",I592&lt;&gt;"Otro",AN592=""),"Terminado en proceso de liquidación",IF(AND(TODAY()&gt;AH592,I592="Otro",AN592=""),"Terminado en proceso de liquidación",IF(AND(TODAY()&gt;AH592,I592="Orden de compra"),"Terminado (Orden de compra)",IF(TODAY()&gt;AH592,"Terminado (no se liquida)",IF(TODAY()&lt;=AH592,"En ejecución","En elaboración"))))))))))))</f>
        <v>Terminado (no se liquida)</v>
      </c>
      <c r="X592" s="57" t="s">
        <v>6899</v>
      </c>
      <c r="Y592" s="57" t="s">
        <v>2927</v>
      </c>
      <c r="Z592" s="77" t="s">
        <v>6900</v>
      </c>
      <c r="AA592" s="57" t="s">
        <v>5735</v>
      </c>
      <c r="AB592" s="61">
        <v>45552</v>
      </c>
      <c r="AC592" s="61">
        <v>45554</v>
      </c>
      <c r="AD592" s="61">
        <v>45657</v>
      </c>
      <c r="AE592" s="61" t="str">
        <f t="shared" si="97"/>
        <v>3 meses 13 días.</v>
      </c>
      <c r="AF592" s="61">
        <v>45712</v>
      </c>
      <c r="AG592" s="61" t="str">
        <f t="shared" si="96"/>
        <v>1 meses 24 días.</v>
      </c>
      <c r="AH592" s="61">
        <v>45712</v>
      </c>
      <c r="AI592" s="61" t="str">
        <f t="shared" si="94"/>
        <v>5 meses 6 días.</v>
      </c>
      <c r="AJ592" s="61" t="str">
        <f t="shared" si="98"/>
        <v>Término Ok</v>
      </c>
      <c r="AK592" s="57"/>
      <c r="AL592" s="57"/>
      <c r="AM592" s="56"/>
      <c r="AN592" s="61"/>
    </row>
    <row r="593" spans="1:40">
      <c r="A593" s="56">
        <v>2024</v>
      </c>
      <c r="B593" s="56" t="str">
        <f t="shared" si="95"/>
        <v>552-2024</v>
      </c>
      <c r="C593" s="56">
        <v>115712</v>
      </c>
      <c r="D593" s="56" t="s">
        <v>57</v>
      </c>
      <c r="E593" s="57" t="s">
        <v>6901</v>
      </c>
      <c r="F593" t="s">
        <v>6902</v>
      </c>
      <c r="G593" s="63" t="s">
        <v>5602</v>
      </c>
      <c r="H593" s="57" t="s">
        <v>1168</v>
      </c>
      <c r="I593" s="57" t="s">
        <v>1211</v>
      </c>
      <c r="J593" s="61"/>
      <c r="K593" s="61"/>
      <c r="L593" s="67" t="s">
        <v>6903</v>
      </c>
      <c r="M593" s="56">
        <v>2032</v>
      </c>
      <c r="N593" s="157">
        <v>11200000</v>
      </c>
      <c r="O593" s="64">
        <v>4946667</v>
      </c>
      <c r="P593" s="64">
        <v>0</v>
      </c>
      <c r="Q593" s="157">
        <f t="shared" si="92"/>
        <v>16146667</v>
      </c>
      <c r="R593" s="64">
        <v>2800000</v>
      </c>
      <c r="S593" s="64"/>
      <c r="T593" s="64"/>
      <c r="U593" s="56">
        <v>5</v>
      </c>
      <c r="V593" s="60" t="s">
        <v>1171</v>
      </c>
      <c r="W593" s="57" t="str">
        <f ca="1">IF(AB593="","En elaboración",IF(AC593="Sin iniciar","Suscrito",IF(AK593="Suspendido",AK593,IF(ISNUMBER(AN593),"Liquidado",IF(ISNUMBER(J593),"Cedido",IF(AN593="No aplica","Terminado (no se liquida)",IF(AJ593="Terminación anticipada",AJ593,IF(AND(AJ593="Terminación anticipada",I593&lt;&gt;"Otro",AN593=""),"Terminado en proceso de liquidación",IF(AND(TODAY()&gt;AH593,I593="Otro",AN593=""),"Terminado en proceso de liquidación",IF(AND(TODAY()&gt;AH593,I593="Orden de compra"),"Terminado (Orden de compra)",IF(TODAY()&gt;AH593,"Terminado (no se liquida)",IF(TODAY()&lt;=AH593,"En ejecución","En elaboración"))))))))))))</f>
        <v>Terminado (no se liquida)</v>
      </c>
      <c r="X593" s="57" t="s">
        <v>6904</v>
      </c>
      <c r="Y593" s="57" t="s">
        <v>2404</v>
      </c>
      <c r="Z593" s="77" t="s">
        <v>6905</v>
      </c>
      <c r="AA593" s="57" t="s">
        <v>5762</v>
      </c>
      <c r="AB593" s="61">
        <v>45547</v>
      </c>
      <c r="AC593" s="61">
        <v>45551</v>
      </c>
      <c r="AD593" s="61">
        <v>45657</v>
      </c>
      <c r="AE593" s="61" t="str">
        <f t="shared" si="97"/>
        <v>3 meses 16 días.</v>
      </c>
      <c r="AF593" s="61">
        <v>45724</v>
      </c>
      <c r="AG593" s="61" t="str">
        <f t="shared" si="96"/>
        <v>2 meses 5 días.</v>
      </c>
      <c r="AH593" s="61">
        <v>45724</v>
      </c>
      <c r="AI593" s="61" t="str">
        <f t="shared" si="94"/>
        <v>5 meses 21 días.</v>
      </c>
      <c r="AJ593" s="61" t="str">
        <f t="shared" si="98"/>
        <v>Término Ok</v>
      </c>
      <c r="AK593" s="57"/>
      <c r="AL593" s="57"/>
      <c r="AM593" s="56"/>
      <c r="AN593" s="61"/>
    </row>
    <row r="594" spans="1:40">
      <c r="A594" s="56">
        <v>2024</v>
      </c>
      <c r="B594" s="56" t="str">
        <f t="shared" si="95"/>
        <v>553-2024</v>
      </c>
      <c r="C594" s="56">
        <v>114811</v>
      </c>
      <c r="D594" s="56" t="s">
        <v>57</v>
      </c>
      <c r="E594" t="s">
        <v>6906</v>
      </c>
      <c r="F594" t="s">
        <v>6907</v>
      </c>
      <c r="G594" s="63" t="s">
        <v>5602</v>
      </c>
      <c r="H594" s="57" t="s">
        <v>1168</v>
      </c>
      <c r="I594" s="57" t="s">
        <v>1169</v>
      </c>
      <c r="J594" s="61"/>
      <c r="K594" s="61"/>
      <c r="L594" s="67" t="s">
        <v>6908</v>
      </c>
      <c r="M594" s="56">
        <v>1978</v>
      </c>
      <c r="N594" s="157">
        <v>21836000</v>
      </c>
      <c r="O594" s="64">
        <v>9280300</v>
      </c>
      <c r="P594" s="64">
        <v>0</v>
      </c>
      <c r="Q594" s="157">
        <f t="shared" si="92"/>
        <v>31116300</v>
      </c>
      <c r="R594" s="64">
        <v>5459000</v>
      </c>
      <c r="S594" s="64"/>
      <c r="T594" s="64"/>
      <c r="U594" s="56">
        <v>1</v>
      </c>
      <c r="V594" s="60" t="s">
        <v>1171</v>
      </c>
      <c r="W594" s="57" t="str">
        <f ca="1">IF(AB594="","En elaboración",IF(AC594="Sin iniciar","Suscrito",IF(AK594="Suspendido",AK594,IF(ISNUMBER(AN594),"Liquidado",IF(ISNUMBER(J594),"Cedido",IF(AN594="No aplica","Terminado (no se liquida)",IF(AJ594="Terminación anticipada",AJ594,IF(AND(AJ594="Terminación anticipada",I594&lt;&gt;"Otro",AN594=""),"Terminado en proceso de liquidación",IF(AND(TODAY()&gt;AH594,I594="Otro",AN594=""),"Terminado en proceso de liquidación",IF(AND(TODAY()&gt;AH594,I594="Orden de compra"),"Terminado (Orden de compra)",IF(TODAY()&gt;AH594,"Terminado (no se liquida)",IF(TODAY()&lt;=AH594,"En ejecución","En elaboración"))))))))))))</f>
        <v>Terminado (no se liquida)</v>
      </c>
      <c r="X594" s="57" t="s">
        <v>6909</v>
      </c>
      <c r="Y594" s="57" t="s">
        <v>4916</v>
      </c>
      <c r="Z594" s="77" t="s">
        <v>6910</v>
      </c>
      <c r="AA594" s="57" t="s">
        <v>6201</v>
      </c>
      <c r="AB594" s="61">
        <v>45548</v>
      </c>
      <c r="AC594" s="61">
        <v>45554</v>
      </c>
      <c r="AD594" s="61">
        <v>45657</v>
      </c>
      <c r="AE594" s="61" t="str">
        <f t="shared" si="97"/>
        <v>3 meses 13 días.</v>
      </c>
      <c r="AF594" s="61">
        <v>45725</v>
      </c>
      <c r="AG594" s="61" t="str">
        <f t="shared" si="96"/>
        <v>2 meses 6 días.</v>
      </c>
      <c r="AH594" s="61">
        <v>45725</v>
      </c>
      <c r="AI594" s="61" t="str">
        <f t="shared" si="94"/>
        <v>5 meses 19 días.</v>
      </c>
      <c r="AJ594" s="61" t="str">
        <f t="shared" si="98"/>
        <v>Término Ok</v>
      </c>
      <c r="AK594" s="57"/>
      <c r="AL594" s="57"/>
      <c r="AM594" s="56"/>
      <c r="AN594" s="61"/>
    </row>
    <row r="595" spans="1:40">
      <c r="A595" s="56">
        <v>2024</v>
      </c>
      <c r="B595" s="56" t="str">
        <f t="shared" si="95"/>
        <v>554-2024</v>
      </c>
      <c r="C595" s="56">
        <v>114927</v>
      </c>
      <c r="D595" s="56" t="s">
        <v>57</v>
      </c>
      <c r="E595" s="57" t="s">
        <v>6911</v>
      </c>
      <c r="F595" s="57" t="s">
        <v>6912</v>
      </c>
      <c r="G595" s="63" t="s">
        <v>5602</v>
      </c>
      <c r="H595" s="57" t="s">
        <v>1168</v>
      </c>
      <c r="I595" s="57" t="s">
        <v>1169</v>
      </c>
      <c r="J595" s="61"/>
      <c r="K595" s="61"/>
      <c r="L595" s="67" t="s">
        <v>6913</v>
      </c>
      <c r="M595" s="56">
        <v>1979</v>
      </c>
      <c r="N595" s="157">
        <v>21836000</v>
      </c>
      <c r="O595" s="64">
        <v>9280300</v>
      </c>
      <c r="P595" s="64">
        <v>0</v>
      </c>
      <c r="Q595" s="157">
        <f t="shared" si="92"/>
        <v>31116300</v>
      </c>
      <c r="R595" s="64">
        <v>5459000</v>
      </c>
      <c r="S595" s="64"/>
      <c r="T595" s="64"/>
      <c r="U595" s="56">
        <v>1</v>
      </c>
      <c r="V595" s="60" t="s">
        <v>1171</v>
      </c>
      <c r="W595" s="57" t="str">
        <f ca="1">IF(AB595="","En elaboración",IF(AC595="Sin iniciar","Suscrito",IF(AK595="Suspendido",AK595,IF(ISNUMBER(AN595),"Liquidado",IF(ISNUMBER(J595),"Cedido",IF(AN595="No aplica","Terminado (no se liquida)",IF(AJ595="Terminación anticipada",AJ595,IF(AND(AJ595="Terminación anticipada",I595&lt;&gt;"Otro",AN595=""),"Terminado en proceso de liquidación",IF(AND(TODAY()&gt;AH595,I595="Otro",AN595=""),"Terminado en proceso de liquidación",IF(AND(TODAY()&gt;AH595,I595="Orden de compra"),"Terminado (Orden de compra)",IF(TODAY()&gt;AH595,"Terminado (no se liquida)",IF(TODAY()&lt;=AH595,"En ejecución","En elaboración"))))))))))))</f>
        <v>Terminado (no se liquida)</v>
      </c>
      <c r="X595" s="57" t="s">
        <v>6914</v>
      </c>
      <c r="Y595" s="57" t="s">
        <v>5252</v>
      </c>
      <c r="Z595" s="77" t="s">
        <v>6915</v>
      </c>
      <c r="AA595" s="57" t="s">
        <v>5666</v>
      </c>
      <c r="AB595" s="61">
        <v>45551</v>
      </c>
      <c r="AC595" s="61">
        <v>45555</v>
      </c>
      <c r="AD595" s="61">
        <v>45657</v>
      </c>
      <c r="AE595" s="61" t="str">
        <f t="shared" si="97"/>
        <v>3 meses 12 días.</v>
      </c>
      <c r="AF595" s="61">
        <v>45727</v>
      </c>
      <c r="AG595" s="61" t="str">
        <f t="shared" si="96"/>
        <v>2 meses 8 días.</v>
      </c>
      <c r="AH595" s="61">
        <v>45727</v>
      </c>
      <c r="AI595" s="61" t="str">
        <f t="shared" si="94"/>
        <v>5 meses 20 días.</v>
      </c>
      <c r="AJ595" s="61" t="str">
        <f t="shared" si="98"/>
        <v>Término Ok</v>
      </c>
      <c r="AK595" s="57"/>
      <c r="AL595" s="57"/>
      <c r="AM595" s="56"/>
      <c r="AN595" s="61"/>
    </row>
    <row r="596" spans="1:40" ht="15.75">
      <c r="A596" s="56">
        <v>2024</v>
      </c>
      <c r="B596" s="56" t="str">
        <f t="shared" si="95"/>
        <v>555-2024</v>
      </c>
      <c r="C596" s="56">
        <v>114927</v>
      </c>
      <c r="D596" s="56" t="s">
        <v>57</v>
      </c>
      <c r="E596" s="57" t="s">
        <v>6916</v>
      </c>
      <c r="F596" s="57" t="s">
        <v>6917</v>
      </c>
      <c r="G596" s="63" t="s">
        <v>5602</v>
      </c>
      <c r="H596" s="57" t="s">
        <v>1168</v>
      </c>
      <c r="I596" s="57" t="s">
        <v>1169</v>
      </c>
      <c r="J596" s="61"/>
      <c r="K596" s="61"/>
      <c r="L596" s="121" t="s">
        <v>6918</v>
      </c>
      <c r="M596" s="56">
        <v>1979</v>
      </c>
      <c r="N596" s="157">
        <v>21836000</v>
      </c>
      <c r="O596" s="64">
        <v>9826200</v>
      </c>
      <c r="P596" s="64">
        <v>0</v>
      </c>
      <c r="Q596" s="157">
        <f t="shared" si="92"/>
        <v>31662200</v>
      </c>
      <c r="R596" s="64">
        <v>5459000</v>
      </c>
      <c r="S596" s="64"/>
      <c r="T596" s="64"/>
      <c r="U596" s="56">
        <v>1</v>
      </c>
      <c r="V596" s="60" t="s">
        <v>1171</v>
      </c>
      <c r="W596" s="57" t="str">
        <f ca="1">IF(AB596="","En elaboración",IF(AC596="Sin iniciar","Suscrito",IF(AK596="Suspendido",AK596,IF(ISNUMBER(AN596),"Liquidado",IF(ISNUMBER(J596),"Cedido",IF(AN596="No aplica","Terminado (no se liquida)",IF(AJ596="Terminación anticipada",AJ596,IF(AND(AJ596="Terminación anticipada",I596&lt;&gt;"Otro",AN596=""),"Terminado en proceso de liquidación",IF(AND(TODAY()&gt;AH596,I596="Otro",AN596=""),"Terminado en proceso de liquidación",IF(AND(TODAY()&gt;AH596,I596="Orden de compra"),"Terminado (Orden de compra)",IF(TODAY()&gt;AH596,"Terminado (no se liquida)",IF(TODAY()&lt;=AH596,"En ejecución","En elaboración"))))))))))))</f>
        <v>Terminado (no se liquida)</v>
      </c>
      <c r="X596" s="57" t="s">
        <v>6919</v>
      </c>
      <c r="Y596" s="57" t="s">
        <v>5187</v>
      </c>
      <c r="Z596" s="77" t="s">
        <v>6920</v>
      </c>
      <c r="AA596" s="57" t="s">
        <v>5666</v>
      </c>
      <c r="AB596" s="61">
        <v>45547</v>
      </c>
      <c r="AC596" s="61">
        <v>45548</v>
      </c>
      <c r="AD596" s="61">
        <v>45657</v>
      </c>
      <c r="AE596" s="61" t="str">
        <f t="shared" si="97"/>
        <v>3 meses 19 días.</v>
      </c>
      <c r="AF596" s="61">
        <v>45722</v>
      </c>
      <c r="AG596" s="61" t="str">
        <f t="shared" si="96"/>
        <v>2 meses 3 días.</v>
      </c>
      <c r="AH596" s="61">
        <v>45722</v>
      </c>
      <c r="AI596" s="61" t="str">
        <f t="shared" si="94"/>
        <v>5 meses 22 días.</v>
      </c>
      <c r="AJ596" s="61" t="str">
        <f t="shared" si="98"/>
        <v>Término Ok</v>
      </c>
      <c r="AK596" s="57"/>
      <c r="AL596" s="57"/>
      <c r="AM596" s="56"/>
      <c r="AN596" s="61"/>
    </row>
    <row r="597" spans="1:40">
      <c r="A597" s="56">
        <v>2024</v>
      </c>
      <c r="B597" s="56" t="str">
        <f t="shared" si="95"/>
        <v>556-2024</v>
      </c>
      <c r="C597" s="56">
        <v>113663</v>
      </c>
      <c r="D597" s="56" t="s">
        <v>57</v>
      </c>
      <c r="E597" s="57" t="s">
        <v>6921</v>
      </c>
      <c r="F597" s="57" t="s">
        <v>6922</v>
      </c>
      <c r="G597" s="63" t="s">
        <v>5602</v>
      </c>
      <c r="H597" s="57" t="s">
        <v>1168</v>
      </c>
      <c r="I597" s="57" t="s">
        <v>1211</v>
      </c>
      <c r="J597" s="61"/>
      <c r="K597" s="61"/>
      <c r="L597" s="67" t="s">
        <v>6923</v>
      </c>
      <c r="M597" s="56">
        <v>2032</v>
      </c>
      <c r="N597" s="157">
        <v>11532000</v>
      </c>
      <c r="O597" s="64">
        <v>5285500</v>
      </c>
      <c r="P597" s="64">
        <v>0</v>
      </c>
      <c r="Q597" s="157">
        <f t="shared" si="92"/>
        <v>16817500</v>
      </c>
      <c r="R597" s="64">
        <v>2883000</v>
      </c>
      <c r="S597" s="64"/>
      <c r="T597" s="64"/>
      <c r="U597" s="56">
        <v>5</v>
      </c>
      <c r="V597" s="60" t="s">
        <v>1171</v>
      </c>
      <c r="W597" s="57" t="str">
        <f ca="1">IF(AB597="","En elaboración",IF(AC597="Sin iniciar","Suscrito",IF(AK597="Suspendido",AK597,IF(ISNUMBER(AN597),"Liquidado",IF(ISNUMBER(J597),"Cedido",IF(AN597="No aplica","Terminado (no se liquida)",IF(AJ597="Terminación anticipada",AJ597,IF(AND(AJ597="Terminación anticipada",I597&lt;&gt;"Otro",AN597=""),"Terminado en proceso de liquidación",IF(AND(TODAY()&gt;AH597,I597="Otro",AN597=""),"Terminado en proceso de liquidación",IF(AND(TODAY()&gt;AH597,I597="Orden de compra"),"Terminado (Orden de compra)",IF(TODAY()&gt;AH597,"Terminado (no se liquida)",IF(TODAY()&lt;=AH597,"En ejecución","En elaboración"))))))))))))</f>
        <v>Terminado (no se liquida)</v>
      </c>
      <c r="X597" s="57" t="s">
        <v>6924</v>
      </c>
      <c r="Y597" s="57" t="s">
        <v>6414</v>
      </c>
      <c r="Z597" s="77" t="s">
        <v>6925</v>
      </c>
      <c r="AA597" s="57" t="s">
        <v>5762</v>
      </c>
      <c r="AB597" s="61">
        <v>45546</v>
      </c>
      <c r="AC597" s="61">
        <v>45547</v>
      </c>
      <c r="AD597" s="61">
        <v>45657</v>
      </c>
      <c r="AE597" s="61" t="str">
        <f t="shared" si="97"/>
        <v>3 meses 20 días.</v>
      </c>
      <c r="AF597" s="61">
        <v>45724</v>
      </c>
      <c r="AG597" s="61" t="str">
        <f t="shared" si="96"/>
        <v>2 meses 5 días.</v>
      </c>
      <c r="AH597" s="61">
        <v>45724</v>
      </c>
      <c r="AI597" s="61" t="str">
        <f t="shared" si="94"/>
        <v>5 meses 25 días.</v>
      </c>
      <c r="AJ597" s="61" t="str">
        <f t="shared" si="98"/>
        <v>Término Ok</v>
      </c>
      <c r="AK597" s="57"/>
      <c r="AL597" s="57"/>
      <c r="AM597" s="56"/>
      <c r="AN597" s="61"/>
    </row>
    <row r="598" spans="1:40">
      <c r="A598" s="56">
        <v>2024</v>
      </c>
      <c r="B598" s="56" t="str">
        <f t="shared" si="95"/>
        <v>557-2024</v>
      </c>
      <c r="C598" s="56">
        <v>116727</v>
      </c>
      <c r="D598" s="56" t="s">
        <v>57</v>
      </c>
      <c r="E598" s="57" t="s">
        <v>6926</v>
      </c>
      <c r="F598" s="57" t="s">
        <v>6927</v>
      </c>
      <c r="G598" s="63" t="s">
        <v>5602</v>
      </c>
      <c r="H598" s="57" t="s">
        <v>1168</v>
      </c>
      <c r="I598" s="57" t="s">
        <v>1211</v>
      </c>
      <c r="J598" s="61"/>
      <c r="K598" s="61"/>
      <c r="L598" s="67" t="s">
        <v>3845</v>
      </c>
      <c r="M598" s="56">
        <v>1978</v>
      </c>
      <c r="N598" s="157">
        <v>19052000</v>
      </c>
      <c r="O598" s="64">
        <v>8255866</v>
      </c>
      <c r="P598" s="64">
        <v>0</v>
      </c>
      <c r="Q598" s="157">
        <f t="shared" si="92"/>
        <v>27307866</v>
      </c>
      <c r="R598" s="64">
        <v>4763000</v>
      </c>
      <c r="S598" s="64"/>
      <c r="T598" s="64"/>
      <c r="U598" s="56">
        <v>1</v>
      </c>
      <c r="V598" s="60" t="s">
        <v>1171</v>
      </c>
      <c r="W598" s="57" t="str">
        <f ca="1">IF(AB598="","En elaboración",IF(AC598="Sin iniciar","Suscrito",IF(AK598="Suspendido",AK598,IF(ISNUMBER(AN598),"Liquidado",IF(ISNUMBER(J598),"Cedido",IF(AN598="No aplica","Terminado (no se liquida)",IF(AJ598="Terminación anticipada",AJ598,IF(AND(AJ598="Terminación anticipada",I598&lt;&gt;"Otro",AN598=""),"Terminado en proceso de liquidación",IF(AND(TODAY()&gt;AH598,I598="Otro",AN598=""),"Terminado en proceso de liquidación",IF(AND(TODAY()&gt;AH598,I598="Orden de compra"),"Terminado (Orden de compra)",IF(TODAY()&gt;AH598,"Terminado (no se liquida)",IF(TODAY()&lt;=AH598,"En ejecución","En elaboración"))))))))))))</f>
        <v>Terminado (no se liquida)</v>
      </c>
      <c r="X598" s="57" t="s">
        <v>6928</v>
      </c>
      <c r="Y598" s="57" t="s">
        <v>6929</v>
      </c>
      <c r="Z598" s="77" t="s">
        <v>6930</v>
      </c>
      <c r="AA598" s="57" t="s">
        <v>6201</v>
      </c>
      <c r="AB598" s="61">
        <v>45548</v>
      </c>
      <c r="AC598" s="61">
        <v>45552</v>
      </c>
      <c r="AD598" s="61">
        <v>45657</v>
      </c>
      <c r="AE598" s="61" t="str">
        <f t="shared" si="97"/>
        <v>3 meses 15 días.</v>
      </c>
      <c r="AF598" s="61">
        <v>45724</v>
      </c>
      <c r="AG598" s="61" t="str">
        <f t="shared" si="96"/>
        <v>2 meses 5 días.</v>
      </c>
      <c r="AH598" s="61">
        <v>45724</v>
      </c>
      <c r="AI598" s="61" t="str">
        <f t="shared" si="94"/>
        <v>5 meses 20 días.</v>
      </c>
      <c r="AJ598" s="61" t="str">
        <f t="shared" si="98"/>
        <v>Término Ok</v>
      </c>
      <c r="AK598" s="57"/>
      <c r="AL598" s="57"/>
      <c r="AM598" s="56"/>
      <c r="AN598" s="61"/>
    </row>
    <row r="599" spans="1:40">
      <c r="A599" s="56">
        <v>2024</v>
      </c>
      <c r="B599" s="56" t="str">
        <f t="shared" si="95"/>
        <v>558-2024</v>
      </c>
      <c r="C599" s="56">
        <v>115712</v>
      </c>
      <c r="D599" s="56" t="s">
        <v>57</v>
      </c>
      <c r="E599" s="57" t="s">
        <v>6931</v>
      </c>
      <c r="F599" s="57" t="s">
        <v>6932</v>
      </c>
      <c r="G599" s="63" t="s">
        <v>5602</v>
      </c>
      <c r="H599" s="57" t="s">
        <v>1168</v>
      </c>
      <c r="I599" s="57" t="s">
        <v>1211</v>
      </c>
      <c r="J599" s="61"/>
      <c r="K599" s="61"/>
      <c r="L599" s="67" t="s">
        <v>6933</v>
      </c>
      <c r="M599" s="56">
        <v>2032</v>
      </c>
      <c r="N599" s="157">
        <v>11200000</v>
      </c>
      <c r="O599" s="64">
        <v>0</v>
      </c>
      <c r="P599" s="64">
        <v>0</v>
      </c>
      <c r="Q599" s="157">
        <f t="shared" si="92"/>
        <v>11200000</v>
      </c>
      <c r="R599" s="64">
        <v>2800000</v>
      </c>
      <c r="S599" s="64"/>
      <c r="T599" s="64"/>
      <c r="U599" s="56">
        <v>5</v>
      </c>
      <c r="V599" s="60" t="s">
        <v>1171</v>
      </c>
      <c r="W599" s="57" t="str">
        <f ca="1">IF(AB599="","En elaboración",IF(AC599="Sin iniciar","Suscrito",IF(AK599="Suspendido",AK599,IF(ISNUMBER(AN599),"Liquidado",IF(ISNUMBER(J599),"Cedido",IF(AN599="No aplica","Terminado (no se liquida)",IF(AJ599="Terminación anticipada",AJ599,IF(AND(AJ599="Terminación anticipada",I599&lt;&gt;"Otro",AN599=""),"Terminado en proceso de liquidación",IF(AND(TODAY()&gt;AH599,I599="Otro",AN599=""),"Terminado en proceso de liquidación",IF(AND(TODAY()&gt;AH599,I599="Orden de compra"),"Terminado (Orden de compra)",IF(TODAY()&gt;AH599,"Terminado (no se liquida)",IF(TODAY()&lt;=AH599,"En ejecución","En elaboración"))))))))))))</f>
        <v>Terminado (no se liquida)</v>
      </c>
      <c r="X599" s="57"/>
      <c r="Y599" s="57" t="s">
        <v>4277</v>
      </c>
      <c r="Z599" s="77" t="s">
        <v>6934</v>
      </c>
      <c r="AA599" s="57" t="s">
        <v>5762</v>
      </c>
      <c r="AB599" s="61">
        <v>45548</v>
      </c>
      <c r="AC599" s="61">
        <v>45551</v>
      </c>
      <c r="AD599" s="61">
        <v>45657</v>
      </c>
      <c r="AE599" s="61" t="str">
        <f t="shared" si="97"/>
        <v>3 meses 16 días.</v>
      </c>
      <c r="AF599" s="61">
        <v>45657</v>
      </c>
      <c r="AG599" s="61" t="str">
        <f t="shared" si="96"/>
        <v/>
      </c>
      <c r="AH599" s="61">
        <v>45657</v>
      </c>
      <c r="AI599" s="61" t="str">
        <f t="shared" si="94"/>
        <v>3 meses 16 días.</v>
      </c>
      <c r="AJ599" s="61" t="str">
        <f t="shared" si="98"/>
        <v>Término Ok</v>
      </c>
      <c r="AK599" s="57"/>
      <c r="AL599" s="57"/>
      <c r="AM599" s="56"/>
      <c r="AN599" s="61"/>
    </row>
    <row r="600" spans="1:40">
      <c r="A600" s="56">
        <v>2024</v>
      </c>
      <c r="B600" s="56" t="str">
        <f t="shared" si="95"/>
        <v>559-2024</v>
      </c>
      <c r="C600" s="56">
        <v>115712</v>
      </c>
      <c r="D600" s="56" t="s">
        <v>57</v>
      </c>
      <c r="E600" s="57" t="s">
        <v>6935</v>
      </c>
      <c r="F600" s="57" t="s">
        <v>6936</v>
      </c>
      <c r="G600" s="63" t="s">
        <v>5602</v>
      </c>
      <c r="H600" s="57" t="s">
        <v>1168</v>
      </c>
      <c r="I600" s="57" t="s">
        <v>1211</v>
      </c>
      <c r="J600" s="61">
        <v>45666</v>
      </c>
      <c r="K600" s="64">
        <v>6066666</v>
      </c>
      <c r="L600" s="67" t="s">
        <v>6937</v>
      </c>
      <c r="M600" s="56">
        <v>2032</v>
      </c>
      <c r="N600" s="157">
        <v>11200000</v>
      </c>
      <c r="O600" s="64">
        <v>0</v>
      </c>
      <c r="P600" s="64">
        <v>0</v>
      </c>
      <c r="Q600" s="157">
        <f t="shared" si="92"/>
        <v>11200000</v>
      </c>
      <c r="R600" s="64">
        <v>2800000</v>
      </c>
      <c r="S600" s="64"/>
      <c r="T600" s="64"/>
      <c r="U600" s="56">
        <v>5</v>
      </c>
      <c r="V600" s="60" t="s">
        <v>1171</v>
      </c>
      <c r="W600" s="57" t="str">
        <f ca="1">IF(AB600="","En elaboración",IF(AC600="Sin iniciar","Suscrito",IF(AK600="Suspendido",AK600,IF(ISNUMBER(AN600),"Liquidado",IF(ISNUMBER(J600),"Cedido",IF(AN600="No aplica","Terminado (no se liquida)",IF(AJ600="Terminación anticipada",AJ600,IF(AND(AJ600="Terminación anticipada",I600&lt;&gt;"Otro",AN600=""),"Terminado en proceso de liquidación",IF(AND(TODAY()&gt;AH600,I600="Otro",AN600=""),"Terminado en proceso de liquidación",IF(AND(TODAY()&gt;AH600,I600="Orden de compra"),"Terminado (Orden de compra)",IF(TODAY()&gt;AH600,"Terminado (no se liquida)",IF(TODAY()&lt;=AH600,"En ejecución","En elaboración"))))))))))))</f>
        <v>Cedido</v>
      </c>
      <c r="X600" s="57" t="s">
        <v>6938</v>
      </c>
      <c r="Y600" s="57" t="s">
        <v>2823</v>
      </c>
      <c r="Z600" s="77" t="s">
        <v>6939</v>
      </c>
      <c r="AA600" s="57" t="s">
        <v>5762</v>
      </c>
      <c r="AB600" s="61">
        <v>45556</v>
      </c>
      <c r="AC600" s="61">
        <v>45561</v>
      </c>
      <c r="AD600" s="61">
        <v>45665</v>
      </c>
      <c r="AE600" s="61" t="str">
        <f t="shared" si="97"/>
        <v>3 meses 14 días.</v>
      </c>
      <c r="AF600" s="61">
        <v>45657</v>
      </c>
      <c r="AG600" s="61" t="e">
        <f t="shared" si="96"/>
        <v>#NUM!</v>
      </c>
      <c r="AH600" s="61">
        <v>45657</v>
      </c>
      <c r="AI600" s="61" t="str">
        <f t="shared" si="94"/>
        <v>3 meses 6 días.</v>
      </c>
      <c r="AJ600" s="61" t="str">
        <f t="shared" si="98"/>
        <v>Término Ok</v>
      </c>
      <c r="AK600" s="57"/>
      <c r="AL600" s="57"/>
      <c r="AM600" s="56"/>
      <c r="AN600" s="61"/>
    </row>
    <row r="601" spans="1:40">
      <c r="A601" s="56">
        <v>2024</v>
      </c>
      <c r="B601" s="56" t="s">
        <v>6940</v>
      </c>
      <c r="C601" s="56">
        <v>115712</v>
      </c>
      <c r="D601" s="56" t="s">
        <v>57</v>
      </c>
      <c r="E601" s="57" t="s">
        <v>6935</v>
      </c>
      <c r="F601" t="s">
        <v>6936</v>
      </c>
      <c r="G601" s="63" t="s">
        <v>5602</v>
      </c>
      <c r="H601" s="57" t="s">
        <v>1168</v>
      </c>
      <c r="I601" s="57" t="s">
        <v>1211</v>
      </c>
      <c r="J601" s="61"/>
      <c r="K601" s="61"/>
      <c r="L601" s="67" t="s">
        <v>6941</v>
      </c>
      <c r="M601" s="56">
        <v>2032</v>
      </c>
      <c r="N601" s="157">
        <v>11200000</v>
      </c>
      <c r="O601" s="64">
        <v>4480000</v>
      </c>
      <c r="P601" s="64">
        <v>0</v>
      </c>
      <c r="Q601" s="157">
        <f t="shared" si="92"/>
        <v>15680000</v>
      </c>
      <c r="R601" s="64">
        <v>2800000</v>
      </c>
      <c r="S601" s="64"/>
      <c r="T601" s="64"/>
      <c r="U601" s="56">
        <v>5</v>
      </c>
      <c r="V601" s="60" t="s">
        <v>1171</v>
      </c>
      <c r="W601" s="57" t="str">
        <f ca="1">IF(AB601="","En elaboración",IF(AC601="Sin iniciar","Suscrito",IF(AK601="Suspendido",AK601,IF(ISNUMBER(AN601),"Liquidado",IF(ISNUMBER(J601),"Cedido",IF(AN601="No aplica","Terminado (no se liquida)",IF(AJ601="Terminación anticipada",AJ601,IF(AND(AJ601="Terminación anticipada",I601&lt;&gt;"Otro",AN601=""),"Terminado en proceso de liquidación",IF(AND(TODAY()&gt;AH601,I601="Otro",AN601=""),"Terminado en proceso de liquidación",IF(AND(TODAY()&gt;AH601,I601="Orden de compra"),"Terminado (Orden de compra)",IF(TODAY()&gt;AH601,"Terminado (no se liquida)",IF(TODAY()&lt;=AH601,"En ejecución","En elaboración"))))))))))))</f>
        <v>Terminado (no se liquida)</v>
      </c>
      <c r="X601" s="57" t="s">
        <v>6942</v>
      </c>
      <c r="Y601" s="57" t="s">
        <v>2823</v>
      </c>
      <c r="Z601" s="77" t="s">
        <v>6939</v>
      </c>
      <c r="AA601" s="57" t="s">
        <v>5762</v>
      </c>
      <c r="AB601" s="61">
        <v>45556</v>
      </c>
      <c r="AC601" s="61">
        <v>45666</v>
      </c>
      <c r="AD601" s="61">
        <v>45657</v>
      </c>
      <c r="AE601" s="61" t="e">
        <f t="shared" si="97"/>
        <v>#NUM!</v>
      </c>
      <c r="AF601" s="61">
        <v>45729</v>
      </c>
      <c r="AG601" s="61" t="str">
        <f t="shared" si="96"/>
        <v>2 meses 10 días.</v>
      </c>
      <c r="AH601" s="61">
        <v>45729</v>
      </c>
      <c r="AI601" s="61" t="str">
        <f t="shared" si="94"/>
        <v>2 meses 5 días.</v>
      </c>
      <c r="AJ601" s="61" t="str">
        <f t="shared" si="98"/>
        <v>Término Ok</v>
      </c>
      <c r="AK601" s="57"/>
      <c r="AL601" s="57"/>
      <c r="AM601" s="56"/>
      <c r="AN601" s="61"/>
    </row>
    <row r="602" spans="1:40">
      <c r="A602" s="56">
        <v>2024</v>
      </c>
      <c r="B602" s="56" t="str">
        <f>LEFT(E602,8)</f>
        <v>560-2024</v>
      </c>
      <c r="C602" s="56">
        <v>114808</v>
      </c>
      <c r="D602" s="56" t="s">
        <v>57</v>
      </c>
      <c r="E602" s="57" t="s">
        <v>6943</v>
      </c>
      <c r="F602" s="57" t="s">
        <v>6944</v>
      </c>
      <c r="G602" s="63" t="s">
        <v>5602</v>
      </c>
      <c r="H602" s="57" t="s">
        <v>1168</v>
      </c>
      <c r="I602" s="57" t="s">
        <v>1169</v>
      </c>
      <c r="J602" s="61"/>
      <c r="K602" s="61"/>
      <c r="L602" s="67" t="s">
        <v>6945</v>
      </c>
      <c r="M602" s="56">
        <v>1978</v>
      </c>
      <c r="N602" s="157">
        <v>29792000</v>
      </c>
      <c r="O602" s="64">
        <v>0</v>
      </c>
      <c r="P602" s="64">
        <v>0</v>
      </c>
      <c r="Q602" s="157">
        <f t="shared" si="92"/>
        <v>29792000</v>
      </c>
      <c r="R602" s="64">
        <v>7448000</v>
      </c>
      <c r="S602" s="64"/>
      <c r="T602" s="64"/>
      <c r="U602" s="56">
        <v>1</v>
      </c>
      <c r="V602" s="60" t="s">
        <v>1171</v>
      </c>
      <c r="W602" s="57" t="str">
        <f ca="1">IF(AB602="","En elaboración",IF(AC602="Sin iniciar","Suscrito",IF(AK602="Suspendido",AK602,IF(ISNUMBER(AN602),"Liquidado",IF(ISNUMBER(J602),"Cedido",IF(AN602="No aplica","Terminado (no se liquida)",IF(AJ602="Terminación anticipada",AJ602,IF(AND(AJ602="Terminación anticipada",I602&lt;&gt;"Otro",AN602=""),"Terminado en proceso de liquidación",IF(AND(TODAY()&gt;AH602,I602="Otro",AN602=""),"Terminado en proceso de liquidación",IF(AND(TODAY()&gt;AH602,I602="Orden de compra"),"Terminado (Orden de compra)",IF(TODAY()&gt;AH602,"Terminado (no se liquida)",IF(TODAY()&lt;=AH602,"En ejecución","En elaboración"))))))))))))</f>
        <v>Terminado (no se liquida)</v>
      </c>
      <c r="X602" s="57" t="s">
        <v>6946</v>
      </c>
      <c r="Y602" s="57" t="s">
        <v>4995</v>
      </c>
      <c r="Z602" s="77" t="s">
        <v>6947</v>
      </c>
      <c r="AA602" s="57" t="s">
        <v>6201</v>
      </c>
      <c r="AB602" s="61">
        <v>45547</v>
      </c>
      <c r="AC602" s="61">
        <v>45551</v>
      </c>
      <c r="AD602" s="61">
        <v>45657</v>
      </c>
      <c r="AE602" s="61" t="str">
        <f t="shared" si="97"/>
        <v>3 meses 16 días.</v>
      </c>
      <c r="AF602" s="61">
        <v>45657</v>
      </c>
      <c r="AG602" s="61" t="str">
        <f t="shared" si="96"/>
        <v/>
      </c>
      <c r="AH602" s="61">
        <v>45672</v>
      </c>
      <c r="AI602" s="61" t="str">
        <f t="shared" si="94"/>
        <v xml:space="preserve">4 meses </v>
      </c>
      <c r="AJ602" s="61" t="str">
        <f t="shared" si="98"/>
        <v>Término Ok</v>
      </c>
      <c r="AK602" s="57"/>
      <c r="AL602" s="57"/>
      <c r="AM602" s="56"/>
      <c r="AN602" s="61"/>
    </row>
    <row r="603" spans="1:40">
      <c r="A603" s="56">
        <v>2024</v>
      </c>
      <c r="B603" s="56" t="str">
        <f>LEFT(E603,8)</f>
        <v>561-2024</v>
      </c>
      <c r="C603" s="56">
        <v>113336</v>
      </c>
      <c r="D603" s="56" t="s">
        <v>57</v>
      </c>
      <c r="E603" s="57" t="s">
        <v>6948</v>
      </c>
      <c r="F603" s="57" t="s">
        <v>6949</v>
      </c>
      <c r="G603" s="63" t="s">
        <v>5602</v>
      </c>
      <c r="H603" s="57" t="s">
        <v>1168</v>
      </c>
      <c r="I603" s="57" t="s">
        <v>1169</v>
      </c>
      <c r="J603" s="61"/>
      <c r="K603" s="61"/>
      <c r="L603" s="67" t="s">
        <v>6950</v>
      </c>
      <c r="M603" s="56">
        <v>1978</v>
      </c>
      <c r="N603" s="157">
        <v>40000000</v>
      </c>
      <c r="O603" s="64">
        <v>17000000</v>
      </c>
      <c r="P603" s="64">
        <v>0</v>
      </c>
      <c r="Q603" s="157">
        <f t="shared" si="92"/>
        <v>57000000</v>
      </c>
      <c r="R603" s="64">
        <v>10000000</v>
      </c>
      <c r="S603" s="64"/>
      <c r="T603" s="64"/>
      <c r="U603" s="56">
        <v>1</v>
      </c>
      <c r="V603" s="60" t="s">
        <v>1171</v>
      </c>
      <c r="W603" s="57" t="str">
        <f ca="1">IF(AB603="","En elaboración",IF(AC603="Sin iniciar","Suscrito",IF(AK603="Suspendido",AK603,IF(ISNUMBER(AN603),"Liquidado",IF(ISNUMBER(J603),"Cedido",IF(AN603="No aplica","Terminado (no se liquida)",IF(AJ603="Terminación anticipada",AJ603,IF(AND(AJ603="Terminación anticipada",I603&lt;&gt;"Otro",AN603=""),"Terminado en proceso de liquidación",IF(AND(TODAY()&gt;AH603,I603="Otro",AN603=""),"Terminado en proceso de liquidación",IF(AND(TODAY()&gt;AH603,I603="Orden de compra"),"Terminado (Orden de compra)",IF(TODAY()&gt;AH603,"Terminado (no se liquida)",IF(TODAY()&lt;=AH603,"En ejecución","En elaboración"))))))))))))</f>
        <v>Terminado (no se liquida)</v>
      </c>
      <c r="X603" s="57" t="s">
        <v>6951</v>
      </c>
      <c r="Y603" s="57" t="s">
        <v>6952</v>
      </c>
      <c r="Z603" s="77" t="s">
        <v>6953</v>
      </c>
      <c r="AA603" s="57" t="s">
        <v>5688</v>
      </c>
      <c r="AB603" s="61">
        <v>45551</v>
      </c>
      <c r="AC603" s="61">
        <v>45554</v>
      </c>
      <c r="AD603" s="61">
        <v>45657</v>
      </c>
      <c r="AE603" s="61" t="str">
        <f t="shared" si="97"/>
        <v>3 meses 13 días.</v>
      </c>
      <c r="AF603" s="61">
        <v>45360</v>
      </c>
      <c r="AG603" s="61" t="e">
        <f t="shared" si="96"/>
        <v>#NUM!</v>
      </c>
      <c r="AH603" s="61">
        <v>45360</v>
      </c>
      <c r="AI603" s="61" t="e">
        <f t="shared" si="94"/>
        <v>#NUM!</v>
      </c>
      <c r="AJ603" s="61" t="str">
        <f t="shared" si="98"/>
        <v>Término Ok</v>
      </c>
      <c r="AK603" s="57"/>
      <c r="AL603" s="57"/>
      <c r="AM603" s="56"/>
      <c r="AN603" s="61"/>
    </row>
    <row r="604" spans="1:40">
      <c r="A604" s="56">
        <v>2024</v>
      </c>
      <c r="B604" s="56" t="str">
        <f>LEFT(E604,8)</f>
        <v>563-2024</v>
      </c>
      <c r="C604" s="56">
        <v>113663</v>
      </c>
      <c r="D604" s="56" t="s">
        <v>57</v>
      </c>
      <c r="E604" s="57" t="s">
        <v>6954</v>
      </c>
      <c r="F604" s="57" t="s">
        <v>6955</v>
      </c>
      <c r="G604" s="63" t="s">
        <v>5602</v>
      </c>
      <c r="H604" s="57" t="s">
        <v>1168</v>
      </c>
      <c r="I604" s="57" t="s">
        <v>1211</v>
      </c>
      <c r="J604" s="61">
        <v>45660</v>
      </c>
      <c r="K604" s="64">
        <v>6919200</v>
      </c>
      <c r="L604" s="67" t="s">
        <v>6956</v>
      </c>
      <c r="M604" s="56">
        <v>2032</v>
      </c>
      <c r="N604" s="157">
        <v>11532000</v>
      </c>
      <c r="O604" s="64">
        <v>0</v>
      </c>
      <c r="P604" s="64">
        <v>0</v>
      </c>
      <c r="Q604" s="157">
        <f t="shared" si="92"/>
        <v>11532000</v>
      </c>
      <c r="R604" s="64">
        <v>2883000</v>
      </c>
      <c r="S604" s="64"/>
      <c r="T604" s="64"/>
      <c r="U604" s="56">
        <v>5</v>
      </c>
      <c r="V604" s="60" t="s">
        <v>1171</v>
      </c>
      <c r="W604" s="57" t="str">
        <f ca="1">IF(AB604="","En elaboración",IF(AC604="Sin iniciar","Suscrito",IF(AK604="Suspendido",AK604,IF(ISNUMBER(AN604),"Liquidado",IF(ISNUMBER(J604),"Cedido",IF(AN604="No aplica","Terminado (no se liquida)",IF(AJ604="Terminación anticipada",AJ604,IF(AND(AJ604="Terminación anticipada",I604&lt;&gt;"Otro",AN604=""),"Terminado en proceso de liquidación",IF(AND(TODAY()&gt;AH604,I604="Otro",AN604=""),"Terminado en proceso de liquidación",IF(AND(TODAY()&gt;AH604,I604="Orden de compra"),"Terminado (Orden de compra)",IF(TODAY()&gt;AH604,"Terminado (no se liquida)",IF(TODAY()&lt;=AH604,"En ejecución","En elaboración"))))))))))))</f>
        <v>Cedido</v>
      </c>
      <c r="X604" s="57" t="s">
        <v>6957</v>
      </c>
      <c r="Y604" s="57" t="s">
        <v>2362</v>
      </c>
      <c r="Z604" s="77" t="s">
        <v>6958</v>
      </c>
      <c r="AA604" s="57" t="s">
        <v>5762</v>
      </c>
      <c r="AB604" s="61">
        <v>45548</v>
      </c>
      <c r="AC604" s="61">
        <v>45551</v>
      </c>
      <c r="AD604" s="61">
        <v>45659</v>
      </c>
      <c r="AE604" s="61" t="str">
        <f t="shared" si="97"/>
        <v>3 meses 18 días.</v>
      </c>
      <c r="AF604" s="61">
        <v>45657</v>
      </c>
      <c r="AG604" s="61" t="e">
        <f t="shared" si="96"/>
        <v>#NUM!</v>
      </c>
      <c r="AH604" s="61">
        <v>45657</v>
      </c>
      <c r="AI604" s="61" t="str">
        <f t="shared" si="94"/>
        <v xml:space="preserve">3 meses </v>
      </c>
      <c r="AJ604" s="61" t="str">
        <f t="shared" si="98"/>
        <v>Término Ok</v>
      </c>
      <c r="AK604" s="57" t="s">
        <v>405</v>
      </c>
      <c r="AL604" s="120" t="s">
        <v>6959</v>
      </c>
      <c r="AM604" s="56">
        <v>16</v>
      </c>
      <c r="AN604" s="61"/>
    </row>
    <row r="605" spans="1:40">
      <c r="A605" s="56">
        <v>2024</v>
      </c>
      <c r="B605" s="56" t="s">
        <v>6960</v>
      </c>
      <c r="C605" s="56">
        <v>113663</v>
      </c>
      <c r="D605" s="56" t="s">
        <v>57</v>
      </c>
      <c r="E605" s="57" t="s">
        <v>6954</v>
      </c>
      <c r="F605" s="57" t="s">
        <v>6955</v>
      </c>
      <c r="G605" s="63" t="s">
        <v>5602</v>
      </c>
      <c r="H605" s="57" t="s">
        <v>1168</v>
      </c>
      <c r="I605" s="57" t="s">
        <v>1211</v>
      </c>
      <c r="J605" s="61"/>
      <c r="K605" s="61"/>
      <c r="L605" s="67" t="s">
        <v>6961</v>
      </c>
      <c r="M605" s="56">
        <v>2032</v>
      </c>
      <c r="N605" s="157">
        <v>11532000</v>
      </c>
      <c r="O605" s="64">
        <v>4324500</v>
      </c>
      <c r="P605" s="64">
        <v>0</v>
      </c>
      <c r="Q605" s="157">
        <f t="shared" si="92"/>
        <v>15856500</v>
      </c>
      <c r="R605" s="64">
        <v>2883000</v>
      </c>
      <c r="S605" s="64"/>
      <c r="T605" s="64"/>
      <c r="U605" s="56">
        <v>5</v>
      </c>
      <c r="V605" s="60" t="s">
        <v>1171</v>
      </c>
      <c r="W605" s="57" t="str">
        <f ca="1">IF(AB605="","En elaboración",IF(AC605="Sin iniciar","Suscrito",IF(AK605="Suspendido",AK605,IF(ISNUMBER(AN605),"Liquidado",IF(ISNUMBER(J605),"Cedido",IF(AN605="No aplica","Terminado (no se liquida)",IF(AJ605="Terminación anticipada",AJ605,IF(AND(AJ605="Terminación anticipada",I605&lt;&gt;"Otro",AN605=""),"Terminado en proceso de liquidación",IF(AND(TODAY()&gt;AH605,I605="Otro",AN605=""),"Terminado en proceso de liquidación",IF(AND(TODAY()&gt;AH605,I605="Orden de compra"),"Terminado (Orden de compra)",IF(TODAY()&gt;AH605,"Terminado (no se liquida)",IF(TODAY()&lt;=AH605,"En ejecución","En elaboración"))))))))))))</f>
        <v>Terminado (no se liquida)</v>
      </c>
      <c r="X605" s="57" t="s">
        <v>6962</v>
      </c>
      <c r="Y605" s="57" t="s">
        <v>2362</v>
      </c>
      <c r="Z605" s="77" t="s">
        <v>6958</v>
      </c>
      <c r="AA605" s="57" t="s">
        <v>5762</v>
      </c>
      <c r="AB605" s="61">
        <v>45548</v>
      </c>
      <c r="AC605" s="61">
        <v>45660</v>
      </c>
      <c r="AD605" s="61">
        <v>45657</v>
      </c>
      <c r="AE605" s="61" t="e">
        <f t="shared" si="97"/>
        <v>#NUM!</v>
      </c>
      <c r="AF605" s="61">
        <v>45731</v>
      </c>
      <c r="AG605" s="61" t="str">
        <f t="shared" si="96"/>
        <v>2 meses 12 días.</v>
      </c>
      <c r="AH605" s="61">
        <v>45731</v>
      </c>
      <c r="AI605" s="61" t="str">
        <f t="shared" si="94"/>
        <v>2 meses 13 días.</v>
      </c>
      <c r="AJ605" s="61" t="str">
        <f t="shared" si="98"/>
        <v>Término Ok</v>
      </c>
      <c r="AK605" s="57"/>
      <c r="AL605" s="120"/>
      <c r="AM605" s="56"/>
      <c r="AN605" s="61"/>
    </row>
    <row r="606" spans="1:40">
      <c r="A606" s="56">
        <v>2024</v>
      </c>
      <c r="B606" s="56" t="str">
        <f>LEFT(E606,8)</f>
        <v>564-2024</v>
      </c>
      <c r="C606" s="56">
        <v>106242</v>
      </c>
      <c r="D606" s="56" t="s">
        <v>57</v>
      </c>
      <c r="E606" s="57" t="s">
        <v>6963</v>
      </c>
      <c r="F606" s="104" t="s">
        <v>6964</v>
      </c>
      <c r="G606" s="63" t="s">
        <v>5256</v>
      </c>
      <c r="H606" s="57" t="s">
        <v>127</v>
      </c>
      <c r="I606" s="57" t="s">
        <v>62</v>
      </c>
      <c r="J606" s="61"/>
      <c r="K606" s="61"/>
      <c r="L606" s="67" t="s">
        <v>6965</v>
      </c>
      <c r="M606" s="56">
        <v>1999</v>
      </c>
      <c r="N606" s="157">
        <v>35989872</v>
      </c>
      <c r="O606" s="64">
        <v>0</v>
      </c>
      <c r="P606" s="64">
        <v>0</v>
      </c>
      <c r="Q606" s="157">
        <f t="shared" si="92"/>
        <v>35989872</v>
      </c>
      <c r="R606" s="64" t="s">
        <v>66</v>
      </c>
      <c r="S606" s="64"/>
      <c r="T606" s="64"/>
      <c r="U606" s="56" t="s">
        <v>77</v>
      </c>
      <c r="V606" s="64" t="s">
        <v>85</v>
      </c>
      <c r="W606" s="57" t="str">
        <f ca="1">IF(AB606="","En elaboración",IF(AC606="Sin iniciar","Suscrito",IF(AK606="Suspendido",AK606,IF(ISNUMBER(AN606),"Liquidado",IF(ISNUMBER(J606),"Cedido",IF(AN606="No aplica","Terminado (no se liquida)",IF(AJ606="Terminación anticipada",AJ606,IF(AND(AJ606="Terminación anticipada",I606&lt;&gt;"Otro",AN606=""),"Terminado en proceso de liquidación",IF(AND(TODAY()&gt;AH606,I606="Otro",AN606=""),"Terminado en proceso de liquidación",IF(AND(TODAY()&gt;AH606,I606="Orden de compra"),"Terminado (Orden de compra)",IF(TODAY()&gt;AH606,"Terminado (no se liquida)",IF(TODAY()&lt;=AH606,"En ejecución","En elaboración"))))))))))))</f>
        <v>Terminado en proceso de liquidación</v>
      </c>
      <c r="X606" s="57"/>
      <c r="Y606" s="57" t="s">
        <v>6966</v>
      </c>
      <c r="Z606" s="77" t="s">
        <v>6967</v>
      </c>
      <c r="AA606" s="57" t="s">
        <v>66</v>
      </c>
      <c r="AB606" s="61">
        <v>45551</v>
      </c>
      <c r="AC606" s="61">
        <v>45560</v>
      </c>
      <c r="AD606" s="61">
        <v>45650</v>
      </c>
      <c r="AE606" s="61" t="str">
        <f t="shared" si="97"/>
        <v xml:space="preserve">3 meses </v>
      </c>
      <c r="AF606" s="61">
        <v>45650</v>
      </c>
      <c r="AG606" s="61" t="str">
        <f t="shared" si="96"/>
        <v/>
      </c>
      <c r="AH606" s="61">
        <v>45650</v>
      </c>
      <c r="AI606" s="61" t="str">
        <f t="shared" si="94"/>
        <v xml:space="preserve">3 meses </v>
      </c>
      <c r="AJ606" s="61" t="str">
        <f t="shared" si="98"/>
        <v>Término Ok</v>
      </c>
      <c r="AK606" s="57"/>
      <c r="AL606" s="57"/>
      <c r="AM606" s="56"/>
      <c r="AN606" s="61"/>
    </row>
    <row r="607" spans="1:40">
      <c r="A607" s="56">
        <v>2024</v>
      </c>
      <c r="B607" s="56" t="str">
        <f>LEFT(E607,8)</f>
        <v>565-2024</v>
      </c>
      <c r="C607" s="56">
        <v>115007</v>
      </c>
      <c r="D607" s="56" t="s">
        <v>57</v>
      </c>
      <c r="E607" s="57" t="s">
        <v>6968</v>
      </c>
      <c r="F607" s="57" t="s">
        <v>6969</v>
      </c>
      <c r="G607" s="63" t="s">
        <v>5602</v>
      </c>
      <c r="H607" s="57" t="s">
        <v>1168</v>
      </c>
      <c r="I607" s="57" t="s">
        <v>1211</v>
      </c>
      <c r="J607" s="61"/>
      <c r="K607" s="61"/>
      <c r="L607" s="67" t="s">
        <v>6970</v>
      </c>
      <c r="M607" s="56">
        <v>11978</v>
      </c>
      <c r="N607" s="157">
        <v>19052000</v>
      </c>
      <c r="O607" s="64">
        <v>8097100</v>
      </c>
      <c r="P607" s="64">
        <v>0</v>
      </c>
      <c r="Q607" s="157">
        <f t="shared" si="92"/>
        <v>27149100</v>
      </c>
      <c r="R607" s="64">
        <v>4763000</v>
      </c>
      <c r="S607" s="64"/>
      <c r="T607" s="64"/>
      <c r="U607" s="56">
        <v>1</v>
      </c>
      <c r="V607" s="60" t="s">
        <v>1171</v>
      </c>
      <c r="W607" s="57" t="str">
        <f ca="1">IF(AB607="","En elaboración",IF(AC607="Sin iniciar","Suscrito",IF(AK607="Suspendido",AK607,IF(ISNUMBER(AN607),"Liquidado",IF(ISNUMBER(J607),"Cedido",IF(AN607="No aplica","Terminado (no se liquida)",IF(AJ607="Terminación anticipada",AJ607,IF(AND(AJ607="Terminación anticipada",I607&lt;&gt;"Otro",AN607=""),"Terminado en proceso de liquidación",IF(AND(TODAY()&gt;AH607,I607="Otro",AN607=""),"Terminado en proceso de liquidación",IF(AND(TODAY()&gt;AH607,I607="Orden de compra"),"Terminado (Orden de compra)",IF(TODAY()&gt;AH607,"Terminado (no se liquida)",IF(TODAY()&lt;=AH607,"En ejecución","En elaboración"))))))))))))</f>
        <v>Terminado (no se liquida)</v>
      </c>
      <c r="X607" s="57" t="s">
        <v>6971</v>
      </c>
      <c r="Y607" s="57" t="s">
        <v>5272</v>
      </c>
      <c r="Z607" s="77" t="s">
        <v>6972</v>
      </c>
      <c r="AA607" s="57" t="s">
        <v>6973</v>
      </c>
      <c r="AB607" s="61">
        <v>45552</v>
      </c>
      <c r="AC607" s="61">
        <v>45554</v>
      </c>
      <c r="AD607" s="61">
        <v>45657</v>
      </c>
      <c r="AE607" s="61" t="str">
        <f t="shared" si="97"/>
        <v>3 meses 13 días.</v>
      </c>
      <c r="AF607" s="61">
        <v>45725</v>
      </c>
      <c r="AG607" s="61" t="str">
        <f t="shared" si="96"/>
        <v>2 meses 6 días.</v>
      </c>
      <c r="AH607" s="61">
        <v>45725</v>
      </c>
      <c r="AI607" s="61" t="str">
        <f t="shared" si="94"/>
        <v>5 meses 19 días.</v>
      </c>
      <c r="AJ607" s="61" t="str">
        <f t="shared" si="98"/>
        <v>Término Ok</v>
      </c>
      <c r="AK607" s="57"/>
      <c r="AL607" s="57"/>
      <c r="AM607" s="56"/>
      <c r="AN607" s="61"/>
    </row>
    <row r="608" spans="1:40">
      <c r="A608" s="56">
        <v>2024</v>
      </c>
      <c r="B608" s="56" t="str">
        <f>LEFT(E608,8)</f>
        <v>566-2024</v>
      </c>
      <c r="C608" s="56">
        <v>113663</v>
      </c>
      <c r="D608" s="56" t="s">
        <v>57</v>
      </c>
      <c r="E608" s="57" t="s">
        <v>6974</v>
      </c>
      <c r="F608" s="57" t="s">
        <v>6975</v>
      </c>
      <c r="G608" s="63" t="s">
        <v>5602</v>
      </c>
      <c r="H608" s="57" t="s">
        <v>1168</v>
      </c>
      <c r="I608" s="57" t="s">
        <v>1211</v>
      </c>
      <c r="J608" s="61"/>
      <c r="K608" s="61"/>
      <c r="L608" s="67" t="s">
        <v>4275</v>
      </c>
      <c r="M608" s="56">
        <v>2032</v>
      </c>
      <c r="N608" s="157">
        <v>11532000</v>
      </c>
      <c r="O608" s="64">
        <v>5189400</v>
      </c>
      <c r="P608" s="64">
        <v>0</v>
      </c>
      <c r="Q608" s="157">
        <f t="shared" si="92"/>
        <v>16721400</v>
      </c>
      <c r="R608" s="64">
        <v>2883000</v>
      </c>
      <c r="S608" s="64"/>
      <c r="T608" s="64"/>
      <c r="U608" s="56">
        <v>5</v>
      </c>
      <c r="V608" s="60" t="s">
        <v>1171</v>
      </c>
      <c r="W608" s="57" t="str">
        <f ca="1">IF(AB608="","En elaboración",IF(AC608="Sin iniciar","Suscrito",IF(AK608="Suspendido",AK608,IF(ISNUMBER(AN608),"Liquidado",IF(ISNUMBER(J608),"Cedido",IF(AN608="No aplica","Terminado (no se liquida)",IF(AJ608="Terminación anticipada",AJ608,IF(AND(AJ608="Terminación anticipada",I608&lt;&gt;"Otro",AN608=""),"Terminado en proceso de liquidación",IF(AND(TODAY()&gt;AH608,I608="Otro",AN608=""),"Terminado en proceso de liquidación",IF(AND(TODAY()&gt;AH608,I608="Orden de compra"),"Terminado (Orden de compra)",IF(TODAY()&gt;AH608,"Terminado (no se liquida)",IF(TODAY()&lt;=AH608,"En ejecución","En elaboración"))))))))))))</f>
        <v>Terminado (no se liquida)</v>
      </c>
      <c r="X608" s="57" t="s">
        <v>6976</v>
      </c>
      <c r="Y608" s="57" t="s">
        <v>2362</v>
      </c>
      <c r="Z608" s="77" t="s">
        <v>6977</v>
      </c>
      <c r="AA608" s="57" t="s">
        <v>5762</v>
      </c>
      <c r="AB608" s="61">
        <v>45547</v>
      </c>
      <c r="AC608" s="61">
        <v>45548</v>
      </c>
      <c r="AD608" s="61">
        <v>45657</v>
      </c>
      <c r="AE608" s="61" t="str">
        <f t="shared" si="97"/>
        <v>3 meses 19 días.</v>
      </c>
      <c r="AF608" s="61">
        <v>45724</v>
      </c>
      <c r="AG608" s="61" t="str">
        <f t="shared" si="96"/>
        <v>2 meses 5 días.</v>
      </c>
      <c r="AH608" s="61">
        <v>45724</v>
      </c>
      <c r="AI608" s="61" t="str">
        <f t="shared" si="94"/>
        <v>5 meses 24 días.</v>
      </c>
      <c r="AJ608" s="61" t="str">
        <f t="shared" si="98"/>
        <v>Término Ok</v>
      </c>
      <c r="AK608" s="57"/>
      <c r="AL608" s="57"/>
      <c r="AM608" s="56"/>
      <c r="AN608" s="61"/>
    </row>
    <row r="609" spans="1:40">
      <c r="A609" s="56">
        <v>2024</v>
      </c>
      <c r="B609" s="56" t="str">
        <f>LEFT(E609,8)</f>
        <v>567-2024</v>
      </c>
      <c r="C609" s="56">
        <v>114927</v>
      </c>
      <c r="D609" s="56" t="s">
        <v>57</v>
      </c>
      <c r="E609" s="57" t="s">
        <v>6978</v>
      </c>
      <c r="F609" s="57" t="s">
        <v>6979</v>
      </c>
      <c r="G609" s="63" t="s">
        <v>5602</v>
      </c>
      <c r="H609" s="57" t="s">
        <v>1168</v>
      </c>
      <c r="I609" s="57" t="s">
        <v>1169</v>
      </c>
      <c r="J609" s="61">
        <v>45555</v>
      </c>
      <c r="K609" s="64">
        <v>21108133</v>
      </c>
      <c r="L609" s="67" t="s">
        <v>6980</v>
      </c>
      <c r="M609" s="56">
        <v>1979</v>
      </c>
      <c r="N609" s="157">
        <v>21836000</v>
      </c>
      <c r="O609" s="64">
        <v>0</v>
      </c>
      <c r="P609" s="64">
        <v>0</v>
      </c>
      <c r="Q609" s="157">
        <f t="shared" si="92"/>
        <v>21836000</v>
      </c>
      <c r="R609" s="64">
        <v>5459000</v>
      </c>
      <c r="S609" s="64"/>
      <c r="T609" s="64"/>
      <c r="U609" s="56">
        <v>1</v>
      </c>
      <c r="V609" s="60" t="s">
        <v>1171</v>
      </c>
      <c r="W609" s="57" t="str">
        <f ca="1">IF(AB609="","En elaboración",IF(AC609="Sin iniciar","Suscrito",IF(AK609="Suspendido",AK609,IF(ISNUMBER(AN609),"Liquidado",IF(ISNUMBER(J609),"Cedido",IF(AN609="No aplica","Terminado (no se liquida)",IF(AJ609="Terminación anticipada",AJ609,IF(AND(AJ609="Terminación anticipada",I609&lt;&gt;"Otro",AN609=""),"Terminado en proceso de liquidación",IF(AND(TODAY()&gt;AH609,I609="Otro",AN609=""),"Terminado en proceso de liquidación",IF(AND(TODAY()&gt;AH609,I609="Orden de compra"),"Terminado (Orden de compra)",IF(TODAY()&gt;AH609,"Terminado (no se liquida)",IF(TODAY()&lt;=AH609,"En ejecución","En elaboración"))))))))))))</f>
        <v>Cedido</v>
      </c>
      <c r="X609" s="57" t="s">
        <v>6981</v>
      </c>
      <c r="Y609" s="57" t="s">
        <v>5252</v>
      </c>
      <c r="Z609" s="77" t="s">
        <v>6982</v>
      </c>
      <c r="AA609" s="57" t="s">
        <v>5680</v>
      </c>
      <c r="AB609" s="61">
        <v>45547</v>
      </c>
      <c r="AC609" s="61">
        <v>45551</v>
      </c>
      <c r="AD609" s="61">
        <v>45554</v>
      </c>
      <c r="AE609" s="61" t="str">
        <f t="shared" si="97"/>
        <v>4 días.</v>
      </c>
      <c r="AF609" s="61">
        <v>45657</v>
      </c>
      <c r="AG609" s="61" t="str">
        <f t="shared" si="96"/>
        <v>3 meses 12 días.</v>
      </c>
      <c r="AH609" s="61">
        <v>45657</v>
      </c>
      <c r="AI609" s="61" t="str">
        <f t="shared" si="94"/>
        <v>3 meses 16 días.</v>
      </c>
      <c r="AJ609" s="61" t="str">
        <f t="shared" si="98"/>
        <v>Término Ok</v>
      </c>
      <c r="AK609" s="57"/>
      <c r="AL609" s="57"/>
      <c r="AM609" s="56"/>
      <c r="AN609" s="61"/>
    </row>
    <row r="610" spans="1:40">
      <c r="A610" s="56">
        <v>2024</v>
      </c>
      <c r="B610" s="56" t="s">
        <v>6983</v>
      </c>
      <c r="C610" s="56">
        <v>114927</v>
      </c>
      <c r="D610" s="56" t="s">
        <v>57</v>
      </c>
      <c r="E610" s="57" t="s">
        <v>6978</v>
      </c>
      <c r="F610" s="57" t="s">
        <v>6979</v>
      </c>
      <c r="G610" s="63" t="s">
        <v>5602</v>
      </c>
      <c r="H610" s="57" t="s">
        <v>1168</v>
      </c>
      <c r="I610" s="57" t="s">
        <v>1169</v>
      </c>
      <c r="J610" s="61"/>
      <c r="K610" s="64"/>
      <c r="L610" s="67" t="s">
        <v>6984</v>
      </c>
      <c r="M610" s="56">
        <v>1979</v>
      </c>
      <c r="N610" s="157">
        <v>21836000</v>
      </c>
      <c r="O610" s="64">
        <v>9644233</v>
      </c>
      <c r="P610" s="64">
        <v>0</v>
      </c>
      <c r="Q610" s="157">
        <f t="shared" si="92"/>
        <v>31480233</v>
      </c>
      <c r="R610" s="64">
        <v>5459000</v>
      </c>
      <c r="S610" s="64"/>
      <c r="T610" s="64"/>
      <c r="U610" s="56">
        <v>1</v>
      </c>
      <c r="V610" s="60" t="s">
        <v>1171</v>
      </c>
      <c r="W610" s="57" t="str">
        <f ca="1">IF(AB610="","En elaboración",IF(AC610="Sin iniciar","Suscrito",IF(AK610="Suspendido",AK610,IF(ISNUMBER(AN610),"Liquidado",IF(ISNUMBER(J610),"Cedido",IF(AN610="No aplica","Terminado (no se liquida)",IF(AJ610="Terminación anticipada",AJ610,IF(AND(AJ610="Terminación anticipada",I610&lt;&gt;"Otro",AN610=""),"Terminado en proceso de liquidación",IF(AND(TODAY()&gt;AH610,I610="Otro",AN610=""),"Terminado en proceso de liquidación",IF(AND(TODAY()&gt;AH610,I610="Orden de compra"),"Terminado (Orden de compra)",IF(TODAY()&gt;AH610,"Terminado (no se liquida)",IF(TODAY()&lt;=AH610,"En ejecución","En elaboración"))))))))))))</f>
        <v>Terminado (no se liquida)</v>
      </c>
      <c r="X610" s="57" t="s">
        <v>6985</v>
      </c>
      <c r="Y610" s="57" t="s">
        <v>5252</v>
      </c>
      <c r="Z610" s="77" t="s">
        <v>6982</v>
      </c>
      <c r="AA610" s="57" t="s">
        <v>5666</v>
      </c>
      <c r="AB610" s="61">
        <v>45547</v>
      </c>
      <c r="AC610" s="61">
        <v>45555</v>
      </c>
      <c r="AD610" s="61">
        <v>45657</v>
      </c>
      <c r="AE610" s="61" t="str">
        <f t="shared" si="97"/>
        <v>3 meses 12 días.</v>
      </c>
      <c r="AF610" s="61">
        <v>45724</v>
      </c>
      <c r="AG610" s="61" t="str">
        <f t="shared" si="96"/>
        <v>2 meses 5 días.</v>
      </c>
      <c r="AH610" s="61">
        <v>45724</v>
      </c>
      <c r="AI610" s="61" t="str">
        <f t="shared" si="94"/>
        <v>5 meses 17 días.</v>
      </c>
      <c r="AJ610" s="61" t="str">
        <f t="shared" si="98"/>
        <v>Término Ok</v>
      </c>
      <c r="AK610" s="57"/>
      <c r="AL610" s="57"/>
      <c r="AM610" s="56"/>
      <c r="AN610" s="61"/>
    </row>
    <row r="611" spans="1:40">
      <c r="A611" s="56">
        <v>2024</v>
      </c>
      <c r="B611" s="56" t="str">
        <f t="shared" ref="B611:B620" si="99">LEFT(E611,8)</f>
        <v>568-2024</v>
      </c>
      <c r="C611" s="56">
        <v>114811</v>
      </c>
      <c r="D611" s="56" t="s">
        <v>57</v>
      </c>
      <c r="E611" s="57" t="s">
        <v>6986</v>
      </c>
      <c r="F611" s="57" t="s">
        <v>6987</v>
      </c>
      <c r="G611" s="63" t="s">
        <v>5602</v>
      </c>
      <c r="H611" s="57" t="s">
        <v>1168</v>
      </c>
      <c r="I611" s="57" t="s">
        <v>1169</v>
      </c>
      <c r="J611" s="61"/>
      <c r="K611" s="61"/>
      <c r="L611" s="67" t="s">
        <v>6988</v>
      </c>
      <c r="M611" s="56">
        <v>1978</v>
      </c>
      <c r="N611" s="157">
        <v>21836000</v>
      </c>
      <c r="O611" s="64">
        <v>9462267</v>
      </c>
      <c r="P611" s="64">
        <v>0</v>
      </c>
      <c r="Q611" s="157">
        <f t="shared" si="92"/>
        <v>31298267</v>
      </c>
      <c r="R611" s="64">
        <v>5459000</v>
      </c>
      <c r="S611" s="64"/>
      <c r="T611" s="64"/>
      <c r="U611" s="56">
        <v>1</v>
      </c>
      <c r="V611" s="60" t="s">
        <v>1171</v>
      </c>
      <c r="W611" s="57" t="str">
        <f ca="1">IF(AB611="","En elaboración",IF(AC611="Sin iniciar","Suscrito",IF(AK611="Suspendido",AK611,IF(ISNUMBER(AN611),"Liquidado",IF(ISNUMBER(J611),"Cedido",IF(AN611="No aplica","Terminado (no se liquida)",IF(AJ611="Terminación anticipada",AJ611,IF(AND(AJ611="Terminación anticipada",I611&lt;&gt;"Otro",AN611=""),"Terminado en proceso de liquidación",IF(AND(TODAY()&gt;AH611,I611="Otro",AN611=""),"Terminado en proceso de liquidación",IF(AND(TODAY()&gt;AH611,I611="Orden de compra"),"Terminado (Orden de compra)",IF(TODAY()&gt;AH611,"Terminado (no se liquida)",IF(TODAY()&lt;=AH611,"En ejecución","En elaboración"))))))))))))</f>
        <v>Terminado (no se liquida)</v>
      </c>
      <c r="X611" s="57" t="s">
        <v>6989</v>
      </c>
      <c r="Y611" s="57" t="s">
        <v>5187</v>
      </c>
      <c r="Z611" s="77" t="s">
        <v>6990</v>
      </c>
      <c r="AA611" s="57" t="s">
        <v>6201</v>
      </c>
      <c r="AB611" s="61">
        <v>45548</v>
      </c>
      <c r="AC611" s="61">
        <v>45551</v>
      </c>
      <c r="AD611" s="61">
        <v>45657</v>
      </c>
      <c r="AE611" s="61" t="str">
        <f t="shared" si="97"/>
        <v>3 meses 16 días.</v>
      </c>
      <c r="AF611" s="61">
        <v>45723</v>
      </c>
      <c r="AG611" s="61" t="str">
        <f t="shared" si="96"/>
        <v>2 meses 4 días.</v>
      </c>
      <c r="AH611" s="61">
        <v>45723</v>
      </c>
      <c r="AI611" s="61" t="str">
        <f t="shared" si="94"/>
        <v>5 meses 20 días.</v>
      </c>
      <c r="AJ611" s="61" t="str">
        <f t="shared" si="98"/>
        <v>Término Ok</v>
      </c>
      <c r="AK611" s="57"/>
      <c r="AL611" s="57"/>
      <c r="AM611" s="56"/>
      <c r="AN611" s="61"/>
    </row>
    <row r="612" spans="1:40">
      <c r="A612" s="56">
        <v>2024</v>
      </c>
      <c r="B612" s="56" t="str">
        <f t="shared" si="99"/>
        <v>569-2024</v>
      </c>
      <c r="C612" s="56">
        <v>113663</v>
      </c>
      <c r="D612" s="56" t="s">
        <v>57</v>
      </c>
      <c r="E612" s="57" t="s">
        <v>6991</v>
      </c>
      <c r="F612" s="57" t="s">
        <v>6992</v>
      </c>
      <c r="G612" s="63" t="s">
        <v>5602</v>
      </c>
      <c r="H612" s="57" t="s">
        <v>1168</v>
      </c>
      <c r="I612" s="57" t="s">
        <v>1211</v>
      </c>
      <c r="J612" s="61"/>
      <c r="K612" s="61"/>
      <c r="L612" s="67" t="s">
        <v>6993</v>
      </c>
      <c r="M612" s="56">
        <v>2032</v>
      </c>
      <c r="N612" s="157">
        <v>11532000</v>
      </c>
      <c r="O612" s="64">
        <v>5093300</v>
      </c>
      <c r="P612" s="64">
        <v>0</v>
      </c>
      <c r="Q612" s="157">
        <f t="shared" si="92"/>
        <v>16625300</v>
      </c>
      <c r="R612" s="64">
        <v>2883000</v>
      </c>
      <c r="S612" s="64"/>
      <c r="T612" s="64"/>
      <c r="U612" s="56">
        <v>5</v>
      </c>
      <c r="V612" s="60" t="s">
        <v>1171</v>
      </c>
      <c r="W612" s="57" t="str">
        <f ca="1">IF(AB612="","En elaboración",IF(AC612="Sin iniciar","Suscrito",IF(AK612="Suspendido",AK612,IF(ISNUMBER(AN612),"Liquidado",IF(ISNUMBER(J612),"Cedido",IF(AN612="No aplica","Terminado (no se liquida)",IF(AJ612="Terminación anticipada",AJ612,IF(AND(AJ612="Terminación anticipada",I612&lt;&gt;"Otro",AN612=""),"Terminado en proceso de liquidación",IF(AND(TODAY()&gt;AH612,I612="Otro",AN612=""),"Terminado en proceso de liquidación",IF(AND(TODAY()&gt;AH612,I612="Orden de compra"),"Terminado (Orden de compra)",IF(TODAY()&gt;AH612,"Terminado (no se liquida)",IF(TODAY()&lt;=AH612,"En ejecución","En elaboración"))))))))))))</f>
        <v>Terminado (no se liquida)</v>
      </c>
      <c r="X612" s="57" t="s">
        <v>6994</v>
      </c>
      <c r="Y612" s="57" t="s">
        <v>4916</v>
      </c>
      <c r="Z612" s="77" t="s">
        <v>6995</v>
      </c>
      <c r="AA612" s="57" t="s">
        <v>5762</v>
      </c>
      <c r="AB612" s="61">
        <v>45547</v>
      </c>
      <c r="AC612" s="61">
        <v>45551</v>
      </c>
      <c r="AD612" s="61">
        <v>45657</v>
      </c>
      <c r="AE612" s="61" t="str">
        <f t="shared" si="97"/>
        <v>3 meses 16 días.</v>
      </c>
      <c r="AF612" s="61">
        <v>45725</v>
      </c>
      <c r="AG612" s="61" t="str">
        <f t="shared" si="96"/>
        <v>2 meses 6 días.</v>
      </c>
      <c r="AH612" s="61">
        <v>45725</v>
      </c>
      <c r="AI612" s="61" t="str">
        <f t="shared" si="94"/>
        <v>5 meses 22 días.</v>
      </c>
      <c r="AJ612" s="61" t="str">
        <f t="shared" si="98"/>
        <v>Término Ok</v>
      </c>
      <c r="AK612" s="57"/>
      <c r="AL612" s="57"/>
      <c r="AM612" s="56"/>
      <c r="AN612" s="61"/>
    </row>
    <row r="613" spans="1:40">
      <c r="A613" s="56">
        <v>2024</v>
      </c>
      <c r="B613" s="56" t="str">
        <f t="shared" si="99"/>
        <v>570-2024</v>
      </c>
      <c r="C613" s="56">
        <v>114811</v>
      </c>
      <c r="D613" s="56" t="s">
        <v>57</v>
      </c>
      <c r="E613" s="57" t="s">
        <v>6996</v>
      </c>
      <c r="F613" s="57" t="s">
        <v>6997</v>
      </c>
      <c r="G613" s="63" t="s">
        <v>5602</v>
      </c>
      <c r="H613" s="57" t="s">
        <v>1168</v>
      </c>
      <c r="I613" s="57" t="s">
        <v>1169</v>
      </c>
      <c r="J613" s="61"/>
      <c r="K613" s="61"/>
      <c r="L613" s="67" t="s">
        <v>6998</v>
      </c>
      <c r="M613" s="56">
        <v>1978</v>
      </c>
      <c r="N613" s="157">
        <v>21836000</v>
      </c>
      <c r="O613" s="64">
        <v>9462267</v>
      </c>
      <c r="P613" s="64">
        <v>0</v>
      </c>
      <c r="Q613" s="157">
        <f t="shared" si="92"/>
        <v>31298267</v>
      </c>
      <c r="R613" s="64">
        <v>5459000</v>
      </c>
      <c r="S613" s="64"/>
      <c r="T613" s="64"/>
      <c r="U613" s="56">
        <v>1</v>
      </c>
      <c r="V613" s="60" t="s">
        <v>1171</v>
      </c>
      <c r="W613" s="57" t="str">
        <f ca="1">IF(AB613="","En elaboración",IF(AC613="Sin iniciar","Suscrito",IF(AK613="Suspendido",AK613,IF(ISNUMBER(AN613),"Liquidado",IF(ISNUMBER(J613),"Cedido",IF(AN613="No aplica","Terminado (no se liquida)",IF(AJ613="Terminación anticipada",AJ613,IF(AND(AJ613="Terminación anticipada",I613&lt;&gt;"Otro",AN613=""),"Terminado en proceso de liquidación",IF(AND(TODAY()&gt;AH613,I613="Otro",AN613=""),"Terminado en proceso de liquidación",IF(AND(TODAY()&gt;AH613,I613="Orden de compra"),"Terminado (Orden de compra)",IF(TODAY()&gt;AH613,"Terminado (no se liquida)",IF(TODAY()&lt;=AH613,"En ejecución","En elaboración"))))))))))))</f>
        <v>Terminado (no se liquida)</v>
      </c>
      <c r="X613" s="57" t="s">
        <v>6999</v>
      </c>
      <c r="Y613" s="57" t="s">
        <v>2362</v>
      </c>
      <c r="Z613" s="77" t="s">
        <v>7000</v>
      </c>
      <c r="AA613" s="57" t="s">
        <v>6201</v>
      </c>
      <c r="AB613" s="61">
        <v>45548</v>
      </c>
      <c r="AC613" s="61">
        <v>45551</v>
      </c>
      <c r="AD613" s="61">
        <v>45657</v>
      </c>
      <c r="AE613" s="61" t="str">
        <f t="shared" si="97"/>
        <v>3 meses 16 días.</v>
      </c>
      <c r="AF613" s="61">
        <v>45723</v>
      </c>
      <c r="AG613" s="61" t="str">
        <f t="shared" si="96"/>
        <v>2 meses 4 días.</v>
      </c>
      <c r="AH613" s="61">
        <v>45723</v>
      </c>
      <c r="AI613" s="61" t="str">
        <f t="shared" si="94"/>
        <v>5 meses 20 días.</v>
      </c>
      <c r="AJ613" s="61" t="str">
        <f t="shared" si="98"/>
        <v>Término Ok</v>
      </c>
      <c r="AK613" s="57"/>
      <c r="AL613" s="57"/>
      <c r="AM613" s="56"/>
      <c r="AN613" s="61"/>
    </row>
    <row r="614" spans="1:40">
      <c r="A614" s="56">
        <v>2024</v>
      </c>
      <c r="B614" s="56" t="str">
        <f t="shared" si="99"/>
        <v>571-2024</v>
      </c>
      <c r="C614" s="56">
        <v>115777</v>
      </c>
      <c r="D614" s="56" t="s">
        <v>57</v>
      </c>
      <c r="E614" s="57" t="s">
        <v>7001</v>
      </c>
      <c r="F614" s="57" t="s">
        <v>7002</v>
      </c>
      <c r="G614" s="63" t="s">
        <v>5602</v>
      </c>
      <c r="H614" s="57" t="s">
        <v>1168</v>
      </c>
      <c r="I614" s="57" t="s">
        <v>1169</v>
      </c>
      <c r="J614" s="61"/>
      <c r="K614" s="61"/>
      <c r="L614" s="67" t="s">
        <v>7003</v>
      </c>
      <c r="M614" s="56">
        <v>1966</v>
      </c>
      <c r="N614" s="157">
        <v>29792000</v>
      </c>
      <c r="O614" s="64">
        <v>11916800</v>
      </c>
      <c r="P614" s="64">
        <v>0</v>
      </c>
      <c r="Q614" s="157">
        <f t="shared" si="92"/>
        <v>41708800</v>
      </c>
      <c r="R614" s="64">
        <v>7448000</v>
      </c>
      <c r="S614" s="64"/>
      <c r="T614" s="64"/>
      <c r="U614" s="56">
        <v>1</v>
      </c>
      <c r="V614" s="60" t="s">
        <v>1171</v>
      </c>
      <c r="W614" s="57" t="str">
        <f ca="1">IF(AB614="","En elaboración",IF(AC614="Sin iniciar","Suscrito",IF(AK614="Suspendido",AK614,IF(ISNUMBER(AN614),"Liquidado",IF(ISNUMBER(J614),"Cedido",IF(AN614="No aplica","Terminado (no se liquida)",IF(AJ614="Terminación anticipada",AJ614,IF(AND(AJ614="Terminación anticipada",I614&lt;&gt;"Otro",AN614=""),"Terminado en proceso de liquidación",IF(AND(TODAY()&gt;AH614,I614="Otro",AN614=""),"Terminado en proceso de liquidación",IF(AND(TODAY()&gt;AH614,I614="Orden de compra"),"Terminado (Orden de compra)",IF(TODAY()&gt;AH614,"Terminado (no se liquida)",IF(TODAY()&lt;=AH614,"En ejecución","En elaboración"))))))))))))</f>
        <v>Terminado (no se liquida)</v>
      </c>
      <c r="X614" s="57" t="s">
        <v>7004</v>
      </c>
      <c r="Y614" s="57" t="s">
        <v>7005</v>
      </c>
      <c r="Z614" s="77" t="s">
        <v>7006</v>
      </c>
      <c r="AA614" s="57" t="s">
        <v>6317</v>
      </c>
      <c r="AB614" s="61">
        <v>45548</v>
      </c>
      <c r="AC614" s="61">
        <v>45560</v>
      </c>
      <c r="AD614" s="61">
        <v>45657</v>
      </c>
      <c r="AE614" s="61" t="str">
        <f t="shared" si="97"/>
        <v>3 meses 7 días.</v>
      </c>
      <c r="AF614" s="61">
        <v>45728</v>
      </c>
      <c r="AG614" s="61" t="str">
        <f t="shared" si="96"/>
        <v>2 meses 9 días.</v>
      </c>
      <c r="AH614" s="61">
        <v>45728</v>
      </c>
      <c r="AI614" s="61" t="str">
        <f t="shared" si="94"/>
        <v>5 meses 16 días.</v>
      </c>
      <c r="AJ614" s="61" t="str">
        <f t="shared" si="98"/>
        <v>Término Ok</v>
      </c>
      <c r="AK614" s="57"/>
      <c r="AL614" s="57"/>
      <c r="AM614" s="56"/>
      <c r="AN614" s="61"/>
    </row>
    <row r="615" spans="1:40">
      <c r="A615" s="56">
        <v>2024</v>
      </c>
      <c r="B615" s="56" t="str">
        <f t="shared" si="99"/>
        <v>572-2024</v>
      </c>
      <c r="C615" s="56">
        <v>115002</v>
      </c>
      <c r="D615" s="56" t="s">
        <v>57</v>
      </c>
      <c r="E615" s="57" t="s">
        <v>7007</v>
      </c>
      <c r="F615" s="57" t="s">
        <v>7008</v>
      </c>
      <c r="G615" s="63" t="s">
        <v>5602</v>
      </c>
      <c r="H615" s="57" t="s">
        <v>1168</v>
      </c>
      <c r="I615" s="57" t="s">
        <v>1211</v>
      </c>
      <c r="J615" s="61"/>
      <c r="K615" s="61"/>
      <c r="L615" s="67" t="s">
        <v>7009</v>
      </c>
      <c r="M615" s="56">
        <v>1978</v>
      </c>
      <c r="N615" s="157">
        <v>19052000</v>
      </c>
      <c r="O615" s="64">
        <v>8097000</v>
      </c>
      <c r="P615" s="64">
        <v>0</v>
      </c>
      <c r="Q615" s="157">
        <f t="shared" ref="Q615:Q678" si="100">SUM(N615:P615)</f>
        <v>27149000</v>
      </c>
      <c r="R615" s="64">
        <v>4763000</v>
      </c>
      <c r="S615" s="64"/>
      <c r="T615" s="64"/>
      <c r="U615" s="56">
        <v>5</v>
      </c>
      <c r="V615" s="60" t="s">
        <v>1171</v>
      </c>
      <c r="W615" s="57" t="str">
        <f ca="1">IF(AB615="","En elaboración",IF(AC615="Sin iniciar","Suscrito",IF(AK615="Suspendido",AK615,IF(ISNUMBER(AN615),"Liquidado",IF(ISNUMBER(J615),"Cedido",IF(AN615="No aplica","Terminado (no se liquida)",IF(AJ615="Terminación anticipada",AJ615,IF(AND(AJ615="Terminación anticipada",I615&lt;&gt;"Otro",AN615=""),"Terminado en proceso de liquidación",IF(AND(TODAY()&gt;AH615,I615="Otro",AN615=""),"Terminado en proceso de liquidación",IF(AND(TODAY()&gt;AH615,I615="Orden de compra"),"Terminado (Orden de compra)",IF(TODAY()&gt;AH615,"Terminado (no se liquida)",IF(TODAY()&lt;=AH615,"En ejecución","En elaboración"))))))))))))</f>
        <v>Terminado (no se liquida)</v>
      </c>
      <c r="X615" s="57" t="s">
        <v>7010</v>
      </c>
      <c r="Y615" t="s">
        <v>7011</v>
      </c>
      <c r="Z615" s="77" t="s">
        <v>7012</v>
      </c>
      <c r="AA615" s="57" t="s">
        <v>5659</v>
      </c>
      <c r="AB615" s="61">
        <v>45548</v>
      </c>
      <c r="AC615" s="61">
        <v>45554</v>
      </c>
      <c r="AD615" s="61">
        <v>45657</v>
      </c>
      <c r="AE615" s="61" t="str">
        <f t="shared" si="97"/>
        <v>3 meses 13 días.</v>
      </c>
      <c r="AF615" s="61">
        <v>45725</v>
      </c>
      <c r="AG615" s="61" t="str">
        <f t="shared" si="96"/>
        <v>2 meses 6 días.</v>
      </c>
      <c r="AH615" s="61">
        <v>45725</v>
      </c>
      <c r="AI615" s="61" t="str">
        <f t="shared" si="94"/>
        <v>5 meses 19 días.</v>
      </c>
      <c r="AJ615" s="61" t="str">
        <f t="shared" si="98"/>
        <v>Término Ok</v>
      </c>
      <c r="AK615" s="57"/>
      <c r="AL615" s="57"/>
      <c r="AM615" s="56"/>
      <c r="AN615" s="61"/>
    </row>
    <row r="616" spans="1:40">
      <c r="A616" s="56">
        <v>2024</v>
      </c>
      <c r="B616" s="56" t="str">
        <f t="shared" si="99"/>
        <v>573-2024</v>
      </c>
      <c r="C616" s="56">
        <v>115719</v>
      </c>
      <c r="D616" s="56" t="s">
        <v>57</v>
      </c>
      <c r="E616" s="57" t="s">
        <v>7013</v>
      </c>
      <c r="F616" s="57" t="s">
        <v>7014</v>
      </c>
      <c r="G616" s="63" t="s">
        <v>5602</v>
      </c>
      <c r="H616" s="57" t="s">
        <v>1168</v>
      </c>
      <c r="I616" s="57" t="s">
        <v>1169</v>
      </c>
      <c r="J616" s="61"/>
      <c r="K616" s="61"/>
      <c r="L616" s="67" t="s">
        <v>2116</v>
      </c>
      <c r="M616" s="56">
        <v>1978</v>
      </c>
      <c r="N616" s="157">
        <v>29792000</v>
      </c>
      <c r="O616" s="64">
        <v>11916800</v>
      </c>
      <c r="P616" s="64">
        <v>0</v>
      </c>
      <c r="Q616" s="157">
        <f t="shared" si="100"/>
        <v>41708800</v>
      </c>
      <c r="R616" s="64">
        <v>7448000</v>
      </c>
      <c r="S616" s="64"/>
      <c r="T616" s="64"/>
      <c r="U616" s="56">
        <v>1</v>
      </c>
      <c r="V616" s="60" t="s">
        <v>1171</v>
      </c>
      <c r="W616" s="57" t="str">
        <f ca="1">IF(AB616="","En elaboración",IF(AC616="Sin iniciar","Suscrito",IF(AK616="Suspendido",AK616,IF(ISNUMBER(AN616),"Liquidado",IF(ISNUMBER(J616),"Cedido",IF(AN616="No aplica","Terminado (no se liquida)",IF(AJ616="Terminación anticipada",AJ616,IF(AND(AJ616="Terminación anticipada",I616&lt;&gt;"Otro",AN616=""),"Terminado en proceso de liquidación",IF(AND(TODAY()&gt;AH616,I616="Otro",AN616=""),"Terminado en proceso de liquidación",IF(AND(TODAY()&gt;AH616,I616="Orden de compra"),"Terminado (Orden de compra)",IF(TODAY()&gt;AH616,"Terminado (no se liquida)",IF(TODAY()&lt;=AH616,"En ejecución","En elaboración"))))))))))))</f>
        <v>Terminado (no se liquida)</v>
      </c>
      <c r="X616" s="57" t="s">
        <v>7015</v>
      </c>
      <c r="Y616" s="57" t="s">
        <v>5877</v>
      </c>
      <c r="Z616" s="77" t="s">
        <v>7016</v>
      </c>
      <c r="AA616" s="57" t="s">
        <v>5879</v>
      </c>
      <c r="AB616" s="61">
        <v>45547</v>
      </c>
      <c r="AC616" s="61">
        <v>45561</v>
      </c>
      <c r="AD616" s="61">
        <v>45657</v>
      </c>
      <c r="AE616" s="61" t="str">
        <f t="shared" si="97"/>
        <v>3 meses 6 días.</v>
      </c>
      <c r="AF616" s="61">
        <v>45726</v>
      </c>
      <c r="AG616" s="61" t="str">
        <f t="shared" si="96"/>
        <v>2 meses 7 días.</v>
      </c>
      <c r="AH616" s="61">
        <v>45726</v>
      </c>
      <c r="AI616" s="61" t="str">
        <f t="shared" si="94"/>
        <v>5 meses 13 días.</v>
      </c>
      <c r="AJ616" s="61" t="str">
        <f t="shared" si="98"/>
        <v>Término Ok</v>
      </c>
      <c r="AK616" s="57"/>
      <c r="AL616" s="57"/>
      <c r="AM616" s="56"/>
      <c r="AN616" s="61"/>
    </row>
    <row r="617" spans="1:40">
      <c r="A617" s="56">
        <v>2024</v>
      </c>
      <c r="B617" s="56" t="str">
        <f t="shared" si="99"/>
        <v>574-2024</v>
      </c>
      <c r="C617" s="56">
        <v>115121</v>
      </c>
      <c r="D617" s="56" t="s">
        <v>57</v>
      </c>
      <c r="E617" s="57" t="s">
        <v>7017</v>
      </c>
      <c r="F617" s="57" t="s">
        <v>7018</v>
      </c>
      <c r="G617" s="63" t="s">
        <v>5602</v>
      </c>
      <c r="H617" s="57" t="s">
        <v>1168</v>
      </c>
      <c r="I617" s="57" t="s">
        <v>1169</v>
      </c>
      <c r="J617" s="61">
        <v>45666</v>
      </c>
      <c r="K617" s="119" t="s">
        <v>7019</v>
      </c>
      <c r="L617" s="67" t="s">
        <v>7020</v>
      </c>
      <c r="M617" s="56">
        <v>1999</v>
      </c>
      <c r="N617" s="157">
        <v>21836000</v>
      </c>
      <c r="O617" s="64">
        <v>7642600</v>
      </c>
      <c r="P617" s="64">
        <v>0</v>
      </c>
      <c r="Q617" s="157">
        <f t="shared" si="100"/>
        <v>29478600</v>
      </c>
      <c r="R617" s="64">
        <v>5459000</v>
      </c>
      <c r="S617" s="64"/>
      <c r="T617" s="64"/>
      <c r="U617" s="56">
        <v>3</v>
      </c>
      <c r="V617" s="60" t="s">
        <v>1171</v>
      </c>
      <c r="W617" s="57" t="str">
        <f ca="1">IF(AB617="","En elaboración",IF(AC617="Sin iniciar","Suscrito",IF(AK617="Suspendido",AK617,IF(ISNUMBER(AN617),"Liquidado",IF(ISNUMBER(J617),"Cedido",IF(AN617="No aplica","Terminado (no se liquida)",IF(AJ617="Terminación anticipada",AJ617,IF(AND(AJ617="Terminación anticipada",I617&lt;&gt;"Otro",AN617=""),"Terminado en proceso de liquidación",IF(AND(TODAY()&gt;AH617,I617="Otro",AN617=""),"Terminado en proceso de liquidación",IF(AND(TODAY()&gt;AH617,I617="Orden de compra"),"Terminado (Orden de compra)",IF(TODAY()&gt;AH617,"Terminado (no se liquida)",IF(TODAY()&lt;=AH617,"En ejecución","En elaboración"))))))))))))</f>
        <v>Cedido</v>
      </c>
      <c r="X617" s="57" t="s">
        <v>7021</v>
      </c>
      <c r="Y617" s="57" t="s">
        <v>1294</v>
      </c>
      <c r="Z617" s="57" t="s">
        <v>7022</v>
      </c>
      <c r="AA617" s="57" t="s">
        <v>6573</v>
      </c>
      <c r="AB617" s="61">
        <v>45558</v>
      </c>
      <c r="AC617" s="61">
        <v>45569</v>
      </c>
      <c r="AD617" s="61">
        <v>45665</v>
      </c>
      <c r="AE617" s="61" t="str">
        <f t="shared" si="97"/>
        <v>3 meses 5 días.</v>
      </c>
      <c r="AF617" s="61">
        <v>45731</v>
      </c>
      <c r="AG617" s="61" t="str">
        <f t="shared" si="96"/>
        <v>2 meses 7 días.</v>
      </c>
      <c r="AH617" s="61">
        <v>45731</v>
      </c>
      <c r="AI617" s="61" t="str">
        <f t="shared" si="94"/>
        <v>5 meses 12 días.</v>
      </c>
      <c r="AJ617" s="61" t="str">
        <f t="shared" si="98"/>
        <v>Término Ok</v>
      </c>
      <c r="AK617" s="57"/>
      <c r="AL617" s="57"/>
      <c r="AM617" s="56"/>
      <c r="AN617" s="61"/>
    </row>
    <row r="618" spans="1:40">
      <c r="A618" s="56">
        <v>2024</v>
      </c>
      <c r="B618" s="56" t="str">
        <f t="shared" si="99"/>
        <v>574-2024</v>
      </c>
      <c r="C618" s="56">
        <v>115121</v>
      </c>
      <c r="D618" s="56" t="s">
        <v>57</v>
      </c>
      <c r="E618" s="57" t="s">
        <v>7017</v>
      </c>
      <c r="F618" s="57" t="s">
        <v>7018</v>
      </c>
      <c r="G618" s="63" t="s">
        <v>5602</v>
      </c>
      <c r="H618" s="57" t="s">
        <v>1168</v>
      </c>
      <c r="I618" s="57" t="s">
        <v>1169</v>
      </c>
      <c r="J618" s="61"/>
      <c r="K618" s="61"/>
      <c r="L618" s="67" t="s">
        <v>7023</v>
      </c>
      <c r="M618" s="56">
        <v>1999</v>
      </c>
      <c r="N618" s="157">
        <v>21836000</v>
      </c>
      <c r="O618" s="64">
        <v>7642600</v>
      </c>
      <c r="P618" s="64">
        <v>0</v>
      </c>
      <c r="Q618" s="157">
        <f t="shared" si="100"/>
        <v>29478600</v>
      </c>
      <c r="R618" s="64">
        <v>5459000</v>
      </c>
      <c r="S618" s="64"/>
      <c r="T618" s="64"/>
      <c r="U618" s="56">
        <v>3</v>
      </c>
      <c r="V618" s="60" t="s">
        <v>1171</v>
      </c>
      <c r="W618" s="57" t="str">
        <f ca="1">IF(AB618="","En elaboración",IF(AC618="Sin iniciar","Suscrito",IF(AK618="Suspendido",AK618,IF(ISNUMBER(AN618),"Liquidado",IF(ISNUMBER(J618),"Cedido",IF(AN618="No aplica","Terminado (no se liquida)",IF(AJ618="Terminación anticipada",AJ618,IF(AND(AJ618="Terminación anticipada",I618&lt;&gt;"Otro",AN618=""),"Terminado en proceso de liquidación",IF(AND(TODAY()&gt;AH618,I618="Otro",AN618=""),"Terminado en proceso de liquidación",IF(AND(TODAY()&gt;AH618,I618="Orden de compra"),"Terminado (Orden de compra)",IF(TODAY()&gt;AH618,"Terminado (no se liquida)",IF(TODAY()&lt;=AH618,"En ejecución","En elaboración"))))))))))))</f>
        <v>Terminado (no se liquida)</v>
      </c>
      <c r="X618" s="57" t="s">
        <v>7024</v>
      </c>
      <c r="Y618" s="57" t="s">
        <v>1294</v>
      </c>
      <c r="Z618" s="57" t="s">
        <v>7022</v>
      </c>
      <c r="AA618" s="57" t="s">
        <v>6573</v>
      </c>
      <c r="AB618" s="61">
        <v>45558</v>
      </c>
      <c r="AC618" s="61">
        <v>45666</v>
      </c>
      <c r="AD618" s="61">
        <v>45657</v>
      </c>
      <c r="AE618" s="61" t="e">
        <f t="shared" si="97"/>
        <v>#NUM!</v>
      </c>
      <c r="AF618" s="61">
        <v>45731</v>
      </c>
      <c r="AG618" s="61" t="str">
        <f t="shared" si="96"/>
        <v>2 meses 12 días.</v>
      </c>
      <c r="AH618" s="61">
        <v>45731</v>
      </c>
      <c r="AI618" s="61" t="str">
        <f t="shared" si="94"/>
        <v>2 meses 7 días.</v>
      </c>
      <c r="AJ618" s="61" t="str">
        <f t="shared" si="98"/>
        <v>Término Ok</v>
      </c>
      <c r="AK618" s="57"/>
      <c r="AL618" s="57"/>
      <c r="AM618" s="56"/>
      <c r="AN618" s="61"/>
    </row>
    <row r="619" spans="1:40">
      <c r="A619" s="56">
        <v>2024</v>
      </c>
      <c r="B619" s="56" t="str">
        <f t="shared" si="99"/>
        <v>575-2024</v>
      </c>
      <c r="C619" s="56">
        <v>114808</v>
      </c>
      <c r="D619" s="56" t="s">
        <v>57</v>
      </c>
      <c r="E619" s="57" t="s">
        <v>7025</v>
      </c>
      <c r="F619" s="57" t="s">
        <v>7026</v>
      </c>
      <c r="G619" s="63" t="s">
        <v>5602</v>
      </c>
      <c r="H619" s="57" t="s">
        <v>1168</v>
      </c>
      <c r="I619" s="57" t="s">
        <v>1169</v>
      </c>
      <c r="J619" s="61"/>
      <c r="K619" s="61"/>
      <c r="L619" s="67" t="s">
        <v>7027</v>
      </c>
      <c r="M619" s="56">
        <v>1978</v>
      </c>
      <c r="N619" s="157">
        <v>29792000</v>
      </c>
      <c r="O619" s="64">
        <v>11916800</v>
      </c>
      <c r="P619" s="64">
        <v>0</v>
      </c>
      <c r="Q619" s="157">
        <f t="shared" si="100"/>
        <v>41708800</v>
      </c>
      <c r="R619" s="64">
        <v>7448000</v>
      </c>
      <c r="S619" s="64"/>
      <c r="T619" s="64"/>
      <c r="U619" s="56">
        <v>1</v>
      </c>
      <c r="V619" s="60" t="s">
        <v>1171</v>
      </c>
      <c r="W619" s="57" t="str">
        <f ca="1">IF(AB619="","En elaboración",IF(AC619="Sin iniciar","Suscrito",IF(AK619="Suspendido",AK619,IF(ISNUMBER(AN619),"Liquidado",IF(ISNUMBER(J619),"Cedido",IF(AN619="No aplica","Terminado (no se liquida)",IF(AJ619="Terminación anticipada",AJ619,IF(AND(AJ619="Terminación anticipada",I619&lt;&gt;"Otro",AN619=""),"Terminado en proceso de liquidación",IF(AND(TODAY()&gt;AH619,I619="Otro",AN619=""),"Terminado en proceso de liquidación",IF(AND(TODAY()&gt;AH619,I619="Orden de compra"),"Terminado (Orden de compra)",IF(TODAY()&gt;AH619,"Terminado (no se liquida)",IF(TODAY()&lt;=AH619,"En ejecución","En elaboración"))))))))))))</f>
        <v>Terminado (no se liquida)</v>
      </c>
      <c r="X619" s="57" t="s">
        <v>7028</v>
      </c>
      <c r="Y619" s="57" t="s">
        <v>5239</v>
      </c>
      <c r="Z619" s="77" t="s">
        <v>7029</v>
      </c>
      <c r="AA619" s="57" t="s">
        <v>5666</v>
      </c>
      <c r="AB619" s="61">
        <v>45553</v>
      </c>
      <c r="AC619" s="61">
        <v>45561</v>
      </c>
      <c r="AD619" s="61">
        <v>45657</v>
      </c>
      <c r="AE619" s="61" t="str">
        <f t="shared" si="97"/>
        <v>3 meses 6 días.</v>
      </c>
      <c r="AF619" s="61">
        <v>45729</v>
      </c>
      <c r="AG619" s="61" t="str">
        <f t="shared" si="96"/>
        <v>2 meses 10 días.</v>
      </c>
      <c r="AH619" s="61">
        <v>45729</v>
      </c>
      <c r="AI619" s="61" t="str">
        <f t="shared" si="94"/>
        <v>5 meses 16 días.</v>
      </c>
      <c r="AJ619" s="61" t="str">
        <f t="shared" si="98"/>
        <v>Término Ok</v>
      </c>
      <c r="AK619" s="57"/>
      <c r="AL619" s="57"/>
      <c r="AM619" s="56"/>
      <c r="AN619" s="61"/>
    </row>
    <row r="620" spans="1:40">
      <c r="A620" s="56">
        <v>2024</v>
      </c>
      <c r="B620" s="56" t="str">
        <f t="shared" si="99"/>
        <v>576-2024</v>
      </c>
      <c r="C620" s="56">
        <v>117401</v>
      </c>
      <c r="D620" s="56" t="s">
        <v>57</v>
      </c>
      <c r="E620" s="57" t="s">
        <v>7030</v>
      </c>
      <c r="F620" s="57" t="s">
        <v>7031</v>
      </c>
      <c r="G620" s="63" t="s">
        <v>5602</v>
      </c>
      <c r="H620" s="57" t="s">
        <v>1168</v>
      </c>
      <c r="I620" s="57" t="s">
        <v>1169</v>
      </c>
      <c r="J620" s="61">
        <v>45589</v>
      </c>
      <c r="K620" s="119" t="s">
        <v>7032</v>
      </c>
      <c r="L620" s="67" t="s">
        <v>7033</v>
      </c>
      <c r="M620" s="56">
        <v>1995</v>
      </c>
      <c r="N620" s="157">
        <v>16377000</v>
      </c>
      <c r="O620" s="64">
        <v>0</v>
      </c>
      <c r="P620" s="64">
        <v>0</v>
      </c>
      <c r="Q620" s="157">
        <f t="shared" si="100"/>
        <v>16377000</v>
      </c>
      <c r="R620" s="64">
        <v>5459000</v>
      </c>
      <c r="S620" s="64"/>
      <c r="T620" s="64"/>
      <c r="U620" s="56">
        <v>5</v>
      </c>
      <c r="V620" s="60" t="s">
        <v>1171</v>
      </c>
      <c r="W620" s="57" t="str">
        <f ca="1">IF(AB620="","En elaboración",IF(AC620="Sin iniciar","Suscrito",IF(AK620="Suspendido",AK620,IF(ISNUMBER(AN620),"Liquidado",IF(ISNUMBER(J620),"Cedido",IF(AN620="No aplica","Terminado (no se liquida)",IF(AJ620="Terminación anticipada",AJ620,IF(AND(AJ620="Terminación anticipada",I620&lt;&gt;"Otro",AN620=""),"Terminado en proceso de liquidación",IF(AND(TODAY()&gt;AH620,I620="Otro",AN620=""),"Terminado en proceso de liquidación",IF(AND(TODAY()&gt;AH620,I620="Orden de compra"),"Terminado (Orden de compra)",IF(TODAY()&gt;AH620,"Terminado (no se liquida)",IF(TODAY()&lt;=AH620,"En ejecución","En elaboración"))))))))))))</f>
        <v>Cedido</v>
      </c>
      <c r="X620" s="57" t="s">
        <v>7034</v>
      </c>
      <c r="Y620" s="57" t="s">
        <v>5196</v>
      </c>
      <c r="Z620" s="77" t="s">
        <v>7035</v>
      </c>
      <c r="AA620" s="57" t="s">
        <v>5659</v>
      </c>
      <c r="AB620" s="61">
        <v>45552</v>
      </c>
      <c r="AC620" s="61">
        <v>45567</v>
      </c>
      <c r="AD620" s="61">
        <v>45588</v>
      </c>
      <c r="AE620" s="61" t="str">
        <f t="shared" si="97"/>
        <v>22 días.</v>
      </c>
      <c r="AF620" s="61">
        <v>45657</v>
      </c>
      <c r="AG620" s="61" t="str">
        <f t="shared" si="96"/>
        <v>2 meses 8 días.</v>
      </c>
      <c r="AH620" s="61">
        <v>45657</v>
      </c>
      <c r="AI620" s="61" t="str">
        <f t="shared" si="94"/>
        <v>2 meses 30 días.</v>
      </c>
      <c r="AJ620" s="61" t="str">
        <f t="shared" si="98"/>
        <v>Término Ok</v>
      </c>
      <c r="AK620" s="57"/>
      <c r="AL620" s="57"/>
      <c r="AM620" s="56"/>
      <c r="AN620" s="61"/>
    </row>
    <row r="621" spans="1:40">
      <c r="A621" s="56">
        <v>2024</v>
      </c>
      <c r="B621" s="56" t="s">
        <v>7036</v>
      </c>
      <c r="C621" s="56">
        <v>117401</v>
      </c>
      <c r="D621" s="56" t="s">
        <v>57</v>
      </c>
      <c r="E621" s="57" t="s">
        <v>7030</v>
      </c>
      <c r="F621" s="57" t="s">
        <v>7031</v>
      </c>
      <c r="G621" s="63" t="s">
        <v>5602</v>
      </c>
      <c r="H621" s="57" t="s">
        <v>1168</v>
      </c>
      <c r="I621" s="57" t="s">
        <v>1169</v>
      </c>
      <c r="J621" s="61"/>
      <c r="K621" s="61"/>
      <c r="L621" s="67" t="s">
        <v>7037</v>
      </c>
      <c r="M621" s="56">
        <v>1995</v>
      </c>
      <c r="N621" s="157">
        <v>16377000</v>
      </c>
      <c r="O621" s="64">
        <v>0</v>
      </c>
      <c r="P621" s="64">
        <v>0</v>
      </c>
      <c r="Q621" s="157">
        <f t="shared" si="100"/>
        <v>16377000</v>
      </c>
      <c r="R621" s="64">
        <v>5459000</v>
      </c>
      <c r="S621" s="64"/>
      <c r="T621" s="64"/>
      <c r="U621" s="56">
        <v>5</v>
      </c>
      <c r="V621" s="60" t="s">
        <v>1171</v>
      </c>
      <c r="W621" s="57" t="str">
        <f ca="1">IF(AB621="","En elaboración",IF(AC621="Sin iniciar","Suscrito",IF(AK621="Suspendido",AK621,IF(ISNUMBER(AN621),"Liquidado",IF(ISNUMBER(J621),"Cedido",IF(AN621="No aplica","Terminado (no se liquida)",IF(AJ621="Terminación anticipada",AJ621,IF(AND(AJ621="Terminación anticipada",I621&lt;&gt;"Otro",AN621=""),"Terminado en proceso de liquidación",IF(AND(TODAY()&gt;AH621,I621="Otro",AN621=""),"Terminado en proceso de liquidación",IF(AND(TODAY()&gt;AH621,I621="Orden de compra"),"Terminado (Orden de compra)",IF(TODAY()&gt;AH621,"Terminado (no se liquida)",IF(TODAY()&lt;=AH621,"En ejecución","En elaboración"))))))))))))</f>
        <v>Terminado (no se liquida)</v>
      </c>
      <c r="X621" s="57" t="s">
        <v>7038</v>
      </c>
      <c r="Y621" s="57" t="s">
        <v>5196</v>
      </c>
      <c r="Z621" s="77" t="s">
        <v>7035</v>
      </c>
      <c r="AA621" s="57" t="s">
        <v>5659</v>
      </c>
      <c r="AB621" s="61">
        <v>45552</v>
      </c>
      <c r="AC621" s="61">
        <v>45589</v>
      </c>
      <c r="AD621" s="61">
        <v>45658</v>
      </c>
      <c r="AE621" s="61" t="str">
        <f t="shared" si="97"/>
        <v>2 meses 9 días.</v>
      </c>
      <c r="AF621" s="61">
        <v>45658</v>
      </c>
      <c r="AG621" s="61" t="str">
        <f t="shared" si="96"/>
        <v/>
      </c>
      <c r="AH621" s="61">
        <v>45658</v>
      </c>
      <c r="AI621" s="61" t="str">
        <f t="shared" si="94"/>
        <v>2 meses 9 días.</v>
      </c>
      <c r="AJ621" s="61" t="str">
        <f t="shared" si="98"/>
        <v>Término Ok</v>
      </c>
      <c r="AK621" s="57"/>
      <c r="AL621" s="57"/>
      <c r="AM621" s="56"/>
      <c r="AN621" s="61"/>
    </row>
    <row r="622" spans="1:40">
      <c r="A622" s="56">
        <v>2024</v>
      </c>
      <c r="B622" s="56" t="str">
        <f t="shared" ref="B622:B630" si="101">LEFT(E622,8)</f>
        <v>577-2024</v>
      </c>
      <c r="C622" s="56">
        <v>114808</v>
      </c>
      <c r="D622" s="56" t="s">
        <v>57</v>
      </c>
      <c r="E622" s="57" t="s">
        <v>7039</v>
      </c>
      <c r="F622" s="57" t="s">
        <v>7040</v>
      </c>
      <c r="G622" s="63" t="s">
        <v>5602</v>
      </c>
      <c r="H622" s="57" t="s">
        <v>1168</v>
      </c>
      <c r="I622" s="57" t="s">
        <v>1169</v>
      </c>
      <c r="J622" s="61"/>
      <c r="K622" s="61"/>
      <c r="L622" s="67" t="s">
        <v>7041</v>
      </c>
      <c r="M622" s="56">
        <v>1978</v>
      </c>
      <c r="N622" s="157">
        <v>29792000</v>
      </c>
      <c r="O622" s="64">
        <v>3724000</v>
      </c>
      <c r="P622" s="64">
        <v>0</v>
      </c>
      <c r="Q622" s="157">
        <f t="shared" si="100"/>
        <v>33516000</v>
      </c>
      <c r="R622" s="64">
        <v>7488000</v>
      </c>
      <c r="S622" s="64"/>
      <c r="T622" s="64"/>
      <c r="U622" s="56">
        <v>1</v>
      </c>
      <c r="V622" s="60" t="s">
        <v>1171</v>
      </c>
      <c r="W622" s="57" t="str">
        <f ca="1">IF(AB622="","En elaboración",IF(AC622="Sin iniciar","Suscrito",IF(AK622="Suspendido",AK622,IF(ISNUMBER(AN622),"Liquidado",IF(ISNUMBER(J622),"Cedido",IF(AN622="No aplica","Terminado (no se liquida)",IF(AJ622="Terminación anticipada",AJ622,IF(AND(AJ622="Terminación anticipada",I622&lt;&gt;"Otro",AN622=""),"Terminado en proceso de liquidación",IF(AND(TODAY()&gt;AH622,I622="Otro",AN622=""),"Terminado en proceso de liquidación",IF(AND(TODAY()&gt;AH622,I622="Orden de compra"),"Terminado (Orden de compra)",IF(TODAY()&gt;AH622,"Terminado (no se liquida)",IF(TODAY()&lt;=AH622,"En ejecución","En elaboración"))))))))))))</f>
        <v>Terminado (no se liquida)</v>
      </c>
      <c r="X622" s="57" t="s">
        <v>7042</v>
      </c>
      <c r="Y622" s="57" t="s">
        <v>7043</v>
      </c>
      <c r="Z622" s="77" t="s">
        <v>7044</v>
      </c>
      <c r="AA622" s="57" t="s">
        <v>6201</v>
      </c>
      <c r="AB622" s="61">
        <v>45547</v>
      </c>
      <c r="AC622" s="61">
        <v>45551</v>
      </c>
      <c r="AD622" s="61">
        <v>45657</v>
      </c>
      <c r="AE622" s="61" t="str">
        <f t="shared" si="97"/>
        <v>3 meses 16 días.</v>
      </c>
      <c r="AF622" s="61">
        <v>45688</v>
      </c>
      <c r="AG622" s="61" t="str">
        <f t="shared" si="96"/>
        <v xml:space="preserve">1 meses </v>
      </c>
      <c r="AH622" s="61">
        <v>45688</v>
      </c>
      <c r="AI622" s="61" t="str">
        <f t="shared" si="94"/>
        <v>4 meses 16 días.</v>
      </c>
      <c r="AJ622" s="61" t="str">
        <f t="shared" si="98"/>
        <v>Término Ok</v>
      </c>
      <c r="AK622" s="57"/>
      <c r="AL622" s="57"/>
      <c r="AM622" s="56"/>
      <c r="AN622" s="61"/>
    </row>
    <row r="623" spans="1:40">
      <c r="A623" s="56">
        <v>2024</v>
      </c>
      <c r="B623" s="56" t="str">
        <f t="shared" si="101"/>
        <v>578-2024</v>
      </c>
      <c r="C623" s="56">
        <v>115108</v>
      </c>
      <c r="D623" s="56" t="s">
        <v>57</v>
      </c>
      <c r="E623" s="57" t="s">
        <v>7045</v>
      </c>
      <c r="F623" s="57" t="s">
        <v>7046</v>
      </c>
      <c r="G623" s="63" t="s">
        <v>5602</v>
      </c>
      <c r="H623" s="57" t="s">
        <v>1168</v>
      </c>
      <c r="I623" s="57" t="s">
        <v>1169</v>
      </c>
      <c r="J623" s="61"/>
      <c r="K623" s="61"/>
      <c r="L623" s="67" t="s">
        <v>2946</v>
      </c>
      <c r="M623" s="56">
        <v>1953</v>
      </c>
      <c r="N623" s="157">
        <v>21836000</v>
      </c>
      <c r="O623" s="64">
        <v>7642000</v>
      </c>
      <c r="P623" s="64">
        <v>0</v>
      </c>
      <c r="Q623" s="157">
        <f t="shared" si="100"/>
        <v>29478000</v>
      </c>
      <c r="R623" s="64">
        <v>5459000</v>
      </c>
      <c r="S623" s="64"/>
      <c r="T623" s="64"/>
      <c r="U623" s="56">
        <v>3</v>
      </c>
      <c r="V623" s="60" t="s">
        <v>1171</v>
      </c>
      <c r="W623" s="57" t="str">
        <f ca="1">IF(AB623="","En elaboración",IF(AC623="Sin iniciar","Suscrito",IF(AK623="Suspendido",AK623,IF(ISNUMBER(AN623),"Liquidado",IF(ISNUMBER(J623),"Cedido",IF(AN623="No aplica","Terminado (no se liquida)",IF(AJ623="Terminación anticipada",AJ623,IF(AND(AJ623="Terminación anticipada",I623&lt;&gt;"Otro",AN623=""),"Terminado en proceso de liquidación",IF(AND(TODAY()&gt;AH623,I623="Otro",AN623=""),"Terminado en proceso de liquidación",IF(AND(TODAY()&gt;AH623,I623="Orden de compra"),"Terminado (Orden de compra)",IF(TODAY()&gt;AH623,"Terminado (no se liquida)",IF(TODAY()&lt;=AH623,"En ejecución","En elaboración"))))))))))))</f>
        <v>Terminado (no se liquida)</v>
      </c>
      <c r="X623" s="57" t="s">
        <v>7047</v>
      </c>
      <c r="Y623" s="57" t="s">
        <v>5196</v>
      </c>
      <c r="Z623" s="77" t="s">
        <v>7048</v>
      </c>
      <c r="AA623" s="57" t="s">
        <v>5735</v>
      </c>
      <c r="AB623" s="61">
        <v>45548</v>
      </c>
      <c r="AC623" s="61">
        <v>45553</v>
      </c>
      <c r="AD623" s="61">
        <v>45657</v>
      </c>
      <c r="AE623" s="61" t="str">
        <f t="shared" si="97"/>
        <v>3 meses 14 días.</v>
      </c>
      <c r="AF623" s="61">
        <v>45715</v>
      </c>
      <c r="AG623" s="61" t="str">
        <f t="shared" si="96"/>
        <v>1 meses 27 días.</v>
      </c>
      <c r="AH623" s="61">
        <v>45715</v>
      </c>
      <c r="AI623" s="61" t="str">
        <f t="shared" si="94"/>
        <v>5 meses 10 días.</v>
      </c>
      <c r="AJ623" s="61" t="str">
        <f t="shared" si="98"/>
        <v>Término Ok</v>
      </c>
      <c r="AK623" s="57"/>
      <c r="AL623" s="57"/>
      <c r="AM623" s="56"/>
      <c r="AN623" s="61"/>
    </row>
    <row r="624" spans="1:40">
      <c r="A624" s="56">
        <v>2024</v>
      </c>
      <c r="B624" s="56" t="str">
        <f t="shared" si="101"/>
        <v>579-2024</v>
      </c>
      <c r="C624" s="56">
        <v>114808</v>
      </c>
      <c r="D624" s="56" t="s">
        <v>57</v>
      </c>
      <c r="E624" s="57" t="s">
        <v>7049</v>
      </c>
      <c r="F624" s="57" t="s">
        <v>7050</v>
      </c>
      <c r="G624" s="63" t="s">
        <v>5602</v>
      </c>
      <c r="H624" s="57" t="s">
        <v>1168</v>
      </c>
      <c r="I624" s="57" t="s">
        <v>1169</v>
      </c>
      <c r="J624" s="61"/>
      <c r="K624" s="61"/>
      <c r="L624" s="67" t="s">
        <v>7051</v>
      </c>
      <c r="M624" s="56">
        <v>1978</v>
      </c>
      <c r="N624" s="157">
        <v>29792000</v>
      </c>
      <c r="O624" s="64">
        <v>12909867</v>
      </c>
      <c r="P624" s="64">
        <v>0</v>
      </c>
      <c r="Q624" s="157">
        <f t="shared" si="100"/>
        <v>42701867</v>
      </c>
      <c r="R624" s="64">
        <v>7488000</v>
      </c>
      <c r="S624" s="64"/>
      <c r="T624" s="64"/>
      <c r="U624" s="56">
        <v>1</v>
      </c>
      <c r="V624" s="60" t="s">
        <v>1171</v>
      </c>
      <c r="W624" s="57" t="str">
        <f ca="1">IF(AB624="","En elaboración",IF(AC624="Sin iniciar","Suscrito",IF(AK624="Suspendido",AK624,IF(ISNUMBER(AN624),"Liquidado",IF(ISNUMBER(J624),"Cedido",IF(AN624="No aplica","Terminado (no se liquida)",IF(AJ624="Terminación anticipada",AJ624,IF(AND(AJ624="Terminación anticipada",I624&lt;&gt;"Otro",AN624=""),"Terminado en proceso de liquidación",IF(AND(TODAY()&gt;AH624,I624="Otro",AN624=""),"Terminado en proceso de liquidación",IF(AND(TODAY()&gt;AH624,I624="Orden de compra"),"Terminado (Orden de compra)",IF(TODAY()&gt;AH624,"Terminado (no se liquida)",IF(TODAY()&lt;=AH624,"En ejecución","En elaboración"))))))))))))</f>
        <v>Terminado (no se liquida)</v>
      </c>
      <c r="X624" s="57" t="s">
        <v>7052</v>
      </c>
      <c r="Y624" s="57" t="s">
        <v>4995</v>
      </c>
      <c r="Z624" s="77" t="s">
        <v>7053</v>
      </c>
      <c r="AA624" s="57" t="s">
        <v>6201</v>
      </c>
      <c r="AB624" s="61">
        <v>45548</v>
      </c>
      <c r="AC624" s="61">
        <v>45552</v>
      </c>
      <c r="AD624" s="61">
        <v>45657</v>
      </c>
      <c r="AE624" s="61" t="str">
        <f t="shared" si="97"/>
        <v>3 meses 15 días.</v>
      </c>
      <c r="AF624" s="61">
        <v>45724</v>
      </c>
      <c r="AG624" s="61" t="str">
        <f t="shared" si="96"/>
        <v>2 meses 5 días.</v>
      </c>
      <c r="AH624" s="61">
        <v>45724</v>
      </c>
      <c r="AI624" s="61" t="str">
        <f t="shared" si="94"/>
        <v>5 meses 20 días.</v>
      </c>
      <c r="AJ624" s="61" t="str">
        <f t="shared" si="98"/>
        <v>Término Ok</v>
      </c>
      <c r="AK624" s="57"/>
      <c r="AL624" s="57"/>
      <c r="AM624" s="56"/>
      <c r="AN624" s="61"/>
    </row>
    <row r="625" spans="1:40">
      <c r="A625" s="56">
        <v>2024</v>
      </c>
      <c r="B625" s="56" t="str">
        <f t="shared" si="101"/>
        <v>580-2024</v>
      </c>
      <c r="C625" s="56">
        <v>114808</v>
      </c>
      <c r="D625" s="56" t="s">
        <v>57</v>
      </c>
      <c r="E625" s="57" t="s">
        <v>7054</v>
      </c>
      <c r="F625" s="57" t="s">
        <v>7055</v>
      </c>
      <c r="G625" s="63" t="s">
        <v>5602</v>
      </c>
      <c r="H625" s="57" t="s">
        <v>1168</v>
      </c>
      <c r="I625" s="57" t="s">
        <v>1169</v>
      </c>
      <c r="J625" s="61"/>
      <c r="K625" s="61"/>
      <c r="L625" s="67" t="s">
        <v>7056</v>
      </c>
      <c r="M625" s="56">
        <v>1978</v>
      </c>
      <c r="N625" s="157">
        <v>29792000</v>
      </c>
      <c r="O625" s="64">
        <v>12909867</v>
      </c>
      <c r="P625" s="64">
        <v>0</v>
      </c>
      <c r="Q625" s="157">
        <f t="shared" si="100"/>
        <v>42701867</v>
      </c>
      <c r="R625" s="64">
        <v>7488000</v>
      </c>
      <c r="S625" s="64"/>
      <c r="T625" s="64"/>
      <c r="U625" s="56">
        <v>1</v>
      </c>
      <c r="V625" s="60" t="s">
        <v>1171</v>
      </c>
      <c r="W625" s="57" t="str">
        <f ca="1">IF(AB625="","En elaboración",IF(AC625="Sin iniciar","Suscrito",IF(AK625="Suspendido",AK625,IF(ISNUMBER(AN625),"Liquidado",IF(ISNUMBER(J625),"Cedido",IF(AN625="No aplica","Terminado (no se liquida)",IF(AJ625="Terminación anticipada",AJ625,IF(AND(AJ625="Terminación anticipada",I625&lt;&gt;"Otro",AN625=""),"Terminado en proceso de liquidación",IF(AND(TODAY()&gt;AH625,I625="Otro",AN625=""),"Terminado en proceso de liquidación",IF(AND(TODAY()&gt;AH625,I625="Orden de compra"),"Terminado (Orden de compra)",IF(TODAY()&gt;AH625,"Terminado (no se liquida)",IF(TODAY()&lt;=AH625,"En ejecución","En elaboración"))))))))))))</f>
        <v>Terminado (no se liquida)</v>
      </c>
      <c r="X625" s="57" t="s">
        <v>7057</v>
      </c>
      <c r="Y625" s="57" t="s">
        <v>4995</v>
      </c>
      <c r="Z625" s="77" t="s">
        <v>7058</v>
      </c>
      <c r="AA625" s="57" t="s">
        <v>6201</v>
      </c>
      <c r="AB625" s="61">
        <v>45551</v>
      </c>
      <c r="AC625" s="61">
        <v>45552</v>
      </c>
      <c r="AD625" s="61">
        <v>45657</v>
      </c>
      <c r="AE625" s="61" t="str">
        <f t="shared" si="97"/>
        <v>3 meses 15 días.</v>
      </c>
      <c r="AF625" s="61">
        <v>45724</v>
      </c>
      <c r="AG625" s="61" t="str">
        <f t="shared" si="96"/>
        <v>2 meses 5 días.</v>
      </c>
      <c r="AH625" s="61">
        <v>45724</v>
      </c>
      <c r="AI625" s="61" t="str">
        <f t="shared" si="94"/>
        <v>5 meses 20 días.</v>
      </c>
      <c r="AJ625" s="61" t="str">
        <f t="shared" si="98"/>
        <v>Término Ok</v>
      </c>
      <c r="AK625" s="57"/>
      <c r="AL625" s="57"/>
      <c r="AM625" s="56"/>
      <c r="AN625" s="61"/>
    </row>
    <row r="626" spans="1:40">
      <c r="A626" s="56">
        <v>2024</v>
      </c>
      <c r="B626" s="56" t="str">
        <f t="shared" si="101"/>
        <v>581-2024</v>
      </c>
      <c r="C626" s="56">
        <v>114811</v>
      </c>
      <c r="D626" s="56" t="s">
        <v>57</v>
      </c>
      <c r="E626" s="57" t="s">
        <v>7059</v>
      </c>
      <c r="F626" s="57" t="s">
        <v>7060</v>
      </c>
      <c r="G626" s="63" t="s">
        <v>5602</v>
      </c>
      <c r="H626" s="57" t="s">
        <v>1168</v>
      </c>
      <c r="I626" s="57" t="s">
        <v>1169</v>
      </c>
      <c r="J626" s="61"/>
      <c r="K626" s="61"/>
      <c r="L626" s="67" t="s">
        <v>7061</v>
      </c>
      <c r="M626" s="56">
        <v>1978</v>
      </c>
      <c r="N626" s="157">
        <v>21836000</v>
      </c>
      <c r="O626" s="64">
        <v>0</v>
      </c>
      <c r="P626" s="64">
        <v>0</v>
      </c>
      <c r="Q626" s="157">
        <f t="shared" si="100"/>
        <v>21836000</v>
      </c>
      <c r="R626" s="64">
        <v>5459000</v>
      </c>
      <c r="S626" s="64"/>
      <c r="T626" s="64"/>
      <c r="U626" s="56">
        <v>1</v>
      </c>
      <c r="V626" s="60" t="s">
        <v>1171</v>
      </c>
      <c r="W626" s="57" t="str">
        <f ca="1">IF(AB626="","En elaboración",IF(AC626="Sin iniciar","Suscrito",IF(AK626="Suspendido",AK626,IF(ISNUMBER(AN626),"Liquidado",IF(ISNUMBER(J626),"Cedido",IF(AN626="No aplica","Terminado (no se liquida)",IF(AJ626="Terminación anticipada",AJ626,IF(AND(AJ626="Terminación anticipada",I626&lt;&gt;"Otro",AN626=""),"Terminado en proceso de liquidación",IF(AND(TODAY()&gt;AH626,I626="Otro",AN626=""),"Terminado en proceso de liquidación",IF(AND(TODAY()&gt;AH626,I626="Orden de compra"),"Terminado (Orden de compra)",IF(TODAY()&gt;AH626,"Terminado (no se liquida)",IF(TODAY()&lt;=AH626,"En ejecución","En elaboración"))))))))))))</f>
        <v>Terminado (no se liquida)</v>
      </c>
      <c r="X626" s="57" t="s">
        <v>7062</v>
      </c>
      <c r="Y626" s="57" t="s">
        <v>7063</v>
      </c>
      <c r="Z626" s="77" t="s">
        <v>7064</v>
      </c>
      <c r="AA626" s="57" t="s">
        <v>6201</v>
      </c>
      <c r="AB626" s="61">
        <v>45549</v>
      </c>
      <c r="AC626" s="61">
        <v>45573</v>
      </c>
      <c r="AD626" s="61">
        <v>45657</v>
      </c>
      <c r="AE626" s="61" t="str">
        <f t="shared" si="97"/>
        <v>2 meses 24 días.</v>
      </c>
      <c r="AF626" s="61">
        <v>45657</v>
      </c>
      <c r="AG626" s="61" t="str">
        <f t="shared" si="96"/>
        <v/>
      </c>
      <c r="AH626" s="61">
        <v>45695</v>
      </c>
      <c r="AI626" s="61" t="str">
        <f t="shared" si="94"/>
        <v xml:space="preserve">4 meses </v>
      </c>
      <c r="AJ626" s="61" t="str">
        <f t="shared" si="98"/>
        <v>Término Ok</v>
      </c>
      <c r="AK626" s="57"/>
      <c r="AL626" s="57"/>
      <c r="AM626" s="56"/>
      <c r="AN626" s="61"/>
    </row>
    <row r="627" spans="1:40">
      <c r="A627" s="56">
        <v>2024</v>
      </c>
      <c r="B627" s="56" t="str">
        <f t="shared" si="101"/>
        <v>582-2024</v>
      </c>
      <c r="C627" s="56">
        <v>114811</v>
      </c>
      <c r="D627" s="56" t="s">
        <v>57</v>
      </c>
      <c r="E627" s="57" t="s">
        <v>7065</v>
      </c>
      <c r="F627" s="57" t="s">
        <v>7066</v>
      </c>
      <c r="G627" s="63" t="s">
        <v>5602</v>
      </c>
      <c r="H627" s="57" t="s">
        <v>1168</v>
      </c>
      <c r="I627" s="57" t="s">
        <v>1169</v>
      </c>
      <c r="J627" s="61"/>
      <c r="K627" s="61"/>
      <c r="L627" s="67" t="s">
        <v>7067</v>
      </c>
      <c r="M627" s="56">
        <v>1978</v>
      </c>
      <c r="N627" s="157">
        <v>21836000</v>
      </c>
      <c r="O627" s="64">
        <v>9462267</v>
      </c>
      <c r="P627" s="64">
        <v>0</v>
      </c>
      <c r="Q627" s="157">
        <f t="shared" si="100"/>
        <v>31298267</v>
      </c>
      <c r="R627" s="64">
        <v>5459000</v>
      </c>
      <c r="S627" s="64"/>
      <c r="T627" s="64"/>
      <c r="U627" s="56">
        <v>1</v>
      </c>
      <c r="V627" s="60" t="s">
        <v>1171</v>
      </c>
      <c r="W627" s="57" t="str">
        <f ca="1">IF(AB627="","En elaboración",IF(AC627="Sin iniciar","Suscrito",IF(AK627="Suspendido",AK627,IF(ISNUMBER(AN627),"Liquidado",IF(ISNUMBER(J627),"Cedido",IF(AN627="No aplica","Terminado (no se liquida)",IF(AJ627="Terminación anticipada",AJ627,IF(AND(AJ627="Terminación anticipada",I627&lt;&gt;"Otro",AN627=""),"Terminado en proceso de liquidación",IF(AND(TODAY()&gt;AH627,I627="Otro",AN627=""),"Terminado en proceso de liquidación",IF(AND(TODAY()&gt;AH627,I627="Orden de compra"),"Terminado (Orden de compra)",IF(TODAY()&gt;AH627,"Terminado (no se liquida)",IF(TODAY()&lt;=AH627,"En ejecución","En elaboración"))))))))))))</f>
        <v>Terminado (no se liquida)</v>
      </c>
      <c r="X627" s="57" t="s">
        <v>7068</v>
      </c>
      <c r="Y627" s="57" t="s">
        <v>5196</v>
      </c>
      <c r="Z627" s="77" t="s">
        <v>7069</v>
      </c>
      <c r="AA627" s="57" t="s">
        <v>6201</v>
      </c>
      <c r="AB627" s="61">
        <v>45548</v>
      </c>
      <c r="AC627" s="61">
        <v>45551</v>
      </c>
      <c r="AD627" s="61">
        <v>45657</v>
      </c>
      <c r="AE627" s="61" t="str">
        <f t="shared" si="97"/>
        <v>3 meses 16 días.</v>
      </c>
      <c r="AF627" s="61">
        <v>45723</v>
      </c>
      <c r="AG627" s="61" t="str">
        <f t="shared" si="96"/>
        <v>2 meses 4 días.</v>
      </c>
      <c r="AH627" s="61">
        <v>45723</v>
      </c>
      <c r="AI627" s="61" t="str">
        <f t="shared" si="94"/>
        <v>5 meses 20 días.</v>
      </c>
      <c r="AJ627" s="61" t="str">
        <f t="shared" si="98"/>
        <v>Término Ok</v>
      </c>
      <c r="AK627" s="57"/>
      <c r="AL627" s="57"/>
      <c r="AM627" s="56"/>
      <c r="AN627" s="61"/>
    </row>
    <row r="628" spans="1:40">
      <c r="A628" s="56">
        <v>2024</v>
      </c>
      <c r="B628" s="56" t="str">
        <f t="shared" si="101"/>
        <v>583-2024</v>
      </c>
      <c r="C628" s="56">
        <v>113663</v>
      </c>
      <c r="D628" s="56" t="s">
        <v>57</v>
      </c>
      <c r="E628" s="57" t="s">
        <v>7070</v>
      </c>
      <c r="F628" s="57" t="s">
        <v>7071</v>
      </c>
      <c r="G628" s="63" t="s">
        <v>5602</v>
      </c>
      <c r="H628" s="57" t="s">
        <v>1168</v>
      </c>
      <c r="I628" s="57" t="s">
        <v>1211</v>
      </c>
      <c r="J628" s="61"/>
      <c r="K628" s="61"/>
      <c r="L628" s="67" t="s">
        <v>7072</v>
      </c>
      <c r="M628" s="56">
        <v>2032</v>
      </c>
      <c r="N628" s="157">
        <v>11532000</v>
      </c>
      <c r="O628" s="64">
        <v>4612800</v>
      </c>
      <c r="P628" s="64">
        <v>0</v>
      </c>
      <c r="Q628" s="157">
        <f t="shared" si="100"/>
        <v>16144800</v>
      </c>
      <c r="R628" s="64">
        <v>2883000</v>
      </c>
      <c r="S628" s="64"/>
      <c r="T628" s="64"/>
      <c r="U628" s="56">
        <v>5</v>
      </c>
      <c r="V628" s="60" t="s">
        <v>1171</v>
      </c>
      <c r="W628" s="57" t="str">
        <f ca="1">IF(AB628="","En elaboración",IF(AC628="Sin iniciar","Suscrito",IF(AK628="Suspendido",AK628,IF(ISNUMBER(AN628),"Liquidado",IF(ISNUMBER(J628),"Cedido",IF(AN628="No aplica","Terminado (no se liquida)",IF(AJ628="Terminación anticipada",AJ628,IF(AND(AJ628="Terminación anticipada",I628&lt;&gt;"Otro",AN628=""),"Terminado en proceso de liquidación",IF(AND(TODAY()&gt;AH628,I628="Otro",AN628=""),"Terminado en proceso de liquidación",IF(AND(TODAY()&gt;AH628,I628="Orden de compra"),"Terminado (Orden de compra)",IF(TODAY()&gt;AH628,"Terminado (no se liquida)",IF(TODAY()&lt;=AH628,"En ejecución","En elaboración"))))))))))))</f>
        <v>Terminado (no se liquida)</v>
      </c>
      <c r="X628" s="57" t="s">
        <v>7073</v>
      </c>
      <c r="Y628" s="57" t="s">
        <v>7074</v>
      </c>
      <c r="Z628" s="77" t="s">
        <v>7075</v>
      </c>
      <c r="AA628" s="57" t="s">
        <v>5762</v>
      </c>
      <c r="AB628" s="61">
        <v>45555</v>
      </c>
      <c r="AC628" s="61">
        <v>45560</v>
      </c>
      <c r="AD628" s="61">
        <v>45657</v>
      </c>
      <c r="AE628" s="61" t="str">
        <f t="shared" si="97"/>
        <v>3 meses 7 días.</v>
      </c>
      <c r="AF628" s="61">
        <v>45728</v>
      </c>
      <c r="AG628" s="61" t="str">
        <f t="shared" si="96"/>
        <v>2 meses 9 días.</v>
      </c>
      <c r="AH628" s="61">
        <v>45728</v>
      </c>
      <c r="AI628" s="61" t="str">
        <f t="shared" si="94"/>
        <v>5 meses 16 días.</v>
      </c>
      <c r="AJ628" s="61" t="str">
        <f t="shared" si="98"/>
        <v>Término Ok</v>
      </c>
      <c r="AK628" s="57"/>
      <c r="AL628" s="57"/>
      <c r="AM628" s="56"/>
      <c r="AN628" s="61"/>
    </row>
    <row r="629" spans="1:40">
      <c r="A629" s="56">
        <v>2024</v>
      </c>
      <c r="B629" s="56" t="str">
        <f t="shared" si="101"/>
        <v>584-2024</v>
      </c>
      <c r="C629" s="56">
        <v>115153</v>
      </c>
      <c r="D629" s="56" t="s">
        <v>57</v>
      </c>
      <c r="E629" s="57" t="s">
        <v>7076</v>
      </c>
      <c r="F629" s="57" t="s">
        <v>7077</v>
      </c>
      <c r="G629" s="63" t="s">
        <v>5602</v>
      </c>
      <c r="H629" s="57" t="s">
        <v>1168</v>
      </c>
      <c r="I629" s="57" t="s">
        <v>1211</v>
      </c>
      <c r="J629" s="61"/>
      <c r="K629" s="61"/>
      <c r="L629" t="s">
        <v>7078</v>
      </c>
      <c r="M629" s="56">
        <v>1978</v>
      </c>
      <c r="N629" s="157">
        <v>13524000</v>
      </c>
      <c r="O629" s="64">
        <v>0</v>
      </c>
      <c r="P629" s="64">
        <v>0</v>
      </c>
      <c r="Q629" s="157">
        <f t="shared" si="100"/>
        <v>13524000</v>
      </c>
      <c r="R629" s="64">
        <v>3381000</v>
      </c>
      <c r="S629" s="64"/>
      <c r="T629" s="64"/>
      <c r="U629" s="56">
        <v>1</v>
      </c>
      <c r="V629" s="60" t="s">
        <v>1171</v>
      </c>
      <c r="W629" s="57" t="str">
        <f ca="1">IF(AB629="","En elaboración",IF(AC629="Sin iniciar","Suscrito",IF(AK629="Suspendido",AK629,IF(ISNUMBER(AN629),"Liquidado",IF(ISNUMBER(J629),"Cedido",IF(AN629="No aplica","Terminado (no se liquida)",IF(AJ629="Terminación anticipada",AJ629,IF(AND(AJ629="Terminación anticipada",I629&lt;&gt;"Otro",AN629=""),"Terminado en proceso de liquidación",IF(AND(TODAY()&gt;AH629,I629="Otro",AN629=""),"Terminado en proceso de liquidación",IF(AND(TODAY()&gt;AH629,I629="Orden de compra"),"Terminado (Orden de compra)",IF(TODAY()&gt;AH629,"Terminado (no se liquida)",IF(TODAY()&lt;=AH629,"En ejecución","En elaboración"))))))))))))</f>
        <v>Terminado (no se liquida)</v>
      </c>
      <c r="X629" s="57"/>
      <c r="Y629" s="57" t="s">
        <v>7079</v>
      </c>
      <c r="Z629" s="77" t="s">
        <v>7080</v>
      </c>
      <c r="AA629" s="57" t="s">
        <v>5688</v>
      </c>
      <c r="AB629" s="61">
        <v>45548</v>
      </c>
      <c r="AC629" s="61">
        <v>45551</v>
      </c>
      <c r="AD629" s="61">
        <v>45657</v>
      </c>
      <c r="AE629" s="61" t="str">
        <f t="shared" si="97"/>
        <v>3 meses 16 días.</v>
      </c>
      <c r="AF629" s="61">
        <v>45657</v>
      </c>
      <c r="AG629" s="61" t="str">
        <f t="shared" si="96"/>
        <v/>
      </c>
      <c r="AH629" s="61">
        <v>45657</v>
      </c>
      <c r="AI629" s="61" t="str">
        <f t="shared" si="94"/>
        <v>3 meses 16 días.</v>
      </c>
      <c r="AJ629" s="61" t="str">
        <f t="shared" si="98"/>
        <v>Término Ok</v>
      </c>
      <c r="AK629" s="57"/>
      <c r="AL629" s="57"/>
      <c r="AM629" s="56"/>
      <c r="AN629" s="61"/>
    </row>
    <row r="630" spans="1:40">
      <c r="A630" s="56">
        <v>2024</v>
      </c>
      <c r="B630" s="56" t="str">
        <f t="shared" si="101"/>
        <v>586-2024</v>
      </c>
      <c r="C630" s="56">
        <v>115156</v>
      </c>
      <c r="D630" s="56" t="s">
        <v>57</v>
      </c>
      <c r="E630" s="57" t="s">
        <v>7081</v>
      </c>
      <c r="F630" s="57" t="s">
        <v>7082</v>
      </c>
      <c r="G630" s="63" t="s">
        <v>5602</v>
      </c>
      <c r="H630" s="57" t="s">
        <v>1168</v>
      </c>
      <c r="I630" s="57" t="s">
        <v>1211</v>
      </c>
      <c r="J630" s="61">
        <v>45588</v>
      </c>
      <c r="K630" s="119" t="s">
        <v>7083</v>
      </c>
      <c r="L630" s="67" t="s">
        <v>7084</v>
      </c>
      <c r="M630" s="56">
        <v>1978</v>
      </c>
      <c r="N630" s="157">
        <v>19052000</v>
      </c>
      <c r="O630" s="64">
        <v>0</v>
      </c>
      <c r="P630" s="64">
        <v>0</v>
      </c>
      <c r="Q630" s="157">
        <f t="shared" si="100"/>
        <v>19052000</v>
      </c>
      <c r="R630" s="64">
        <v>4763000</v>
      </c>
      <c r="S630" s="64"/>
      <c r="T630" s="64"/>
      <c r="U630" s="56">
        <v>1</v>
      </c>
      <c r="V630" s="60" t="s">
        <v>1171</v>
      </c>
      <c r="W630" s="57" t="str">
        <f ca="1">IF(AB630="","En elaboración",IF(AC630="Sin iniciar","Suscrito",IF(AK630="Suspendido",AK630,IF(ISNUMBER(AN630),"Liquidado",IF(ISNUMBER(J630),"Cedido",IF(AN630="No aplica","Terminado (no se liquida)",IF(AJ630="Terminación anticipada",AJ630,IF(AND(AJ630="Terminación anticipada",I630&lt;&gt;"Otro",AN630=""),"Terminado en proceso de liquidación",IF(AND(TODAY()&gt;AH630,I630="Otro",AN630=""),"Terminado en proceso de liquidación",IF(AND(TODAY()&gt;AH630,I630="Orden de compra"),"Terminado (Orden de compra)",IF(TODAY()&gt;AH630,"Terminado (no se liquida)",IF(TODAY()&lt;=AH630,"En ejecución","En elaboración"))))))))))))</f>
        <v>Cedido</v>
      </c>
      <c r="X630" s="57" t="s">
        <v>7085</v>
      </c>
      <c r="Y630" s="57" t="s">
        <v>7086</v>
      </c>
      <c r="Z630" s="77" t="s">
        <v>7087</v>
      </c>
      <c r="AA630" s="57" t="s">
        <v>5879</v>
      </c>
      <c r="AB630" s="61">
        <v>45548</v>
      </c>
      <c r="AC630" s="61">
        <v>45553</v>
      </c>
      <c r="AD630" s="61">
        <v>45587</v>
      </c>
      <c r="AE630" s="61" t="str">
        <f t="shared" si="97"/>
        <v>1 meses 5 días.</v>
      </c>
      <c r="AF630" s="61">
        <v>45657</v>
      </c>
      <c r="AG630" s="61" t="str">
        <f t="shared" si="96"/>
        <v>2 meses 9 días.</v>
      </c>
      <c r="AH630" s="61">
        <v>45657</v>
      </c>
      <c r="AI630" s="61" t="str">
        <f t="shared" si="94"/>
        <v>3 meses 14 días.</v>
      </c>
      <c r="AJ630" s="61" t="str">
        <f t="shared" si="98"/>
        <v>Término Ok</v>
      </c>
      <c r="AK630" s="57"/>
      <c r="AL630" s="57"/>
      <c r="AM630" s="56"/>
      <c r="AN630" s="61"/>
    </row>
    <row r="631" spans="1:40">
      <c r="A631" s="56">
        <v>2024</v>
      </c>
      <c r="B631" s="56" t="s">
        <v>7088</v>
      </c>
      <c r="C631" s="1">
        <v>115156</v>
      </c>
      <c r="D631" s="56" t="s">
        <v>57</v>
      </c>
      <c r="E631" s="57" t="s">
        <v>7081</v>
      </c>
      <c r="F631" s="57" t="s">
        <v>7082</v>
      </c>
      <c r="G631" s="63" t="s">
        <v>5602</v>
      </c>
      <c r="H631" s="57" t="s">
        <v>1168</v>
      </c>
      <c r="I631" s="57" t="s">
        <v>1211</v>
      </c>
      <c r="J631" s="61"/>
      <c r="K631" s="61"/>
      <c r="L631" s="67" t="s">
        <v>7089</v>
      </c>
      <c r="M631" s="56">
        <v>1978</v>
      </c>
      <c r="N631" s="157">
        <v>19052000</v>
      </c>
      <c r="O631" s="64">
        <v>8255867</v>
      </c>
      <c r="P631" s="64">
        <v>0</v>
      </c>
      <c r="Q631" s="157">
        <f t="shared" si="100"/>
        <v>27307867</v>
      </c>
      <c r="R631" s="64">
        <v>4763000</v>
      </c>
      <c r="S631" s="64"/>
      <c r="T631" s="64"/>
      <c r="U631" s="56">
        <v>1</v>
      </c>
      <c r="V631" s="60" t="s">
        <v>1171</v>
      </c>
      <c r="W631" s="57" t="str">
        <f ca="1">IF(AB631="","En elaboración",IF(AC631="Sin iniciar","Suscrito",IF(AK631="Suspendido",AK631,IF(ISNUMBER(AN631),"Liquidado",IF(ISNUMBER(J631),"Cedido",IF(AN631="No aplica","Terminado (no se liquida)",IF(AJ631="Terminación anticipada",AJ631,IF(AND(AJ631="Terminación anticipada",I631&lt;&gt;"Otro",AN631=""),"Terminado en proceso de liquidación",IF(AND(TODAY()&gt;AH631,I631="Otro",AN631=""),"Terminado en proceso de liquidación",IF(AND(TODAY()&gt;AH631,I631="Orden de compra"),"Terminado (Orden de compra)",IF(TODAY()&gt;AH631,"Terminado (no se liquida)",IF(TODAY()&lt;=AH631,"En ejecución","En elaboración"))))))))))))</f>
        <v>Terminado (no se liquida)</v>
      </c>
      <c r="X631" s="57" t="s">
        <v>7090</v>
      </c>
      <c r="Y631" s="57" t="s">
        <v>7086</v>
      </c>
      <c r="Z631" s="77" t="s">
        <v>7087</v>
      </c>
      <c r="AA631" s="57" t="s">
        <v>5879</v>
      </c>
      <c r="AB631" s="61">
        <v>45548</v>
      </c>
      <c r="AC631" s="61">
        <v>45588</v>
      </c>
      <c r="AD631" s="61">
        <v>45657</v>
      </c>
      <c r="AE631" s="61" t="str">
        <f t="shared" si="97"/>
        <v>2 meses 9 días.</v>
      </c>
      <c r="AF631" s="61">
        <v>45725</v>
      </c>
      <c r="AG631" s="61" t="str">
        <f t="shared" si="96"/>
        <v>2 meses 6 días.</v>
      </c>
      <c r="AH631" s="61">
        <v>45725</v>
      </c>
      <c r="AI631" s="61" t="str">
        <f t="shared" si="94"/>
        <v>4 meses 15 días.</v>
      </c>
      <c r="AJ631" s="61" t="str">
        <f t="shared" si="98"/>
        <v>Término Ok</v>
      </c>
      <c r="AK631" s="57"/>
      <c r="AL631" s="57"/>
      <c r="AM631" s="56"/>
      <c r="AN631" s="61"/>
    </row>
    <row r="632" spans="1:40">
      <c r="A632" s="56">
        <v>2024</v>
      </c>
      <c r="B632" s="56" t="str">
        <f t="shared" ref="B632:B663" si="102">LEFT(E632,8)</f>
        <v>587-2024</v>
      </c>
      <c r="C632" s="56">
        <v>115554</v>
      </c>
      <c r="D632" s="56" t="s">
        <v>57</v>
      </c>
      <c r="E632" s="57" t="s">
        <v>7091</v>
      </c>
      <c r="F632" s="57" t="s">
        <v>7092</v>
      </c>
      <c r="G632" s="63" t="s">
        <v>5602</v>
      </c>
      <c r="H632" s="57" t="s">
        <v>1168</v>
      </c>
      <c r="I632" s="57" t="s">
        <v>1169</v>
      </c>
      <c r="J632" s="61"/>
      <c r="K632" s="61"/>
      <c r="L632" s="67" t="s">
        <v>4449</v>
      </c>
      <c r="M632" s="56">
        <v>1978</v>
      </c>
      <c r="N632" s="157">
        <v>29792000</v>
      </c>
      <c r="O632" s="64">
        <v>12661600</v>
      </c>
      <c r="P632" s="64">
        <v>0</v>
      </c>
      <c r="Q632" s="157">
        <f t="shared" si="100"/>
        <v>42453600</v>
      </c>
      <c r="R632" s="64">
        <v>7448000</v>
      </c>
      <c r="S632" s="64"/>
      <c r="T632" s="64"/>
      <c r="U632" s="56">
        <v>1</v>
      </c>
      <c r="V632" s="60" t="s">
        <v>1171</v>
      </c>
      <c r="W632" s="57" t="str">
        <f ca="1">IF(AB632="","En elaboración",IF(AC632="Sin iniciar","Suscrito",IF(AK632="Suspendido",AK632,IF(ISNUMBER(AN632),"Liquidado",IF(ISNUMBER(J632),"Cedido",IF(AN632="No aplica","Terminado (no se liquida)",IF(AJ632="Terminación anticipada",AJ632,IF(AND(AJ632="Terminación anticipada",I632&lt;&gt;"Otro",AN632=""),"Terminado en proceso de liquidación",IF(AND(TODAY()&gt;AH632,I632="Otro",AN632=""),"Terminado en proceso de liquidación",IF(AND(TODAY()&gt;AH632,I632="Orden de compra"),"Terminado (Orden de compra)",IF(TODAY()&gt;AH632,"Terminado (no se liquida)",IF(TODAY()&lt;=AH632,"En ejecución","En elaboración"))))))))))))</f>
        <v>Terminado (no se liquida)</v>
      </c>
      <c r="X632" s="57" t="s">
        <v>7093</v>
      </c>
      <c r="Y632" s="57" t="s">
        <v>3759</v>
      </c>
      <c r="Z632" s="77" t="s">
        <v>7094</v>
      </c>
      <c r="AA632" s="57" t="s">
        <v>5666</v>
      </c>
      <c r="AB632" s="61">
        <v>45553</v>
      </c>
      <c r="AC632" s="61">
        <v>45555</v>
      </c>
      <c r="AD632" s="61">
        <v>45657</v>
      </c>
      <c r="AE632" s="61" t="str">
        <f t="shared" si="97"/>
        <v>3 meses 12 días.</v>
      </c>
      <c r="AF632" s="61">
        <v>45729</v>
      </c>
      <c r="AG632" s="61" t="str">
        <f t="shared" si="96"/>
        <v>2 meses 10 días.</v>
      </c>
      <c r="AH632" s="61">
        <v>45729</v>
      </c>
      <c r="AI632" s="61" t="str">
        <f t="shared" si="94"/>
        <v>5 meses 22 días.</v>
      </c>
      <c r="AJ632" s="61" t="str">
        <f t="shared" si="98"/>
        <v>Término Ok</v>
      </c>
      <c r="AK632" s="57"/>
      <c r="AL632" s="57"/>
      <c r="AM632" s="56"/>
      <c r="AN632" s="61"/>
    </row>
    <row r="633" spans="1:40">
      <c r="A633" s="56">
        <v>2024</v>
      </c>
      <c r="B633" s="56" t="str">
        <f t="shared" si="102"/>
        <v>588-2024</v>
      </c>
      <c r="C633" s="56">
        <v>114811</v>
      </c>
      <c r="D633" s="56" t="s">
        <v>57</v>
      </c>
      <c r="E633" s="57" t="s">
        <v>7095</v>
      </c>
      <c r="F633" s="57" t="s">
        <v>7096</v>
      </c>
      <c r="G633" s="63" t="s">
        <v>5602</v>
      </c>
      <c r="H633" s="57" t="s">
        <v>1168</v>
      </c>
      <c r="I633" s="57" t="s">
        <v>1169</v>
      </c>
      <c r="J633" s="61"/>
      <c r="K633" s="61"/>
      <c r="L633" s="67" t="s">
        <v>7097</v>
      </c>
      <c r="M633" s="56">
        <v>1978</v>
      </c>
      <c r="N633" s="157">
        <v>21836000</v>
      </c>
      <c r="O633" s="64">
        <v>9462267</v>
      </c>
      <c r="P633" s="64">
        <v>0</v>
      </c>
      <c r="Q633" s="157">
        <f t="shared" si="100"/>
        <v>31298267</v>
      </c>
      <c r="R633" s="64">
        <v>5459000</v>
      </c>
      <c r="S633" s="64"/>
      <c r="T633" s="64"/>
      <c r="U633" s="56">
        <v>1</v>
      </c>
      <c r="V633" s="60" t="s">
        <v>1171</v>
      </c>
      <c r="W633" s="57" t="str">
        <f ca="1">IF(AB633="","En elaboración",IF(AC633="Sin iniciar","Suscrito",IF(AK633="Suspendido",AK633,IF(ISNUMBER(AN633),"Liquidado",IF(ISNUMBER(J633),"Cedido",IF(AN633="No aplica","Terminado (no se liquida)",IF(AJ633="Terminación anticipada",AJ633,IF(AND(AJ633="Terminación anticipada",I633&lt;&gt;"Otro",AN633=""),"Terminado en proceso de liquidación",IF(AND(TODAY()&gt;AH633,I633="Otro",AN633=""),"Terminado en proceso de liquidación",IF(AND(TODAY()&gt;AH633,I633="Orden de compra"),"Terminado (Orden de compra)",IF(TODAY()&gt;AH633,"Terminado (no se liquida)",IF(TODAY()&lt;=AH633,"En ejecución","En elaboración"))))))))))))</f>
        <v>Terminado (no se liquida)</v>
      </c>
      <c r="X633" s="57" t="s">
        <v>7098</v>
      </c>
      <c r="Y633" s="57" t="s">
        <v>5250</v>
      </c>
      <c r="Z633" s="77" t="s">
        <v>7099</v>
      </c>
      <c r="AA633" s="57" t="s">
        <v>6201</v>
      </c>
      <c r="AB633" s="61">
        <v>45548</v>
      </c>
      <c r="AC633" s="61">
        <v>45552</v>
      </c>
      <c r="AD633" s="61">
        <v>45657</v>
      </c>
      <c r="AE633" s="61" t="str">
        <f t="shared" si="97"/>
        <v>3 meses 15 días.</v>
      </c>
      <c r="AF633" s="61">
        <v>45724</v>
      </c>
      <c r="AG633" s="61" t="str">
        <f t="shared" si="96"/>
        <v>2 meses 5 días.</v>
      </c>
      <c r="AH633" s="61">
        <v>45724</v>
      </c>
      <c r="AI633" s="61" t="str">
        <f t="shared" si="94"/>
        <v>5 meses 20 días.</v>
      </c>
      <c r="AJ633" s="61" t="str">
        <f t="shared" si="98"/>
        <v>Término Ok</v>
      </c>
      <c r="AK633" s="57"/>
      <c r="AL633" s="57"/>
      <c r="AM633" s="56"/>
      <c r="AN633" s="61"/>
    </row>
    <row r="634" spans="1:40">
      <c r="A634" s="56">
        <v>2024</v>
      </c>
      <c r="B634" s="56" t="str">
        <f t="shared" si="102"/>
        <v>589-2024</v>
      </c>
      <c r="C634" s="56">
        <v>115153</v>
      </c>
      <c r="D634" s="56" t="s">
        <v>57</v>
      </c>
      <c r="E634" s="57" t="s">
        <v>7100</v>
      </c>
      <c r="F634" s="57" t="s">
        <v>7101</v>
      </c>
      <c r="G634" s="63" t="s">
        <v>5602</v>
      </c>
      <c r="H634" s="57" t="s">
        <v>1168</v>
      </c>
      <c r="I634" s="57" t="s">
        <v>1211</v>
      </c>
      <c r="J634" s="61"/>
      <c r="K634" s="61"/>
      <c r="L634" s="67" t="s">
        <v>5274</v>
      </c>
      <c r="M634" s="56">
        <v>1978</v>
      </c>
      <c r="N634" s="157">
        <v>13524000</v>
      </c>
      <c r="O634" s="64">
        <v>5860400</v>
      </c>
      <c r="P634" s="64">
        <v>0</v>
      </c>
      <c r="Q634" s="157">
        <f t="shared" si="100"/>
        <v>19384400</v>
      </c>
      <c r="R634" s="64">
        <v>3381000</v>
      </c>
      <c r="S634" s="64"/>
      <c r="T634" s="64"/>
      <c r="U634" s="56">
        <v>1</v>
      </c>
      <c r="V634" s="60" t="s">
        <v>1171</v>
      </c>
      <c r="W634" s="57" t="str">
        <f ca="1">IF(AB634="","En elaboración",IF(AC634="Sin iniciar","Suscrito",IF(AK634="Suspendido",AK634,IF(ISNUMBER(AN634),"Liquidado",IF(ISNUMBER(J634),"Cedido",IF(AN634="No aplica","Terminado (no se liquida)",IF(AJ634="Terminación anticipada",AJ634,IF(AND(AJ634="Terminación anticipada",I634&lt;&gt;"Otro",AN634=""),"Terminado en proceso de liquidación",IF(AND(TODAY()&gt;AH634,I634="Otro",AN634=""),"Terminado en proceso de liquidación",IF(AND(TODAY()&gt;AH634,I634="Orden de compra"),"Terminado (Orden de compra)",IF(TODAY()&gt;AH634,"Terminado (no se liquida)",IF(TODAY()&lt;=AH634,"En ejecución","En elaboración"))))))))))))</f>
        <v>Terminado (no se liquida)</v>
      </c>
      <c r="X634" s="57" t="s">
        <v>7102</v>
      </c>
      <c r="Y634" s="57" t="s">
        <v>7086</v>
      </c>
      <c r="Z634" s="77" t="s">
        <v>7103</v>
      </c>
      <c r="AA634" s="57" t="s">
        <v>5688</v>
      </c>
      <c r="AB634" s="61">
        <v>45549</v>
      </c>
      <c r="AC634" s="61">
        <v>45552</v>
      </c>
      <c r="AD634" s="61">
        <v>45657</v>
      </c>
      <c r="AE634" s="61" t="str">
        <f t="shared" si="97"/>
        <v>3 meses 15 días.</v>
      </c>
      <c r="AF634" s="61">
        <v>45724</v>
      </c>
      <c r="AG634" s="61" t="str">
        <f t="shared" si="96"/>
        <v>2 meses 5 días.</v>
      </c>
      <c r="AH634" s="61">
        <v>45724</v>
      </c>
      <c r="AI634" s="61" t="str">
        <f t="shared" si="94"/>
        <v>5 meses 20 días.</v>
      </c>
      <c r="AJ634" s="61" t="str">
        <f t="shared" si="98"/>
        <v>Término Ok</v>
      </c>
      <c r="AK634" s="57"/>
      <c r="AL634" s="57"/>
      <c r="AM634" s="56"/>
      <c r="AN634" s="61"/>
    </row>
    <row r="635" spans="1:40">
      <c r="A635" s="56">
        <v>2024</v>
      </c>
      <c r="B635" s="56" t="str">
        <f t="shared" si="102"/>
        <v>591-2024</v>
      </c>
      <c r="C635" s="56">
        <v>115153</v>
      </c>
      <c r="D635" s="56" t="s">
        <v>57</v>
      </c>
      <c r="E635" s="57" t="s">
        <v>7104</v>
      </c>
      <c r="F635" s="57" t="s">
        <v>7105</v>
      </c>
      <c r="G635" s="63" t="s">
        <v>5602</v>
      </c>
      <c r="H635" s="57" t="s">
        <v>1168</v>
      </c>
      <c r="I635" s="57" t="s">
        <v>1211</v>
      </c>
      <c r="J635" s="61"/>
      <c r="K635" s="61"/>
      <c r="L635" s="67" t="s">
        <v>7106</v>
      </c>
      <c r="M635" s="56">
        <v>1978</v>
      </c>
      <c r="N635" s="157">
        <v>13524000</v>
      </c>
      <c r="O635" s="64">
        <v>5860400</v>
      </c>
      <c r="P635" s="64">
        <v>0</v>
      </c>
      <c r="Q635" s="157">
        <f t="shared" si="100"/>
        <v>19384400</v>
      </c>
      <c r="R635" s="64">
        <v>3381000</v>
      </c>
      <c r="S635" s="64"/>
      <c r="T635" s="64"/>
      <c r="U635" s="56">
        <v>1</v>
      </c>
      <c r="V635" s="60" t="s">
        <v>1171</v>
      </c>
      <c r="W635" s="57" t="str">
        <f ca="1">IF(AB635="","En elaboración",IF(AC635="Sin iniciar","Suscrito",IF(AK635="Suspendido",AK635,IF(ISNUMBER(AN635),"Liquidado",IF(ISNUMBER(J635),"Cedido",IF(AN635="No aplica","Terminado (no se liquida)",IF(AJ635="Terminación anticipada",AJ635,IF(AND(AJ635="Terminación anticipada",I635&lt;&gt;"Otro",AN635=""),"Terminado en proceso de liquidación",IF(AND(TODAY()&gt;AH635,I635="Otro",AN635=""),"Terminado en proceso de liquidación",IF(AND(TODAY()&gt;AH635,I635="Orden de compra"),"Terminado (Orden de compra)",IF(TODAY()&gt;AH635,"Terminado (no se liquida)",IF(TODAY()&lt;=AH635,"En ejecución","En elaboración"))))))))))))</f>
        <v>Terminado (no se liquida)</v>
      </c>
      <c r="X635" s="57" t="s">
        <v>7107</v>
      </c>
      <c r="Y635" s="57" t="s">
        <v>7079</v>
      </c>
      <c r="Z635" s="77" t="s">
        <v>7108</v>
      </c>
      <c r="AA635" s="57" t="s">
        <v>5688</v>
      </c>
      <c r="AB635" s="61">
        <v>45549</v>
      </c>
      <c r="AC635" s="61">
        <v>45553</v>
      </c>
      <c r="AD635" s="61">
        <v>45657</v>
      </c>
      <c r="AE635" s="61" t="str">
        <f t="shared" si="97"/>
        <v>3 meses 14 días.</v>
      </c>
      <c r="AF635" s="61">
        <v>45725</v>
      </c>
      <c r="AG635" s="61" t="str">
        <f t="shared" si="96"/>
        <v>2 meses 6 días.</v>
      </c>
      <c r="AH635" s="61">
        <v>45725</v>
      </c>
      <c r="AI635" s="61" t="str">
        <f t="shared" si="94"/>
        <v>5 meses 20 días.</v>
      </c>
      <c r="AJ635" s="61" t="str">
        <f t="shared" si="98"/>
        <v>Término Ok</v>
      </c>
      <c r="AK635" s="57"/>
      <c r="AL635" s="57"/>
      <c r="AM635" s="56"/>
      <c r="AN635" s="61"/>
    </row>
    <row r="636" spans="1:40">
      <c r="A636" s="56">
        <v>2024</v>
      </c>
      <c r="B636" s="56" t="str">
        <f t="shared" si="102"/>
        <v>592-2024</v>
      </c>
      <c r="C636" s="56">
        <v>115153</v>
      </c>
      <c r="D636" s="56" t="s">
        <v>57</v>
      </c>
      <c r="E636" s="57" t="s">
        <v>7109</v>
      </c>
      <c r="F636" s="57" t="s">
        <v>7110</v>
      </c>
      <c r="G636" s="63" t="s">
        <v>5602</v>
      </c>
      <c r="H636" s="57" t="s">
        <v>1168</v>
      </c>
      <c r="I636" s="57" t="s">
        <v>1211</v>
      </c>
      <c r="J636" s="61"/>
      <c r="K636" s="61"/>
      <c r="L636" s="67" t="s">
        <v>7111</v>
      </c>
      <c r="M636" s="56">
        <v>1978</v>
      </c>
      <c r="N636" s="157">
        <v>13524000</v>
      </c>
      <c r="O636" s="64">
        <v>5860400</v>
      </c>
      <c r="P636" s="64">
        <v>0</v>
      </c>
      <c r="Q636" s="157">
        <f t="shared" si="100"/>
        <v>19384400</v>
      </c>
      <c r="R636" s="64">
        <v>3381000</v>
      </c>
      <c r="S636" s="64"/>
      <c r="T636" s="64"/>
      <c r="U636" s="56">
        <v>1</v>
      </c>
      <c r="V636" s="64" t="s">
        <v>1171</v>
      </c>
      <c r="W636" s="57" t="str">
        <f ca="1">IF(AB636="","En elaboración",IF(AC636="Sin iniciar","Suscrito",IF(AK636="Suspendido",AK636,IF(ISNUMBER(AN636),"Liquidado",IF(ISNUMBER(J636),"Cedido",IF(AN636="No aplica","Terminado (no se liquida)",IF(AJ636="Terminación anticipada",AJ636,IF(AND(AJ636="Terminación anticipada",I636&lt;&gt;"Otro",AN636=""),"Terminado en proceso de liquidación",IF(AND(TODAY()&gt;AH636,I636="Otro",AN636=""),"Terminado en proceso de liquidación",IF(AND(TODAY()&gt;AH636,I636="Orden de compra"),"Terminado (Orden de compra)",IF(TODAY()&gt;AH636,"Terminado (no se liquida)",IF(TODAY()&lt;=AH636,"En ejecución","En elaboración"))))))))))))</f>
        <v>Terminado (no se liquida)</v>
      </c>
      <c r="X636" s="57" t="s">
        <v>7112</v>
      </c>
      <c r="Y636" s="57" t="s">
        <v>7113</v>
      </c>
      <c r="Z636" s="77" t="s">
        <v>7114</v>
      </c>
      <c r="AA636" s="57" t="s">
        <v>5688</v>
      </c>
      <c r="AB636" s="61">
        <v>45549</v>
      </c>
      <c r="AC636" s="61">
        <v>45552</v>
      </c>
      <c r="AD636" s="61">
        <v>45657</v>
      </c>
      <c r="AE636" s="61" t="str">
        <f t="shared" si="97"/>
        <v>3 meses 15 días.</v>
      </c>
      <c r="AF636" s="61">
        <v>45724</v>
      </c>
      <c r="AG636" s="61" t="str">
        <f t="shared" si="96"/>
        <v>2 meses 5 días.</v>
      </c>
      <c r="AH636" s="61">
        <v>45724</v>
      </c>
      <c r="AI636" s="61" t="str">
        <f t="shared" si="94"/>
        <v>5 meses 20 días.</v>
      </c>
      <c r="AJ636" s="61" t="str">
        <f t="shared" si="98"/>
        <v>Término Ok</v>
      </c>
      <c r="AK636" s="57"/>
      <c r="AL636" s="57"/>
      <c r="AM636" s="56"/>
      <c r="AN636" s="61"/>
    </row>
    <row r="637" spans="1:40">
      <c r="A637" s="56">
        <v>2024</v>
      </c>
      <c r="B637" s="56" t="str">
        <f t="shared" si="102"/>
        <v>593-2024</v>
      </c>
      <c r="C637" s="56">
        <v>115583</v>
      </c>
      <c r="D637" s="56" t="s">
        <v>57</v>
      </c>
      <c r="E637" s="57" t="s">
        <v>7115</v>
      </c>
      <c r="F637" s="57" t="s">
        <v>7116</v>
      </c>
      <c r="G637" s="63" t="s">
        <v>5602</v>
      </c>
      <c r="H637" s="57" t="s">
        <v>1168</v>
      </c>
      <c r="I637" s="57" t="s">
        <v>1169</v>
      </c>
      <c r="J637" s="61"/>
      <c r="K637" s="61"/>
      <c r="L637" s="67" t="s">
        <v>7117</v>
      </c>
      <c r="M637" s="56">
        <v>1978</v>
      </c>
      <c r="N637" s="157">
        <v>29792000</v>
      </c>
      <c r="O637" s="64">
        <v>12909866</v>
      </c>
      <c r="P637" s="64">
        <v>0</v>
      </c>
      <c r="Q637" s="157">
        <f t="shared" si="100"/>
        <v>42701866</v>
      </c>
      <c r="R637" s="64">
        <v>7448000</v>
      </c>
      <c r="S637" s="64"/>
      <c r="T637" s="64"/>
      <c r="U637" s="56">
        <v>1</v>
      </c>
      <c r="V637" s="60" t="s">
        <v>1171</v>
      </c>
      <c r="W637" s="57" t="str">
        <f ca="1">IF(AB637="","En elaboración",IF(AC637="Sin iniciar","Suscrito",IF(AK637="Suspendido",AK637,IF(ISNUMBER(AN637),"Liquidado",IF(ISNUMBER(J637),"Cedido",IF(AN637="No aplica","Terminado (no se liquida)",IF(AJ637="Terminación anticipada",AJ637,IF(AND(AJ637="Terminación anticipada",I637&lt;&gt;"Otro",AN637=""),"Terminado en proceso de liquidación",IF(AND(TODAY()&gt;AH637,I637="Otro",AN637=""),"Terminado en proceso de liquidación",IF(AND(TODAY()&gt;AH637,I637="Orden de compra"),"Terminado (Orden de compra)",IF(TODAY()&gt;AH637,"Terminado (no se liquida)",IF(TODAY()&lt;=AH637,"En ejecución","En elaboración"))))))))))))</f>
        <v>Terminado (no se liquida)</v>
      </c>
      <c r="X637" s="57" t="s">
        <v>7118</v>
      </c>
      <c r="Y637" s="57" t="s">
        <v>7119</v>
      </c>
      <c r="Z637" s="77" t="s">
        <v>7120</v>
      </c>
      <c r="AA637" s="57" t="s">
        <v>5704</v>
      </c>
      <c r="AB637" s="61">
        <v>45549</v>
      </c>
      <c r="AC637" s="61">
        <v>45552</v>
      </c>
      <c r="AD637" s="61">
        <v>45657</v>
      </c>
      <c r="AE637" s="61" t="str">
        <f t="shared" si="97"/>
        <v>3 meses 15 días.</v>
      </c>
      <c r="AF637" s="61">
        <v>45724</v>
      </c>
      <c r="AG637" s="61" t="str">
        <f t="shared" si="96"/>
        <v>2 meses 5 días.</v>
      </c>
      <c r="AH637" s="61">
        <v>45724</v>
      </c>
      <c r="AI637" s="61" t="str">
        <f t="shared" si="94"/>
        <v>5 meses 20 días.</v>
      </c>
      <c r="AJ637" s="61" t="str">
        <f t="shared" si="98"/>
        <v>Término Ok</v>
      </c>
      <c r="AK637" s="57"/>
      <c r="AL637" s="57"/>
      <c r="AM637" s="56"/>
      <c r="AN637" s="61"/>
    </row>
    <row r="638" spans="1:40">
      <c r="A638" s="56">
        <v>2024</v>
      </c>
      <c r="B638" s="56" t="str">
        <f t="shared" si="102"/>
        <v>595-2024</v>
      </c>
      <c r="C638" s="56">
        <v>115746</v>
      </c>
      <c r="D638" s="56" t="s">
        <v>57</v>
      </c>
      <c r="E638" s="57" t="s">
        <v>7121</v>
      </c>
      <c r="F638" s="57" t="s">
        <v>7122</v>
      </c>
      <c r="G638" s="63" t="s">
        <v>5602</v>
      </c>
      <c r="H638" s="57" t="s">
        <v>1168</v>
      </c>
      <c r="I638" s="57" t="s">
        <v>1211</v>
      </c>
      <c r="J638" s="61"/>
      <c r="K638" s="61"/>
      <c r="L638" s="67" t="s">
        <v>7123</v>
      </c>
      <c r="M638" s="56">
        <v>1978</v>
      </c>
      <c r="N638" s="157">
        <v>17464000</v>
      </c>
      <c r="O638" s="64">
        <v>7567733</v>
      </c>
      <c r="P638" s="64">
        <v>0</v>
      </c>
      <c r="Q638" s="157">
        <f t="shared" si="100"/>
        <v>25031733</v>
      </c>
      <c r="R638" s="64">
        <v>4366000</v>
      </c>
      <c r="S638" s="64"/>
      <c r="T638" s="64"/>
      <c r="U638" s="56">
        <v>3</v>
      </c>
      <c r="V638" s="60" t="s">
        <v>1171</v>
      </c>
      <c r="W638" s="57" t="str">
        <f ca="1">IF(AB638="","En elaboración",IF(AC638="Sin iniciar","Suscrito",IF(AK638="Suspendido",AK638,IF(ISNUMBER(AN638),"Liquidado",IF(ISNUMBER(J638),"Cedido",IF(AN638="No aplica","Terminado (no se liquida)",IF(AJ638="Terminación anticipada",AJ638,IF(AND(AJ638="Terminación anticipada",I638&lt;&gt;"Otro",AN638=""),"Terminado en proceso de liquidación",IF(AND(TODAY()&gt;AH638,I638="Otro",AN638=""),"Terminado en proceso de liquidación",IF(AND(TODAY()&gt;AH638,I638="Orden de compra"),"Terminado (Orden de compra)",IF(TODAY()&gt;AH638,"Terminado (no se liquida)",IF(TODAY()&lt;=AH638,"En ejecución","En elaboración"))))))))))))</f>
        <v>Terminado (no se liquida)</v>
      </c>
      <c r="X638" s="57" t="s">
        <v>7124</v>
      </c>
      <c r="Y638" s="57" t="s">
        <v>7125</v>
      </c>
      <c r="Z638" s="77" t="s">
        <v>7126</v>
      </c>
      <c r="AA638" s="57" t="s">
        <v>5879</v>
      </c>
      <c r="AB638" s="61">
        <v>45549</v>
      </c>
      <c r="AC638" s="61">
        <v>45552</v>
      </c>
      <c r="AD638" s="61">
        <v>45657</v>
      </c>
      <c r="AE638" s="61" t="str">
        <f t="shared" si="97"/>
        <v>3 meses 15 días.</v>
      </c>
      <c r="AF638" s="61">
        <v>45724</v>
      </c>
      <c r="AG638" s="61" t="str">
        <f t="shared" si="96"/>
        <v>2 meses 5 días.</v>
      </c>
      <c r="AH638" s="61">
        <v>45724</v>
      </c>
      <c r="AI638" s="61" t="str">
        <f t="shared" ref="AI638:AI701" si="103">IF(AC638="Sin iniciar","",IF(DATEDIF(AC638,AH638+1-AM638,"y")=0,"",DATEDIF(AC638,AH638+1-AM638,"y")&amp;" años ")&amp;IF(DATEDIF(AC638,AH638+1-AM638,"ym")=0,"",DATEDIF(AC638,AH638+1-AM638,"ym")&amp;" meses ")&amp;IF(DATEDIF(AC638,AH638+1-AM638,"md")=0,"",DATEDIF(AC638,AH638+1-AM638,"md")&amp;" días."))</f>
        <v>5 meses 20 días.</v>
      </c>
      <c r="AJ638" s="61" t="str">
        <f t="shared" si="98"/>
        <v>Término Ok</v>
      </c>
      <c r="AK638" s="57"/>
      <c r="AL638" s="57"/>
      <c r="AM638" s="56"/>
      <c r="AN638" s="61"/>
    </row>
    <row r="639" spans="1:40" ht="15.75">
      <c r="A639" s="56">
        <v>2024</v>
      </c>
      <c r="B639" s="56" t="str">
        <f t="shared" si="102"/>
        <v>596-2024</v>
      </c>
      <c r="C639" s="56">
        <v>113663</v>
      </c>
      <c r="D639" s="56" t="s">
        <v>57</v>
      </c>
      <c r="E639" s="57" t="s">
        <v>7127</v>
      </c>
      <c r="F639" s="130" t="s">
        <v>7128</v>
      </c>
      <c r="G639" s="63" t="s">
        <v>5602</v>
      </c>
      <c r="H639" s="57" t="s">
        <v>1168</v>
      </c>
      <c r="I639" s="57" t="s">
        <v>1211</v>
      </c>
      <c r="J639" s="61"/>
      <c r="K639" s="61"/>
      <c r="L639" s="121" t="s">
        <v>7129</v>
      </c>
      <c r="M639" s="56">
        <v>2032</v>
      </c>
      <c r="N639" s="157">
        <v>11532000</v>
      </c>
      <c r="O639" s="64">
        <v>4708900</v>
      </c>
      <c r="P639" s="64">
        <v>0</v>
      </c>
      <c r="Q639" s="157">
        <f t="shared" si="100"/>
        <v>16240900</v>
      </c>
      <c r="R639" s="64">
        <v>2883000</v>
      </c>
      <c r="S639" s="64"/>
      <c r="T639" s="64"/>
      <c r="U639" s="56">
        <v>5</v>
      </c>
      <c r="V639" s="60" t="s">
        <v>1171</v>
      </c>
      <c r="W639" s="57" t="str">
        <f ca="1">IF(AB639="","En elaboración",IF(AC639="Sin iniciar","Suscrito",IF(AK639="Suspendido",AK639,IF(ISNUMBER(AN639),"Liquidado",IF(ISNUMBER(J639),"Cedido",IF(AN639="No aplica","Terminado (no se liquida)",IF(AJ639="Terminación anticipada",AJ639,IF(AND(AJ639="Terminación anticipada",I639&lt;&gt;"Otro",AN639=""),"Terminado en proceso de liquidación",IF(AND(TODAY()&gt;AH639,I639="Otro",AN639=""),"Terminado en proceso de liquidación",IF(AND(TODAY()&gt;AH639,I639="Orden de compra"),"Terminado (Orden de compra)",IF(TODAY()&gt;AH639,"Terminado (no se liquida)",IF(TODAY()&lt;=AH639,"En ejecución","En elaboración"))))))))))))</f>
        <v>Terminado (no se liquida)</v>
      </c>
      <c r="X639" s="57" t="s">
        <v>7130</v>
      </c>
      <c r="Y639" s="57" t="s">
        <v>7119</v>
      </c>
      <c r="Z639" s="77" t="s">
        <v>7131</v>
      </c>
      <c r="AA639" s="57" t="s">
        <v>1932</v>
      </c>
      <c r="AB639" s="61">
        <v>45553</v>
      </c>
      <c r="AC639" s="61">
        <v>45558</v>
      </c>
      <c r="AD639" s="61">
        <v>45657</v>
      </c>
      <c r="AE639" s="61" t="str">
        <f t="shared" si="97"/>
        <v>3 meses 9 días.</v>
      </c>
      <c r="AF639" s="61">
        <v>45729</v>
      </c>
      <c r="AG639" s="61" t="str">
        <f t="shared" si="96"/>
        <v>2 meses 10 días.</v>
      </c>
      <c r="AH639" s="61">
        <v>45729</v>
      </c>
      <c r="AI639" s="61" t="str">
        <f t="shared" si="103"/>
        <v>5 meses 19 días.</v>
      </c>
      <c r="AJ639" s="61" t="str">
        <f t="shared" si="98"/>
        <v>Término Ok</v>
      </c>
      <c r="AK639" s="57"/>
      <c r="AL639" s="57"/>
      <c r="AM639" s="56"/>
      <c r="AN639" s="61"/>
    </row>
    <row r="640" spans="1:40">
      <c r="A640" s="56">
        <v>2024</v>
      </c>
      <c r="B640" s="56" t="str">
        <f t="shared" si="102"/>
        <v>599-2024</v>
      </c>
      <c r="C640" s="56">
        <v>115218</v>
      </c>
      <c r="D640" s="56" t="s">
        <v>57</v>
      </c>
      <c r="E640" s="57" t="s">
        <v>7132</v>
      </c>
      <c r="F640" s="57" t="s">
        <v>7133</v>
      </c>
      <c r="G640" s="63" t="s">
        <v>5602</v>
      </c>
      <c r="H640" s="57" t="s">
        <v>1168</v>
      </c>
      <c r="I640" s="57" t="s">
        <v>1169</v>
      </c>
      <c r="J640" s="61"/>
      <c r="K640" s="61"/>
      <c r="L640" s="67" t="s">
        <v>7134</v>
      </c>
      <c r="M640" s="56">
        <v>1979</v>
      </c>
      <c r="N640" s="157">
        <v>21836000</v>
      </c>
      <c r="O640" s="64">
        <v>0</v>
      </c>
      <c r="P640" s="64">
        <v>0</v>
      </c>
      <c r="Q640" s="157">
        <f t="shared" si="100"/>
        <v>21836000</v>
      </c>
      <c r="R640" s="64">
        <v>5459000</v>
      </c>
      <c r="S640" s="64"/>
      <c r="T640" s="64"/>
      <c r="U640" s="56">
        <v>5</v>
      </c>
      <c r="V640" s="60" t="s">
        <v>1171</v>
      </c>
      <c r="W640" s="57" t="str">
        <f ca="1">IF(AB640="","En elaboración",IF(AC640="Sin iniciar","Suscrito",IF(AK640="Suspendido",AK640,IF(ISNUMBER(AN640),"Liquidado",IF(ISNUMBER(J640),"Cedido",IF(AN640="No aplica","Terminado (no se liquida)",IF(AJ640="Terminación anticipada",AJ640,IF(AND(AJ640="Terminación anticipada",I640&lt;&gt;"Otro",AN640=""),"Terminado en proceso de liquidación",IF(AND(TODAY()&gt;AH640,I640="Otro",AN640=""),"Terminado en proceso de liquidación",IF(AND(TODAY()&gt;AH640,I640="Orden de compra"),"Terminado (Orden de compra)",IF(TODAY()&gt;AH640,"Terminado (no se liquida)",IF(TODAY()&lt;=AH640,"En ejecución","En elaboración"))))))))))))</f>
        <v>Terminado (no se liquida)</v>
      </c>
      <c r="X640" s="57"/>
      <c r="Y640" s="57" t="s">
        <v>2823</v>
      </c>
      <c r="Z640" s="77" t="s">
        <v>7135</v>
      </c>
      <c r="AA640" s="57" t="s">
        <v>6166</v>
      </c>
      <c r="AB640" s="61">
        <v>45553</v>
      </c>
      <c r="AC640" s="61">
        <v>45555</v>
      </c>
      <c r="AD640" s="61">
        <v>45657</v>
      </c>
      <c r="AE640" s="61" t="str">
        <f t="shared" si="97"/>
        <v>3 meses 12 días.</v>
      </c>
      <c r="AF640" s="61">
        <v>45657</v>
      </c>
      <c r="AG640" s="61" t="str">
        <f t="shared" si="96"/>
        <v/>
      </c>
      <c r="AH640" s="61">
        <v>45657</v>
      </c>
      <c r="AI640" s="61" t="str">
        <f t="shared" si="103"/>
        <v>3 meses 12 días.</v>
      </c>
      <c r="AJ640" s="61" t="str">
        <f t="shared" si="98"/>
        <v>Término Ok</v>
      </c>
      <c r="AK640" s="57"/>
      <c r="AL640" s="57"/>
      <c r="AM640" s="56"/>
      <c r="AN640" s="61"/>
    </row>
    <row r="641" spans="1:40">
      <c r="A641" s="56">
        <v>2024</v>
      </c>
      <c r="B641" s="56" t="str">
        <f t="shared" si="102"/>
        <v>600-2024</v>
      </c>
      <c r="C641" s="56">
        <v>115102</v>
      </c>
      <c r="D641" s="56" t="s">
        <v>57</v>
      </c>
      <c r="E641" s="57" t="s">
        <v>7136</v>
      </c>
      <c r="F641" s="57" t="s">
        <v>7137</v>
      </c>
      <c r="G641" s="63" t="s">
        <v>5602</v>
      </c>
      <c r="H641" s="57" t="s">
        <v>1168</v>
      </c>
      <c r="I641" s="57" t="s">
        <v>1169</v>
      </c>
      <c r="J641" s="61"/>
      <c r="K641" s="61"/>
      <c r="L641" s="67" t="s">
        <v>3331</v>
      </c>
      <c r="M641" s="56">
        <v>1953</v>
      </c>
      <c r="N641" s="157">
        <v>21836000</v>
      </c>
      <c r="O641" s="64">
        <v>9280300</v>
      </c>
      <c r="P641" s="64">
        <v>0</v>
      </c>
      <c r="Q641" s="157">
        <f t="shared" si="100"/>
        <v>31116300</v>
      </c>
      <c r="R641" s="64">
        <v>5459000</v>
      </c>
      <c r="S641" s="64"/>
      <c r="T641" s="64"/>
      <c r="U641" s="56">
        <v>3</v>
      </c>
      <c r="V641" s="60" t="s">
        <v>1171</v>
      </c>
      <c r="W641" s="57" t="str">
        <f ca="1">IF(AB641="","En elaboración",IF(AC641="Sin iniciar","Suscrito",IF(AK641="Suspendido",AK641,IF(ISNUMBER(AN641),"Liquidado",IF(ISNUMBER(J641),"Cedido",IF(AN641="No aplica","Terminado (no se liquida)",IF(AJ641="Terminación anticipada",AJ641,IF(AND(AJ641="Terminación anticipada",I641&lt;&gt;"Otro",AN641=""),"Terminado en proceso de liquidación",IF(AND(TODAY()&gt;AH641,I641="Otro",AN641=""),"Terminado en proceso de liquidación",IF(AND(TODAY()&gt;AH641,I641="Orden de compra"),"Terminado (Orden de compra)",IF(TODAY()&gt;AH641,"Terminado (no se liquida)",IF(TODAY()&lt;=AH641,"En ejecución","En elaboración"))))))))))))</f>
        <v>Terminado (no se liquida)</v>
      </c>
      <c r="X641" s="57" t="s">
        <v>7138</v>
      </c>
      <c r="Y641" s="57" t="s">
        <v>7139</v>
      </c>
      <c r="Z641" s="77" t="s">
        <v>7140</v>
      </c>
      <c r="AA641" s="57" t="s">
        <v>5735</v>
      </c>
      <c r="AB641" s="61">
        <v>45553</v>
      </c>
      <c r="AC641" s="61">
        <v>45554</v>
      </c>
      <c r="AD641" s="61">
        <v>45657</v>
      </c>
      <c r="AE641" s="61" t="str">
        <f t="shared" si="97"/>
        <v>3 meses 13 días.</v>
      </c>
      <c r="AF641" s="61">
        <v>45724</v>
      </c>
      <c r="AG641" s="61" t="str">
        <f t="shared" si="96"/>
        <v>2 meses 5 días.</v>
      </c>
      <c r="AH641" s="61">
        <v>45724</v>
      </c>
      <c r="AI641" s="61" t="str">
        <f t="shared" si="103"/>
        <v>5 meses 18 días.</v>
      </c>
      <c r="AJ641" s="61" t="str">
        <f t="shared" si="98"/>
        <v>Término Ok</v>
      </c>
      <c r="AK641" s="57"/>
      <c r="AL641" s="57"/>
      <c r="AM641" s="56"/>
      <c r="AN641" s="61"/>
    </row>
    <row r="642" spans="1:40">
      <c r="A642" s="56">
        <v>2024</v>
      </c>
      <c r="B642" s="56" t="str">
        <f t="shared" si="102"/>
        <v>601-2024</v>
      </c>
      <c r="C642" s="56">
        <v>116133</v>
      </c>
      <c r="D642" s="56" t="s">
        <v>57</v>
      </c>
      <c r="E642" s="57" t="s">
        <v>7141</v>
      </c>
      <c r="F642" s="57" t="s">
        <v>7142</v>
      </c>
      <c r="G642" s="63" t="s">
        <v>5602</v>
      </c>
      <c r="H642" s="57" t="s">
        <v>1168</v>
      </c>
      <c r="I642" s="57" t="s">
        <v>1169</v>
      </c>
      <c r="J642" s="61"/>
      <c r="K642" s="61"/>
      <c r="L642" s="67" t="s">
        <v>5219</v>
      </c>
      <c r="M642" s="56">
        <v>1978</v>
      </c>
      <c r="N642" s="157">
        <v>29792000</v>
      </c>
      <c r="O642" s="64">
        <v>12661600</v>
      </c>
      <c r="P642" s="64">
        <v>0</v>
      </c>
      <c r="Q642" s="157">
        <f t="shared" si="100"/>
        <v>42453600</v>
      </c>
      <c r="R642" s="64">
        <v>7448000</v>
      </c>
      <c r="S642" s="64"/>
      <c r="T642" s="64"/>
      <c r="U642" s="56">
        <v>1</v>
      </c>
      <c r="V642" s="60" t="s">
        <v>1171</v>
      </c>
      <c r="W642" s="57" t="str">
        <f ca="1">IF(AB642="","En elaboración",IF(AC642="Sin iniciar","Suscrito",IF(AK642="Suspendido",AK642,IF(ISNUMBER(AN642),"Liquidado",IF(ISNUMBER(J642),"Cedido",IF(AN642="No aplica","Terminado (no se liquida)",IF(AJ642="Terminación anticipada",AJ642,IF(AND(AJ642="Terminación anticipada",I642&lt;&gt;"Otro",AN642=""),"Terminado en proceso de liquidación",IF(AND(TODAY()&gt;AH642,I642="Otro",AN642=""),"Terminado en proceso de liquidación",IF(AND(TODAY()&gt;AH642,I642="Orden de compra"),"Terminado (Orden de compra)",IF(TODAY()&gt;AH642,"Terminado (no se liquida)",IF(TODAY()&lt;=AH642,"En ejecución","En elaboración"))))))))))))</f>
        <v>Terminado (no se liquida)</v>
      </c>
      <c r="X642" s="57" t="s">
        <v>7143</v>
      </c>
      <c r="Y642" s="57" t="s">
        <v>6323</v>
      </c>
      <c r="Z642" s="77" t="s">
        <v>7144</v>
      </c>
      <c r="AA642" s="57" t="s">
        <v>5688</v>
      </c>
      <c r="AB642" s="61">
        <v>45552</v>
      </c>
      <c r="AC642" s="61">
        <v>45554</v>
      </c>
      <c r="AD642" s="61">
        <v>45657</v>
      </c>
      <c r="AE642" s="61" t="str">
        <f t="shared" si="97"/>
        <v>3 meses 13 días.</v>
      </c>
      <c r="AF642" s="61">
        <v>45725</v>
      </c>
      <c r="AG642" s="61" t="str">
        <f t="shared" si="96"/>
        <v>2 meses 6 días.</v>
      </c>
      <c r="AH642" s="61">
        <v>45725</v>
      </c>
      <c r="AI642" s="61" t="str">
        <f t="shared" si="103"/>
        <v>5 meses 19 días.</v>
      </c>
      <c r="AJ642" s="61" t="str">
        <f t="shared" si="98"/>
        <v>Término Ok</v>
      </c>
      <c r="AK642" s="57"/>
      <c r="AL642" s="57"/>
      <c r="AM642" s="56"/>
      <c r="AN642" s="61"/>
    </row>
    <row r="643" spans="1:40">
      <c r="A643" s="56">
        <v>2024</v>
      </c>
      <c r="B643" s="56" t="str">
        <f t="shared" si="102"/>
        <v>602-2024</v>
      </c>
      <c r="C643" s="56">
        <v>115606</v>
      </c>
      <c r="D643" s="56" t="s">
        <v>57</v>
      </c>
      <c r="E643" s="57" t="s">
        <v>7145</v>
      </c>
      <c r="F643" s="57" t="s">
        <v>7146</v>
      </c>
      <c r="G643" s="63" t="s">
        <v>5602</v>
      </c>
      <c r="H643" s="57" t="s">
        <v>1168</v>
      </c>
      <c r="I643" s="57" t="s">
        <v>1211</v>
      </c>
      <c r="J643" s="61"/>
      <c r="K643" s="61"/>
      <c r="L643" s="67" t="s">
        <v>1991</v>
      </c>
      <c r="M643" s="56">
        <v>1978</v>
      </c>
      <c r="N643" s="157">
        <v>11532000</v>
      </c>
      <c r="O643" s="64">
        <v>4901100</v>
      </c>
      <c r="P643" s="64">
        <v>0</v>
      </c>
      <c r="Q643" s="157">
        <f t="shared" si="100"/>
        <v>16433100</v>
      </c>
      <c r="R643" s="64">
        <v>2883000</v>
      </c>
      <c r="S643" s="64"/>
      <c r="T643" s="64"/>
      <c r="U643" s="56">
        <v>4</v>
      </c>
      <c r="V643" s="60" t="s">
        <v>1171</v>
      </c>
      <c r="W643" s="57" t="str">
        <f ca="1">IF(AB643="","En elaboración",IF(AC643="Sin iniciar","Suscrito",IF(AK643="Suspendido",AK643,IF(ISNUMBER(AN643),"Liquidado",IF(ISNUMBER(J643),"Cedido",IF(AN643="No aplica","Terminado (no se liquida)",IF(AJ643="Terminación anticipada",AJ643,IF(AND(AJ643="Terminación anticipada",I643&lt;&gt;"Otro",AN643=""),"Terminado en proceso de liquidación",IF(AND(TODAY()&gt;AH643,I643="Otro",AN643=""),"Terminado en proceso de liquidación",IF(AND(TODAY()&gt;AH643,I643="Orden de compra"),"Terminado (Orden de compra)",IF(TODAY()&gt;AH643,"Terminado (no se liquida)",IF(TODAY()&lt;=AH643,"En ejecución","En elaboración"))))))))))))</f>
        <v>Terminado (no se liquida)</v>
      </c>
      <c r="X643" s="57" t="s">
        <v>7147</v>
      </c>
      <c r="Y643" s="57" t="s">
        <v>7148</v>
      </c>
      <c r="Z643" s="77" t="s">
        <v>7149</v>
      </c>
      <c r="AA643" s="57" t="s">
        <v>5684</v>
      </c>
      <c r="AB643" s="61">
        <v>45552</v>
      </c>
      <c r="AC643" s="61">
        <v>45554</v>
      </c>
      <c r="AD643" s="61">
        <v>45657</v>
      </c>
      <c r="AE643" s="61" t="str">
        <f t="shared" si="97"/>
        <v>3 meses 13 días.</v>
      </c>
      <c r="AF643" s="61">
        <v>45725</v>
      </c>
      <c r="AG643" s="61" t="str">
        <f t="shared" si="96"/>
        <v>2 meses 6 días.</v>
      </c>
      <c r="AH643" s="61">
        <v>45725</v>
      </c>
      <c r="AI643" s="61" t="str">
        <f t="shared" si="103"/>
        <v>5 meses 19 días.</v>
      </c>
      <c r="AJ643" s="61" t="str">
        <f t="shared" si="98"/>
        <v>Término Ok</v>
      </c>
      <c r="AK643" s="57"/>
      <c r="AL643" s="57"/>
      <c r="AM643" s="56"/>
      <c r="AN643" s="61"/>
    </row>
    <row r="644" spans="1:40">
      <c r="A644" s="56">
        <v>2024</v>
      </c>
      <c r="B644" s="56" t="str">
        <f t="shared" si="102"/>
        <v>603-2024</v>
      </c>
      <c r="C644" s="56">
        <v>118090</v>
      </c>
      <c r="D644" s="56" t="s">
        <v>57</v>
      </c>
      <c r="E644" s="57" t="s">
        <v>7150</v>
      </c>
      <c r="F644" s="57" t="s">
        <v>7151</v>
      </c>
      <c r="G644" s="63" t="s">
        <v>5602</v>
      </c>
      <c r="H644" s="57" t="s">
        <v>5223</v>
      </c>
      <c r="I644" s="57" t="s">
        <v>62</v>
      </c>
      <c r="J644" s="61"/>
      <c r="K644" s="61"/>
      <c r="L644" s="67" t="s">
        <v>7152</v>
      </c>
      <c r="M644" s="56">
        <v>1994</v>
      </c>
      <c r="N644" s="157">
        <v>12434961177</v>
      </c>
      <c r="O644" s="64">
        <v>0</v>
      </c>
      <c r="P644" s="64">
        <v>0</v>
      </c>
      <c r="Q644" s="157">
        <f t="shared" si="100"/>
        <v>12434961177</v>
      </c>
      <c r="R644" s="64" t="s">
        <v>66</v>
      </c>
      <c r="S644" s="64"/>
      <c r="T644" s="64"/>
      <c r="U644" s="56" t="s">
        <v>77</v>
      </c>
      <c r="V644" s="60" t="s">
        <v>85</v>
      </c>
      <c r="W644" s="57" t="str">
        <f ca="1">IF(AB644="","En elaboración",IF(AC644="Sin iniciar","Suscrito",IF(AK644="Suspendido",AK644,IF(ISNUMBER(AN644),"Liquidado",IF(ISNUMBER(J644),"Cedido",IF(AN644="No aplica","Terminado (no se liquida)",IF(AJ644="Terminación anticipada",AJ644,IF(AND(AJ644="Terminación anticipada",I644&lt;&gt;"Otro",AN644=""),"Terminado en proceso de liquidación",IF(AND(TODAY()&gt;AH644,I644="Otro",AN644=""),"Terminado en proceso de liquidación",IF(AND(TODAY()&gt;AH644,I644="Orden de compra"),"Terminado (Orden de compra)",IF(TODAY()&gt;AH644,"Terminado (no se liquida)",IF(TODAY()&lt;=AH644,"En ejecución","En elaboración"))))))))))))</f>
        <v>Terminado en proceso de liquidación</v>
      </c>
      <c r="X644" s="57"/>
      <c r="Y644" s="57" t="s">
        <v>7153</v>
      </c>
      <c r="Z644" s="77" t="s">
        <v>7154</v>
      </c>
      <c r="AA644" s="57" t="s">
        <v>6144</v>
      </c>
      <c r="AB644" s="61">
        <v>45554</v>
      </c>
      <c r="AC644" s="61">
        <v>45555</v>
      </c>
      <c r="AD644" s="61">
        <v>45657</v>
      </c>
      <c r="AE644" s="61" t="str">
        <f t="shared" si="97"/>
        <v>3 meses 12 días.</v>
      </c>
      <c r="AF644" s="61">
        <v>45657</v>
      </c>
      <c r="AG644" s="61" t="str">
        <f t="shared" si="96"/>
        <v/>
      </c>
      <c r="AH644" s="61">
        <v>45657</v>
      </c>
      <c r="AI644" s="61" t="str">
        <f t="shared" si="103"/>
        <v>3 meses 12 días.</v>
      </c>
      <c r="AJ644" s="61" t="str">
        <f t="shared" si="98"/>
        <v>Término Ok</v>
      </c>
      <c r="AK644" s="57"/>
      <c r="AL644" s="57"/>
      <c r="AM644" s="56"/>
      <c r="AN644" s="61"/>
    </row>
    <row r="645" spans="1:40">
      <c r="A645" s="56">
        <v>2024</v>
      </c>
      <c r="B645" s="56" t="str">
        <f t="shared" si="102"/>
        <v>604-2024</v>
      </c>
      <c r="C645" s="56">
        <v>115218</v>
      </c>
      <c r="D645" s="56" t="s">
        <v>57</v>
      </c>
      <c r="E645" s="57" t="s">
        <v>7155</v>
      </c>
      <c r="F645" s="57" t="s">
        <v>7156</v>
      </c>
      <c r="G645" s="63" t="s">
        <v>5602</v>
      </c>
      <c r="H645" s="57" t="s">
        <v>1168</v>
      </c>
      <c r="I645" s="57" t="s">
        <v>1169</v>
      </c>
      <c r="J645" s="61"/>
      <c r="K645" s="61"/>
      <c r="L645" s="67" t="s">
        <v>7157</v>
      </c>
      <c r="M645" s="56">
        <v>1979</v>
      </c>
      <c r="N645" s="157">
        <v>21836000</v>
      </c>
      <c r="O645" s="64">
        <v>9280300</v>
      </c>
      <c r="P645" s="64">
        <v>0</v>
      </c>
      <c r="Q645" s="157">
        <f t="shared" si="100"/>
        <v>31116300</v>
      </c>
      <c r="R645" s="64">
        <v>5459000</v>
      </c>
      <c r="S645" s="64"/>
      <c r="T645" s="64"/>
      <c r="U645" s="56">
        <v>5</v>
      </c>
      <c r="V645" s="60" t="s">
        <v>1171</v>
      </c>
      <c r="W645" s="57" t="str">
        <f ca="1">IF(AB645="","En elaboración",IF(AC645="Sin iniciar","Suscrito",IF(AK645="Suspendido",AK645,IF(ISNUMBER(AN645),"Liquidado",IF(ISNUMBER(J645),"Cedido",IF(AN645="No aplica","Terminado (no se liquida)",IF(AJ645="Terminación anticipada",AJ645,IF(AND(AJ645="Terminación anticipada",I645&lt;&gt;"Otro",AN645=""),"Terminado en proceso de liquidación",IF(AND(TODAY()&gt;AH645,I645="Otro",AN645=""),"Terminado en proceso de liquidación",IF(AND(TODAY()&gt;AH645,I645="Orden de compra"),"Terminado (Orden de compra)",IF(TODAY()&gt;AH645,"Terminado (no se liquida)",IF(TODAY()&lt;=AH645,"En ejecución","En elaboración"))))))))))))</f>
        <v>Terminado (no se liquida)</v>
      </c>
      <c r="X645" s="57" t="s">
        <v>7158</v>
      </c>
      <c r="Y645" s="57" t="s">
        <v>5236</v>
      </c>
      <c r="Z645" s="77" t="s">
        <v>7159</v>
      </c>
      <c r="AA645" s="57" t="s">
        <v>6166</v>
      </c>
      <c r="AB645" s="61">
        <v>45552</v>
      </c>
      <c r="AC645" s="61">
        <v>45555</v>
      </c>
      <c r="AD645" s="61">
        <v>45657</v>
      </c>
      <c r="AE645" s="61" t="str">
        <f t="shared" si="97"/>
        <v>3 meses 12 días.</v>
      </c>
      <c r="AF645" s="61">
        <v>45726</v>
      </c>
      <c r="AG645" s="61" t="str">
        <f t="shared" si="96"/>
        <v>2 meses 7 días.</v>
      </c>
      <c r="AH645" s="61">
        <v>45726</v>
      </c>
      <c r="AI645" s="61" t="str">
        <f t="shared" si="103"/>
        <v>5 meses 19 días.</v>
      </c>
      <c r="AJ645" s="61" t="str">
        <f t="shared" si="98"/>
        <v>Término Ok</v>
      </c>
      <c r="AK645" s="57"/>
      <c r="AL645" s="57"/>
      <c r="AM645" s="56"/>
      <c r="AN645" s="61"/>
    </row>
    <row r="646" spans="1:40">
      <c r="A646" s="56">
        <v>2024</v>
      </c>
      <c r="B646" s="56" t="str">
        <f t="shared" si="102"/>
        <v>605-2024</v>
      </c>
      <c r="C646" s="56">
        <v>115218</v>
      </c>
      <c r="D646" s="56" t="s">
        <v>57</v>
      </c>
      <c r="E646" s="57" t="s">
        <v>7160</v>
      </c>
      <c r="F646" s="57" t="s">
        <v>7161</v>
      </c>
      <c r="G646" s="63" t="s">
        <v>5602</v>
      </c>
      <c r="H646" s="57" t="s">
        <v>1168</v>
      </c>
      <c r="I646" s="57" t="s">
        <v>1169</v>
      </c>
      <c r="J646" s="61"/>
      <c r="K646" s="61"/>
      <c r="L646" s="67" t="s">
        <v>7162</v>
      </c>
      <c r="M646" s="56">
        <v>1979</v>
      </c>
      <c r="N646" s="157">
        <v>21836000</v>
      </c>
      <c r="O646" s="64">
        <v>9280300</v>
      </c>
      <c r="P646" s="64">
        <v>0</v>
      </c>
      <c r="Q646" s="157">
        <f t="shared" si="100"/>
        <v>31116300</v>
      </c>
      <c r="R646" s="64">
        <v>5459000</v>
      </c>
      <c r="S646" s="64"/>
      <c r="T646" s="64"/>
      <c r="U646" s="56">
        <v>5</v>
      </c>
      <c r="V646" s="60" t="s">
        <v>1171</v>
      </c>
      <c r="W646" s="57" t="str">
        <f ca="1">IF(AB646="","En elaboración",IF(AC646="Sin iniciar","Suscrito",IF(AK646="Suspendido",AK646,IF(ISNUMBER(AN646),"Liquidado",IF(ISNUMBER(J646),"Cedido",IF(AN646="No aplica","Terminado (no se liquida)",IF(AJ646="Terminación anticipada",AJ646,IF(AND(AJ646="Terminación anticipada",I646&lt;&gt;"Otro",AN646=""),"Terminado en proceso de liquidación",IF(AND(TODAY()&gt;AH646,I646="Otro",AN646=""),"Terminado en proceso de liquidación",IF(AND(TODAY()&gt;AH646,I646="Orden de compra"),"Terminado (Orden de compra)",IF(TODAY()&gt;AH646,"Terminado (no se liquida)",IF(TODAY()&lt;=AH646,"En ejecución","En elaboración"))))))))))))</f>
        <v>Terminado (no se liquida)</v>
      </c>
      <c r="X646" s="57" t="s">
        <v>7163</v>
      </c>
      <c r="Y646" s="57" t="s">
        <v>7164</v>
      </c>
      <c r="Z646" s="77" t="s">
        <v>7165</v>
      </c>
      <c r="AA646" s="57" t="s">
        <v>6166</v>
      </c>
      <c r="AB646" s="61">
        <v>45553</v>
      </c>
      <c r="AC646" s="61">
        <v>45555</v>
      </c>
      <c r="AD646" s="61">
        <v>45657</v>
      </c>
      <c r="AE646" s="61" t="str">
        <f t="shared" si="97"/>
        <v>3 meses 12 días.</v>
      </c>
      <c r="AF646" s="61">
        <v>45726</v>
      </c>
      <c r="AG646" s="61" t="str">
        <f t="shared" si="96"/>
        <v>2 meses 7 días.</v>
      </c>
      <c r="AH646" s="61">
        <v>45726</v>
      </c>
      <c r="AI646" s="61" t="str">
        <f t="shared" si="103"/>
        <v>5 meses 19 días.</v>
      </c>
      <c r="AJ646" s="61" t="str">
        <f t="shared" si="98"/>
        <v>Término Ok</v>
      </c>
      <c r="AK646" s="57"/>
      <c r="AL646" s="57"/>
      <c r="AM646" s="56"/>
      <c r="AN646" s="61"/>
    </row>
    <row r="647" spans="1:40">
      <c r="A647" s="56">
        <v>2024</v>
      </c>
      <c r="B647" s="56" t="str">
        <f t="shared" si="102"/>
        <v>606-2024</v>
      </c>
      <c r="C647" s="56">
        <v>114927</v>
      </c>
      <c r="D647" s="56" t="s">
        <v>57</v>
      </c>
      <c r="E647" s="57" t="s">
        <v>7166</v>
      </c>
      <c r="F647" s="57" t="s">
        <v>7167</v>
      </c>
      <c r="G647" s="63" t="s">
        <v>5602</v>
      </c>
      <c r="H647" s="57" t="s">
        <v>1168</v>
      </c>
      <c r="I647" s="57" t="s">
        <v>1169</v>
      </c>
      <c r="J647" s="61"/>
      <c r="K647" s="61"/>
      <c r="L647" s="67" t="s">
        <v>2339</v>
      </c>
      <c r="M647" s="56">
        <v>1979</v>
      </c>
      <c r="N647" s="157">
        <v>21836000</v>
      </c>
      <c r="O647" s="64">
        <v>0</v>
      </c>
      <c r="P647" s="64">
        <v>0</v>
      </c>
      <c r="Q647" s="157">
        <f t="shared" si="100"/>
        <v>21836000</v>
      </c>
      <c r="R647" s="64">
        <v>5459000</v>
      </c>
      <c r="S647" s="64"/>
      <c r="T647" s="64"/>
      <c r="U647" s="56">
        <v>1</v>
      </c>
      <c r="V647" s="60" t="s">
        <v>1171</v>
      </c>
      <c r="W647" s="57" t="str">
        <f ca="1">IF(AB647="","En elaboración",IF(AC647="Sin iniciar","Suscrito",IF(AK647="Suspendido",AK647,IF(ISNUMBER(AN647),"Liquidado",IF(ISNUMBER(J647),"Cedido",IF(AN647="No aplica","Terminado (no se liquida)",IF(AJ647="Terminación anticipada",AJ647,IF(AND(AJ647="Terminación anticipada",I647&lt;&gt;"Otro",AN647=""),"Terminado en proceso de liquidación",IF(AND(TODAY()&gt;AH647,I647="Otro",AN647=""),"Terminado en proceso de liquidación",IF(AND(TODAY()&gt;AH647,I647="Orden de compra"),"Terminado (Orden de compra)",IF(TODAY()&gt;AH647,"Terminado (no se liquida)",IF(TODAY()&lt;=AH647,"En ejecución","En elaboración"))))))))))))</f>
        <v>Terminado (no se liquida)</v>
      </c>
      <c r="X647" s="57"/>
      <c r="Y647" s="57" t="s">
        <v>5252</v>
      </c>
      <c r="Z647" s="77" t="s">
        <v>7168</v>
      </c>
      <c r="AA647" s="57" t="s">
        <v>5666</v>
      </c>
      <c r="AB647" s="61">
        <v>45553</v>
      </c>
      <c r="AC647" s="61">
        <v>45555</v>
      </c>
      <c r="AD647" s="61">
        <v>45657</v>
      </c>
      <c r="AE647" s="61" t="str">
        <f t="shared" si="97"/>
        <v>3 meses 12 días.</v>
      </c>
      <c r="AF647" s="61">
        <v>45657</v>
      </c>
      <c r="AG647" s="61" t="str">
        <f t="shared" ref="AG647:AG710" si="104">IF(AD647="Sin iniciar","",IF(DATEDIF(AD647,AF647-AM647,"y")=0,"",DATEDIF(AD647,AF647-AM647,"y")&amp;" años ")&amp;IF(DATEDIF(AD647,AF647-AM647,"ym")=0,"",DATEDIF(AD647,AF647-AM647,"ym")&amp;" meses ")&amp;IF(DATEDIF(AD647,AF647-AM647,"md")=0,"",DATEDIF(AD647,AF647-AM647,"md")&amp;" días."))</f>
        <v/>
      </c>
      <c r="AH647" s="61">
        <v>45657</v>
      </c>
      <c r="AI647" s="61" t="str">
        <f t="shared" si="103"/>
        <v>3 meses 12 días.</v>
      </c>
      <c r="AJ647" s="61" t="str">
        <f t="shared" si="98"/>
        <v>Término Ok</v>
      </c>
      <c r="AK647" s="57"/>
      <c r="AL647" s="57"/>
      <c r="AM647" s="56"/>
      <c r="AN647" s="61"/>
    </row>
    <row r="648" spans="1:40">
      <c r="A648" s="56">
        <v>2024</v>
      </c>
      <c r="B648" s="56" t="str">
        <f t="shared" si="102"/>
        <v>607-2024</v>
      </c>
      <c r="C648" s="56">
        <v>115118</v>
      </c>
      <c r="D648" s="56" t="s">
        <v>57</v>
      </c>
      <c r="E648" s="57" t="s">
        <v>7169</v>
      </c>
      <c r="F648" s="57" t="s">
        <v>7170</v>
      </c>
      <c r="G648" s="63" t="s">
        <v>5602</v>
      </c>
      <c r="H648" s="57" t="s">
        <v>1168</v>
      </c>
      <c r="I648" s="57" t="s">
        <v>1169</v>
      </c>
      <c r="J648" s="61"/>
      <c r="K648" s="61"/>
      <c r="L648" s="67" t="s">
        <v>5259</v>
      </c>
      <c r="M648" s="56">
        <v>1978</v>
      </c>
      <c r="N648" s="157">
        <v>21836000</v>
      </c>
      <c r="O648" s="64">
        <v>9280300</v>
      </c>
      <c r="P648" s="64">
        <v>0</v>
      </c>
      <c r="Q648" s="157">
        <f t="shared" si="100"/>
        <v>31116300</v>
      </c>
      <c r="R648" s="64">
        <v>5459000</v>
      </c>
      <c r="S648" s="64"/>
      <c r="T648" s="64"/>
      <c r="U648" s="56">
        <v>1</v>
      </c>
      <c r="V648" s="60" t="s">
        <v>1171</v>
      </c>
      <c r="W648" s="57" t="str">
        <f ca="1">IF(AB648="","En elaboración",IF(AC648="Sin iniciar","Suscrito",IF(AK648="Suspendido",AK648,IF(ISNUMBER(AN648),"Liquidado",IF(ISNUMBER(J648),"Cedido",IF(AN648="No aplica","Terminado (no se liquida)",IF(AJ648="Terminación anticipada",AJ648,IF(AND(AJ648="Terminación anticipada",I648&lt;&gt;"Otro",AN648=""),"Terminado en proceso de liquidación",IF(AND(TODAY()&gt;AH648,I648="Otro",AN648=""),"Terminado en proceso de liquidación",IF(AND(TODAY()&gt;AH648,I648="Orden de compra"),"Terminado (Orden de compra)",IF(TODAY()&gt;AH648,"Terminado (no se liquida)",IF(TODAY()&lt;=AH648,"En ejecución","En elaboración"))))))))))))</f>
        <v>Terminado (no se liquida)</v>
      </c>
      <c r="X648" s="57" t="s">
        <v>7171</v>
      </c>
      <c r="Y648" s="57" t="s">
        <v>7172</v>
      </c>
      <c r="Z648" s="77" t="s">
        <v>7173</v>
      </c>
      <c r="AA648" s="57" t="s">
        <v>5680</v>
      </c>
      <c r="AB648" s="61">
        <v>45553</v>
      </c>
      <c r="AC648" s="61">
        <v>45555</v>
      </c>
      <c r="AD648" s="61">
        <v>45657</v>
      </c>
      <c r="AE648" s="61" t="str">
        <f t="shared" si="97"/>
        <v>3 meses 12 días.</v>
      </c>
      <c r="AF648" s="61">
        <v>45726</v>
      </c>
      <c r="AG648" s="61" t="str">
        <f t="shared" si="104"/>
        <v>2 meses 7 días.</v>
      </c>
      <c r="AH648" s="61">
        <v>45726</v>
      </c>
      <c r="AI648" s="61" t="str">
        <f t="shared" si="103"/>
        <v>5 meses 19 días.</v>
      </c>
      <c r="AJ648" s="61" t="str">
        <f t="shared" si="98"/>
        <v>Término Ok</v>
      </c>
      <c r="AK648" s="57"/>
      <c r="AL648" s="57"/>
      <c r="AM648" s="56"/>
      <c r="AN648" s="61"/>
    </row>
    <row r="649" spans="1:40">
      <c r="A649" s="56">
        <v>2024</v>
      </c>
      <c r="B649" s="56" t="str">
        <f t="shared" si="102"/>
        <v>608-2024</v>
      </c>
      <c r="C649" s="1">
        <v>116691</v>
      </c>
      <c r="D649" s="56" t="s">
        <v>57</v>
      </c>
      <c r="E649" s="57" t="s">
        <v>7174</v>
      </c>
      <c r="F649" s="57" t="s">
        <v>7175</v>
      </c>
      <c r="G649" s="63" t="s">
        <v>5602</v>
      </c>
      <c r="H649" s="57" t="s">
        <v>1168</v>
      </c>
      <c r="I649" s="57" t="s">
        <v>1169</v>
      </c>
      <c r="J649" s="61"/>
      <c r="K649" s="61"/>
      <c r="L649" s="67" t="s">
        <v>7176</v>
      </c>
      <c r="M649" s="56">
        <v>1977</v>
      </c>
      <c r="N649" s="157">
        <v>29792000</v>
      </c>
      <c r="O649" s="64">
        <v>7944532</v>
      </c>
      <c r="P649" s="64">
        <v>0</v>
      </c>
      <c r="Q649" s="157">
        <f t="shared" si="100"/>
        <v>37736532</v>
      </c>
      <c r="R649" s="64">
        <v>7448000</v>
      </c>
      <c r="S649" s="64"/>
      <c r="T649" s="64"/>
      <c r="U649" s="56">
        <v>1</v>
      </c>
      <c r="V649" s="60" t="s">
        <v>1171</v>
      </c>
      <c r="W649" s="57" t="str">
        <f ca="1">IF(AB649="","En elaboración",IF(AC649="Sin iniciar","Suscrito",IF(AK649="Suspendido",AK649,IF(ISNUMBER(AN649),"Liquidado",IF(ISNUMBER(J649),"Cedido",IF(AN649="No aplica","Terminado (no se liquida)",IF(AJ649="Terminación anticipada",AJ649,IF(AND(AJ649="Terminación anticipada",I649&lt;&gt;"Otro",AN649=""),"Terminado en proceso de liquidación",IF(AND(TODAY()&gt;AH649,I649="Otro",AN649=""),"Terminado en proceso de liquidación",IF(AND(TODAY()&gt;AH649,I649="Orden de compra"),"Terminado (Orden de compra)",IF(TODAY()&gt;AH649,"Terminado (no se liquida)",IF(TODAY()&lt;=AH649,"En ejecución","En elaboración"))))))))))))</f>
        <v>Terminado (no se liquida)</v>
      </c>
      <c r="X649" s="57" t="s">
        <v>7177</v>
      </c>
      <c r="Y649" s="57" t="s">
        <v>7178</v>
      </c>
      <c r="Z649" s="77" t="s">
        <v>7179</v>
      </c>
      <c r="AA649" s="57" t="s">
        <v>5694</v>
      </c>
      <c r="AB649" s="61">
        <v>45552</v>
      </c>
      <c r="AC649" s="61">
        <v>45560</v>
      </c>
      <c r="AD649" s="61">
        <v>45657</v>
      </c>
      <c r="AE649" s="61" t="str">
        <f t="shared" si="97"/>
        <v>3 meses 7 días.</v>
      </c>
      <c r="AF649" s="61">
        <v>45715</v>
      </c>
      <c r="AG649" s="61" t="str">
        <f t="shared" si="104"/>
        <v>1 meses 27 días.</v>
      </c>
      <c r="AH649" s="61">
        <v>45715</v>
      </c>
      <c r="AI649" s="61" t="str">
        <f t="shared" si="103"/>
        <v>5 meses 3 días.</v>
      </c>
      <c r="AJ649" s="61" t="str">
        <f t="shared" si="98"/>
        <v>Término Ok</v>
      </c>
      <c r="AK649" s="57"/>
      <c r="AL649" s="57"/>
      <c r="AM649" s="56"/>
      <c r="AN649" s="61"/>
    </row>
    <row r="650" spans="1:40">
      <c r="A650" s="56">
        <v>2024</v>
      </c>
      <c r="B650" s="56" t="str">
        <f t="shared" si="102"/>
        <v>609-2024</v>
      </c>
      <c r="C650" s="56">
        <v>114927</v>
      </c>
      <c r="D650" s="56" t="s">
        <v>57</v>
      </c>
      <c r="E650" s="57" t="s">
        <v>7180</v>
      </c>
      <c r="F650" s="57" t="s">
        <v>7181</v>
      </c>
      <c r="G650" s="63" t="s">
        <v>5602</v>
      </c>
      <c r="H650" s="57" t="s">
        <v>1168</v>
      </c>
      <c r="I650" s="57" t="s">
        <v>1169</v>
      </c>
      <c r="J650" s="61"/>
      <c r="K650" s="61"/>
      <c r="L650" s="67" t="s">
        <v>7182</v>
      </c>
      <c r="M650" s="56">
        <v>1979</v>
      </c>
      <c r="N650" s="157">
        <v>21836000</v>
      </c>
      <c r="O650" s="64">
        <v>0</v>
      </c>
      <c r="P650" s="64">
        <v>0</v>
      </c>
      <c r="Q650" s="157">
        <f t="shared" si="100"/>
        <v>21836000</v>
      </c>
      <c r="R650" s="64">
        <v>5459000</v>
      </c>
      <c r="S650" s="64"/>
      <c r="T650" s="64"/>
      <c r="U650" s="56">
        <v>1</v>
      </c>
      <c r="V650" s="60" t="s">
        <v>1171</v>
      </c>
      <c r="W650" s="57" t="str">
        <f ca="1">IF(AB650="","En elaboración",IF(AC650="Sin iniciar","Suscrito",IF(AK650="Suspendido",AK650,IF(ISNUMBER(AN650),"Liquidado",IF(ISNUMBER(J650),"Cedido",IF(AN650="No aplica","Terminado (no se liquida)",IF(AJ650="Terminación anticipada",AJ650,IF(AND(AJ650="Terminación anticipada",I650&lt;&gt;"Otro",AN650=""),"Terminado en proceso de liquidación",IF(AND(TODAY()&gt;AH650,I650="Otro",AN650=""),"Terminado en proceso de liquidación",IF(AND(TODAY()&gt;AH650,I650="Orden de compra"),"Terminado (Orden de compra)",IF(TODAY()&gt;AH650,"Terminado (no se liquida)",IF(TODAY()&lt;=AH650,"En ejecución","En elaboración"))))))))))))</f>
        <v>Terminado (no se liquida)</v>
      </c>
      <c r="X650" s="57"/>
      <c r="Y650" s="57" t="s">
        <v>5252</v>
      </c>
      <c r="Z650" s="77" t="s">
        <v>7183</v>
      </c>
      <c r="AA650" s="57" t="s">
        <v>5666</v>
      </c>
      <c r="AB650" s="61">
        <v>45553</v>
      </c>
      <c r="AC650" s="61">
        <v>45554</v>
      </c>
      <c r="AD650" s="61">
        <v>45657</v>
      </c>
      <c r="AE650" s="61" t="str">
        <f t="shared" si="97"/>
        <v>3 meses 13 días.</v>
      </c>
      <c r="AF650" s="61">
        <v>45657</v>
      </c>
      <c r="AG650" s="61" t="str">
        <f t="shared" si="104"/>
        <v/>
      </c>
      <c r="AH650" s="61">
        <v>45657</v>
      </c>
      <c r="AI650" s="61" t="str">
        <f t="shared" si="103"/>
        <v>3 meses 13 días.</v>
      </c>
      <c r="AJ650" s="61" t="str">
        <f t="shared" si="98"/>
        <v>Término Ok</v>
      </c>
      <c r="AK650" s="57"/>
      <c r="AL650" s="57"/>
      <c r="AM650" s="56"/>
      <c r="AN650" s="61"/>
    </row>
    <row r="651" spans="1:40">
      <c r="A651" s="56">
        <v>2024</v>
      </c>
      <c r="B651" s="56" t="str">
        <f t="shared" si="102"/>
        <v>610-2024</v>
      </c>
      <c r="C651" s="56">
        <v>114300</v>
      </c>
      <c r="D651" s="56" t="s">
        <v>57</v>
      </c>
      <c r="E651" s="57" t="s">
        <v>7184</v>
      </c>
      <c r="F651" s="57" t="s">
        <v>7185</v>
      </c>
      <c r="G651" s="63" t="s">
        <v>5602</v>
      </c>
      <c r="H651" s="57" t="s">
        <v>1168</v>
      </c>
      <c r="I651" s="57" t="s">
        <v>1169</v>
      </c>
      <c r="J651" s="61"/>
      <c r="K651" s="61"/>
      <c r="L651" s="67" t="s">
        <v>7186</v>
      </c>
      <c r="M651" s="56">
        <v>1978</v>
      </c>
      <c r="N651" s="157">
        <v>10918000</v>
      </c>
      <c r="O651" s="64">
        <v>0</v>
      </c>
      <c r="P651" s="64">
        <v>0</v>
      </c>
      <c r="Q651" s="157">
        <f t="shared" si="100"/>
        <v>10918000</v>
      </c>
      <c r="R651" s="64">
        <v>5459000</v>
      </c>
      <c r="S651" s="64"/>
      <c r="T651" s="64"/>
      <c r="U651" s="56">
        <v>1</v>
      </c>
      <c r="V651" s="60" t="s">
        <v>1171</v>
      </c>
      <c r="W651" s="57" t="str">
        <f ca="1">IF(AB651="","En elaboración",IF(AC651="Sin iniciar","Suscrito",IF(AK651="Suspendido",AK651,IF(ISNUMBER(AN651),"Liquidado",IF(ISNUMBER(J651),"Cedido",IF(AN651="No aplica","Terminado (no se liquida)",IF(AJ651="Terminación anticipada",AJ651,IF(AND(AJ651="Terminación anticipada",I651&lt;&gt;"Otro",AN651=""),"Terminado en proceso de liquidación",IF(AND(TODAY()&gt;AH651,I651="Otro",AN651=""),"Terminado en proceso de liquidación",IF(AND(TODAY()&gt;AH651,I651="Orden de compra"),"Terminado (Orden de compra)",IF(TODAY()&gt;AH651,"Terminado (no se liquida)",IF(TODAY()&lt;=AH651,"En ejecución","En elaboración"))))))))))))</f>
        <v>Terminado (no se liquida)</v>
      </c>
      <c r="X651" s="57"/>
      <c r="Y651" s="57" t="s">
        <v>7187</v>
      </c>
      <c r="Z651" s="77" t="s">
        <v>7188</v>
      </c>
      <c r="AA651" s="57" t="s">
        <v>5900</v>
      </c>
      <c r="AB651" s="61">
        <v>45555</v>
      </c>
      <c r="AC651" s="61">
        <v>45558</v>
      </c>
      <c r="AD651" s="61">
        <v>45619</v>
      </c>
      <c r="AE651" s="61" t="str">
        <f t="shared" si="97"/>
        <v>2 meses 1 días.</v>
      </c>
      <c r="AF651" s="61">
        <v>45619</v>
      </c>
      <c r="AG651" s="61" t="str">
        <f t="shared" si="104"/>
        <v/>
      </c>
      <c r="AH651" s="61">
        <v>45619</v>
      </c>
      <c r="AI651" s="61" t="str">
        <f t="shared" si="103"/>
        <v>2 meses 1 días.</v>
      </c>
      <c r="AJ651" s="61" t="str">
        <f t="shared" si="98"/>
        <v>Término Ok</v>
      </c>
      <c r="AK651" s="57"/>
      <c r="AL651" s="57"/>
      <c r="AM651" s="56"/>
      <c r="AN651" s="61"/>
    </row>
    <row r="652" spans="1:40">
      <c r="A652" s="56">
        <v>2024</v>
      </c>
      <c r="B652" s="56" t="str">
        <f t="shared" si="102"/>
        <v>611-2024</v>
      </c>
      <c r="C652" s="56">
        <v>115102</v>
      </c>
      <c r="D652" s="56" t="s">
        <v>57</v>
      </c>
      <c r="E652" s="57" t="s">
        <v>7189</v>
      </c>
      <c r="F652" s="57" t="s">
        <v>7190</v>
      </c>
      <c r="G652" s="63" t="s">
        <v>5602</v>
      </c>
      <c r="H652" s="57" t="s">
        <v>1168</v>
      </c>
      <c r="I652" s="57" t="s">
        <v>1169</v>
      </c>
      <c r="J652" s="61"/>
      <c r="K652" s="61"/>
      <c r="L652" s="67" t="s">
        <v>3886</v>
      </c>
      <c r="M652" s="56">
        <v>1953</v>
      </c>
      <c r="N652" s="157">
        <v>21836000</v>
      </c>
      <c r="O652" s="64">
        <v>9280300</v>
      </c>
      <c r="P652" s="64">
        <v>0</v>
      </c>
      <c r="Q652" s="157">
        <f t="shared" si="100"/>
        <v>31116300</v>
      </c>
      <c r="R652" s="64">
        <v>5459000</v>
      </c>
      <c r="S652" s="64"/>
      <c r="T652" s="64"/>
      <c r="U652" s="56">
        <v>3</v>
      </c>
      <c r="V652" s="60" t="s">
        <v>1171</v>
      </c>
      <c r="W652" s="57" t="str">
        <f ca="1">IF(AB652="","En elaboración",IF(AC652="Sin iniciar","Suscrito",IF(AK652="Suspendido",AK652,IF(ISNUMBER(AN652),"Liquidado",IF(ISNUMBER(J652),"Cedido",IF(AN652="No aplica","Terminado (no se liquida)",IF(AJ652="Terminación anticipada",AJ652,IF(AND(AJ652="Terminación anticipada",I652&lt;&gt;"Otro",AN652=""),"Terminado en proceso de liquidación",IF(AND(TODAY()&gt;AH652,I652="Otro",AN652=""),"Terminado en proceso de liquidación",IF(AND(TODAY()&gt;AH652,I652="Orden de compra"),"Terminado (Orden de compra)",IF(TODAY()&gt;AH652,"Terminado (no se liquida)",IF(TODAY()&lt;=AH652,"En ejecución","En elaboración"))))))))))))</f>
        <v>Terminado (no se liquida)</v>
      </c>
      <c r="X652" s="57" t="s">
        <v>7191</v>
      </c>
      <c r="Y652" s="57" t="s">
        <v>7139</v>
      </c>
      <c r="Z652" s="118" t="s">
        <v>7192</v>
      </c>
      <c r="AA652" s="57" t="s">
        <v>5735</v>
      </c>
      <c r="AB652" s="61">
        <v>45554</v>
      </c>
      <c r="AC652" s="61">
        <v>45558</v>
      </c>
      <c r="AD652" s="61">
        <v>45657</v>
      </c>
      <c r="AE652" s="61" t="str">
        <f t="shared" si="97"/>
        <v>3 meses 9 días.</v>
      </c>
      <c r="AF652" s="61">
        <v>45726</v>
      </c>
      <c r="AG652" s="61" t="str">
        <f t="shared" si="104"/>
        <v>2 meses 7 días.</v>
      </c>
      <c r="AH652" s="61">
        <v>45726</v>
      </c>
      <c r="AI652" s="61" t="str">
        <f t="shared" si="103"/>
        <v>5 meses 16 días.</v>
      </c>
      <c r="AJ652" s="61" t="str">
        <f t="shared" si="98"/>
        <v>Término Ok</v>
      </c>
      <c r="AK652" s="57"/>
      <c r="AL652" s="57"/>
      <c r="AM652" s="56"/>
      <c r="AN652" s="61"/>
    </row>
    <row r="653" spans="1:40">
      <c r="A653" s="56">
        <v>2024</v>
      </c>
      <c r="B653" s="56" t="str">
        <f t="shared" si="102"/>
        <v>612-2024</v>
      </c>
      <c r="C653" s="56">
        <v>114931</v>
      </c>
      <c r="D653" s="56" t="s">
        <v>57</v>
      </c>
      <c r="E653" s="57" t="s">
        <v>7193</v>
      </c>
      <c r="F653" s="57" t="s">
        <v>7194</v>
      </c>
      <c r="G653" s="63" t="s">
        <v>5602</v>
      </c>
      <c r="H653" s="57" t="s">
        <v>1168</v>
      </c>
      <c r="I653" s="57" t="s">
        <v>1211</v>
      </c>
      <c r="J653" s="61"/>
      <c r="K653" s="61"/>
      <c r="L653" s="67" t="s">
        <v>2893</v>
      </c>
      <c r="M653" s="56">
        <v>1979</v>
      </c>
      <c r="N653" s="157">
        <v>11532000</v>
      </c>
      <c r="O653" s="64">
        <v>0</v>
      </c>
      <c r="P653" s="64">
        <v>0</v>
      </c>
      <c r="Q653" s="157">
        <f t="shared" si="100"/>
        <v>11532000</v>
      </c>
      <c r="R653" s="64">
        <v>2883000</v>
      </c>
      <c r="S653" s="64"/>
      <c r="T653" s="64"/>
      <c r="U653" s="56">
        <v>1</v>
      </c>
      <c r="V653" s="60" t="s">
        <v>1171</v>
      </c>
      <c r="W653" s="57" t="str">
        <f ca="1">IF(AB653="","En elaboración",IF(AC653="Sin iniciar","Suscrito",IF(AK653="Suspendido",AK653,IF(ISNUMBER(AN653),"Liquidado",IF(ISNUMBER(J653),"Cedido",IF(AN653="No aplica","Terminado (no se liquida)",IF(AJ653="Terminación anticipada",AJ653,IF(AND(AJ653="Terminación anticipada",I653&lt;&gt;"Otro",AN653=""),"Terminado en proceso de liquidación",IF(AND(TODAY()&gt;AH653,I653="Otro",AN653=""),"Terminado en proceso de liquidación",IF(AND(TODAY()&gt;AH653,I653="Orden de compra"),"Terminado (Orden de compra)",IF(TODAY()&gt;AH653,"Terminado (no se liquida)",IF(TODAY()&lt;=AH653,"En ejecución","En elaboración"))))))))))))</f>
        <v>Terminado (no se liquida)</v>
      </c>
      <c r="X653" s="57"/>
      <c r="Y653" s="141" t="s">
        <v>7195</v>
      </c>
      <c r="Z653" s="77" t="s">
        <v>7196</v>
      </c>
      <c r="AA653" s="57" t="s">
        <v>5666</v>
      </c>
      <c r="AB653" s="61">
        <v>45555</v>
      </c>
      <c r="AC653" s="61">
        <v>45565</v>
      </c>
      <c r="AD653" s="61">
        <v>45657</v>
      </c>
      <c r="AE653" s="61" t="str">
        <f t="shared" si="97"/>
        <v>3 meses 2 días.</v>
      </c>
      <c r="AF653" s="61">
        <v>45657</v>
      </c>
      <c r="AG653" s="61" t="str">
        <f t="shared" si="104"/>
        <v/>
      </c>
      <c r="AH653" s="61">
        <v>45657</v>
      </c>
      <c r="AI653" s="61" t="str">
        <f t="shared" si="103"/>
        <v>3 meses 2 días.</v>
      </c>
      <c r="AJ653" s="61" t="str">
        <f t="shared" si="98"/>
        <v>Término Ok</v>
      </c>
      <c r="AK653" s="57"/>
      <c r="AL653" s="57"/>
      <c r="AM653" s="56"/>
      <c r="AN653" s="61"/>
    </row>
    <row r="654" spans="1:40">
      <c r="A654" s="56">
        <v>2024</v>
      </c>
      <c r="B654" s="56" t="str">
        <f t="shared" si="102"/>
        <v>614-2024</v>
      </c>
      <c r="C654" s="56">
        <v>113663</v>
      </c>
      <c r="D654" s="56" t="s">
        <v>57</v>
      </c>
      <c r="E654" s="57" t="s">
        <v>7197</v>
      </c>
      <c r="F654" s="57" t="s">
        <v>7198</v>
      </c>
      <c r="G654" s="63" t="s">
        <v>5602</v>
      </c>
      <c r="H654" s="57" t="s">
        <v>1168</v>
      </c>
      <c r="I654" s="57" t="s">
        <v>1211</v>
      </c>
      <c r="J654" s="61"/>
      <c r="K654" s="61"/>
      <c r="L654" s="67" t="s">
        <v>7199</v>
      </c>
      <c r="M654" s="56">
        <v>2032</v>
      </c>
      <c r="N654" s="157">
        <v>11532000</v>
      </c>
      <c r="O654" s="64">
        <v>4708900</v>
      </c>
      <c r="P654" s="64">
        <v>0</v>
      </c>
      <c r="Q654" s="157">
        <f t="shared" si="100"/>
        <v>16240900</v>
      </c>
      <c r="R654" s="64">
        <v>2883000</v>
      </c>
      <c r="S654" s="64"/>
      <c r="T654" s="64"/>
      <c r="U654" s="56">
        <v>5</v>
      </c>
      <c r="V654" s="60" t="s">
        <v>1171</v>
      </c>
      <c r="W654" s="57" t="str">
        <f ca="1">IF(AB654="","En elaboración",IF(AC654="Sin iniciar","Suscrito",IF(AK654="Suspendido",AK654,IF(ISNUMBER(AN654),"Liquidado",IF(ISNUMBER(J654),"Cedido",IF(AN654="No aplica","Terminado (no se liquida)",IF(AJ654="Terminación anticipada",AJ654,IF(AND(AJ654="Terminación anticipada",I654&lt;&gt;"Otro",AN654=""),"Terminado en proceso de liquidación",IF(AND(TODAY()&gt;AH654,I654="Otro",AN654=""),"Terminado en proceso de liquidación",IF(AND(TODAY()&gt;AH654,I654="Orden de compra"),"Terminado (Orden de compra)",IF(TODAY()&gt;AH654,"Terminado (no se liquida)",IF(TODAY()&lt;=AH654,"En ejecución","En elaboración"))))))))))))</f>
        <v>Terminado (no se liquida)</v>
      </c>
      <c r="X654" s="57" t="s">
        <v>7200</v>
      </c>
      <c r="Y654" s="57" t="s">
        <v>7201</v>
      </c>
      <c r="Z654" s="77" t="s">
        <v>7202</v>
      </c>
      <c r="AA654" s="57" t="s">
        <v>5762</v>
      </c>
      <c r="AB654" s="61">
        <v>45555</v>
      </c>
      <c r="AC654" s="61">
        <v>45559</v>
      </c>
      <c r="AD654" s="61">
        <v>45657</v>
      </c>
      <c r="AE654" s="61" t="str">
        <f t="shared" si="97"/>
        <v>3 meses 8 días.</v>
      </c>
      <c r="AF654" s="61">
        <v>45730</v>
      </c>
      <c r="AG654" s="61" t="str">
        <f t="shared" si="104"/>
        <v>2 meses 11 días.</v>
      </c>
      <c r="AH654" s="61">
        <v>45730</v>
      </c>
      <c r="AI654" s="61" t="str">
        <f t="shared" si="103"/>
        <v>5 meses 19 días.</v>
      </c>
      <c r="AJ654" s="61" t="str">
        <f t="shared" si="98"/>
        <v>Término Ok</v>
      </c>
      <c r="AK654" s="57"/>
      <c r="AL654" s="57"/>
      <c r="AM654" s="56"/>
      <c r="AN654" s="61"/>
    </row>
    <row r="655" spans="1:40">
      <c r="A655" s="56">
        <v>2024</v>
      </c>
      <c r="B655" s="56" t="str">
        <f t="shared" si="102"/>
        <v>615-2024</v>
      </c>
      <c r="C655" s="56">
        <v>115108</v>
      </c>
      <c r="D655" s="56" t="s">
        <v>57</v>
      </c>
      <c r="E655" s="70" t="s">
        <v>7203</v>
      </c>
      <c r="F655" s="57" t="s">
        <v>7204</v>
      </c>
      <c r="G655" s="63" t="s">
        <v>5602</v>
      </c>
      <c r="H655" s="57" t="s">
        <v>1168</v>
      </c>
      <c r="I655" s="57" t="s">
        <v>1169</v>
      </c>
      <c r="J655" s="61"/>
      <c r="K655" s="61"/>
      <c r="L655" s="67" t="s">
        <v>7205</v>
      </c>
      <c r="M655" s="56">
        <v>1953</v>
      </c>
      <c r="N655" s="157">
        <v>21836000</v>
      </c>
      <c r="O655" s="64">
        <v>8916367</v>
      </c>
      <c r="P655" s="64">
        <v>0</v>
      </c>
      <c r="Q655" s="157">
        <f t="shared" si="100"/>
        <v>30752367</v>
      </c>
      <c r="R655" s="64">
        <v>5459000</v>
      </c>
      <c r="S655" s="64"/>
      <c r="T655" s="64"/>
      <c r="U655" s="56">
        <v>3</v>
      </c>
      <c r="V655" s="60" t="s">
        <v>1171</v>
      </c>
      <c r="W655" s="57" t="str">
        <f ca="1">IF(AB655="","En elaboración",IF(AC655="Sin iniciar","Suscrito",IF(AK655="Suspendido",AK655,IF(ISNUMBER(AN655),"Liquidado",IF(ISNUMBER(J655),"Cedido",IF(AN655="No aplica","Terminado (no se liquida)",IF(AJ655="Terminación anticipada",AJ655,IF(AND(AJ655="Terminación anticipada",I655&lt;&gt;"Otro",AN655=""),"Terminado en proceso de liquidación",IF(AND(TODAY()&gt;AH655,I655="Otro",AN655=""),"Terminado en proceso de liquidación",IF(AND(TODAY()&gt;AH655,I655="Orden de compra"),"Terminado (Orden de compra)",IF(TODAY()&gt;AH655,"Terminado (no se liquida)",IF(TODAY()&lt;=AH655,"En ejecución","En elaboración"))))))))))))</f>
        <v>Terminado (no se liquida)</v>
      </c>
      <c r="X655" s="57" t="s">
        <v>7206</v>
      </c>
      <c r="Y655" s="57" t="s">
        <v>2927</v>
      </c>
      <c r="Z655" s="77" t="s">
        <v>7207</v>
      </c>
      <c r="AA655" s="57" t="s">
        <v>5735</v>
      </c>
      <c r="AB655" s="61">
        <v>45555</v>
      </c>
      <c r="AC655" s="61">
        <v>45559</v>
      </c>
      <c r="AD655" s="61">
        <v>45657</v>
      </c>
      <c r="AE655" s="61" t="str">
        <f t="shared" ref="AE655:AE718" si="105">IF(AC655="Sin iniciar","",IF(DATEDIF(AC655,AD655+1,"y")=0,"",DATEDIF(AC655,AD655+1,"y")&amp;" años ")&amp;IF(DATEDIF(AC655,AD655+1,"ym")=0,"",DATEDIF(AC655,AD655+1,"ym")&amp;" meses ")&amp;IF(DATEDIF(AC655,AD655+1,"md")=0,"",DATEDIF(AC655,AD655+1,"md")&amp;" días."))</f>
        <v>3 meses 8 días.</v>
      </c>
      <c r="AF655" s="61">
        <v>45727</v>
      </c>
      <c r="AG655" s="61" t="str">
        <f t="shared" si="104"/>
        <v>2 meses 8 días.</v>
      </c>
      <c r="AH655" s="61">
        <v>45727</v>
      </c>
      <c r="AI655" s="61" t="str">
        <f t="shared" si="103"/>
        <v>5 meses 16 días.</v>
      </c>
      <c r="AJ655" s="61" t="str">
        <f t="shared" ref="AJ655:AJ718" si="106">IF(AC655="Sin iniciar",AC655,IF(AH655&lt;AF655,"Terminación Anticipada","Término Ok"))</f>
        <v>Término Ok</v>
      </c>
      <c r="AK655" s="57"/>
      <c r="AL655" s="57"/>
      <c r="AM655" s="56"/>
      <c r="AN655" s="61"/>
    </row>
    <row r="656" spans="1:40">
      <c r="A656" s="56">
        <v>2024</v>
      </c>
      <c r="B656" s="56" t="str">
        <f t="shared" si="102"/>
        <v>616-2024</v>
      </c>
      <c r="C656" s="56">
        <v>115218</v>
      </c>
      <c r="D656" s="56" t="s">
        <v>57</v>
      </c>
      <c r="E656" s="57" t="s">
        <v>7208</v>
      </c>
      <c r="F656" t="s">
        <v>7209</v>
      </c>
      <c r="G656" s="63" t="s">
        <v>5602</v>
      </c>
      <c r="H656" s="57" t="s">
        <v>1168</v>
      </c>
      <c r="I656" s="57" t="s">
        <v>1169</v>
      </c>
      <c r="J656" s="61"/>
      <c r="K656" s="61"/>
      <c r="L656" s="67" t="s">
        <v>7210</v>
      </c>
      <c r="M656" s="56">
        <v>1979</v>
      </c>
      <c r="N656" s="157">
        <v>21836000</v>
      </c>
      <c r="O656" s="64">
        <v>8916367</v>
      </c>
      <c r="P656" s="64">
        <v>0</v>
      </c>
      <c r="Q656" s="157">
        <f t="shared" si="100"/>
        <v>30752367</v>
      </c>
      <c r="R656" s="64">
        <v>5459000</v>
      </c>
      <c r="S656" s="64"/>
      <c r="T656" s="64"/>
      <c r="U656" s="56">
        <v>5</v>
      </c>
      <c r="V656" s="60" t="s">
        <v>1171</v>
      </c>
      <c r="W656" s="57" t="str">
        <f ca="1">IF(AB656="","En elaboración",IF(AC656="Sin iniciar","Suscrito",IF(AK656="Suspendido",AK656,IF(ISNUMBER(AN656),"Liquidado",IF(ISNUMBER(J656),"Cedido",IF(AN656="No aplica","Terminado (no se liquida)",IF(AJ656="Terminación anticipada",AJ656,IF(AND(AJ656="Terminación anticipada",I656&lt;&gt;"Otro",AN656=""),"Terminado en proceso de liquidación",IF(AND(TODAY()&gt;AH656,I656="Otro",AN656=""),"Terminado en proceso de liquidación",IF(AND(TODAY()&gt;AH656,I656="Orden de compra"),"Terminado (Orden de compra)",IF(TODAY()&gt;AH656,"Terminado (no se liquida)",IF(TODAY()&lt;=AH656,"En ejecución","En elaboración"))))))))))))</f>
        <v>Terminado (no se liquida)</v>
      </c>
      <c r="X656" s="57" t="s">
        <v>7211</v>
      </c>
      <c r="Y656" s="57" t="s">
        <v>5236</v>
      </c>
      <c r="Z656" s="77" t="s">
        <v>7212</v>
      </c>
      <c r="AA656" s="57" t="s">
        <v>6166</v>
      </c>
      <c r="AB656" s="61">
        <v>45555</v>
      </c>
      <c r="AC656" s="61">
        <v>45558</v>
      </c>
      <c r="AD656" s="61">
        <v>45657</v>
      </c>
      <c r="AE656" s="61" t="str">
        <f t="shared" si="105"/>
        <v>3 meses 9 días.</v>
      </c>
      <c r="AF656" s="61">
        <v>45727</v>
      </c>
      <c r="AG656" s="61" t="str">
        <f t="shared" si="104"/>
        <v>2 meses 8 días.</v>
      </c>
      <c r="AH656" s="61">
        <v>45727</v>
      </c>
      <c r="AI656" s="61" t="str">
        <f t="shared" si="103"/>
        <v>5 meses 17 días.</v>
      </c>
      <c r="AJ656" s="61" t="str">
        <f t="shared" si="106"/>
        <v>Término Ok</v>
      </c>
      <c r="AK656" s="57"/>
      <c r="AL656" s="57"/>
      <c r="AM656" s="56"/>
      <c r="AN656" s="61"/>
    </row>
    <row r="657" spans="1:40">
      <c r="A657" s="56">
        <v>2024</v>
      </c>
      <c r="B657" s="56" t="str">
        <f t="shared" si="102"/>
        <v>617-2024</v>
      </c>
      <c r="C657" s="1">
        <v>115218</v>
      </c>
      <c r="D657" s="56" t="s">
        <v>57</v>
      </c>
      <c r="E657" s="57" t="s">
        <v>7213</v>
      </c>
      <c r="F657" s="57" t="s">
        <v>7214</v>
      </c>
      <c r="G657" s="63" t="s">
        <v>5602</v>
      </c>
      <c r="H657" s="57" t="s">
        <v>1168</v>
      </c>
      <c r="I657" s="57" t="s">
        <v>1169</v>
      </c>
      <c r="J657" s="61"/>
      <c r="K657" s="61"/>
      <c r="L657" s="67" t="s">
        <v>7215</v>
      </c>
      <c r="M657" s="56">
        <v>1953</v>
      </c>
      <c r="N657" s="157">
        <v>21836000</v>
      </c>
      <c r="O657" s="64">
        <v>8734400</v>
      </c>
      <c r="P657" s="64">
        <v>0</v>
      </c>
      <c r="Q657" s="157">
        <f t="shared" si="100"/>
        <v>30570400</v>
      </c>
      <c r="R657" s="64">
        <v>5459000</v>
      </c>
      <c r="S657" s="64"/>
      <c r="T657" s="64"/>
      <c r="U657" s="56">
        <v>5</v>
      </c>
      <c r="V657" s="60" t="s">
        <v>1171</v>
      </c>
      <c r="W657" s="57" t="str">
        <f ca="1">IF(AB657="","En elaboración",IF(AC657="Sin iniciar","Suscrito",IF(AK657="Suspendido",AK657,IF(ISNUMBER(AN657),"Liquidado",IF(ISNUMBER(J657),"Cedido",IF(AN657="No aplica","Terminado (no se liquida)",IF(AJ657="Terminación anticipada",AJ657,IF(AND(AJ657="Terminación anticipada",I657&lt;&gt;"Otro",AN657=""),"Terminado en proceso de liquidación",IF(AND(TODAY()&gt;AH657,I657="Otro",AN657=""),"Terminado en proceso de liquidación",IF(AND(TODAY()&gt;AH657,I657="Orden de compra"),"Terminado (Orden de compra)",IF(TODAY()&gt;AH657,"Terminado (no se liquida)",IF(TODAY()&lt;=AH657,"En ejecución","En elaboración"))))))))))))</f>
        <v>Terminado (no se liquida)</v>
      </c>
      <c r="X657" s="57" t="s">
        <v>7216</v>
      </c>
      <c r="Y657" s="57" t="s">
        <v>5236</v>
      </c>
      <c r="Z657" s="77" t="s">
        <v>7217</v>
      </c>
      <c r="AA657" s="57" t="s">
        <v>6166</v>
      </c>
      <c r="AB657" s="61">
        <v>45555</v>
      </c>
      <c r="AC657" s="61">
        <v>45560</v>
      </c>
      <c r="AD657" s="61">
        <v>45657</v>
      </c>
      <c r="AE657" s="61" t="str">
        <f t="shared" si="105"/>
        <v>3 meses 7 días.</v>
      </c>
      <c r="AF657" s="61">
        <v>45728</v>
      </c>
      <c r="AG657" s="61" t="str">
        <f t="shared" si="104"/>
        <v>2 meses 9 días.</v>
      </c>
      <c r="AH657" s="61">
        <v>45728</v>
      </c>
      <c r="AI657" s="61" t="str">
        <f t="shared" si="103"/>
        <v>5 meses 16 días.</v>
      </c>
      <c r="AJ657" s="61" t="str">
        <f t="shared" si="106"/>
        <v>Término Ok</v>
      </c>
      <c r="AK657" s="57"/>
      <c r="AL657" s="57"/>
      <c r="AM657" s="56"/>
      <c r="AN657" s="61"/>
    </row>
    <row r="658" spans="1:40">
      <c r="A658" s="56">
        <v>2024</v>
      </c>
      <c r="B658" s="56" t="str">
        <f t="shared" si="102"/>
        <v>618-2024</v>
      </c>
      <c r="C658" s="56">
        <v>114827</v>
      </c>
      <c r="D658" s="56" t="s">
        <v>57</v>
      </c>
      <c r="E658" s="57" t="s">
        <v>7218</v>
      </c>
      <c r="F658" s="57" t="s">
        <v>7219</v>
      </c>
      <c r="G658" s="63" t="s">
        <v>5602</v>
      </c>
      <c r="H658" s="57" t="s">
        <v>1168</v>
      </c>
      <c r="I658" s="57" t="s">
        <v>1169</v>
      </c>
      <c r="J658" s="61"/>
      <c r="K658" s="61"/>
      <c r="L658" s="67" t="s">
        <v>7220</v>
      </c>
      <c r="M658" s="56">
        <v>1978</v>
      </c>
      <c r="N658" s="157">
        <v>21836000</v>
      </c>
      <c r="O658" s="64">
        <v>8734400</v>
      </c>
      <c r="P658" s="64">
        <v>0</v>
      </c>
      <c r="Q658" s="157">
        <f t="shared" si="100"/>
        <v>30570400</v>
      </c>
      <c r="R658" s="64">
        <v>5459000</v>
      </c>
      <c r="S658" s="64"/>
      <c r="T658" s="64"/>
      <c r="U658" s="56">
        <v>5</v>
      </c>
      <c r="V658" s="60" t="s">
        <v>1171</v>
      </c>
      <c r="W658" s="57" t="str">
        <f ca="1">IF(AB658="","En elaboración",IF(AC658="Sin iniciar","Suscrito",IF(AK658="Suspendido",AK658,IF(ISNUMBER(AN658),"Liquidado",IF(ISNUMBER(J658),"Cedido",IF(AN658="No aplica","Terminado (no se liquida)",IF(AJ658="Terminación anticipada",AJ658,IF(AND(AJ658="Terminación anticipada",I658&lt;&gt;"Otro",AN658=""),"Terminado en proceso de liquidación",IF(AND(TODAY()&gt;AH658,I658="Otro",AN658=""),"Terminado en proceso de liquidación",IF(AND(TODAY()&gt;AH658,I658="Orden de compra"),"Terminado (Orden de compra)",IF(TODAY()&gt;AH658,"Terminado (no se liquida)",IF(TODAY()&lt;=AH658,"En ejecución","En elaboración"))))))))))))</f>
        <v>Terminado (no se liquida)</v>
      </c>
      <c r="X658" s="57" t="s">
        <v>7221</v>
      </c>
      <c r="Y658" s="57" t="s">
        <v>6585</v>
      </c>
      <c r="Z658" s="57" t="s">
        <v>7222</v>
      </c>
      <c r="AA658" s="57" t="s">
        <v>5960</v>
      </c>
      <c r="AB658" s="61">
        <v>45558</v>
      </c>
      <c r="AC658" s="61">
        <v>45560</v>
      </c>
      <c r="AD658" s="61">
        <v>45657</v>
      </c>
      <c r="AE658" s="61" t="str">
        <f t="shared" si="105"/>
        <v>3 meses 7 días.</v>
      </c>
      <c r="AF658" s="61">
        <v>45728</v>
      </c>
      <c r="AG658" s="61" t="str">
        <f t="shared" si="104"/>
        <v>2 meses 9 días.</v>
      </c>
      <c r="AH658" s="61">
        <v>45728</v>
      </c>
      <c r="AI658" s="61" t="str">
        <f t="shared" si="103"/>
        <v>5 meses 16 días.</v>
      </c>
      <c r="AJ658" s="61" t="str">
        <f t="shared" si="106"/>
        <v>Término Ok</v>
      </c>
      <c r="AK658" s="57"/>
      <c r="AL658" s="57"/>
      <c r="AM658" s="56"/>
      <c r="AN658" s="61"/>
    </row>
    <row r="659" spans="1:40">
      <c r="A659" s="56">
        <v>2024</v>
      </c>
      <c r="B659" s="56" t="str">
        <f t="shared" si="102"/>
        <v>619-2024</v>
      </c>
      <c r="C659" s="56">
        <v>114933</v>
      </c>
      <c r="D659" s="56" t="s">
        <v>57</v>
      </c>
      <c r="E659" t="s">
        <v>7223</v>
      </c>
      <c r="F659" s="57" t="s">
        <v>7224</v>
      </c>
      <c r="G659" s="63" t="s">
        <v>5602</v>
      </c>
      <c r="H659" s="57" t="s">
        <v>1168</v>
      </c>
      <c r="I659" s="57" t="s">
        <v>1169</v>
      </c>
      <c r="J659" s="61"/>
      <c r="K659" s="61"/>
      <c r="L659" s="67" t="s">
        <v>5635</v>
      </c>
      <c r="M659" s="56">
        <v>1979</v>
      </c>
      <c r="N659" s="157">
        <v>29792000</v>
      </c>
      <c r="O659" s="64">
        <v>8689333</v>
      </c>
      <c r="P659" s="64">
        <v>0</v>
      </c>
      <c r="Q659" s="157">
        <f t="shared" si="100"/>
        <v>38481333</v>
      </c>
      <c r="R659" s="64">
        <v>7448000</v>
      </c>
      <c r="S659" s="64"/>
      <c r="T659" s="64"/>
      <c r="U659" s="56">
        <v>5</v>
      </c>
      <c r="V659" s="60" t="s">
        <v>1171</v>
      </c>
      <c r="W659" s="57" t="str">
        <f ca="1">IF(AB659="","En elaboración",IF(AC659="Sin iniciar","Suscrito",IF(AK659="Suspendido",AK659,IF(ISNUMBER(AN659),"Liquidado",IF(ISNUMBER(J659),"Cedido",IF(AN659="No aplica","Terminado (no se liquida)",IF(AJ659="Terminación anticipada",AJ659,IF(AND(AJ659="Terminación anticipada",I659&lt;&gt;"Otro",AN659=""),"Terminado en proceso de liquidación",IF(AND(TODAY()&gt;AH659,I659="Otro",AN659=""),"Terminado en proceso de liquidación",IF(AND(TODAY()&gt;AH659,I659="Orden de compra"),"Terminado (Orden de compra)",IF(TODAY()&gt;AH659,"Terminado (no se liquida)",IF(TODAY()&lt;=AH659,"En ejecución","En elaboración"))))))))))))</f>
        <v>Terminado (no se liquida)</v>
      </c>
      <c r="X659" s="57" t="s">
        <v>7225</v>
      </c>
      <c r="Y659" s="57" t="s">
        <v>7226</v>
      </c>
      <c r="Z659" s="77" t="s">
        <v>7227</v>
      </c>
      <c r="AA659" s="57" t="s">
        <v>5666</v>
      </c>
      <c r="AB659" s="61">
        <v>45566</v>
      </c>
      <c r="AC659" s="61">
        <v>45576</v>
      </c>
      <c r="AD659" s="61">
        <v>45657</v>
      </c>
      <c r="AE659" s="61" t="str">
        <f t="shared" si="105"/>
        <v>2 meses 21 días.</v>
      </c>
      <c r="AF659" s="61">
        <v>45731</v>
      </c>
      <c r="AG659" s="61" t="str">
        <f t="shared" si="104"/>
        <v>2 meses 12 días.</v>
      </c>
      <c r="AH659" s="61">
        <v>45731</v>
      </c>
      <c r="AI659" s="61" t="str">
        <f t="shared" si="103"/>
        <v>5 meses 5 días.</v>
      </c>
      <c r="AJ659" s="61" t="str">
        <f t="shared" si="106"/>
        <v>Término Ok</v>
      </c>
      <c r="AK659" s="57"/>
      <c r="AL659" s="57"/>
      <c r="AM659" s="56"/>
      <c r="AN659" s="61"/>
    </row>
    <row r="660" spans="1:40">
      <c r="A660" s="56">
        <v>2024</v>
      </c>
      <c r="B660" s="56" t="str">
        <f t="shared" si="102"/>
        <v>620-2024</v>
      </c>
      <c r="C660" s="56">
        <v>113674</v>
      </c>
      <c r="D660" s="56" t="s">
        <v>57</v>
      </c>
      <c r="E660" s="57" t="s">
        <v>7228</v>
      </c>
      <c r="F660" s="57" t="s">
        <v>7229</v>
      </c>
      <c r="G660" s="63" t="s">
        <v>5602</v>
      </c>
      <c r="H660" s="57" t="s">
        <v>1168</v>
      </c>
      <c r="I660" s="57" t="s">
        <v>1169</v>
      </c>
      <c r="J660" s="61"/>
      <c r="K660" s="61"/>
      <c r="L660" s="67" t="s">
        <v>7230</v>
      </c>
      <c r="M660" s="56">
        <v>1978</v>
      </c>
      <c r="N660" s="157">
        <v>14896000</v>
      </c>
      <c r="O660" s="64">
        <v>0</v>
      </c>
      <c r="P660" s="64">
        <v>0</v>
      </c>
      <c r="Q660" s="157">
        <f t="shared" si="100"/>
        <v>14896000</v>
      </c>
      <c r="R660" s="64">
        <v>7448000</v>
      </c>
      <c r="S660" s="64"/>
      <c r="T660" s="64"/>
      <c r="U660" s="56">
        <v>1</v>
      </c>
      <c r="V660" s="64" t="s">
        <v>1171</v>
      </c>
      <c r="W660" s="57" t="str">
        <f ca="1">IF(AB660="","En elaboración",IF(AC660="Sin iniciar","Suscrito",IF(AK660="Suspendido",AK660,IF(ISNUMBER(AN660),"Liquidado",IF(ISNUMBER(J660),"Cedido",IF(AN660="No aplica","Terminado (no se liquida)",IF(AJ660="Terminación anticipada",AJ660,IF(AND(AJ660="Terminación anticipada",I660&lt;&gt;"Otro",AN660=""),"Terminado en proceso de liquidación",IF(AND(TODAY()&gt;AH660,I660="Otro",AN660=""),"Terminado en proceso de liquidación",IF(AND(TODAY()&gt;AH660,I660="Orden de compra"),"Terminado (Orden de compra)",IF(TODAY()&gt;AH660,"Terminado (no se liquida)",IF(TODAY()&lt;=AH660,"En ejecución","En elaboración"))))))))))))</f>
        <v>Terminado (no se liquida)</v>
      </c>
      <c r="X660" s="57"/>
      <c r="Y660" s="57" t="s">
        <v>7231</v>
      </c>
      <c r="Z660" s="77" t="s">
        <v>7232</v>
      </c>
      <c r="AA660" s="57" t="s">
        <v>5900</v>
      </c>
      <c r="AB660" s="61">
        <v>45555</v>
      </c>
      <c r="AC660" s="61">
        <v>45558</v>
      </c>
      <c r="AD660" s="61">
        <v>45619</v>
      </c>
      <c r="AE660" s="61" t="str">
        <f t="shared" si="105"/>
        <v>2 meses 1 días.</v>
      </c>
      <c r="AF660" s="61">
        <v>45619</v>
      </c>
      <c r="AG660" s="61" t="str">
        <f t="shared" si="104"/>
        <v/>
      </c>
      <c r="AH660" s="61">
        <v>45619</v>
      </c>
      <c r="AI660" s="61" t="str">
        <f t="shared" si="103"/>
        <v>2 meses 1 días.</v>
      </c>
      <c r="AJ660" s="61" t="str">
        <f t="shared" si="106"/>
        <v>Término Ok</v>
      </c>
      <c r="AK660" s="57"/>
      <c r="AL660" s="57"/>
      <c r="AM660" s="56"/>
      <c r="AN660" s="61"/>
    </row>
    <row r="661" spans="1:40">
      <c r="A661" s="56">
        <v>2024</v>
      </c>
      <c r="B661" s="56" t="str">
        <f t="shared" si="102"/>
        <v>621-2024</v>
      </c>
      <c r="C661" s="1">
        <v>114251</v>
      </c>
      <c r="D661" s="56" t="s">
        <v>57</v>
      </c>
      <c r="E661" s="57" t="s">
        <v>7233</v>
      </c>
      <c r="F661" s="57" t="s">
        <v>7234</v>
      </c>
      <c r="G661" s="63" t="s">
        <v>5602</v>
      </c>
      <c r="H661" s="57" t="s">
        <v>1168</v>
      </c>
      <c r="I661" s="57" t="s">
        <v>1169</v>
      </c>
      <c r="J661" s="61"/>
      <c r="K661" s="61"/>
      <c r="L661" s="67" t="s">
        <v>7235</v>
      </c>
      <c r="M661" s="56">
        <v>1953</v>
      </c>
      <c r="N661" s="157">
        <v>29792000</v>
      </c>
      <c r="O661" s="64">
        <v>12165066</v>
      </c>
      <c r="P661" s="64">
        <v>0</v>
      </c>
      <c r="Q661" s="157">
        <f t="shared" si="100"/>
        <v>41957066</v>
      </c>
      <c r="R661" s="64">
        <v>7448000</v>
      </c>
      <c r="S661" s="64"/>
      <c r="T661" s="64"/>
      <c r="U661" s="56">
        <v>1</v>
      </c>
      <c r="V661" s="60" t="s">
        <v>1171</v>
      </c>
      <c r="W661" s="57" t="str">
        <f ca="1">IF(AB661="","En elaboración",IF(AC661="Sin iniciar","Suscrito",IF(AK661="Suspendido",AK661,IF(ISNUMBER(AN661),"Liquidado",IF(ISNUMBER(J661),"Cedido",IF(AN661="No aplica","Terminado (no se liquida)",IF(AJ661="Terminación anticipada",AJ661,IF(AND(AJ661="Terminación anticipada",I661&lt;&gt;"Otro",AN661=""),"Terminado en proceso de liquidación",IF(AND(TODAY()&gt;AH661,I661="Otro",AN661=""),"Terminado en proceso de liquidación",IF(AND(TODAY()&gt;AH661,I661="Orden de compra"),"Terminado (Orden de compra)",IF(TODAY()&gt;AH661,"Terminado (no se liquida)",IF(TODAY()&lt;=AH661,"En ejecución","En elaboración"))))))))))))</f>
        <v>Terminado (no se liquida)</v>
      </c>
      <c r="X661" s="57" t="s">
        <v>7236</v>
      </c>
      <c r="Y661" s="57" t="s">
        <v>7237</v>
      </c>
      <c r="Z661" s="77" t="s">
        <v>7238</v>
      </c>
      <c r="AA661" s="57" t="s">
        <v>1932</v>
      </c>
      <c r="AB661" s="61">
        <v>45555</v>
      </c>
      <c r="AC661" s="61">
        <v>45558</v>
      </c>
      <c r="AD661" s="61">
        <v>45657</v>
      </c>
      <c r="AE661" s="61" t="str">
        <f t="shared" si="105"/>
        <v>3 meses 9 días.</v>
      </c>
      <c r="AF661" s="61">
        <v>45726</v>
      </c>
      <c r="AG661" s="61" t="str">
        <f t="shared" si="104"/>
        <v>2 meses 7 días.</v>
      </c>
      <c r="AH661" s="61">
        <v>45726</v>
      </c>
      <c r="AI661" s="61" t="str">
        <f t="shared" si="103"/>
        <v>5 meses 16 días.</v>
      </c>
      <c r="AJ661" s="61" t="str">
        <f t="shared" si="106"/>
        <v>Término Ok</v>
      </c>
      <c r="AK661" s="57"/>
      <c r="AL661" s="57"/>
      <c r="AM661" s="56"/>
      <c r="AN661" s="61"/>
    </row>
    <row r="662" spans="1:40">
      <c r="A662" s="56">
        <v>2024</v>
      </c>
      <c r="B662" s="56" t="str">
        <f t="shared" si="102"/>
        <v>622-2024</v>
      </c>
      <c r="C662" s="56">
        <v>114931</v>
      </c>
      <c r="D662" s="56" t="s">
        <v>57</v>
      </c>
      <c r="E662" s="57" t="s">
        <v>7239</v>
      </c>
      <c r="F662" s="57" t="s">
        <v>7240</v>
      </c>
      <c r="G662" s="63" t="s">
        <v>5602</v>
      </c>
      <c r="H662" s="57" t="s">
        <v>1168</v>
      </c>
      <c r="I662" s="57" t="s">
        <v>1211</v>
      </c>
      <c r="J662" s="61"/>
      <c r="K662" s="61"/>
      <c r="L662" s="67" t="s">
        <v>7241</v>
      </c>
      <c r="M662" s="56">
        <v>1979</v>
      </c>
      <c r="N662" s="157">
        <v>11532000</v>
      </c>
      <c r="O662" s="64">
        <v>2883000</v>
      </c>
      <c r="P662" s="64">
        <v>0</v>
      </c>
      <c r="Q662" s="157">
        <f t="shared" si="100"/>
        <v>14415000</v>
      </c>
      <c r="R662" s="64">
        <v>2883000</v>
      </c>
      <c r="S662" s="64"/>
      <c r="T662" s="64"/>
      <c r="U662" s="56">
        <v>1</v>
      </c>
      <c r="V662" s="60" t="s">
        <v>1171</v>
      </c>
      <c r="W662" s="57" t="str">
        <f ca="1">IF(AB662="","En elaboración",IF(AC662="Sin iniciar","Suscrito",IF(AK662="Suspendido",AK662,IF(ISNUMBER(AN662),"Liquidado",IF(ISNUMBER(J662),"Cedido",IF(AN662="No aplica","Terminado (no se liquida)",IF(AJ662="Terminación anticipada",AJ662,IF(AND(AJ662="Terminación anticipada",I662&lt;&gt;"Otro",AN662=""),"Terminado en proceso de liquidación",IF(AND(TODAY()&gt;AH662,I662="Otro",AN662=""),"Terminado en proceso de liquidación",IF(AND(TODAY()&gt;AH662,I662="Orden de compra"),"Terminado (Orden de compra)",IF(TODAY()&gt;AH662,"Terminado (no se liquida)",IF(TODAY()&lt;=AH662,"En ejecución","En elaboración"))))))))))))</f>
        <v>Terminado (no se liquida)</v>
      </c>
      <c r="X662" s="57" t="s">
        <v>7242</v>
      </c>
      <c r="Y662" s="57" t="s">
        <v>7195</v>
      </c>
      <c r="Z662" s="57" t="s">
        <v>7243</v>
      </c>
      <c r="AA662" s="57" t="s">
        <v>5666</v>
      </c>
      <c r="AB662" s="61">
        <v>45558</v>
      </c>
      <c r="AC662" s="61">
        <v>45581</v>
      </c>
      <c r="AD662" s="61">
        <v>45657</v>
      </c>
      <c r="AE662" s="61" t="str">
        <f t="shared" si="105"/>
        <v>2 meses 16 días.</v>
      </c>
      <c r="AF662" s="61">
        <v>45731</v>
      </c>
      <c r="AG662" s="61" t="str">
        <f t="shared" si="104"/>
        <v>2 meses 12 días.</v>
      </c>
      <c r="AH662" s="61">
        <v>45731</v>
      </c>
      <c r="AI662" s="61" t="str">
        <f t="shared" si="103"/>
        <v xml:space="preserve">5 meses </v>
      </c>
      <c r="AJ662" s="61" t="str">
        <f t="shared" si="106"/>
        <v>Término Ok</v>
      </c>
      <c r="AK662" s="57"/>
      <c r="AL662" s="57"/>
      <c r="AM662" s="56"/>
      <c r="AN662" s="61"/>
    </row>
    <row r="663" spans="1:40">
      <c r="A663" s="56">
        <v>2024</v>
      </c>
      <c r="B663" s="56" t="str">
        <f t="shared" si="102"/>
        <v>623-2024</v>
      </c>
      <c r="C663" s="56">
        <v>116434</v>
      </c>
      <c r="D663" s="56" t="s">
        <v>57</v>
      </c>
      <c r="E663" s="57" t="s">
        <v>7244</v>
      </c>
      <c r="F663" s="57" t="s">
        <v>7245</v>
      </c>
      <c r="G663" s="63" t="s">
        <v>5602</v>
      </c>
      <c r="H663" s="57" t="s">
        <v>1168</v>
      </c>
      <c r="I663" s="57" t="s">
        <v>1169</v>
      </c>
      <c r="J663" s="61"/>
      <c r="K663" s="61"/>
      <c r="L663" s="67" t="s">
        <v>7246</v>
      </c>
      <c r="M663" s="56">
        <v>1978</v>
      </c>
      <c r="N663" s="157">
        <v>16404000</v>
      </c>
      <c r="O663" s="64">
        <v>7472934</v>
      </c>
      <c r="P663" s="64">
        <v>0</v>
      </c>
      <c r="Q663" s="157">
        <f t="shared" si="100"/>
        <v>23876934</v>
      </c>
      <c r="R663" s="64">
        <v>5468000</v>
      </c>
      <c r="S663" s="64"/>
      <c r="T663" s="64"/>
      <c r="U663" s="56">
        <v>1</v>
      </c>
      <c r="V663" s="60" t="s">
        <v>1171</v>
      </c>
      <c r="W663" s="57" t="str">
        <f ca="1">IF(AB663="","En elaboración",IF(AC663="Sin iniciar","Suscrito",IF(AK663="Suspendido",AK663,IF(ISNUMBER(AN663),"Liquidado",IF(ISNUMBER(J663),"Cedido",IF(AN663="No aplica","Terminado (no se liquida)",IF(AJ663="Terminación anticipada",AJ663,IF(AND(AJ663="Terminación anticipada",I663&lt;&gt;"Otro",AN663=""),"Terminado en proceso de liquidación",IF(AND(TODAY()&gt;AH663,I663="Otro",AN663=""),"Terminado en proceso de liquidación",IF(AND(TODAY()&gt;AH663,I663="Orden de compra"),"Terminado (Orden de compra)",IF(TODAY()&gt;AH663,"Terminado (no se liquida)",IF(TODAY()&lt;=AH663,"En ejecución","En elaboración"))))))))))))</f>
        <v>Terminado (no se liquida)</v>
      </c>
      <c r="X663" s="57" t="s">
        <v>7247</v>
      </c>
      <c r="Y663" s="57" t="s">
        <v>7248</v>
      </c>
      <c r="Z663" s="57" t="s">
        <v>7249</v>
      </c>
      <c r="AA663" s="57" t="s">
        <v>7250</v>
      </c>
      <c r="AB663" s="61">
        <v>45572</v>
      </c>
      <c r="AC663" s="61">
        <v>45575</v>
      </c>
      <c r="AD663" s="61">
        <v>45657</v>
      </c>
      <c r="AE663" s="61" t="str">
        <f t="shared" si="105"/>
        <v>2 meses 22 días.</v>
      </c>
      <c r="AF663" s="61">
        <v>45689</v>
      </c>
      <c r="AG663" s="61" t="str">
        <f t="shared" si="104"/>
        <v>1 meses 1 días.</v>
      </c>
      <c r="AH663" s="61">
        <v>45689</v>
      </c>
      <c r="AI663" s="61" t="str">
        <f t="shared" si="103"/>
        <v>3 meses 23 días.</v>
      </c>
      <c r="AJ663" s="61" t="str">
        <f t="shared" si="106"/>
        <v>Término Ok</v>
      </c>
      <c r="AK663" s="57"/>
      <c r="AL663" s="57"/>
      <c r="AM663" s="56"/>
      <c r="AN663" s="61"/>
    </row>
    <row r="664" spans="1:40">
      <c r="A664" s="56">
        <v>2024</v>
      </c>
      <c r="B664" s="56" t="str">
        <f t="shared" ref="B664:B690" si="107">LEFT(E664,8)</f>
        <v>624-2024</v>
      </c>
      <c r="C664" s="56">
        <v>114309</v>
      </c>
      <c r="D664" s="56" t="s">
        <v>57</v>
      </c>
      <c r="E664" s="57" t="s">
        <v>7251</v>
      </c>
      <c r="F664" s="57" t="s">
        <v>7252</v>
      </c>
      <c r="G664" s="63" t="s">
        <v>5602</v>
      </c>
      <c r="H664" s="57" t="s">
        <v>1168</v>
      </c>
      <c r="I664" s="57" t="s">
        <v>1169</v>
      </c>
      <c r="J664" s="61"/>
      <c r="K664" s="61"/>
      <c r="L664" s="67" t="s">
        <v>7253</v>
      </c>
      <c r="M664" s="56">
        <v>1957</v>
      </c>
      <c r="N664" s="157">
        <v>21836000</v>
      </c>
      <c r="O664" s="64">
        <v>0</v>
      </c>
      <c r="P664" s="64">
        <v>0</v>
      </c>
      <c r="Q664" s="157">
        <f t="shared" si="100"/>
        <v>21836000</v>
      </c>
      <c r="R664" s="64">
        <v>5459000</v>
      </c>
      <c r="S664" s="64"/>
      <c r="T664" s="64"/>
      <c r="U664" s="56">
        <v>1</v>
      </c>
      <c r="V664" s="60" t="s">
        <v>1171</v>
      </c>
      <c r="W664" s="57" t="str">
        <f ca="1">IF(AB664="","En elaboración",IF(AC664="Sin iniciar","Suscrito",IF(AK664="Suspendido",AK664,IF(ISNUMBER(AN664),"Liquidado",IF(ISNUMBER(J664),"Cedido",IF(AN664="No aplica","Terminado (no se liquida)",IF(AJ664="Terminación anticipada",AJ664,IF(AND(AJ664="Terminación anticipada",I664&lt;&gt;"Otro",AN664=""),"Terminado en proceso de liquidación",IF(AND(TODAY()&gt;AH664,I664="Otro",AN664=""),"Terminado en proceso de liquidación",IF(AND(TODAY()&gt;AH664,I664="Orden de compra"),"Terminado (Orden de compra)",IF(TODAY()&gt;AH664,"Terminado (no se liquida)",IF(TODAY()&lt;=AH664,"En ejecución","En elaboración"))))))))))))</f>
        <v>Terminado (no se liquida)</v>
      </c>
      <c r="X664" s="57" t="s">
        <v>7254</v>
      </c>
      <c r="Y664" s="57" t="s">
        <v>7255</v>
      </c>
      <c r="Z664" s="57" t="s">
        <v>7256</v>
      </c>
      <c r="AA664" s="57" t="s">
        <v>5753</v>
      </c>
      <c r="AB664" s="61">
        <v>45566</v>
      </c>
      <c r="AC664" s="61">
        <v>45567</v>
      </c>
      <c r="AD664" s="61">
        <v>45657</v>
      </c>
      <c r="AE664" s="61" t="str">
        <f t="shared" si="105"/>
        <v>2 meses 30 días.</v>
      </c>
      <c r="AF664" s="61">
        <v>45657</v>
      </c>
      <c r="AG664" s="61" t="str">
        <f t="shared" si="104"/>
        <v/>
      </c>
      <c r="AH664" s="61">
        <v>45689</v>
      </c>
      <c r="AI664" s="61" t="str">
        <f t="shared" si="103"/>
        <v xml:space="preserve">4 meses </v>
      </c>
      <c r="AJ664" s="61" t="str">
        <f t="shared" si="106"/>
        <v>Término Ok</v>
      </c>
      <c r="AK664" s="57"/>
      <c r="AL664" s="57"/>
      <c r="AM664" s="56"/>
      <c r="AN664" s="61"/>
    </row>
    <row r="665" spans="1:40">
      <c r="A665" s="56">
        <v>2024</v>
      </c>
      <c r="B665" s="56" t="str">
        <f t="shared" si="107"/>
        <v>625-2024</v>
      </c>
      <c r="C665" s="56">
        <v>114808</v>
      </c>
      <c r="D665" s="56" t="s">
        <v>57</v>
      </c>
      <c r="E665" s="57" t="s">
        <v>7257</v>
      </c>
      <c r="F665" s="57" t="s">
        <v>7258</v>
      </c>
      <c r="G665" s="63" t="s">
        <v>5602</v>
      </c>
      <c r="H665" s="57" t="s">
        <v>1168</v>
      </c>
      <c r="I665" s="57" t="s">
        <v>1169</v>
      </c>
      <c r="J665" s="61"/>
      <c r="K665" s="61"/>
      <c r="L665" s="67" t="s">
        <v>7259</v>
      </c>
      <c r="M665" s="56">
        <v>1978</v>
      </c>
      <c r="N665" s="157">
        <v>29792000</v>
      </c>
      <c r="O665" s="64">
        <v>0</v>
      </c>
      <c r="P665" s="64">
        <v>0</v>
      </c>
      <c r="Q665" s="157">
        <f t="shared" si="100"/>
        <v>29792000</v>
      </c>
      <c r="R665" s="64">
        <v>7448000</v>
      </c>
      <c r="S665" s="64"/>
      <c r="T665" s="64"/>
      <c r="U665" s="56">
        <v>1</v>
      </c>
      <c r="V665" s="60" t="s">
        <v>1171</v>
      </c>
      <c r="W665" s="57" t="str">
        <f ca="1">IF(AB665="","En elaboración",IF(AC665="Sin iniciar","Suscrito",IF(AK665="Suspendido",AK665,IF(ISNUMBER(AN665),"Liquidado",IF(ISNUMBER(J665),"Cedido",IF(AN665="No aplica","Terminado (no se liquida)",IF(AJ665="Terminación anticipada",AJ665,IF(AND(AJ665="Terminación anticipada",I665&lt;&gt;"Otro",AN665=""),"Terminado en proceso de liquidación",IF(AND(TODAY()&gt;AH665,I665="Otro",AN665=""),"Terminado en proceso de liquidación",IF(AND(TODAY()&gt;AH665,I665="Orden de compra"),"Terminado (Orden de compra)",IF(TODAY()&gt;AH665,"Terminado (no se liquida)",IF(TODAY()&lt;=AH665,"En ejecución","En elaboración"))))))))))))</f>
        <v>Terminado (no se liquida)</v>
      </c>
      <c r="X665" s="57"/>
      <c r="Y665" s="57" t="s">
        <v>4995</v>
      </c>
      <c r="Z665" s="77" t="s">
        <v>7260</v>
      </c>
      <c r="AA665" s="57" t="s">
        <v>6201</v>
      </c>
      <c r="AB665" s="61">
        <v>45555</v>
      </c>
      <c r="AC665" s="61">
        <v>45559</v>
      </c>
      <c r="AD665" s="61">
        <v>45657</v>
      </c>
      <c r="AE665" s="61" t="str">
        <f t="shared" si="105"/>
        <v>3 meses 8 días.</v>
      </c>
      <c r="AF665" s="61">
        <v>45657</v>
      </c>
      <c r="AG665" s="61" t="str">
        <f t="shared" si="104"/>
        <v/>
      </c>
      <c r="AH665" s="61">
        <v>45657</v>
      </c>
      <c r="AI665" s="61" t="str">
        <f t="shared" si="103"/>
        <v>3 meses 8 días.</v>
      </c>
      <c r="AJ665" s="61" t="str">
        <f t="shared" si="106"/>
        <v>Término Ok</v>
      </c>
      <c r="AK665" s="57"/>
      <c r="AL665" s="57"/>
      <c r="AM665" s="56"/>
      <c r="AN665" s="61"/>
    </row>
    <row r="666" spans="1:40">
      <c r="A666" s="56">
        <v>2024</v>
      </c>
      <c r="B666" s="56" t="str">
        <f t="shared" si="107"/>
        <v>626-2024</v>
      </c>
      <c r="C666" s="56">
        <v>115755</v>
      </c>
      <c r="D666" s="56" t="s">
        <v>57</v>
      </c>
      <c r="E666" s="57" t="s">
        <v>7261</v>
      </c>
      <c r="F666" s="57" t="s">
        <v>7262</v>
      </c>
      <c r="G666" s="63" t="s">
        <v>5602</v>
      </c>
      <c r="H666" s="57" t="s">
        <v>1168</v>
      </c>
      <c r="I666" s="57" t="s">
        <v>1169</v>
      </c>
      <c r="J666" s="61"/>
      <c r="K666" s="61"/>
      <c r="L666" s="67" t="s">
        <v>5738</v>
      </c>
      <c r="M666" s="56">
        <v>1978</v>
      </c>
      <c r="N666" s="157">
        <v>29792000</v>
      </c>
      <c r="O666" s="64">
        <v>0</v>
      </c>
      <c r="P666" s="64">
        <v>0</v>
      </c>
      <c r="Q666" s="157">
        <f t="shared" si="100"/>
        <v>29792000</v>
      </c>
      <c r="R666" s="64">
        <v>7448000</v>
      </c>
      <c r="S666" s="64"/>
      <c r="T666" s="64"/>
      <c r="U666" s="56">
        <v>1</v>
      </c>
      <c r="V666" s="60" t="s">
        <v>1171</v>
      </c>
      <c r="W666" s="57" t="str">
        <f ca="1">IF(AB666="","En elaboración",IF(AC666="Sin iniciar","Suscrito",IF(AK666="Suspendido",AK666,IF(ISNUMBER(AN666),"Liquidado",IF(ISNUMBER(J666),"Cedido",IF(AN666="No aplica","Terminado (no se liquida)",IF(AJ666="Terminación anticipada",AJ666,IF(AND(AJ666="Terminación anticipada",I666&lt;&gt;"Otro",AN666=""),"Terminado en proceso de liquidación",IF(AND(TODAY()&gt;AH666,I666="Otro",AN666=""),"Terminado en proceso de liquidación",IF(AND(TODAY()&gt;AH666,I666="Orden de compra"),"Terminado (Orden de compra)",IF(TODAY()&gt;AH666,"Terminado (no se liquida)",IF(TODAY()&lt;=AH666,"En ejecución","En elaboración"))))))))))))</f>
        <v>Terminado (no se liquida)</v>
      </c>
      <c r="X666" s="57"/>
      <c r="Y666" s="57" t="s">
        <v>7263</v>
      </c>
      <c r="Z666" s="77" t="s">
        <v>7264</v>
      </c>
      <c r="AA666" s="57" t="s">
        <v>1932</v>
      </c>
      <c r="AB666" s="61">
        <v>45555</v>
      </c>
      <c r="AC666" s="61">
        <v>45559</v>
      </c>
      <c r="AD666" s="61">
        <v>45657</v>
      </c>
      <c r="AE666" s="61" t="str">
        <f t="shared" si="105"/>
        <v>3 meses 8 días.</v>
      </c>
      <c r="AF666" s="61">
        <v>45657</v>
      </c>
      <c r="AG666" s="61" t="str">
        <f t="shared" si="104"/>
        <v/>
      </c>
      <c r="AH666" s="61">
        <v>45657</v>
      </c>
      <c r="AI666" s="61" t="str">
        <f t="shared" si="103"/>
        <v>3 meses 8 días.</v>
      </c>
      <c r="AJ666" s="61" t="str">
        <f t="shared" si="106"/>
        <v>Término Ok</v>
      </c>
      <c r="AK666" s="57"/>
      <c r="AL666" s="57"/>
      <c r="AM666" s="56"/>
      <c r="AN666" s="61"/>
    </row>
    <row r="667" spans="1:40">
      <c r="A667" s="56">
        <v>2024</v>
      </c>
      <c r="B667" s="56" t="str">
        <f t="shared" si="107"/>
        <v>627-2024</v>
      </c>
      <c r="C667" s="56">
        <v>115998</v>
      </c>
      <c r="D667" s="56" t="s">
        <v>57</v>
      </c>
      <c r="E667" s="57" t="s">
        <v>7265</v>
      </c>
      <c r="F667" s="57" t="s">
        <v>7266</v>
      </c>
      <c r="G667" s="63" t="s">
        <v>5602</v>
      </c>
      <c r="H667" s="57" t="s">
        <v>1168</v>
      </c>
      <c r="I667" s="57" t="s">
        <v>1169</v>
      </c>
      <c r="J667" s="61"/>
      <c r="K667" s="61"/>
      <c r="L667" s="150" t="s">
        <v>1266</v>
      </c>
      <c r="M667" s="56">
        <v>1999</v>
      </c>
      <c r="N667" s="157">
        <v>29792000</v>
      </c>
      <c r="O667" s="64">
        <v>11916800</v>
      </c>
      <c r="P667" s="64">
        <v>0</v>
      </c>
      <c r="Q667" s="157">
        <f t="shared" si="100"/>
        <v>41708800</v>
      </c>
      <c r="R667" s="64">
        <v>7448000</v>
      </c>
      <c r="S667" s="64"/>
      <c r="T667" s="64"/>
      <c r="U667" s="56">
        <v>3</v>
      </c>
      <c r="V667" s="60" t="s">
        <v>1171</v>
      </c>
      <c r="W667" s="57" t="str">
        <f ca="1">IF(AB667="","En elaboración",IF(AC667="Sin iniciar","Suscrito",IF(AK667="Suspendido",AK667,IF(ISNUMBER(AN667),"Liquidado",IF(ISNUMBER(J667),"Cedido",IF(AN667="No aplica","Terminado (no se liquida)",IF(AJ667="Terminación anticipada",AJ667,IF(AND(AJ667="Terminación anticipada",I667&lt;&gt;"Otro",AN667=""),"Terminado en proceso de liquidación",IF(AND(TODAY()&gt;AH667,I667="Otro",AN667=""),"Terminado en proceso de liquidación",IF(AND(TODAY()&gt;AH667,I667="Orden de compra"),"Terminado (Orden de compra)",IF(TODAY()&gt;AH667,"Terminado (no se liquida)",IF(TODAY()&lt;=AH667,"En ejecución","En elaboración"))))))))))))</f>
        <v>Terminado (no se liquida)</v>
      </c>
      <c r="X667" s="57" t="s">
        <v>7267</v>
      </c>
      <c r="Y667" s="57" t="s">
        <v>3126</v>
      </c>
      <c r="Z667" s="77" t="s">
        <v>7268</v>
      </c>
      <c r="AA667" s="57" t="s">
        <v>5680</v>
      </c>
      <c r="AB667" s="61">
        <v>45559</v>
      </c>
      <c r="AC667" s="61">
        <v>45561</v>
      </c>
      <c r="AD667" s="61">
        <v>45657</v>
      </c>
      <c r="AE667" s="61" t="str">
        <f t="shared" si="105"/>
        <v>3 meses 6 días.</v>
      </c>
      <c r="AF667" s="61">
        <v>45729</v>
      </c>
      <c r="AG667" s="61" t="str">
        <f t="shared" si="104"/>
        <v>2 meses 10 días.</v>
      </c>
      <c r="AH667" s="61">
        <v>45729</v>
      </c>
      <c r="AI667" s="61" t="str">
        <f t="shared" si="103"/>
        <v>5 meses 16 días.</v>
      </c>
      <c r="AJ667" s="61" t="str">
        <f t="shared" si="106"/>
        <v>Término Ok</v>
      </c>
      <c r="AK667" s="57"/>
      <c r="AL667" s="57"/>
      <c r="AM667" s="56"/>
      <c r="AN667" s="61"/>
    </row>
    <row r="668" spans="1:40">
      <c r="A668" s="56">
        <v>2024</v>
      </c>
      <c r="B668" s="56" t="str">
        <f t="shared" si="107"/>
        <v>628-2024</v>
      </c>
      <c r="C668" s="56">
        <v>116315</v>
      </c>
      <c r="D668" s="56" t="s">
        <v>57</v>
      </c>
      <c r="E668" s="57" t="s">
        <v>7269</v>
      </c>
      <c r="F668" s="57" t="s">
        <v>7270</v>
      </c>
      <c r="G668" s="63" t="s">
        <v>5602</v>
      </c>
      <c r="H668" s="57" t="s">
        <v>1168</v>
      </c>
      <c r="I668" s="57" t="s">
        <v>1211</v>
      </c>
      <c r="J668" s="61"/>
      <c r="K668" s="61"/>
      <c r="L668" s="67" t="s">
        <v>7271</v>
      </c>
      <c r="M668" s="56">
        <v>20321</v>
      </c>
      <c r="N668" s="157">
        <v>12900000</v>
      </c>
      <c r="O668" s="64">
        <v>6450000</v>
      </c>
      <c r="P668" s="64">
        <v>0</v>
      </c>
      <c r="Q668" s="157">
        <f t="shared" si="100"/>
        <v>19350000</v>
      </c>
      <c r="R668" s="64">
        <v>4300000</v>
      </c>
      <c r="S668" s="64"/>
      <c r="T668" s="64"/>
      <c r="U668" s="56">
        <v>5</v>
      </c>
      <c r="V668" s="60" t="s">
        <v>1171</v>
      </c>
      <c r="W668" s="57" t="str">
        <f ca="1">IF(AB668="","En elaboración",IF(AC668="Sin iniciar","Suscrito",IF(AK668="Suspendido",AK668,IF(ISNUMBER(AN668),"Liquidado",IF(ISNUMBER(J668),"Cedido",IF(AN668="No aplica","Terminado (no se liquida)",IF(AJ668="Terminación anticipada",AJ668,IF(AND(AJ668="Terminación anticipada",I668&lt;&gt;"Otro",AN668=""),"Terminado en proceso de liquidación",IF(AND(TODAY()&gt;AH668,I668="Otro",AN668=""),"Terminado en proceso de liquidación",IF(AND(TODAY()&gt;AH668,I668="Orden de compra"),"Terminado (Orden de compra)",IF(TODAY()&gt;AH668,"Terminado (no se liquida)",IF(TODAY()&lt;=AH668,"En ejecución","En elaboración"))))))))))))</f>
        <v>Terminado (no se liquida)</v>
      </c>
      <c r="X668" s="57" t="s">
        <v>7272</v>
      </c>
      <c r="Y668" s="57" t="s">
        <v>7273</v>
      </c>
      <c r="Z668" s="77" t="s">
        <v>7274</v>
      </c>
      <c r="AA668" s="57" t="s">
        <v>5762</v>
      </c>
      <c r="AB668" s="61">
        <v>45555</v>
      </c>
      <c r="AC668" s="61">
        <v>45559</v>
      </c>
      <c r="AD668" s="61">
        <v>45649</v>
      </c>
      <c r="AE668" s="61" t="str">
        <f t="shared" si="105"/>
        <v xml:space="preserve">3 meses </v>
      </c>
      <c r="AF668" s="61">
        <v>45726</v>
      </c>
      <c r="AG668" s="61" t="str">
        <f t="shared" si="104"/>
        <v>2 meses 15 días.</v>
      </c>
      <c r="AH668" s="61">
        <v>45726</v>
      </c>
      <c r="AI668" s="61" t="str">
        <f t="shared" si="103"/>
        <v>5 meses 15 días.</v>
      </c>
      <c r="AJ668" s="61" t="str">
        <f t="shared" si="106"/>
        <v>Término Ok</v>
      </c>
      <c r="AK668" s="57"/>
      <c r="AL668" s="57"/>
      <c r="AM668" s="56"/>
      <c r="AN668" s="61"/>
    </row>
    <row r="669" spans="1:40">
      <c r="A669" s="56">
        <v>2024</v>
      </c>
      <c r="B669" s="56" t="str">
        <f t="shared" si="107"/>
        <v>629-2024</v>
      </c>
      <c r="C669" s="140">
        <v>116715</v>
      </c>
      <c r="D669" s="56" t="s">
        <v>57</v>
      </c>
      <c r="E669" s="57" t="s">
        <v>7275</v>
      </c>
      <c r="F669" s="57" t="s">
        <v>7276</v>
      </c>
      <c r="G669" s="63" t="s">
        <v>5602</v>
      </c>
      <c r="H669" s="57" t="s">
        <v>1168</v>
      </c>
      <c r="I669" s="57" t="s">
        <v>1211</v>
      </c>
      <c r="J669" s="61"/>
      <c r="K669" s="61"/>
      <c r="L669" s="67" t="s">
        <v>7277</v>
      </c>
      <c r="M669" s="56">
        <v>1978</v>
      </c>
      <c r="N669" s="157">
        <v>17464000</v>
      </c>
      <c r="O669" s="64">
        <v>6840066</v>
      </c>
      <c r="P669" s="64">
        <v>0</v>
      </c>
      <c r="Q669" s="157">
        <f t="shared" si="100"/>
        <v>24304066</v>
      </c>
      <c r="R669" s="64">
        <v>4366000</v>
      </c>
      <c r="S669" s="64"/>
      <c r="T669" s="64"/>
      <c r="U669" s="56">
        <v>5</v>
      </c>
      <c r="V669" s="60" t="s">
        <v>1171</v>
      </c>
      <c r="W669" s="57" t="str">
        <f ca="1">IF(AB669="","En elaboración",IF(AC669="Sin iniciar","Suscrito",IF(AK669="Suspendido",AK669,IF(ISNUMBER(AN669),"Liquidado",IF(ISNUMBER(J669),"Cedido",IF(AN669="No aplica","Terminado (no se liquida)",IF(AJ669="Terminación anticipada",AJ669,IF(AND(AJ669="Terminación anticipada",I669&lt;&gt;"Otro",AN669=""),"Terminado en proceso de liquidación",IF(AND(TODAY()&gt;AH669,I669="Otro",AN669=""),"Terminado en proceso de liquidación",IF(AND(TODAY()&gt;AH669,I669="Orden de compra"),"Terminado (Orden de compra)",IF(TODAY()&gt;AH669,"Terminado (no se liquida)",IF(TODAY()&lt;=AH669,"En ejecución","En elaboración"))))))))))))</f>
        <v>Terminado (no se liquida)</v>
      </c>
      <c r="X669" s="57" t="s">
        <v>7278</v>
      </c>
      <c r="Y669" s="57" t="s">
        <v>7279</v>
      </c>
      <c r="Z669" s="77" t="s">
        <v>7280</v>
      </c>
      <c r="AA669" s="57" t="s">
        <v>5960</v>
      </c>
      <c r="AB669" s="61">
        <v>45558</v>
      </c>
      <c r="AC669" s="61">
        <v>45562</v>
      </c>
      <c r="AD669" s="61">
        <v>45657</v>
      </c>
      <c r="AE669" s="61" t="str">
        <f t="shared" si="105"/>
        <v>3 meses 5 días.</v>
      </c>
      <c r="AF669" s="61">
        <v>45729</v>
      </c>
      <c r="AG669" s="61" t="str">
        <f t="shared" si="104"/>
        <v>2 meses 10 días.</v>
      </c>
      <c r="AH669" s="61">
        <v>45729</v>
      </c>
      <c r="AI669" s="61" t="str">
        <f t="shared" si="103"/>
        <v>5 meses 15 días.</v>
      </c>
      <c r="AJ669" s="61" t="str">
        <f t="shared" si="106"/>
        <v>Término Ok</v>
      </c>
      <c r="AK669" s="57"/>
      <c r="AL669" s="57"/>
      <c r="AM669" s="56"/>
      <c r="AN669" s="61"/>
    </row>
    <row r="670" spans="1:40">
      <c r="A670" s="56">
        <v>2024</v>
      </c>
      <c r="B670" s="56" t="str">
        <f t="shared" si="107"/>
        <v>630-2024</v>
      </c>
      <c r="C670" s="56">
        <v>115712</v>
      </c>
      <c r="D670" s="56" t="s">
        <v>57</v>
      </c>
      <c r="E670" s="57" t="s">
        <v>7281</v>
      </c>
      <c r="F670" s="57" t="s">
        <v>7282</v>
      </c>
      <c r="G670" s="63" t="s">
        <v>5602</v>
      </c>
      <c r="H670" s="57" t="s">
        <v>1168</v>
      </c>
      <c r="I670" s="57" t="s">
        <v>1211</v>
      </c>
      <c r="J670" s="61"/>
      <c r="K670" s="61"/>
      <c r="L670" s="67" t="s">
        <v>3203</v>
      </c>
      <c r="M670" s="56">
        <v>2032</v>
      </c>
      <c r="N670" s="157">
        <v>11200000</v>
      </c>
      <c r="O670" s="64">
        <v>4573333</v>
      </c>
      <c r="P670" s="64">
        <v>0</v>
      </c>
      <c r="Q670" s="157">
        <f t="shared" si="100"/>
        <v>15773333</v>
      </c>
      <c r="R670" s="64">
        <v>2800000</v>
      </c>
      <c r="S670" s="64"/>
      <c r="T670" s="64"/>
      <c r="U670" s="56">
        <v>5</v>
      </c>
      <c r="V670" s="60" t="s">
        <v>1171</v>
      </c>
      <c r="W670" s="57" t="str">
        <f ca="1">IF(AB670="","En elaboración",IF(AC670="Sin iniciar","Suscrito",IF(AK670="Suspendido",AK670,IF(ISNUMBER(AN670),"Liquidado",IF(ISNUMBER(J670),"Cedido",IF(AN670="No aplica","Terminado (no se liquida)",IF(AJ670="Terminación anticipada",AJ670,IF(AND(AJ670="Terminación anticipada",I670&lt;&gt;"Otro",AN670=""),"Terminado en proceso de liquidación",IF(AND(TODAY()&gt;AH670,I670="Otro",AN670=""),"Terminado en proceso de liquidación",IF(AND(TODAY()&gt;AH670,I670="Orden de compra"),"Terminado (Orden de compra)",IF(TODAY()&gt;AH670,"Terminado (no se liquida)",IF(TODAY()&lt;=AH670,"En ejecución","En elaboración"))))))))))))</f>
        <v>Terminado (no se liquida)</v>
      </c>
      <c r="X670" s="57" t="s">
        <v>7283</v>
      </c>
      <c r="Y670" s="57" t="s">
        <v>2404</v>
      </c>
      <c r="Z670" s="77" t="s">
        <v>7284</v>
      </c>
      <c r="AA670" s="57" t="s">
        <v>5762</v>
      </c>
      <c r="AB670" s="61">
        <v>45555</v>
      </c>
      <c r="AC670" s="61">
        <v>45559</v>
      </c>
      <c r="AD670" s="61">
        <v>45657</v>
      </c>
      <c r="AE670" s="61" t="str">
        <f t="shared" si="105"/>
        <v>3 meses 8 días.</v>
      </c>
      <c r="AF670" s="61">
        <v>45730</v>
      </c>
      <c r="AG670" s="61" t="str">
        <f t="shared" si="104"/>
        <v>2 meses 11 días.</v>
      </c>
      <c r="AH670" s="61">
        <v>45730</v>
      </c>
      <c r="AI670" s="61" t="str">
        <f t="shared" si="103"/>
        <v>5 meses 19 días.</v>
      </c>
      <c r="AJ670" s="61" t="str">
        <f t="shared" si="106"/>
        <v>Término Ok</v>
      </c>
      <c r="AK670" s="57"/>
      <c r="AL670" s="57"/>
      <c r="AM670" s="56"/>
      <c r="AN670" s="61"/>
    </row>
    <row r="671" spans="1:40">
      <c r="A671" s="56">
        <v>2024</v>
      </c>
      <c r="B671" s="56" t="str">
        <f t="shared" si="107"/>
        <v>632-2024</v>
      </c>
      <c r="C671" s="56">
        <v>114927</v>
      </c>
      <c r="D671" s="56" t="s">
        <v>57</v>
      </c>
      <c r="E671" s="57" t="s">
        <v>7285</v>
      </c>
      <c r="F671" s="57" t="s">
        <v>7286</v>
      </c>
      <c r="G671" s="63" t="s">
        <v>5602</v>
      </c>
      <c r="H671" s="57" t="s">
        <v>1168</v>
      </c>
      <c r="I671" s="57" t="s">
        <v>1169</v>
      </c>
      <c r="J671" s="61"/>
      <c r="K671" s="61"/>
      <c r="L671" s="67" t="s">
        <v>7287</v>
      </c>
      <c r="M671" s="56">
        <v>1979</v>
      </c>
      <c r="N671" s="157">
        <v>21836000</v>
      </c>
      <c r="O671" s="64">
        <v>8734400</v>
      </c>
      <c r="P671" s="64">
        <v>0</v>
      </c>
      <c r="Q671" s="157">
        <f t="shared" si="100"/>
        <v>30570400</v>
      </c>
      <c r="R671" s="64">
        <v>5459000</v>
      </c>
      <c r="S671" s="64"/>
      <c r="T671" s="64"/>
      <c r="U671" s="56">
        <v>1</v>
      </c>
      <c r="V671" s="60" t="s">
        <v>1171</v>
      </c>
      <c r="W671" s="57" t="str">
        <f ca="1">IF(AB671="","En elaboración",IF(AC671="Sin iniciar","Suscrito",IF(AK671="Suspendido",AK671,IF(ISNUMBER(AN671),"Liquidado",IF(ISNUMBER(J671),"Cedido",IF(AN671="No aplica","Terminado (no se liquida)",IF(AJ671="Terminación anticipada",AJ671,IF(AND(AJ671="Terminación anticipada",I671&lt;&gt;"Otro",AN671=""),"Terminado en proceso de liquidación",IF(AND(TODAY()&gt;AH671,I671="Otro",AN671=""),"Terminado en proceso de liquidación",IF(AND(TODAY()&gt;AH671,I671="Orden de compra"),"Terminado (Orden de compra)",IF(TODAY()&gt;AH671,"Terminado (no se liquida)",IF(TODAY()&lt;=AH671,"En ejecución","En elaboración"))))))))))))</f>
        <v>Terminado (no se liquida)</v>
      </c>
      <c r="X671" s="57" t="s">
        <v>7288</v>
      </c>
      <c r="Y671" s="57" t="s">
        <v>5252</v>
      </c>
      <c r="Z671" s="77" t="s">
        <v>7289</v>
      </c>
      <c r="AA671" s="57" t="s">
        <v>5666</v>
      </c>
      <c r="AB671" s="61">
        <v>45555</v>
      </c>
      <c r="AC671" s="61">
        <v>45560</v>
      </c>
      <c r="AD671" s="61">
        <v>45657</v>
      </c>
      <c r="AE671" s="61" t="str">
        <f t="shared" si="105"/>
        <v>3 meses 7 días.</v>
      </c>
      <c r="AF671" s="61">
        <v>45728</v>
      </c>
      <c r="AG671" s="61" t="str">
        <f t="shared" si="104"/>
        <v>2 meses 9 días.</v>
      </c>
      <c r="AH671" s="61">
        <v>45728</v>
      </c>
      <c r="AI671" s="61" t="str">
        <f t="shared" si="103"/>
        <v>5 meses 16 días.</v>
      </c>
      <c r="AJ671" s="61" t="str">
        <f t="shared" si="106"/>
        <v>Término Ok</v>
      </c>
      <c r="AK671" s="57"/>
      <c r="AL671" s="57"/>
      <c r="AM671" s="56"/>
      <c r="AN671" s="61"/>
    </row>
    <row r="672" spans="1:40">
      <c r="A672" s="56">
        <v>2024</v>
      </c>
      <c r="B672" s="56" t="str">
        <f t="shared" si="107"/>
        <v>633-2024</v>
      </c>
      <c r="C672" s="56">
        <v>114808</v>
      </c>
      <c r="D672" s="56" t="s">
        <v>57</v>
      </c>
      <c r="E672" s="57" t="s">
        <v>7290</v>
      </c>
      <c r="F672" s="57" t="s">
        <v>7291</v>
      </c>
      <c r="G672" s="63" t="s">
        <v>5602</v>
      </c>
      <c r="H672" s="57" t="s">
        <v>1168</v>
      </c>
      <c r="I672" s="57" t="s">
        <v>1169</v>
      </c>
      <c r="J672" s="61"/>
      <c r="K672" s="61"/>
      <c r="L672" s="67" t="s">
        <v>7292</v>
      </c>
      <c r="M672" s="56">
        <v>1978</v>
      </c>
      <c r="N672" s="157">
        <v>29792000</v>
      </c>
      <c r="O672" s="64">
        <v>12165067</v>
      </c>
      <c r="P672" s="64">
        <v>0</v>
      </c>
      <c r="Q672" s="157">
        <f t="shared" si="100"/>
        <v>41957067</v>
      </c>
      <c r="R672" s="64">
        <v>7448000</v>
      </c>
      <c r="S672" s="64"/>
      <c r="T672" s="64"/>
      <c r="U672" s="56">
        <v>1</v>
      </c>
      <c r="V672" s="60" t="s">
        <v>1171</v>
      </c>
      <c r="W672" s="57" t="str">
        <f ca="1">IF(AB672="","En elaboración",IF(AC672="Sin iniciar","Suscrito",IF(AK672="Suspendido",AK672,IF(ISNUMBER(AN672),"Liquidado",IF(ISNUMBER(J672),"Cedido",IF(AN672="No aplica","Terminado (no se liquida)",IF(AJ672="Terminación anticipada",AJ672,IF(AND(AJ672="Terminación anticipada",I672&lt;&gt;"Otro",AN672=""),"Terminado en proceso de liquidación",IF(AND(TODAY()&gt;AH672,I672="Otro",AN672=""),"Terminado en proceso de liquidación",IF(AND(TODAY()&gt;AH672,I672="Orden de compra"),"Terminado (Orden de compra)",IF(TODAY()&gt;AH672,"Terminado (no se liquida)",IF(TODAY()&lt;=AH672,"En ejecución","En elaboración"))))))))))))</f>
        <v>Terminado (no se liquida)</v>
      </c>
      <c r="X672" s="57" t="s">
        <v>7293</v>
      </c>
      <c r="Y672" s="57" t="s">
        <v>4995</v>
      </c>
      <c r="Z672" s="77" t="s">
        <v>7294</v>
      </c>
      <c r="AA672" s="57" t="s">
        <v>6201</v>
      </c>
      <c r="AB672" s="61">
        <v>45556</v>
      </c>
      <c r="AC672" s="61">
        <v>45559</v>
      </c>
      <c r="AD672" s="61">
        <v>45657</v>
      </c>
      <c r="AE672" s="61" t="str">
        <f t="shared" si="105"/>
        <v>3 meses 8 días.</v>
      </c>
      <c r="AF672" s="61">
        <v>45728</v>
      </c>
      <c r="AG672" s="61" t="str">
        <f t="shared" si="104"/>
        <v>2 meses 9 días.</v>
      </c>
      <c r="AH672" s="61">
        <v>45728</v>
      </c>
      <c r="AI672" s="61" t="str">
        <f t="shared" si="103"/>
        <v>5 meses 17 días.</v>
      </c>
      <c r="AJ672" s="61" t="str">
        <f t="shared" si="106"/>
        <v>Término Ok</v>
      </c>
      <c r="AK672" s="57"/>
      <c r="AL672" s="57"/>
      <c r="AM672" s="56"/>
      <c r="AN672" s="61"/>
    </row>
    <row r="673" spans="1:40">
      <c r="A673" s="56">
        <v>2024</v>
      </c>
      <c r="B673" s="56" t="str">
        <f t="shared" si="107"/>
        <v>636-2024</v>
      </c>
      <c r="C673" s="56">
        <v>114827</v>
      </c>
      <c r="D673" s="56" t="s">
        <v>57</v>
      </c>
      <c r="E673" s="57" t="s">
        <v>7295</v>
      </c>
      <c r="F673" s="57" t="s">
        <v>7296</v>
      </c>
      <c r="G673" s="63" t="s">
        <v>5602</v>
      </c>
      <c r="H673" s="57" t="s">
        <v>1168</v>
      </c>
      <c r="I673" s="57" t="s">
        <v>1169</v>
      </c>
      <c r="J673" s="61"/>
      <c r="K673" s="61"/>
      <c r="L673" s="67" t="s">
        <v>7297</v>
      </c>
      <c r="M673" s="56">
        <v>1978</v>
      </c>
      <c r="N673" s="157">
        <v>21836000</v>
      </c>
      <c r="O673" s="64">
        <v>0</v>
      </c>
      <c r="P673" s="64">
        <v>0</v>
      </c>
      <c r="Q673" s="157">
        <f t="shared" si="100"/>
        <v>21836000</v>
      </c>
      <c r="R673" s="64">
        <v>5459000</v>
      </c>
      <c r="S673" s="64"/>
      <c r="T673" s="64"/>
      <c r="U673" s="56">
        <v>5</v>
      </c>
      <c r="V673" s="60" t="s">
        <v>1171</v>
      </c>
      <c r="W673" s="57" t="str">
        <f ca="1">IF(AB673="","En elaboración",IF(AC673="Sin iniciar","Suscrito",IF(AK673="Suspendido",AK673,IF(ISNUMBER(AN673),"Liquidado",IF(ISNUMBER(J673),"Cedido",IF(AN673="No aplica","Terminado (no se liquida)",IF(AJ673="Terminación anticipada",AJ673,IF(AND(AJ673="Terminación anticipada",I673&lt;&gt;"Otro",AN673=""),"Terminado en proceso de liquidación",IF(AND(TODAY()&gt;AH673,I673="Otro",AN673=""),"Terminado en proceso de liquidación",IF(AND(TODAY()&gt;AH673,I673="Orden de compra"),"Terminado (Orden de compra)",IF(TODAY()&gt;AH673,"Terminado (no se liquida)",IF(TODAY()&lt;=AH673,"En ejecución","En elaboración"))))))))))))</f>
        <v>Terminado (no se liquida)</v>
      </c>
      <c r="X673" s="57"/>
      <c r="Y673" s="57" t="s">
        <v>6585</v>
      </c>
      <c r="Z673" s="77" t="s">
        <v>7298</v>
      </c>
      <c r="AA673" s="57" t="s">
        <v>5960</v>
      </c>
      <c r="AB673" s="61">
        <v>45558</v>
      </c>
      <c r="AC673" s="61">
        <v>45560</v>
      </c>
      <c r="AD673" s="61">
        <v>45657</v>
      </c>
      <c r="AE673" s="61" t="str">
        <f t="shared" si="105"/>
        <v>3 meses 7 días.</v>
      </c>
      <c r="AF673" s="61">
        <v>45657</v>
      </c>
      <c r="AG673" s="61" t="str">
        <f t="shared" si="104"/>
        <v/>
      </c>
      <c r="AH673" s="61">
        <v>45657</v>
      </c>
      <c r="AI673" s="61" t="str">
        <f t="shared" si="103"/>
        <v>3 meses 7 días.</v>
      </c>
      <c r="AJ673" s="61" t="str">
        <f t="shared" si="106"/>
        <v>Término Ok</v>
      </c>
      <c r="AK673" s="57"/>
      <c r="AL673" s="57"/>
      <c r="AM673" s="56"/>
      <c r="AN673" s="61"/>
    </row>
    <row r="674" spans="1:40" ht="45">
      <c r="A674" s="56">
        <v>2024</v>
      </c>
      <c r="B674" s="56" t="str">
        <f t="shared" si="107"/>
        <v>637-2024</v>
      </c>
      <c r="C674" s="56">
        <v>118320</v>
      </c>
      <c r="D674" s="56" t="s">
        <v>57</v>
      </c>
      <c r="E674" s="57" t="s">
        <v>7299</v>
      </c>
      <c r="F674" s="57" t="s">
        <v>7300</v>
      </c>
      <c r="G674" s="63" t="s">
        <v>5641</v>
      </c>
      <c r="H674" s="57" t="s">
        <v>7301</v>
      </c>
      <c r="I674" s="57" t="s">
        <v>62</v>
      </c>
      <c r="J674" s="61"/>
      <c r="K674" s="61"/>
      <c r="L674" s="67" t="s">
        <v>7302</v>
      </c>
      <c r="M674" s="56">
        <v>1978</v>
      </c>
      <c r="N674" s="157">
        <v>150000000</v>
      </c>
      <c r="O674" s="64">
        <v>75000000</v>
      </c>
      <c r="P674" s="64">
        <v>0</v>
      </c>
      <c r="Q674" s="157">
        <f t="shared" si="100"/>
        <v>225000000</v>
      </c>
      <c r="R674" s="64" t="s">
        <v>66</v>
      </c>
      <c r="S674" s="64"/>
      <c r="T674" s="64"/>
      <c r="U674" s="56" t="s">
        <v>77</v>
      </c>
      <c r="V674" s="60" t="s">
        <v>85</v>
      </c>
      <c r="W674" s="57" t="str">
        <f ca="1">IF(AB674="","En elaboración",IF(AC674="Sin iniciar","Suscrito",IF(AK674="Suspendido",AK674,IF(ISNUMBER(AN674),"Liquidado",IF(ISNUMBER(J674),"Cedido",IF(AN674="No aplica","Terminado (no se liquida)",IF(AJ674="Terminación anticipada",AJ674,IF(AND(AJ674="Terminación anticipada",I674&lt;&gt;"Otro",AN674=""),"Terminado en proceso de liquidación",IF(AND(TODAY()&gt;AH674,I674="Otro",AN674=""),"Terminado en proceso de liquidación",IF(AND(TODAY()&gt;AH674,I674="Orden de compra"),"Terminado (Orden de compra)",IF(TODAY()&gt;AH674,"Terminado (no se liquida)",IF(TODAY()&lt;=AH674,"En ejecución","En elaboración"))))))))))))</f>
        <v>Terminado en proceso de liquidación</v>
      </c>
      <c r="X674" s="57" t="s">
        <v>7303</v>
      </c>
      <c r="Y674" s="57" t="s">
        <v>7304</v>
      </c>
      <c r="Z674" s="71" t="s">
        <v>7305</v>
      </c>
      <c r="AA674" s="57" t="s">
        <v>5704</v>
      </c>
      <c r="AB674" s="61">
        <v>45597</v>
      </c>
      <c r="AC674" s="61">
        <v>45603</v>
      </c>
      <c r="AD674" s="61">
        <v>45815</v>
      </c>
      <c r="AE674" s="61" t="str">
        <f t="shared" si="105"/>
        <v>7 meses 1 días.</v>
      </c>
      <c r="AF674" s="61">
        <v>45815</v>
      </c>
      <c r="AG674" s="61" t="str">
        <f t="shared" si="104"/>
        <v/>
      </c>
      <c r="AH674" s="61">
        <v>45815</v>
      </c>
      <c r="AI674" s="61" t="str">
        <f t="shared" si="103"/>
        <v>7 meses 1 días.</v>
      </c>
      <c r="AJ674" s="61" t="str">
        <f t="shared" si="106"/>
        <v>Término Ok</v>
      </c>
      <c r="AK674" s="57"/>
      <c r="AL674" s="57"/>
      <c r="AM674" s="56"/>
      <c r="AN674" s="61"/>
    </row>
    <row r="675" spans="1:40">
      <c r="A675" s="56">
        <v>2024</v>
      </c>
      <c r="B675" s="56" t="str">
        <f t="shared" si="107"/>
        <v>638-2024</v>
      </c>
      <c r="C675" s="56">
        <v>115821</v>
      </c>
      <c r="D675" s="56" t="s">
        <v>57</v>
      </c>
      <c r="E675" s="57" t="s">
        <v>7306</v>
      </c>
      <c r="F675" s="57" t="s">
        <v>7307</v>
      </c>
      <c r="G675" s="63" t="s">
        <v>5602</v>
      </c>
      <c r="H675" s="57" t="s">
        <v>1168</v>
      </c>
      <c r="I675" s="57" t="s">
        <v>1169</v>
      </c>
      <c r="J675" s="61"/>
      <c r="K675" s="61"/>
      <c r="L675" s="67" t="s">
        <v>7308</v>
      </c>
      <c r="M675" s="56">
        <v>1964</v>
      </c>
      <c r="N675" s="157">
        <v>16377000</v>
      </c>
      <c r="O675" s="64">
        <v>6732767</v>
      </c>
      <c r="P675" s="64">
        <v>0</v>
      </c>
      <c r="Q675" s="157">
        <f t="shared" si="100"/>
        <v>23109767</v>
      </c>
      <c r="R675" s="64">
        <v>5459000</v>
      </c>
      <c r="S675" s="64"/>
      <c r="T675" s="64"/>
      <c r="U675" s="56">
        <v>1</v>
      </c>
      <c r="V675" s="60" t="s">
        <v>1171</v>
      </c>
      <c r="W675" s="57" t="str">
        <f ca="1">IF(AB675="","En elaboración",IF(AC675="Sin iniciar","Suscrito",IF(AK675="Suspendido",AK675,IF(ISNUMBER(AN675),"Liquidado",IF(ISNUMBER(J675),"Cedido",IF(AN675="No aplica","Terminado (no se liquida)",IF(AJ675="Terminación anticipada",AJ675,IF(AND(AJ675="Terminación anticipada",I675&lt;&gt;"Otro",AN675=""),"Terminado en proceso de liquidación",IF(AND(TODAY()&gt;AH675,I675="Otro",AN675=""),"Terminado en proceso de liquidación",IF(AND(TODAY()&gt;AH675,I675="Orden de compra"),"Terminado (Orden de compra)",IF(TODAY()&gt;AH675,"Terminado (no se liquida)",IF(TODAY()&lt;=AH675,"En ejecución","En elaboración"))))))))))))</f>
        <v>Terminado (no se liquida)</v>
      </c>
      <c r="X675" s="57" t="s">
        <v>7309</v>
      </c>
      <c r="Y675" s="57" t="s">
        <v>7310</v>
      </c>
      <c r="Z675" s="77" t="s">
        <v>7311</v>
      </c>
      <c r="AA675" s="57" t="s">
        <v>5659</v>
      </c>
      <c r="AB675" s="61">
        <v>45555</v>
      </c>
      <c r="AC675" s="61">
        <v>45560</v>
      </c>
      <c r="AD675" s="61">
        <v>45650</v>
      </c>
      <c r="AE675" s="61" t="str">
        <f t="shared" si="105"/>
        <v xml:space="preserve">3 meses </v>
      </c>
      <c r="AF675" s="61">
        <v>45688</v>
      </c>
      <c r="AG675" s="61" t="str">
        <f t="shared" si="104"/>
        <v>1 meses 7 días.</v>
      </c>
      <c r="AH675" s="61">
        <v>45688</v>
      </c>
      <c r="AI675" s="61" t="str">
        <f t="shared" si="103"/>
        <v>4 meses 7 días.</v>
      </c>
      <c r="AJ675" s="61" t="str">
        <f t="shared" si="106"/>
        <v>Término Ok</v>
      </c>
      <c r="AK675" s="57"/>
      <c r="AL675" s="57"/>
      <c r="AM675" s="56"/>
      <c r="AN675" s="61"/>
    </row>
    <row r="676" spans="1:40">
      <c r="A676" s="56">
        <v>2024</v>
      </c>
      <c r="B676" s="56" t="str">
        <f t="shared" si="107"/>
        <v>639-2024</v>
      </c>
      <c r="C676" s="56">
        <v>115554</v>
      </c>
      <c r="D676" s="56" t="s">
        <v>57</v>
      </c>
      <c r="E676" s="57" t="s">
        <v>7312</v>
      </c>
      <c r="F676" s="57" t="s">
        <v>7313</v>
      </c>
      <c r="G676" s="63" t="s">
        <v>5602</v>
      </c>
      <c r="H676" s="57" t="s">
        <v>1168</v>
      </c>
      <c r="I676" s="57" t="s">
        <v>1169</v>
      </c>
      <c r="J676" s="61"/>
      <c r="K676" s="61"/>
      <c r="L676" s="67" t="s">
        <v>5421</v>
      </c>
      <c r="M676" s="56">
        <v>1978</v>
      </c>
      <c r="N676" s="157">
        <v>29792000</v>
      </c>
      <c r="O676" s="64">
        <v>12165066</v>
      </c>
      <c r="P676" s="64">
        <v>0</v>
      </c>
      <c r="Q676" s="157">
        <f t="shared" si="100"/>
        <v>41957066</v>
      </c>
      <c r="R676" s="64">
        <v>7448000</v>
      </c>
      <c r="S676" s="64"/>
      <c r="T676" s="64"/>
      <c r="U676" s="56">
        <v>1</v>
      </c>
      <c r="V676" s="60" t="s">
        <v>1171</v>
      </c>
      <c r="W676" s="57" t="str">
        <f ca="1">IF(AB676="","En elaboración",IF(AC676="Sin iniciar","Suscrito",IF(AK676="Suspendido",AK676,IF(ISNUMBER(AN676),"Liquidado",IF(ISNUMBER(J676),"Cedido",IF(AN676="No aplica","Terminado (no se liquida)",IF(AJ676="Terminación anticipada",AJ676,IF(AND(AJ676="Terminación anticipada",I676&lt;&gt;"Otro",AN676=""),"Terminado en proceso de liquidación",IF(AND(TODAY()&gt;AH676,I676="Otro",AN676=""),"Terminado en proceso de liquidación",IF(AND(TODAY()&gt;AH676,I676="Orden de compra"),"Terminado (Orden de compra)",IF(TODAY()&gt;AH676,"Terminado (no se liquida)",IF(TODAY()&lt;=AH676,"En ejecución","En elaboración"))))))))))))</f>
        <v>Terminado (no se liquida)</v>
      </c>
      <c r="X676" s="57" t="s">
        <v>7314</v>
      </c>
      <c r="Y676" s="57" t="s">
        <v>7315</v>
      </c>
      <c r="Z676" s="77" t="s">
        <v>7316</v>
      </c>
      <c r="AA676" s="57" t="s">
        <v>5666</v>
      </c>
      <c r="AB676" s="61">
        <v>45555</v>
      </c>
      <c r="AC676" s="61">
        <v>45559</v>
      </c>
      <c r="AD676" s="61">
        <v>45657</v>
      </c>
      <c r="AE676" s="61" t="str">
        <f t="shared" si="105"/>
        <v>3 meses 8 días.</v>
      </c>
      <c r="AF676" s="61">
        <v>45728</v>
      </c>
      <c r="AG676" s="61" t="str">
        <f t="shared" si="104"/>
        <v>2 meses 9 días.</v>
      </c>
      <c r="AH676" s="61">
        <v>45728</v>
      </c>
      <c r="AI676" s="61" t="str">
        <f t="shared" si="103"/>
        <v>5 meses 17 días.</v>
      </c>
      <c r="AJ676" s="61" t="str">
        <f t="shared" si="106"/>
        <v>Término Ok</v>
      </c>
      <c r="AK676" s="57"/>
      <c r="AL676" s="57"/>
      <c r="AM676" s="56"/>
      <c r="AN676" s="61"/>
    </row>
    <row r="677" spans="1:40">
      <c r="A677" s="56">
        <v>2024</v>
      </c>
      <c r="B677" s="56" t="str">
        <f t="shared" si="107"/>
        <v>640-2024</v>
      </c>
      <c r="C677" s="56">
        <v>114927</v>
      </c>
      <c r="D677" s="56" t="s">
        <v>57</v>
      </c>
      <c r="E677" s="57" t="s">
        <v>7317</v>
      </c>
      <c r="F677" s="57" t="s">
        <v>7318</v>
      </c>
      <c r="G677" s="63" t="s">
        <v>5602</v>
      </c>
      <c r="H677" s="57" t="s">
        <v>1168</v>
      </c>
      <c r="I677" s="57" t="s">
        <v>1169</v>
      </c>
      <c r="J677" s="61"/>
      <c r="K677" s="61"/>
      <c r="L677" s="67" t="s">
        <v>2315</v>
      </c>
      <c r="M677" s="56">
        <v>1979</v>
      </c>
      <c r="N677" s="157">
        <v>21836000</v>
      </c>
      <c r="O677" s="64">
        <v>8734400</v>
      </c>
      <c r="P677" s="64">
        <v>0</v>
      </c>
      <c r="Q677" s="157">
        <f t="shared" si="100"/>
        <v>30570400</v>
      </c>
      <c r="R677" s="64">
        <v>5459000</v>
      </c>
      <c r="S677" s="64"/>
      <c r="T677" s="64"/>
      <c r="U677" s="56">
        <v>1</v>
      </c>
      <c r="V677" s="60" t="s">
        <v>1171</v>
      </c>
      <c r="W677" s="57" t="str">
        <f ca="1">IF(AB677="","En elaboración",IF(AC677="Sin iniciar","Suscrito",IF(AK677="Suspendido",AK677,IF(ISNUMBER(AN677),"Liquidado",IF(ISNUMBER(J677),"Cedido",IF(AN677="No aplica","Terminado (no se liquida)",IF(AJ677="Terminación anticipada",AJ677,IF(AND(AJ677="Terminación anticipada",I677&lt;&gt;"Otro",AN677=""),"Terminado en proceso de liquidación",IF(AND(TODAY()&gt;AH677,I677="Otro",AN677=""),"Terminado en proceso de liquidación",IF(AND(TODAY()&gt;AH677,I677="Orden de compra"),"Terminado (Orden de compra)",IF(TODAY()&gt;AH677,"Terminado (no se liquida)",IF(TODAY()&lt;=AH677,"En ejecución","En elaboración"))))))))))))</f>
        <v>Terminado (no se liquida)</v>
      </c>
      <c r="X677" s="57" t="s">
        <v>7319</v>
      </c>
      <c r="Y677" s="57" t="s">
        <v>5252</v>
      </c>
      <c r="Z677" s="77" t="s">
        <v>7320</v>
      </c>
      <c r="AA677" s="57" t="s">
        <v>5666</v>
      </c>
      <c r="AB677" s="61">
        <v>45558</v>
      </c>
      <c r="AC677" s="61">
        <v>45560</v>
      </c>
      <c r="AD677" s="61">
        <v>45657</v>
      </c>
      <c r="AE677" s="61" t="str">
        <f t="shared" si="105"/>
        <v>3 meses 7 días.</v>
      </c>
      <c r="AF677" s="61">
        <v>45728</v>
      </c>
      <c r="AG677" s="61" t="str">
        <f t="shared" si="104"/>
        <v>2 meses 9 días.</v>
      </c>
      <c r="AH677" s="61">
        <v>45728</v>
      </c>
      <c r="AI677" s="61" t="str">
        <f t="shared" si="103"/>
        <v>5 meses 16 días.</v>
      </c>
      <c r="AJ677" s="61" t="str">
        <f t="shared" si="106"/>
        <v>Término Ok</v>
      </c>
      <c r="AK677" s="57"/>
      <c r="AL677" s="57"/>
      <c r="AM677" s="56"/>
      <c r="AN677" s="61"/>
    </row>
    <row r="678" spans="1:40">
      <c r="A678" s="56">
        <v>2024</v>
      </c>
      <c r="B678" s="56" t="str">
        <f t="shared" si="107"/>
        <v>641-2024</v>
      </c>
      <c r="C678" s="56">
        <v>117399</v>
      </c>
      <c r="D678" s="56" t="s">
        <v>57</v>
      </c>
      <c r="E678" s="57" t="s">
        <v>7321</v>
      </c>
      <c r="F678" s="57" t="s">
        <v>7322</v>
      </c>
      <c r="G678" s="63" t="s">
        <v>5602</v>
      </c>
      <c r="H678" s="57" t="s">
        <v>1168</v>
      </c>
      <c r="I678" s="57" t="s">
        <v>1169</v>
      </c>
      <c r="J678" s="61"/>
      <c r="K678" s="61"/>
      <c r="L678" s="67" t="s">
        <v>7323</v>
      </c>
      <c r="M678" s="56">
        <v>1978</v>
      </c>
      <c r="N678" s="157">
        <v>22344000</v>
      </c>
      <c r="O678" s="64">
        <v>11172000</v>
      </c>
      <c r="P678" s="64">
        <v>0</v>
      </c>
      <c r="Q678" s="157">
        <f t="shared" si="100"/>
        <v>33516000</v>
      </c>
      <c r="R678" s="64">
        <v>7448000</v>
      </c>
      <c r="S678" s="64"/>
      <c r="T678" s="64"/>
      <c r="U678" s="56">
        <v>1</v>
      </c>
      <c r="V678" s="60" t="s">
        <v>1171</v>
      </c>
      <c r="W678" s="57" t="str">
        <f ca="1">IF(AB678="","En elaboración",IF(AC678="Sin iniciar","Suscrito",IF(AK678="Suspendido",AK678,IF(ISNUMBER(AN678),"Liquidado",IF(ISNUMBER(J678),"Cedido",IF(AN678="No aplica","Terminado (no se liquida)",IF(AJ678="Terminación anticipada",AJ678,IF(AND(AJ678="Terminación anticipada",I678&lt;&gt;"Otro",AN678=""),"Terminado en proceso de liquidación",IF(AND(TODAY()&gt;AH678,I678="Otro",AN678=""),"Terminado en proceso de liquidación",IF(AND(TODAY()&gt;AH678,I678="Orden de compra"),"Terminado (Orden de compra)",IF(TODAY()&gt;AH678,"Terminado (no se liquida)",IF(TODAY()&lt;=AH678,"En ejecución","En elaboración"))))))))))))</f>
        <v>Terminado (no se liquida)</v>
      </c>
      <c r="X678" s="57" t="s">
        <v>7324</v>
      </c>
      <c r="Y678" s="57" t="s">
        <v>7325</v>
      </c>
      <c r="Z678" s="77" t="s">
        <v>7326</v>
      </c>
      <c r="AA678" s="57" t="s">
        <v>6201</v>
      </c>
      <c r="AB678" s="61">
        <v>45560</v>
      </c>
      <c r="AC678" s="61">
        <v>45562</v>
      </c>
      <c r="AD678" s="61">
        <v>45652</v>
      </c>
      <c r="AE678" s="61" t="str">
        <f t="shared" si="105"/>
        <v xml:space="preserve">3 meses </v>
      </c>
      <c r="AF678" s="61">
        <v>45698</v>
      </c>
      <c r="AG678" s="61" t="str">
        <f t="shared" si="104"/>
        <v>1 meses 15 días.</v>
      </c>
      <c r="AH678" s="61">
        <v>45698</v>
      </c>
      <c r="AI678" s="61" t="str">
        <f t="shared" si="103"/>
        <v>4 meses 15 días.</v>
      </c>
      <c r="AJ678" s="61" t="str">
        <f t="shared" si="106"/>
        <v>Término Ok</v>
      </c>
      <c r="AK678" s="57"/>
      <c r="AL678" s="57"/>
      <c r="AM678" s="56"/>
      <c r="AN678" s="61"/>
    </row>
    <row r="679" spans="1:40">
      <c r="A679" s="56">
        <v>2024</v>
      </c>
      <c r="B679" s="56" t="str">
        <f t="shared" si="107"/>
        <v>642-2024</v>
      </c>
      <c r="C679" s="56">
        <v>115218</v>
      </c>
      <c r="D679" s="56" t="s">
        <v>57</v>
      </c>
      <c r="E679" s="57" t="s">
        <v>7327</v>
      </c>
      <c r="F679" s="57" t="s">
        <v>7328</v>
      </c>
      <c r="G679" s="63" t="s">
        <v>5602</v>
      </c>
      <c r="H679" s="57" t="s">
        <v>1168</v>
      </c>
      <c r="I679" s="57" t="s">
        <v>1169</v>
      </c>
      <c r="J679" s="61"/>
      <c r="K679" s="61"/>
      <c r="L679" s="67" t="s">
        <v>7329</v>
      </c>
      <c r="M679" s="56">
        <v>1979</v>
      </c>
      <c r="N679" s="157">
        <v>21836000</v>
      </c>
      <c r="O679" s="64">
        <v>8916367</v>
      </c>
      <c r="P679" s="64">
        <v>0</v>
      </c>
      <c r="Q679" s="157">
        <f t="shared" ref="Q679:Q742" si="108">SUM(N679:P679)</f>
        <v>30752367</v>
      </c>
      <c r="R679" s="64">
        <v>5459000</v>
      </c>
      <c r="S679" s="64"/>
      <c r="T679" s="64"/>
      <c r="U679" s="56">
        <v>5</v>
      </c>
      <c r="V679" s="60" t="s">
        <v>1171</v>
      </c>
      <c r="W679" s="57" t="str">
        <f ca="1">IF(AB679="","En elaboración",IF(AC679="Sin iniciar","Suscrito",IF(AK679="Suspendido",AK679,IF(ISNUMBER(AN679),"Liquidado",IF(ISNUMBER(J679),"Cedido",IF(AN679="No aplica","Terminado (no se liquida)",IF(AJ679="Terminación anticipada",AJ679,IF(AND(AJ679="Terminación anticipada",I679&lt;&gt;"Otro",AN679=""),"Terminado en proceso de liquidación",IF(AND(TODAY()&gt;AH679,I679="Otro",AN679=""),"Terminado en proceso de liquidación",IF(AND(TODAY()&gt;AH679,I679="Orden de compra"),"Terminado (Orden de compra)",IF(TODAY()&gt;AH679,"Terminado (no se liquida)",IF(TODAY()&lt;=AH679,"En ejecución","En elaboración"))))))))))))</f>
        <v>Terminado (no se liquida)</v>
      </c>
      <c r="X679" s="57" t="s">
        <v>7330</v>
      </c>
      <c r="Y679" s="57" t="s">
        <v>5236</v>
      </c>
      <c r="Z679" s="77" t="s">
        <v>7331</v>
      </c>
      <c r="AA679" s="57" t="s">
        <v>6166</v>
      </c>
      <c r="AB679" s="61">
        <v>45556</v>
      </c>
      <c r="AC679" s="61">
        <v>45559</v>
      </c>
      <c r="AD679" s="61">
        <v>45657</v>
      </c>
      <c r="AE679" s="61" t="str">
        <f t="shared" si="105"/>
        <v>3 meses 8 días.</v>
      </c>
      <c r="AF679" s="61">
        <v>45728</v>
      </c>
      <c r="AG679" s="61" t="str">
        <f t="shared" si="104"/>
        <v>2 meses 9 días.</v>
      </c>
      <c r="AH679" s="61">
        <v>45728</v>
      </c>
      <c r="AI679" s="61" t="str">
        <f t="shared" si="103"/>
        <v>5 meses 17 días.</v>
      </c>
      <c r="AJ679" s="61" t="str">
        <f t="shared" si="106"/>
        <v>Término Ok</v>
      </c>
      <c r="AK679" s="57"/>
      <c r="AL679" s="57"/>
      <c r="AM679" s="56"/>
      <c r="AN679" s="61"/>
    </row>
    <row r="680" spans="1:40">
      <c r="A680" s="56">
        <v>2024</v>
      </c>
      <c r="B680" s="56" t="str">
        <f t="shared" si="107"/>
        <v>644-2024</v>
      </c>
      <c r="C680" s="56">
        <v>114927</v>
      </c>
      <c r="D680" s="56" t="s">
        <v>57</v>
      </c>
      <c r="E680" s="57" t="s">
        <v>7332</v>
      </c>
      <c r="F680" s="57" t="s">
        <v>7333</v>
      </c>
      <c r="G680" s="63" t="s">
        <v>5602</v>
      </c>
      <c r="H680" s="57" t="s">
        <v>1168</v>
      </c>
      <c r="I680" s="57" t="s">
        <v>1169</v>
      </c>
      <c r="J680" s="61"/>
      <c r="K680" s="61"/>
      <c r="L680" s="67" t="s">
        <v>2771</v>
      </c>
      <c r="M680" s="56">
        <v>1979</v>
      </c>
      <c r="N680" s="157">
        <v>21836000</v>
      </c>
      <c r="O680" s="64">
        <v>3732767</v>
      </c>
      <c r="P680" s="64">
        <v>0</v>
      </c>
      <c r="Q680" s="157">
        <f t="shared" si="108"/>
        <v>25568767</v>
      </c>
      <c r="R680" s="64">
        <v>5459000</v>
      </c>
      <c r="S680" s="64"/>
      <c r="T680" s="64"/>
      <c r="U680" s="56">
        <v>1</v>
      </c>
      <c r="V680" s="60" t="s">
        <v>1171</v>
      </c>
      <c r="W680" s="57" t="str">
        <f ca="1">IF(AB680="","En elaboración",IF(AC680="Sin iniciar","Suscrito",IF(AK680="Suspendido",AK680,IF(ISNUMBER(AN680),"Liquidado",IF(ISNUMBER(J680),"Cedido",IF(AN680="No aplica","Terminado (no se liquida)",IF(AJ680="Terminación anticipada",AJ680,IF(AND(AJ680="Terminación anticipada",I680&lt;&gt;"Otro",AN680=""),"Terminado en proceso de liquidación",IF(AND(TODAY()&gt;AH680,I680="Otro",AN680=""),"Terminado en proceso de liquidación",IF(AND(TODAY()&gt;AH680,I680="Orden de compra"),"Terminado (Orden de compra)",IF(TODAY()&gt;AH680,"Terminado (no se liquida)",IF(TODAY()&lt;=AH680,"En ejecución","En elaboración"))))))))))))</f>
        <v>Terminado (no se liquida)</v>
      </c>
      <c r="X680" s="57" t="s">
        <v>7334</v>
      </c>
      <c r="Y680" s="57" t="s">
        <v>5252</v>
      </c>
      <c r="Z680" s="57" t="s">
        <v>7335</v>
      </c>
      <c r="AA680" s="57" t="s">
        <v>5666</v>
      </c>
      <c r="AB680" s="61">
        <v>45558</v>
      </c>
      <c r="AC680" s="61">
        <v>45574</v>
      </c>
      <c r="AD680" s="61">
        <v>45657</v>
      </c>
      <c r="AE680" s="61" t="str">
        <f t="shared" si="105"/>
        <v>2 meses 23 días.</v>
      </c>
      <c r="AF680" s="61">
        <v>45731</v>
      </c>
      <c r="AG680" s="61" t="str">
        <f t="shared" si="104"/>
        <v>2 meses 12 días.</v>
      </c>
      <c r="AH680" s="61">
        <v>45731</v>
      </c>
      <c r="AI680" s="61" t="str">
        <f t="shared" si="103"/>
        <v>5 meses 7 días.</v>
      </c>
      <c r="AJ680" s="61" t="str">
        <f t="shared" si="106"/>
        <v>Término Ok</v>
      </c>
      <c r="AK680" s="57"/>
      <c r="AL680" s="57"/>
      <c r="AM680" s="56"/>
      <c r="AN680" s="61"/>
    </row>
    <row r="681" spans="1:40">
      <c r="A681" s="56">
        <v>2024</v>
      </c>
      <c r="B681" s="56" t="str">
        <f t="shared" si="107"/>
        <v>645-2024</v>
      </c>
      <c r="C681" s="56">
        <v>116381</v>
      </c>
      <c r="D681" s="56" t="s">
        <v>57</v>
      </c>
      <c r="E681" s="57" t="s">
        <v>7336</v>
      </c>
      <c r="F681" s="57" t="s">
        <v>7337</v>
      </c>
      <c r="G681" s="63" t="s">
        <v>5602</v>
      </c>
      <c r="H681" s="57" t="s">
        <v>1168</v>
      </c>
      <c r="I681" s="57" t="s">
        <v>1169</v>
      </c>
      <c r="J681" s="61"/>
      <c r="K681" s="61"/>
      <c r="L681" s="67" t="s">
        <v>7338</v>
      </c>
      <c r="M681" s="56">
        <v>1978</v>
      </c>
      <c r="N681" s="157">
        <v>40000000</v>
      </c>
      <c r="O681" s="64">
        <v>14000000</v>
      </c>
      <c r="P681" s="64">
        <v>0</v>
      </c>
      <c r="Q681" s="157">
        <f t="shared" si="108"/>
        <v>54000000</v>
      </c>
      <c r="R681" s="64">
        <v>10000000</v>
      </c>
      <c r="S681" s="64"/>
      <c r="T681" s="64"/>
      <c r="U681" s="56">
        <v>1</v>
      </c>
      <c r="V681" s="60" t="s">
        <v>1171</v>
      </c>
      <c r="W681" s="57" t="str">
        <f ca="1">IF(AB681="","En elaboración",IF(AC681="Sin iniciar","Suscrito",IF(AK681="Suspendido",AK681,IF(ISNUMBER(AN681),"Liquidado",IF(ISNUMBER(J681),"Cedido",IF(AN681="No aplica","Terminado (no se liquida)",IF(AJ681="Terminación anticipada",AJ681,IF(AND(AJ681="Terminación anticipada",I681&lt;&gt;"Otro",AN681=""),"Terminado en proceso de liquidación",IF(AND(TODAY()&gt;AH681,I681="Otro",AN681=""),"Terminado en proceso de liquidación",IF(AND(TODAY()&gt;AH681,I681="Orden de compra"),"Terminado (Orden de compra)",IF(TODAY()&gt;AH681,"Terminado (no se liquida)",IF(TODAY()&lt;=AH681,"En ejecución","En elaboración"))))))))))))</f>
        <v>Terminado (no se liquida)</v>
      </c>
      <c r="X681" s="57" t="s">
        <v>7339</v>
      </c>
      <c r="Y681" s="57" t="s">
        <v>7340</v>
      </c>
      <c r="Z681" s="57" t="s">
        <v>7341</v>
      </c>
      <c r="AA681" s="57" t="s">
        <v>161</v>
      </c>
      <c r="AB681" s="61">
        <v>45561</v>
      </c>
      <c r="AC681" s="61">
        <v>45569</v>
      </c>
      <c r="AD681" s="61">
        <v>45657</v>
      </c>
      <c r="AE681" s="61" t="str">
        <f t="shared" si="105"/>
        <v>2 meses 28 días.</v>
      </c>
      <c r="AF681" s="61">
        <v>45731</v>
      </c>
      <c r="AG681" s="61" t="str">
        <f t="shared" si="104"/>
        <v>2 meses 12 días.</v>
      </c>
      <c r="AH681" s="61">
        <v>45731</v>
      </c>
      <c r="AI681" s="61" t="str">
        <f t="shared" si="103"/>
        <v>5 meses 12 días.</v>
      </c>
      <c r="AJ681" s="61" t="str">
        <f t="shared" si="106"/>
        <v>Término Ok</v>
      </c>
      <c r="AK681" s="57"/>
      <c r="AL681" s="57"/>
      <c r="AM681" s="56"/>
      <c r="AN681" s="61"/>
    </row>
    <row r="682" spans="1:40">
      <c r="A682" s="56">
        <v>2024</v>
      </c>
      <c r="B682" s="56" t="str">
        <f t="shared" si="107"/>
        <v>647-2024</v>
      </c>
      <c r="C682" s="56">
        <v>115218</v>
      </c>
      <c r="D682" s="56" t="s">
        <v>57</v>
      </c>
      <c r="E682" s="57" t="s">
        <v>7342</v>
      </c>
      <c r="F682" s="57" t="s">
        <v>7343</v>
      </c>
      <c r="G682" s="63" t="s">
        <v>5602</v>
      </c>
      <c r="H682" s="57" t="s">
        <v>1168</v>
      </c>
      <c r="I682" s="57" t="s">
        <v>1169</v>
      </c>
      <c r="J682" s="61"/>
      <c r="K682" s="61"/>
      <c r="L682" s="67" t="s">
        <v>7344</v>
      </c>
      <c r="M682" s="56">
        <v>1979</v>
      </c>
      <c r="N682" s="157">
        <v>21836000</v>
      </c>
      <c r="O682" s="64">
        <v>6914733</v>
      </c>
      <c r="P682" s="64">
        <v>0</v>
      </c>
      <c r="Q682" s="157">
        <f t="shared" si="108"/>
        <v>28750733</v>
      </c>
      <c r="R682" s="64">
        <v>5459000</v>
      </c>
      <c r="S682" s="64"/>
      <c r="T682" s="64"/>
      <c r="U682" s="56">
        <v>5</v>
      </c>
      <c r="V682" s="60" t="s">
        <v>1171</v>
      </c>
      <c r="W682" s="57" t="str">
        <f ca="1">IF(AB682="","En elaboración",IF(AC682="Sin iniciar","Suscrito",IF(AK682="Suspendido",AK682,IF(ISNUMBER(AN682),"Liquidado",IF(ISNUMBER(J682),"Cedido",IF(AN682="No aplica","Terminado (no se liquida)",IF(AJ682="Terminación anticipada",AJ682,IF(AND(AJ682="Terminación anticipada",I682&lt;&gt;"Otro",AN682=""),"Terminado en proceso de liquidación",IF(AND(TODAY()&gt;AH682,I682="Otro",AN682=""),"Terminado en proceso de liquidación",IF(AND(TODAY()&gt;AH682,I682="Orden de compra"),"Terminado (Orden de compra)",IF(TODAY()&gt;AH682,"Terminado (no se liquida)",IF(TODAY()&lt;=AH682,"En ejecución","En elaboración"))))))))))))</f>
        <v>Terminado (no se liquida)</v>
      </c>
      <c r="X682" s="57" t="s">
        <v>7345</v>
      </c>
      <c r="Y682" s="57" t="s">
        <v>7164</v>
      </c>
      <c r="Z682" s="57" t="s">
        <v>7346</v>
      </c>
      <c r="AA682" s="57" t="s">
        <v>6166</v>
      </c>
      <c r="AB682" s="61">
        <v>45557</v>
      </c>
      <c r="AC682" s="61">
        <v>45573</v>
      </c>
      <c r="AD682" s="61">
        <v>45657</v>
      </c>
      <c r="AE682" s="61" t="str">
        <f t="shared" si="105"/>
        <v>2 meses 24 días.</v>
      </c>
      <c r="AF682" s="61">
        <v>45731</v>
      </c>
      <c r="AG682" s="61" t="str">
        <f t="shared" si="104"/>
        <v>2 meses 12 días.</v>
      </c>
      <c r="AH682" s="61">
        <v>45731</v>
      </c>
      <c r="AI682" s="61" t="str">
        <f t="shared" si="103"/>
        <v>5 meses 8 días.</v>
      </c>
      <c r="AJ682" s="61" t="str">
        <f t="shared" si="106"/>
        <v>Término Ok</v>
      </c>
      <c r="AK682" s="57"/>
      <c r="AL682" s="57"/>
      <c r="AM682" s="56"/>
      <c r="AN682" s="61"/>
    </row>
    <row r="683" spans="1:40">
      <c r="A683" s="56">
        <v>2024</v>
      </c>
      <c r="B683" s="56" t="str">
        <f t="shared" si="107"/>
        <v>649-2024</v>
      </c>
      <c r="C683" s="56">
        <v>116722</v>
      </c>
      <c r="D683" s="56" t="s">
        <v>57</v>
      </c>
      <c r="E683" s="57" t="s">
        <v>7347</v>
      </c>
      <c r="F683" s="57" t="s">
        <v>7348</v>
      </c>
      <c r="G683" s="63" t="s">
        <v>5602</v>
      </c>
      <c r="H683" s="57" t="s">
        <v>1168</v>
      </c>
      <c r="I683" s="57" t="s">
        <v>1169</v>
      </c>
      <c r="J683" s="61"/>
      <c r="K683" s="61"/>
      <c r="L683" s="67" t="s">
        <v>7349</v>
      </c>
      <c r="M683" s="56">
        <v>1978</v>
      </c>
      <c r="N683" s="157">
        <v>29792000</v>
      </c>
      <c r="O683" s="64">
        <v>11916800</v>
      </c>
      <c r="P683" s="64">
        <v>0</v>
      </c>
      <c r="Q683" s="157">
        <f t="shared" si="108"/>
        <v>41708800</v>
      </c>
      <c r="R683" s="64">
        <v>7448000</v>
      </c>
      <c r="S683" s="64"/>
      <c r="T683" s="64"/>
      <c r="U683" s="56">
        <v>1</v>
      </c>
      <c r="V683" s="60" t="s">
        <v>1171</v>
      </c>
      <c r="W683" s="57" t="str">
        <f ca="1">IF(AB683="","En elaboración",IF(AC683="Sin iniciar","Suscrito",IF(AK683="Suspendido",AK683,IF(ISNUMBER(AN683),"Liquidado",IF(ISNUMBER(J683),"Cedido",IF(AN683="No aplica","Terminado (no se liquida)",IF(AJ683="Terminación anticipada",AJ683,IF(AND(AJ683="Terminación anticipada",I683&lt;&gt;"Otro",AN683=""),"Terminado en proceso de liquidación",IF(AND(TODAY()&gt;AH683,I683="Otro",AN683=""),"Terminado en proceso de liquidación",IF(AND(TODAY()&gt;AH683,I683="Orden de compra"),"Terminado (Orden de compra)",IF(TODAY()&gt;AH683,"Terminado (no se liquida)",IF(TODAY()&lt;=AH683,"En ejecución","En elaboración"))))))))))))</f>
        <v>Terminado (no se liquida)</v>
      </c>
      <c r="X683" s="57" t="s">
        <v>7350</v>
      </c>
      <c r="Y683" s="57" t="s">
        <v>1372</v>
      </c>
      <c r="Z683" s="77" t="s">
        <v>7351</v>
      </c>
      <c r="AA683" s="57" t="s">
        <v>6201</v>
      </c>
      <c r="AB683" s="61">
        <v>45559</v>
      </c>
      <c r="AC683" s="61">
        <v>45561</v>
      </c>
      <c r="AD683" s="61">
        <v>45657</v>
      </c>
      <c r="AE683" s="61" t="str">
        <f t="shared" si="105"/>
        <v>3 meses 6 días.</v>
      </c>
      <c r="AF683" s="61">
        <v>45729</v>
      </c>
      <c r="AG683" s="61" t="str">
        <f t="shared" si="104"/>
        <v>2 meses 10 días.</v>
      </c>
      <c r="AH683" s="61">
        <v>45729</v>
      </c>
      <c r="AI683" s="61" t="str">
        <f t="shared" si="103"/>
        <v>5 meses 16 días.</v>
      </c>
      <c r="AJ683" s="61" t="str">
        <f t="shared" si="106"/>
        <v>Término Ok</v>
      </c>
      <c r="AK683" s="57"/>
      <c r="AL683" s="57"/>
      <c r="AM683" s="56"/>
      <c r="AN683" s="61"/>
    </row>
    <row r="684" spans="1:40">
      <c r="A684" s="56">
        <v>2024</v>
      </c>
      <c r="B684" s="56" t="str">
        <f t="shared" si="107"/>
        <v>650-2024</v>
      </c>
      <c r="C684" s="56">
        <v>114927</v>
      </c>
      <c r="D684" s="56" t="s">
        <v>57</v>
      </c>
      <c r="E684" s="57" t="s">
        <v>7352</v>
      </c>
      <c r="F684" s="57" t="s">
        <v>7353</v>
      </c>
      <c r="G684" s="63" t="s">
        <v>5602</v>
      </c>
      <c r="H684" s="57" t="s">
        <v>1168</v>
      </c>
      <c r="I684" s="57" t="s">
        <v>1169</v>
      </c>
      <c r="J684" s="61"/>
      <c r="K684" s="61"/>
      <c r="L684" s="67" t="s">
        <v>7354</v>
      </c>
      <c r="M684" s="56">
        <v>1979</v>
      </c>
      <c r="N684" s="157">
        <v>21836000</v>
      </c>
      <c r="O684" s="64">
        <v>8734400</v>
      </c>
      <c r="P684" s="64">
        <v>0</v>
      </c>
      <c r="Q684" s="157">
        <f t="shared" si="108"/>
        <v>30570400</v>
      </c>
      <c r="R684" s="64">
        <v>5459000</v>
      </c>
      <c r="S684" s="64"/>
      <c r="T684" s="64"/>
      <c r="U684" s="56">
        <v>1</v>
      </c>
      <c r="V684" s="60" t="s">
        <v>1171</v>
      </c>
      <c r="W684" s="57" t="str">
        <f ca="1">IF(AB684="","En elaboración",IF(AC684="Sin iniciar","Suscrito",IF(AK684="Suspendido",AK684,IF(ISNUMBER(AN684),"Liquidado",IF(ISNUMBER(J684),"Cedido",IF(AN684="No aplica","Terminado (no se liquida)",IF(AJ684="Terminación anticipada",AJ684,IF(AND(AJ684="Terminación anticipada",I684&lt;&gt;"Otro",AN684=""),"Terminado en proceso de liquidación",IF(AND(TODAY()&gt;AH684,I684="Otro",AN684=""),"Terminado en proceso de liquidación",IF(AND(TODAY()&gt;AH684,I684="Orden de compra"),"Terminado (Orden de compra)",IF(TODAY()&gt;AH684,"Terminado (no se liquida)",IF(TODAY()&lt;=AH684,"En ejecución","En elaboración"))))))))))))</f>
        <v>Terminado (no se liquida)</v>
      </c>
      <c r="X684" s="57" t="s">
        <v>7355</v>
      </c>
      <c r="Y684" s="57" t="s">
        <v>5252</v>
      </c>
      <c r="Z684" s="77" t="s">
        <v>7356</v>
      </c>
      <c r="AA684" s="57" t="s">
        <v>5666</v>
      </c>
      <c r="AB684" s="61">
        <v>45558</v>
      </c>
      <c r="AC684" s="61">
        <v>45561</v>
      </c>
      <c r="AD684" s="61">
        <v>45657</v>
      </c>
      <c r="AE684" s="61" t="str">
        <f t="shared" si="105"/>
        <v>3 meses 6 días.</v>
      </c>
      <c r="AF684" s="61">
        <v>45731</v>
      </c>
      <c r="AG684" s="61" t="str">
        <f t="shared" si="104"/>
        <v>2 meses 12 días.</v>
      </c>
      <c r="AH684" s="61">
        <v>45731</v>
      </c>
      <c r="AI684" s="61" t="str">
        <f t="shared" si="103"/>
        <v>5 meses 18 días.</v>
      </c>
      <c r="AJ684" s="61" t="str">
        <f t="shared" si="106"/>
        <v>Término Ok</v>
      </c>
      <c r="AK684" s="57"/>
      <c r="AL684" s="57"/>
      <c r="AM684" s="56"/>
      <c r="AN684" s="61"/>
    </row>
    <row r="685" spans="1:40">
      <c r="A685" s="56">
        <v>2024</v>
      </c>
      <c r="B685" s="56" t="str">
        <f t="shared" si="107"/>
        <v>651-2024</v>
      </c>
      <c r="C685" s="56">
        <v>115303</v>
      </c>
      <c r="D685" s="56" t="s">
        <v>57</v>
      </c>
      <c r="E685" s="57" t="s">
        <v>7357</v>
      </c>
      <c r="F685" s="57" t="s">
        <v>7358</v>
      </c>
      <c r="G685" s="63" t="s">
        <v>5602</v>
      </c>
      <c r="H685" s="57" t="s">
        <v>1168</v>
      </c>
      <c r="I685" s="57" t="s">
        <v>1211</v>
      </c>
      <c r="J685" s="61"/>
      <c r="K685" s="61"/>
      <c r="L685" s="67" t="s">
        <v>7359</v>
      </c>
      <c r="M685" s="56">
        <v>1978</v>
      </c>
      <c r="N685" s="157">
        <v>19052000</v>
      </c>
      <c r="O685" s="64">
        <v>4921767</v>
      </c>
      <c r="P685" s="64">
        <v>0</v>
      </c>
      <c r="Q685" s="157">
        <f t="shared" si="108"/>
        <v>23973767</v>
      </c>
      <c r="R685" s="64">
        <v>4763000</v>
      </c>
      <c r="S685" s="64"/>
      <c r="T685" s="64"/>
      <c r="U685" s="56">
        <v>1</v>
      </c>
      <c r="V685" s="60" t="s">
        <v>1171</v>
      </c>
      <c r="W685" s="57" t="str">
        <f ca="1">IF(AB685="","En elaboración",IF(AC685="Sin iniciar","Suscrito",IF(AK685="Suspendido",AK685,IF(ISNUMBER(AN685),"Liquidado",IF(ISNUMBER(J685),"Cedido",IF(AN685="No aplica","Terminado (no se liquida)",IF(AJ685="Terminación anticipada",AJ685,IF(AND(AJ685="Terminación anticipada",I685&lt;&gt;"Otro",AN685=""),"Terminado en proceso de liquidación",IF(AND(TODAY()&gt;AH685,I685="Otro",AN685=""),"Terminado en proceso de liquidación",IF(AND(TODAY()&gt;AH685,I685="Orden de compra"),"Terminado (Orden de compra)",IF(TODAY()&gt;AH685,"Terminado (no se liquida)",IF(TODAY()&lt;=AH685,"En ejecución","En elaboración"))))))))))))</f>
        <v>Terminado (no se liquida)</v>
      </c>
      <c r="X685" s="57" t="s">
        <v>7360</v>
      </c>
      <c r="Y685" s="57" t="s">
        <v>5232</v>
      </c>
      <c r="Z685" s="57" t="s">
        <v>7361</v>
      </c>
      <c r="AA685" s="57" t="s">
        <v>7362</v>
      </c>
      <c r="AB685" s="61">
        <v>45561</v>
      </c>
      <c r="AC685" s="61">
        <v>45565</v>
      </c>
      <c r="AD685" s="61">
        <v>45657</v>
      </c>
      <c r="AE685" s="61" t="str">
        <f t="shared" si="105"/>
        <v>3 meses 2 días.</v>
      </c>
      <c r="AF685" s="61">
        <v>45717</v>
      </c>
      <c r="AG685" s="61" t="str">
        <f t="shared" si="104"/>
        <v>2 meses -2 días.</v>
      </c>
      <c r="AH685" s="61">
        <v>45717</v>
      </c>
      <c r="AI685" s="61" t="str">
        <f t="shared" si="103"/>
        <v xml:space="preserve">5 meses </v>
      </c>
      <c r="AJ685" s="61" t="str">
        <f t="shared" si="106"/>
        <v>Término Ok</v>
      </c>
      <c r="AK685" s="57"/>
      <c r="AL685" s="57"/>
      <c r="AM685" s="56"/>
      <c r="AN685" s="61"/>
    </row>
    <row r="686" spans="1:40">
      <c r="A686" s="56">
        <v>2024</v>
      </c>
      <c r="B686" s="56" t="str">
        <f t="shared" si="107"/>
        <v>652-2024</v>
      </c>
      <c r="C686" s="56">
        <v>115303</v>
      </c>
      <c r="D686" s="56" t="s">
        <v>57</v>
      </c>
      <c r="E686" s="57" t="s">
        <v>7363</v>
      </c>
      <c r="F686" s="57" t="s">
        <v>7364</v>
      </c>
      <c r="G686" s="63" t="s">
        <v>5602</v>
      </c>
      <c r="H686" s="57" t="s">
        <v>1168</v>
      </c>
      <c r="I686" s="57" t="s">
        <v>1211</v>
      </c>
      <c r="J686" s="61"/>
      <c r="K686" s="61"/>
      <c r="L686" s="67" t="s">
        <v>7365</v>
      </c>
      <c r="M686" s="56">
        <v>1978</v>
      </c>
      <c r="N686" s="157">
        <v>19052000</v>
      </c>
      <c r="O686" s="64">
        <v>4921767</v>
      </c>
      <c r="P686" s="64">
        <v>0</v>
      </c>
      <c r="Q686" s="157">
        <f t="shared" si="108"/>
        <v>23973767</v>
      </c>
      <c r="R686" s="64">
        <v>4763000</v>
      </c>
      <c r="S686" s="64"/>
      <c r="T686" s="64"/>
      <c r="U686" s="56">
        <v>1</v>
      </c>
      <c r="V686" s="60" t="s">
        <v>1171</v>
      </c>
      <c r="W686" s="57" t="str">
        <f ca="1">IF(AB686="","En elaboración",IF(AC686="Sin iniciar","Suscrito",IF(AK686="Suspendido",AK686,IF(ISNUMBER(AN686),"Liquidado",IF(ISNUMBER(J686),"Cedido",IF(AN686="No aplica","Terminado (no se liquida)",IF(AJ686="Terminación anticipada",AJ686,IF(AND(AJ686="Terminación anticipada",I686&lt;&gt;"Otro",AN686=""),"Terminado en proceso de liquidación",IF(AND(TODAY()&gt;AH686,I686="Otro",AN686=""),"Terminado en proceso de liquidación",IF(AND(TODAY()&gt;AH686,I686="Orden de compra"),"Terminado (Orden de compra)",IF(TODAY()&gt;AH686,"Terminado (no se liquida)",IF(TODAY()&lt;=AH686,"En ejecución","En elaboración"))))))))))))</f>
        <v>Terminado (no se liquida)</v>
      </c>
      <c r="X686" s="57" t="s">
        <v>7366</v>
      </c>
      <c r="Y686" s="57" t="s">
        <v>5232</v>
      </c>
      <c r="Z686" s="77" t="s">
        <v>7367</v>
      </c>
      <c r="AA686" s="57" t="s">
        <v>7362</v>
      </c>
      <c r="AB686" s="61">
        <v>45561</v>
      </c>
      <c r="AC686" s="61">
        <v>45565</v>
      </c>
      <c r="AD686" s="61">
        <v>45657</v>
      </c>
      <c r="AE686" s="61" t="str">
        <f t="shared" si="105"/>
        <v>3 meses 2 días.</v>
      </c>
      <c r="AF686" s="61">
        <v>45717</v>
      </c>
      <c r="AG686" s="61" t="str">
        <f t="shared" si="104"/>
        <v>2 meses -2 días.</v>
      </c>
      <c r="AH686" s="61">
        <v>45717</v>
      </c>
      <c r="AI686" s="61" t="str">
        <f t="shared" si="103"/>
        <v xml:space="preserve">5 meses </v>
      </c>
      <c r="AJ686" s="61" t="str">
        <f t="shared" si="106"/>
        <v>Término Ok</v>
      </c>
      <c r="AK686" s="57"/>
      <c r="AL686" s="57"/>
      <c r="AM686" s="56"/>
      <c r="AN686" s="61"/>
    </row>
    <row r="687" spans="1:40">
      <c r="A687" s="56">
        <v>2024</v>
      </c>
      <c r="B687" s="56" t="str">
        <f t="shared" si="107"/>
        <v>653-2024</v>
      </c>
      <c r="C687" s="127">
        <v>116637</v>
      </c>
      <c r="D687" s="56" t="s">
        <v>57</v>
      </c>
      <c r="E687" s="57" t="s">
        <v>7368</v>
      </c>
      <c r="F687" s="57" t="s">
        <v>7369</v>
      </c>
      <c r="G687" s="63" t="s">
        <v>5602</v>
      </c>
      <c r="H687" s="57" t="s">
        <v>1168</v>
      </c>
      <c r="I687" s="57" t="s">
        <v>1169</v>
      </c>
      <c r="J687" s="61"/>
      <c r="K687" s="61"/>
      <c r="L687" s="67" t="s">
        <v>3716</v>
      </c>
      <c r="M687" s="56">
        <v>1978</v>
      </c>
      <c r="N687" s="157">
        <v>22344000</v>
      </c>
      <c r="O687" s="64">
        <v>11172000</v>
      </c>
      <c r="P687" s="64">
        <v>0</v>
      </c>
      <c r="Q687" s="157">
        <f t="shared" si="108"/>
        <v>33516000</v>
      </c>
      <c r="R687" s="64">
        <v>7448000</v>
      </c>
      <c r="S687" s="64"/>
      <c r="T687" s="64"/>
      <c r="U687" s="56">
        <v>1</v>
      </c>
      <c r="V687" s="60" t="s">
        <v>1171</v>
      </c>
      <c r="W687" s="57" t="str">
        <f ca="1">IF(AB687="","En elaboración",IF(AC687="Sin iniciar","Suscrito",IF(AK687="Suspendido",AK687,IF(ISNUMBER(AN687),"Liquidado",IF(ISNUMBER(J687),"Cedido",IF(AN687="No aplica","Terminado (no se liquida)",IF(AJ687="Terminación anticipada",AJ687,IF(AND(AJ687="Terminación anticipada",I687&lt;&gt;"Otro",AN687=""),"Terminado en proceso de liquidación",IF(AND(TODAY()&gt;AH687,I687="Otro",AN687=""),"Terminado en proceso de liquidación",IF(AND(TODAY()&gt;AH687,I687="Orden de compra"),"Terminado (Orden de compra)",IF(TODAY()&gt;AH687,"Terminado (no se liquida)",IF(TODAY()&lt;=AH687,"En ejecución","En elaboración"))))))))))))</f>
        <v>Terminado (no se liquida)</v>
      </c>
      <c r="X687" s="57" t="s">
        <v>7370</v>
      </c>
      <c r="Y687" s="57" t="s">
        <v>5227</v>
      </c>
      <c r="Z687" s="77" t="s">
        <v>7371</v>
      </c>
      <c r="AA687" s="57" t="s">
        <v>7372</v>
      </c>
      <c r="AB687" s="61">
        <v>45561</v>
      </c>
      <c r="AC687" s="61">
        <v>45565</v>
      </c>
      <c r="AD687" s="61">
        <v>45655</v>
      </c>
      <c r="AE687" s="61" t="str">
        <f t="shared" si="105"/>
        <v xml:space="preserve">3 meses </v>
      </c>
      <c r="AF687" s="61">
        <v>45702</v>
      </c>
      <c r="AG687" s="61" t="str">
        <f t="shared" si="104"/>
        <v>1 meses 16 días.</v>
      </c>
      <c r="AH687" s="61">
        <v>45702</v>
      </c>
      <c r="AI687" s="61" t="str">
        <f t="shared" si="103"/>
        <v>4 meses 16 días.</v>
      </c>
      <c r="AJ687" s="61" t="str">
        <f t="shared" si="106"/>
        <v>Término Ok</v>
      </c>
      <c r="AK687" s="57"/>
      <c r="AL687" s="57"/>
      <c r="AM687" s="56"/>
      <c r="AN687" s="61"/>
    </row>
    <row r="688" spans="1:40">
      <c r="A688" s="56">
        <v>2024</v>
      </c>
      <c r="B688" s="56" t="str">
        <f t="shared" si="107"/>
        <v>654-2024</v>
      </c>
      <c r="C688" s="56">
        <v>116449</v>
      </c>
      <c r="D688" s="56" t="s">
        <v>57</v>
      </c>
      <c r="E688" s="57" t="s">
        <v>7373</v>
      </c>
      <c r="F688" s="57" t="s">
        <v>7374</v>
      </c>
      <c r="G688" s="63" t="s">
        <v>5602</v>
      </c>
      <c r="H688" s="57" t="s">
        <v>1168</v>
      </c>
      <c r="I688" s="57" t="s">
        <v>1169</v>
      </c>
      <c r="J688" s="61"/>
      <c r="K688" s="61"/>
      <c r="L688" s="67" t="s">
        <v>7375</v>
      </c>
      <c r="M688" s="56">
        <v>1979</v>
      </c>
      <c r="N688" s="157">
        <v>29792000</v>
      </c>
      <c r="O688" s="64">
        <v>10923733</v>
      </c>
      <c r="P688" s="64">
        <v>0</v>
      </c>
      <c r="Q688" s="157">
        <f t="shared" si="108"/>
        <v>40715733</v>
      </c>
      <c r="R688" s="64">
        <v>7448000</v>
      </c>
      <c r="S688" s="64"/>
      <c r="T688" s="64"/>
      <c r="U688" s="56">
        <v>1</v>
      </c>
      <c r="V688" s="60" t="s">
        <v>1171</v>
      </c>
      <c r="W688" s="57" t="str">
        <f ca="1">IF(AB688="","En elaboración",IF(AC688="Sin iniciar","Suscrito",IF(AK688="Suspendido",AK688,IF(ISNUMBER(AN688),"Liquidado",IF(ISNUMBER(J688),"Cedido",IF(AN688="No aplica","Terminado (no se liquida)",IF(AJ688="Terminación anticipada",AJ688,IF(AND(AJ688="Terminación anticipada",I688&lt;&gt;"Otro",AN688=""),"Terminado en proceso de liquidación",IF(AND(TODAY()&gt;AH688,I688="Otro",AN688=""),"Terminado en proceso de liquidación",IF(AND(TODAY()&gt;AH688,I688="Orden de compra"),"Terminado (Orden de compra)",IF(TODAY()&gt;AH688,"Terminado (no se liquida)",IF(TODAY()&lt;=AH688,"En ejecución","En elaboración"))))))))))))</f>
        <v>Terminado (no se liquida)</v>
      </c>
      <c r="X688" s="57" t="s">
        <v>7376</v>
      </c>
      <c r="Y688" s="57" t="s">
        <v>7377</v>
      </c>
      <c r="Z688" s="77" t="s">
        <v>7378</v>
      </c>
      <c r="AA688" s="57" t="s">
        <v>5666</v>
      </c>
      <c r="AB688" s="61">
        <v>45561</v>
      </c>
      <c r="AC688" s="61">
        <v>45565</v>
      </c>
      <c r="AD688" s="61">
        <v>45657</v>
      </c>
      <c r="AE688" s="61" t="str">
        <f t="shared" si="105"/>
        <v>3 meses 2 días.</v>
      </c>
      <c r="AF688" s="61">
        <v>45729</v>
      </c>
      <c r="AG688" s="61" t="str">
        <f t="shared" si="104"/>
        <v>2 meses 10 días.</v>
      </c>
      <c r="AH688" s="61">
        <v>45729</v>
      </c>
      <c r="AI688" s="61" t="str">
        <f t="shared" si="103"/>
        <v>5 meses 12 días.</v>
      </c>
      <c r="AJ688" s="61" t="str">
        <f t="shared" si="106"/>
        <v>Término Ok</v>
      </c>
      <c r="AK688" s="57"/>
      <c r="AL688" s="57"/>
      <c r="AM688" s="56"/>
      <c r="AN688" s="61"/>
    </row>
    <row r="689" spans="1:40">
      <c r="A689" s="56">
        <v>2024</v>
      </c>
      <c r="B689" s="56" t="str">
        <f t="shared" si="107"/>
        <v>655-2024</v>
      </c>
      <c r="C689" s="56">
        <v>117415</v>
      </c>
      <c r="D689" s="56" t="s">
        <v>57</v>
      </c>
      <c r="E689" s="57" t="s">
        <v>7379</v>
      </c>
      <c r="F689" s="57" t="s">
        <v>7380</v>
      </c>
      <c r="G689" s="63" t="s">
        <v>5602</v>
      </c>
      <c r="H689" s="57" t="s">
        <v>1168</v>
      </c>
      <c r="I689" s="57" t="s">
        <v>1211</v>
      </c>
      <c r="J689" s="61"/>
      <c r="K689" s="61"/>
      <c r="L689" s="67" t="s">
        <v>4469</v>
      </c>
      <c r="M689" s="56">
        <v>1978</v>
      </c>
      <c r="N689" s="157">
        <v>14289000</v>
      </c>
      <c r="O689" s="64">
        <v>7144500</v>
      </c>
      <c r="P689" s="64">
        <v>0</v>
      </c>
      <c r="Q689" s="157">
        <f t="shared" si="108"/>
        <v>21433500</v>
      </c>
      <c r="R689" s="64">
        <v>4763000</v>
      </c>
      <c r="S689" s="64"/>
      <c r="T689" s="64"/>
      <c r="U689" s="56">
        <v>1</v>
      </c>
      <c r="V689" s="60" t="s">
        <v>1171</v>
      </c>
      <c r="W689" s="57" t="str">
        <f ca="1">IF(AB689="","En elaboración",IF(AC689="Sin iniciar","Suscrito",IF(AK689="Suspendido",AK689,IF(ISNUMBER(AN689),"Liquidado",IF(ISNUMBER(J689),"Cedido",IF(AN689="No aplica","Terminado (no se liquida)",IF(AJ689="Terminación anticipada",AJ689,IF(AND(AJ689="Terminación anticipada",I689&lt;&gt;"Otro",AN689=""),"Terminado en proceso de liquidación",IF(AND(TODAY()&gt;AH689,I689="Otro",AN689=""),"Terminado en proceso de liquidación",IF(AND(TODAY()&gt;AH689,I689="Orden de compra"),"Terminado (Orden de compra)",IF(TODAY()&gt;AH689,"Terminado (no se liquida)",IF(TODAY()&lt;=AH689,"En ejecución","En elaboración"))))))))))))</f>
        <v>Terminado (no se liquida)</v>
      </c>
      <c r="X689" s="57" t="s">
        <v>7381</v>
      </c>
      <c r="Y689" s="57" t="s">
        <v>5248</v>
      </c>
      <c r="Z689" s="77" t="s">
        <v>7382</v>
      </c>
      <c r="AA689" s="57" t="s">
        <v>5704</v>
      </c>
      <c r="AB689" s="61">
        <v>45561</v>
      </c>
      <c r="AC689" s="61">
        <v>45565</v>
      </c>
      <c r="AD689" s="61">
        <v>45655</v>
      </c>
      <c r="AE689" s="61" t="str">
        <f t="shared" si="105"/>
        <v xml:space="preserve">3 meses </v>
      </c>
      <c r="AF689" s="61">
        <v>45702</v>
      </c>
      <c r="AG689" s="61" t="str">
        <f t="shared" si="104"/>
        <v>1 meses 16 días.</v>
      </c>
      <c r="AH689" s="61">
        <v>45702</v>
      </c>
      <c r="AI689" s="61" t="str">
        <f t="shared" si="103"/>
        <v>4 meses 16 días.</v>
      </c>
      <c r="AJ689" s="61" t="str">
        <f t="shared" si="106"/>
        <v>Término Ok</v>
      </c>
      <c r="AK689" s="57"/>
      <c r="AL689" s="57"/>
      <c r="AM689" s="56"/>
      <c r="AN689" s="61"/>
    </row>
    <row r="690" spans="1:40">
      <c r="A690" s="56">
        <v>2024</v>
      </c>
      <c r="B690" s="56" t="str">
        <f t="shared" si="107"/>
        <v>656-2024</v>
      </c>
      <c r="C690" s="56">
        <v>116153</v>
      </c>
      <c r="D690" s="56" t="s">
        <v>57</v>
      </c>
      <c r="E690" s="57" t="s">
        <v>7383</v>
      </c>
      <c r="F690" s="57" t="s">
        <v>7384</v>
      </c>
      <c r="G690" s="63" t="s">
        <v>5602</v>
      </c>
      <c r="H690" s="57" t="s">
        <v>1168</v>
      </c>
      <c r="I690" s="57" t="s">
        <v>1211</v>
      </c>
      <c r="J690" s="61">
        <v>45672</v>
      </c>
      <c r="K690" s="119" t="s">
        <v>7385</v>
      </c>
      <c r="L690" s="67" t="s">
        <v>7386</v>
      </c>
      <c r="M690" s="56">
        <v>1978</v>
      </c>
      <c r="N690" s="157">
        <v>15281000</v>
      </c>
      <c r="O690" s="64">
        <v>6694533</v>
      </c>
      <c r="P690" s="64">
        <v>0</v>
      </c>
      <c r="Q690" s="157">
        <f t="shared" si="108"/>
        <v>21975533</v>
      </c>
      <c r="R690" s="64">
        <v>4366000</v>
      </c>
      <c r="S690" s="64"/>
      <c r="T690" s="64"/>
      <c r="U690" s="56">
        <v>1</v>
      </c>
      <c r="V690" s="60" t="s">
        <v>1171</v>
      </c>
      <c r="W690" s="57" t="str">
        <f ca="1">IF(AB690="","En elaboración",IF(AC690="Sin iniciar","Suscrito",IF(AK690="Suspendido",AK690,IF(ISNUMBER(AN690),"Liquidado",IF(ISNUMBER(J690),"Cedido",IF(AN690="No aplica","Terminado (no se liquida)",IF(AJ690="Terminación anticipada",AJ690,IF(AND(AJ690="Terminación anticipada",I690&lt;&gt;"Otro",AN690=""),"Terminado en proceso de liquidación",IF(AND(TODAY()&gt;AH690,I690="Otro",AN690=""),"Terminado en proceso de liquidación",IF(AND(TODAY()&gt;AH690,I690="Orden de compra"),"Terminado (Orden de compra)",IF(TODAY()&gt;AH690,"Terminado (no se liquida)",IF(TODAY()&lt;=AH690,"En ejecución","En elaboración"))))))))))))</f>
        <v>Cedido</v>
      </c>
      <c r="X690" s="57" t="s">
        <v>7387</v>
      </c>
      <c r="Y690" s="57" t="s">
        <v>7388</v>
      </c>
      <c r="Z690" s="57" t="s">
        <v>7389</v>
      </c>
      <c r="AA690" s="57" t="s">
        <v>5659</v>
      </c>
      <c r="AB690" s="61">
        <v>45562</v>
      </c>
      <c r="AC690" s="61">
        <v>45565</v>
      </c>
      <c r="AD690" s="61">
        <v>45671</v>
      </c>
      <c r="AE690" s="61" t="str">
        <f t="shared" si="105"/>
        <v>3 meses 16 días.</v>
      </c>
      <c r="AF690" s="61">
        <v>45716</v>
      </c>
      <c r="AG690" s="61" t="str">
        <f t="shared" si="104"/>
        <v>1 meses 14 días.</v>
      </c>
      <c r="AH690" s="61">
        <v>45716</v>
      </c>
      <c r="AI690" s="61" t="str">
        <f t="shared" si="103"/>
        <v>5 meses -1 días.</v>
      </c>
      <c r="AJ690" s="61" t="str">
        <f t="shared" si="106"/>
        <v>Término Ok</v>
      </c>
      <c r="AK690" s="57"/>
      <c r="AL690" s="57"/>
      <c r="AM690" s="56"/>
      <c r="AN690" s="61"/>
    </row>
    <row r="691" spans="1:40">
      <c r="A691" s="56">
        <v>2024</v>
      </c>
      <c r="B691" s="56" t="s">
        <v>7390</v>
      </c>
      <c r="C691" s="56">
        <v>116153</v>
      </c>
      <c r="D691" s="56" t="s">
        <v>57</v>
      </c>
      <c r="E691" s="57" t="s">
        <v>7383</v>
      </c>
      <c r="F691" s="57" t="s">
        <v>7384</v>
      </c>
      <c r="G691" s="63" t="s">
        <v>5602</v>
      </c>
      <c r="H691" s="57" t="s">
        <v>1168</v>
      </c>
      <c r="I691" s="57" t="s">
        <v>1211</v>
      </c>
      <c r="J691" s="61"/>
      <c r="K691" s="119"/>
      <c r="L691" s="67" t="s">
        <v>7391</v>
      </c>
      <c r="M691" s="56">
        <v>1978</v>
      </c>
      <c r="N691" s="157">
        <v>15281000</v>
      </c>
      <c r="O691" s="64">
        <v>6694533</v>
      </c>
      <c r="P691" s="64">
        <v>0</v>
      </c>
      <c r="Q691" s="157">
        <f t="shared" si="108"/>
        <v>21975533</v>
      </c>
      <c r="R691" s="64">
        <v>4366000</v>
      </c>
      <c r="S691" s="64"/>
      <c r="T691" s="64"/>
      <c r="U691" s="56">
        <v>1</v>
      </c>
      <c r="V691" s="60" t="s">
        <v>1171</v>
      </c>
      <c r="W691" s="57" t="str">
        <f ca="1">IF(AB691="","En elaboración",IF(AC691="Sin iniciar","Suscrito",IF(AK691="Suspendido",AK691,IF(ISNUMBER(AN691),"Liquidado",IF(ISNUMBER(J691),"Cedido",IF(AN691="No aplica","Terminado (no se liquida)",IF(AJ691="Terminación anticipada",AJ691,IF(AND(AJ691="Terminación anticipada",I691&lt;&gt;"Otro",AN691=""),"Terminado en proceso de liquidación",IF(AND(TODAY()&gt;AH691,I691="Otro",AN691=""),"Terminado en proceso de liquidación",IF(AND(TODAY()&gt;AH691,I691="Orden de compra"),"Terminado (Orden de compra)",IF(TODAY()&gt;AH691,"Terminado (no se liquida)",IF(TODAY()&lt;=AH691,"En ejecución","En elaboración"))))))))))))</f>
        <v>Terminado (no se liquida)</v>
      </c>
      <c r="X691" s="57" t="s">
        <v>7392</v>
      </c>
      <c r="Y691" s="57" t="s">
        <v>7388</v>
      </c>
      <c r="Z691" s="57" t="s">
        <v>7389</v>
      </c>
      <c r="AA691" s="57" t="s">
        <v>5659</v>
      </c>
      <c r="AB691" s="61">
        <v>45562</v>
      </c>
      <c r="AC691" s="61">
        <v>45672</v>
      </c>
      <c r="AD691" s="61">
        <v>45657</v>
      </c>
      <c r="AE691" s="61" t="e">
        <f t="shared" si="105"/>
        <v>#NUM!</v>
      </c>
      <c r="AF691" s="61">
        <v>45716</v>
      </c>
      <c r="AG691" s="61" t="str">
        <f t="shared" si="104"/>
        <v>1 meses 28 días.</v>
      </c>
      <c r="AH691" s="61">
        <v>45716</v>
      </c>
      <c r="AI691" s="61" t="str">
        <f t="shared" si="103"/>
        <v>1 meses 14 días.</v>
      </c>
      <c r="AJ691" s="61" t="str">
        <f t="shared" si="106"/>
        <v>Término Ok</v>
      </c>
      <c r="AK691" s="57"/>
      <c r="AL691" s="57"/>
      <c r="AM691" s="56"/>
      <c r="AN691" s="61"/>
    </row>
    <row r="692" spans="1:40">
      <c r="A692" s="56">
        <v>2024</v>
      </c>
      <c r="B692" s="56" t="str">
        <f>LEFT(E692,8)</f>
        <v>657-2024</v>
      </c>
      <c r="C692" s="56">
        <v>115246</v>
      </c>
      <c r="D692" s="56" t="s">
        <v>57</v>
      </c>
      <c r="E692" s="57" t="s">
        <v>7393</v>
      </c>
      <c r="F692" s="57" t="s">
        <v>7394</v>
      </c>
      <c r="G692" s="63" t="s">
        <v>5602</v>
      </c>
      <c r="H692" s="57" t="s">
        <v>1168</v>
      </c>
      <c r="I692" s="57" t="s">
        <v>1169</v>
      </c>
      <c r="J692" s="61"/>
      <c r="K692" s="61"/>
      <c r="L692" s="67" t="s">
        <v>7395</v>
      </c>
      <c r="M692" s="56">
        <v>1979</v>
      </c>
      <c r="N692" s="157">
        <v>29792000</v>
      </c>
      <c r="O692" s="64">
        <v>11172000</v>
      </c>
      <c r="P692" s="64">
        <v>0</v>
      </c>
      <c r="Q692" s="157">
        <f t="shared" si="108"/>
        <v>40964000</v>
      </c>
      <c r="R692" s="64">
        <v>7448000</v>
      </c>
      <c r="S692" s="64"/>
      <c r="T692" s="64"/>
      <c r="U692" s="56">
        <v>5</v>
      </c>
      <c r="V692" s="60" t="s">
        <v>1171</v>
      </c>
      <c r="W692" s="57" t="str">
        <f ca="1">IF(AB692="","En elaboración",IF(AC692="Sin iniciar","Suscrito",IF(AK692="Suspendido",AK692,IF(ISNUMBER(AN692),"Liquidado",IF(ISNUMBER(J692),"Cedido",IF(AN692="No aplica","Terminado (no se liquida)",IF(AJ692="Terminación anticipada",AJ692,IF(AND(AJ692="Terminación anticipada",I692&lt;&gt;"Otro",AN692=""),"Terminado en proceso de liquidación",IF(AND(TODAY()&gt;AH692,I692="Otro",AN692=""),"Terminado en proceso de liquidación",IF(AND(TODAY()&gt;AH692,I692="Orden de compra"),"Terminado (Orden de compra)",IF(TODAY()&gt;AH692,"Terminado (no se liquida)",IF(TODAY()&lt;=AH692,"En ejecución","En elaboración"))))))))))))</f>
        <v>Terminado (no se liquida)</v>
      </c>
      <c r="X692" s="57" t="s">
        <v>7396</v>
      </c>
      <c r="Y692" s="104" t="s">
        <v>7397</v>
      </c>
      <c r="Z692" s="57" t="s">
        <v>7398</v>
      </c>
      <c r="AA692" s="57" t="s">
        <v>5666</v>
      </c>
      <c r="AB692" s="61">
        <v>45561</v>
      </c>
      <c r="AC692" s="61">
        <v>45565</v>
      </c>
      <c r="AD692" s="61">
        <v>45657</v>
      </c>
      <c r="AE692" s="61" t="str">
        <f t="shared" si="105"/>
        <v>3 meses 2 días.</v>
      </c>
      <c r="AF692" s="61">
        <v>45731</v>
      </c>
      <c r="AG692" s="61" t="str">
        <f t="shared" si="104"/>
        <v>2 meses 12 días.</v>
      </c>
      <c r="AH692" s="61">
        <v>45731</v>
      </c>
      <c r="AI692" s="61" t="str">
        <f t="shared" si="103"/>
        <v>5 meses 14 días.</v>
      </c>
      <c r="AJ692" s="61" t="str">
        <f t="shared" si="106"/>
        <v>Término Ok</v>
      </c>
      <c r="AK692" s="57"/>
      <c r="AL692" s="57"/>
      <c r="AM692" s="56"/>
      <c r="AN692" s="61"/>
    </row>
    <row r="693" spans="1:40">
      <c r="A693" s="56">
        <v>2024</v>
      </c>
      <c r="B693" s="56" t="str">
        <f>LEFT(E693,8)</f>
        <v>658-2024</v>
      </c>
      <c r="C693" s="56">
        <v>115246</v>
      </c>
      <c r="D693" s="56" t="s">
        <v>57</v>
      </c>
      <c r="E693" s="57" t="s">
        <v>7399</v>
      </c>
      <c r="F693" s="57" t="s">
        <v>7400</v>
      </c>
      <c r="G693" s="63" t="s">
        <v>5602</v>
      </c>
      <c r="H693" s="57" t="s">
        <v>1168</v>
      </c>
      <c r="I693" s="57" t="s">
        <v>1169</v>
      </c>
      <c r="J693" s="61">
        <v>45630</v>
      </c>
      <c r="K693" s="119" t="s">
        <v>7401</v>
      </c>
      <c r="L693" s="67" t="s">
        <v>7402</v>
      </c>
      <c r="M693" s="56">
        <v>1979</v>
      </c>
      <c r="N693" s="157">
        <v>29792000</v>
      </c>
      <c r="O693" s="64">
        <v>0</v>
      </c>
      <c r="P693" s="64">
        <v>0</v>
      </c>
      <c r="Q693" s="157">
        <f t="shared" si="108"/>
        <v>29792000</v>
      </c>
      <c r="R693" s="64">
        <v>7448000</v>
      </c>
      <c r="S693" s="64"/>
      <c r="T693" s="64"/>
      <c r="U693" s="56">
        <v>5</v>
      </c>
      <c r="V693" s="60" t="s">
        <v>1171</v>
      </c>
      <c r="W693" s="57" t="str">
        <f ca="1">IF(AB693="","En elaboración",IF(AC693="Sin iniciar","Suscrito",IF(AK693="Suspendido",AK693,IF(ISNUMBER(AN693),"Liquidado",IF(ISNUMBER(J693),"Cedido",IF(AN693="No aplica","Terminado (no se liquida)",IF(AJ693="Terminación anticipada",AJ693,IF(AND(AJ693="Terminación anticipada",I693&lt;&gt;"Otro",AN693=""),"Terminado en proceso de liquidación",IF(AND(TODAY()&gt;AH693,I693="Otro",AN693=""),"Terminado en proceso de liquidación",IF(AND(TODAY()&gt;AH693,I693="Orden de compra"),"Terminado (Orden de compra)",IF(TODAY()&gt;AH693,"Terminado (no se liquida)",IF(TODAY()&lt;=AH693,"En ejecución","En elaboración"))))))))))))</f>
        <v>Cedido</v>
      </c>
      <c r="X693" s="57" t="s">
        <v>7403</v>
      </c>
      <c r="Y693" s="57" t="s">
        <v>3095</v>
      </c>
      <c r="Z693" s="77" t="s">
        <v>7404</v>
      </c>
      <c r="AA693" s="57" t="s">
        <v>6166</v>
      </c>
      <c r="AB693" s="61">
        <v>45574</v>
      </c>
      <c r="AC693" s="61">
        <v>45583</v>
      </c>
      <c r="AD693" s="61">
        <v>45629</v>
      </c>
      <c r="AE693" s="61" t="str">
        <f t="shared" si="105"/>
        <v>1 meses 16 días.</v>
      </c>
      <c r="AF693" s="61">
        <v>45657</v>
      </c>
      <c r="AG693" s="61" t="str">
        <f t="shared" si="104"/>
        <v>28 días.</v>
      </c>
      <c r="AH693" s="61">
        <v>45657</v>
      </c>
      <c r="AI693" s="61" t="str">
        <f t="shared" si="103"/>
        <v>2 meses 14 días.</v>
      </c>
      <c r="AJ693" s="61" t="str">
        <f t="shared" si="106"/>
        <v>Término Ok</v>
      </c>
      <c r="AK693" s="57"/>
      <c r="AL693" s="57"/>
      <c r="AM693" s="56"/>
      <c r="AN693" s="61"/>
    </row>
    <row r="694" spans="1:40">
      <c r="A694" s="56">
        <v>2024</v>
      </c>
      <c r="B694" s="56" t="s">
        <v>7405</v>
      </c>
      <c r="C694" s="56">
        <v>115246</v>
      </c>
      <c r="D694" s="56" t="s">
        <v>57</v>
      </c>
      <c r="E694" s="57" t="s">
        <v>7399</v>
      </c>
      <c r="F694" s="57" t="s">
        <v>7400</v>
      </c>
      <c r="G694" s="63" t="s">
        <v>5602</v>
      </c>
      <c r="H694" s="57" t="s">
        <v>1168</v>
      </c>
      <c r="I694" s="57" t="s">
        <v>1169</v>
      </c>
      <c r="J694" s="61"/>
      <c r="K694" s="119"/>
      <c r="L694" s="67" t="s">
        <v>7406</v>
      </c>
      <c r="M694" s="56">
        <v>1979</v>
      </c>
      <c r="N694" s="157">
        <v>29792000</v>
      </c>
      <c r="O694" s="64">
        <v>0</v>
      </c>
      <c r="P694" s="64">
        <v>0</v>
      </c>
      <c r="Q694" s="157">
        <f t="shared" si="108"/>
        <v>29792000</v>
      </c>
      <c r="R694" s="64">
        <v>7448000</v>
      </c>
      <c r="S694" s="64"/>
      <c r="T694" s="64"/>
      <c r="U694" s="56">
        <v>5</v>
      </c>
      <c r="V694" s="60" t="s">
        <v>1171</v>
      </c>
      <c r="W694" s="57" t="str">
        <f ca="1">IF(AB694="","En elaboración",IF(AC694="Sin iniciar","Suscrito",IF(AK694="Suspendido",AK694,IF(ISNUMBER(AN694),"Liquidado",IF(ISNUMBER(J694),"Cedido",IF(AN694="No aplica","Terminado (no se liquida)",IF(AJ694="Terminación anticipada",AJ694,IF(AND(AJ694="Terminación anticipada",I694&lt;&gt;"Otro",AN694=""),"Terminado en proceso de liquidación",IF(AND(TODAY()&gt;AH694,I694="Otro",AN694=""),"Terminado en proceso de liquidación",IF(AND(TODAY()&gt;AH694,I694="Orden de compra"),"Terminado (Orden de compra)",IF(TODAY()&gt;AH694,"Terminado (no se liquida)",IF(TODAY()&lt;=AH694,"En ejecución","En elaboración"))))))))))))</f>
        <v>Terminado (no se liquida)</v>
      </c>
      <c r="X694" s="57"/>
      <c r="Y694" s="57" t="s">
        <v>3095</v>
      </c>
      <c r="Z694" s="77" t="s">
        <v>7404</v>
      </c>
      <c r="AA694" s="57" t="s">
        <v>6166</v>
      </c>
      <c r="AB694" s="61">
        <v>45574</v>
      </c>
      <c r="AC694" s="61">
        <v>45630</v>
      </c>
      <c r="AD694" s="61">
        <v>45657</v>
      </c>
      <c r="AE694" s="61" t="str">
        <f t="shared" si="105"/>
        <v>28 días.</v>
      </c>
      <c r="AF694" s="61">
        <v>45657</v>
      </c>
      <c r="AG694" s="61" t="str">
        <f t="shared" si="104"/>
        <v/>
      </c>
      <c r="AH694" s="61">
        <v>45657</v>
      </c>
      <c r="AI694" s="61" t="str">
        <f t="shared" si="103"/>
        <v>28 días.</v>
      </c>
      <c r="AJ694" s="61" t="str">
        <f t="shared" si="106"/>
        <v>Término Ok</v>
      </c>
      <c r="AK694" s="57"/>
      <c r="AL694" s="57"/>
      <c r="AM694" s="56"/>
      <c r="AN694" s="61"/>
    </row>
    <row r="695" spans="1:40">
      <c r="A695" s="56">
        <v>2024</v>
      </c>
      <c r="B695" s="56" t="str">
        <f t="shared" ref="B695:B741" si="109">LEFT(E695,8)</f>
        <v>659-2024</v>
      </c>
      <c r="C695" s="56">
        <v>115248</v>
      </c>
      <c r="D695" s="56" t="s">
        <v>57</v>
      </c>
      <c r="E695" s="57" t="s">
        <v>7407</v>
      </c>
      <c r="F695" s="147" t="s">
        <v>7408</v>
      </c>
      <c r="G695" s="63" t="s">
        <v>5602</v>
      </c>
      <c r="H695" s="57" t="s">
        <v>1168</v>
      </c>
      <c r="I695" s="57" t="s">
        <v>1169</v>
      </c>
      <c r="J695" s="61"/>
      <c r="K695" s="61"/>
      <c r="L695" s="67" t="s">
        <v>7409</v>
      </c>
      <c r="M695" s="56">
        <v>1979</v>
      </c>
      <c r="N695" s="157">
        <v>29792000</v>
      </c>
      <c r="O695" s="64">
        <v>7448000</v>
      </c>
      <c r="P695" s="64">
        <v>0</v>
      </c>
      <c r="Q695" s="157">
        <f t="shared" si="108"/>
        <v>37240000</v>
      </c>
      <c r="R695" s="64">
        <v>7448000</v>
      </c>
      <c r="S695" s="64"/>
      <c r="T695" s="64"/>
      <c r="U695" s="56">
        <v>5</v>
      </c>
      <c r="V695" s="60" t="s">
        <v>1171</v>
      </c>
      <c r="W695" s="57" t="str">
        <f ca="1">IF(AB695="","En elaboración",IF(AC695="Sin iniciar","Suscrito",IF(AK695="Suspendido",AK695,IF(ISNUMBER(AN695),"Liquidado",IF(ISNUMBER(J695),"Cedido",IF(AN695="No aplica","Terminado (no se liquida)",IF(AJ695="Terminación anticipada",AJ695,IF(AND(AJ695="Terminación anticipada",I695&lt;&gt;"Otro",AN695=""),"Terminado en proceso de liquidación",IF(AND(TODAY()&gt;AH695,I695="Otro",AN695=""),"Terminado en proceso de liquidación",IF(AND(TODAY()&gt;AH695,I695="Orden de compra"),"Terminado (Orden de compra)",IF(TODAY()&gt;AH695,"Terminado (no se liquida)",IF(TODAY()&lt;=AH695,"En ejecución","En elaboración"))))))))))))</f>
        <v>Terminado (no se liquida)</v>
      </c>
      <c r="X695" s="57" t="s">
        <v>7410</v>
      </c>
      <c r="Y695" s="57" t="s">
        <v>7411</v>
      </c>
      <c r="Z695" s="57" t="s">
        <v>7412</v>
      </c>
      <c r="AA695" s="57" t="s">
        <v>6166</v>
      </c>
      <c r="AB695" s="61">
        <v>45574</v>
      </c>
      <c r="AC695" s="61">
        <v>45581</v>
      </c>
      <c r="AD695" s="61">
        <v>45657</v>
      </c>
      <c r="AE695" s="61" t="str">
        <f t="shared" si="105"/>
        <v>2 meses 16 días.</v>
      </c>
      <c r="AF695" s="61">
        <v>45731</v>
      </c>
      <c r="AG695" s="61" t="str">
        <f t="shared" si="104"/>
        <v>2 meses 12 días.</v>
      </c>
      <c r="AH695" s="61">
        <v>45731</v>
      </c>
      <c r="AI695" s="61" t="str">
        <f t="shared" si="103"/>
        <v xml:space="preserve">5 meses </v>
      </c>
      <c r="AJ695" s="61" t="str">
        <f t="shared" si="106"/>
        <v>Término Ok</v>
      </c>
      <c r="AK695" s="57"/>
      <c r="AL695" s="57"/>
      <c r="AM695" s="56"/>
      <c r="AN695" s="61"/>
    </row>
    <row r="696" spans="1:40">
      <c r="A696" s="56">
        <v>2024</v>
      </c>
      <c r="B696" s="56" t="str">
        <f t="shared" si="109"/>
        <v>660-2024</v>
      </c>
      <c r="C696" s="127">
        <v>117412</v>
      </c>
      <c r="D696" s="56" t="s">
        <v>57</v>
      </c>
      <c r="E696" s="57" t="s">
        <v>7413</v>
      </c>
      <c r="F696" s="57" t="s">
        <v>7414</v>
      </c>
      <c r="G696" s="63" t="s">
        <v>5602</v>
      </c>
      <c r="H696" s="57" t="s">
        <v>1168</v>
      </c>
      <c r="I696" s="57" t="s">
        <v>1169</v>
      </c>
      <c r="J696" s="61"/>
      <c r="K696" s="61"/>
      <c r="L696" s="67" t="s">
        <v>7415</v>
      </c>
      <c r="M696" s="56">
        <v>1978</v>
      </c>
      <c r="N696" s="157">
        <v>22344000</v>
      </c>
      <c r="O696" s="64">
        <v>11172000</v>
      </c>
      <c r="P696" s="64">
        <v>0</v>
      </c>
      <c r="Q696" s="157">
        <f t="shared" si="108"/>
        <v>33516000</v>
      </c>
      <c r="R696" s="64">
        <v>7448000</v>
      </c>
      <c r="S696" s="64"/>
      <c r="T696" s="64"/>
      <c r="U696" s="56">
        <v>1</v>
      </c>
      <c r="V696" s="60" t="s">
        <v>1171</v>
      </c>
      <c r="W696" s="57" t="str">
        <f ca="1">IF(AB696="","En elaboración",IF(AC696="Sin iniciar","Suscrito",IF(AK696="Suspendido",AK696,IF(ISNUMBER(AN696),"Liquidado",IF(ISNUMBER(J696),"Cedido",IF(AN696="No aplica","Terminado (no se liquida)",IF(AJ696="Terminación anticipada",AJ696,IF(AND(AJ696="Terminación anticipada",I696&lt;&gt;"Otro",AN696=""),"Terminado en proceso de liquidación",IF(AND(TODAY()&gt;AH696,I696="Otro",AN696=""),"Terminado en proceso de liquidación",IF(AND(TODAY()&gt;AH696,I696="Orden de compra"),"Terminado (Orden de compra)",IF(TODAY()&gt;AH696,"Terminado (no se liquida)",IF(TODAY()&lt;=AH696,"En ejecución","En elaboración"))))))))))))</f>
        <v>Terminado (no se liquida)</v>
      </c>
      <c r="X696" s="57" t="s">
        <v>7416</v>
      </c>
      <c r="Y696" s="57" t="s">
        <v>5872</v>
      </c>
      <c r="Z696" s="77" t="s">
        <v>7417</v>
      </c>
      <c r="AA696" s="57" t="s">
        <v>5704</v>
      </c>
      <c r="AB696" s="61">
        <v>45561</v>
      </c>
      <c r="AC696" s="61">
        <v>45565</v>
      </c>
      <c r="AD696" s="61">
        <v>45655</v>
      </c>
      <c r="AE696" s="61" t="str">
        <f t="shared" si="105"/>
        <v xml:space="preserve">3 meses </v>
      </c>
      <c r="AF696" s="61">
        <v>45702</v>
      </c>
      <c r="AG696" s="61" t="str">
        <f t="shared" si="104"/>
        <v>1 meses 16 días.</v>
      </c>
      <c r="AH696" s="61">
        <v>45702</v>
      </c>
      <c r="AI696" s="61" t="str">
        <f t="shared" si="103"/>
        <v>4 meses 16 días.</v>
      </c>
      <c r="AJ696" s="61" t="str">
        <f t="shared" si="106"/>
        <v>Término Ok</v>
      </c>
      <c r="AK696" s="57"/>
      <c r="AL696" s="57"/>
      <c r="AM696" s="56"/>
      <c r="AN696" s="61"/>
    </row>
    <row r="697" spans="1:40">
      <c r="A697" s="56">
        <v>2024</v>
      </c>
      <c r="B697" s="56" t="str">
        <f t="shared" si="109"/>
        <v>661-2024</v>
      </c>
      <c r="C697" s="56">
        <v>116680</v>
      </c>
      <c r="D697" s="56" t="s">
        <v>57</v>
      </c>
      <c r="E697" s="57" t="s">
        <v>7418</v>
      </c>
      <c r="F697" s="57" t="s">
        <v>7419</v>
      </c>
      <c r="G697" s="63" t="s">
        <v>5602</v>
      </c>
      <c r="H697" s="57" t="s">
        <v>1168</v>
      </c>
      <c r="I697" s="57" t="s">
        <v>1169</v>
      </c>
      <c r="J697" s="61"/>
      <c r="K697" s="61"/>
      <c r="L697" s="67" t="s">
        <v>7420</v>
      </c>
      <c r="M697" s="56">
        <v>1965</v>
      </c>
      <c r="N697" s="157">
        <v>29792000</v>
      </c>
      <c r="O697" s="64">
        <v>0</v>
      </c>
      <c r="P697" s="64">
        <v>0</v>
      </c>
      <c r="Q697" s="157">
        <f t="shared" si="108"/>
        <v>29792000</v>
      </c>
      <c r="R697" s="64">
        <v>7448000</v>
      </c>
      <c r="S697" s="64"/>
      <c r="T697" s="64"/>
      <c r="U697" s="56">
        <v>1</v>
      </c>
      <c r="V697" s="60" t="s">
        <v>1171</v>
      </c>
      <c r="W697" s="57" t="str">
        <f ca="1">IF(AB697="","En elaboración",IF(AC697="Sin iniciar","Suscrito",IF(AK697="Suspendido",AK697,IF(ISNUMBER(AN697),"Liquidado",IF(ISNUMBER(J697),"Cedido",IF(AN697="No aplica","Terminado (no se liquida)",IF(AJ697="Terminación anticipada",AJ697,IF(AND(AJ697="Terminación anticipada",I697&lt;&gt;"Otro",AN697=""),"Terminado en proceso de liquidación",IF(AND(TODAY()&gt;AH697,I697="Otro",AN697=""),"Terminado en proceso de liquidación",IF(AND(TODAY()&gt;AH697,I697="Orden de compra"),"Terminado (Orden de compra)",IF(TODAY()&gt;AH697,"Terminado (no se liquida)",IF(TODAY()&lt;=AH697,"En ejecución","En elaboración"))))))))))))</f>
        <v>Terminado (no se liquida)</v>
      </c>
      <c r="X697" s="57" t="s">
        <v>7421</v>
      </c>
      <c r="Y697" s="57" t="s">
        <v>7178</v>
      </c>
      <c r="Z697" s="57" t="s">
        <v>7422</v>
      </c>
      <c r="AA697" s="57" t="s">
        <v>7423</v>
      </c>
      <c r="AB697" s="61">
        <v>45561</v>
      </c>
      <c r="AC697" s="61">
        <v>45566</v>
      </c>
      <c r="AD697" s="61">
        <v>45657</v>
      </c>
      <c r="AE697" s="61" t="str">
        <f t="shared" si="105"/>
        <v xml:space="preserve">3 meses </v>
      </c>
      <c r="AF697" s="61">
        <v>45657</v>
      </c>
      <c r="AG697" s="61" t="str">
        <f t="shared" si="104"/>
        <v/>
      </c>
      <c r="AH697" s="61">
        <v>45688</v>
      </c>
      <c r="AI697" s="61" t="str">
        <f t="shared" si="103"/>
        <v xml:space="preserve">4 meses </v>
      </c>
      <c r="AJ697" s="61" t="str">
        <f t="shared" si="106"/>
        <v>Término Ok</v>
      </c>
      <c r="AK697" s="57"/>
      <c r="AL697" s="57"/>
      <c r="AM697" s="56"/>
      <c r="AN697" s="61"/>
    </row>
    <row r="698" spans="1:40">
      <c r="A698" s="56">
        <v>2024</v>
      </c>
      <c r="B698" s="56" t="str">
        <f t="shared" si="109"/>
        <v>662-2024</v>
      </c>
      <c r="C698" s="56">
        <v>116390</v>
      </c>
      <c r="D698" s="56" t="s">
        <v>57</v>
      </c>
      <c r="E698" s="147" t="s">
        <v>7424</v>
      </c>
      <c r="F698" s="57" t="s">
        <v>7425</v>
      </c>
      <c r="G698" s="63" t="s">
        <v>5602</v>
      </c>
      <c r="H698" s="57" t="s">
        <v>1168</v>
      </c>
      <c r="I698" s="57" t="s">
        <v>1169</v>
      </c>
      <c r="J698" s="61"/>
      <c r="K698" s="61"/>
      <c r="L698" s="67" t="s">
        <v>7426</v>
      </c>
      <c r="M698" s="56">
        <v>1978</v>
      </c>
      <c r="N698" s="157">
        <v>22344000</v>
      </c>
      <c r="O698" s="64">
        <v>0</v>
      </c>
      <c r="P698" s="64">
        <v>0</v>
      </c>
      <c r="Q698" s="157">
        <f t="shared" si="108"/>
        <v>22344000</v>
      </c>
      <c r="R698" s="64">
        <v>7448000</v>
      </c>
      <c r="S698" s="64"/>
      <c r="T698" s="64"/>
      <c r="U698" s="56">
        <v>1</v>
      </c>
      <c r="V698" s="60" t="s">
        <v>1171</v>
      </c>
      <c r="W698" s="57" t="str">
        <f ca="1">IF(AB698="","En elaboración",IF(AC698="Sin iniciar","Suscrito",IF(AK698="Suspendido",AK698,IF(ISNUMBER(AN698),"Liquidado",IF(ISNUMBER(J698),"Cedido",IF(AN698="No aplica","Terminado (no se liquida)",IF(AJ698="Terminación anticipada",AJ698,IF(AND(AJ698="Terminación anticipada",I698&lt;&gt;"Otro",AN698=""),"Terminado en proceso de liquidación",IF(AND(TODAY()&gt;AH698,I698="Otro",AN698=""),"Terminado en proceso de liquidación",IF(AND(TODAY()&gt;AH698,I698="Orden de compra"),"Terminado (Orden de compra)",IF(TODAY()&gt;AH698,"Terminado (no se liquida)",IF(TODAY()&lt;=AH698,"En ejecución","En elaboración"))))))))))))</f>
        <v>Terminado (no se liquida)</v>
      </c>
      <c r="X698" s="57"/>
      <c r="Y698" s="57" t="s">
        <v>5231</v>
      </c>
      <c r="Z698" s="57" t="s">
        <v>7427</v>
      </c>
      <c r="AA698" s="57" t="s">
        <v>161</v>
      </c>
      <c r="AB698" s="61">
        <v>45562</v>
      </c>
      <c r="AC698" s="61">
        <v>45566</v>
      </c>
      <c r="AD698" s="61">
        <v>45657</v>
      </c>
      <c r="AE698" s="61" t="str">
        <f t="shared" si="105"/>
        <v xml:space="preserve">3 meses </v>
      </c>
      <c r="AF698" s="61">
        <v>45657</v>
      </c>
      <c r="AG698" s="61" t="str">
        <f t="shared" si="104"/>
        <v/>
      </c>
      <c r="AH698" s="61">
        <v>45657</v>
      </c>
      <c r="AI698" s="61" t="str">
        <f t="shared" si="103"/>
        <v xml:space="preserve">3 meses </v>
      </c>
      <c r="AJ698" s="61" t="str">
        <f t="shared" si="106"/>
        <v>Término Ok</v>
      </c>
      <c r="AK698" s="57"/>
      <c r="AL698" s="57"/>
      <c r="AM698" s="56"/>
      <c r="AN698" s="61"/>
    </row>
    <row r="699" spans="1:40">
      <c r="A699" s="56">
        <v>2024</v>
      </c>
      <c r="B699" s="56" t="str">
        <f t="shared" si="109"/>
        <v>663-2024</v>
      </c>
      <c r="C699" s="56">
        <v>118335</v>
      </c>
      <c r="D699" s="56" t="s">
        <v>57</v>
      </c>
      <c r="E699" s="57" t="s">
        <v>7428</v>
      </c>
      <c r="F699" s="57" t="s">
        <v>7429</v>
      </c>
      <c r="G699" s="63" t="s">
        <v>5641</v>
      </c>
      <c r="H699" s="57" t="s">
        <v>7301</v>
      </c>
      <c r="I699" s="57" t="s">
        <v>62</v>
      </c>
      <c r="J699" s="61"/>
      <c r="K699" s="61"/>
      <c r="L699" s="67" t="s">
        <v>6332</v>
      </c>
      <c r="M699" s="56">
        <v>1999</v>
      </c>
      <c r="N699" s="157">
        <v>150000000</v>
      </c>
      <c r="O699" s="64">
        <v>0</v>
      </c>
      <c r="P699" s="64">
        <v>0</v>
      </c>
      <c r="Q699" s="157">
        <f t="shared" si="108"/>
        <v>150000000</v>
      </c>
      <c r="R699" s="64" t="s">
        <v>66</v>
      </c>
      <c r="S699" s="64"/>
      <c r="T699" s="64"/>
      <c r="U699" s="56" t="s">
        <v>77</v>
      </c>
      <c r="V699" s="60" t="s">
        <v>85</v>
      </c>
      <c r="W699" s="57" t="str">
        <f ca="1">IF(AB699="","En elaboración",IF(AC699="Sin iniciar","Suscrito",IF(AK699="Suspendido",AK699,IF(ISNUMBER(AN699),"Liquidado",IF(ISNUMBER(J699),"Cedido",IF(AN699="No aplica","Terminado (no se liquida)",IF(AJ699="Terminación anticipada",AJ699,IF(AND(AJ699="Terminación anticipada",I699&lt;&gt;"Otro",AN699=""),"Terminado en proceso de liquidación",IF(AND(TODAY()&gt;AH699,I699="Otro",AN699=""),"Terminado en proceso de liquidación",IF(AND(TODAY()&gt;AH699,I699="Orden de compra"),"Terminado (Orden de compra)",IF(TODAY()&gt;AH699,"Terminado (no se liquida)",IF(TODAY()&lt;=AH699,"En ejecución","En elaboración"))))))))))))</f>
        <v>Terminado en proceso de liquidación</v>
      </c>
      <c r="X699" s="57"/>
      <c r="Y699" s="57" t="s">
        <v>7430</v>
      </c>
      <c r="Z699" s="57" t="s">
        <v>7431</v>
      </c>
      <c r="AA699" s="57" t="s">
        <v>6573</v>
      </c>
      <c r="AB699" s="61">
        <v>45597</v>
      </c>
      <c r="AC699" s="61">
        <v>45603</v>
      </c>
      <c r="AD699" s="61">
        <v>45906</v>
      </c>
      <c r="AE699" s="61" t="str">
        <f t="shared" si="105"/>
        <v xml:space="preserve">10 meses </v>
      </c>
      <c r="AF699" s="61">
        <v>45906</v>
      </c>
      <c r="AG699" s="61" t="str">
        <f t="shared" si="104"/>
        <v/>
      </c>
      <c r="AH699" s="61">
        <v>45906</v>
      </c>
      <c r="AI699" s="61" t="str">
        <f t="shared" si="103"/>
        <v xml:space="preserve">10 meses </v>
      </c>
      <c r="AJ699" s="61" t="str">
        <f t="shared" si="106"/>
        <v>Término Ok</v>
      </c>
      <c r="AK699" s="57"/>
      <c r="AL699" s="57"/>
      <c r="AM699" s="56"/>
      <c r="AN699" s="61"/>
    </row>
    <row r="700" spans="1:40">
      <c r="A700" s="56">
        <v>2024</v>
      </c>
      <c r="B700" s="56" t="str">
        <f t="shared" si="109"/>
        <v>664-2024</v>
      </c>
      <c r="C700" s="127">
        <v>117292</v>
      </c>
      <c r="D700" s="56" t="s">
        <v>57</v>
      </c>
      <c r="E700" s="57" t="s">
        <v>7432</v>
      </c>
      <c r="F700" s="57" t="s">
        <v>7433</v>
      </c>
      <c r="G700" s="63" t="s">
        <v>5602</v>
      </c>
      <c r="H700" s="57" t="s">
        <v>1168</v>
      </c>
      <c r="I700" s="57" t="s">
        <v>1169</v>
      </c>
      <c r="J700" s="61"/>
      <c r="K700" s="61"/>
      <c r="L700" s="67" t="s">
        <v>7434</v>
      </c>
      <c r="M700" s="56">
        <v>1978</v>
      </c>
      <c r="N700" s="157">
        <v>16404000</v>
      </c>
      <c r="O700" s="64">
        <v>8202000</v>
      </c>
      <c r="P700" s="64">
        <v>0</v>
      </c>
      <c r="Q700" s="157">
        <f t="shared" si="108"/>
        <v>24606000</v>
      </c>
      <c r="R700" s="64">
        <v>5468000</v>
      </c>
      <c r="S700" s="64"/>
      <c r="T700" s="64"/>
      <c r="U700" s="56">
        <v>4</v>
      </c>
      <c r="V700" s="60" t="s">
        <v>1171</v>
      </c>
      <c r="W700" s="57" t="str">
        <f ca="1">IF(AB700="","En elaboración",IF(AC700="Sin iniciar","Suscrito",IF(AK700="Suspendido",AK700,IF(ISNUMBER(AN700),"Liquidado",IF(ISNUMBER(J700),"Cedido",IF(AN700="No aplica","Terminado (no se liquida)",IF(AJ700="Terminación anticipada",AJ700,IF(AND(AJ700="Terminación anticipada",I700&lt;&gt;"Otro",AN700=""),"Terminado en proceso de liquidación",IF(AND(TODAY()&gt;AH700,I700="Otro",AN700=""),"Terminado en proceso de liquidación",IF(AND(TODAY()&gt;AH700,I700="Orden de compra"),"Terminado (Orden de compra)",IF(TODAY()&gt;AH700,"Terminado (no se liquida)",IF(TODAY()&lt;=AH700,"En ejecución","En elaboración"))))))))))))</f>
        <v>Terminado (no se liquida)</v>
      </c>
      <c r="X700" s="57" t="s">
        <v>7435</v>
      </c>
      <c r="Y700" s="57" t="s">
        <v>7436</v>
      </c>
      <c r="Z700" s="57" t="s">
        <v>7437</v>
      </c>
      <c r="AA700" s="57" t="s">
        <v>5684</v>
      </c>
      <c r="AB700" s="61">
        <v>45562</v>
      </c>
      <c r="AC700" s="61">
        <v>45566</v>
      </c>
      <c r="AD700" s="61">
        <v>45657</v>
      </c>
      <c r="AE700" s="61" t="str">
        <f t="shared" si="105"/>
        <v xml:space="preserve">3 meses </v>
      </c>
      <c r="AF700" s="61">
        <v>45703</v>
      </c>
      <c r="AG700" s="61" t="str">
        <f t="shared" si="104"/>
        <v>1 meses 15 días.</v>
      </c>
      <c r="AH700" s="61">
        <v>45703</v>
      </c>
      <c r="AI700" s="61" t="str">
        <f t="shared" si="103"/>
        <v>4 meses 15 días.</v>
      </c>
      <c r="AJ700" s="61" t="str">
        <f t="shared" si="106"/>
        <v>Término Ok</v>
      </c>
      <c r="AK700" s="57"/>
      <c r="AL700" s="57"/>
      <c r="AM700" s="56"/>
      <c r="AN700" s="61"/>
    </row>
    <row r="701" spans="1:40">
      <c r="A701" s="56">
        <v>2024</v>
      </c>
      <c r="B701" s="56" t="str">
        <f t="shared" si="109"/>
        <v>665-2024</v>
      </c>
      <c r="C701" s="56">
        <v>117292</v>
      </c>
      <c r="D701" s="56" t="s">
        <v>57</v>
      </c>
      <c r="E701" s="57" t="s">
        <v>7438</v>
      </c>
      <c r="F701" s="57" t="s">
        <v>7439</v>
      </c>
      <c r="G701" s="63" t="s">
        <v>5602</v>
      </c>
      <c r="H701" s="57" t="s">
        <v>1168</v>
      </c>
      <c r="I701" s="57" t="s">
        <v>1169</v>
      </c>
      <c r="J701" s="61"/>
      <c r="K701" s="61"/>
      <c r="L701" s="67" t="s">
        <v>7440</v>
      </c>
      <c r="M701" s="56">
        <v>1978</v>
      </c>
      <c r="N701" s="157">
        <v>16404000</v>
      </c>
      <c r="O701" s="64">
        <v>7655000</v>
      </c>
      <c r="P701" s="64">
        <v>0</v>
      </c>
      <c r="Q701" s="157">
        <f t="shared" si="108"/>
        <v>24059000</v>
      </c>
      <c r="R701" s="64">
        <v>5468000</v>
      </c>
      <c r="S701" s="64"/>
      <c r="T701" s="64"/>
      <c r="U701" s="56">
        <v>4</v>
      </c>
      <c r="V701" s="60" t="s">
        <v>1171</v>
      </c>
      <c r="W701" s="57" t="str">
        <f ca="1">IF(AB701="","En elaboración",IF(AC701="Sin iniciar","Suscrito",IF(AK701="Suspendido",AK701,IF(ISNUMBER(AN701),"Liquidado",IF(ISNUMBER(J701),"Cedido",IF(AN701="No aplica","Terminado (no se liquida)",IF(AJ701="Terminación anticipada",AJ701,IF(AND(AJ701="Terminación anticipada",I701&lt;&gt;"Otro",AN701=""),"Terminado en proceso de liquidación",IF(AND(TODAY()&gt;AH701,I701="Otro",AN701=""),"Terminado en proceso de liquidación",IF(AND(TODAY()&gt;AH701,I701="Orden de compra"),"Terminado (Orden de compra)",IF(TODAY()&gt;AH701,"Terminado (no se liquida)",IF(TODAY()&lt;=AH701,"En ejecución","En elaboración"))))))))))))</f>
        <v>Terminado (no se liquida)</v>
      </c>
      <c r="X701" s="57" t="s">
        <v>7441</v>
      </c>
      <c r="Y701" s="57" t="s">
        <v>7442</v>
      </c>
      <c r="Z701" s="57" t="s">
        <v>7443</v>
      </c>
      <c r="AA701" s="57" t="s">
        <v>5684</v>
      </c>
      <c r="AB701" s="61">
        <v>45566</v>
      </c>
      <c r="AC701" s="61">
        <v>45572</v>
      </c>
      <c r="AD701" s="61">
        <v>45657</v>
      </c>
      <c r="AE701" s="61" t="str">
        <f t="shared" si="105"/>
        <v>2 meses 25 días.</v>
      </c>
      <c r="AF701" s="61">
        <v>45706</v>
      </c>
      <c r="AG701" s="61" t="str">
        <f t="shared" si="104"/>
        <v>1 meses 18 días.</v>
      </c>
      <c r="AH701" s="61">
        <v>45706</v>
      </c>
      <c r="AI701" s="61" t="str">
        <f t="shared" si="103"/>
        <v>4 meses 12 días.</v>
      </c>
      <c r="AJ701" s="61" t="str">
        <f t="shared" si="106"/>
        <v>Término Ok</v>
      </c>
      <c r="AK701" s="57"/>
      <c r="AL701" s="57"/>
      <c r="AM701" s="56"/>
      <c r="AN701" s="61"/>
    </row>
    <row r="702" spans="1:40">
      <c r="A702" s="56">
        <v>2024</v>
      </c>
      <c r="B702" s="56" t="str">
        <f t="shared" si="109"/>
        <v>666-2024</v>
      </c>
      <c r="C702" s="56">
        <v>117292</v>
      </c>
      <c r="D702" s="56" t="s">
        <v>57</v>
      </c>
      <c r="E702" s="57" t="s">
        <v>7444</v>
      </c>
      <c r="F702" s="57" t="s">
        <v>7445</v>
      </c>
      <c r="G702" s="63" t="s">
        <v>5602</v>
      </c>
      <c r="H702" s="57" t="s">
        <v>1168</v>
      </c>
      <c r="I702" s="57" t="s">
        <v>1169</v>
      </c>
      <c r="J702" s="61"/>
      <c r="K702" s="61"/>
      <c r="L702" s="67" t="s">
        <v>7446</v>
      </c>
      <c r="M702" s="56">
        <v>1978</v>
      </c>
      <c r="N702" s="157">
        <v>16404000</v>
      </c>
      <c r="O702" s="64">
        <v>8202000</v>
      </c>
      <c r="P702" s="64">
        <v>0</v>
      </c>
      <c r="Q702" s="157">
        <f t="shared" si="108"/>
        <v>24606000</v>
      </c>
      <c r="R702" s="64">
        <v>5468000</v>
      </c>
      <c r="S702" s="64"/>
      <c r="T702" s="64"/>
      <c r="U702" s="56">
        <v>4</v>
      </c>
      <c r="V702" s="60" t="s">
        <v>1171</v>
      </c>
      <c r="W702" s="57" t="str">
        <f ca="1">IF(AB702="","En elaboración",IF(AC702="Sin iniciar","Suscrito",IF(AK702="Suspendido",AK702,IF(ISNUMBER(AN702),"Liquidado",IF(ISNUMBER(J702),"Cedido",IF(AN702="No aplica","Terminado (no se liquida)",IF(AJ702="Terminación anticipada",AJ702,IF(AND(AJ702="Terminación anticipada",I702&lt;&gt;"Otro",AN702=""),"Terminado en proceso de liquidación",IF(AND(TODAY()&gt;AH702,I702="Otro",AN702=""),"Terminado en proceso de liquidación",IF(AND(TODAY()&gt;AH702,I702="Orden de compra"),"Terminado (Orden de compra)",IF(TODAY()&gt;AH702,"Terminado (no se liquida)",IF(TODAY()&lt;=AH702,"En ejecución","En elaboración"))))))))))))</f>
        <v>Terminado (no se liquida)</v>
      </c>
      <c r="X702" s="57" t="s">
        <v>7447</v>
      </c>
      <c r="Y702" s="57" t="s">
        <v>7448</v>
      </c>
      <c r="Z702" s="57" t="s">
        <v>7449</v>
      </c>
      <c r="AA702" s="57" t="s">
        <v>5684</v>
      </c>
      <c r="AB702" s="61">
        <v>45561</v>
      </c>
      <c r="AC702" s="61">
        <v>45566</v>
      </c>
      <c r="AD702" s="61">
        <v>45657</v>
      </c>
      <c r="AE702" s="61" t="str">
        <f t="shared" si="105"/>
        <v xml:space="preserve">3 meses </v>
      </c>
      <c r="AF702" s="61">
        <v>45703</v>
      </c>
      <c r="AG702" s="61" t="str">
        <f t="shared" si="104"/>
        <v>1 meses 15 días.</v>
      </c>
      <c r="AH702" s="61">
        <v>45703</v>
      </c>
      <c r="AI702" s="61" t="str">
        <f t="shared" ref="AI702:AI765" si="110">IF(AC702="Sin iniciar","",IF(DATEDIF(AC702,AH702+1-AM702,"y")=0,"",DATEDIF(AC702,AH702+1-AM702,"y")&amp;" años ")&amp;IF(DATEDIF(AC702,AH702+1-AM702,"ym")=0,"",DATEDIF(AC702,AH702+1-AM702,"ym")&amp;" meses ")&amp;IF(DATEDIF(AC702,AH702+1-AM702,"md")=0,"",DATEDIF(AC702,AH702+1-AM702,"md")&amp;" días."))</f>
        <v>4 meses 15 días.</v>
      </c>
      <c r="AJ702" s="61" t="str">
        <f t="shared" si="106"/>
        <v>Término Ok</v>
      </c>
      <c r="AK702" s="57"/>
      <c r="AL702" s="57"/>
      <c r="AM702" s="56"/>
      <c r="AN702" s="61"/>
    </row>
    <row r="703" spans="1:40">
      <c r="A703" s="56">
        <v>2024</v>
      </c>
      <c r="B703" s="56" t="str">
        <f t="shared" si="109"/>
        <v>667-2024</v>
      </c>
      <c r="C703" s="56">
        <v>117292</v>
      </c>
      <c r="D703" s="56" t="s">
        <v>57</v>
      </c>
      <c r="E703" s="57" t="s">
        <v>7450</v>
      </c>
      <c r="F703" s="57" t="s">
        <v>7451</v>
      </c>
      <c r="G703" s="63" t="s">
        <v>5602</v>
      </c>
      <c r="H703" s="57" t="s">
        <v>1168</v>
      </c>
      <c r="I703" s="57" t="s">
        <v>1169</v>
      </c>
      <c r="J703" s="61"/>
      <c r="K703" s="61"/>
      <c r="L703" s="67" t="s">
        <v>7452</v>
      </c>
      <c r="M703" s="56">
        <v>1978</v>
      </c>
      <c r="N703" s="157">
        <v>16404000</v>
      </c>
      <c r="O703" s="64">
        <v>8019733</v>
      </c>
      <c r="P703" s="64">
        <v>0</v>
      </c>
      <c r="Q703" s="157">
        <f t="shared" si="108"/>
        <v>24423733</v>
      </c>
      <c r="R703" s="64">
        <v>5468000</v>
      </c>
      <c r="S703" s="64"/>
      <c r="T703" s="64"/>
      <c r="U703" s="56">
        <v>4</v>
      </c>
      <c r="V703" s="60" t="s">
        <v>1171</v>
      </c>
      <c r="W703" s="57" t="str">
        <f ca="1">IF(AB703="","En elaboración",IF(AC703="Sin iniciar","Suscrito",IF(AK703="Suspendido",AK703,IF(ISNUMBER(AN703),"Liquidado",IF(ISNUMBER(J703),"Cedido",IF(AN703="No aplica","Terminado (no se liquida)",IF(AJ703="Terminación anticipada",AJ703,IF(AND(AJ703="Terminación anticipada",I703&lt;&gt;"Otro",AN703=""),"Terminado en proceso de liquidación",IF(AND(TODAY()&gt;AH703,I703="Otro",AN703=""),"Terminado en proceso de liquidación",IF(AND(TODAY()&gt;AH703,I703="Orden de compra"),"Terminado (Orden de compra)",IF(TODAY()&gt;AH703,"Terminado (no se liquida)",IF(TODAY()&lt;=AH703,"En ejecución","En elaboración"))))))))))))</f>
        <v>Terminado (no se liquida)</v>
      </c>
      <c r="X703" s="57" t="s">
        <v>7453</v>
      </c>
      <c r="Y703" s="57" t="s">
        <v>7454</v>
      </c>
      <c r="Z703" s="57" t="s">
        <v>7455</v>
      </c>
      <c r="AA703" s="57" t="s">
        <v>5684</v>
      </c>
      <c r="AB703" s="61">
        <v>45562</v>
      </c>
      <c r="AC703" s="61">
        <v>45568</v>
      </c>
      <c r="AD703" s="61">
        <v>45657</v>
      </c>
      <c r="AE703" s="61" t="str">
        <f t="shared" si="105"/>
        <v>2 meses 29 días.</v>
      </c>
      <c r="AF703" s="61">
        <v>45704</v>
      </c>
      <c r="AG703" s="61" t="str">
        <f t="shared" si="104"/>
        <v>1 meses 16 días.</v>
      </c>
      <c r="AH703" s="61">
        <v>45704</v>
      </c>
      <c r="AI703" s="61" t="str">
        <f t="shared" si="110"/>
        <v>4 meses 14 días.</v>
      </c>
      <c r="AJ703" s="61" t="str">
        <f t="shared" si="106"/>
        <v>Término Ok</v>
      </c>
      <c r="AK703" s="57"/>
      <c r="AL703" s="57"/>
      <c r="AM703" s="56"/>
      <c r="AN703" s="61"/>
    </row>
    <row r="704" spans="1:40">
      <c r="A704" s="56">
        <v>2024</v>
      </c>
      <c r="B704" s="56" t="str">
        <f t="shared" si="109"/>
        <v>668-2024</v>
      </c>
      <c r="C704" s="56">
        <v>115154</v>
      </c>
      <c r="D704" s="56" t="s">
        <v>57</v>
      </c>
      <c r="E704" s="57" t="s">
        <v>7456</v>
      </c>
      <c r="F704" s="57" t="s">
        <v>7457</v>
      </c>
      <c r="G704" s="63" t="s">
        <v>5602</v>
      </c>
      <c r="H704" s="57" t="s">
        <v>1168</v>
      </c>
      <c r="I704" s="57" t="s">
        <v>1169</v>
      </c>
      <c r="J704" s="61"/>
      <c r="K704" s="61"/>
      <c r="L704" s="67" t="s">
        <v>7458</v>
      </c>
      <c r="M704" s="56">
        <v>1978</v>
      </c>
      <c r="N704" s="157">
        <v>29792000</v>
      </c>
      <c r="O704" s="64">
        <v>11172000</v>
      </c>
      <c r="P704" s="64">
        <v>0</v>
      </c>
      <c r="Q704" s="157">
        <f t="shared" si="108"/>
        <v>40964000</v>
      </c>
      <c r="R704" s="64">
        <v>7448000</v>
      </c>
      <c r="S704" s="64"/>
      <c r="T704" s="64"/>
      <c r="U704" s="56">
        <v>5</v>
      </c>
      <c r="V704" s="64" t="s">
        <v>1171</v>
      </c>
      <c r="W704" s="57" t="str">
        <f ca="1">IF(AB704="","En elaboración",IF(AC704="Sin iniciar","Suscrito",IF(AK704="Suspendido",AK704,IF(ISNUMBER(AN704),"Liquidado",IF(ISNUMBER(J704),"Cedido",IF(AN704="No aplica","Terminado (no se liquida)",IF(AJ704="Terminación anticipada",AJ704,IF(AND(AJ704="Terminación anticipada",I704&lt;&gt;"Otro",AN704=""),"Terminado en proceso de liquidación",IF(AND(TODAY()&gt;AH704,I704="Otro",AN704=""),"Terminado en proceso de liquidación",IF(AND(TODAY()&gt;AH704,I704="Orden de compra"),"Terminado (Orden de compra)",IF(TODAY()&gt;AH704,"Terminado (no se liquida)",IF(TODAY()&lt;=AH704,"En ejecución","En elaboración"))))))))))))</f>
        <v>Terminado (no se liquida)</v>
      </c>
      <c r="X704" s="57" t="s">
        <v>7459</v>
      </c>
      <c r="Y704" s="57" t="s">
        <v>5932</v>
      </c>
      <c r="Z704" s="57" t="s">
        <v>7460</v>
      </c>
      <c r="AA704" s="57" t="s">
        <v>5684</v>
      </c>
      <c r="AB704" s="61">
        <v>45566</v>
      </c>
      <c r="AC704" s="61">
        <v>45567</v>
      </c>
      <c r="AD704" s="61">
        <v>45657</v>
      </c>
      <c r="AE704" s="61" t="str">
        <f t="shared" si="105"/>
        <v>2 meses 30 días.</v>
      </c>
      <c r="AF704" s="61">
        <v>45731</v>
      </c>
      <c r="AG704" s="61" t="str">
        <f t="shared" si="104"/>
        <v>2 meses 12 días.</v>
      </c>
      <c r="AH704" s="61">
        <v>45731</v>
      </c>
      <c r="AI704" s="61" t="str">
        <f t="shared" si="110"/>
        <v>5 meses 14 días.</v>
      </c>
      <c r="AJ704" s="61" t="str">
        <f t="shared" si="106"/>
        <v>Término Ok</v>
      </c>
      <c r="AK704" s="57"/>
      <c r="AL704" s="57"/>
      <c r="AM704" s="56"/>
      <c r="AN704" s="61"/>
    </row>
    <row r="705" spans="1:40">
      <c r="A705" s="56">
        <v>2024</v>
      </c>
      <c r="B705" s="56" t="str">
        <f t="shared" si="109"/>
        <v>669-2024</v>
      </c>
      <c r="C705" s="56">
        <v>114988</v>
      </c>
      <c r="D705" s="56" t="s">
        <v>57</v>
      </c>
      <c r="E705" s="57" t="s">
        <v>7461</v>
      </c>
      <c r="F705" s="57" t="s">
        <v>7462</v>
      </c>
      <c r="G705" s="63" t="s">
        <v>5602</v>
      </c>
      <c r="H705" s="57" t="s">
        <v>1168</v>
      </c>
      <c r="I705" s="57" t="s">
        <v>1169</v>
      </c>
      <c r="J705" s="61"/>
      <c r="K705" s="61"/>
      <c r="L705" s="67" t="s">
        <v>7463</v>
      </c>
      <c r="M705" s="56">
        <v>1978</v>
      </c>
      <c r="N705" s="157">
        <v>29792000</v>
      </c>
      <c r="O705" s="64">
        <v>8937600</v>
      </c>
      <c r="P705" s="64">
        <v>0</v>
      </c>
      <c r="Q705" s="157">
        <f t="shared" si="108"/>
        <v>38729600</v>
      </c>
      <c r="R705" s="64">
        <v>7448000</v>
      </c>
      <c r="S705" s="64"/>
      <c r="T705" s="64"/>
      <c r="U705" s="56">
        <v>1</v>
      </c>
      <c r="V705" s="60" t="s">
        <v>1171</v>
      </c>
      <c r="W705" s="57" t="str">
        <f ca="1">IF(AB705="","En elaboración",IF(AC705="Sin iniciar","Suscrito",IF(AK705="Suspendido",AK705,IF(ISNUMBER(AN705),"Liquidado",IF(ISNUMBER(J705),"Cedido",IF(AN705="No aplica","Terminado (no se liquida)",IF(AJ705="Terminación anticipada",AJ705,IF(AND(AJ705="Terminación anticipada",I705&lt;&gt;"Otro",AN705=""),"Terminado en proceso de liquidación",IF(AND(TODAY()&gt;AH705,I705="Otro",AN705=""),"Terminado en proceso de liquidación",IF(AND(TODAY()&gt;AH705,I705="Orden de compra"),"Terminado (Orden de compra)",IF(TODAY()&gt;AH705,"Terminado (no se liquida)",IF(TODAY()&lt;=AH705,"En ejecución","En elaboración"))))))))))))</f>
        <v>Terminado (no se liquida)</v>
      </c>
      <c r="X705" s="57" t="s">
        <v>7464</v>
      </c>
      <c r="Y705" s="57" t="s">
        <v>7465</v>
      </c>
      <c r="Z705" s="57" t="s">
        <v>7466</v>
      </c>
      <c r="AA705" s="57" t="s">
        <v>5659</v>
      </c>
      <c r="AB705" s="61">
        <v>45572</v>
      </c>
      <c r="AC705" s="61">
        <v>45575</v>
      </c>
      <c r="AD705" s="61">
        <v>45657</v>
      </c>
      <c r="AE705" s="61" t="str">
        <f t="shared" si="105"/>
        <v>2 meses 22 días.</v>
      </c>
      <c r="AF705" s="61">
        <v>45731</v>
      </c>
      <c r="AG705" s="61" t="str">
        <f t="shared" si="104"/>
        <v>2 meses 12 días.</v>
      </c>
      <c r="AH705" s="61">
        <v>45731</v>
      </c>
      <c r="AI705" s="61" t="str">
        <f t="shared" si="110"/>
        <v>5 meses 6 días.</v>
      </c>
      <c r="AJ705" s="61" t="str">
        <f t="shared" si="106"/>
        <v>Término Ok</v>
      </c>
      <c r="AK705" s="57"/>
      <c r="AL705" s="57"/>
      <c r="AM705" s="56"/>
      <c r="AN705" s="61"/>
    </row>
    <row r="706" spans="1:40">
      <c r="A706" s="56">
        <v>2024</v>
      </c>
      <c r="B706" s="56" t="str">
        <f t="shared" si="109"/>
        <v>670-2024</v>
      </c>
      <c r="C706" s="56">
        <v>115313</v>
      </c>
      <c r="D706" s="56" t="s">
        <v>57</v>
      </c>
      <c r="E706" s="57" t="s">
        <v>7467</v>
      </c>
      <c r="F706" s="57" t="s">
        <v>7468</v>
      </c>
      <c r="G706" s="63" t="s">
        <v>5602</v>
      </c>
      <c r="H706" s="57" t="s">
        <v>1168</v>
      </c>
      <c r="I706" s="57" t="s">
        <v>1211</v>
      </c>
      <c r="J706" s="61"/>
      <c r="K706" s="61"/>
      <c r="L706" s="67" t="s">
        <v>7469</v>
      </c>
      <c r="M706" s="56">
        <v>1978</v>
      </c>
      <c r="N706" s="157">
        <v>11532000</v>
      </c>
      <c r="O706" s="64">
        <v>4228400</v>
      </c>
      <c r="P706" s="64">
        <v>0</v>
      </c>
      <c r="Q706" s="157">
        <f t="shared" si="108"/>
        <v>15760400</v>
      </c>
      <c r="R706" s="64">
        <v>2883000</v>
      </c>
      <c r="S706" s="64"/>
      <c r="T706" s="64"/>
      <c r="U706" s="56">
        <v>1</v>
      </c>
      <c r="V706" s="60" t="s">
        <v>1171</v>
      </c>
      <c r="W706" s="57" t="str">
        <f ca="1">IF(AB706="","En elaboración",IF(AC706="Sin iniciar","Suscrito",IF(AK706="Suspendido",AK706,IF(ISNUMBER(AN706),"Liquidado",IF(ISNUMBER(J706),"Cedido",IF(AN706="No aplica","Terminado (no se liquida)",IF(AJ706="Terminación anticipada",AJ706,IF(AND(AJ706="Terminación anticipada",I706&lt;&gt;"Otro",AN706=""),"Terminado en proceso de liquidación",IF(AND(TODAY()&gt;AH706,I706="Otro",AN706=""),"Terminado en proceso de liquidación",IF(AND(TODAY()&gt;AH706,I706="Orden de compra"),"Terminado (Orden de compra)",IF(TODAY()&gt;AH706,"Terminado (no se liquida)",IF(TODAY()&lt;=AH706,"En ejecución","En elaboración"))))))))))))</f>
        <v>Terminado (no se liquida)</v>
      </c>
      <c r="X706" s="57" t="s">
        <v>7470</v>
      </c>
      <c r="Y706" s="57" t="s">
        <v>7471</v>
      </c>
      <c r="Z706" s="57" t="s">
        <v>7472</v>
      </c>
      <c r="AA706" s="57" t="s">
        <v>7362</v>
      </c>
      <c r="AB706" s="61">
        <v>45562</v>
      </c>
      <c r="AC706" s="61">
        <v>45567</v>
      </c>
      <c r="AD706" s="61">
        <v>45657</v>
      </c>
      <c r="AE706" s="61" t="str">
        <f t="shared" si="105"/>
        <v>2 meses 30 días.</v>
      </c>
      <c r="AF706" s="61">
        <v>45731</v>
      </c>
      <c r="AG706" s="61" t="str">
        <f t="shared" si="104"/>
        <v>2 meses 12 días.</v>
      </c>
      <c r="AH706" s="61">
        <v>45731</v>
      </c>
      <c r="AI706" s="61" t="str">
        <f t="shared" si="110"/>
        <v>5 meses 14 días.</v>
      </c>
      <c r="AJ706" s="61" t="str">
        <f t="shared" si="106"/>
        <v>Término Ok</v>
      </c>
      <c r="AK706" s="57"/>
      <c r="AL706" s="57"/>
      <c r="AM706" s="56"/>
      <c r="AN706" s="61"/>
    </row>
    <row r="707" spans="1:40">
      <c r="A707" s="56">
        <v>2024</v>
      </c>
      <c r="B707" s="56" t="str">
        <f t="shared" si="109"/>
        <v>671-2024</v>
      </c>
      <c r="C707" s="56">
        <v>115313</v>
      </c>
      <c r="D707" s="56" t="s">
        <v>57</v>
      </c>
      <c r="E707" s="57" t="s">
        <v>7473</v>
      </c>
      <c r="F707" s="57" t="s">
        <v>7474</v>
      </c>
      <c r="G707" s="63" t="s">
        <v>5602</v>
      </c>
      <c r="H707" s="57" t="s">
        <v>1168</v>
      </c>
      <c r="I707" s="57" t="s">
        <v>1211</v>
      </c>
      <c r="J707" s="61"/>
      <c r="K707" s="61"/>
      <c r="L707" s="67" t="s">
        <v>7475</v>
      </c>
      <c r="M707" s="56">
        <v>1978</v>
      </c>
      <c r="N707" s="157">
        <v>11532000</v>
      </c>
      <c r="O707" s="64">
        <v>4228400</v>
      </c>
      <c r="P707" s="64">
        <v>0</v>
      </c>
      <c r="Q707" s="157">
        <f t="shared" si="108"/>
        <v>15760400</v>
      </c>
      <c r="R707" s="64">
        <v>2883000</v>
      </c>
      <c r="S707" s="64"/>
      <c r="T707" s="64"/>
      <c r="U707" s="56">
        <v>1</v>
      </c>
      <c r="V707" s="60" t="s">
        <v>1171</v>
      </c>
      <c r="W707" s="57" t="str">
        <f ca="1">IF(AB707="","En elaboración",IF(AC707="Sin iniciar","Suscrito",IF(AK707="Suspendido",AK707,IF(ISNUMBER(AN707),"Liquidado",IF(ISNUMBER(J707),"Cedido",IF(AN707="No aplica","Terminado (no se liquida)",IF(AJ707="Terminación anticipada",AJ707,IF(AND(AJ707="Terminación anticipada",I707&lt;&gt;"Otro",AN707=""),"Terminado en proceso de liquidación",IF(AND(TODAY()&gt;AH707,I707="Otro",AN707=""),"Terminado en proceso de liquidación",IF(AND(TODAY()&gt;AH707,I707="Orden de compra"),"Terminado (Orden de compra)",IF(TODAY()&gt;AH707,"Terminado (no se liquida)",IF(TODAY()&lt;=AH707,"En ejecución","En elaboración"))))))))))))</f>
        <v>Terminado (no se liquida)</v>
      </c>
      <c r="X707" s="57" t="s">
        <v>7476</v>
      </c>
      <c r="Y707" s="57" t="s">
        <v>7471</v>
      </c>
      <c r="Z707" s="57" t="s">
        <v>7477</v>
      </c>
      <c r="AA707" s="57" t="s">
        <v>7362</v>
      </c>
      <c r="AB707" s="61">
        <v>45562</v>
      </c>
      <c r="AC707" s="61">
        <v>45567</v>
      </c>
      <c r="AD707" s="61">
        <v>45657</v>
      </c>
      <c r="AE707" s="61" t="str">
        <f t="shared" si="105"/>
        <v>2 meses 30 días.</v>
      </c>
      <c r="AF707" s="61">
        <v>45731</v>
      </c>
      <c r="AG707" s="61" t="str">
        <f t="shared" si="104"/>
        <v>2 meses 12 días.</v>
      </c>
      <c r="AH707" s="61">
        <v>45731</v>
      </c>
      <c r="AI707" s="61" t="str">
        <f t="shared" si="110"/>
        <v>5 meses 14 días.</v>
      </c>
      <c r="AJ707" s="61" t="str">
        <f t="shared" si="106"/>
        <v>Término Ok</v>
      </c>
      <c r="AK707" s="57"/>
      <c r="AL707" s="57"/>
      <c r="AM707" s="56"/>
      <c r="AN707" s="61"/>
    </row>
    <row r="708" spans="1:40">
      <c r="A708" s="56">
        <v>2024</v>
      </c>
      <c r="B708" s="56" t="str">
        <f t="shared" si="109"/>
        <v>672-2024</v>
      </c>
      <c r="C708" s="127">
        <v>117271</v>
      </c>
      <c r="D708" s="56" t="s">
        <v>57</v>
      </c>
      <c r="E708" s="57" t="s">
        <v>7478</v>
      </c>
      <c r="F708" s="57" t="s">
        <v>7479</v>
      </c>
      <c r="G708" s="63" t="s">
        <v>5602</v>
      </c>
      <c r="H708" s="57" t="s">
        <v>1168</v>
      </c>
      <c r="I708" s="57" t="s">
        <v>1211</v>
      </c>
      <c r="J708" s="61"/>
      <c r="K708" s="61"/>
      <c r="L708" s="67" t="s">
        <v>7480</v>
      </c>
      <c r="M708" s="56">
        <v>1978</v>
      </c>
      <c r="N708" s="157">
        <v>10143000</v>
      </c>
      <c r="O708" s="64">
        <v>4958800</v>
      </c>
      <c r="P708" s="64">
        <v>0</v>
      </c>
      <c r="Q708" s="157">
        <f t="shared" si="108"/>
        <v>15101800</v>
      </c>
      <c r="R708" s="64">
        <v>3381000</v>
      </c>
      <c r="S708" s="64"/>
      <c r="T708" s="64"/>
      <c r="U708" s="56">
        <v>1</v>
      </c>
      <c r="V708" s="60" t="s">
        <v>1171</v>
      </c>
      <c r="W708" s="57" t="str">
        <f ca="1">IF(AB708="","En elaboración",IF(AC708="Sin iniciar","Suscrito",IF(AK708="Suspendido",AK708,IF(ISNUMBER(AN708),"Liquidado",IF(ISNUMBER(J708),"Cedido",IF(AN708="No aplica","Terminado (no se liquida)",IF(AJ708="Terminación anticipada",AJ708,IF(AND(AJ708="Terminación anticipada",I708&lt;&gt;"Otro",AN708=""),"Terminado en proceso de liquidación",IF(AND(TODAY()&gt;AH708,I708="Otro",AN708=""),"Terminado en proceso de liquidación",IF(AND(TODAY()&gt;AH708,I708="Orden de compra"),"Terminado (Orden de compra)",IF(TODAY()&gt;AH708,"Terminado (no se liquida)",IF(TODAY()&lt;=AH708,"En ejecución","En elaboración"))))))))))))</f>
        <v>Terminado (no se liquida)</v>
      </c>
      <c r="X708" s="57" t="s">
        <v>7481</v>
      </c>
      <c r="Y708" s="57" t="s">
        <v>7482</v>
      </c>
      <c r="Z708" s="57" t="s">
        <v>7483</v>
      </c>
      <c r="AA708" s="57" t="s">
        <v>5684</v>
      </c>
      <c r="AB708" s="61">
        <v>45566</v>
      </c>
      <c r="AC708" s="61">
        <v>45569</v>
      </c>
      <c r="AD708" s="61">
        <v>45657</v>
      </c>
      <c r="AE708" s="61" t="str">
        <f t="shared" si="105"/>
        <v>2 meses 28 días.</v>
      </c>
      <c r="AF708" s="61">
        <v>45705</v>
      </c>
      <c r="AG708" s="61" t="str">
        <f t="shared" si="104"/>
        <v>1 meses 17 días.</v>
      </c>
      <c r="AH708" s="61">
        <v>45705</v>
      </c>
      <c r="AI708" s="61" t="str">
        <f t="shared" si="110"/>
        <v>4 meses 14 días.</v>
      </c>
      <c r="AJ708" s="61" t="str">
        <f t="shared" si="106"/>
        <v>Término Ok</v>
      </c>
      <c r="AK708" s="57"/>
      <c r="AL708" s="57"/>
      <c r="AM708" s="56"/>
      <c r="AN708" s="61"/>
    </row>
    <row r="709" spans="1:40">
      <c r="A709" s="56">
        <v>2024</v>
      </c>
      <c r="B709" s="56" t="str">
        <f t="shared" si="109"/>
        <v>673-2024</v>
      </c>
      <c r="C709" s="56">
        <v>116687</v>
      </c>
      <c r="D709" s="56" t="s">
        <v>57</v>
      </c>
      <c r="E709" s="57" t="s">
        <v>7484</v>
      </c>
      <c r="F709" s="57" t="s">
        <v>7485</v>
      </c>
      <c r="G709" s="63" t="s">
        <v>5602</v>
      </c>
      <c r="H709" s="57" t="s">
        <v>1168</v>
      </c>
      <c r="I709" s="57" t="s">
        <v>1211</v>
      </c>
      <c r="J709" s="61"/>
      <c r="K709" s="61"/>
      <c r="L709" s="67" t="s">
        <v>7486</v>
      </c>
      <c r="M709" s="56">
        <v>1973</v>
      </c>
      <c r="N709" s="157">
        <v>21836000</v>
      </c>
      <c r="O709" s="64">
        <v>0</v>
      </c>
      <c r="P709" s="64">
        <v>0</v>
      </c>
      <c r="Q709" s="157">
        <f t="shared" si="108"/>
        <v>21836000</v>
      </c>
      <c r="R709" s="64">
        <v>5459000</v>
      </c>
      <c r="S709" s="64"/>
      <c r="T709" s="64"/>
      <c r="U709" s="56">
        <v>1</v>
      </c>
      <c r="V709" s="60" t="s">
        <v>1171</v>
      </c>
      <c r="W709" s="57" t="str">
        <f ca="1">IF(AB709="","En elaboración",IF(AC709="Sin iniciar","Suscrito",IF(AK709="Suspendido",AK709,IF(ISNUMBER(AN709),"Liquidado",IF(ISNUMBER(J709),"Cedido",IF(AN709="No aplica","Terminado (no se liquida)",IF(AJ709="Terminación anticipada",AJ709,IF(AND(AJ709="Terminación anticipada",I709&lt;&gt;"Otro",AN709=""),"Terminado en proceso de liquidación",IF(AND(TODAY()&gt;AH709,I709="Otro",AN709=""),"Terminado en proceso de liquidación",IF(AND(TODAY()&gt;AH709,I709="Orden de compra"),"Terminado (Orden de compra)",IF(TODAY()&gt;AH709,"Terminado (no se liquida)",IF(TODAY()&lt;=AH709,"En ejecución","En elaboración"))))))))))))</f>
        <v>Terminado (no se liquida)</v>
      </c>
      <c r="X709" s="57" t="s">
        <v>7487</v>
      </c>
      <c r="Y709" s="57" t="s">
        <v>7488</v>
      </c>
      <c r="Z709" s="57" t="s">
        <v>7489</v>
      </c>
      <c r="AA709" s="57" t="s">
        <v>6973</v>
      </c>
      <c r="AB709" s="61">
        <v>45568</v>
      </c>
      <c r="AC709" s="61">
        <v>45569</v>
      </c>
      <c r="AD709" s="61">
        <v>45657</v>
      </c>
      <c r="AE709" s="61" t="str">
        <f t="shared" si="105"/>
        <v>2 meses 28 días.</v>
      </c>
      <c r="AF709" s="61">
        <v>45657</v>
      </c>
      <c r="AG709" s="61" t="str">
        <f t="shared" si="104"/>
        <v/>
      </c>
      <c r="AH709" s="61">
        <v>45691</v>
      </c>
      <c r="AI709" s="61" t="str">
        <f t="shared" si="110"/>
        <v xml:space="preserve">4 meses </v>
      </c>
      <c r="AJ709" s="61" t="str">
        <f t="shared" si="106"/>
        <v>Término Ok</v>
      </c>
      <c r="AK709" s="57"/>
      <c r="AL709" s="57"/>
      <c r="AM709" s="56"/>
      <c r="AN709" s="61"/>
    </row>
    <row r="710" spans="1:40">
      <c r="A710" s="56">
        <v>2024</v>
      </c>
      <c r="B710" s="56" t="str">
        <f t="shared" si="109"/>
        <v>675-2024</v>
      </c>
      <c r="C710" s="56">
        <v>117292</v>
      </c>
      <c r="D710" s="56" t="s">
        <v>57</v>
      </c>
      <c r="E710" s="57" t="s">
        <v>7490</v>
      </c>
      <c r="F710" s="57" t="s">
        <v>7491</v>
      </c>
      <c r="G710" s="63" t="s">
        <v>5602</v>
      </c>
      <c r="H710" s="57" t="s">
        <v>1168</v>
      </c>
      <c r="I710" s="57" t="s">
        <v>1169</v>
      </c>
      <c r="J710" s="61"/>
      <c r="K710" s="61"/>
      <c r="L710" s="67" t="s">
        <v>7492</v>
      </c>
      <c r="M710" s="56">
        <v>1978</v>
      </c>
      <c r="N710" s="157">
        <v>16404000</v>
      </c>
      <c r="O710" s="64">
        <v>7290667</v>
      </c>
      <c r="P710" s="64">
        <v>0</v>
      </c>
      <c r="Q710" s="157">
        <f t="shared" si="108"/>
        <v>23694667</v>
      </c>
      <c r="R710" s="64">
        <v>5468000</v>
      </c>
      <c r="S710" s="64"/>
      <c r="T710" s="64"/>
      <c r="U710" s="56">
        <v>4</v>
      </c>
      <c r="V710" s="60" t="s">
        <v>1171</v>
      </c>
      <c r="W710" s="57" t="str">
        <f ca="1">IF(AB710="","En elaboración",IF(AC710="Sin iniciar","Suscrito",IF(AK710="Suspendido",AK710,IF(ISNUMBER(AN710),"Liquidado",IF(ISNUMBER(J710),"Cedido",IF(AN710="No aplica","Terminado (no se liquida)",IF(AJ710="Terminación anticipada",AJ710,IF(AND(AJ710="Terminación anticipada",I710&lt;&gt;"Otro",AN710=""),"Terminado en proceso de liquidación",IF(AND(TODAY()&gt;AH710,I710="Otro",AN710=""),"Terminado en proceso de liquidación",IF(AND(TODAY()&gt;AH710,I710="Orden de compra"),"Terminado (Orden de compra)",IF(TODAY()&gt;AH710,"Terminado (no se liquida)",IF(TODAY()&lt;=AH710,"En ejecución","En elaboración"))))))))))))</f>
        <v>Terminado (no se liquida)</v>
      </c>
      <c r="X710" s="57" t="s">
        <v>7493</v>
      </c>
      <c r="Y710" s="57" t="s">
        <v>7494</v>
      </c>
      <c r="Z710" s="57" t="s">
        <v>7495</v>
      </c>
      <c r="AA710" s="57" t="s">
        <v>5684</v>
      </c>
      <c r="AB710" s="61">
        <v>45575</v>
      </c>
      <c r="AC710" s="61">
        <v>45576</v>
      </c>
      <c r="AD710" s="61">
        <v>45657</v>
      </c>
      <c r="AE710" s="61" t="str">
        <f t="shared" si="105"/>
        <v>2 meses 21 días.</v>
      </c>
      <c r="AF710" s="61">
        <v>45708</v>
      </c>
      <c r="AG710" s="61" t="str">
        <f t="shared" si="104"/>
        <v>1 meses 20 días.</v>
      </c>
      <c r="AH710" s="61">
        <v>45708</v>
      </c>
      <c r="AI710" s="61" t="str">
        <f t="shared" si="110"/>
        <v>4 meses 10 días.</v>
      </c>
      <c r="AJ710" s="61" t="str">
        <f t="shared" si="106"/>
        <v>Término Ok</v>
      </c>
      <c r="AK710" s="57"/>
      <c r="AL710" s="57"/>
      <c r="AM710" s="56"/>
      <c r="AN710" s="61"/>
    </row>
    <row r="711" spans="1:40" ht="15.75">
      <c r="A711" s="56">
        <v>2024</v>
      </c>
      <c r="B711" s="56" t="str">
        <f t="shared" si="109"/>
        <v>676-2024</v>
      </c>
      <c r="C711" s="56">
        <v>117488</v>
      </c>
      <c r="D711" s="56" t="s">
        <v>57</v>
      </c>
      <c r="E711" s="57" t="s">
        <v>7496</v>
      </c>
      <c r="F711" s="57" t="s">
        <v>7497</v>
      </c>
      <c r="G711" s="63" t="s">
        <v>5602</v>
      </c>
      <c r="H711" s="57" t="s">
        <v>1168</v>
      </c>
      <c r="I711" s="57" t="s">
        <v>1169</v>
      </c>
      <c r="J711" s="61"/>
      <c r="K711" s="61"/>
      <c r="L711" s="121" t="s">
        <v>7498</v>
      </c>
      <c r="M711" s="56">
        <v>1978</v>
      </c>
      <c r="N711" s="157">
        <v>22344000</v>
      </c>
      <c r="O711" s="64">
        <v>0</v>
      </c>
      <c r="P711" s="64">
        <v>0</v>
      </c>
      <c r="Q711" s="157">
        <f t="shared" si="108"/>
        <v>22344000</v>
      </c>
      <c r="R711" s="64">
        <v>7448000</v>
      </c>
      <c r="S711" s="64"/>
      <c r="T711" s="64"/>
      <c r="U711" s="56">
        <v>1</v>
      </c>
      <c r="V711" s="60" t="s">
        <v>1171</v>
      </c>
      <c r="W711" s="57" t="str">
        <f ca="1">IF(AB711="","En elaboración",IF(AC711="Sin iniciar","Suscrito",IF(AK711="Suspendido",AK711,IF(ISNUMBER(AN711),"Liquidado",IF(ISNUMBER(J711),"Cedido",IF(AN711="No aplica","Terminado (no se liquida)",IF(AJ711="Terminación anticipada",AJ711,IF(AND(AJ711="Terminación anticipada",I711&lt;&gt;"Otro",AN711=""),"Terminado en proceso de liquidación",IF(AND(TODAY()&gt;AH711,I711="Otro",AN711=""),"Terminado en proceso de liquidación",IF(AND(TODAY()&gt;AH711,I711="Orden de compra"),"Terminado (Orden de compra)",IF(TODAY()&gt;AH711,"Terminado (no se liquida)",IF(TODAY()&lt;=AH711,"En ejecución","En elaboración"))))))))))))</f>
        <v>Terminado (no se liquida)</v>
      </c>
      <c r="X711" s="57"/>
      <c r="Y711" s="57" t="s">
        <v>7499</v>
      </c>
      <c r="Z711" s="57" t="s">
        <v>7500</v>
      </c>
      <c r="AA711" s="57" t="s">
        <v>5843</v>
      </c>
      <c r="AB711" s="61">
        <v>45566</v>
      </c>
      <c r="AC711" s="61">
        <v>45567</v>
      </c>
      <c r="AD711" s="61">
        <v>45657</v>
      </c>
      <c r="AE711" s="61" t="str">
        <f t="shared" si="105"/>
        <v>2 meses 30 días.</v>
      </c>
      <c r="AF711" s="61">
        <v>45657</v>
      </c>
      <c r="AG711" s="61" t="str">
        <f t="shared" ref="AG711:AG774" si="111">IF(AD711="Sin iniciar","",IF(DATEDIF(AD711,AF711-AM711,"y")=0,"",DATEDIF(AD711,AF711-AM711,"y")&amp;" años ")&amp;IF(DATEDIF(AD711,AF711-AM711,"ym")=0,"",DATEDIF(AD711,AF711-AM711,"ym")&amp;" meses ")&amp;IF(DATEDIF(AD711,AF711-AM711,"md")=0,"",DATEDIF(AD711,AF711-AM711,"md")&amp;" días."))</f>
        <v/>
      </c>
      <c r="AH711" s="61">
        <v>45657</v>
      </c>
      <c r="AI711" s="61" t="str">
        <f t="shared" si="110"/>
        <v>2 meses 30 días.</v>
      </c>
      <c r="AJ711" s="61" t="str">
        <f t="shared" si="106"/>
        <v>Término Ok</v>
      </c>
      <c r="AK711" s="57"/>
      <c r="AL711" s="57"/>
      <c r="AM711" s="56"/>
      <c r="AN711" s="61"/>
    </row>
    <row r="712" spans="1:40">
      <c r="A712" s="56">
        <v>2024</v>
      </c>
      <c r="B712" s="56" t="str">
        <f t="shared" si="109"/>
        <v>677-2024</v>
      </c>
      <c r="C712" s="56">
        <v>114297</v>
      </c>
      <c r="D712" s="56" t="s">
        <v>57</v>
      </c>
      <c r="E712" s="57" t="s">
        <v>7501</v>
      </c>
      <c r="F712" s="57" t="s">
        <v>7502</v>
      </c>
      <c r="G712" s="63" t="s">
        <v>5602</v>
      </c>
      <c r="H712" s="57" t="s">
        <v>1168</v>
      </c>
      <c r="I712" s="57" t="s">
        <v>1169</v>
      </c>
      <c r="J712" s="61"/>
      <c r="K712" s="61"/>
      <c r="L712" s="67" t="s">
        <v>7503</v>
      </c>
      <c r="M712" s="56">
        <v>1965</v>
      </c>
      <c r="N712" s="157">
        <v>29792000</v>
      </c>
      <c r="O712" s="64">
        <v>0</v>
      </c>
      <c r="P712" s="64">
        <v>0</v>
      </c>
      <c r="Q712" s="157">
        <f t="shared" si="108"/>
        <v>29792000</v>
      </c>
      <c r="R712" s="64">
        <v>7448000</v>
      </c>
      <c r="S712" s="64"/>
      <c r="T712" s="64"/>
      <c r="U712" s="56">
        <v>1</v>
      </c>
      <c r="V712" s="60" t="s">
        <v>1171</v>
      </c>
      <c r="W712" s="57" t="str">
        <f ca="1">IF(AB712="","En elaboración",IF(AC712="Sin iniciar","Suscrito",IF(AK712="Suspendido",AK712,IF(ISNUMBER(AN712),"Liquidado",IF(ISNUMBER(J712),"Cedido",IF(AN712="No aplica","Terminado (no se liquida)",IF(AJ712="Terminación anticipada",AJ712,IF(AND(AJ712="Terminación anticipada",I712&lt;&gt;"Otro",AN712=""),"Terminado en proceso de liquidación",IF(AND(TODAY()&gt;AH712,I712="Otro",AN712=""),"Terminado en proceso de liquidación",IF(AND(TODAY()&gt;AH712,I712="Orden de compra"),"Terminado (Orden de compra)",IF(TODAY()&gt;AH712,"Terminado (no se liquida)",IF(TODAY()&lt;=AH712,"En ejecución","En elaboración"))))))))))))</f>
        <v>Terminado (no se liquida)</v>
      </c>
      <c r="X712" s="57" t="s">
        <v>7504</v>
      </c>
      <c r="Y712" s="57" t="s">
        <v>7505</v>
      </c>
      <c r="Z712" s="57" t="s">
        <v>7506</v>
      </c>
      <c r="AA712" s="57" t="s">
        <v>5753</v>
      </c>
      <c r="AB712" s="61">
        <v>45569</v>
      </c>
      <c r="AC712" s="61">
        <v>45572</v>
      </c>
      <c r="AD712" s="61">
        <v>45657</v>
      </c>
      <c r="AE712" s="61" t="str">
        <f t="shared" si="105"/>
        <v>2 meses 25 días.</v>
      </c>
      <c r="AF712" s="61">
        <v>45657</v>
      </c>
      <c r="AG712" s="61" t="str">
        <f t="shared" si="111"/>
        <v/>
      </c>
      <c r="AH712" s="61">
        <v>45693</v>
      </c>
      <c r="AI712" s="61" t="str">
        <f t="shared" si="110"/>
        <v>3 meses 30 días.</v>
      </c>
      <c r="AJ712" s="61" t="str">
        <f t="shared" si="106"/>
        <v>Término Ok</v>
      </c>
      <c r="AK712" s="57"/>
      <c r="AL712" s="57"/>
      <c r="AM712" s="56"/>
      <c r="AN712" s="61"/>
    </row>
    <row r="713" spans="1:40">
      <c r="A713" s="56">
        <v>2024</v>
      </c>
      <c r="B713" s="56" t="str">
        <f t="shared" si="109"/>
        <v>678-2024</v>
      </c>
      <c r="C713" s="56">
        <v>117491</v>
      </c>
      <c r="D713" s="56" t="s">
        <v>57</v>
      </c>
      <c r="E713" s="57" t="s">
        <v>7507</v>
      </c>
      <c r="F713" s="57" t="s">
        <v>7508</v>
      </c>
      <c r="G713" s="63" t="s">
        <v>5602</v>
      </c>
      <c r="H713" s="57" t="s">
        <v>1168</v>
      </c>
      <c r="I713" s="57" t="s">
        <v>1169</v>
      </c>
      <c r="J713" s="61"/>
      <c r="K713" s="61"/>
      <c r="L713" s="67" t="s">
        <v>7509</v>
      </c>
      <c r="M713" s="56">
        <v>1978</v>
      </c>
      <c r="N713" s="157">
        <v>22344000</v>
      </c>
      <c r="O713" s="64">
        <v>10427000</v>
      </c>
      <c r="P713" s="64">
        <v>0</v>
      </c>
      <c r="Q713" s="157">
        <f t="shared" si="108"/>
        <v>32771000</v>
      </c>
      <c r="R713" s="64">
        <v>7448000</v>
      </c>
      <c r="S713" s="64"/>
      <c r="T713" s="64"/>
      <c r="U713" s="56">
        <v>5</v>
      </c>
      <c r="V713" s="60" t="s">
        <v>1171</v>
      </c>
      <c r="W713" s="57" t="str">
        <f ca="1">IF(AB713="","En elaboración",IF(AC713="Sin iniciar","Suscrito",IF(AK713="Suspendido",AK713,IF(ISNUMBER(AN713),"Liquidado",IF(ISNUMBER(J713),"Cedido",IF(AN713="No aplica","Terminado (no se liquida)",IF(AJ713="Terminación anticipada",AJ713,IF(AND(AJ713="Terminación anticipada",I713&lt;&gt;"Otro",AN713=""),"Terminado en proceso de liquidación",IF(AND(TODAY()&gt;AH713,I713="Otro",AN713=""),"Terminado en proceso de liquidación",IF(AND(TODAY()&gt;AH713,I713="Orden de compra"),"Terminado (Orden de compra)",IF(TODAY()&gt;AH713,"Terminado (no se liquida)",IF(TODAY()&lt;=AH713,"En ejecución","En elaboración"))))))))))))</f>
        <v>Terminado (no se liquida)</v>
      </c>
      <c r="X713" s="57" t="s">
        <v>7510</v>
      </c>
      <c r="Y713" s="57" t="s">
        <v>6029</v>
      </c>
      <c r="Z713" s="57" t="s">
        <v>7511</v>
      </c>
      <c r="AA713" s="57" t="s">
        <v>5762</v>
      </c>
      <c r="AB713" s="61">
        <v>45568</v>
      </c>
      <c r="AC713" s="61">
        <v>45572</v>
      </c>
      <c r="AD713" s="61">
        <v>45657</v>
      </c>
      <c r="AE713" s="61" t="str">
        <f t="shared" si="105"/>
        <v>2 meses 25 días.</v>
      </c>
      <c r="AF713" s="61">
        <v>45706</v>
      </c>
      <c r="AG713" s="61" t="str">
        <f t="shared" si="111"/>
        <v>1 meses 18 días.</v>
      </c>
      <c r="AH713" s="61">
        <v>45706</v>
      </c>
      <c r="AI713" s="61" t="str">
        <f t="shared" si="110"/>
        <v>4 meses 12 días.</v>
      </c>
      <c r="AJ713" s="61" t="str">
        <f t="shared" si="106"/>
        <v>Término Ok</v>
      </c>
      <c r="AK713" s="57"/>
      <c r="AL713" s="57"/>
      <c r="AM713" s="56"/>
      <c r="AN713" s="61"/>
    </row>
    <row r="714" spans="1:40">
      <c r="A714" s="56">
        <v>2024</v>
      </c>
      <c r="B714" s="56" t="str">
        <f t="shared" si="109"/>
        <v>679-2024</v>
      </c>
      <c r="C714" s="56">
        <v>116245</v>
      </c>
      <c r="D714" s="56" t="s">
        <v>57</v>
      </c>
      <c r="E714" s="57" t="s">
        <v>7512</v>
      </c>
      <c r="F714" s="57" t="s">
        <v>7513</v>
      </c>
      <c r="G714" s="63" t="s">
        <v>5602</v>
      </c>
      <c r="H714" s="57" t="s">
        <v>1168</v>
      </c>
      <c r="I714" s="57" t="s">
        <v>1169</v>
      </c>
      <c r="J714" s="61"/>
      <c r="K714" s="61"/>
      <c r="L714" s="67" t="s">
        <v>7514</v>
      </c>
      <c r="M714" s="56">
        <v>1972</v>
      </c>
      <c r="N714" s="157">
        <v>16377000</v>
      </c>
      <c r="O714" s="64">
        <v>7642600</v>
      </c>
      <c r="P714" s="64">
        <v>0</v>
      </c>
      <c r="Q714" s="157">
        <f t="shared" si="108"/>
        <v>24019600</v>
      </c>
      <c r="R714" s="64">
        <v>5459000</v>
      </c>
      <c r="S714" s="64"/>
      <c r="T714" s="64"/>
      <c r="U714" s="56">
        <v>5</v>
      </c>
      <c r="V714" s="60" t="s">
        <v>1171</v>
      </c>
      <c r="W714" s="57" t="str">
        <f ca="1">IF(AB714="","En elaboración",IF(AC714="Sin iniciar","Suscrito",IF(AK714="Suspendido",AK714,IF(ISNUMBER(AN714),"Liquidado",IF(ISNUMBER(J714),"Cedido",IF(AN714="No aplica","Terminado (no se liquida)",IF(AJ714="Terminación anticipada",AJ714,IF(AND(AJ714="Terminación anticipada",I714&lt;&gt;"Otro",AN714=""),"Terminado en proceso de liquidación",IF(AND(TODAY()&gt;AH714,I714="Otro",AN714=""),"Terminado en proceso de liquidación",IF(AND(TODAY()&gt;AH714,I714="Orden de compra"),"Terminado (Orden de compra)",IF(TODAY()&gt;AH714,"Terminado (no se liquida)",IF(TODAY()&lt;=AH714,"En ejecución","En elaboración"))))))))))))</f>
        <v>Terminado (no se liquida)</v>
      </c>
      <c r="X714" s="57" t="s">
        <v>7515</v>
      </c>
      <c r="Y714" s="57" t="s">
        <v>7516</v>
      </c>
      <c r="Z714" s="57" t="s">
        <v>7517</v>
      </c>
      <c r="AA714" s="57" t="s">
        <v>5659</v>
      </c>
      <c r="AB714" s="61">
        <v>45572</v>
      </c>
      <c r="AC714" s="61">
        <v>45573</v>
      </c>
      <c r="AD714" s="61">
        <v>45657</v>
      </c>
      <c r="AE714" s="61" t="str">
        <f t="shared" si="105"/>
        <v>2 meses 24 días.</v>
      </c>
      <c r="AF714" s="61">
        <v>45707</v>
      </c>
      <c r="AG714" s="61" t="str">
        <f t="shared" si="111"/>
        <v>1 meses 19 días.</v>
      </c>
      <c r="AH714" s="61">
        <v>45707</v>
      </c>
      <c r="AI714" s="61" t="str">
        <f t="shared" si="110"/>
        <v>4 meses 12 días.</v>
      </c>
      <c r="AJ714" s="61" t="str">
        <f t="shared" si="106"/>
        <v>Término Ok</v>
      </c>
      <c r="AK714" s="57"/>
      <c r="AL714" s="57"/>
      <c r="AM714" s="56"/>
      <c r="AN714" s="61"/>
    </row>
    <row r="715" spans="1:40">
      <c r="A715" s="56">
        <v>2024</v>
      </c>
      <c r="B715" s="56" t="str">
        <f t="shared" si="109"/>
        <v>680-2024</v>
      </c>
      <c r="C715" s="56">
        <v>116466</v>
      </c>
      <c r="D715" s="56" t="s">
        <v>57</v>
      </c>
      <c r="E715" s="57" t="s">
        <v>7518</v>
      </c>
      <c r="F715" s="57" t="s">
        <v>7519</v>
      </c>
      <c r="G715" s="63" t="s">
        <v>5602</v>
      </c>
      <c r="H715" s="57" t="s">
        <v>1168</v>
      </c>
      <c r="I715" s="57" t="s">
        <v>1169</v>
      </c>
      <c r="J715" s="61"/>
      <c r="K715" s="61"/>
      <c r="L715" s="67" t="s">
        <v>2557</v>
      </c>
      <c r="M715" s="56">
        <v>1979</v>
      </c>
      <c r="N715" s="157">
        <v>29792000</v>
      </c>
      <c r="O715" s="64">
        <v>9682400</v>
      </c>
      <c r="P715" s="64">
        <v>0</v>
      </c>
      <c r="Q715" s="157">
        <f t="shared" si="108"/>
        <v>39474400</v>
      </c>
      <c r="R715" s="64">
        <v>7448000</v>
      </c>
      <c r="S715" s="64"/>
      <c r="T715" s="64"/>
      <c r="U715" s="56">
        <v>5</v>
      </c>
      <c r="V715" s="60" t="s">
        <v>1171</v>
      </c>
      <c r="W715" s="57" t="str">
        <f ca="1">IF(AB715="","En elaboración",IF(AC715="Sin iniciar","Suscrito",IF(AK715="Suspendido",AK715,IF(ISNUMBER(AN715),"Liquidado",IF(ISNUMBER(J715),"Cedido",IF(AN715="No aplica","Terminado (no se liquida)",IF(AJ715="Terminación anticipada",AJ715,IF(AND(AJ715="Terminación anticipada",I715&lt;&gt;"Otro",AN715=""),"Terminado en proceso de liquidación",IF(AND(TODAY()&gt;AH715,I715="Otro",AN715=""),"Terminado en proceso de liquidación",IF(AND(TODAY()&gt;AH715,I715="Orden de compra"),"Terminado (Orden de compra)",IF(TODAY()&gt;AH715,"Terminado (no se liquida)",IF(TODAY()&lt;=AH715,"En ejecución","En elaboración"))))))))))))</f>
        <v>Terminado (no se liquida)</v>
      </c>
      <c r="X715" s="57" t="s">
        <v>7520</v>
      </c>
      <c r="Y715" s="57" t="s">
        <v>3195</v>
      </c>
      <c r="Z715" s="57" t="s">
        <v>7521</v>
      </c>
      <c r="AA715" s="57" t="s">
        <v>6166</v>
      </c>
      <c r="AB715" s="61">
        <v>45569</v>
      </c>
      <c r="AC715" s="61">
        <v>45572</v>
      </c>
      <c r="AD715" s="61">
        <v>45657</v>
      </c>
      <c r="AE715" s="61" t="str">
        <f t="shared" si="105"/>
        <v>2 meses 25 días.</v>
      </c>
      <c r="AF715" s="61">
        <v>45731</v>
      </c>
      <c r="AG715" s="61" t="str">
        <f t="shared" si="111"/>
        <v>2 meses 12 días.</v>
      </c>
      <c r="AH715" s="61">
        <v>45731</v>
      </c>
      <c r="AI715" s="61" t="str">
        <f t="shared" si="110"/>
        <v>5 meses 9 días.</v>
      </c>
      <c r="AJ715" s="61" t="str">
        <f t="shared" si="106"/>
        <v>Término Ok</v>
      </c>
      <c r="AK715" s="57"/>
      <c r="AL715" s="57"/>
      <c r="AM715" s="56"/>
      <c r="AN715" s="61"/>
    </row>
    <row r="716" spans="1:40">
      <c r="A716" s="56">
        <v>2024</v>
      </c>
      <c r="B716" s="56" t="str">
        <f t="shared" si="109"/>
        <v>681-2024</v>
      </c>
      <c r="C716" s="56">
        <v>116466</v>
      </c>
      <c r="D716" s="56" t="s">
        <v>57</v>
      </c>
      <c r="E716" s="57" t="s">
        <v>7522</v>
      </c>
      <c r="F716" s="57" t="s">
        <v>7523</v>
      </c>
      <c r="G716" s="63" t="s">
        <v>5602</v>
      </c>
      <c r="H716" s="57" t="s">
        <v>1168</v>
      </c>
      <c r="I716" s="57" t="s">
        <v>1169</v>
      </c>
      <c r="J716" s="61"/>
      <c r="K716" s="61"/>
      <c r="L716" s="67" t="s">
        <v>7524</v>
      </c>
      <c r="M716" s="56">
        <v>1979</v>
      </c>
      <c r="N716" s="157">
        <v>29792000</v>
      </c>
      <c r="O716" s="64">
        <v>9682400</v>
      </c>
      <c r="P716" s="64">
        <v>0</v>
      </c>
      <c r="Q716" s="157">
        <f t="shared" si="108"/>
        <v>39474400</v>
      </c>
      <c r="R716" s="64">
        <v>7448000</v>
      </c>
      <c r="S716" s="64"/>
      <c r="T716" s="64"/>
      <c r="U716" s="56">
        <v>5</v>
      </c>
      <c r="V716" s="60" t="s">
        <v>1171</v>
      </c>
      <c r="W716" s="57" t="str">
        <f ca="1">IF(AB716="","En elaboración",IF(AC716="Sin iniciar","Suscrito",IF(AK716="Suspendido",AK716,IF(ISNUMBER(AN716),"Liquidado",IF(ISNUMBER(J716),"Cedido",IF(AN716="No aplica","Terminado (no se liquida)",IF(AJ716="Terminación anticipada",AJ716,IF(AND(AJ716="Terminación anticipada",I716&lt;&gt;"Otro",AN716=""),"Terminado en proceso de liquidación",IF(AND(TODAY()&gt;AH716,I716="Otro",AN716=""),"Terminado en proceso de liquidación",IF(AND(TODAY()&gt;AH716,I716="Orden de compra"),"Terminado (Orden de compra)",IF(TODAY()&gt;AH716,"Terminado (no se liquida)",IF(TODAY()&lt;=AH716,"En ejecución","En elaboración"))))))))))))</f>
        <v>Terminado (no se liquida)</v>
      </c>
      <c r="X716" s="57" t="s">
        <v>7525</v>
      </c>
      <c r="Y716" s="57" t="s">
        <v>3195</v>
      </c>
      <c r="Z716" s="57" t="s">
        <v>7526</v>
      </c>
      <c r="AA716" s="57" t="s">
        <v>6166</v>
      </c>
      <c r="AB716" s="61">
        <v>45568</v>
      </c>
      <c r="AC716" s="61">
        <v>45572</v>
      </c>
      <c r="AD716" s="61">
        <v>45657</v>
      </c>
      <c r="AE716" s="61" t="str">
        <f t="shared" si="105"/>
        <v>2 meses 25 días.</v>
      </c>
      <c r="AF716" s="61">
        <v>45731</v>
      </c>
      <c r="AG716" s="61" t="str">
        <f t="shared" si="111"/>
        <v>2 meses 12 días.</v>
      </c>
      <c r="AH716" s="61">
        <v>45731</v>
      </c>
      <c r="AI716" s="61" t="str">
        <f t="shared" si="110"/>
        <v>5 meses 9 días.</v>
      </c>
      <c r="AJ716" s="61" t="str">
        <f t="shared" si="106"/>
        <v>Término Ok</v>
      </c>
      <c r="AK716" s="57"/>
      <c r="AL716" s="57"/>
      <c r="AM716" s="56"/>
      <c r="AN716" s="61"/>
    </row>
    <row r="717" spans="1:40">
      <c r="A717" s="56">
        <v>2024</v>
      </c>
      <c r="B717" s="56" t="str">
        <f t="shared" si="109"/>
        <v>682-2024</v>
      </c>
      <c r="C717" s="56">
        <v>116466</v>
      </c>
      <c r="D717" s="56" t="s">
        <v>57</v>
      </c>
      <c r="E717" s="57" t="s">
        <v>7527</v>
      </c>
      <c r="F717" s="57" t="s">
        <v>7528</v>
      </c>
      <c r="G717" s="63" t="s">
        <v>5602</v>
      </c>
      <c r="H717" s="57" t="s">
        <v>1168</v>
      </c>
      <c r="I717" s="57" t="s">
        <v>1169</v>
      </c>
      <c r="J717" s="61"/>
      <c r="K717" s="61"/>
      <c r="L717" s="67" t="s">
        <v>3194</v>
      </c>
      <c r="M717" s="56">
        <v>1979</v>
      </c>
      <c r="N717" s="157">
        <v>29792000</v>
      </c>
      <c r="O717" s="64">
        <v>9682400</v>
      </c>
      <c r="P717" s="64">
        <v>0</v>
      </c>
      <c r="Q717" s="157">
        <f t="shared" si="108"/>
        <v>39474400</v>
      </c>
      <c r="R717" s="64">
        <v>7448000</v>
      </c>
      <c r="S717" s="64"/>
      <c r="T717" s="64"/>
      <c r="U717" s="56">
        <v>5</v>
      </c>
      <c r="V717" s="60" t="s">
        <v>1171</v>
      </c>
      <c r="W717" s="57" t="str">
        <f ca="1">IF(AB717="","En elaboración",IF(AC717="Sin iniciar","Suscrito",IF(AK717="Suspendido",AK717,IF(ISNUMBER(AN717),"Liquidado",IF(ISNUMBER(J717),"Cedido",IF(AN717="No aplica","Terminado (no se liquida)",IF(AJ717="Terminación anticipada",AJ717,IF(AND(AJ717="Terminación anticipada",I717&lt;&gt;"Otro",AN717=""),"Terminado en proceso de liquidación",IF(AND(TODAY()&gt;AH717,I717="Otro",AN717=""),"Terminado en proceso de liquidación",IF(AND(TODAY()&gt;AH717,I717="Orden de compra"),"Terminado (Orden de compra)",IF(TODAY()&gt;AH717,"Terminado (no se liquida)",IF(TODAY()&lt;=AH717,"En ejecución","En elaboración"))))))))))))</f>
        <v>Terminado (no se liquida)</v>
      </c>
      <c r="X717" s="57" t="s">
        <v>7529</v>
      </c>
      <c r="Y717" s="57" t="s">
        <v>3195</v>
      </c>
      <c r="Z717" s="57" t="s">
        <v>7530</v>
      </c>
      <c r="AA717" s="57" t="s">
        <v>6166</v>
      </c>
      <c r="AB717" s="61">
        <v>45568</v>
      </c>
      <c r="AC717" s="61">
        <v>45572</v>
      </c>
      <c r="AD717" s="61">
        <v>45657</v>
      </c>
      <c r="AE717" s="61" t="str">
        <f t="shared" si="105"/>
        <v>2 meses 25 días.</v>
      </c>
      <c r="AF717" s="61">
        <v>45731</v>
      </c>
      <c r="AG717" s="61" t="str">
        <f t="shared" si="111"/>
        <v>2 meses 12 días.</v>
      </c>
      <c r="AH717" s="61">
        <v>45731</v>
      </c>
      <c r="AI717" s="61" t="str">
        <f t="shared" si="110"/>
        <v>5 meses 9 días.</v>
      </c>
      <c r="AJ717" s="61" t="str">
        <f t="shared" si="106"/>
        <v>Término Ok</v>
      </c>
      <c r="AK717" s="57"/>
      <c r="AL717" s="57"/>
      <c r="AM717" s="56"/>
      <c r="AN717" s="61"/>
    </row>
    <row r="718" spans="1:40">
      <c r="A718" s="56">
        <v>2024</v>
      </c>
      <c r="B718" s="56" t="str">
        <f t="shared" si="109"/>
        <v>683-2024</v>
      </c>
      <c r="C718" s="56">
        <v>116466</v>
      </c>
      <c r="D718" s="56" t="s">
        <v>57</v>
      </c>
      <c r="E718" s="57" t="s">
        <v>7531</v>
      </c>
      <c r="F718" s="57" t="s">
        <v>7532</v>
      </c>
      <c r="G718" s="63" t="s">
        <v>5602</v>
      </c>
      <c r="H718" s="57" t="s">
        <v>1168</v>
      </c>
      <c r="I718" s="57" t="s">
        <v>1169</v>
      </c>
      <c r="J718" s="61"/>
      <c r="K718" s="61"/>
      <c r="L718" s="67" t="s">
        <v>7533</v>
      </c>
      <c r="M718" s="56">
        <v>1979</v>
      </c>
      <c r="N718" s="157">
        <v>29792000</v>
      </c>
      <c r="O718" s="64">
        <v>9682400</v>
      </c>
      <c r="P718" s="64">
        <v>0</v>
      </c>
      <c r="Q718" s="157">
        <f t="shared" si="108"/>
        <v>39474400</v>
      </c>
      <c r="R718" s="64">
        <v>7448000</v>
      </c>
      <c r="S718" s="64"/>
      <c r="T718" s="64"/>
      <c r="U718" s="56">
        <v>5</v>
      </c>
      <c r="V718" s="60" t="s">
        <v>1171</v>
      </c>
      <c r="W718" s="57" t="str">
        <f ca="1">IF(AB718="","En elaboración",IF(AC718="Sin iniciar","Suscrito",IF(AK718="Suspendido",AK718,IF(ISNUMBER(AN718),"Liquidado",IF(ISNUMBER(J718),"Cedido",IF(AN718="No aplica","Terminado (no se liquida)",IF(AJ718="Terminación anticipada",AJ718,IF(AND(AJ718="Terminación anticipada",I718&lt;&gt;"Otro",AN718=""),"Terminado en proceso de liquidación",IF(AND(TODAY()&gt;AH718,I718="Otro",AN718=""),"Terminado en proceso de liquidación",IF(AND(TODAY()&gt;AH718,I718="Orden de compra"),"Terminado (Orden de compra)",IF(TODAY()&gt;AH718,"Terminado (no se liquida)",IF(TODAY()&lt;=AH718,"En ejecución","En elaboración"))))))))))))</f>
        <v>Terminado (no se liquida)</v>
      </c>
      <c r="X718" s="57" t="s">
        <v>7534</v>
      </c>
      <c r="Y718" s="57" t="s">
        <v>3195</v>
      </c>
      <c r="Z718" s="57" t="s">
        <v>7535</v>
      </c>
      <c r="AA718" s="57" t="s">
        <v>6166</v>
      </c>
      <c r="AB718" s="61">
        <v>45569</v>
      </c>
      <c r="AC718" s="61">
        <v>45572</v>
      </c>
      <c r="AD718" s="61">
        <v>45657</v>
      </c>
      <c r="AE718" s="61" t="str">
        <f t="shared" si="105"/>
        <v>2 meses 25 días.</v>
      </c>
      <c r="AF718" s="61">
        <v>45731</v>
      </c>
      <c r="AG718" s="61" t="str">
        <f t="shared" si="111"/>
        <v>2 meses 12 días.</v>
      </c>
      <c r="AH718" s="61">
        <v>45731</v>
      </c>
      <c r="AI718" s="61" t="str">
        <f t="shared" si="110"/>
        <v>5 meses 9 días.</v>
      </c>
      <c r="AJ718" s="61" t="str">
        <f t="shared" si="106"/>
        <v>Término Ok</v>
      </c>
      <c r="AK718" s="57"/>
      <c r="AL718" s="57"/>
      <c r="AM718" s="56"/>
      <c r="AN718" s="61"/>
    </row>
    <row r="719" spans="1:40">
      <c r="A719" s="56">
        <v>2024</v>
      </c>
      <c r="B719" s="56" t="str">
        <f t="shared" si="109"/>
        <v>684-2024</v>
      </c>
      <c r="C719" s="56">
        <v>116352</v>
      </c>
      <c r="D719" s="56" t="s">
        <v>57</v>
      </c>
      <c r="E719" s="57" t="s">
        <v>7536</v>
      </c>
      <c r="F719" s="57" t="s">
        <v>7537</v>
      </c>
      <c r="G719" s="63" t="s">
        <v>5602</v>
      </c>
      <c r="H719" s="57" t="s">
        <v>1168</v>
      </c>
      <c r="I719" s="57" t="s">
        <v>1211</v>
      </c>
      <c r="J719" s="61"/>
      <c r="K719" s="61"/>
      <c r="L719" s="67" t="s">
        <v>7538</v>
      </c>
      <c r="M719" s="56">
        <v>1978</v>
      </c>
      <c r="N719" s="157">
        <v>7650000</v>
      </c>
      <c r="O719" s="64">
        <v>1955000</v>
      </c>
      <c r="P719" s="64">
        <v>0</v>
      </c>
      <c r="Q719" s="157">
        <f t="shared" si="108"/>
        <v>9605000</v>
      </c>
      <c r="R719" s="64">
        <v>2550000</v>
      </c>
      <c r="S719" s="64"/>
      <c r="T719" s="64"/>
      <c r="U719" s="56">
        <v>1</v>
      </c>
      <c r="V719" s="60" t="s">
        <v>1171</v>
      </c>
      <c r="W719" s="57" t="str">
        <f ca="1">IF(AB719="","En elaboración",IF(AC719="Sin iniciar","Suscrito",IF(AK719="Suspendido",AK719,IF(ISNUMBER(AN719),"Liquidado",IF(ISNUMBER(J719),"Cedido",IF(AN719="No aplica","Terminado (no se liquida)",IF(AJ719="Terminación anticipada",AJ719,IF(AND(AJ719="Terminación anticipada",I719&lt;&gt;"Otro",AN719=""),"Terminado en proceso de liquidación",IF(AND(TODAY()&gt;AH719,I719="Otro",AN719=""),"Terminado en proceso de liquidación",IF(AND(TODAY()&gt;AH719,I719="Orden de compra"),"Terminado (Orden de compra)",IF(TODAY()&gt;AH719,"Terminado (no se liquida)",IF(TODAY()&lt;=AH719,"En ejecución","En elaboración"))))))))))))</f>
        <v>Terminado (no se liquida)</v>
      </c>
      <c r="X719" s="57" t="s">
        <v>7539</v>
      </c>
      <c r="Y719" s="57" t="s">
        <v>5230</v>
      </c>
      <c r="Z719" s="57" t="s">
        <v>7540</v>
      </c>
      <c r="AA719" s="57" t="s">
        <v>5391</v>
      </c>
      <c r="AB719" s="61">
        <v>45575</v>
      </c>
      <c r="AC719" s="61">
        <v>45581</v>
      </c>
      <c r="AD719" s="61">
        <v>45657</v>
      </c>
      <c r="AE719" s="61" t="str">
        <f t="shared" ref="AE719:AE782" si="112">IF(AC719="Sin iniciar","",IF(DATEDIF(AC719,AD719+1,"y")=0,"",DATEDIF(AC719,AD719+1,"y")&amp;" años ")&amp;IF(DATEDIF(AC719,AD719+1,"ym")=0,"",DATEDIF(AC719,AD719+1,"ym")&amp;" meses ")&amp;IF(DATEDIF(AC719,AD719+1,"md")=0,"",DATEDIF(AC719,AD719+1,"md")&amp;" días."))</f>
        <v>2 meses 16 días.</v>
      </c>
      <c r="AF719" s="61">
        <v>45696</v>
      </c>
      <c r="AG719" s="61" t="str">
        <f t="shared" si="111"/>
        <v>1 meses 8 días.</v>
      </c>
      <c r="AH719" s="61">
        <v>45696</v>
      </c>
      <c r="AI719" s="61" t="str">
        <f t="shared" si="110"/>
        <v>3 meses 24 días.</v>
      </c>
      <c r="AJ719" s="61" t="str">
        <f t="shared" ref="AJ719:AJ782" si="113">IF(AC719="Sin iniciar",AC719,IF(AH719&lt;AF719,"Terminación Anticipada","Término Ok"))</f>
        <v>Término Ok</v>
      </c>
      <c r="AK719" s="57"/>
      <c r="AL719" s="57"/>
      <c r="AM719" s="56"/>
      <c r="AN719" s="61"/>
    </row>
    <row r="720" spans="1:40">
      <c r="A720" s="56">
        <v>2024</v>
      </c>
      <c r="B720" s="56" t="str">
        <f t="shared" si="109"/>
        <v>685-2024</v>
      </c>
      <c r="C720" s="56">
        <v>116352</v>
      </c>
      <c r="D720" s="56" t="s">
        <v>57</v>
      </c>
      <c r="E720" s="57" t="s">
        <v>7541</v>
      </c>
      <c r="F720" s="57" t="s">
        <v>7542</v>
      </c>
      <c r="G720" s="63" t="s">
        <v>5602</v>
      </c>
      <c r="H720" s="57" t="s">
        <v>1168</v>
      </c>
      <c r="I720" s="57" t="s">
        <v>1211</v>
      </c>
      <c r="J720" s="61"/>
      <c r="K720" s="61"/>
      <c r="L720" s="67" t="s">
        <v>7543</v>
      </c>
      <c r="M720" s="56">
        <v>1978</v>
      </c>
      <c r="N720" s="157">
        <v>7650000</v>
      </c>
      <c r="O720" s="64">
        <v>3570000</v>
      </c>
      <c r="P720" s="64">
        <v>0</v>
      </c>
      <c r="Q720" s="157">
        <f t="shared" si="108"/>
        <v>11220000</v>
      </c>
      <c r="R720" s="64">
        <v>2550000</v>
      </c>
      <c r="S720" s="64"/>
      <c r="T720" s="64"/>
      <c r="U720" s="56">
        <v>1</v>
      </c>
      <c r="V720" s="60" t="s">
        <v>1171</v>
      </c>
      <c r="W720" s="57" t="str">
        <f ca="1">IF(AB720="","En elaboración",IF(AC720="Sin iniciar","Suscrito",IF(AK720="Suspendido",AK720,IF(ISNUMBER(AN720),"Liquidado",IF(ISNUMBER(J720),"Cedido",IF(AN720="No aplica","Terminado (no se liquida)",IF(AJ720="Terminación anticipada",AJ720,IF(AND(AJ720="Terminación anticipada",I720&lt;&gt;"Otro",AN720=""),"Terminado en proceso de liquidación",IF(AND(TODAY()&gt;AH720,I720="Otro",AN720=""),"Terminado en proceso de liquidación",IF(AND(TODAY()&gt;AH720,I720="Orden de compra"),"Terminado (Orden de compra)",IF(TODAY()&gt;AH720,"Terminado (no se liquida)",IF(TODAY()&lt;=AH720,"En ejecución","En elaboración"))))))))))))</f>
        <v>Terminado (no se liquida)</v>
      </c>
      <c r="X720" s="57" t="s">
        <v>7544</v>
      </c>
      <c r="Y720" s="57" t="s">
        <v>5230</v>
      </c>
      <c r="Z720" s="57" t="s">
        <v>7545</v>
      </c>
      <c r="AA720" s="57" t="s">
        <v>5391</v>
      </c>
      <c r="AB720" s="61">
        <v>45568</v>
      </c>
      <c r="AC720" s="61">
        <v>45573</v>
      </c>
      <c r="AD720" s="61">
        <v>45657</v>
      </c>
      <c r="AE720" s="61" t="str">
        <f t="shared" si="112"/>
        <v>2 meses 24 días.</v>
      </c>
      <c r="AF720" s="61">
        <v>45707</v>
      </c>
      <c r="AG720" s="61" t="str">
        <f t="shared" si="111"/>
        <v>1 meses 19 días.</v>
      </c>
      <c r="AH720" s="61">
        <v>45707</v>
      </c>
      <c r="AI720" s="61" t="str">
        <f t="shared" si="110"/>
        <v>4 meses 12 días.</v>
      </c>
      <c r="AJ720" s="61" t="str">
        <f t="shared" si="113"/>
        <v>Término Ok</v>
      </c>
      <c r="AK720" s="57"/>
      <c r="AL720" s="57"/>
      <c r="AM720" s="56"/>
      <c r="AN720" s="61"/>
    </row>
    <row r="721" spans="1:40">
      <c r="A721" s="56">
        <v>2024</v>
      </c>
      <c r="B721" s="56" t="str">
        <f t="shared" si="109"/>
        <v>686-2024</v>
      </c>
      <c r="C721" s="56">
        <v>116352</v>
      </c>
      <c r="D721" s="56" t="s">
        <v>57</v>
      </c>
      <c r="E721" s="57" t="s">
        <v>7546</v>
      </c>
      <c r="F721" s="57" t="s">
        <v>7547</v>
      </c>
      <c r="G721" s="63" t="s">
        <v>5602</v>
      </c>
      <c r="H721" s="57" t="s">
        <v>1168</v>
      </c>
      <c r="I721" s="57" t="s">
        <v>1211</v>
      </c>
      <c r="J721" s="61"/>
      <c r="K721" s="61"/>
      <c r="L721" s="67" t="s">
        <v>5215</v>
      </c>
      <c r="M721" s="56">
        <v>1978</v>
      </c>
      <c r="N721" s="157">
        <v>7650000</v>
      </c>
      <c r="O721" s="64">
        <v>3485000</v>
      </c>
      <c r="P721" s="64">
        <v>0</v>
      </c>
      <c r="Q721" s="157">
        <f t="shared" si="108"/>
        <v>11135000</v>
      </c>
      <c r="R721" s="64">
        <v>2550000</v>
      </c>
      <c r="S721" s="64"/>
      <c r="T721" s="64"/>
      <c r="U721" s="56">
        <v>1</v>
      </c>
      <c r="V721" s="60" t="s">
        <v>1171</v>
      </c>
      <c r="W721" s="57" t="str">
        <f ca="1">IF(AB721="","En elaboración",IF(AC721="Sin iniciar","Suscrito",IF(AK721="Suspendido",AK721,IF(ISNUMBER(AN721),"Liquidado",IF(ISNUMBER(J721),"Cedido",IF(AN721="No aplica","Terminado (no se liquida)",IF(AJ721="Terminación anticipada",AJ721,IF(AND(AJ721="Terminación anticipada",I721&lt;&gt;"Otro",AN721=""),"Terminado en proceso de liquidación",IF(AND(TODAY()&gt;AH721,I721="Otro",AN721=""),"Terminado en proceso de liquidación",IF(AND(TODAY()&gt;AH721,I721="Orden de compra"),"Terminado (Orden de compra)",IF(TODAY()&gt;AH721,"Terminado (no se liquida)",IF(TODAY()&lt;=AH721,"En ejecución","En elaboración"))))))))))))</f>
        <v>Terminado (no se liquida)</v>
      </c>
      <c r="X721" s="57" t="s">
        <v>7548</v>
      </c>
      <c r="Y721" s="57" t="s">
        <v>5230</v>
      </c>
      <c r="Z721" s="57" t="s">
        <v>7549</v>
      </c>
      <c r="AA721" s="57" t="s">
        <v>5391</v>
      </c>
      <c r="AB721" s="61">
        <v>45572</v>
      </c>
      <c r="AC721" s="61">
        <v>45575</v>
      </c>
      <c r="AD721" s="61">
        <v>45657</v>
      </c>
      <c r="AE721" s="61" t="str">
        <f t="shared" si="112"/>
        <v>2 meses 22 días.</v>
      </c>
      <c r="AF721" s="61">
        <v>45708</v>
      </c>
      <c r="AG721" s="61" t="str">
        <f t="shared" si="111"/>
        <v>1 meses 20 días.</v>
      </c>
      <c r="AH721" s="61">
        <v>45708</v>
      </c>
      <c r="AI721" s="61" t="str">
        <f t="shared" si="110"/>
        <v>4 meses 11 días.</v>
      </c>
      <c r="AJ721" s="61" t="str">
        <f t="shared" si="113"/>
        <v>Término Ok</v>
      </c>
      <c r="AK721" s="57"/>
      <c r="AL721" s="57"/>
      <c r="AM721" s="56"/>
      <c r="AN721" s="61"/>
    </row>
    <row r="722" spans="1:40">
      <c r="A722" s="56">
        <v>2024</v>
      </c>
      <c r="B722" s="56" t="str">
        <f t="shared" si="109"/>
        <v>687-2024</v>
      </c>
      <c r="C722" s="56">
        <v>117395</v>
      </c>
      <c r="D722" s="56" t="s">
        <v>57</v>
      </c>
      <c r="E722" s="57" t="s">
        <v>7550</v>
      </c>
      <c r="F722" s="57" t="s">
        <v>7551</v>
      </c>
      <c r="G722" s="63" t="s">
        <v>5602</v>
      </c>
      <c r="H722" s="57" t="s">
        <v>1168</v>
      </c>
      <c r="I722" s="57" t="s">
        <v>1169</v>
      </c>
      <c r="J722" s="61"/>
      <c r="K722" s="61"/>
      <c r="L722" s="67" t="s">
        <v>7552</v>
      </c>
      <c r="M722" s="56">
        <v>1978</v>
      </c>
      <c r="N722" s="157">
        <v>22344000</v>
      </c>
      <c r="O722" s="64">
        <v>9185866</v>
      </c>
      <c r="P722" s="64">
        <v>0</v>
      </c>
      <c r="Q722" s="157">
        <f t="shared" si="108"/>
        <v>31529866</v>
      </c>
      <c r="R722" s="64">
        <v>7448000</v>
      </c>
      <c r="S722" s="64"/>
      <c r="T722" s="64"/>
      <c r="U722" s="56">
        <v>1</v>
      </c>
      <c r="V722" s="64" t="s">
        <v>1171</v>
      </c>
      <c r="W722" s="57" t="str">
        <f ca="1">IF(AB722="","En elaboración",IF(AC722="Sin iniciar","Suscrito",IF(AK722="Suspendido",AK722,IF(ISNUMBER(AN722),"Liquidado",IF(ISNUMBER(J722),"Cedido",IF(AN722="No aplica","Terminado (no se liquida)",IF(AJ722="Terminación anticipada",AJ722,IF(AND(AJ722="Terminación anticipada",I722&lt;&gt;"Otro",AN722=""),"Terminado en proceso de liquidación",IF(AND(TODAY()&gt;AH722,I722="Otro",AN722=""),"Terminado en proceso de liquidación",IF(AND(TODAY()&gt;AH722,I722="Orden de compra"),"Terminado (Orden de compra)",IF(TODAY()&gt;AH722,"Terminado (no se liquida)",IF(TODAY()&lt;=AH722,"En ejecución","En elaboración"))))))))))))</f>
        <v>Terminado (no se liquida)</v>
      </c>
      <c r="X722" s="57" t="s">
        <v>7553</v>
      </c>
      <c r="Y722" s="57" t="s">
        <v>6323</v>
      </c>
      <c r="Z722" s="57" t="s">
        <v>7554</v>
      </c>
      <c r="AA722" s="57" t="s">
        <v>5688</v>
      </c>
      <c r="AB722" s="61">
        <v>45572</v>
      </c>
      <c r="AC722" s="61">
        <v>45582</v>
      </c>
      <c r="AD722" s="61">
        <v>45657</v>
      </c>
      <c r="AE722" s="61" t="str">
        <f t="shared" si="112"/>
        <v>2 meses 15 días.</v>
      </c>
      <c r="AF722" s="61">
        <v>45711</v>
      </c>
      <c r="AG722" s="61" t="str">
        <f t="shared" si="111"/>
        <v>1 meses 23 días.</v>
      </c>
      <c r="AH722" s="61">
        <v>45711</v>
      </c>
      <c r="AI722" s="61" t="str">
        <f t="shared" si="110"/>
        <v>4 meses 7 días.</v>
      </c>
      <c r="AJ722" s="61" t="str">
        <f t="shared" si="113"/>
        <v>Término Ok</v>
      </c>
      <c r="AK722" s="57"/>
      <c r="AL722" s="57"/>
      <c r="AM722" s="56"/>
      <c r="AN722" s="61"/>
    </row>
    <row r="723" spans="1:40">
      <c r="A723" s="56">
        <v>2024</v>
      </c>
      <c r="B723" s="56" t="str">
        <f t="shared" si="109"/>
        <v>688-2024</v>
      </c>
      <c r="C723" s="56">
        <v>115234</v>
      </c>
      <c r="D723" s="56" t="s">
        <v>57</v>
      </c>
      <c r="E723" s="57" t="s">
        <v>7555</v>
      </c>
      <c r="F723" s="57" t="s">
        <v>7556</v>
      </c>
      <c r="G723" s="63" t="s">
        <v>5602</v>
      </c>
      <c r="H723" s="57" t="s">
        <v>1168</v>
      </c>
      <c r="I723" s="57" t="s">
        <v>1211</v>
      </c>
      <c r="J723" s="61"/>
      <c r="K723" s="61"/>
      <c r="L723" s="67" t="s">
        <v>7557</v>
      </c>
      <c r="M723" s="56">
        <v>1979</v>
      </c>
      <c r="N723" s="157">
        <v>11532000</v>
      </c>
      <c r="O723" s="64">
        <v>0</v>
      </c>
      <c r="P723" s="64">
        <v>0</v>
      </c>
      <c r="Q723" s="157">
        <f t="shared" si="108"/>
        <v>11532000</v>
      </c>
      <c r="R723" s="64">
        <v>2883000</v>
      </c>
      <c r="S723" s="64"/>
      <c r="T723" s="64"/>
      <c r="U723" s="56">
        <v>1</v>
      </c>
      <c r="V723" s="60" t="s">
        <v>1171</v>
      </c>
      <c r="W723" s="57" t="str">
        <f ca="1">IF(AB723="","En elaboración",IF(AC723="Sin iniciar","Suscrito",IF(AK723="Suspendido",AK723,IF(ISNUMBER(AN723),"Liquidado",IF(ISNUMBER(J723),"Cedido",IF(AN723="No aplica","Terminado (no se liquida)",IF(AJ723="Terminación anticipada",AJ723,IF(AND(AJ723="Terminación anticipada",I723&lt;&gt;"Otro",AN723=""),"Terminado en proceso de liquidación",IF(AND(TODAY()&gt;AH723,I723="Otro",AN723=""),"Terminado en proceso de liquidación",IF(AND(TODAY()&gt;AH723,I723="Orden de compra"),"Terminado (Orden de compra)",IF(TODAY()&gt;AH723,"Terminado (no se liquida)",IF(TODAY()&lt;=AH723,"En ejecución","En elaboración"))))))))))))</f>
        <v>Terminado (no se liquida)</v>
      </c>
      <c r="X723" s="57"/>
      <c r="Y723" s="57" t="s">
        <v>5270</v>
      </c>
      <c r="Z723" s="57" t="s">
        <v>7558</v>
      </c>
      <c r="AA723" s="57" t="s">
        <v>6166</v>
      </c>
      <c r="AB723" s="61">
        <v>45569</v>
      </c>
      <c r="AC723" s="61">
        <v>45573</v>
      </c>
      <c r="AD723" s="61">
        <v>45657</v>
      </c>
      <c r="AE723" s="61" t="str">
        <f t="shared" si="112"/>
        <v>2 meses 24 días.</v>
      </c>
      <c r="AF723" s="61">
        <v>45657</v>
      </c>
      <c r="AG723" s="61" t="str">
        <f t="shared" si="111"/>
        <v/>
      </c>
      <c r="AH723" s="61">
        <v>45657</v>
      </c>
      <c r="AI723" s="61" t="str">
        <f t="shared" si="110"/>
        <v>2 meses 24 días.</v>
      </c>
      <c r="AJ723" s="61" t="str">
        <f t="shared" si="113"/>
        <v>Término Ok</v>
      </c>
      <c r="AK723" s="57"/>
      <c r="AL723" s="57"/>
      <c r="AM723" s="56"/>
      <c r="AN723" s="61"/>
    </row>
    <row r="724" spans="1:40">
      <c r="A724" s="56">
        <v>2024</v>
      </c>
      <c r="B724" s="56" t="str">
        <f t="shared" si="109"/>
        <v>689-2024</v>
      </c>
      <c r="C724" s="56">
        <v>116366</v>
      </c>
      <c r="D724" s="56" t="s">
        <v>57</v>
      </c>
      <c r="E724" s="57" t="s">
        <v>7559</v>
      </c>
      <c r="F724" s="57" t="s">
        <v>7560</v>
      </c>
      <c r="G724" s="63" t="s">
        <v>5602</v>
      </c>
      <c r="H724" s="57" t="s">
        <v>1168</v>
      </c>
      <c r="I724" s="57" t="s">
        <v>1169</v>
      </c>
      <c r="J724" s="61"/>
      <c r="K724" s="61"/>
      <c r="L724" s="67" t="s">
        <v>7561</v>
      </c>
      <c r="M724" s="56">
        <v>1978</v>
      </c>
      <c r="N724" s="157">
        <v>16377000</v>
      </c>
      <c r="O724" s="64">
        <v>7278667</v>
      </c>
      <c r="P724" s="64">
        <v>0</v>
      </c>
      <c r="Q724" s="157">
        <f t="shared" si="108"/>
        <v>23655667</v>
      </c>
      <c r="R724" s="64">
        <v>5459000</v>
      </c>
      <c r="S724" s="64"/>
      <c r="T724" s="64"/>
      <c r="U724" s="56">
        <v>1</v>
      </c>
      <c r="V724" s="60" t="s">
        <v>1171</v>
      </c>
      <c r="W724" s="57" t="str">
        <f ca="1">IF(AB724="","En elaboración",IF(AC724="Sin iniciar","Suscrito",IF(AK724="Suspendido",AK724,IF(ISNUMBER(AN724),"Liquidado",IF(ISNUMBER(J724),"Cedido",IF(AN724="No aplica","Terminado (no se liquida)",IF(AJ724="Terminación anticipada",AJ724,IF(AND(AJ724="Terminación anticipada",I724&lt;&gt;"Otro",AN724=""),"Terminado en proceso de liquidación",IF(AND(TODAY()&gt;AH724,I724="Otro",AN724=""),"Terminado en proceso de liquidación",IF(AND(TODAY()&gt;AH724,I724="Orden de compra"),"Terminado (Orden de compra)",IF(TODAY()&gt;AH724,"Terminado (no se liquida)",IF(TODAY()&lt;=AH724,"En ejecución","En elaboración"))))))))))))</f>
        <v>Terminado (no se liquida)</v>
      </c>
      <c r="X724" s="57" t="s">
        <v>7562</v>
      </c>
      <c r="Y724" s="57" t="s">
        <v>7563</v>
      </c>
      <c r="Z724" s="57" t="s">
        <v>7564</v>
      </c>
      <c r="AA724" s="57" t="s">
        <v>5879</v>
      </c>
      <c r="AB724" s="61">
        <v>45574</v>
      </c>
      <c r="AC724" s="61">
        <v>45576</v>
      </c>
      <c r="AD724" s="61">
        <v>45657</v>
      </c>
      <c r="AE724" s="61" t="str">
        <f t="shared" si="112"/>
        <v>2 meses 21 días.</v>
      </c>
      <c r="AF724" s="61">
        <v>45708</v>
      </c>
      <c r="AG724" s="61" t="str">
        <f t="shared" si="111"/>
        <v>1 meses 20 días.</v>
      </c>
      <c r="AH724" s="61">
        <v>45708</v>
      </c>
      <c r="AI724" s="61" t="str">
        <f t="shared" si="110"/>
        <v>4 meses 10 días.</v>
      </c>
      <c r="AJ724" s="61" t="str">
        <f t="shared" si="113"/>
        <v>Término Ok</v>
      </c>
      <c r="AK724" s="57"/>
      <c r="AL724" s="57"/>
      <c r="AM724" s="56"/>
      <c r="AN724" s="61"/>
    </row>
    <row r="725" spans="1:40">
      <c r="A725" s="56">
        <v>2024</v>
      </c>
      <c r="B725" s="56" t="str">
        <f t="shared" si="109"/>
        <v>690-2024</v>
      </c>
      <c r="C725" s="56">
        <v>117395</v>
      </c>
      <c r="D725" s="56" t="s">
        <v>57</v>
      </c>
      <c r="E725" s="57" t="s">
        <v>7565</v>
      </c>
      <c r="F725" s="57" t="s">
        <v>7566</v>
      </c>
      <c r="G725" s="63" t="s">
        <v>5602</v>
      </c>
      <c r="H725" s="57" t="s">
        <v>1168</v>
      </c>
      <c r="I725" s="57" t="s">
        <v>1169</v>
      </c>
      <c r="J725" s="61"/>
      <c r="K725" s="61"/>
      <c r="L725" s="67" t="s">
        <v>5867</v>
      </c>
      <c r="M725" s="56">
        <v>1978</v>
      </c>
      <c r="N725" s="157">
        <v>22344000</v>
      </c>
      <c r="O725" s="64">
        <v>9930667</v>
      </c>
      <c r="P725" s="64">
        <v>0</v>
      </c>
      <c r="Q725" s="157">
        <f t="shared" si="108"/>
        <v>32274667</v>
      </c>
      <c r="R725" s="64">
        <v>7448000</v>
      </c>
      <c r="S725" s="64"/>
      <c r="T725" s="64"/>
      <c r="U725" s="56">
        <v>1</v>
      </c>
      <c r="V725" s="60" t="s">
        <v>1171</v>
      </c>
      <c r="W725" s="57" t="str">
        <f ca="1">IF(AB725="","En elaboración",IF(AC725="Sin iniciar","Suscrito",IF(AK725="Suspendido",AK725,IF(ISNUMBER(AN725),"Liquidado",IF(ISNUMBER(J725),"Cedido",IF(AN725="No aplica","Terminado (no se liquida)",IF(AJ725="Terminación anticipada",AJ725,IF(AND(AJ725="Terminación anticipada",I725&lt;&gt;"Otro",AN725=""),"Terminado en proceso de liquidación",IF(AND(TODAY()&gt;AH725,I725="Otro",AN725=""),"Terminado en proceso de liquidación",IF(AND(TODAY()&gt;AH725,I725="Orden de compra"),"Terminado (Orden de compra)",IF(TODAY()&gt;AH725,"Terminado (no se liquida)",IF(TODAY()&lt;=AH725,"En ejecución","En elaboración"))))))))))))</f>
        <v>Terminado (no se liquida)</v>
      </c>
      <c r="X725" s="57" t="s">
        <v>7567</v>
      </c>
      <c r="Y725" s="57" t="s">
        <v>6323</v>
      </c>
      <c r="Z725" s="57" t="s">
        <v>7568</v>
      </c>
      <c r="AA725" s="57" t="s">
        <v>5688</v>
      </c>
      <c r="AB725" s="61">
        <v>45574</v>
      </c>
      <c r="AC725" s="61">
        <v>45576</v>
      </c>
      <c r="AD725" s="61">
        <v>45657</v>
      </c>
      <c r="AE725" s="61" t="str">
        <f t="shared" si="112"/>
        <v>2 meses 21 días.</v>
      </c>
      <c r="AF725" s="61">
        <v>45708</v>
      </c>
      <c r="AG725" s="61" t="str">
        <f t="shared" si="111"/>
        <v>1 meses 20 días.</v>
      </c>
      <c r="AH725" s="61">
        <v>45708</v>
      </c>
      <c r="AI725" s="61" t="str">
        <f t="shared" si="110"/>
        <v>4 meses 10 días.</v>
      </c>
      <c r="AJ725" s="61" t="str">
        <f t="shared" si="113"/>
        <v>Término Ok</v>
      </c>
      <c r="AK725" s="57"/>
      <c r="AL725" s="57"/>
      <c r="AM725" s="56"/>
      <c r="AN725" s="61"/>
    </row>
    <row r="726" spans="1:40">
      <c r="A726" s="56">
        <v>2024</v>
      </c>
      <c r="B726" s="56" t="str">
        <f t="shared" si="109"/>
        <v>691-2024</v>
      </c>
      <c r="C726" s="56">
        <v>116360</v>
      </c>
      <c r="D726" s="56" t="s">
        <v>57</v>
      </c>
      <c r="E726" s="57" t="s">
        <v>7569</v>
      </c>
      <c r="F726" s="57" t="s">
        <v>7570</v>
      </c>
      <c r="G726" s="63" t="s">
        <v>5602</v>
      </c>
      <c r="H726" s="57" t="s">
        <v>1168</v>
      </c>
      <c r="I726" s="57" t="s">
        <v>1211</v>
      </c>
      <c r="J726" s="61"/>
      <c r="K726" s="61"/>
      <c r="L726" s="67" t="s">
        <v>7571</v>
      </c>
      <c r="M726" s="56">
        <v>1978</v>
      </c>
      <c r="N726" s="157">
        <v>13098000</v>
      </c>
      <c r="O726" s="64">
        <v>0</v>
      </c>
      <c r="P726" s="64">
        <v>0</v>
      </c>
      <c r="Q726" s="157">
        <f t="shared" si="108"/>
        <v>13098000</v>
      </c>
      <c r="R726" s="64">
        <v>4366000</v>
      </c>
      <c r="S726" s="64"/>
      <c r="T726" s="64"/>
      <c r="U726" s="56">
        <v>1</v>
      </c>
      <c r="V726" s="60" t="s">
        <v>1171</v>
      </c>
      <c r="W726" s="57" t="str">
        <f ca="1">IF(AB726="","En elaboración",IF(AC726="Sin iniciar","Suscrito",IF(AK726="Suspendido",AK726,IF(ISNUMBER(AN726),"Liquidado",IF(ISNUMBER(J726),"Cedido",IF(AN726="No aplica","Terminado (no se liquida)",IF(AJ726="Terminación anticipada",AJ726,IF(AND(AJ726="Terminación anticipada",I726&lt;&gt;"Otro",AN726=""),"Terminado en proceso de liquidación",IF(AND(TODAY()&gt;AH726,I726="Otro",AN726=""),"Terminado en proceso de liquidación",IF(AND(TODAY()&gt;AH726,I726="Orden de compra"),"Terminado (Orden de compra)",IF(TODAY()&gt;AH726,"Terminado (no se liquida)",IF(TODAY()&lt;=AH726,"En ejecución","En elaboración"))))))))))))</f>
        <v>Terminado (no se liquida)</v>
      </c>
      <c r="X726" s="57"/>
      <c r="Y726" s="57" t="s">
        <v>7572</v>
      </c>
      <c r="Z726" s="57" t="s">
        <v>7573</v>
      </c>
      <c r="AA726" s="57" t="s">
        <v>5879</v>
      </c>
      <c r="AB726" s="61">
        <v>45576</v>
      </c>
      <c r="AC726" s="61">
        <v>45581</v>
      </c>
      <c r="AD726" s="61">
        <v>45657</v>
      </c>
      <c r="AE726" s="61" t="str">
        <f t="shared" si="112"/>
        <v>2 meses 16 días.</v>
      </c>
      <c r="AF726" s="61">
        <v>45657</v>
      </c>
      <c r="AG726" s="61" t="str">
        <f t="shared" si="111"/>
        <v/>
      </c>
      <c r="AH726" s="61">
        <v>45657</v>
      </c>
      <c r="AI726" s="61" t="str">
        <f t="shared" si="110"/>
        <v>2 meses 16 días.</v>
      </c>
      <c r="AJ726" s="61" t="str">
        <f t="shared" si="113"/>
        <v>Término Ok</v>
      </c>
      <c r="AK726" s="57"/>
      <c r="AL726" s="57"/>
      <c r="AM726" s="56"/>
      <c r="AN726" s="61"/>
    </row>
    <row r="727" spans="1:40">
      <c r="A727" s="56">
        <v>2024</v>
      </c>
      <c r="B727" s="56" t="str">
        <f t="shared" si="109"/>
        <v>692-2024</v>
      </c>
      <c r="C727" s="56">
        <v>114311</v>
      </c>
      <c r="D727" s="56" t="s">
        <v>57</v>
      </c>
      <c r="E727" s="57" t="s">
        <v>7574</v>
      </c>
      <c r="F727" s="57" t="s">
        <v>7575</v>
      </c>
      <c r="G727" s="63" t="s">
        <v>5602</v>
      </c>
      <c r="H727" s="57" t="s">
        <v>1168</v>
      </c>
      <c r="I727" s="57" t="s">
        <v>1169</v>
      </c>
      <c r="J727" s="61"/>
      <c r="K727" s="61"/>
      <c r="L727" s="67" t="s">
        <v>7576</v>
      </c>
      <c r="M727" s="56">
        <v>1977</v>
      </c>
      <c r="N727" s="157">
        <v>21836000</v>
      </c>
      <c r="O727" s="64">
        <v>4913082</v>
      </c>
      <c r="P727" s="64">
        <v>0</v>
      </c>
      <c r="Q727" s="157">
        <f t="shared" si="108"/>
        <v>26749082</v>
      </c>
      <c r="R727" s="64">
        <v>5459000</v>
      </c>
      <c r="S727" s="64"/>
      <c r="T727" s="64"/>
      <c r="U727" s="56">
        <v>1</v>
      </c>
      <c r="V727" s="60" t="s">
        <v>1171</v>
      </c>
      <c r="W727" s="57" t="str">
        <f ca="1">IF(AB727="","En elaboración",IF(AC727="Sin iniciar","Suscrito",IF(AK727="Suspendido",AK727,IF(ISNUMBER(AN727),"Liquidado",IF(ISNUMBER(J727),"Cedido",IF(AN727="No aplica","Terminado (no se liquida)",IF(AJ727="Terminación anticipada",AJ727,IF(AND(AJ727="Terminación anticipada",I727&lt;&gt;"Otro",AN727=""),"Terminado en proceso de liquidación",IF(AND(TODAY()&gt;AH727,I727="Otro",AN727=""),"Terminado en proceso de liquidación",IF(AND(TODAY()&gt;AH727,I727="Orden de compra"),"Terminado (Orden de compra)",IF(TODAY()&gt;AH727,"Terminado (no se liquida)",IF(TODAY()&lt;=AH727,"En ejecución","En elaboración"))))))))))))</f>
        <v>Terminado (no se liquida)</v>
      </c>
      <c r="X727" s="57" t="s">
        <v>7577</v>
      </c>
      <c r="Y727" s="57" t="s">
        <v>7578</v>
      </c>
      <c r="Z727" s="57" t="s">
        <v>7579</v>
      </c>
      <c r="AA727" s="57" t="s">
        <v>6973</v>
      </c>
      <c r="AB727" s="61">
        <v>45576</v>
      </c>
      <c r="AC727" s="61">
        <v>45582</v>
      </c>
      <c r="AD727" s="61">
        <v>45657</v>
      </c>
      <c r="AE727" s="61" t="str">
        <f t="shared" si="112"/>
        <v>2 meses 15 días.</v>
      </c>
      <c r="AF727" s="61">
        <v>45729</v>
      </c>
      <c r="AG727" s="61" t="str">
        <f t="shared" si="111"/>
        <v>2 meses 10 días.</v>
      </c>
      <c r="AH727" s="61">
        <v>45729</v>
      </c>
      <c r="AI727" s="61" t="str">
        <f t="shared" si="110"/>
        <v>4 meses 25 días.</v>
      </c>
      <c r="AJ727" s="61" t="str">
        <f t="shared" si="113"/>
        <v>Término Ok</v>
      </c>
      <c r="AK727" s="57"/>
      <c r="AL727" s="57"/>
      <c r="AM727" s="56"/>
      <c r="AN727" s="61"/>
    </row>
    <row r="728" spans="1:40">
      <c r="A728" s="56">
        <v>2024</v>
      </c>
      <c r="B728" s="56" t="str">
        <f t="shared" si="109"/>
        <v>693-2024</v>
      </c>
      <c r="C728" s="56">
        <v>116629</v>
      </c>
      <c r="D728" s="56" t="s">
        <v>57</v>
      </c>
      <c r="E728" s="57" t="s">
        <v>7580</v>
      </c>
      <c r="F728" s="57" t="s">
        <v>7581</v>
      </c>
      <c r="G728" s="63" t="s">
        <v>5602</v>
      </c>
      <c r="H728" s="57" t="s">
        <v>1168</v>
      </c>
      <c r="I728" s="57" t="s">
        <v>1169</v>
      </c>
      <c r="J728" s="61"/>
      <c r="K728" s="61"/>
      <c r="L728" s="67" t="s">
        <v>1226</v>
      </c>
      <c r="M728" s="56">
        <v>1978</v>
      </c>
      <c r="N728" s="157">
        <v>30000000</v>
      </c>
      <c r="O728" s="64">
        <v>12333333</v>
      </c>
      <c r="P728" s="64">
        <v>0</v>
      </c>
      <c r="Q728" s="157">
        <f t="shared" si="108"/>
        <v>42333333</v>
      </c>
      <c r="R728" s="64">
        <v>10000000</v>
      </c>
      <c r="S728" s="64"/>
      <c r="T728" s="64"/>
      <c r="U728" s="56">
        <v>1</v>
      </c>
      <c r="V728" s="60" t="s">
        <v>1171</v>
      </c>
      <c r="W728" s="57" t="str">
        <f ca="1">IF(AB728="","En elaboración",IF(AC728="Sin iniciar","Suscrito",IF(AK728="Suspendido",AK728,IF(ISNUMBER(AN728),"Liquidado",IF(ISNUMBER(J728),"Cedido",IF(AN728="No aplica","Terminado (no se liquida)",IF(AJ728="Terminación anticipada",AJ728,IF(AND(AJ728="Terminación anticipada",I728&lt;&gt;"Otro",AN728=""),"Terminado en proceso de liquidación",IF(AND(TODAY()&gt;AH728,I728="Otro",AN728=""),"Terminado en proceso de liquidación",IF(AND(TODAY()&gt;AH728,I728="Orden de compra"),"Terminado (Orden de compra)",IF(TODAY()&gt;AH728,"Terminado (no se liquida)",IF(TODAY()&lt;=AH728,"En ejecución","En elaboración"))))))))))))</f>
        <v>Terminado (no se liquida)</v>
      </c>
      <c r="X728" s="57" t="s">
        <v>7582</v>
      </c>
      <c r="Y728" s="57" t="s">
        <v>7583</v>
      </c>
      <c r="Z728" s="57" t="s">
        <v>7584</v>
      </c>
      <c r="AA728" s="57" t="s">
        <v>6973</v>
      </c>
      <c r="AB728" s="61">
        <v>45576</v>
      </c>
      <c r="AC728" s="61">
        <v>45582</v>
      </c>
      <c r="AD728" s="61">
        <v>45657</v>
      </c>
      <c r="AE728" s="61" t="str">
        <f t="shared" si="112"/>
        <v>2 meses 15 días.</v>
      </c>
      <c r="AF728" s="61">
        <v>45711</v>
      </c>
      <c r="AG728" s="61" t="str">
        <f t="shared" si="111"/>
        <v>1 meses 23 días.</v>
      </c>
      <c r="AH728" s="61">
        <v>45711</v>
      </c>
      <c r="AI728" s="61" t="str">
        <f t="shared" si="110"/>
        <v>4 meses 7 días.</v>
      </c>
      <c r="AJ728" s="61" t="str">
        <f t="shared" si="113"/>
        <v>Término Ok</v>
      </c>
      <c r="AK728" s="57"/>
      <c r="AL728" s="57"/>
      <c r="AM728" s="56"/>
      <c r="AN728" s="61"/>
    </row>
    <row r="729" spans="1:40">
      <c r="A729" s="56">
        <v>2024</v>
      </c>
      <c r="B729" s="56" t="str">
        <f t="shared" si="109"/>
        <v>694-2024</v>
      </c>
      <c r="C729" s="56">
        <v>116470</v>
      </c>
      <c r="D729" s="56" t="s">
        <v>57</v>
      </c>
      <c r="E729" s="57" t="s">
        <v>7585</v>
      </c>
      <c r="F729" s="57" t="s">
        <v>7586</v>
      </c>
      <c r="G729" s="63" t="s">
        <v>5602</v>
      </c>
      <c r="H729" s="57" t="s">
        <v>1168</v>
      </c>
      <c r="I729" s="57" t="s">
        <v>1211</v>
      </c>
      <c r="J729" s="61"/>
      <c r="K729" s="61"/>
      <c r="L729" s="67" t="s">
        <v>2822</v>
      </c>
      <c r="M729" s="56">
        <v>1979</v>
      </c>
      <c r="N729" s="157">
        <v>8649000</v>
      </c>
      <c r="O729" s="64">
        <v>0</v>
      </c>
      <c r="P729" s="64">
        <v>0</v>
      </c>
      <c r="Q729" s="157">
        <f t="shared" si="108"/>
        <v>8649000</v>
      </c>
      <c r="R729" s="64">
        <v>2883000</v>
      </c>
      <c r="S729" s="64"/>
      <c r="T729" s="64"/>
      <c r="U729" s="56">
        <v>1</v>
      </c>
      <c r="V729" s="60" t="s">
        <v>1171</v>
      </c>
      <c r="W729" s="57" t="str">
        <f ca="1">IF(AB729="","En elaboración",IF(AC729="Sin iniciar","Suscrito",IF(AK729="Suspendido",AK729,IF(ISNUMBER(AN729),"Liquidado",IF(ISNUMBER(J729),"Cedido",IF(AN729="No aplica","Terminado (no se liquida)",IF(AJ729="Terminación anticipada",AJ729,IF(AND(AJ729="Terminación anticipada",I729&lt;&gt;"Otro",AN729=""),"Terminado en proceso de liquidación",IF(AND(TODAY()&gt;AH729,I729="Otro",AN729=""),"Terminado en proceso de liquidación",IF(AND(TODAY()&gt;AH729,I729="Orden de compra"),"Terminado (Orden de compra)",IF(TODAY()&gt;AH729,"Terminado (no se liquida)",IF(TODAY()&lt;=AH729,"En ejecución","En elaboración"))))))))))))</f>
        <v>Terminado (no se liquida)</v>
      </c>
      <c r="X729" s="57"/>
      <c r="Y729" s="57" t="s">
        <v>3486</v>
      </c>
      <c r="Z729" s="57" t="s">
        <v>7587</v>
      </c>
      <c r="AA729" s="57" t="s">
        <v>6166</v>
      </c>
      <c r="AB729" s="61">
        <v>45574</v>
      </c>
      <c r="AC729" s="61">
        <v>45581</v>
      </c>
      <c r="AD729" s="61">
        <v>45657</v>
      </c>
      <c r="AE729" s="61" t="str">
        <f t="shared" si="112"/>
        <v>2 meses 16 días.</v>
      </c>
      <c r="AF729" s="61">
        <v>45657</v>
      </c>
      <c r="AG729" s="61" t="str">
        <f t="shared" si="111"/>
        <v/>
      </c>
      <c r="AH729" s="61">
        <v>45657</v>
      </c>
      <c r="AI729" s="61" t="str">
        <f t="shared" si="110"/>
        <v>2 meses 16 días.</v>
      </c>
      <c r="AJ729" s="61" t="str">
        <f t="shared" si="113"/>
        <v>Término Ok</v>
      </c>
      <c r="AK729" s="57"/>
      <c r="AL729" s="57"/>
      <c r="AM729" s="56"/>
      <c r="AN729" s="61"/>
    </row>
    <row r="730" spans="1:40">
      <c r="A730" s="56">
        <v>2024</v>
      </c>
      <c r="B730" s="56" t="str">
        <f t="shared" si="109"/>
        <v>695-2024</v>
      </c>
      <c r="C730" s="56">
        <v>116209</v>
      </c>
      <c r="D730" s="56" t="s">
        <v>57</v>
      </c>
      <c r="E730" s="57" t="s">
        <v>7588</v>
      </c>
      <c r="F730" s="57" t="s">
        <v>7589</v>
      </c>
      <c r="G730" s="63" t="s">
        <v>5602</v>
      </c>
      <c r="H730" s="57" t="s">
        <v>1168</v>
      </c>
      <c r="I730" s="57" t="s">
        <v>1169</v>
      </c>
      <c r="J730" s="61"/>
      <c r="K730" s="61"/>
      <c r="L730" s="67" t="s">
        <v>7590</v>
      </c>
      <c r="M730" s="56">
        <v>1978</v>
      </c>
      <c r="N730" s="157">
        <v>16377000</v>
      </c>
      <c r="O730" s="64">
        <v>6368833</v>
      </c>
      <c r="P730" s="64">
        <v>0</v>
      </c>
      <c r="Q730" s="157">
        <f t="shared" si="108"/>
        <v>22745833</v>
      </c>
      <c r="R730" s="64">
        <v>5459000</v>
      </c>
      <c r="S730" s="64"/>
      <c r="T730" s="64"/>
      <c r="U730" s="56">
        <v>5</v>
      </c>
      <c r="V730" s="60" t="s">
        <v>1171</v>
      </c>
      <c r="W730" s="57" t="str">
        <f ca="1">IF(AB730="","En elaboración",IF(AC730="Sin iniciar","Suscrito",IF(AK730="Suspendido",AK730,IF(ISNUMBER(AN730),"Liquidado",IF(ISNUMBER(J730),"Cedido",IF(AN730="No aplica","Terminado (no se liquida)",IF(AJ730="Terminación anticipada",AJ730,IF(AND(AJ730="Terminación anticipada",I730&lt;&gt;"Otro",AN730=""),"Terminado en proceso de liquidación",IF(AND(TODAY()&gt;AH730,I730="Otro",AN730=""),"Terminado en proceso de liquidación",IF(AND(TODAY()&gt;AH730,I730="Orden de compra"),"Terminado (Orden de compra)",IF(TODAY()&gt;AH730,"Terminado (no se liquida)",IF(TODAY()&lt;=AH730,"En ejecución","En elaboración"))))))))))))</f>
        <v>Terminado (no se liquida)</v>
      </c>
      <c r="X730" s="57" t="s">
        <v>7591</v>
      </c>
      <c r="Y730" s="57" t="s">
        <v>7592</v>
      </c>
      <c r="Z730" s="57" t="s">
        <v>7593</v>
      </c>
      <c r="AA730" s="57" t="s">
        <v>7594</v>
      </c>
      <c r="AB730" s="61">
        <v>45581</v>
      </c>
      <c r="AC730" s="61">
        <v>45586</v>
      </c>
      <c r="AD730" s="61">
        <v>45657</v>
      </c>
      <c r="AE730" s="61" t="str">
        <f t="shared" si="112"/>
        <v>2 meses 11 días.</v>
      </c>
      <c r="AF730" s="61">
        <v>45713</v>
      </c>
      <c r="AG730" s="61" t="str">
        <f t="shared" si="111"/>
        <v>1 meses 25 días.</v>
      </c>
      <c r="AH730" s="61">
        <v>45713</v>
      </c>
      <c r="AI730" s="61" t="str">
        <f t="shared" si="110"/>
        <v>4 meses 5 días.</v>
      </c>
      <c r="AJ730" s="61" t="str">
        <f t="shared" si="113"/>
        <v>Término Ok</v>
      </c>
      <c r="AK730" s="57"/>
      <c r="AL730" s="57"/>
      <c r="AM730" s="56"/>
      <c r="AN730" s="61"/>
    </row>
    <row r="731" spans="1:40">
      <c r="A731" s="56">
        <v>2024</v>
      </c>
      <c r="B731" s="56" t="str">
        <f t="shared" si="109"/>
        <v>696-2024</v>
      </c>
      <c r="C731" s="56">
        <v>116334</v>
      </c>
      <c r="D731" s="56" t="s">
        <v>57</v>
      </c>
      <c r="E731" s="57" t="s">
        <v>7595</v>
      </c>
      <c r="F731" s="57" t="s">
        <v>7596</v>
      </c>
      <c r="G731" s="63" t="s">
        <v>5602</v>
      </c>
      <c r="H731" s="57" t="s">
        <v>1168</v>
      </c>
      <c r="I731" s="57" t="s">
        <v>1169</v>
      </c>
      <c r="J731" s="61"/>
      <c r="K731" s="61"/>
      <c r="L731" s="67" t="s">
        <v>7597</v>
      </c>
      <c r="M731" s="56">
        <v>1978</v>
      </c>
      <c r="N731" s="157">
        <v>22344000</v>
      </c>
      <c r="O731" s="64">
        <v>9185867</v>
      </c>
      <c r="P731" s="64">
        <v>0</v>
      </c>
      <c r="Q731" s="157">
        <f t="shared" si="108"/>
        <v>31529867</v>
      </c>
      <c r="R731" s="64">
        <v>7448000</v>
      </c>
      <c r="S731" s="64"/>
      <c r="T731" s="64"/>
      <c r="U731" s="56">
        <v>1</v>
      </c>
      <c r="V731" s="60" t="s">
        <v>1171</v>
      </c>
      <c r="W731" s="57" t="str">
        <f ca="1">IF(AB731="","En elaboración",IF(AC731="Sin iniciar","Suscrito",IF(AK731="Suspendido",AK731,IF(ISNUMBER(AN731),"Liquidado",IF(ISNUMBER(J731),"Cedido",IF(AN731="No aplica","Terminado (no se liquida)",IF(AJ731="Terminación anticipada",AJ731,IF(AND(AJ731="Terminación anticipada",I731&lt;&gt;"Otro",AN731=""),"Terminado en proceso de liquidación",IF(AND(TODAY()&gt;AH731,I731="Otro",AN731=""),"Terminado en proceso de liquidación",IF(AND(TODAY()&gt;AH731,I731="Orden de compra"),"Terminado (Orden de compra)",IF(TODAY()&gt;AH731,"Terminado (no se liquida)",IF(TODAY()&lt;=AH731,"En ejecución","En elaboración"))))))))))))</f>
        <v>Terminado (no se liquida)</v>
      </c>
      <c r="X731" s="57" t="s">
        <v>7598</v>
      </c>
      <c r="Y731" s="57" t="s">
        <v>7599</v>
      </c>
      <c r="Z731" s="57" t="s">
        <v>7600</v>
      </c>
      <c r="AA731" s="57" t="s">
        <v>5843</v>
      </c>
      <c r="AB731" s="61">
        <v>45576</v>
      </c>
      <c r="AC731" s="61">
        <v>45582</v>
      </c>
      <c r="AD731" s="61">
        <v>45657</v>
      </c>
      <c r="AE731" s="61" t="str">
        <f t="shared" si="112"/>
        <v>2 meses 15 días.</v>
      </c>
      <c r="AF731" s="61">
        <v>45711</v>
      </c>
      <c r="AG731" s="61" t="str">
        <f t="shared" si="111"/>
        <v>1 meses 23 días.</v>
      </c>
      <c r="AH731" s="61">
        <v>45711</v>
      </c>
      <c r="AI731" s="61" t="str">
        <f t="shared" si="110"/>
        <v>4 meses 7 días.</v>
      </c>
      <c r="AJ731" s="61" t="str">
        <f t="shared" si="113"/>
        <v>Término Ok</v>
      </c>
      <c r="AK731" s="57"/>
      <c r="AL731" s="57"/>
      <c r="AM731" s="56"/>
      <c r="AN731" s="61"/>
    </row>
    <row r="732" spans="1:40">
      <c r="A732" s="56">
        <v>2024</v>
      </c>
      <c r="B732" s="56" t="str">
        <f t="shared" si="109"/>
        <v>697-2024</v>
      </c>
      <c r="C732" s="56">
        <v>117292</v>
      </c>
      <c r="D732" s="56" t="s">
        <v>57</v>
      </c>
      <c r="E732" s="57" t="s">
        <v>7601</v>
      </c>
      <c r="F732" s="57" t="s">
        <v>7602</v>
      </c>
      <c r="G732" s="63" t="s">
        <v>5602</v>
      </c>
      <c r="H732" s="57" t="s">
        <v>1168</v>
      </c>
      <c r="I732" s="57" t="s">
        <v>1169</v>
      </c>
      <c r="J732" s="61"/>
      <c r="K732" s="61"/>
      <c r="L732" s="67" t="s">
        <v>7603</v>
      </c>
      <c r="M732" s="56">
        <v>1978</v>
      </c>
      <c r="N732" s="157">
        <v>16404000</v>
      </c>
      <c r="O732" s="64">
        <v>6379333</v>
      </c>
      <c r="P732" s="64">
        <v>0</v>
      </c>
      <c r="Q732" s="157">
        <f t="shared" si="108"/>
        <v>22783333</v>
      </c>
      <c r="R732" s="64">
        <v>5468000</v>
      </c>
      <c r="S732" s="64"/>
      <c r="T732" s="64"/>
      <c r="U732" s="56">
        <v>4</v>
      </c>
      <c r="V732" s="60" t="s">
        <v>1171</v>
      </c>
      <c r="W732" s="57" t="str">
        <f ca="1">IF(AB732="","En elaboración",IF(AC732="Sin iniciar","Suscrito",IF(AK732="Suspendido",AK732,IF(ISNUMBER(AN732),"Liquidado",IF(ISNUMBER(J732),"Cedido",IF(AN732="No aplica","Terminado (no se liquida)",IF(AJ732="Terminación anticipada",AJ732,IF(AND(AJ732="Terminación anticipada",I732&lt;&gt;"Otro",AN732=""),"Terminado en proceso de liquidación",IF(AND(TODAY()&gt;AH732,I732="Otro",AN732=""),"Terminado en proceso de liquidación",IF(AND(TODAY()&gt;AH732,I732="Orden de compra"),"Terminado (Orden de compra)",IF(TODAY()&gt;AH732,"Terminado (no se liquida)",IF(TODAY()&lt;=AH732,"En ejecución","En elaboración"))))))))))))</f>
        <v>Terminado (no se liquida)</v>
      </c>
      <c r="X732" s="57" t="s">
        <v>7604</v>
      </c>
      <c r="Y732" s="57" t="s">
        <v>7605</v>
      </c>
      <c r="Z732" s="77" t="s">
        <v>7606</v>
      </c>
      <c r="AA732" s="57" t="s">
        <v>5684</v>
      </c>
      <c r="AB732" s="61">
        <v>45576</v>
      </c>
      <c r="AC732" s="61">
        <v>45586</v>
      </c>
      <c r="AD732" s="61">
        <v>45657</v>
      </c>
      <c r="AE732" s="61" t="str">
        <f t="shared" si="112"/>
        <v>2 meses 11 días.</v>
      </c>
      <c r="AF732" s="61">
        <v>45713</v>
      </c>
      <c r="AG732" s="61" t="str">
        <f t="shared" si="111"/>
        <v>1 meses 25 días.</v>
      </c>
      <c r="AH732" s="61">
        <v>45713</v>
      </c>
      <c r="AI732" s="61" t="str">
        <f t="shared" si="110"/>
        <v>4 meses 5 días.</v>
      </c>
      <c r="AJ732" s="61" t="str">
        <f t="shared" si="113"/>
        <v>Término Ok</v>
      </c>
      <c r="AK732" s="57"/>
      <c r="AL732" s="57"/>
      <c r="AM732" s="56"/>
      <c r="AN732" s="61"/>
    </row>
    <row r="733" spans="1:40">
      <c r="A733" s="56">
        <v>2024</v>
      </c>
      <c r="B733" s="56" t="str">
        <f t="shared" si="109"/>
        <v>698-2024</v>
      </c>
      <c r="C733" s="56">
        <v>116466</v>
      </c>
      <c r="D733" s="56" t="s">
        <v>57</v>
      </c>
      <c r="E733" s="57" t="s">
        <v>7607</v>
      </c>
      <c r="F733" s="57" t="s">
        <v>7608</v>
      </c>
      <c r="G733" s="63" t="s">
        <v>5602</v>
      </c>
      <c r="H733" s="57" t="s">
        <v>1168</v>
      </c>
      <c r="I733" s="57" t="s">
        <v>1169</v>
      </c>
      <c r="J733" s="61"/>
      <c r="K733" s="61"/>
      <c r="L733" s="67" t="s">
        <v>2623</v>
      </c>
      <c r="M733" s="56">
        <v>1979</v>
      </c>
      <c r="N733" s="157">
        <v>29792000</v>
      </c>
      <c r="O733" s="64">
        <v>5461866</v>
      </c>
      <c r="P733" s="64">
        <v>0</v>
      </c>
      <c r="Q733" s="157">
        <f t="shared" si="108"/>
        <v>35253866</v>
      </c>
      <c r="R733" s="64">
        <v>7448000</v>
      </c>
      <c r="S733" s="64"/>
      <c r="T733" s="64"/>
      <c r="U733" s="56">
        <v>5</v>
      </c>
      <c r="V733" s="60" t="s">
        <v>1171</v>
      </c>
      <c r="W733" s="57" t="str">
        <f ca="1">IF(AB733="","En elaboración",IF(AC733="Sin iniciar","Suscrito",IF(AK733="Suspendido",AK733,IF(ISNUMBER(AN733),"Liquidado",IF(ISNUMBER(J733),"Cedido",IF(AN733="No aplica","Terminado (no se liquida)",IF(AJ733="Terminación anticipada",AJ733,IF(AND(AJ733="Terminación anticipada",I733&lt;&gt;"Otro",AN733=""),"Terminado en proceso de liquidación",IF(AND(TODAY()&gt;AH733,I733="Otro",AN733=""),"Terminado en proceso de liquidación",IF(AND(TODAY()&gt;AH733,I733="Orden de compra"),"Terminado (Orden de compra)",IF(TODAY()&gt;AH733,"Terminado (no se liquida)",IF(TODAY()&lt;=AH733,"En ejecución","En elaboración"))))))))))))</f>
        <v>Terminado (no se liquida)</v>
      </c>
      <c r="X733" s="57" t="s">
        <v>7609</v>
      </c>
      <c r="Y733" s="57" t="s">
        <v>3195</v>
      </c>
      <c r="Z733" s="57" t="s">
        <v>7610</v>
      </c>
      <c r="AA733" s="57" t="s">
        <v>6166</v>
      </c>
      <c r="AB733" s="61">
        <v>45586</v>
      </c>
      <c r="AC733" s="61">
        <v>45587</v>
      </c>
      <c r="AD733" s="61">
        <v>45657</v>
      </c>
      <c r="AE733" s="61" t="str">
        <f t="shared" si="112"/>
        <v>2 meses 10 días.</v>
      </c>
      <c r="AF733" s="61">
        <v>45729</v>
      </c>
      <c r="AG733" s="61" t="str">
        <f t="shared" si="111"/>
        <v>2 meses 10 días.</v>
      </c>
      <c r="AH733" s="61">
        <v>45729</v>
      </c>
      <c r="AI733" s="61" t="str">
        <f t="shared" si="110"/>
        <v>4 meses 20 días.</v>
      </c>
      <c r="AJ733" s="61" t="str">
        <f t="shared" si="113"/>
        <v>Término Ok</v>
      </c>
      <c r="AK733" s="57"/>
      <c r="AL733" s="57"/>
      <c r="AM733" s="56"/>
      <c r="AN733" s="61"/>
    </row>
    <row r="734" spans="1:40">
      <c r="A734" s="56">
        <v>2024</v>
      </c>
      <c r="B734" s="56" t="str">
        <f t="shared" si="109"/>
        <v>699-2024</v>
      </c>
      <c r="C734" s="56">
        <v>117392</v>
      </c>
      <c r="D734" s="56" t="s">
        <v>57</v>
      </c>
      <c r="E734" s="57" t="s">
        <v>7611</v>
      </c>
      <c r="F734" s="57" t="s">
        <v>7612</v>
      </c>
      <c r="G734" s="63" t="s">
        <v>5602</v>
      </c>
      <c r="H734" s="57" t="s">
        <v>1168</v>
      </c>
      <c r="I734" s="57" t="s">
        <v>1169</v>
      </c>
      <c r="J734" s="61"/>
      <c r="K734" s="61"/>
      <c r="L734" s="67" t="s">
        <v>7613</v>
      </c>
      <c r="M734" s="56">
        <v>1979</v>
      </c>
      <c r="N734" s="157">
        <v>16377000</v>
      </c>
      <c r="O734" s="64">
        <v>6914733</v>
      </c>
      <c r="P734" s="64">
        <v>0</v>
      </c>
      <c r="Q734" s="157">
        <f t="shared" si="108"/>
        <v>23291733</v>
      </c>
      <c r="R734" s="64">
        <v>5459000</v>
      </c>
      <c r="S734" s="64"/>
      <c r="T734" s="64"/>
      <c r="U734" s="56">
        <v>5</v>
      </c>
      <c r="V734" s="60" t="s">
        <v>1171</v>
      </c>
      <c r="W734" s="57" t="str">
        <f ca="1">IF(AB734="","En elaboración",IF(AC734="Sin iniciar","Suscrito",IF(AK734="Suspendido",AK734,IF(ISNUMBER(AN734),"Liquidado",IF(ISNUMBER(J734),"Cedido",IF(AN734="No aplica","Terminado (no se liquida)",IF(AJ734="Terminación anticipada",AJ734,IF(AND(AJ734="Terminación anticipada",I734&lt;&gt;"Otro",AN734=""),"Terminado en proceso de liquidación",IF(AND(TODAY()&gt;AH734,I734="Otro",AN734=""),"Terminado en proceso de liquidación",IF(AND(TODAY()&gt;AH734,I734="Orden de compra"),"Terminado (Orden de compra)",IF(TODAY()&gt;AH734,"Terminado (no se liquida)",IF(TODAY()&lt;=AH734,"En ejecución","En elaboración"))))))))))))</f>
        <v>Terminado (no se liquida)</v>
      </c>
      <c r="X734" s="57" t="s">
        <v>7614</v>
      </c>
      <c r="Y734" s="57" t="s">
        <v>3940</v>
      </c>
      <c r="Z734" s="77" t="s">
        <v>7615</v>
      </c>
      <c r="AA734" s="57" t="s">
        <v>5631</v>
      </c>
      <c r="AB734" s="61">
        <v>45575</v>
      </c>
      <c r="AC734" s="61">
        <v>45581</v>
      </c>
      <c r="AD734" s="61">
        <v>45657</v>
      </c>
      <c r="AE734" s="61" t="str">
        <f t="shared" si="112"/>
        <v>2 meses 16 días.</v>
      </c>
      <c r="AF734" s="61">
        <v>45711</v>
      </c>
      <c r="AG734" s="61" t="str">
        <f t="shared" si="111"/>
        <v>1 meses 23 días.</v>
      </c>
      <c r="AH734" s="61">
        <v>45711</v>
      </c>
      <c r="AI734" s="61" t="str">
        <f t="shared" si="110"/>
        <v>4 meses 8 días.</v>
      </c>
      <c r="AJ734" s="61" t="str">
        <f t="shared" si="113"/>
        <v>Término Ok</v>
      </c>
      <c r="AK734" s="57"/>
      <c r="AL734" s="57"/>
      <c r="AM734" s="56"/>
      <c r="AN734" s="61"/>
    </row>
    <row r="735" spans="1:40">
      <c r="A735" s="56">
        <v>2024</v>
      </c>
      <c r="B735" s="56" t="str">
        <f t="shared" si="109"/>
        <v>700-2024</v>
      </c>
      <c r="C735" s="56">
        <v>117292</v>
      </c>
      <c r="D735" s="56" t="s">
        <v>57</v>
      </c>
      <c r="E735" s="57" t="s">
        <v>7616</v>
      </c>
      <c r="F735" s="57" t="s">
        <v>7617</v>
      </c>
      <c r="G735" s="63" t="s">
        <v>5602</v>
      </c>
      <c r="H735" s="57" t="s">
        <v>1168</v>
      </c>
      <c r="I735" s="57" t="s">
        <v>1169</v>
      </c>
      <c r="J735" s="61"/>
      <c r="K735" s="61"/>
      <c r="L735" s="67" t="s">
        <v>7618</v>
      </c>
      <c r="M735" s="56">
        <v>1978</v>
      </c>
      <c r="N735" s="157">
        <v>16404000</v>
      </c>
      <c r="O735" s="64">
        <v>7472833</v>
      </c>
      <c r="P735" s="64">
        <v>0</v>
      </c>
      <c r="Q735" s="157">
        <f t="shared" si="108"/>
        <v>23876833</v>
      </c>
      <c r="R735" s="64">
        <v>5468000</v>
      </c>
      <c r="S735" s="64"/>
      <c r="T735" s="64"/>
      <c r="U735" s="56">
        <v>4</v>
      </c>
      <c r="V735" s="60" t="s">
        <v>1171</v>
      </c>
      <c r="W735" s="57" t="str">
        <f ca="1">IF(AB735="","En elaboración",IF(AC735="Sin iniciar","Suscrito",IF(AK735="Suspendido",AK735,IF(ISNUMBER(AN735),"Liquidado",IF(ISNUMBER(J735),"Cedido",IF(AN735="No aplica","Terminado (no se liquida)",IF(AJ735="Terminación anticipada",AJ735,IF(AND(AJ735="Terminación anticipada",I735&lt;&gt;"Otro",AN735=""),"Terminado en proceso de liquidación",IF(AND(TODAY()&gt;AH735,I735="Otro",AN735=""),"Terminado en proceso de liquidación",IF(AND(TODAY()&gt;AH735,I735="Orden de compra"),"Terminado (Orden de compra)",IF(TODAY()&gt;AH735,"Terminado (no se liquida)",IF(TODAY()&lt;=AH735,"En ejecución","En elaboración"))))))))))))</f>
        <v>Terminado (no se liquida)</v>
      </c>
      <c r="X735" s="57" t="s">
        <v>7619</v>
      </c>
      <c r="Y735" t="s">
        <v>7620</v>
      </c>
      <c r="Z735" s="57" t="s">
        <v>7621</v>
      </c>
      <c r="AA735" s="57" t="s">
        <v>7622</v>
      </c>
      <c r="AB735" s="61">
        <v>45572</v>
      </c>
      <c r="AC735" s="61">
        <v>45574</v>
      </c>
      <c r="AD735" s="61">
        <v>45657</v>
      </c>
      <c r="AE735" s="61" t="str">
        <f t="shared" si="112"/>
        <v>2 meses 23 días.</v>
      </c>
      <c r="AF735" s="61">
        <v>45707</v>
      </c>
      <c r="AG735" s="61" t="str">
        <f t="shared" si="111"/>
        <v>1 meses 19 días.</v>
      </c>
      <c r="AH735" s="61">
        <v>45707</v>
      </c>
      <c r="AI735" s="61" t="str">
        <f t="shared" si="110"/>
        <v>4 meses 11 días.</v>
      </c>
      <c r="AJ735" s="61" t="str">
        <f t="shared" si="113"/>
        <v>Término Ok</v>
      </c>
      <c r="AK735" s="57"/>
      <c r="AL735" s="57"/>
      <c r="AM735" s="56"/>
      <c r="AN735" s="61"/>
    </row>
    <row r="736" spans="1:40">
      <c r="A736" s="56">
        <v>2024</v>
      </c>
      <c r="B736" s="56" t="str">
        <f t="shared" si="109"/>
        <v>701-2024</v>
      </c>
      <c r="C736" s="56">
        <v>115590</v>
      </c>
      <c r="D736" s="56" t="s">
        <v>57</v>
      </c>
      <c r="E736" s="57" t="s">
        <v>7623</v>
      </c>
      <c r="F736" s="57" t="s">
        <v>7624</v>
      </c>
      <c r="G736" s="63" t="s">
        <v>5602</v>
      </c>
      <c r="H736" s="57" t="s">
        <v>1168</v>
      </c>
      <c r="I736" s="57" t="s">
        <v>1169</v>
      </c>
      <c r="J736" s="61"/>
      <c r="K736" s="61"/>
      <c r="L736" s="67" t="s">
        <v>7625</v>
      </c>
      <c r="M736" s="56">
        <v>1978</v>
      </c>
      <c r="N736" s="157">
        <v>29828000</v>
      </c>
      <c r="O736" s="64">
        <v>9196967</v>
      </c>
      <c r="P736" s="64">
        <v>0</v>
      </c>
      <c r="Q736" s="157">
        <f t="shared" si="108"/>
        <v>39024967</v>
      </c>
      <c r="R736" s="64">
        <v>7457000</v>
      </c>
      <c r="S736" s="64"/>
      <c r="T736" s="64"/>
      <c r="U736" s="56">
        <v>1</v>
      </c>
      <c r="V736" s="60" t="s">
        <v>1171</v>
      </c>
      <c r="W736" s="57" t="str">
        <f ca="1">IF(AB736="","En elaboración",IF(AC736="Sin iniciar","Suscrito",IF(AK736="Suspendido",AK736,IF(ISNUMBER(AN736),"Liquidado",IF(ISNUMBER(J736),"Cedido",IF(AN736="No aplica","Terminado (no se liquida)",IF(AJ736="Terminación anticipada",AJ736,IF(AND(AJ736="Terminación anticipada",I736&lt;&gt;"Otro",AN736=""),"Terminado en proceso de liquidación",IF(AND(TODAY()&gt;AH736,I736="Otro",AN736=""),"Terminado en proceso de liquidación",IF(AND(TODAY()&gt;AH736,I736="Orden de compra"),"Terminado (Orden de compra)",IF(TODAY()&gt;AH736,"Terminado (no se liquida)",IF(TODAY()&lt;=AH736,"En ejecución","En elaboración"))))))))))))</f>
        <v>Terminado (no se liquida)</v>
      </c>
      <c r="X736" s="57" t="s">
        <v>7626</v>
      </c>
      <c r="Y736" s="57" t="s">
        <v>7627</v>
      </c>
      <c r="Z736" s="77" t="s">
        <v>7628</v>
      </c>
      <c r="AA736" s="57" t="s">
        <v>5704</v>
      </c>
      <c r="AB736" s="61">
        <v>45572</v>
      </c>
      <c r="AC736" s="61">
        <v>45574</v>
      </c>
      <c r="AD736" s="61">
        <v>45657</v>
      </c>
      <c r="AE736" s="61" t="str">
        <f t="shared" si="112"/>
        <v>2 meses 23 días.</v>
      </c>
      <c r="AF736" s="61">
        <v>45731</v>
      </c>
      <c r="AG736" s="61" t="str">
        <f t="shared" si="111"/>
        <v>2 meses 12 días.</v>
      </c>
      <c r="AH736" s="61">
        <v>45731</v>
      </c>
      <c r="AI736" s="61" t="str">
        <f t="shared" si="110"/>
        <v>5 meses 7 días.</v>
      </c>
      <c r="AJ736" s="61" t="str">
        <f t="shared" si="113"/>
        <v>Término Ok</v>
      </c>
      <c r="AK736" s="57"/>
      <c r="AL736" s="57"/>
      <c r="AM736" s="56"/>
      <c r="AN736" s="61"/>
    </row>
    <row r="737" spans="1:40">
      <c r="A737" s="56">
        <v>2024</v>
      </c>
      <c r="B737" s="56" t="str">
        <f t="shared" si="109"/>
        <v>702-2024</v>
      </c>
      <c r="C737" s="56">
        <v>117422</v>
      </c>
      <c r="D737" s="56" t="s">
        <v>57</v>
      </c>
      <c r="E737" s="57" t="s">
        <v>7629</v>
      </c>
      <c r="F737" s="57" t="s">
        <v>7630</v>
      </c>
      <c r="G737" s="63" t="s">
        <v>5602</v>
      </c>
      <c r="H737" s="57" t="s">
        <v>1168</v>
      </c>
      <c r="I737" s="57" t="s">
        <v>1169</v>
      </c>
      <c r="J737" s="61"/>
      <c r="K737" s="61"/>
      <c r="L737" s="67" t="s">
        <v>4397</v>
      </c>
      <c r="M737" s="56">
        <v>1978</v>
      </c>
      <c r="N737" s="157">
        <v>22344000</v>
      </c>
      <c r="O737" s="64">
        <v>9930666</v>
      </c>
      <c r="P737" s="64">
        <v>0</v>
      </c>
      <c r="Q737" s="157">
        <f t="shared" si="108"/>
        <v>32274666</v>
      </c>
      <c r="R737" s="64">
        <v>7448000</v>
      </c>
      <c r="S737" s="64"/>
      <c r="T737" s="64"/>
      <c r="U737" s="56">
        <v>1</v>
      </c>
      <c r="V737" s="60" t="s">
        <v>1171</v>
      </c>
      <c r="W737" s="57" t="str">
        <f ca="1">IF(AB737="","En elaboración",IF(AC737="Sin iniciar","Suscrito",IF(AK737="Suspendido",AK737,IF(ISNUMBER(AN737),"Liquidado",IF(ISNUMBER(J737),"Cedido",IF(AN737="No aplica","Terminado (no se liquida)",IF(AJ737="Terminación anticipada",AJ737,IF(AND(AJ737="Terminación anticipada",I737&lt;&gt;"Otro",AN737=""),"Terminado en proceso de liquidación",IF(AND(TODAY()&gt;AH737,I737="Otro",AN737=""),"Terminado en proceso de liquidación",IF(AND(TODAY()&gt;AH737,I737="Orden de compra"),"Terminado (Orden de compra)",IF(TODAY()&gt;AH737,"Terminado (no se liquida)",IF(TODAY()&lt;=AH737,"En ejecución","En elaboración"))))))))))))</f>
        <v>Terminado (no se liquida)</v>
      </c>
      <c r="X737" s="57" t="s">
        <v>7631</v>
      </c>
      <c r="Y737" s="57" t="s">
        <v>7231</v>
      </c>
      <c r="Z737" s="57" t="s">
        <v>7632</v>
      </c>
      <c r="AA737" s="57" t="s">
        <v>5900</v>
      </c>
      <c r="AB737" s="61">
        <v>45575</v>
      </c>
      <c r="AC737" s="61">
        <v>45576</v>
      </c>
      <c r="AD737" s="61">
        <v>45657</v>
      </c>
      <c r="AE737" s="61" t="str">
        <f t="shared" si="112"/>
        <v>2 meses 21 días.</v>
      </c>
      <c r="AF737" s="61">
        <v>45708</v>
      </c>
      <c r="AG737" s="61" t="str">
        <f t="shared" si="111"/>
        <v>1 meses 20 días.</v>
      </c>
      <c r="AH737" s="61">
        <v>45708</v>
      </c>
      <c r="AI737" s="61" t="str">
        <f t="shared" si="110"/>
        <v>4 meses 10 días.</v>
      </c>
      <c r="AJ737" s="61" t="str">
        <f t="shared" si="113"/>
        <v>Término Ok</v>
      </c>
      <c r="AK737" s="57"/>
      <c r="AL737" s="57"/>
      <c r="AM737" s="56"/>
      <c r="AN737" s="61"/>
    </row>
    <row r="738" spans="1:40">
      <c r="A738" s="56">
        <v>2024</v>
      </c>
      <c r="B738" s="56" t="str">
        <f t="shared" si="109"/>
        <v>703-2024</v>
      </c>
      <c r="C738" s="56">
        <v>116470</v>
      </c>
      <c r="D738" s="56" t="s">
        <v>57</v>
      </c>
      <c r="E738" s="57" t="s">
        <v>7633</v>
      </c>
      <c r="F738" s="57" t="s">
        <v>7634</v>
      </c>
      <c r="G738" s="63" t="s">
        <v>5602</v>
      </c>
      <c r="H738" s="57" t="s">
        <v>1168</v>
      </c>
      <c r="I738" s="57" t="s">
        <v>1169</v>
      </c>
      <c r="J738" s="61"/>
      <c r="K738" s="61"/>
      <c r="L738" s="67" t="s">
        <v>5262</v>
      </c>
      <c r="M738" s="56">
        <v>1979</v>
      </c>
      <c r="N738" s="157">
        <v>8649000</v>
      </c>
      <c r="O738" s="64">
        <v>2979100</v>
      </c>
      <c r="P738" s="64">
        <v>0</v>
      </c>
      <c r="Q738" s="157">
        <f t="shared" si="108"/>
        <v>11628100</v>
      </c>
      <c r="R738" s="64">
        <v>2883000</v>
      </c>
      <c r="S738" s="64"/>
      <c r="T738" s="64"/>
      <c r="U738" s="56">
        <v>1</v>
      </c>
      <c r="V738" s="60" t="s">
        <v>1171</v>
      </c>
      <c r="W738" s="57" t="str">
        <f ca="1">IF(AB738="","En elaboración",IF(AC738="Sin iniciar","Suscrito",IF(AK738="Suspendido",AK738,IF(ISNUMBER(AN738),"Liquidado",IF(ISNUMBER(J738),"Cedido",IF(AN738="No aplica","Terminado (no se liquida)",IF(AJ738="Terminación anticipada",AJ738,IF(AND(AJ738="Terminación anticipada",I738&lt;&gt;"Otro",AN738=""),"Terminado en proceso de liquidación",IF(AND(TODAY()&gt;AH738,I738="Otro",AN738=""),"Terminado en proceso de liquidación",IF(AND(TODAY()&gt;AH738,I738="Orden de compra"),"Terminado (Orden de compra)",IF(TODAY()&gt;AH738,"Terminado (no se liquida)",IF(TODAY()&lt;=AH738,"En ejecución","En elaboración"))))))))))))</f>
        <v>Terminado (no se liquida)</v>
      </c>
      <c r="X738" s="57" t="s">
        <v>7635</v>
      </c>
      <c r="Y738" s="57" t="s">
        <v>3486</v>
      </c>
      <c r="Z738" s="57" t="s">
        <v>7636</v>
      </c>
      <c r="AA738" s="57" t="s">
        <v>5631</v>
      </c>
      <c r="AB738" s="61">
        <v>45589</v>
      </c>
      <c r="AC738" s="61">
        <v>45594</v>
      </c>
      <c r="AD738" s="61">
        <v>45657</v>
      </c>
      <c r="AE738" s="61" t="str">
        <f t="shared" si="112"/>
        <v>2 meses 3 días.</v>
      </c>
      <c r="AF738" s="61">
        <v>45715</v>
      </c>
      <c r="AG738" s="61" t="str">
        <f t="shared" si="111"/>
        <v>1 meses 27 días.</v>
      </c>
      <c r="AH738" s="61">
        <v>45715</v>
      </c>
      <c r="AI738" s="61" t="str">
        <f t="shared" si="110"/>
        <v>3 meses 30 días.</v>
      </c>
      <c r="AJ738" s="61" t="str">
        <f t="shared" si="113"/>
        <v>Término Ok</v>
      </c>
      <c r="AK738" s="57"/>
      <c r="AL738" s="57"/>
      <c r="AM738" s="56"/>
      <c r="AN738" s="61"/>
    </row>
    <row r="739" spans="1:40">
      <c r="A739" s="56">
        <v>2024</v>
      </c>
      <c r="B739" s="56" t="str">
        <f t="shared" si="109"/>
        <v>704-2024</v>
      </c>
      <c r="C739" s="56">
        <v>117292</v>
      </c>
      <c r="D739" s="56" t="s">
        <v>57</v>
      </c>
      <c r="E739" s="57" t="s">
        <v>7637</v>
      </c>
      <c r="F739" s="57" t="s">
        <v>7638</v>
      </c>
      <c r="G739" s="63" t="s">
        <v>5602</v>
      </c>
      <c r="H739" s="57" t="s">
        <v>1168</v>
      </c>
      <c r="I739" s="57" t="s">
        <v>1169</v>
      </c>
      <c r="J739" s="61"/>
      <c r="K739" s="61"/>
      <c r="L739" s="67" t="s">
        <v>7639</v>
      </c>
      <c r="M739" s="56">
        <v>1978</v>
      </c>
      <c r="N739" s="157">
        <v>16404000</v>
      </c>
      <c r="O739" s="64">
        <v>7290666</v>
      </c>
      <c r="P739" s="64">
        <v>0</v>
      </c>
      <c r="Q739" s="157">
        <f t="shared" si="108"/>
        <v>23694666</v>
      </c>
      <c r="R739" s="64">
        <v>5468000</v>
      </c>
      <c r="S739" s="64"/>
      <c r="T739" s="64"/>
      <c r="U739" s="56">
        <v>4</v>
      </c>
      <c r="V739" s="60" t="s">
        <v>1171</v>
      </c>
      <c r="W739" s="57" t="str">
        <f ca="1">IF(AB739="","En elaboración",IF(AC739="Sin iniciar","Suscrito",IF(AK739="Suspendido",AK739,IF(ISNUMBER(AN739),"Liquidado",IF(ISNUMBER(J739),"Cedido",IF(AN739="No aplica","Terminado (no se liquida)",IF(AJ739="Terminación anticipada",AJ739,IF(AND(AJ739="Terminación anticipada",I739&lt;&gt;"Otro",AN739=""),"Terminado en proceso de liquidación",IF(AND(TODAY()&gt;AH739,I739="Otro",AN739=""),"Terminado en proceso de liquidación",IF(AND(TODAY()&gt;AH739,I739="Orden de compra"),"Terminado (Orden de compra)",IF(TODAY()&gt;AH739,"Terminado (no se liquida)",IF(TODAY()&lt;=AH739,"En ejecución","En elaboración"))))))))))))</f>
        <v>Terminado (no se liquida)</v>
      </c>
      <c r="X739" s="57" t="s">
        <v>7640</v>
      </c>
      <c r="Y739" s="57" t="s">
        <v>7641</v>
      </c>
      <c r="Z739" s="57" t="s">
        <v>7642</v>
      </c>
      <c r="AA739" s="57" t="s">
        <v>6144</v>
      </c>
      <c r="AB739" s="61">
        <v>45574</v>
      </c>
      <c r="AC739" s="61">
        <v>45576</v>
      </c>
      <c r="AD739" s="61">
        <v>45657</v>
      </c>
      <c r="AE739" s="61" t="str">
        <f t="shared" si="112"/>
        <v>2 meses 21 días.</v>
      </c>
      <c r="AF739" s="61">
        <v>45708</v>
      </c>
      <c r="AG739" s="61" t="str">
        <f t="shared" si="111"/>
        <v>1 meses 20 días.</v>
      </c>
      <c r="AH739" s="61">
        <v>45708</v>
      </c>
      <c r="AI739" s="61" t="str">
        <f t="shared" si="110"/>
        <v>4 meses 10 días.</v>
      </c>
      <c r="AJ739" s="61" t="str">
        <f t="shared" si="113"/>
        <v>Término Ok</v>
      </c>
      <c r="AK739" s="57"/>
      <c r="AL739" s="57"/>
      <c r="AM739" s="56"/>
      <c r="AN739" s="61"/>
    </row>
    <row r="740" spans="1:40">
      <c r="A740" s="56">
        <v>2024</v>
      </c>
      <c r="B740" s="56" t="str">
        <f t="shared" si="109"/>
        <v>705-2024</v>
      </c>
      <c r="C740" s="56">
        <v>113486</v>
      </c>
      <c r="D740" s="56" t="s">
        <v>57</v>
      </c>
      <c r="E740" s="57" t="s">
        <v>7643</v>
      </c>
      <c r="F740" s="57" t="s">
        <v>7644</v>
      </c>
      <c r="G740" s="63" t="s">
        <v>5602</v>
      </c>
      <c r="H740" s="57" t="s">
        <v>1168</v>
      </c>
      <c r="I740" s="57" t="s">
        <v>1211</v>
      </c>
      <c r="J740" s="61"/>
      <c r="K740" s="61"/>
      <c r="L740" s="67" t="s">
        <v>7645</v>
      </c>
      <c r="M740" s="56">
        <v>1978</v>
      </c>
      <c r="N740" s="157">
        <v>11532000</v>
      </c>
      <c r="O740" s="64">
        <v>2883000</v>
      </c>
      <c r="P740" s="64">
        <v>0</v>
      </c>
      <c r="Q740" s="157">
        <f t="shared" si="108"/>
        <v>14415000</v>
      </c>
      <c r="R740" s="64">
        <v>2883000</v>
      </c>
      <c r="S740" s="64"/>
      <c r="T740" s="64"/>
      <c r="U740" s="56">
        <v>4</v>
      </c>
      <c r="V740" s="60" t="s">
        <v>1171</v>
      </c>
      <c r="W740" s="57" t="str">
        <f ca="1">IF(AB740="","En elaboración",IF(AC740="Sin iniciar","Suscrito",IF(AK740="Suspendido",AK740,IF(ISNUMBER(AN740),"Liquidado",IF(ISNUMBER(J740),"Cedido",IF(AN740="No aplica","Terminado (no se liquida)",IF(AJ740="Terminación anticipada",AJ740,IF(AND(AJ740="Terminación anticipada",I740&lt;&gt;"Otro",AN740=""),"Terminado en proceso de liquidación",IF(AND(TODAY()&gt;AH740,I740="Otro",AN740=""),"Terminado en proceso de liquidación",IF(AND(TODAY()&gt;AH740,I740="Orden de compra"),"Terminado (Orden de compra)",IF(TODAY()&gt;AH740,"Terminado (no se liquida)",IF(TODAY()&lt;=AH740,"En ejecución","En elaboración"))))))))))))</f>
        <v>Terminado (no se liquida)</v>
      </c>
      <c r="X740" s="57" t="s">
        <v>7646</v>
      </c>
      <c r="Y740" s="57" t="s">
        <v>4182</v>
      </c>
      <c r="Z740" s="57" t="s">
        <v>7647</v>
      </c>
      <c r="AA740" s="57" t="s">
        <v>5762</v>
      </c>
      <c r="AB740" s="61">
        <v>45577</v>
      </c>
      <c r="AC740" s="61">
        <v>45581</v>
      </c>
      <c r="AD740" s="61">
        <v>45657</v>
      </c>
      <c r="AE740" s="61" t="str">
        <f t="shared" si="112"/>
        <v>2 meses 16 días.</v>
      </c>
      <c r="AF740" s="61">
        <v>45731</v>
      </c>
      <c r="AG740" s="61" t="str">
        <f t="shared" si="111"/>
        <v>2 meses 12 días.</v>
      </c>
      <c r="AH740" s="61">
        <v>45731</v>
      </c>
      <c r="AI740" s="61" t="str">
        <f t="shared" si="110"/>
        <v xml:space="preserve">5 meses </v>
      </c>
      <c r="AJ740" s="61" t="str">
        <f t="shared" si="113"/>
        <v>Término Ok</v>
      </c>
      <c r="AK740" s="57"/>
      <c r="AL740" s="57"/>
      <c r="AM740" s="56"/>
      <c r="AN740" s="61"/>
    </row>
    <row r="741" spans="1:40">
      <c r="A741" s="56">
        <v>2024</v>
      </c>
      <c r="B741" s="56" t="str">
        <f t="shared" si="109"/>
        <v>706-2024</v>
      </c>
      <c r="C741" s="56">
        <v>116234</v>
      </c>
      <c r="D741" s="56" t="s">
        <v>57</v>
      </c>
      <c r="E741" s="57" t="s">
        <v>7648</v>
      </c>
      <c r="F741" s="57" t="s">
        <v>7649</v>
      </c>
      <c r="G741" s="63" t="s">
        <v>5602</v>
      </c>
      <c r="H741" s="57" t="s">
        <v>1168</v>
      </c>
      <c r="I741" s="57" t="s">
        <v>1169</v>
      </c>
      <c r="J741" s="61"/>
      <c r="K741" s="61"/>
      <c r="L741" s="67" t="s">
        <v>7650</v>
      </c>
      <c r="M741" s="56">
        <v>1971</v>
      </c>
      <c r="N741" s="157">
        <v>26068000</v>
      </c>
      <c r="O741" s="64">
        <v>8192800</v>
      </c>
      <c r="P741" s="64">
        <v>0</v>
      </c>
      <c r="Q741" s="157">
        <f t="shared" si="108"/>
        <v>34260800</v>
      </c>
      <c r="R741" s="64">
        <v>7448000</v>
      </c>
      <c r="S741" s="64"/>
      <c r="T741" s="64"/>
      <c r="U741" s="56">
        <v>5</v>
      </c>
      <c r="V741" s="60" t="s">
        <v>1171</v>
      </c>
      <c r="W741" s="57" t="str">
        <f ca="1">IF(AB741="","En elaboración",IF(AC741="Sin iniciar","Suscrito",IF(AK741="Suspendido",AK741,IF(ISNUMBER(AN741),"Liquidado",IF(ISNUMBER(J741),"Cedido",IF(AN741="No aplica","Terminado (no se liquida)",IF(AJ741="Terminación anticipada",AJ741,IF(AND(AJ741="Terminación anticipada",I741&lt;&gt;"Otro",AN741=""),"Terminado en proceso de liquidación",IF(AND(TODAY()&gt;AH741,I741="Otro",AN741=""),"Terminado en proceso de liquidación",IF(AND(TODAY()&gt;AH741,I741="Orden de compra"),"Terminado (Orden de compra)",IF(TODAY()&gt;AH741,"Terminado (no se liquida)",IF(TODAY()&lt;=AH741,"En ejecución","En elaboración"))))))))))))</f>
        <v>Terminado (no se liquida)</v>
      </c>
      <c r="X741" s="57" t="s">
        <v>7651</v>
      </c>
      <c r="Y741" s="57" t="s">
        <v>7652</v>
      </c>
      <c r="Z741" s="57" t="s">
        <v>7653</v>
      </c>
      <c r="AA741" s="57" t="s">
        <v>5659</v>
      </c>
      <c r="AB741" s="61">
        <v>45588</v>
      </c>
      <c r="AC741" s="61">
        <v>45591</v>
      </c>
      <c r="AD741" s="61">
        <v>45657</v>
      </c>
      <c r="AE741" s="61" t="str">
        <f t="shared" si="112"/>
        <v>2 meses 6 días.</v>
      </c>
      <c r="AF741" s="61">
        <v>45728</v>
      </c>
      <c r="AG741" s="61" t="str">
        <f t="shared" si="111"/>
        <v>2 meses 9 días.</v>
      </c>
      <c r="AH741" s="61">
        <v>45728</v>
      </c>
      <c r="AI741" s="61" t="str">
        <f t="shared" si="110"/>
        <v>4 meses 15 días.</v>
      </c>
      <c r="AJ741" s="61" t="str">
        <f t="shared" si="113"/>
        <v>Término Ok</v>
      </c>
      <c r="AK741" s="57"/>
      <c r="AL741" s="57"/>
      <c r="AM741" s="56"/>
      <c r="AN741" s="61"/>
    </row>
    <row r="742" spans="1:40">
      <c r="A742" s="56">
        <v>2024</v>
      </c>
      <c r="B742" s="56" t="s">
        <v>7654</v>
      </c>
      <c r="C742" s="56">
        <v>118854</v>
      </c>
      <c r="D742" s="56" t="s">
        <v>57</v>
      </c>
      <c r="E742" s="57" t="s">
        <v>7655</v>
      </c>
      <c r="F742" s="57" t="s">
        <v>7656</v>
      </c>
      <c r="G742" s="63" t="s">
        <v>5602</v>
      </c>
      <c r="H742" s="57" t="s">
        <v>5223</v>
      </c>
      <c r="I742" s="57" t="s">
        <v>7657</v>
      </c>
      <c r="J742" s="61"/>
      <c r="K742" s="61"/>
      <c r="L742" s="67" t="s">
        <v>7658</v>
      </c>
      <c r="M742" s="56">
        <v>1978</v>
      </c>
      <c r="N742" s="157">
        <v>197092770</v>
      </c>
      <c r="O742" s="64">
        <v>0</v>
      </c>
      <c r="P742" s="64">
        <v>0</v>
      </c>
      <c r="Q742" s="157">
        <f t="shared" si="108"/>
        <v>197092770</v>
      </c>
      <c r="R742" s="64" t="s">
        <v>66</v>
      </c>
      <c r="S742" s="64"/>
      <c r="T742" s="64"/>
      <c r="U742" s="56" t="s">
        <v>77</v>
      </c>
      <c r="V742" s="60" t="s">
        <v>85</v>
      </c>
      <c r="W742" s="57" t="str">
        <f ca="1">IF(AB742="","En elaboración",IF(AC742="Sin iniciar","Suscrito",IF(AK742="Suspendido",AK742,IF(ISNUMBER(AN742),"Liquidado",IF(ISNUMBER(J742),"Cedido",IF(AN742="No aplica","Terminado (no se liquida)",IF(AJ742="Terminación anticipada",AJ742,IF(AND(AJ742="Terminación anticipada",I742&lt;&gt;"Otro",AN742=""),"Terminado en proceso de liquidación",IF(AND(TODAY()&gt;AH742,I742="Otro",AN742=""),"Terminado en proceso de liquidación",IF(AND(TODAY()&gt;AH742,I742="Orden de compra"),"Terminado (Orden de compra)",IF(TODAY()&gt;AH742,"Terminado (no se liquida)",IF(TODAY()&lt;=AH742,"En ejecución","En elaboración"))))))))))))</f>
        <v>Terminado (no se liquida)</v>
      </c>
      <c r="X742" s="57"/>
      <c r="Y742" s="57" t="s">
        <v>7659</v>
      </c>
      <c r="Z742" s="57" t="s">
        <v>7660</v>
      </c>
      <c r="AA742" s="57" t="s">
        <v>1932</v>
      </c>
      <c r="AB742" s="61">
        <v>45589</v>
      </c>
      <c r="AC742" s="61">
        <v>45590</v>
      </c>
      <c r="AD742" s="61">
        <v>45770</v>
      </c>
      <c r="AE742" s="61" t="str">
        <f t="shared" si="112"/>
        <v>5 meses 30 días.</v>
      </c>
      <c r="AF742" s="61">
        <v>45770</v>
      </c>
      <c r="AG742" s="61" t="str">
        <f t="shared" si="111"/>
        <v/>
      </c>
      <c r="AH742" s="61">
        <v>45770</v>
      </c>
      <c r="AI742" s="61" t="str">
        <f t="shared" si="110"/>
        <v>5 meses 30 días.</v>
      </c>
      <c r="AJ742" s="61" t="str">
        <f t="shared" si="113"/>
        <v>Término Ok</v>
      </c>
      <c r="AK742" s="57"/>
      <c r="AL742" s="57"/>
      <c r="AM742" s="56"/>
      <c r="AN742" s="61"/>
    </row>
    <row r="743" spans="1:40" ht="15.75">
      <c r="A743" s="56">
        <v>2024</v>
      </c>
      <c r="B743" s="56" t="str">
        <f>LEFT(E743,8)</f>
        <v>708-2024</v>
      </c>
      <c r="C743" s="56">
        <v>117404</v>
      </c>
      <c r="D743" s="56" t="s">
        <v>57</v>
      </c>
      <c r="E743" s="57" t="s">
        <v>7661</v>
      </c>
      <c r="F743" s="57" t="s">
        <v>7662</v>
      </c>
      <c r="G743" s="63" t="s">
        <v>5602</v>
      </c>
      <c r="H743" s="57" t="s">
        <v>1168</v>
      </c>
      <c r="I743" s="57" t="s">
        <v>1169</v>
      </c>
      <c r="J743" s="61"/>
      <c r="K743" s="61"/>
      <c r="L743" s="121" t="s">
        <v>7663</v>
      </c>
      <c r="M743" s="56">
        <v>1971</v>
      </c>
      <c r="N743" s="157">
        <v>16377000</v>
      </c>
      <c r="O743" s="64">
        <v>0</v>
      </c>
      <c r="P743" s="64">
        <v>0</v>
      </c>
      <c r="Q743" s="157">
        <f t="shared" ref="Q743:Q806" si="114">SUM(N743:P743)</f>
        <v>16377000</v>
      </c>
      <c r="R743" s="64">
        <v>5459000</v>
      </c>
      <c r="S743" s="64"/>
      <c r="T743" s="64"/>
      <c r="U743" s="56">
        <v>5</v>
      </c>
      <c r="V743" s="60" t="s">
        <v>1171</v>
      </c>
      <c r="W743" s="57" t="str">
        <f ca="1">IF(AB743="","En elaboración",IF(AC743="Sin iniciar","Suscrito",IF(AK743="Suspendido",AK743,IF(ISNUMBER(AN743),"Liquidado",IF(ISNUMBER(J743),"Cedido",IF(AN743="No aplica","Terminado (no se liquida)",IF(AJ743="Terminación anticipada",AJ743,IF(AND(AJ743="Terminación anticipada",I743&lt;&gt;"Otro",AN743=""),"Terminado en proceso de liquidación",IF(AND(TODAY()&gt;AH743,I743="Otro",AN743=""),"Terminado en proceso de liquidación",IF(AND(TODAY()&gt;AH743,I743="Orden de compra"),"Terminado (Orden de compra)",IF(TODAY()&gt;AH743,"Terminado (no se liquida)",IF(TODAY()&lt;=AH743,"En ejecución","En elaboración"))))))))))))</f>
        <v>Terminado (no se liquida)</v>
      </c>
      <c r="X743" s="57"/>
      <c r="Y743" s="57" t="s">
        <v>7664</v>
      </c>
      <c r="Z743" s="57" t="s">
        <v>7665</v>
      </c>
      <c r="AA743" s="57" t="s">
        <v>7594</v>
      </c>
      <c r="AB743" s="61">
        <v>45572</v>
      </c>
      <c r="AC743" s="61">
        <v>45581</v>
      </c>
      <c r="AD743" s="61">
        <v>45657</v>
      </c>
      <c r="AE743" s="61" t="str">
        <f t="shared" si="112"/>
        <v>2 meses 16 días.</v>
      </c>
      <c r="AF743" s="61">
        <v>45657</v>
      </c>
      <c r="AG743" s="61" t="str">
        <f t="shared" si="111"/>
        <v/>
      </c>
      <c r="AH743" s="61">
        <v>45657</v>
      </c>
      <c r="AI743" s="61" t="str">
        <f t="shared" si="110"/>
        <v>2 meses 16 días.</v>
      </c>
      <c r="AJ743" s="61" t="str">
        <f t="shared" si="113"/>
        <v>Término Ok</v>
      </c>
      <c r="AK743" s="57"/>
      <c r="AL743" s="57"/>
      <c r="AM743" s="56"/>
      <c r="AN743" s="61"/>
    </row>
    <row r="744" spans="1:40">
      <c r="A744" s="56">
        <v>2024</v>
      </c>
      <c r="B744" s="56" t="str">
        <f>LEFT(E744,8)</f>
        <v>709-2024</v>
      </c>
      <c r="C744" s="56">
        <v>116436</v>
      </c>
      <c r="D744" s="56" t="s">
        <v>57</v>
      </c>
      <c r="E744" s="57" t="s">
        <v>7666</v>
      </c>
      <c r="F744" s="57" t="s">
        <v>7667</v>
      </c>
      <c r="G744" s="63" t="s">
        <v>5602</v>
      </c>
      <c r="H744" s="57" t="s">
        <v>1168</v>
      </c>
      <c r="I744" s="57" t="s">
        <v>1169</v>
      </c>
      <c r="J744" s="61">
        <v>45615</v>
      </c>
      <c r="K744" s="119" t="s">
        <v>7668</v>
      </c>
      <c r="L744" s="67" t="s">
        <v>7669</v>
      </c>
      <c r="M744" s="56">
        <v>2034</v>
      </c>
      <c r="N744" s="157">
        <v>16377000</v>
      </c>
      <c r="O744" s="64">
        <v>0</v>
      </c>
      <c r="P744" s="64">
        <v>0</v>
      </c>
      <c r="Q744" s="157">
        <f t="shared" si="114"/>
        <v>16377000</v>
      </c>
      <c r="R744" s="64">
        <v>5459000</v>
      </c>
      <c r="S744" s="64"/>
      <c r="T744" s="64"/>
      <c r="U744" s="56">
        <v>1</v>
      </c>
      <c r="V744" s="60" t="s">
        <v>1171</v>
      </c>
      <c r="W744" s="57" t="str">
        <f ca="1">IF(AB744="","En elaboración",IF(AC744="Sin iniciar","Suscrito",IF(AK744="Suspendido",AK744,IF(ISNUMBER(AN744),"Liquidado",IF(ISNUMBER(J744),"Cedido",IF(AN744="No aplica","Terminado (no se liquida)",IF(AJ744="Terminación anticipada",AJ744,IF(AND(AJ744="Terminación anticipada",I744&lt;&gt;"Otro",AN744=""),"Terminado en proceso de liquidación",IF(AND(TODAY()&gt;AH744,I744="Otro",AN744=""),"Terminado en proceso de liquidación",IF(AND(TODAY()&gt;AH744,I744="Orden de compra"),"Terminado (Orden de compra)",IF(TODAY()&gt;AH744,"Terminado (no se liquida)",IF(TODAY()&lt;=AH744,"En ejecución","En elaboración"))))))))))))</f>
        <v>Cedido</v>
      </c>
      <c r="X744" s="57" t="s">
        <v>7670</v>
      </c>
      <c r="Y744" s="57" t="s">
        <v>7671</v>
      </c>
      <c r="Z744" s="57" t="s">
        <v>7672</v>
      </c>
      <c r="AA744" s="57" t="s">
        <v>5753</v>
      </c>
      <c r="AB744" s="61">
        <v>45572</v>
      </c>
      <c r="AC744" s="61">
        <v>45581</v>
      </c>
      <c r="AD744" s="61">
        <v>45614</v>
      </c>
      <c r="AE744" s="61" t="str">
        <f t="shared" si="112"/>
        <v>1 meses 3 días.</v>
      </c>
      <c r="AF744" s="61">
        <v>45657</v>
      </c>
      <c r="AG744" s="61" t="str">
        <f t="shared" si="111"/>
        <v>1 meses 13 días.</v>
      </c>
      <c r="AH744" s="61">
        <v>45657</v>
      </c>
      <c r="AI744" s="61" t="str">
        <f t="shared" si="110"/>
        <v>2 meses 16 días.</v>
      </c>
      <c r="AJ744" s="61" t="str">
        <f t="shared" si="113"/>
        <v>Término Ok</v>
      </c>
      <c r="AK744" s="57"/>
      <c r="AL744" s="57"/>
      <c r="AM744" s="56"/>
      <c r="AN744" s="61"/>
    </row>
    <row r="745" spans="1:40">
      <c r="A745" s="56">
        <v>2024</v>
      </c>
      <c r="B745" s="56" t="s">
        <v>7673</v>
      </c>
      <c r="C745" s="56">
        <v>116436</v>
      </c>
      <c r="D745" s="56" t="s">
        <v>57</v>
      </c>
      <c r="E745" s="57" t="s">
        <v>7666</v>
      </c>
      <c r="F745" s="57" t="s">
        <v>7667</v>
      </c>
      <c r="G745" s="63" t="s">
        <v>5602</v>
      </c>
      <c r="H745" s="57" t="s">
        <v>1168</v>
      </c>
      <c r="I745" s="57" t="s">
        <v>1169</v>
      </c>
      <c r="J745" s="61"/>
      <c r="K745" s="61"/>
      <c r="L745" s="67" t="s">
        <v>7674</v>
      </c>
      <c r="M745" s="56">
        <v>2034</v>
      </c>
      <c r="N745" s="157">
        <v>16377000</v>
      </c>
      <c r="O745" s="64">
        <v>6914733</v>
      </c>
      <c r="P745" s="64">
        <v>0</v>
      </c>
      <c r="Q745" s="157">
        <f t="shared" si="114"/>
        <v>23291733</v>
      </c>
      <c r="R745" s="64">
        <v>5459000</v>
      </c>
      <c r="S745" s="64"/>
      <c r="T745" s="64"/>
      <c r="U745" s="56">
        <v>1</v>
      </c>
      <c r="V745" s="60" t="s">
        <v>1171</v>
      </c>
      <c r="W745" s="57" t="str">
        <f ca="1">IF(AB745="","En elaboración",IF(AC745="Sin iniciar","Suscrito",IF(AK745="Suspendido",AK745,IF(ISNUMBER(AN745),"Liquidado",IF(ISNUMBER(J745),"Cedido",IF(AN745="No aplica","Terminado (no se liquida)",IF(AJ745="Terminación anticipada",AJ745,IF(AND(AJ745="Terminación anticipada",I745&lt;&gt;"Otro",AN745=""),"Terminado en proceso de liquidación",IF(AND(TODAY()&gt;AH745,I745="Otro",AN745=""),"Terminado en proceso de liquidación",IF(AND(TODAY()&gt;AH745,I745="Orden de compra"),"Terminado (Orden de compra)",IF(TODAY()&gt;AH745,"Terminado (no se liquida)",IF(TODAY()&lt;=AH745,"En ejecución","En elaboración"))))))))))))</f>
        <v>Terminado (no se liquida)</v>
      </c>
      <c r="X745" s="57" t="s">
        <v>7675</v>
      </c>
      <c r="Y745" s="57" t="s">
        <v>7671</v>
      </c>
      <c r="Z745" s="57" t="s">
        <v>7672</v>
      </c>
      <c r="AA745" s="57" t="s">
        <v>5753</v>
      </c>
      <c r="AB745" s="61">
        <v>45572</v>
      </c>
      <c r="AC745" s="61">
        <v>45615</v>
      </c>
      <c r="AD745" s="61">
        <v>45657</v>
      </c>
      <c r="AE745" s="61" t="str">
        <f t="shared" si="112"/>
        <v>1 meses 13 días.</v>
      </c>
      <c r="AF745" s="61">
        <v>45711</v>
      </c>
      <c r="AG745" s="61" t="str">
        <f t="shared" si="111"/>
        <v>1 meses 23 días.</v>
      </c>
      <c r="AH745" s="61">
        <v>45711</v>
      </c>
      <c r="AI745" s="61" t="str">
        <f t="shared" si="110"/>
        <v>3 meses 5 días.</v>
      </c>
      <c r="AJ745" s="61" t="str">
        <f t="shared" si="113"/>
        <v>Término Ok</v>
      </c>
      <c r="AK745" s="57"/>
      <c r="AL745" s="57"/>
      <c r="AM745" s="56"/>
      <c r="AN745" s="61"/>
    </row>
    <row r="746" spans="1:40">
      <c r="A746" s="56">
        <v>2024</v>
      </c>
      <c r="B746" s="56" t="str">
        <f t="shared" ref="B746:B769" si="115">LEFT(E746,8)</f>
        <v>710-2024</v>
      </c>
      <c r="C746" s="56">
        <v>116362</v>
      </c>
      <c r="D746" s="56" t="s">
        <v>57</v>
      </c>
      <c r="E746" s="57" t="s">
        <v>7676</v>
      </c>
      <c r="F746" s="57" t="s">
        <v>7677</v>
      </c>
      <c r="G746" s="63" t="s">
        <v>5602</v>
      </c>
      <c r="H746" s="57" t="s">
        <v>1168</v>
      </c>
      <c r="I746" s="57" t="s">
        <v>1211</v>
      </c>
      <c r="J746" s="61"/>
      <c r="K746" s="61"/>
      <c r="L746" s="67" t="s">
        <v>7678</v>
      </c>
      <c r="M746" s="56">
        <v>1978</v>
      </c>
      <c r="N746" s="157">
        <v>13098000</v>
      </c>
      <c r="O746" s="64">
        <v>5530267</v>
      </c>
      <c r="P746" s="64">
        <v>0</v>
      </c>
      <c r="Q746" s="157">
        <f t="shared" si="114"/>
        <v>18628267</v>
      </c>
      <c r="R746" s="64">
        <v>4366000</v>
      </c>
      <c r="S746" s="64"/>
      <c r="T746" s="64"/>
      <c r="U746" s="56">
        <v>5</v>
      </c>
      <c r="V746" s="60" t="s">
        <v>1171</v>
      </c>
      <c r="W746" s="57" t="str">
        <f ca="1">IF(AB746="","En elaboración",IF(AC746="Sin iniciar","Suscrito",IF(AK746="Suspendido",AK746,IF(ISNUMBER(AN746),"Liquidado",IF(ISNUMBER(J746),"Cedido",IF(AN746="No aplica","Terminado (no se liquida)",IF(AJ746="Terminación anticipada",AJ746,IF(AND(AJ746="Terminación anticipada",I746&lt;&gt;"Otro",AN746=""),"Terminado en proceso de liquidación",IF(AND(TODAY()&gt;AH746,I746="Otro",AN746=""),"Terminado en proceso de liquidación",IF(AND(TODAY()&gt;AH746,I746="Orden de compra"),"Terminado (Orden de compra)",IF(TODAY()&gt;AH746,"Terminado (no se liquida)",IF(TODAY()&lt;=AH746,"En ejecución","En elaboración"))))))))))))</f>
        <v>Terminado (no se liquida)</v>
      </c>
      <c r="X746" s="57" t="s">
        <v>7679</v>
      </c>
      <c r="Y746" s="57" t="s">
        <v>7680</v>
      </c>
      <c r="Z746" s="57" t="s">
        <v>7681</v>
      </c>
      <c r="AA746" s="57" t="s">
        <v>5879</v>
      </c>
      <c r="AB746" s="61">
        <v>45576</v>
      </c>
      <c r="AC746" s="61">
        <v>45581</v>
      </c>
      <c r="AD746" s="61">
        <v>45657</v>
      </c>
      <c r="AE746" s="61" t="str">
        <f t="shared" si="112"/>
        <v>2 meses 16 días.</v>
      </c>
      <c r="AF746" s="61">
        <v>45711</v>
      </c>
      <c r="AG746" s="61" t="str">
        <f t="shared" si="111"/>
        <v>1 meses 23 días.</v>
      </c>
      <c r="AH746" s="61">
        <v>45711</v>
      </c>
      <c r="AI746" s="61" t="str">
        <f t="shared" si="110"/>
        <v>4 meses 8 días.</v>
      </c>
      <c r="AJ746" s="61" t="str">
        <f t="shared" si="113"/>
        <v>Término Ok</v>
      </c>
      <c r="AK746" s="57"/>
      <c r="AL746" s="57"/>
      <c r="AM746" s="56"/>
      <c r="AN746" s="61"/>
    </row>
    <row r="747" spans="1:40">
      <c r="A747" s="56">
        <v>2024</v>
      </c>
      <c r="B747" s="56" t="str">
        <f t="shared" si="115"/>
        <v>711-2024</v>
      </c>
      <c r="C747" s="56">
        <v>115228</v>
      </c>
      <c r="D747" s="56" t="s">
        <v>57</v>
      </c>
      <c r="E747" s="57" t="s">
        <v>7682</v>
      </c>
      <c r="F747" s="57" t="s">
        <v>7683</v>
      </c>
      <c r="G747" s="63" t="s">
        <v>5602</v>
      </c>
      <c r="H747" s="57" t="s">
        <v>1168</v>
      </c>
      <c r="I747" s="57" t="s">
        <v>1169</v>
      </c>
      <c r="J747" s="61"/>
      <c r="K747" s="61"/>
      <c r="L747" s="67" t="s">
        <v>7684</v>
      </c>
      <c r="M747" s="56">
        <v>1979</v>
      </c>
      <c r="N747" s="157">
        <v>21836000</v>
      </c>
      <c r="O747" s="64">
        <v>0</v>
      </c>
      <c r="P747" s="64">
        <v>0</v>
      </c>
      <c r="Q747" s="157">
        <f t="shared" si="114"/>
        <v>21836000</v>
      </c>
      <c r="R747" s="64">
        <v>5459000</v>
      </c>
      <c r="S747" s="64"/>
      <c r="T747" s="64"/>
      <c r="U747" s="56">
        <v>3</v>
      </c>
      <c r="V747" s="60" t="s">
        <v>1171</v>
      </c>
      <c r="W747" s="57" t="str">
        <f ca="1">IF(AB747="","En elaboración",IF(AC747="Sin iniciar","Suscrito",IF(AK747="Suspendido",AK747,IF(ISNUMBER(AN747),"Liquidado",IF(ISNUMBER(J747),"Cedido",IF(AN747="No aplica","Terminado (no se liquida)",IF(AJ747="Terminación anticipada",AJ747,IF(AND(AJ747="Terminación anticipada",I747&lt;&gt;"Otro",AN747=""),"Terminado en proceso de liquidación",IF(AND(TODAY()&gt;AH747,I747="Otro",AN747=""),"Terminado en proceso de liquidación",IF(AND(TODAY()&gt;AH747,I747="Orden de compra"),"Terminado (Orden de compra)",IF(TODAY()&gt;AH747,"Terminado (no se liquida)",IF(TODAY()&lt;=AH747,"En ejecución","En elaboración"))))))))))))</f>
        <v>Terminado (no se liquida)</v>
      </c>
      <c r="X747" s="57"/>
      <c r="Y747" s="57" t="s">
        <v>7685</v>
      </c>
      <c r="Z747" s="77" t="s">
        <v>7686</v>
      </c>
      <c r="AA747" s="57" t="s">
        <v>6166</v>
      </c>
      <c r="AB747" s="61">
        <v>45576</v>
      </c>
      <c r="AC747" s="61">
        <v>45582</v>
      </c>
      <c r="AD747" s="61">
        <v>45657</v>
      </c>
      <c r="AE747" s="61" t="str">
        <f t="shared" si="112"/>
        <v>2 meses 15 días.</v>
      </c>
      <c r="AF747" s="61">
        <v>45657</v>
      </c>
      <c r="AG747" s="61" t="str">
        <f t="shared" si="111"/>
        <v/>
      </c>
      <c r="AH747" s="61">
        <v>45657</v>
      </c>
      <c r="AI747" s="61" t="str">
        <f t="shared" si="110"/>
        <v>2 meses 15 días.</v>
      </c>
      <c r="AJ747" s="61" t="str">
        <f t="shared" si="113"/>
        <v>Término Ok</v>
      </c>
      <c r="AK747" s="57"/>
      <c r="AL747" s="57"/>
      <c r="AM747" s="56"/>
      <c r="AN747" s="61"/>
    </row>
    <row r="748" spans="1:40">
      <c r="A748" s="56">
        <v>2024</v>
      </c>
      <c r="B748" s="56" t="str">
        <f t="shared" si="115"/>
        <v>712-2024</v>
      </c>
      <c r="C748" s="56">
        <v>117400</v>
      </c>
      <c r="D748" s="56" t="s">
        <v>57</v>
      </c>
      <c r="E748" s="57" t="s">
        <v>7687</v>
      </c>
      <c r="F748" s="57" t="s">
        <v>7688</v>
      </c>
      <c r="G748" s="63" t="s">
        <v>5602</v>
      </c>
      <c r="H748" s="57" t="s">
        <v>1168</v>
      </c>
      <c r="I748" s="57" t="s">
        <v>1169</v>
      </c>
      <c r="J748" s="61"/>
      <c r="K748" s="61"/>
      <c r="L748" s="67" t="s">
        <v>1342</v>
      </c>
      <c r="M748" s="56">
        <v>1978</v>
      </c>
      <c r="N748" s="157">
        <v>24000000</v>
      </c>
      <c r="O748" s="64">
        <v>9866667</v>
      </c>
      <c r="P748" s="64">
        <v>0</v>
      </c>
      <c r="Q748" s="157">
        <f t="shared" si="114"/>
        <v>33866667</v>
      </c>
      <c r="R748" s="64">
        <v>8000000</v>
      </c>
      <c r="S748" s="64"/>
      <c r="T748" s="64"/>
      <c r="U748" s="56">
        <v>1</v>
      </c>
      <c r="V748" s="60" t="s">
        <v>1171</v>
      </c>
      <c r="W748" s="57" t="str">
        <f ca="1">IF(AB748="","En elaboración",IF(AC748="Sin iniciar","Suscrito",IF(AK748="Suspendido",AK748,IF(ISNUMBER(AN748),"Liquidado",IF(ISNUMBER(J748),"Cedido",IF(AN748="No aplica","Terminado (no se liquida)",IF(AJ748="Terminación anticipada",AJ748,IF(AND(AJ748="Terminación anticipada",I748&lt;&gt;"Otro",AN748=""),"Terminado en proceso de liquidación",IF(AND(TODAY()&gt;AH748,I748="Otro",AN748=""),"Terminado en proceso de liquidación",IF(AND(TODAY()&gt;AH748,I748="Orden de compra"),"Terminado (Orden de compra)",IF(TODAY()&gt;AH748,"Terminado (no se liquida)",IF(TODAY()&lt;=AH748,"En ejecución","En elaboración"))))))))))))</f>
        <v>Terminado (no se liquida)</v>
      </c>
      <c r="X748" s="57" t="s">
        <v>7689</v>
      </c>
      <c r="Y748" s="57" t="s">
        <v>5916</v>
      </c>
      <c r="Z748" s="57" t="s">
        <v>7690</v>
      </c>
      <c r="AA748" s="57" t="s">
        <v>5688</v>
      </c>
      <c r="AB748" s="61">
        <v>45575</v>
      </c>
      <c r="AC748" s="61">
        <v>45582</v>
      </c>
      <c r="AD748" s="61">
        <v>45657</v>
      </c>
      <c r="AE748" s="61" t="str">
        <f t="shared" si="112"/>
        <v>2 meses 15 días.</v>
      </c>
      <c r="AF748" s="61">
        <v>45710</v>
      </c>
      <c r="AG748" s="61" t="str">
        <f t="shared" si="111"/>
        <v>1 meses 22 días.</v>
      </c>
      <c r="AH748" s="61">
        <v>45710</v>
      </c>
      <c r="AI748" s="61" t="str">
        <f t="shared" si="110"/>
        <v>4 meses 6 días.</v>
      </c>
      <c r="AJ748" s="61" t="str">
        <f t="shared" si="113"/>
        <v>Término Ok</v>
      </c>
      <c r="AK748" s="57"/>
      <c r="AL748" s="57"/>
      <c r="AM748" s="56"/>
      <c r="AN748" s="61"/>
    </row>
    <row r="749" spans="1:40">
      <c r="A749" s="56">
        <v>2024</v>
      </c>
      <c r="B749" s="56" t="str">
        <f t="shared" si="115"/>
        <v>713-2024</v>
      </c>
      <c r="C749" s="56">
        <v>117392</v>
      </c>
      <c r="D749" s="56" t="s">
        <v>57</v>
      </c>
      <c r="E749" s="57" t="s">
        <v>7691</v>
      </c>
      <c r="F749" s="57" t="s">
        <v>7692</v>
      </c>
      <c r="G749" s="63" t="s">
        <v>5602</v>
      </c>
      <c r="H749" s="57" t="s">
        <v>1168</v>
      </c>
      <c r="I749" s="57" t="s">
        <v>1169</v>
      </c>
      <c r="J749" s="61"/>
      <c r="K749" s="61"/>
      <c r="L749" s="67" t="s">
        <v>7693</v>
      </c>
      <c r="M749" s="56">
        <v>1979</v>
      </c>
      <c r="N749" s="157">
        <v>16377000</v>
      </c>
      <c r="O749" s="64">
        <v>7278666</v>
      </c>
      <c r="P749" s="64">
        <v>0</v>
      </c>
      <c r="Q749" s="157">
        <f t="shared" si="114"/>
        <v>23655666</v>
      </c>
      <c r="R749" s="64">
        <v>5459000</v>
      </c>
      <c r="S749" s="64"/>
      <c r="T749" s="64"/>
      <c r="U749" s="56">
        <v>5</v>
      </c>
      <c r="V749" s="60" t="s">
        <v>1171</v>
      </c>
      <c r="W749" s="57" t="str">
        <f ca="1">IF(AB749="","En elaboración",IF(AC749="Sin iniciar","Suscrito",IF(AK749="Suspendido",AK749,IF(ISNUMBER(AN749),"Liquidado",IF(ISNUMBER(J749),"Cedido",IF(AN749="No aplica","Terminado (no se liquida)",IF(AJ749="Terminación anticipada",AJ749,IF(AND(AJ749="Terminación anticipada",I749&lt;&gt;"Otro",AN749=""),"Terminado en proceso de liquidación",IF(AND(TODAY()&gt;AH749,I749="Otro",AN749=""),"Terminado en proceso de liquidación",IF(AND(TODAY()&gt;AH749,I749="Orden de compra"),"Terminado (Orden de compra)",IF(TODAY()&gt;AH749,"Terminado (no se liquida)",IF(TODAY()&lt;=AH749,"En ejecución","En elaboración"))))))))))))</f>
        <v>Terminado (no se liquida)</v>
      </c>
      <c r="X749" s="57" t="s">
        <v>7694</v>
      </c>
      <c r="Y749" s="57" t="s">
        <v>5268</v>
      </c>
      <c r="Z749" s="77" t="s">
        <v>7695</v>
      </c>
      <c r="AA749" s="57" t="s">
        <v>6166</v>
      </c>
      <c r="AB749" s="61">
        <v>45574</v>
      </c>
      <c r="AC749" s="61">
        <v>45576</v>
      </c>
      <c r="AD749" s="61">
        <v>45657</v>
      </c>
      <c r="AE749" s="61" t="str">
        <f t="shared" si="112"/>
        <v>2 meses 21 días.</v>
      </c>
      <c r="AF749" s="61">
        <v>45708</v>
      </c>
      <c r="AG749" s="61" t="str">
        <f t="shared" si="111"/>
        <v>1 meses 20 días.</v>
      </c>
      <c r="AH749" s="61">
        <v>45708</v>
      </c>
      <c r="AI749" s="61" t="str">
        <f t="shared" si="110"/>
        <v>4 meses 10 días.</v>
      </c>
      <c r="AJ749" s="61" t="str">
        <f t="shared" si="113"/>
        <v>Término Ok</v>
      </c>
      <c r="AK749" s="57"/>
      <c r="AL749" s="57"/>
      <c r="AM749" s="56"/>
      <c r="AN749" s="61"/>
    </row>
    <row r="750" spans="1:40">
      <c r="A750" s="56">
        <v>2024</v>
      </c>
      <c r="B750" s="56" t="str">
        <f t="shared" si="115"/>
        <v>714-2024</v>
      </c>
      <c r="C750" s="56">
        <v>117392</v>
      </c>
      <c r="D750" s="56" t="s">
        <v>57</v>
      </c>
      <c r="E750" s="57" t="s">
        <v>7696</v>
      </c>
      <c r="F750" s="57" t="s">
        <v>7697</v>
      </c>
      <c r="G750" s="63" t="s">
        <v>5602</v>
      </c>
      <c r="H750" s="57" t="s">
        <v>1168</v>
      </c>
      <c r="I750" s="57" t="s">
        <v>1169</v>
      </c>
      <c r="J750" s="61"/>
      <c r="K750" s="61"/>
      <c r="L750" s="67" t="s">
        <v>7698</v>
      </c>
      <c r="M750" s="56">
        <v>1979</v>
      </c>
      <c r="N750" s="157">
        <v>16377000</v>
      </c>
      <c r="O750" s="64">
        <v>6368833</v>
      </c>
      <c r="P750" s="64">
        <v>0</v>
      </c>
      <c r="Q750" s="157">
        <f t="shared" si="114"/>
        <v>22745833</v>
      </c>
      <c r="R750" s="64">
        <v>5459000</v>
      </c>
      <c r="S750" s="64"/>
      <c r="T750" s="64"/>
      <c r="U750" s="56">
        <v>5</v>
      </c>
      <c r="V750" s="60" t="s">
        <v>1171</v>
      </c>
      <c r="W750" s="57" t="str">
        <f ca="1">IF(AB750="","En elaboración",IF(AC750="Sin iniciar","Suscrito",IF(AK750="Suspendido",AK750,IF(ISNUMBER(AN750),"Liquidado",IF(ISNUMBER(J750),"Cedido",IF(AN750="No aplica","Terminado (no se liquida)",IF(AJ750="Terminación anticipada",AJ750,IF(AND(AJ750="Terminación anticipada",I750&lt;&gt;"Otro",AN750=""),"Terminado en proceso de liquidación",IF(AND(TODAY()&gt;AH750,I750="Otro",AN750=""),"Terminado en proceso de liquidación",IF(AND(TODAY()&gt;AH750,I750="Orden de compra"),"Terminado (Orden de compra)",IF(TODAY()&gt;AH750,"Terminado (no se liquida)",IF(TODAY()&lt;=AH750,"En ejecución","En elaboración"))))))))))))</f>
        <v>Terminado (no se liquida)</v>
      </c>
      <c r="X750" s="57" t="s">
        <v>7699</v>
      </c>
      <c r="Y750" s="57" t="s">
        <v>7700</v>
      </c>
      <c r="Z750" s="77" t="s">
        <v>7701</v>
      </c>
      <c r="AA750" s="57" t="s">
        <v>6166</v>
      </c>
      <c r="AB750" s="61">
        <v>45576</v>
      </c>
      <c r="AC750" s="61">
        <v>45586</v>
      </c>
      <c r="AD750" s="61">
        <v>45657</v>
      </c>
      <c r="AE750" s="61" t="str">
        <f t="shared" si="112"/>
        <v>2 meses 11 días.</v>
      </c>
      <c r="AF750" s="61">
        <v>45713</v>
      </c>
      <c r="AG750" s="61" t="str">
        <f t="shared" si="111"/>
        <v>1 meses 25 días.</v>
      </c>
      <c r="AH750" s="61">
        <v>45713</v>
      </c>
      <c r="AI750" s="61" t="str">
        <f t="shared" si="110"/>
        <v>4 meses 5 días.</v>
      </c>
      <c r="AJ750" s="61" t="str">
        <f t="shared" si="113"/>
        <v>Término Ok</v>
      </c>
      <c r="AK750" s="57"/>
      <c r="AL750" s="57"/>
      <c r="AM750" s="56"/>
      <c r="AN750" s="61"/>
    </row>
    <row r="751" spans="1:40">
      <c r="A751" s="56">
        <v>2024</v>
      </c>
      <c r="B751" s="56" t="str">
        <f t="shared" si="115"/>
        <v>715-2024</v>
      </c>
      <c r="C751" s="56">
        <v>116761</v>
      </c>
      <c r="D751" s="56" t="s">
        <v>57</v>
      </c>
      <c r="E751" s="57" t="s">
        <v>7702</v>
      </c>
      <c r="F751" s="57" t="s">
        <v>7703</v>
      </c>
      <c r="G751" s="63" t="s">
        <v>5602</v>
      </c>
      <c r="H751" s="57" t="s">
        <v>1168</v>
      </c>
      <c r="I751" s="57" t="s">
        <v>1211</v>
      </c>
      <c r="J751" s="61"/>
      <c r="K751" s="61"/>
      <c r="L751" s="67" t="s">
        <v>5210</v>
      </c>
      <c r="M751" s="56">
        <v>1963</v>
      </c>
      <c r="N751" s="157">
        <v>13524000</v>
      </c>
      <c r="O751" s="64">
        <v>3042900</v>
      </c>
      <c r="P751" s="64">
        <v>0</v>
      </c>
      <c r="Q751" s="157">
        <f t="shared" si="114"/>
        <v>16566900</v>
      </c>
      <c r="R751" s="64">
        <v>3381000</v>
      </c>
      <c r="S751" s="64"/>
      <c r="T751" s="64"/>
      <c r="U751" s="56">
        <v>3</v>
      </c>
      <c r="V751" s="60" t="s">
        <v>1171</v>
      </c>
      <c r="W751" s="57" t="str">
        <f ca="1">IF(AB751="","En elaboración",IF(AC751="Sin iniciar","Suscrito",IF(AK751="Suspendido",AK751,IF(ISNUMBER(AN751),"Liquidado",IF(ISNUMBER(J751),"Cedido",IF(AN751="No aplica","Terminado (no se liquida)",IF(AJ751="Terminación anticipada",AJ751,IF(AND(AJ751="Terminación anticipada",I751&lt;&gt;"Otro",AN751=""),"Terminado en proceso de liquidación",IF(AND(TODAY()&gt;AH751,I751="Otro",AN751=""),"Terminado en proceso de liquidación",IF(AND(TODAY()&gt;AH751,I751="Orden de compra"),"Terminado (Orden de compra)",IF(TODAY()&gt;AH751,"Terminado (no se liquida)",IF(TODAY()&lt;=AH751,"En ejecución","En elaboración"))))))))))))</f>
        <v>Terminado (no se liquida)</v>
      </c>
      <c r="X751" s="57" t="s">
        <v>7704</v>
      </c>
      <c r="Y751" s="57" t="s">
        <v>7705</v>
      </c>
      <c r="Z751" s="77" t="s">
        <v>7706</v>
      </c>
      <c r="AA751" s="57" t="s">
        <v>6973</v>
      </c>
      <c r="AB751" s="61">
        <v>45576</v>
      </c>
      <c r="AC751" s="61">
        <v>45582</v>
      </c>
      <c r="AD751" s="61">
        <v>45657</v>
      </c>
      <c r="AE751" s="61" t="str">
        <f t="shared" si="112"/>
        <v>2 meses 15 días.</v>
      </c>
      <c r="AF751" s="61">
        <v>45729</v>
      </c>
      <c r="AG751" s="61" t="str">
        <f t="shared" si="111"/>
        <v>2 meses 10 días.</v>
      </c>
      <c r="AH751" s="61">
        <v>45729</v>
      </c>
      <c r="AI751" s="61" t="str">
        <f t="shared" si="110"/>
        <v>4 meses 25 días.</v>
      </c>
      <c r="AJ751" s="61" t="str">
        <f t="shared" si="113"/>
        <v>Término Ok</v>
      </c>
      <c r="AK751" s="57"/>
      <c r="AL751" s="57"/>
      <c r="AM751" s="56"/>
      <c r="AN751" s="61"/>
    </row>
    <row r="752" spans="1:40">
      <c r="A752" s="56">
        <v>2024</v>
      </c>
      <c r="B752" s="56" t="str">
        <f t="shared" si="115"/>
        <v>716-2024</v>
      </c>
      <c r="C752" s="56">
        <v>116352</v>
      </c>
      <c r="D752" s="56" t="s">
        <v>57</v>
      </c>
      <c r="E752" s="57" t="s">
        <v>7707</v>
      </c>
      <c r="F752" s="57" t="s">
        <v>7708</v>
      </c>
      <c r="G752" s="63" t="s">
        <v>5602</v>
      </c>
      <c r="H752" s="57" t="s">
        <v>1168</v>
      </c>
      <c r="I752" s="57" t="s">
        <v>1211</v>
      </c>
      <c r="J752" s="61"/>
      <c r="K752" s="61"/>
      <c r="L752" s="67" t="s">
        <v>7709</v>
      </c>
      <c r="M752" s="56">
        <v>1978</v>
      </c>
      <c r="N752" s="157">
        <v>7650000</v>
      </c>
      <c r="O752" s="64">
        <v>3230000</v>
      </c>
      <c r="P752" s="64">
        <v>0</v>
      </c>
      <c r="Q752" s="157">
        <f t="shared" si="114"/>
        <v>10880000</v>
      </c>
      <c r="R752" s="64">
        <v>2550000</v>
      </c>
      <c r="S752" s="64"/>
      <c r="T752" s="64"/>
      <c r="U752" s="56">
        <v>1</v>
      </c>
      <c r="V752" s="60" t="s">
        <v>1171</v>
      </c>
      <c r="W752" s="57" t="str">
        <f ca="1">IF(AB752="","En elaboración",IF(AC752="Sin iniciar","Suscrito",IF(AK752="Suspendido",AK752,IF(ISNUMBER(AN752),"Liquidado",IF(ISNUMBER(J752),"Cedido",IF(AN752="No aplica","Terminado (no se liquida)",IF(AJ752="Terminación anticipada",AJ752,IF(AND(AJ752="Terminación anticipada",I752&lt;&gt;"Otro",AN752=""),"Terminado en proceso de liquidación",IF(AND(TODAY()&gt;AH752,I752="Otro",AN752=""),"Terminado en proceso de liquidación",IF(AND(TODAY()&gt;AH752,I752="Orden de compra"),"Terminado (Orden de compra)",IF(TODAY()&gt;AH752,"Terminado (no se liquida)",IF(TODAY()&lt;=AH752,"En ejecución","En elaboración"))))))))))))</f>
        <v>Terminado (no se liquida)</v>
      </c>
      <c r="X752" s="57" t="s">
        <v>7710</v>
      </c>
      <c r="Y752" s="57" t="s">
        <v>5230</v>
      </c>
      <c r="Z752" s="77" t="s">
        <v>7711</v>
      </c>
      <c r="AA752" s="57" t="s">
        <v>7712</v>
      </c>
      <c r="AB752" s="61">
        <v>45575</v>
      </c>
      <c r="AC752" s="61">
        <v>45581</v>
      </c>
      <c r="AD752" s="61">
        <v>45657</v>
      </c>
      <c r="AE752" s="61" t="str">
        <f t="shared" si="112"/>
        <v>2 meses 16 días.</v>
      </c>
      <c r="AF752" s="61">
        <v>45711</v>
      </c>
      <c r="AG752" s="61" t="str">
        <f t="shared" si="111"/>
        <v>1 meses 23 días.</v>
      </c>
      <c r="AH752" s="61">
        <v>45711</v>
      </c>
      <c r="AI752" s="61" t="str">
        <f t="shared" si="110"/>
        <v>4 meses 8 días.</v>
      </c>
      <c r="AJ752" s="61" t="str">
        <f t="shared" si="113"/>
        <v>Término Ok</v>
      </c>
      <c r="AK752" s="57"/>
      <c r="AL752" s="57"/>
      <c r="AM752" s="56"/>
      <c r="AN752" s="61"/>
    </row>
    <row r="753" spans="1:40">
      <c r="A753" s="56">
        <v>2024</v>
      </c>
      <c r="B753" s="56" t="str">
        <f t="shared" si="115"/>
        <v>717-2024</v>
      </c>
      <c r="C753" s="56">
        <v>116345</v>
      </c>
      <c r="D753" s="56" t="s">
        <v>57</v>
      </c>
      <c r="E753" s="57" t="s">
        <v>7713</v>
      </c>
      <c r="F753" s="57" t="s">
        <v>7714</v>
      </c>
      <c r="G753" s="63" t="s">
        <v>5602</v>
      </c>
      <c r="H753" s="57" t="s">
        <v>1168</v>
      </c>
      <c r="I753" s="57" t="s">
        <v>1211</v>
      </c>
      <c r="J753" s="61"/>
      <c r="K753" s="61"/>
      <c r="L753" s="67" t="s">
        <v>7715</v>
      </c>
      <c r="M753" s="56">
        <v>1978</v>
      </c>
      <c r="N753" s="157">
        <v>13098000</v>
      </c>
      <c r="O753" s="64">
        <v>5530267</v>
      </c>
      <c r="P753" s="64">
        <v>0</v>
      </c>
      <c r="Q753" s="157">
        <f t="shared" si="114"/>
        <v>18628267</v>
      </c>
      <c r="R753" s="64">
        <v>4366000</v>
      </c>
      <c r="S753" s="64"/>
      <c r="T753" s="64"/>
      <c r="U753" s="56">
        <v>1</v>
      </c>
      <c r="V753" s="60" t="s">
        <v>1171</v>
      </c>
      <c r="W753" s="57" t="str">
        <f ca="1">IF(AB753="","En elaboración",IF(AC753="Sin iniciar","Suscrito",IF(AK753="Suspendido",AK753,IF(ISNUMBER(AN753),"Liquidado",IF(ISNUMBER(J753),"Cedido",IF(AN753="No aplica","Terminado (no se liquida)",IF(AJ753="Terminación anticipada",AJ753,IF(AND(AJ753="Terminación anticipada",I753&lt;&gt;"Otro",AN753=""),"Terminado en proceso de liquidación",IF(AND(TODAY()&gt;AH753,I753="Otro",AN753=""),"Terminado en proceso de liquidación",IF(AND(TODAY()&gt;AH753,I753="Orden de compra"),"Terminado (Orden de compra)",IF(TODAY()&gt;AH753,"Terminado (no se liquida)",IF(TODAY()&lt;=AH753,"En ejecución","En elaboración"))))))))))))</f>
        <v>Terminado (no se liquida)</v>
      </c>
      <c r="X753" s="57" t="s">
        <v>7716</v>
      </c>
      <c r="Y753" s="57" t="s">
        <v>7717</v>
      </c>
      <c r="Z753" s="77" t="s">
        <v>7718</v>
      </c>
      <c r="AA753" s="57" t="s">
        <v>5843</v>
      </c>
      <c r="AB753" s="61">
        <v>45576</v>
      </c>
      <c r="AC753" s="61">
        <v>45581</v>
      </c>
      <c r="AD753" s="61">
        <v>45657</v>
      </c>
      <c r="AE753" s="61" t="str">
        <f t="shared" si="112"/>
        <v>2 meses 16 días.</v>
      </c>
      <c r="AF753" s="61">
        <v>45711</v>
      </c>
      <c r="AG753" s="61" t="str">
        <f t="shared" si="111"/>
        <v>1 meses 23 días.</v>
      </c>
      <c r="AH753" s="61">
        <v>45711</v>
      </c>
      <c r="AI753" s="61" t="str">
        <f t="shared" si="110"/>
        <v>4 meses 8 días.</v>
      </c>
      <c r="AJ753" s="61" t="str">
        <f t="shared" si="113"/>
        <v>Término Ok</v>
      </c>
      <c r="AK753" s="57"/>
      <c r="AL753" s="57"/>
      <c r="AM753" s="56"/>
      <c r="AN753" s="61"/>
    </row>
    <row r="754" spans="1:40">
      <c r="A754" s="56">
        <v>2024</v>
      </c>
      <c r="B754" s="56" t="str">
        <f t="shared" si="115"/>
        <v>718-2024</v>
      </c>
      <c r="C754" s="56">
        <v>116470</v>
      </c>
      <c r="D754" s="56" t="s">
        <v>57</v>
      </c>
      <c r="E754" s="57" t="s">
        <v>7719</v>
      </c>
      <c r="F754" s="57" t="s">
        <v>7720</v>
      </c>
      <c r="G754" s="63" t="s">
        <v>5602</v>
      </c>
      <c r="H754" s="57" t="s">
        <v>1168</v>
      </c>
      <c r="I754" s="57" t="s">
        <v>1211</v>
      </c>
      <c r="J754" s="61"/>
      <c r="K754" s="61"/>
      <c r="L754" s="67" t="s">
        <v>2937</v>
      </c>
      <c r="M754" s="56">
        <v>1979</v>
      </c>
      <c r="N754" s="157">
        <v>8649000</v>
      </c>
      <c r="O754" s="64">
        <v>3075200</v>
      </c>
      <c r="P754" s="64">
        <v>0</v>
      </c>
      <c r="Q754" s="157">
        <f t="shared" si="114"/>
        <v>11724200</v>
      </c>
      <c r="R754" s="64">
        <v>2883000</v>
      </c>
      <c r="S754" s="64"/>
      <c r="T754" s="64"/>
      <c r="U754" s="56">
        <v>1</v>
      </c>
      <c r="V754" s="60" t="s">
        <v>1171</v>
      </c>
      <c r="W754" s="57" t="str">
        <f ca="1">IF(AB754="","En elaboración",IF(AC754="Sin iniciar","Suscrito",IF(AK754="Suspendido",AK754,IF(ISNUMBER(AN754),"Liquidado",IF(ISNUMBER(J754),"Cedido",IF(AN754="No aplica","Terminado (no se liquida)",IF(AJ754="Terminación anticipada",AJ754,IF(AND(AJ754="Terminación anticipada",I754&lt;&gt;"Otro",AN754=""),"Terminado en proceso de liquidación",IF(AND(TODAY()&gt;AH754,I754="Otro",AN754=""),"Terminado en proceso de liquidación",IF(AND(TODAY()&gt;AH754,I754="Orden de compra"),"Terminado (Orden de compra)",IF(TODAY()&gt;AH754,"Terminado (no se liquida)",IF(TODAY()&lt;=AH754,"En ejecución","En elaboración"))))))))))))</f>
        <v>Terminado (no se liquida)</v>
      </c>
      <c r="X754" s="57" t="s">
        <v>7721</v>
      </c>
      <c r="Y754" s="57" t="s">
        <v>3486</v>
      </c>
      <c r="Z754" s="57" t="s">
        <v>7722</v>
      </c>
      <c r="AA754" s="57" t="s">
        <v>6166</v>
      </c>
      <c r="AB754" s="61">
        <v>45588</v>
      </c>
      <c r="AC754" s="61">
        <v>45593</v>
      </c>
      <c r="AD754" s="61">
        <v>45657</v>
      </c>
      <c r="AE754" s="61" t="str">
        <f t="shared" si="112"/>
        <v>2 meses 4 días.</v>
      </c>
      <c r="AF754" s="61">
        <v>45717</v>
      </c>
      <c r="AG754" s="61" t="str">
        <f t="shared" si="111"/>
        <v>2 meses -2 días.</v>
      </c>
      <c r="AH754" s="61">
        <v>45717</v>
      </c>
      <c r="AI754" s="61" t="str">
        <f t="shared" si="110"/>
        <v>4 meses 2 días.</v>
      </c>
      <c r="AJ754" s="61" t="str">
        <f t="shared" si="113"/>
        <v>Término Ok</v>
      </c>
      <c r="AK754" s="57"/>
      <c r="AL754" s="57"/>
      <c r="AM754" s="56"/>
      <c r="AN754" s="61"/>
    </row>
    <row r="755" spans="1:40">
      <c r="A755" s="56">
        <v>2024</v>
      </c>
      <c r="B755" s="56" t="str">
        <f t="shared" si="115"/>
        <v>719-2024</v>
      </c>
      <c r="C755" s="56">
        <v>115824</v>
      </c>
      <c r="D755" s="56" t="s">
        <v>57</v>
      </c>
      <c r="E755" s="57" t="s">
        <v>7723</v>
      </c>
      <c r="F755" s="57" t="s">
        <v>7724</v>
      </c>
      <c r="G755" s="63" t="s">
        <v>5602</v>
      </c>
      <c r="H755" s="57" t="s">
        <v>1168</v>
      </c>
      <c r="I755" s="57" t="s">
        <v>1169</v>
      </c>
      <c r="J755" s="61"/>
      <c r="K755" s="61"/>
      <c r="L755" s="67" t="s">
        <v>7725</v>
      </c>
      <c r="M755" s="56">
        <v>1998</v>
      </c>
      <c r="N755" s="157">
        <v>29792000</v>
      </c>
      <c r="O755" s="64">
        <v>6951466</v>
      </c>
      <c r="P755" s="64">
        <v>0</v>
      </c>
      <c r="Q755" s="157">
        <f t="shared" si="114"/>
        <v>36743466</v>
      </c>
      <c r="R755" s="64">
        <v>7448000</v>
      </c>
      <c r="S755" s="64"/>
      <c r="T755" s="64"/>
      <c r="U755" s="56">
        <v>5</v>
      </c>
      <c r="V755" s="60" t="s">
        <v>1171</v>
      </c>
      <c r="W755" s="57" t="str">
        <f ca="1">IF(AB755="","En elaboración",IF(AC755="Sin iniciar","Suscrito",IF(AK755="Suspendido",AK755,IF(ISNUMBER(AN755),"Liquidado",IF(ISNUMBER(J755),"Cedido",IF(AN755="No aplica","Terminado (no se liquida)",IF(AJ755="Terminación anticipada",AJ755,IF(AND(AJ755="Terminación anticipada",I755&lt;&gt;"Otro",AN755=""),"Terminado en proceso de liquidación",IF(AND(TODAY()&gt;AH755,I755="Otro",AN755=""),"Terminado en proceso de liquidación",IF(AND(TODAY()&gt;AH755,I755="Orden de compra"),"Terminado (Orden de compra)",IF(TODAY()&gt;AH755,"Terminado (no se liquida)",IF(TODAY()&lt;=AH755,"En ejecución","En elaboración"))))))))))))</f>
        <v>Terminado (no se liquida)</v>
      </c>
      <c r="X755" s="57" t="s">
        <v>7726</v>
      </c>
      <c r="Y755" s="57" t="s">
        <v>3361</v>
      </c>
      <c r="Z755" s="77" t="s">
        <v>7727</v>
      </c>
      <c r="AA755" s="57" t="s">
        <v>6317</v>
      </c>
      <c r="AB755" s="61">
        <v>45576</v>
      </c>
      <c r="AC755" s="61">
        <v>45582</v>
      </c>
      <c r="AD755" s="61">
        <v>45657</v>
      </c>
      <c r="AE755" s="61" t="str">
        <f t="shared" si="112"/>
        <v>2 meses 15 días.</v>
      </c>
      <c r="AF755" s="61">
        <v>45729</v>
      </c>
      <c r="AG755" s="61" t="str">
        <f t="shared" si="111"/>
        <v>2 meses 10 días.</v>
      </c>
      <c r="AH755" s="61">
        <v>45729</v>
      </c>
      <c r="AI755" s="61" t="str">
        <f t="shared" si="110"/>
        <v>4 meses 25 días.</v>
      </c>
      <c r="AJ755" s="61" t="str">
        <f t="shared" si="113"/>
        <v>Término Ok</v>
      </c>
      <c r="AK755" s="57"/>
      <c r="AL755" s="57"/>
      <c r="AM755" s="56"/>
      <c r="AN755" s="61"/>
    </row>
    <row r="756" spans="1:40">
      <c r="A756" s="56">
        <v>2024</v>
      </c>
      <c r="B756" s="56" t="str">
        <f t="shared" si="115"/>
        <v>720-2024</v>
      </c>
      <c r="C756" s="56">
        <v>114997</v>
      </c>
      <c r="D756" s="56" t="s">
        <v>57</v>
      </c>
      <c r="E756" s="57" t="s">
        <v>7728</v>
      </c>
      <c r="F756" s="57" t="s">
        <v>7729</v>
      </c>
      <c r="G756" s="63" t="s">
        <v>5602</v>
      </c>
      <c r="H756" s="57" t="s">
        <v>1168</v>
      </c>
      <c r="I756" s="57" t="s">
        <v>1169</v>
      </c>
      <c r="J756" s="61"/>
      <c r="K756" s="61"/>
      <c r="L756" s="67" t="s">
        <v>7730</v>
      </c>
      <c r="M756" s="56">
        <v>1968</v>
      </c>
      <c r="N756" s="157">
        <v>29792000</v>
      </c>
      <c r="O756" s="64">
        <v>9185866</v>
      </c>
      <c r="P756" s="64">
        <v>0</v>
      </c>
      <c r="Q756" s="157">
        <f t="shared" si="114"/>
        <v>38977866</v>
      </c>
      <c r="R756" s="64">
        <v>7448000</v>
      </c>
      <c r="S756" s="64"/>
      <c r="T756" s="64"/>
      <c r="U756" s="56">
        <v>1</v>
      </c>
      <c r="V756" s="60" t="s">
        <v>1171</v>
      </c>
      <c r="W756" s="57" t="str">
        <f ca="1">IF(AB756="","En elaboración",IF(AC756="Sin iniciar","Suscrito",IF(AK756="Suspendido",AK756,IF(ISNUMBER(AN756),"Liquidado",IF(ISNUMBER(J756),"Cedido",IF(AN756="No aplica","Terminado (no se liquida)",IF(AJ756="Terminación anticipada",AJ756,IF(AND(AJ756="Terminación anticipada",I756&lt;&gt;"Otro",AN756=""),"Terminado en proceso de liquidación",IF(AND(TODAY()&gt;AH756,I756="Otro",AN756=""),"Terminado en proceso de liquidación",IF(AND(TODAY()&gt;AH756,I756="Orden de compra"),"Terminado (Orden de compra)",IF(TODAY()&gt;AH756,"Terminado (no se liquida)",IF(TODAY()&lt;=AH756,"En ejecución","En elaboración"))))))))))))</f>
        <v>Terminado (no se liquida)</v>
      </c>
      <c r="X756" s="57" t="s">
        <v>7731</v>
      </c>
      <c r="Y756" s="57" t="s">
        <v>7732</v>
      </c>
      <c r="Z756" s="77" t="s">
        <v>7733</v>
      </c>
      <c r="AA756" s="57" t="s">
        <v>404</v>
      </c>
      <c r="AB756" s="61">
        <v>45575</v>
      </c>
      <c r="AC756" s="61">
        <v>45581</v>
      </c>
      <c r="AD756" s="61">
        <v>45657</v>
      </c>
      <c r="AE756" s="61" t="str">
        <f t="shared" si="112"/>
        <v>2 meses 16 días.</v>
      </c>
      <c r="AF756" s="61">
        <v>45731</v>
      </c>
      <c r="AG756" s="61" t="str">
        <f t="shared" si="111"/>
        <v>2 meses 12 días.</v>
      </c>
      <c r="AH756" s="61">
        <v>45731</v>
      </c>
      <c r="AI756" s="61" t="str">
        <f t="shared" si="110"/>
        <v xml:space="preserve">5 meses </v>
      </c>
      <c r="AJ756" s="61" t="str">
        <f t="shared" si="113"/>
        <v>Término Ok</v>
      </c>
      <c r="AK756" s="57"/>
      <c r="AL756" s="57"/>
      <c r="AM756" s="56"/>
      <c r="AN756" s="61"/>
    </row>
    <row r="757" spans="1:40">
      <c r="A757" s="56">
        <v>2024</v>
      </c>
      <c r="B757" s="56" t="str">
        <f t="shared" si="115"/>
        <v>721-2024</v>
      </c>
      <c r="C757" s="56">
        <v>116215</v>
      </c>
      <c r="D757" s="56" t="s">
        <v>57</v>
      </c>
      <c r="E757" s="57" t="s">
        <v>7734</v>
      </c>
      <c r="F757" s="57" t="s">
        <v>7735</v>
      </c>
      <c r="G757" s="63" t="s">
        <v>5602</v>
      </c>
      <c r="H757" s="57" t="s">
        <v>1168</v>
      </c>
      <c r="I757" s="57" t="s">
        <v>1169</v>
      </c>
      <c r="J757" s="61"/>
      <c r="K757" s="61"/>
      <c r="L757" s="67" t="s">
        <v>2447</v>
      </c>
      <c r="M757" s="56">
        <v>1978</v>
      </c>
      <c r="N757" s="157">
        <v>22344000</v>
      </c>
      <c r="O757" s="64">
        <v>0</v>
      </c>
      <c r="P757" s="64">
        <v>0</v>
      </c>
      <c r="Q757" s="157">
        <f t="shared" si="114"/>
        <v>22344000</v>
      </c>
      <c r="R757" s="64">
        <v>7448000</v>
      </c>
      <c r="S757" s="64"/>
      <c r="T757" s="64"/>
      <c r="U757" s="56">
        <v>1</v>
      </c>
      <c r="V757" s="60" t="s">
        <v>1171</v>
      </c>
      <c r="W757" s="57" t="str">
        <f ca="1">IF(AB757="","En elaboración",IF(AC757="Sin iniciar","Suscrito",IF(AK757="Suspendido",AK757,IF(ISNUMBER(AN757),"Liquidado",IF(ISNUMBER(J757),"Cedido",IF(AN757="No aplica","Terminado (no se liquida)",IF(AJ757="Terminación anticipada",AJ757,IF(AND(AJ757="Terminación anticipada",I757&lt;&gt;"Otro",AN757=""),"Terminado en proceso de liquidación",IF(AND(TODAY()&gt;AH757,I757="Otro",AN757=""),"Terminado en proceso de liquidación",IF(AND(TODAY()&gt;AH757,I757="Orden de compra"),"Terminado (Orden de compra)",IF(TODAY()&gt;AH757,"Terminado (no se liquida)",IF(TODAY()&lt;=AH757,"En ejecución","En elaboración"))))))))))))</f>
        <v>Terminado (no se liquida)</v>
      </c>
      <c r="X757" s="57"/>
      <c r="Y757" s="57" t="s">
        <v>7736</v>
      </c>
      <c r="Z757" s="57" t="s">
        <v>7737</v>
      </c>
      <c r="AA757" s="57" t="s">
        <v>633</v>
      </c>
      <c r="AB757" s="61">
        <v>45574</v>
      </c>
      <c r="AC757" s="61">
        <v>45580</v>
      </c>
      <c r="AD757" s="61">
        <v>45657</v>
      </c>
      <c r="AE757" s="61" t="str">
        <f t="shared" si="112"/>
        <v>2 meses 17 días.</v>
      </c>
      <c r="AF757" s="61">
        <v>45657</v>
      </c>
      <c r="AG757" s="61" t="str">
        <f t="shared" si="111"/>
        <v/>
      </c>
      <c r="AH757" s="61">
        <v>45657</v>
      </c>
      <c r="AI757" s="61" t="str">
        <f t="shared" si="110"/>
        <v>2 meses 17 días.</v>
      </c>
      <c r="AJ757" s="61" t="str">
        <f t="shared" si="113"/>
        <v>Término Ok</v>
      </c>
      <c r="AK757" s="57"/>
      <c r="AL757" s="57"/>
      <c r="AM757" s="56"/>
      <c r="AN757" s="61"/>
    </row>
    <row r="758" spans="1:40">
      <c r="A758" s="56">
        <v>2024</v>
      </c>
      <c r="B758" s="56" t="str">
        <f t="shared" si="115"/>
        <v>722-2024</v>
      </c>
      <c r="C758" s="56">
        <v>116372</v>
      </c>
      <c r="D758" s="56" t="s">
        <v>57</v>
      </c>
      <c r="E758" s="57" t="s">
        <v>7738</v>
      </c>
      <c r="F758" s="57" t="s">
        <v>7739</v>
      </c>
      <c r="G758" s="63" t="s">
        <v>5602</v>
      </c>
      <c r="H758" s="57" t="s">
        <v>1168</v>
      </c>
      <c r="I758" s="57" t="s">
        <v>1169</v>
      </c>
      <c r="J758" s="61"/>
      <c r="K758" s="61"/>
      <c r="L758" s="67" t="s">
        <v>7740</v>
      </c>
      <c r="M758" s="56">
        <v>1953</v>
      </c>
      <c r="N758" s="157">
        <v>16377000</v>
      </c>
      <c r="O758" s="64">
        <v>6914733</v>
      </c>
      <c r="P758" s="64">
        <v>0</v>
      </c>
      <c r="Q758" s="157">
        <f t="shared" si="114"/>
        <v>23291733</v>
      </c>
      <c r="R758" s="64">
        <v>5459000</v>
      </c>
      <c r="S758" s="64"/>
      <c r="T758" s="64"/>
      <c r="U758" s="56">
        <v>3</v>
      </c>
      <c r="V758" s="60" t="s">
        <v>1171</v>
      </c>
      <c r="W758" s="57" t="str">
        <f ca="1">IF(AB758="","En elaboración",IF(AC758="Sin iniciar","Suscrito",IF(AK758="Suspendido",AK758,IF(ISNUMBER(AN758),"Liquidado",IF(ISNUMBER(J758),"Cedido",IF(AN758="No aplica","Terminado (no se liquida)",IF(AJ758="Terminación anticipada",AJ758,IF(AND(AJ758="Terminación anticipada",I758&lt;&gt;"Otro",AN758=""),"Terminado en proceso de liquidación",IF(AND(TODAY()&gt;AH758,I758="Otro",AN758=""),"Terminado en proceso de liquidación",IF(AND(TODAY()&gt;AH758,I758="Orden de compra"),"Terminado (Orden de compra)",IF(TODAY()&gt;AH758,"Terminado (no se liquida)",IF(TODAY()&lt;=AH758,"En ejecución","En elaboración"))))))))))))</f>
        <v>Terminado (no se liquida)</v>
      </c>
      <c r="X758" s="57" t="s">
        <v>7741</v>
      </c>
      <c r="Y758" s="57" t="s">
        <v>2927</v>
      </c>
      <c r="Z758" s="77" t="s">
        <v>7742</v>
      </c>
      <c r="AA758" s="57" t="s">
        <v>5735</v>
      </c>
      <c r="AB758" s="61">
        <v>45575</v>
      </c>
      <c r="AC758" s="61">
        <v>45581</v>
      </c>
      <c r="AD758" s="61">
        <v>45657</v>
      </c>
      <c r="AE758" s="61" t="str">
        <f t="shared" si="112"/>
        <v>2 meses 16 días.</v>
      </c>
      <c r="AF758" s="61">
        <v>45711</v>
      </c>
      <c r="AG758" s="61" t="str">
        <f t="shared" si="111"/>
        <v>1 meses 23 días.</v>
      </c>
      <c r="AH758" s="61">
        <v>45711</v>
      </c>
      <c r="AI758" s="61" t="str">
        <f t="shared" si="110"/>
        <v>4 meses 8 días.</v>
      </c>
      <c r="AJ758" s="61" t="str">
        <f t="shared" si="113"/>
        <v>Término Ok</v>
      </c>
      <c r="AK758" s="57"/>
      <c r="AL758" s="57"/>
      <c r="AM758" s="56"/>
      <c r="AN758" s="61"/>
    </row>
    <row r="759" spans="1:40">
      <c r="A759" s="56">
        <v>2024</v>
      </c>
      <c r="B759" s="56" t="str">
        <f t="shared" si="115"/>
        <v>723-2024</v>
      </c>
      <c r="C759" s="56">
        <v>116372</v>
      </c>
      <c r="D759" s="56" t="s">
        <v>57</v>
      </c>
      <c r="E759" s="57" t="s">
        <v>7743</v>
      </c>
      <c r="F759" s="57" t="s">
        <v>7744</v>
      </c>
      <c r="G759" s="63" t="s">
        <v>5602</v>
      </c>
      <c r="H759" s="57" t="s">
        <v>1168</v>
      </c>
      <c r="I759" s="57" t="s">
        <v>1169</v>
      </c>
      <c r="J759" s="61"/>
      <c r="K759" s="61"/>
      <c r="L759" s="67" t="s">
        <v>4056</v>
      </c>
      <c r="M759" s="56">
        <v>1953</v>
      </c>
      <c r="N759" s="157">
        <v>16377000</v>
      </c>
      <c r="O759" s="64">
        <v>6914733</v>
      </c>
      <c r="P759" s="64">
        <v>0</v>
      </c>
      <c r="Q759" s="157">
        <f t="shared" si="114"/>
        <v>23291733</v>
      </c>
      <c r="R759" s="64">
        <v>5459000</v>
      </c>
      <c r="S759" s="64"/>
      <c r="T759" s="64"/>
      <c r="U759" s="56">
        <v>3</v>
      </c>
      <c r="V759" s="60" t="s">
        <v>1171</v>
      </c>
      <c r="W759" s="57" t="str">
        <f ca="1">IF(AB759="","En elaboración",IF(AC759="Sin iniciar","Suscrito",IF(AK759="Suspendido",AK759,IF(ISNUMBER(AN759),"Liquidado",IF(ISNUMBER(J759),"Cedido",IF(AN759="No aplica","Terminado (no se liquida)",IF(AJ759="Terminación anticipada",AJ759,IF(AND(AJ759="Terminación anticipada",I759&lt;&gt;"Otro",AN759=""),"Terminado en proceso de liquidación",IF(AND(TODAY()&gt;AH759,I759="Otro",AN759=""),"Terminado en proceso de liquidación",IF(AND(TODAY()&gt;AH759,I759="Orden de compra"),"Terminado (Orden de compra)",IF(TODAY()&gt;AH759,"Terminado (no se liquida)",IF(TODAY()&lt;=AH759,"En ejecución","En elaboración"))))))))))))</f>
        <v>Terminado (no se liquida)</v>
      </c>
      <c r="X759" s="57" t="s">
        <v>7745</v>
      </c>
      <c r="Y759" s="57" t="s">
        <v>2927</v>
      </c>
      <c r="Z759" s="77" t="s">
        <v>7746</v>
      </c>
      <c r="AA759" s="57" t="s">
        <v>5735</v>
      </c>
      <c r="AB759" s="61">
        <v>45575</v>
      </c>
      <c r="AC759" s="61">
        <v>45581</v>
      </c>
      <c r="AD759" s="61">
        <v>45657</v>
      </c>
      <c r="AE759" s="61" t="str">
        <f t="shared" si="112"/>
        <v>2 meses 16 días.</v>
      </c>
      <c r="AF759" s="61">
        <v>45711</v>
      </c>
      <c r="AG759" s="61" t="str">
        <f t="shared" si="111"/>
        <v>1 meses 23 días.</v>
      </c>
      <c r="AH759" s="61">
        <v>45711</v>
      </c>
      <c r="AI759" s="61" t="str">
        <f t="shared" si="110"/>
        <v>4 meses 8 días.</v>
      </c>
      <c r="AJ759" s="61" t="str">
        <f t="shared" si="113"/>
        <v>Término Ok</v>
      </c>
      <c r="AK759" s="57"/>
      <c r="AL759" s="57"/>
      <c r="AM759" s="56"/>
      <c r="AN759" s="61"/>
    </row>
    <row r="760" spans="1:40">
      <c r="A760" s="123">
        <v>2024</v>
      </c>
      <c r="B760" s="123" t="str">
        <f t="shared" si="115"/>
        <v>OC134279</v>
      </c>
      <c r="C760" s="56"/>
      <c r="D760" s="56" t="s">
        <v>5234</v>
      </c>
      <c r="E760" s="57" t="s">
        <v>7747</v>
      </c>
      <c r="F760" s="57" t="s">
        <v>7747</v>
      </c>
      <c r="G760" s="63" t="s">
        <v>7748</v>
      </c>
      <c r="H760" s="57" t="s">
        <v>5235</v>
      </c>
      <c r="I760" s="57" t="s">
        <v>62</v>
      </c>
      <c r="J760" s="61"/>
      <c r="K760" s="61"/>
      <c r="L760" s="67" t="s">
        <v>7749</v>
      </c>
      <c r="M760" s="56">
        <v>1978</v>
      </c>
      <c r="N760" s="157">
        <v>296680458</v>
      </c>
      <c r="O760" s="64">
        <v>0</v>
      </c>
      <c r="P760" s="64">
        <v>0</v>
      </c>
      <c r="Q760" s="157">
        <f t="shared" si="114"/>
        <v>296680458</v>
      </c>
      <c r="R760" s="64" t="s">
        <v>66</v>
      </c>
      <c r="S760" s="64"/>
      <c r="T760" s="64"/>
      <c r="U760" s="56" t="s">
        <v>77</v>
      </c>
      <c r="V760" s="60" t="s">
        <v>85</v>
      </c>
      <c r="W760" s="57" t="str">
        <f ca="1">IF(AB760="","En elaboración",IF(AC760="Sin iniciar","Suscrito",IF(AK760="Suspendido",AK760,IF(ISNUMBER(AN760),"Liquidado",IF(ISNUMBER(J760),"Cedido",IF(AN760="No aplica","Terminado (no se liquida)",IF(AJ760="Terminación anticipada",AJ760,IF(AND(AJ760="Terminación anticipada",I760&lt;&gt;"Otro",AN760=""),"Terminado en proceso de liquidación",IF(AND(TODAY()&gt;AH760,I760="Otro",AN760=""),"Terminado en proceso de liquidación",IF(AND(TODAY()&gt;AH760,I760="Orden de compra"),"Terminado (Orden de compra)",IF(TODAY()&gt;AH760,"Terminado (no se liquida)",IF(TODAY()&lt;=AH760,"En ejecución","En elaboración"))))))))))))</f>
        <v>Terminado en proceso de liquidación</v>
      </c>
      <c r="X760" s="57"/>
      <c r="Y760" s="57" t="s">
        <v>1795</v>
      </c>
      <c r="Z760" s="77" t="s">
        <v>7750</v>
      </c>
      <c r="AA760" s="57" t="s">
        <v>5704</v>
      </c>
      <c r="AB760" s="61">
        <v>45572</v>
      </c>
      <c r="AC760" s="61">
        <v>45572</v>
      </c>
      <c r="AD760" s="61">
        <v>45753</v>
      </c>
      <c r="AE760" s="61" t="str">
        <f t="shared" si="112"/>
        <v xml:space="preserve">6 meses </v>
      </c>
      <c r="AF760" s="61">
        <v>45753</v>
      </c>
      <c r="AG760" s="61" t="str">
        <f t="shared" si="111"/>
        <v/>
      </c>
      <c r="AH760" s="61">
        <v>45753</v>
      </c>
      <c r="AI760" s="61" t="str">
        <f t="shared" si="110"/>
        <v xml:space="preserve">6 meses </v>
      </c>
      <c r="AJ760" s="61" t="str">
        <f t="shared" si="113"/>
        <v>Término Ok</v>
      </c>
      <c r="AK760" s="57"/>
      <c r="AL760" s="57"/>
      <c r="AM760" s="56"/>
      <c r="AN760" s="61"/>
    </row>
    <row r="761" spans="1:40" ht="15.75">
      <c r="A761" s="56">
        <v>2024</v>
      </c>
      <c r="B761" s="56" t="str">
        <f t="shared" si="115"/>
        <v>724-2024</v>
      </c>
      <c r="C761" s="56">
        <v>117421</v>
      </c>
      <c r="D761" s="56" t="s">
        <v>57</v>
      </c>
      <c r="E761" s="57" t="s">
        <v>7751</v>
      </c>
      <c r="F761" s="57" t="s">
        <v>7752</v>
      </c>
      <c r="G761" s="63" t="s">
        <v>5602</v>
      </c>
      <c r="H761" s="57" t="s">
        <v>1168</v>
      </c>
      <c r="I761" s="57" t="s">
        <v>1211</v>
      </c>
      <c r="J761" s="61"/>
      <c r="K761" s="61"/>
      <c r="L761" s="121" t="s">
        <v>7753</v>
      </c>
      <c r="M761" s="56">
        <v>1978</v>
      </c>
      <c r="N761" s="157">
        <v>8649000</v>
      </c>
      <c r="O761" s="64">
        <v>0</v>
      </c>
      <c r="P761" s="64">
        <v>0</v>
      </c>
      <c r="Q761" s="157">
        <f t="shared" si="114"/>
        <v>8649000</v>
      </c>
      <c r="R761" s="64">
        <v>2883000</v>
      </c>
      <c r="S761" s="64"/>
      <c r="T761" s="64"/>
      <c r="U761" s="56">
        <v>1</v>
      </c>
      <c r="V761" s="60" t="s">
        <v>1171</v>
      </c>
      <c r="W761" s="57" t="str">
        <f ca="1">IF(AB761="","En elaboración",IF(AC761="Sin iniciar","Suscrito",IF(AK761="Suspendido",AK761,IF(ISNUMBER(AN761),"Liquidado",IF(ISNUMBER(J761),"Cedido",IF(AN761="No aplica","Terminado (no se liquida)",IF(AJ761="Terminación anticipada",AJ761,IF(AND(AJ761="Terminación anticipada",I761&lt;&gt;"Otro",AN761=""),"Terminado en proceso de liquidación",IF(AND(TODAY()&gt;AH761,I761="Otro",AN761=""),"Terminado en proceso de liquidación",IF(AND(TODAY()&gt;AH761,I761="Orden de compra"),"Terminado (Orden de compra)",IF(TODAY()&gt;AH761,"Terminado (no se liquida)",IF(TODAY()&lt;=AH761,"En ejecución","En elaboración"))))))))))))</f>
        <v>Terminado (no se liquida)</v>
      </c>
      <c r="X761" s="57"/>
      <c r="Y761" s="57" t="s">
        <v>7754</v>
      </c>
      <c r="Z761" s="77" t="s">
        <v>7755</v>
      </c>
      <c r="AA761" s="57" t="s">
        <v>5666</v>
      </c>
      <c r="AB761" s="61">
        <v>45576</v>
      </c>
      <c r="AC761" s="61">
        <v>45583</v>
      </c>
      <c r="AD761" s="61">
        <v>45657</v>
      </c>
      <c r="AE761" s="61" t="str">
        <f t="shared" si="112"/>
        <v>2 meses 14 días.</v>
      </c>
      <c r="AF761" s="61">
        <v>45657</v>
      </c>
      <c r="AG761" s="61" t="str">
        <f t="shared" si="111"/>
        <v/>
      </c>
      <c r="AH761" s="61">
        <v>45657</v>
      </c>
      <c r="AI761" s="61" t="str">
        <f t="shared" si="110"/>
        <v>2 meses 14 días.</v>
      </c>
      <c r="AJ761" s="61" t="str">
        <f t="shared" si="113"/>
        <v>Término Ok</v>
      </c>
      <c r="AK761" s="57"/>
      <c r="AL761" s="57"/>
      <c r="AM761" s="56"/>
      <c r="AN761" s="61"/>
    </row>
    <row r="762" spans="1:40">
      <c r="A762" s="56">
        <v>2024</v>
      </c>
      <c r="B762" s="56" t="str">
        <f t="shared" si="115"/>
        <v>725-2024</v>
      </c>
      <c r="C762" s="56">
        <v>116684</v>
      </c>
      <c r="D762" s="56" t="s">
        <v>57</v>
      </c>
      <c r="E762" s="57" t="s">
        <v>7756</v>
      </c>
      <c r="F762" s="57" t="s">
        <v>7757</v>
      </c>
      <c r="G762" s="63" t="s">
        <v>5602</v>
      </c>
      <c r="H762" s="57" t="s">
        <v>1168</v>
      </c>
      <c r="I762" s="57" t="s">
        <v>1169</v>
      </c>
      <c r="J762" s="61"/>
      <c r="K762" s="61"/>
      <c r="L762" s="67" t="s">
        <v>3824</v>
      </c>
      <c r="M762" s="56">
        <v>1965</v>
      </c>
      <c r="N762" s="157">
        <v>21672000</v>
      </c>
      <c r="O762" s="64">
        <v>0</v>
      </c>
      <c r="P762" s="64">
        <v>0</v>
      </c>
      <c r="Q762" s="157">
        <f t="shared" si="114"/>
        <v>21672000</v>
      </c>
      <c r="R762" s="64">
        <v>5468000</v>
      </c>
      <c r="S762" s="64"/>
      <c r="T762" s="64"/>
      <c r="U762" s="56">
        <v>1</v>
      </c>
      <c r="V762" s="60" t="s">
        <v>1171</v>
      </c>
      <c r="W762" s="57" t="str">
        <f ca="1">IF(AB762="","En elaboración",IF(AC762="Sin iniciar","Suscrito",IF(AK762="Suspendido",AK762,IF(ISNUMBER(AN762),"Liquidado",IF(ISNUMBER(J762),"Cedido",IF(AN762="No aplica","Terminado (no se liquida)",IF(AJ762="Terminación anticipada",AJ762,IF(AND(AJ762="Terminación anticipada",I762&lt;&gt;"Otro",AN762=""),"Terminado en proceso de liquidación",IF(AND(TODAY()&gt;AH762,I762="Otro",AN762=""),"Terminado en proceso de liquidación",IF(AND(TODAY()&gt;AH762,I762="Orden de compra"),"Terminado (Orden de compra)",IF(TODAY()&gt;AH762,"Terminado (no se liquida)",IF(TODAY()&lt;=AH762,"En ejecución","En elaboración"))))))))))))</f>
        <v>Terminado (no se liquida)</v>
      </c>
      <c r="X762" s="57" t="s">
        <v>7758</v>
      </c>
      <c r="Y762" s="57" t="s">
        <v>7759</v>
      </c>
      <c r="Z762" s="77" t="s">
        <v>7760</v>
      </c>
      <c r="AA762" s="57" t="s">
        <v>6973</v>
      </c>
      <c r="AB762" s="61">
        <v>45576</v>
      </c>
      <c r="AC762" s="61">
        <v>45581</v>
      </c>
      <c r="AD762" s="61">
        <v>45657</v>
      </c>
      <c r="AE762" s="61" t="str">
        <f t="shared" si="112"/>
        <v>2 meses 16 días.</v>
      </c>
      <c r="AF762" s="61">
        <v>45657</v>
      </c>
      <c r="AG762" s="61" t="str">
        <f t="shared" si="111"/>
        <v/>
      </c>
      <c r="AH762" s="61">
        <v>45703</v>
      </c>
      <c r="AI762" s="61" t="str">
        <f t="shared" si="110"/>
        <v xml:space="preserve">4 meses </v>
      </c>
      <c r="AJ762" s="61" t="str">
        <f t="shared" si="113"/>
        <v>Término Ok</v>
      </c>
      <c r="AK762" s="57"/>
      <c r="AL762" s="57"/>
      <c r="AM762" s="56"/>
      <c r="AN762" s="61"/>
    </row>
    <row r="763" spans="1:40">
      <c r="A763" s="56">
        <v>2024</v>
      </c>
      <c r="B763" s="56" t="str">
        <f t="shared" si="115"/>
        <v>726-2024</v>
      </c>
      <c r="C763" s="56">
        <v>117416</v>
      </c>
      <c r="D763" s="56" t="s">
        <v>57</v>
      </c>
      <c r="E763" s="57" t="s">
        <v>7761</v>
      </c>
      <c r="F763" s="57" t="s">
        <v>7762</v>
      </c>
      <c r="G763" s="63" t="s">
        <v>5602</v>
      </c>
      <c r="H763" s="57" t="s">
        <v>1168</v>
      </c>
      <c r="I763" s="57" t="s">
        <v>1211</v>
      </c>
      <c r="J763" s="61"/>
      <c r="K763" s="61"/>
      <c r="L763" s="67" t="s">
        <v>7763</v>
      </c>
      <c r="M763" s="56">
        <v>1978</v>
      </c>
      <c r="N763" s="157">
        <v>8649000</v>
      </c>
      <c r="O763" s="64">
        <v>3844000</v>
      </c>
      <c r="P763" s="64">
        <v>0</v>
      </c>
      <c r="Q763" s="157">
        <f t="shared" si="114"/>
        <v>12493000</v>
      </c>
      <c r="R763" s="64">
        <v>2883000</v>
      </c>
      <c r="S763" s="64"/>
      <c r="T763" s="64"/>
      <c r="U763" s="56">
        <v>4</v>
      </c>
      <c r="V763" s="60" t="s">
        <v>1171</v>
      </c>
      <c r="W763" s="57" t="str">
        <f ca="1">IF(AB763="","En elaboración",IF(AC763="Sin iniciar","Suscrito",IF(AK763="Suspendido",AK763,IF(ISNUMBER(AN763),"Liquidado",IF(ISNUMBER(J763),"Cedido",IF(AN763="No aplica","Terminado (no se liquida)",IF(AJ763="Terminación anticipada",AJ763,IF(AND(AJ763="Terminación anticipada",I763&lt;&gt;"Otro",AN763=""),"Terminado en proceso de liquidación",IF(AND(TODAY()&gt;AH763,I763="Otro",AN763=""),"Terminado en proceso de liquidación",IF(AND(TODAY()&gt;AH763,I763="Orden de compra"),"Terminado (Orden de compra)",IF(TODAY()&gt;AH763,"Terminado (no se liquida)",IF(TODAY()&lt;=AH763,"En ejecución","En elaboración"))))))))))))</f>
        <v>Terminado (no se liquida)</v>
      </c>
      <c r="X763" s="57" t="s">
        <v>7764</v>
      </c>
      <c r="Y763" s="57" t="s">
        <v>7148</v>
      </c>
      <c r="Z763" s="57" t="s">
        <v>7765</v>
      </c>
      <c r="AA763" s="57" t="s">
        <v>5684</v>
      </c>
      <c r="AB763" s="61">
        <v>45575</v>
      </c>
      <c r="AC763" s="61">
        <v>45576</v>
      </c>
      <c r="AD763" s="61">
        <v>45657</v>
      </c>
      <c r="AE763" s="61" t="str">
        <f t="shared" si="112"/>
        <v>2 meses 21 días.</v>
      </c>
      <c r="AF763" s="61">
        <v>45708</v>
      </c>
      <c r="AG763" s="61" t="str">
        <f t="shared" si="111"/>
        <v>1 meses 20 días.</v>
      </c>
      <c r="AH763" s="61">
        <v>45708</v>
      </c>
      <c r="AI763" s="61" t="str">
        <f t="shared" si="110"/>
        <v>4 meses 10 días.</v>
      </c>
      <c r="AJ763" s="61" t="str">
        <f t="shared" si="113"/>
        <v>Término Ok</v>
      </c>
      <c r="AK763" s="57"/>
      <c r="AL763" s="57"/>
      <c r="AM763" s="56"/>
      <c r="AN763" s="61"/>
    </row>
    <row r="764" spans="1:40">
      <c r="A764" s="56">
        <v>2024</v>
      </c>
      <c r="B764" s="56" t="str">
        <f t="shared" si="115"/>
        <v>727-2024</v>
      </c>
      <c r="C764" s="56">
        <v>117292</v>
      </c>
      <c r="D764" s="56" t="s">
        <v>57</v>
      </c>
      <c r="E764" s="57" t="s">
        <v>7766</v>
      </c>
      <c r="F764" s="57" t="s">
        <v>7767</v>
      </c>
      <c r="G764" s="63" t="s">
        <v>5602</v>
      </c>
      <c r="H764" s="57" t="s">
        <v>1168</v>
      </c>
      <c r="I764" s="57" t="s">
        <v>1169</v>
      </c>
      <c r="J764" s="61"/>
      <c r="K764" s="61"/>
      <c r="L764" s="67" t="s">
        <v>7768</v>
      </c>
      <c r="M764" s="56">
        <v>1978</v>
      </c>
      <c r="N764" s="157">
        <v>16404000</v>
      </c>
      <c r="O764" s="64">
        <v>6926133</v>
      </c>
      <c r="P764" s="64">
        <v>0</v>
      </c>
      <c r="Q764" s="157">
        <f t="shared" si="114"/>
        <v>23330133</v>
      </c>
      <c r="R764" s="64">
        <v>5468000</v>
      </c>
      <c r="S764" s="64"/>
      <c r="T764" s="64"/>
      <c r="U764" s="56">
        <v>4</v>
      </c>
      <c r="V764" s="60" t="s">
        <v>1171</v>
      </c>
      <c r="W764" s="57" t="str">
        <f ca="1">IF(AB764="","En elaboración",IF(AC764="Sin iniciar","Suscrito",IF(AK764="Suspendido",AK764,IF(ISNUMBER(AN764),"Liquidado",IF(ISNUMBER(J764),"Cedido",IF(AN764="No aplica","Terminado (no se liquida)",IF(AJ764="Terminación anticipada",AJ764,IF(AND(AJ764="Terminación anticipada",I764&lt;&gt;"Otro",AN764=""),"Terminado en proceso de liquidación",IF(AND(TODAY()&gt;AH764,I764="Otro",AN764=""),"Terminado en proceso de liquidación",IF(AND(TODAY()&gt;AH764,I764="Orden de compra"),"Terminado (Orden de compra)",IF(TODAY()&gt;AH764,"Terminado (no se liquida)",IF(TODAY()&lt;=AH764,"En ejecución","En elaboración"))))))))))))</f>
        <v>Terminado (no se liquida)</v>
      </c>
      <c r="X764" s="57" t="s">
        <v>7769</v>
      </c>
      <c r="Y764" s="57" t="s">
        <v>7494</v>
      </c>
      <c r="Z764" s="57" t="s">
        <v>7770</v>
      </c>
      <c r="AA764" s="57" t="s">
        <v>5684</v>
      </c>
      <c r="AB764" s="61">
        <v>45575</v>
      </c>
      <c r="AC764" s="61">
        <v>45580</v>
      </c>
      <c r="AD764" s="61">
        <v>45657</v>
      </c>
      <c r="AE764" s="61" t="str">
        <f t="shared" si="112"/>
        <v>2 meses 17 días.</v>
      </c>
      <c r="AF764" s="61">
        <v>45710</v>
      </c>
      <c r="AG764" s="61" t="str">
        <f t="shared" si="111"/>
        <v>1 meses 22 días.</v>
      </c>
      <c r="AH764" s="61">
        <v>45710</v>
      </c>
      <c r="AI764" s="61" t="str">
        <f t="shared" si="110"/>
        <v>4 meses 8 días.</v>
      </c>
      <c r="AJ764" s="61" t="str">
        <f t="shared" si="113"/>
        <v>Término Ok</v>
      </c>
      <c r="AK764" s="57"/>
      <c r="AL764" s="57"/>
      <c r="AM764" s="56"/>
      <c r="AN764" s="61"/>
    </row>
    <row r="765" spans="1:40">
      <c r="A765" s="56">
        <v>2024</v>
      </c>
      <c r="B765" s="56" t="str">
        <f t="shared" si="115"/>
        <v>728-2024</v>
      </c>
      <c r="C765" s="56">
        <v>117392</v>
      </c>
      <c r="D765" s="56" t="s">
        <v>57</v>
      </c>
      <c r="E765" s="57" t="s">
        <v>7771</v>
      </c>
      <c r="F765" s="57" t="s">
        <v>7772</v>
      </c>
      <c r="G765" s="63" t="s">
        <v>5602</v>
      </c>
      <c r="H765" s="57" t="s">
        <v>1168</v>
      </c>
      <c r="I765" s="57" t="s">
        <v>1169</v>
      </c>
      <c r="J765" s="61"/>
      <c r="K765" s="61"/>
      <c r="L765" s="67" t="s">
        <v>7773</v>
      </c>
      <c r="M765" s="56">
        <v>1979</v>
      </c>
      <c r="N765" s="157">
        <v>16377000</v>
      </c>
      <c r="O765" s="64">
        <v>2979100</v>
      </c>
      <c r="P765" s="64">
        <v>0</v>
      </c>
      <c r="Q765" s="157">
        <f t="shared" si="114"/>
        <v>19356100</v>
      </c>
      <c r="R765" s="64">
        <v>5459000</v>
      </c>
      <c r="S765" s="64"/>
      <c r="T765" s="64"/>
      <c r="U765" s="56">
        <v>5</v>
      </c>
      <c r="V765" s="60" t="s">
        <v>1171</v>
      </c>
      <c r="W765" s="57" t="str">
        <f ca="1">IF(AB765="","En elaboración",IF(AC765="Sin iniciar","Suscrito",IF(AK765="Suspendido",AK765,IF(ISNUMBER(AN765),"Liquidado",IF(ISNUMBER(J765),"Cedido",IF(AN765="No aplica","Terminado (no se liquida)",IF(AJ765="Terminación anticipada",AJ765,IF(AND(AJ765="Terminación anticipada",I765&lt;&gt;"Otro",AN765=""),"Terminado en proceso de liquidación",IF(AND(TODAY()&gt;AH765,I765="Otro",AN765=""),"Terminado en proceso de liquidación",IF(AND(TODAY()&gt;AH765,I765="Orden de compra"),"Terminado (Orden de compra)",IF(TODAY()&gt;AH765,"Terminado (no se liquida)",IF(TODAY()&lt;=AH765,"En ejecución","En elaboración"))))))))))))</f>
        <v>Terminado (no se liquida)</v>
      </c>
      <c r="X765" s="57" t="s">
        <v>7774</v>
      </c>
      <c r="Y765" s="57" t="s">
        <v>3940</v>
      </c>
      <c r="Z765" s="77" t="s">
        <v>7775</v>
      </c>
      <c r="AA765" s="57" t="s">
        <v>5666</v>
      </c>
      <c r="AB765" s="61">
        <v>45575</v>
      </c>
      <c r="AC765" s="61">
        <v>45581</v>
      </c>
      <c r="AD765" s="61">
        <v>45657</v>
      </c>
      <c r="AE765" s="61" t="str">
        <f t="shared" si="112"/>
        <v>2 meses 16 días.</v>
      </c>
      <c r="AF765" s="61">
        <v>45711</v>
      </c>
      <c r="AG765" s="61" t="str">
        <f t="shared" si="111"/>
        <v>1 meses 23 días.</v>
      </c>
      <c r="AH765" s="61">
        <v>45711</v>
      </c>
      <c r="AI765" s="61" t="str">
        <f t="shared" si="110"/>
        <v>4 meses 8 días.</v>
      </c>
      <c r="AJ765" s="61" t="str">
        <f t="shared" si="113"/>
        <v>Término Ok</v>
      </c>
      <c r="AK765" s="57"/>
      <c r="AL765" s="57"/>
      <c r="AM765" s="56"/>
      <c r="AN765" s="61"/>
    </row>
    <row r="766" spans="1:40">
      <c r="A766" s="56">
        <v>2024</v>
      </c>
      <c r="B766" s="56" t="str">
        <f t="shared" si="115"/>
        <v>729-2024</v>
      </c>
      <c r="C766" s="56">
        <v>117392</v>
      </c>
      <c r="D766" s="56" t="s">
        <v>57</v>
      </c>
      <c r="E766" s="57" t="s">
        <v>7776</v>
      </c>
      <c r="F766" s="57" t="s">
        <v>7777</v>
      </c>
      <c r="G766" s="63" t="s">
        <v>5602</v>
      </c>
      <c r="H766" s="57" t="s">
        <v>1168</v>
      </c>
      <c r="I766" s="57" t="s">
        <v>1169</v>
      </c>
      <c r="J766" s="61"/>
      <c r="K766" s="61"/>
      <c r="L766" s="67" t="s">
        <v>7778</v>
      </c>
      <c r="M766" s="56">
        <v>1979</v>
      </c>
      <c r="N766" s="157">
        <v>16377000</v>
      </c>
      <c r="O766" s="64">
        <v>6368833</v>
      </c>
      <c r="P766" s="64">
        <v>0</v>
      </c>
      <c r="Q766" s="157">
        <f t="shared" si="114"/>
        <v>22745833</v>
      </c>
      <c r="R766" s="64">
        <v>5459000</v>
      </c>
      <c r="S766" s="64"/>
      <c r="T766" s="64"/>
      <c r="U766" s="56">
        <v>5</v>
      </c>
      <c r="V766" s="60" t="s">
        <v>1171</v>
      </c>
      <c r="W766" s="57" t="str">
        <f ca="1">IF(AB766="","En elaboración",IF(AC766="Sin iniciar","Suscrito",IF(AK766="Suspendido",AK766,IF(ISNUMBER(AN766),"Liquidado",IF(ISNUMBER(J766),"Cedido",IF(AN766="No aplica","Terminado (no se liquida)",IF(AJ766="Terminación anticipada",AJ766,IF(AND(AJ766="Terminación anticipada",I766&lt;&gt;"Otro",AN766=""),"Terminado en proceso de liquidación",IF(AND(TODAY()&gt;AH766,I766="Otro",AN766=""),"Terminado en proceso de liquidación",IF(AND(TODAY()&gt;AH766,I766="Orden de compra"),"Terminado (Orden de compra)",IF(TODAY()&gt;AH766,"Terminado (no se liquida)",IF(TODAY()&lt;=AH766,"En ejecución","En elaboración"))))))))))))</f>
        <v>Terminado (no se liquida)</v>
      </c>
      <c r="X766" s="57" t="s">
        <v>7779</v>
      </c>
      <c r="Y766" s="57" t="s">
        <v>5268</v>
      </c>
      <c r="Z766" s="77" t="s">
        <v>7780</v>
      </c>
      <c r="AA766" s="57" t="s">
        <v>5666</v>
      </c>
      <c r="AB766" s="61">
        <v>45576</v>
      </c>
      <c r="AC766" s="61">
        <v>45586</v>
      </c>
      <c r="AD766" s="61">
        <v>45657</v>
      </c>
      <c r="AE766" s="61" t="str">
        <f t="shared" si="112"/>
        <v>2 meses 11 días.</v>
      </c>
      <c r="AF766" s="61">
        <v>45713</v>
      </c>
      <c r="AG766" s="61" t="str">
        <f t="shared" si="111"/>
        <v>1 meses 25 días.</v>
      </c>
      <c r="AH766" s="61">
        <v>45713</v>
      </c>
      <c r="AI766" s="61" t="str">
        <f t="shared" ref="AI766:AI829" si="116">IF(AC766="Sin iniciar","",IF(DATEDIF(AC766,AH766+1-AM766,"y")=0,"",DATEDIF(AC766,AH766+1-AM766,"y")&amp;" años ")&amp;IF(DATEDIF(AC766,AH766+1-AM766,"ym")=0,"",DATEDIF(AC766,AH766+1-AM766,"ym")&amp;" meses ")&amp;IF(DATEDIF(AC766,AH766+1-AM766,"md")=0,"",DATEDIF(AC766,AH766+1-AM766,"md")&amp;" días."))</f>
        <v>4 meses 5 días.</v>
      </c>
      <c r="AJ766" s="61" t="str">
        <f t="shared" si="113"/>
        <v>Término Ok</v>
      </c>
      <c r="AK766" s="57"/>
      <c r="AL766" s="57"/>
      <c r="AM766" s="56"/>
      <c r="AN766" s="61"/>
    </row>
    <row r="767" spans="1:40">
      <c r="A767" s="56">
        <v>2024</v>
      </c>
      <c r="B767" s="56" t="str">
        <f t="shared" si="115"/>
        <v>730-2024</v>
      </c>
      <c r="C767" s="56">
        <v>117392</v>
      </c>
      <c r="D767" s="56" t="s">
        <v>57</v>
      </c>
      <c r="E767" s="57" t="s">
        <v>7781</v>
      </c>
      <c r="F767" s="57" t="s">
        <v>7782</v>
      </c>
      <c r="G767" s="63" t="s">
        <v>5602</v>
      </c>
      <c r="H767" s="57" t="s">
        <v>1168</v>
      </c>
      <c r="I767" s="57" t="s">
        <v>1169</v>
      </c>
      <c r="J767" s="61"/>
      <c r="K767" s="61"/>
      <c r="L767" s="67" t="s">
        <v>7783</v>
      </c>
      <c r="M767" s="56">
        <v>1979</v>
      </c>
      <c r="N767" s="157">
        <v>16377000</v>
      </c>
      <c r="O767" s="64">
        <v>6732767</v>
      </c>
      <c r="P767" s="64">
        <v>0</v>
      </c>
      <c r="Q767" s="157">
        <f t="shared" si="114"/>
        <v>23109767</v>
      </c>
      <c r="R767" s="64">
        <v>5459000</v>
      </c>
      <c r="S767" s="64"/>
      <c r="T767" s="64"/>
      <c r="U767" s="56">
        <v>5</v>
      </c>
      <c r="V767" s="60" t="s">
        <v>1171</v>
      </c>
      <c r="W767" s="57" t="str">
        <f ca="1">IF(AB767="","En elaboración",IF(AC767="Sin iniciar","Suscrito",IF(AK767="Suspendido",AK767,IF(ISNUMBER(AN767),"Liquidado",IF(ISNUMBER(J767),"Cedido",IF(AN767="No aplica","Terminado (no se liquida)",IF(AJ767="Terminación anticipada",AJ767,IF(AND(AJ767="Terminación anticipada",I767&lt;&gt;"Otro",AN767=""),"Terminado en proceso de liquidación",IF(AND(TODAY()&gt;AH767,I767="Otro",AN767=""),"Terminado en proceso de liquidación",IF(AND(TODAY()&gt;AH767,I767="Orden de compra"),"Terminado (Orden de compra)",IF(TODAY()&gt;AH767,"Terminado (no se liquida)",IF(TODAY()&lt;=AH767,"En ejecución","En elaboración"))))))))))))</f>
        <v>Terminado (no se liquida)</v>
      </c>
      <c r="X767" s="57" t="s">
        <v>7784</v>
      </c>
      <c r="Y767" s="57" t="s">
        <v>5268</v>
      </c>
      <c r="Z767" s="77" t="s">
        <v>7785</v>
      </c>
      <c r="AA767" s="57" t="s">
        <v>5666</v>
      </c>
      <c r="AB767" s="61">
        <v>45576</v>
      </c>
      <c r="AC767" s="61">
        <v>45582</v>
      </c>
      <c r="AD767" s="61">
        <v>45657</v>
      </c>
      <c r="AE767" s="61" t="str">
        <f t="shared" si="112"/>
        <v>2 meses 15 días.</v>
      </c>
      <c r="AF767" s="61">
        <v>45711</v>
      </c>
      <c r="AG767" s="61" t="str">
        <f t="shared" si="111"/>
        <v>1 meses 23 días.</v>
      </c>
      <c r="AH767" s="61">
        <v>45711</v>
      </c>
      <c r="AI767" s="61" t="str">
        <f t="shared" si="116"/>
        <v>4 meses 7 días.</v>
      </c>
      <c r="AJ767" s="61" t="str">
        <f t="shared" si="113"/>
        <v>Término Ok</v>
      </c>
      <c r="AK767" s="57"/>
      <c r="AL767" s="57"/>
      <c r="AM767" s="56"/>
      <c r="AN767" s="61"/>
    </row>
    <row r="768" spans="1:40">
      <c r="A768" s="56">
        <v>2024</v>
      </c>
      <c r="B768" s="56" t="str">
        <f t="shared" si="115"/>
        <v>731-2024</v>
      </c>
      <c r="C768" s="56">
        <v>117392</v>
      </c>
      <c r="D768" s="56" t="s">
        <v>57</v>
      </c>
      <c r="E768" s="57" t="s">
        <v>7786</v>
      </c>
      <c r="F768" s="57" t="s">
        <v>7787</v>
      </c>
      <c r="G768" s="63" t="s">
        <v>5602</v>
      </c>
      <c r="H768" s="57" t="s">
        <v>1168</v>
      </c>
      <c r="I768" s="57" t="s">
        <v>1169</v>
      </c>
      <c r="J768" s="61"/>
      <c r="K768" s="61"/>
      <c r="L768" s="67" t="s">
        <v>7788</v>
      </c>
      <c r="M768" s="56">
        <v>1979</v>
      </c>
      <c r="N768" s="157">
        <v>16377000</v>
      </c>
      <c r="O768" s="64">
        <v>6732767</v>
      </c>
      <c r="P768" s="64">
        <v>0</v>
      </c>
      <c r="Q768" s="157">
        <f t="shared" si="114"/>
        <v>23109767</v>
      </c>
      <c r="R768" s="64">
        <v>5459000</v>
      </c>
      <c r="S768" s="64"/>
      <c r="T768" s="64"/>
      <c r="U768" s="56">
        <v>5</v>
      </c>
      <c r="V768" s="60" t="s">
        <v>1171</v>
      </c>
      <c r="W768" s="57" t="str">
        <f ca="1">IF(AB768="","En elaboración",IF(AC768="Sin iniciar","Suscrito",IF(AK768="Suspendido",AK768,IF(ISNUMBER(AN768),"Liquidado",IF(ISNUMBER(J768),"Cedido",IF(AN768="No aplica","Terminado (no se liquida)",IF(AJ768="Terminación anticipada",AJ768,IF(AND(AJ768="Terminación anticipada",I768&lt;&gt;"Otro",AN768=""),"Terminado en proceso de liquidación",IF(AND(TODAY()&gt;AH768,I768="Otro",AN768=""),"Terminado en proceso de liquidación",IF(AND(TODAY()&gt;AH768,I768="Orden de compra"),"Terminado (Orden de compra)",IF(TODAY()&gt;AH768,"Terminado (no se liquida)",IF(TODAY()&lt;=AH768,"En ejecución","En elaboración"))))))))))))</f>
        <v>Terminado (no se liquida)</v>
      </c>
      <c r="X768" s="57" t="s">
        <v>7789</v>
      </c>
      <c r="Y768" s="57" t="s">
        <v>5268</v>
      </c>
      <c r="Z768" s="77" t="s">
        <v>7790</v>
      </c>
      <c r="AA768" s="57" t="s">
        <v>5666</v>
      </c>
      <c r="AB768" s="61">
        <v>45576</v>
      </c>
      <c r="AC768" s="61">
        <v>45582</v>
      </c>
      <c r="AD768" s="61">
        <v>45657</v>
      </c>
      <c r="AE768" s="61" t="str">
        <f t="shared" si="112"/>
        <v>2 meses 15 días.</v>
      </c>
      <c r="AF768" s="61">
        <v>45711</v>
      </c>
      <c r="AG768" s="61" t="str">
        <f t="shared" si="111"/>
        <v>1 meses 23 días.</v>
      </c>
      <c r="AH768" s="61">
        <v>45711</v>
      </c>
      <c r="AI768" s="61" t="str">
        <f t="shared" si="116"/>
        <v>4 meses 7 días.</v>
      </c>
      <c r="AJ768" s="61" t="str">
        <f t="shared" si="113"/>
        <v>Término Ok</v>
      </c>
      <c r="AK768" s="57"/>
      <c r="AL768" s="57"/>
      <c r="AM768" s="56"/>
      <c r="AN768" s="61"/>
    </row>
    <row r="769" spans="1:40">
      <c r="A769" s="56">
        <v>2024</v>
      </c>
      <c r="B769" s="56" t="str">
        <f t="shared" si="115"/>
        <v>732-2024</v>
      </c>
      <c r="C769" s="56">
        <v>117417</v>
      </c>
      <c r="D769" s="56" t="s">
        <v>57</v>
      </c>
      <c r="E769" s="57" t="s">
        <v>7791</v>
      </c>
      <c r="F769" s="57" t="s">
        <v>7792</v>
      </c>
      <c r="G769" s="63" t="s">
        <v>5602</v>
      </c>
      <c r="H769" s="57" t="s">
        <v>1168</v>
      </c>
      <c r="I769" s="57" t="s">
        <v>1169</v>
      </c>
      <c r="J769" s="61">
        <v>45614</v>
      </c>
      <c r="K769" s="119" t="s">
        <v>7793</v>
      </c>
      <c r="L769" s="67" t="s">
        <v>7794</v>
      </c>
      <c r="M769" s="56">
        <v>1978</v>
      </c>
      <c r="N769" s="157">
        <v>16377000</v>
      </c>
      <c r="O769" s="64">
        <v>0</v>
      </c>
      <c r="P769" s="64">
        <v>0</v>
      </c>
      <c r="Q769" s="157">
        <f t="shared" si="114"/>
        <v>16377000</v>
      </c>
      <c r="R769" s="64">
        <v>5459000</v>
      </c>
      <c r="S769" s="64"/>
      <c r="T769" s="64"/>
      <c r="U769" s="56">
        <v>1</v>
      </c>
      <c r="V769" s="60" t="s">
        <v>1171</v>
      </c>
      <c r="W769" s="57" t="str">
        <f ca="1">IF(AB769="","En elaboración",IF(AC769="Sin iniciar","Suscrito",IF(AK769="Suspendido",AK769,IF(ISNUMBER(AN769),"Liquidado",IF(ISNUMBER(J769),"Cedido",IF(AN769="No aplica","Terminado (no se liquida)",IF(AJ769="Terminación anticipada",AJ769,IF(AND(AJ769="Terminación anticipada",I769&lt;&gt;"Otro",AN769=""),"Terminado en proceso de liquidación",IF(AND(TODAY()&gt;AH769,I769="Otro",AN769=""),"Terminado en proceso de liquidación",IF(AND(TODAY()&gt;AH769,I769="Orden de compra"),"Terminado (Orden de compra)",IF(TODAY()&gt;AH769,"Terminado (no se liquida)",IF(TODAY()&lt;=AH769,"En ejecución","En elaboración"))))))))))))</f>
        <v>Cedido</v>
      </c>
      <c r="X769" s="57" t="s">
        <v>7795</v>
      </c>
      <c r="Y769" s="57" t="s">
        <v>7796</v>
      </c>
      <c r="Z769" s="77" t="s">
        <v>7797</v>
      </c>
      <c r="AA769" s="57" t="s">
        <v>6110</v>
      </c>
      <c r="AB769" s="61">
        <v>45576</v>
      </c>
      <c r="AC769" s="61">
        <v>45580</v>
      </c>
      <c r="AD769" s="61">
        <v>45613</v>
      </c>
      <c r="AE769" s="61" t="str">
        <f t="shared" si="112"/>
        <v>1 meses 3 días.</v>
      </c>
      <c r="AF769" s="61">
        <v>45657</v>
      </c>
      <c r="AG769" s="61" t="str">
        <f t="shared" si="111"/>
        <v>1 meses 14 días.</v>
      </c>
      <c r="AH769" s="61">
        <v>45657</v>
      </c>
      <c r="AI769" s="61" t="str">
        <f t="shared" si="116"/>
        <v>2 meses 17 días.</v>
      </c>
      <c r="AJ769" s="61" t="str">
        <f t="shared" si="113"/>
        <v>Término Ok</v>
      </c>
      <c r="AK769" s="57"/>
      <c r="AL769" s="57"/>
      <c r="AM769" s="56"/>
      <c r="AN769" s="61"/>
    </row>
    <row r="770" spans="1:40">
      <c r="A770" s="56">
        <v>2024</v>
      </c>
      <c r="B770" s="56" t="s">
        <v>7798</v>
      </c>
      <c r="C770" s="56">
        <v>117417</v>
      </c>
      <c r="D770" s="56" t="s">
        <v>57</v>
      </c>
      <c r="E770" s="57" t="s">
        <v>7791</v>
      </c>
      <c r="F770" s="57" t="s">
        <v>7792</v>
      </c>
      <c r="G770" s="63" t="s">
        <v>5602</v>
      </c>
      <c r="H770" s="57" t="s">
        <v>1168</v>
      </c>
      <c r="I770" s="57" t="s">
        <v>1169</v>
      </c>
      <c r="J770" s="61"/>
      <c r="K770" s="61"/>
      <c r="L770" s="67" t="s">
        <v>7799</v>
      </c>
      <c r="M770" s="56">
        <v>1978</v>
      </c>
      <c r="N770" s="157">
        <v>16377000</v>
      </c>
      <c r="O770" s="64">
        <v>6914733</v>
      </c>
      <c r="P770" s="64">
        <v>0</v>
      </c>
      <c r="Q770" s="157">
        <f t="shared" si="114"/>
        <v>23291733</v>
      </c>
      <c r="R770" s="64">
        <v>5459000</v>
      </c>
      <c r="S770" s="64"/>
      <c r="T770" s="64"/>
      <c r="U770" s="56">
        <v>1</v>
      </c>
      <c r="V770" s="60" t="s">
        <v>1171</v>
      </c>
      <c r="W770" s="57" t="str">
        <f ca="1">IF(AB770="","En elaboración",IF(AC770="Sin iniciar","Suscrito",IF(AK770="Suspendido",AK770,IF(ISNUMBER(AN770),"Liquidado",IF(ISNUMBER(J770),"Cedido",IF(AN770="No aplica","Terminado (no se liquida)",IF(AJ770="Terminación anticipada",AJ770,IF(AND(AJ770="Terminación anticipada",I770&lt;&gt;"Otro",AN770=""),"Terminado en proceso de liquidación",IF(AND(TODAY()&gt;AH770,I770="Otro",AN770=""),"Terminado en proceso de liquidación",IF(AND(TODAY()&gt;AH770,I770="Orden de compra"),"Terminado (Orden de compra)",IF(TODAY()&gt;AH770,"Terminado (no se liquida)",IF(TODAY()&lt;=AH770,"En ejecución","En elaboración"))))))))))))</f>
        <v>Terminado (no se liquida)</v>
      </c>
      <c r="X770" s="57" t="s">
        <v>7800</v>
      </c>
      <c r="Y770" s="57" t="s">
        <v>7796</v>
      </c>
      <c r="Z770" s="77" t="s">
        <v>7797</v>
      </c>
      <c r="AA770" s="57" t="s">
        <v>6110</v>
      </c>
      <c r="AB770" s="61">
        <v>45576</v>
      </c>
      <c r="AC770" s="61">
        <v>45614</v>
      </c>
      <c r="AD770" s="61">
        <v>45657</v>
      </c>
      <c r="AE770" s="61" t="str">
        <f t="shared" si="112"/>
        <v>1 meses 14 días.</v>
      </c>
      <c r="AF770" s="61">
        <v>45710</v>
      </c>
      <c r="AG770" s="61" t="str">
        <f t="shared" si="111"/>
        <v>1 meses 22 días.</v>
      </c>
      <c r="AH770" s="61">
        <v>45710</v>
      </c>
      <c r="AI770" s="61" t="str">
        <f t="shared" si="116"/>
        <v>3 meses 5 días.</v>
      </c>
      <c r="AJ770" s="61" t="str">
        <f t="shared" si="113"/>
        <v>Término Ok</v>
      </c>
      <c r="AK770" s="57"/>
      <c r="AL770" s="57"/>
      <c r="AM770" s="56"/>
      <c r="AN770" s="61"/>
    </row>
    <row r="771" spans="1:40">
      <c r="A771" s="56">
        <v>2024</v>
      </c>
      <c r="B771" s="56" t="str">
        <f t="shared" ref="B771:B778" si="117">LEFT(E771,8)</f>
        <v>733-2024</v>
      </c>
      <c r="C771" s="56">
        <v>117392</v>
      </c>
      <c r="D771" s="56" t="s">
        <v>57</v>
      </c>
      <c r="E771" s="57" t="s">
        <v>7801</v>
      </c>
      <c r="F771" s="57" t="s">
        <v>7802</v>
      </c>
      <c r="G771" s="63" t="s">
        <v>5602</v>
      </c>
      <c r="H771" s="57" t="s">
        <v>1168</v>
      </c>
      <c r="I771" s="57" t="s">
        <v>1169</v>
      </c>
      <c r="J771" s="61"/>
      <c r="K771" s="61"/>
      <c r="L771" s="67" t="s">
        <v>7803</v>
      </c>
      <c r="M771" s="56">
        <v>1979</v>
      </c>
      <c r="N771" s="157">
        <v>16377000</v>
      </c>
      <c r="O771" s="64">
        <v>6914733</v>
      </c>
      <c r="P771" s="64">
        <v>0</v>
      </c>
      <c r="Q771" s="157">
        <f t="shared" si="114"/>
        <v>23291733</v>
      </c>
      <c r="R771" s="64">
        <v>5459000</v>
      </c>
      <c r="S771" s="64"/>
      <c r="T771" s="64"/>
      <c r="U771" s="56">
        <v>5</v>
      </c>
      <c r="V771" s="60" t="s">
        <v>1171</v>
      </c>
      <c r="W771" s="57" t="str">
        <f ca="1">IF(AB771="","En elaboración",IF(AC771="Sin iniciar","Suscrito",IF(AK771="Suspendido",AK771,IF(ISNUMBER(AN771),"Liquidado",IF(ISNUMBER(J771),"Cedido",IF(AN771="No aplica","Terminado (no se liquida)",IF(AJ771="Terminación anticipada",AJ771,IF(AND(AJ771="Terminación anticipada",I771&lt;&gt;"Otro",AN771=""),"Terminado en proceso de liquidación",IF(AND(TODAY()&gt;AH771,I771="Otro",AN771=""),"Terminado en proceso de liquidación",IF(AND(TODAY()&gt;AH771,I771="Orden de compra"),"Terminado (Orden de compra)",IF(TODAY()&gt;AH771,"Terminado (no se liquida)",IF(TODAY()&lt;=AH771,"En ejecución","En elaboración"))))))))))))</f>
        <v>Terminado (no se liquida)</v>
      </c>
      <c r="X771" s="57" t="s">
        <v>7804</v>
      </c>
      <c r="Y771" s="57" t="s">
        <v>5268</v>
      </c>
      <c r="Z771" s="57" t="s">
        <v>7805</v>
      </c>
      <c r="AA771" s="57" t="s">
        <v>6166</v>
      </c>
      <c r="AB771" s="61">
        <v>45575</v>
      </c>
      <c r="AC771" s="61">
        <v>45580</v>
      </c>
      <c r="AD771" s="61">
        <v>45657</v>
      </c>
      <c r="AE771" s="61" t="str">
        <f t="shared" si="112"/>
        <v>2 meses 17 días.</v>
      </c>
      <c r="AF771" s="61">
        <v>45710</v>
      </c>
      <c r="AG771" s="61" t="str">
        <f t="shared" si="111"/>
        <v>1 meses 22 días.</v>
      </c>
      <c r="AH771" s="61">
        <v>45710</v>
      </c>
      <c r="AI771" s="61" t="str">
        <f t="shared" si="116"/>
        <v>4 meses 8 días.</v>
      </c>
      <c r="AJ771" s="61" t="str">
        <f t="shared" si="113"/>
        <v>Término Ok</v>
      </c>
      <c r="AK771" s="57"/>
      <c r="AL771" s="57"/>
      <c r="AM771" s="56"/>
      <c r="AN771" s="61"/>
    </row>
    <row r="772" spans="1:40">
      <c r="A772" s="56">
        <v>2024</v>
      </c>
      <c r="B772" s="56" t="str">
        <f t="shared" si="117"/>
        <v>734-2024</v>
      </c>
      <c r="C772" s="56">
        <v>117392</v>
      </c>
      <c r="D772" s="56" t="s">
        <v>57</v>
      </c>
      <c r="E772" s="57" t="s">
        <v>7806</v>
      </c>
      <c r="F772" s="57" t="s">
        <v>7807</v>
      </c>
      <c r="G772" s="63" t="s">
        <v>5602</v>
      </c>
      <c r="H772" s="57" t="s">
        <v>1168</v>
      </c>
      <c r="I772" s="57" t="s">
        <v>1169</v>
      </c>
      <c r="J772" s="61"/>
      <c r="K772" s="61"/>
      <c r="L772" s="67" t="s">
        <v>7808</v>
      </c>
      <c r="M772" s="56">
        <v>1979</v>
      </c>
      <c r="N772" s="157">
        <v>16377000</v>
      </c>
      <c r="O772" s="64">
        <v>6914733</v>
      </c>
      <c r="P772" s="64">
        <v>0</v>
      </c>
      <c r="Q772" s="157">
        <f t="shared" si="114"/>
        <v>23291733</v>
      </c>
      <c r="R772" s="64">
        <v>5459000</v>
      </c>
      <c r="S772" s="64"/>
      <c r="T772" s="64"/>
      <c r="U772" s="56">
        <v>5</v>
      </c>
      <c r="V772" s="60" t="s">
        <v>1171</v>
      </c>
      <c r="W772" s="57" t="str">
        <f ca="1">IF(AB772="","En elaboración",IF(AC772="Sin iniciar","Suscrito",IF(AK772="Suspendido",AK772,IF(ISNUMBER(AN772),"Liquidado",IF(ISNUMBER(J772),"Cedido",IF(AN772="No aplica","Terminado (no se liquida)",IF(AJ772="Terminación anticipada",AJ772,IF(AND(AJ772="Terminación anticipada",I772&lt;&gt;"Otro",AN772=""),"Terminado en proceso de liquidación",IF(AND(TODAY()&gt;AH772,I772="Otro",AN772=""),"Terminado en proceso de liquidación",IF(AND(TODAY()&gt;AH772,I772="Orden de compra"),"Terminado (Orden de compra)",IF(TODAY()&gt;AH772,"Terminado (no se liquida)",IF(TODAY()&lt;=AH772,"En ejecución","En elaboración"))))))))))))</f>
        <v>Terminado (no se liquida)</v>
      </c>
      <c r="X772" s="57" t="s">
        <v>7809</v>
      </c>
      <c r="Y772" s="57" t="s">
        <v>5268</v>
      </c>
      <c r="Z772" s="57" t="s">
        <v>7810</v>
      </c>
      <c r="AA772" s="57" t="s">
        <v>6166</v>
      </c>
      <c r="AB772" s="61">
        <v>45575</v>
      </c>
      <c r="AC772" s="61">
        <v>45580</v>
      </c>
      <c r="AD772" s="61">
        <v>45657</v>
      </c>
      <c r="AE772" s="61" t="str">
        <f t="shared" si="112"/>
        <v>2 meses 17 días.</v>
      </c>
      <c r="AF772" s="61">
        <v>45710</v>
      </c>
      <c r="AG772" s="61" t="str">
        <f t="shared" si="111"/>
        <v>1 meses 22 días.</v>
      </c>
      <c r="AH772" s="61">
        <v>45710</v>
      </c>
      <c r="AI772" s="61" t="str">
        <f t="shared" si="116"/>
        <v>4 meses 8 días.</v>
      </c>
      <c r="AJ772" s="61" t="str">
        <f t="shared" si="113"/>
        <v>Término Ok</v>
      </c>
      <c r="AK772" s="57"/>
      <c r="AL772" s="57"/>
      <c r="AM772" s="56"/>
      <c r="AN772" s="61"/>
    </row>
    <row r="773" spans="1:40">
      <c r="A773" s="56">
        <v>2024</v>
      </c>
      <c r="B773" s="56" t="str">
        <f t="shared" si="117"/>
        <v>735-2024</v>
      </c>
      <c r="C773" s="56">
        <v>117392</v>
      </c>
      <c r="D773" s="56" t="s">
        <v>57</v>
      </c>
      <c r="E773" s="57" t="s">
        <v>7811</v>
      </c>
      <c r="F773" s="57" t="s">
        <v>7812</v>
      </c>
      <c r="G773" s="63" t="s">
        <v>5602</v>
      </c>
      <c r="H773" s="57" t="s">
        <v>1168</v>
      </c>
      <c r="I773" s="57" t="s">
        <v>1169</v>
      </c>
      <c r="J773" s="61"/>
      <c r="K773" s="61"/>
      <c r="L773" s="67" t="s">
        <v>7813</v>
      </c>
      <c r="M773" s="56">
        <v>1979</v>
      </c>
      <c r="N773" s="157">
        <v>16377000</v>
      </c>
      <c r="O773" s="64">
        <v>6914733</v>
      </c>
      <c r="P773" s="64">
        <v>0</v>
      </c>
      <c r="Q773" s="157">
        <f t="shared" si="114"/>
        <v>23291733</v>
      </c>
      <c r="R773" s="64">
        <v>5459000</v>
      </c>
      <c r="S773" s="64"/>
      <c r="T773" s="64"/>
      <c r="U773" s="56">
        <v>5</v>
      </c>
      <c r="V773" s="60" t="s">
        <v>1171</v>
      </c>
      <c r="W773" s="57" t="str">
        <f ca="1">IF(AB773="","En elaboración",IF(AC773="Sin iniciar","Suscrito",IF(AK773="Suspendido",AK773,IF(ISNUMBER(AN773),"Liquidado",IF(ISNUMBER(J773),"Cedido",IF(AN773="No aplica","Terminado (no se liquida)",IF(AJ773="Terminación anticipada",AJ773,IF(AND(AJ773="Terminación anticipada",I773&lt;&gt;"Otro",AN773=""),"Terminado en proceso de liquidación",IF(AND(TODAY()&gt;AH773,I773="Otro",AN773=""),"Terminado en proceso de liquidación",IF(AND(TODAY()&gt;AH773,I773="Orden de compra"),"Terminado (Orden de compra)",IF(TODAY()&gt;AH773,"Terminado (no se liquida)",IF(TODAY()&lt;=AH773,"En ejecución","En elaboración"))))))))))))</f>
        <v>Terminado (no se liquida)</v>
      </c>
      <c r="X773" s="57" t="s">
        <v>7814</v>
      </c>
      <c r="Y773" s="104" t="s">
        <v>5268</v>
      </c>
      <c r="Z773" s="57" t="s">
        <v>7815</v>
      </c>
      <c r="AA773" s="57" t="s">
        <v>6166</v>
      </c>
      <c r="AB773" s="61">
        <v>45575</v>
      </c>
      <c r="AC773" s="61">
        <v>45580</v>
      </c>
      <c r="AD773" s="61">
        <v>45657</v>
      </c>
      <c r="AE773" s="61" t="str">
        <f t="shared" si="112"/>
        <v>2 meses 17 días.</v>
      </c>
      <c r="AF773" s="61">
        <v>45710</v>
      </c>
      <c r="AG773" s="61" t="str">
        <f t="shared" si="111"/>
        <v>1 meses 22 días.</v>
      </c>
      <c r="AH773" s="61">
        <v>45710</v>
      </c>
      <c r="AI773" s="61" t="str">
        <f t="shared" si="116"/>
        <v>4 meses 8 días.</v>
      </c>
      <c r="AJ773" s="61" t="str">
        <f t="shared" si="113"/>
        <v>Término Ok</v>
      </c>
      <c r="AK773" s="57"/>
      <c r="AL773" s="57"/>
      <c r="AM773" s="56"/>
      <c r="AN773" s="61"/>
    </row>
    <row r="774" spans="1:40">
      <c r="A774" s="56">
        <v>2024</v>
      </c>
      <c r="B774" s="56" t="str">
        <f t="shared" si="117"/>
        <v>736-2024</v>
      </c>
      <c r="C774" s="56">
        <v>116352</v>
      </c>
      <c r="D774" s="56" t="s">
        <v>57</v>
      </c>
      <c r="E774" s="57" t="s">
        <v>7816</v>
      </c>
      <c r="F774" s="57" t="s">
        <v>7817</v>
      </c>
      <c r="G774" s="63" t="s">
        <v>5602</v>
      </c>
      <c r="H774" s="57" t="s">
        <v>1168</v>
      </c>
      <c r="I774" s="57" t="s">
        <v>1211</v>
      </c>
      <c r="J774" s="61"/>
      <c r="K774" s="61"/>
      <c r="L774" s="67" t="s">
        <v>7818</v>
      </c>
      <c r="M774" s="56">
        <v>1978</v>
      </c>
      <c r="N774" s="157">
        <v>7650000</v>
      </c>
      <c r="O774" s="64">
        <v>0</v>
      </c>
      <c r="P774" s="64">
        <v>0</v>
      </c>
      <c r="Q774" s="157">
        <f t="shared" si="114"/>
        <v>7650000</v>
      </c>
      <c r="R774" s="64">
        <v>2550000</v>
      </c>
      <c r="S774" s="64"/>
      <c r="T774" s="64"/>
      <c r="U774" s="56">
        <v>1</v>
      </c>
      <c r="V774" s="60" t="s">
        <v>1171</v>
      </c>
      <c r="W774" s="57" t="str">
        <f ca="1">IF(AB774="","En elaboración",IF(AC774="Sin iniciar","Suscrito",IF(AK774="Suspendido",AK774,IF(ISNUMBER(AN774),"Liquidado",IF(ISNUMBER(J774),"Cedido",IF(AN774="No aplica","Terminado (no se liquida)",IF(AJ774="Terminación anticipada",AJ774,IF(AND(AJ774="Terminación anticipada",I774&lt;&gt;"Otro",AN774=""),"Terminado en proceso de liquidación",IF(AND(TODAY()&gt;AH774,I774="Otro",AN774=""),"Terminado en proceso de liquidación",IF(AND(TODAY()&gt;AH774,I774="Orden de compra"),"Terminado (Orden de compra)",IF(TODAY()&gt;AH774,"Terminado (no se liquida)",IF(TODAY()&lt;=AH774,"En ejecución","En elaboración"))))))))))))</f>
        <v>Terminado (no se liquida)</v>
      </c>
      <c r="X774" s="57"/>
      <c r="Y774" s="57" t="s">
        <v>5230</v>
      </c>
      <c r="Z774" s="77" t="s">
        <v>7819</v>
      </c>
      <c r="AA774" s="57" t="s">
        <v>5391</v>
      </c>
      <c r="AB774" s="61">
        <v>45575</v>
      </c>
      <c r="AC774" s="61">
        <v>45580</v>
      </c>
      <c r="AD774" s="61">
        <v>45657</v>
      </c>
      <c r="AE774" s="61" t="str">
        <f t="shared" si="112"/>
        <v>2 meses 17 días.</v>
      </c>
      <c r="AF774" s="61">
        <v>45657</v>
      </c>
      <c r="AG774" s="61" t="str">
        <f t="shared" si="111"/>
        <v/>
      </c>
      <c r="AH774" s="61">
        <v>45657</v>
      </c>
      <c r="AI774" s="61" t="str">
        <f t="shared" si="116"/>
        <v>2 meses 17 días.</v>
      </c>
      <c r="AJ774" s="61" t="str">
        <f t="shared" si="113"/>
        <v>Término Ok</v>
      </c>
      <c r="AK774" s="57"/>
      <c r="AL774" s="57"/>
      <c r="AM774" s="56"/>
      <c r="AN774" s="61"/>
    </row>
    <row r="775" spans="1:40">
      <c r="A775" s="56">
        <v>2024</v>
      </c>
      <c r="B775" s="56" t="str">
        <f t="shared" si="117"/>
        <v>737-2024</v>
      </c>
      <c r="C775" s="56">
        <v>115246</v>
      </c>
      <c r="D775" s="56" t="s">
        <v>57</v>
      </c>
      <c r="E775" s="57" t="s">
        <v>7820</v>
      </c>
      <c r="F775" s="57" t="s">
        <v>7821</v>
      </c>
      <c r="G775" s="63" t="s">
        <v>5602</v>
      </c>
      <c r="H775" s="57" t="s">
        <v>1168</v>
      </c>
      <c r="I775" s="57" t="s">
        <v>1169</v>
      </c>
      <c r="J775" s="61"/>
      <c r="K775" s="61"/>
      <c r="L775" s="67" t="s">
        <v>7822</v>
      </c>
      <c r="M775" s="56">
        <v>1979</v>
      </c>
      <c r="N775" s="157">
        <v>29792000</v>
      </c>
      <c r="O775" s="64">
        <v>6703200</v>
      </c>
      <c r="P775" s="64">
        <v>0</v>
      </c>
      <c r="Q775" s="157">
        <f t="shared" si="114"/>
        <v>36495200</v>
      </c>
      <c r="R775" s="64">
        <v>7448000</v>
      </c>
      <c r="S775" s="64"/>
      <c r="T775" s="64"/>
      <c r="U775" s="56">
        <v>5</v>
      </c>
      <c r="V775" s="60" t="s">
        <v>1171</v>
      </c>
      <c r="W775" s="57" t="str">
        <f ca="1">IF(AB775="","En elaboración",IF(AC775="Sin iniciar","Suscrito",IF(AK775="Suspendido",AK775,IF(ISNUMBER(AN775),"Liquidado",IF(ISNUMBER(J775),"Cedido",IF(AN775="No aplica","Terminado (no se liquida)",IF(AJ775="Terminación anticipada",AJ775,IF(AND(AJ775="Terminación anticipada",I775&lt;&gt;"Otro",AN775=""),"Terminado en proceso de liquidación",IF(AND(TODAY()&gt;AH775,I775="Otro",AN775=""),"Terminado en proceso de liquidación",IF(AND(TODAY()&gt;AH775,I775="Orden de compra"),"Terminado (Orden de compra)",IF(TODAY()&gt;AH775,"Terminado (no se liquida)",IF(TODAY()&lt;=AH775,"En ejecución","En elaboración"))))))))))))</f>
        <v>Terminado (no se liquida)</v>
      </c>
      <c r="X775" s="57" t="s">
        <v>7823</v>
      </c>
      <c r="Y775" s="57" t="s">
        <v>7824</v>
      </c>
      <c r="Z775" s="77" t="s">
        <v>7825</v>
      </c>
      <c r="AA775" s="57" t="s">
        <v>6166</v>
      </c>
      <c r="AB775" s="61">
        <v>45576</v>
      </c>
      <c r="AC775" s="61">
        <v>45582</v>
      </c>
      <c r="AD775" s="61">
        <v>45657</v>
      </c>
      <c r="AE775" s="61" t="str">
        <f t="shared" si="112"/>
        <v>2 meses 15 días.</v>
      </c>
      <c r="AF775" s="61">
        <v>45729</v>
      </c>
      <c r="AG775" s="61" t="str">
        <f t="shared" ref="AG775:AG838" si="118">IF(AD775="Sin iniciar","",IF(DATEDIF(AD775,AF775-AM775,"y")=0,"",DATEDIF(AD775,AF775-AM775,"y")&amp;" años ")&amp;IF(DATEDIF(AD775,AF775-AM775,"ym")=0,"",DATEDIF(AD775,AF775-AM775,"ym")&amp;" meses ")&amp;IF(DATEDIF(AD775,AF775-AM775,"md")=0,"",DATEDIF(AD775,AF775-AM775,"md")&amp;" días."))</f>
        <v>2 meses 10 días.</v>
      </c>
      <c r="AH775" s="61">
        <v>45729</v>
      </c>
      <c r="AI775" s="61" t="str">
        <f t="shared" si="116"/>
        <v>4 meses 25 días.</v>
      </c>
      <c r="AJ775" s="61" t="str">
        <f t="shared" si="113"/>
        <v>Término Ok</v>
      </c>
      <c r="AK775" s="57"/>
      <c r="AL775" s="57"/>
      <c r="AM775" s="56"/>
      <c r="AN775" s="61"/>
    </row>
    <row r="776" spans="1:40">
      <c r="A776" s="56">
        <v>2024</v>
      </c>
      <c r="B776" s="56" t="str">
        <f t="shared" si="117"/>
        <v>738-2024</v>
      </c>
      <c r="C776" s="56">
        <v>117392</v>
      </c>
      <c r="D776" s="56" t="s">
        <v>57</v>
      </c>
      <c r="E776" s="57" t="s">
        <v>7826</v>
      </c>
      <c r="F776" s="57" t="s">
        <v>7827</v>
      </c>
      <c r="G776" s="63" t="s">
        <v>5602</v>
      </c>
      <c r="H776" s="57" t="s">
        <v>1168</v>
      </c>
      <c r="I776" s="57" t="s">
        <v>1169</v>
      </c>
      <c r="J776" s="61"/>
      <c r="K776" s="61"/>
      <c r="L776" s="67" t="s">
        <v>4678</v>
      </c>
      <c r="M776" s="56">
        <v>1979</v>
      </c>
      <c r="N776" s="157">
        <v>16377000</v>
      </c>
      <c r="O776" s="64">
        <v>6914733</v>
      </c>
      <c r="P776" s="64">
        <v>0</v>
      </c>
      <c r="Q776" s="157">
        <f t="shared" si="114"/>
        <v>23291733</v>
      </c>
      <c r="R776" s="64">
        <v>5459000</v>
      </c>
      <c r="S776" s="64"/>
      <c r="T776" s="64"/>
      <c r="U776" s="56">
        <v>5</v>
      </c>
      <c r="V776" s="60" t="s">
        <v>1171</v>
      </c>
      <c r="W776" s="57" t="str">
        <f ca="1">IF(AB776="","En elaboración",IF(AC776="Sin iniciar","Suscrito",IF(AK776="Suspendido",AK776,IF(ISNUMBER(AN776),"Liquidado",IF(ISNUMBER(J776),"Cedido",IF(AN776="No aplica","Terminado (no se liquida)",IF(AJ776="Terminación anticipada",AJ776,IF(AND(AJ776="Terminación anticipada",I776&lt;&gt;"Otro",AN776=""),"Terminado en proceso de liquidación",IF(AND(TODAY()&gt;AH776,I776="Otro",AN776=""),"Terminado en proceso de liquidación",IF(AND(TODAY()&gt;AH776,I776="Orden de compra"),"Terminado (Orden de compra)",IF(TODAY()&gt;AH776,"Terminado (no se liquida)",IF(TODAY()&lt;=AH776,"En ejecución","En elaboración"))))))))))))</f>
        <v>Terminado (no se liquida)</v>
      </c>
      <c r="X776" s="57" t="s">
        <v>7828</v>
      </c>
      <c r="Y776" s="57" t="s">
        <v>5268</v>
      </c>
      <c r="Z776" s="57" t="s">
        <v>7829</v>
      </c>
      <c r="AA776" s="57" t="s">
        <v>6166</v>
      </c>
      <c r="AB776" s="61">
        <v>45575</v>
      </c>
      <c r="AC776" s="61">
        <v>45580</v>
      </c>
      <c r="AD776" s="61">
        <v>45657</v>
      </c>
      <c r="AE776" s="61" t="str">
        <f t="shared" si="112"/>
        <v>2 meses 17 días.</v>
      </c>
      <c r="AF776" s="61">
        <v>45710</v>
      </c>
      <c r="AG776" s="61" t="str">
        <f t="shared" si="118"/>
        <v>1 meses 22 días.</v>
      </c>
      <c r="AH776" s="61">
        <v>45710</v>
      </c>
      <c r="AI776" s="61" t="str">
        <f t="shared" si="116"/>
        <v>4 meses 8 días.</v>
      </c>
      <c r="AJ776" s="61" t="str">
        <f t="shared" si="113"/>
        <v>Término Ok</v>
      </c>
      <c r="AK776" s="57"/>
      <c r="AL776" s="57"/>
      <c r="AM776" s="56"/>
      <c r="AN776" s="61"/>
    </row>
    <row r="777" spans="1:40">
      <c r="A777" s="56">
        <v>2024</v>
      </c>
      <c r="B777" s="56" t="str">
        <f t="shared" si="117"/>
        <v>739-2024</v>
      </c>
      <c r="C777" s="56">
        <v>117392</v>
      </c>
      <c r="D777" s="56" t="s">
        <v>57</v>
      </c>
      <c r="E777" s="57" t="s">
        <v>7830</v>
      </c>
      <c r="F777" s="57" t="s">
        <v>7831</v>
      </c>
      <c r="G777" s="63" t="s">
        <v>5602</v>
      </c>
      <c r="H777" s="57" t="s">
        <v>1168</v>
      </c>
      <c r="I777" s="57" t="s">
        <v>1169</v>
      </c>
      <c r="J777" s="61"/>
      <c r="K777" s="61"/>
      <c r="L777" s="67" t="s">
        <v>7832</v>
      </c>
      <c r="M777" s="56">
        <v>1979</v>
      </c>
      <c r="N777" s="157">
        <v>16377000</v>
      </c>
      <c r="O777" s="64">
        <v>6368833</v>
      </c>
      <c r="P777" s="64">
        <v>0</v>
      </c>
      <c r="Q777" s="157">
        <f t="shared" si="114"/>
        <v>22745833</v>
      </c>
      <c r="R777" s="64">
        <v>5459000</v>
      </c>
      <c r="S777" s="64"/>
      <c r="T777" s="64"/>
      <c r="U777" s="56">
        <v>5</v>
      </c>
      <c r="V777" s="60" t="s">
        <v>1171</v>
      </c>
      <c r="W777" s="57" t="str">
        <f ca="1">IF(AB777="","En elaboración",IF(AC777="Sin iniciar","Suscrito",IF(AK777="Suspendido",AK777,IF(ISNUMBER(AN777),"Liquidado",IF(ISNUMBER(J777),"Cedido",IF(AN777="No aplica","Terminado (no se liquida)",IF(AJ777="Terminación anticipada",AJ777,IF(AND(AJ777="Terminación anticipada",I777&lt;&gt;"Otro",AN777=""),"Terminado en proceso de liquidación",IF(AND(TODAY()&gt;AH777,I777="Otro",AN777=""),"Terminado en proceso de liquidación",IF(AND(TODAY()&gt;AH777,I777="Orden de compra"),"Terminado (Orden de compra)",IF(TODAY()&gt;AH777,"Terminado (no se liquida)",IF(TODAY()&lt;=AH777,"En ejecución","En elaboración"))))))))))))</f>
        <v>Terminado (no se liquida)</v>
      </c>
      <c r="X777" s="57" t="s">
        <v>7833</v>
      </c>
      <c r="Y777" s="57" t="s">
        <v>7700</v>
      </c>
      <c r="Z777" s="77" t="s">
        <v>7834</v>
      </c>
      <c r="AA777" s="57" t="s">
        <v>6166</v>
      </c>
      <c r="AB777" s="61">
        <v>45576</v>
      </c>
      <c r="AC777" s="61">
        <v>45587</v>
      </c>
      <c r="AD777" s="61">
        <v>45657</v>
      </c>
      <c r="AE777" s="61" t="str">
        <f t="shared" si="112"/>
        <v>2 meses 10 días.</v>
      </c>
      <c r="AF777" s="61">
        <v>45714</v>
      </c>
      <c r="AG777" s="61" t="str">
        <f t="shared" si="118"/>
        <v>1 meses 26 días.</v>
      </c>
      <c r="AH777" s="61">
        <v>45714</v>
      </c>
      <c r="AI777" s="61" t="str">
        <f t="shared" si="116"/>
        <v>4 meses 5 días.</v>
      </c>
      <c r="AJ777" s="61" t="str">
        <f t="shared" si="113"/>
        <v>Término Ok</v>
      </c>
      <c r="AK777" s="57"/>
      <c r="AL777" s="57"/>
      <c r="AM777" s="56"/>
      <c r="AN777" s="61"/>
    </row>
    <row r="778" spans="1:40">
      <c r="A778" s="56">
        <v>2024</v>
      </c>
      <c r="B778" s="56" t="str">
        <f t="shared" si="117"/>
        <v>740-2024</v>
      </c>
      <c r="C778" s="56">
        <v>116435</v>
      </c>
      <c r="D778" s="56" t="s">
        <v>57</v>
      </c>
      <c r="E778" s="57" t="s">
        <v>7835</v>
      </c>
      <c r="F778" s="57" t="s">
        <v>7836</v>
      </c>
      <c r="G778" s="63" t="s">
        <v>5602</v>
      </c>
      <c r="H778" s="57" t="s">
        <v>1168</v>
      </c>
      <c r="I778" s="57" t="s">
        <v>1169</v>
      </c>
      <c r="J778" s="61">
        <v>45615</v>
      </c>
      <c r="K778" s="119" t="s">
        <v>7837</v>
      </c>
      <c r="L778" s="67" t="s">
        <v>7838</v>
      </c>
      <c r="M778" s="56">
        <v>1978</v>
      </c>
      <c r="N778" s="157">
        <v>22344000</v>
      </c>
      <c r="O778" s="64">
        <v>0</v>
      </c>
      <c r="P778" s="64">
        <v>0</v>
      </c>
      <c r="Q778" s="157">
        <f t="shared" si="114"/>
        <v>22344000</v>
      </c>
      <c r="R778" s="64">
        <v>7448000</v>
      </c>
      <c r="S778" s="64"/>
      <c r="T778" s="64"/>
      <c r="U778" s="56">
        <v>1</v>
      </c>
      <c r="V778" s="60" t="s">
        <v>1171</v>
      </c>
      <c r="W778" s="57" t="str">
        <f ca="1">IF(AB778="","En elaboración",IF(AC778="Sin iniciar","Suscrito",IF(AK778="Suspendido",AK778,IF(ISNUMBER(AN778),"Liquidado",IF(ISNUMBER(J778),"Cedido",IF(AN778="No aplica","Terminado (no se liquida)",IF(AJ778="Terminación anticipada",AJ778,IF(AND(AJ778="Terminación anticipada",I778&lt;&gt;"Otro",AN778=""),"Terminado en proceso de liquidación",IF(AND(TODAY()&gt;AH778,I778="Otro",AN778=""),"Terminado en proceso de liquidación",IF(AND(TODAY()&gt;AH778,I778="Orden de compra"),"Terminado (Orden de compra)",IF(TODAY()&gt;AH778,"Terminado (no se liquida)",IF(TODAY()&lt;=AH778,"En ejecución","En elaboración"))))))))))))</f>
        <v>Cedido</v>
      </c>
      <c r="X778" s="57" t="s">
        <v>7839</v>
      </c>
      <c r="Y778" s="57" t="s">
        <v>7840</v>
      </c>
      <c r="Z778" s="57" t="s">
        <v>7841</v>
      </c>
      <c r="AA778" s="57" t="s">
        <v>6201</v>
      </c>
      <c r="AB778" s="61">
        <v>45576</v>
      </c>
      <c r="AC778" s="61">
        <v>45580</v>
      </c>
      <c r="AD778" s="61">
        <v>45614</v>
      </c>
      <c r="AE778" s="61" t="str">
        <f t="shared" si="112"/>
        <v>1 meses 4 días.</v>
      </c>
      <c r="AF778" s="61">
        <v>45657</v>
      </c>
      <c r="AG778" s="61" t="str">
        <f t="shared" si="118"/>
        <v>1 meses 13 días.</v>
      </c>
      <c r="AH778" s="61">
        <v>45657</v>
      </c>
      <c r="AI778" s="61" t="str">
        <f t="shared" si="116"/>
        <v>2 meses 17 días.</v>
      </c>
      <c r="AJ778" s="61" t="str">
        <f t="shared" si="113"/>
        <v>Término Ok</v>
      </c>
      <c r="AK778" s="57"/>
      <c r="AL778" s="57"/>
      <c r="AM778" s="56"/>
      <c r="AN778" s="61"/>
    </row>
    <row r="779" spans="1:40">
      <c r="A779" s="56">
        <v>2024</v>
      </c>
      <c r="B779" s="56" t="s">
        <v>7842</v>
      </c>
      <c r="C779" s="56">
        <v>116435</v>
      </c>
      <c r="D779" s="56" t="s">
        <v>57</v>
      </c>
      <c r="E779" s="57" t="s">
        <v>7835</v>
      </c>
      <c r="F779" s="57" t="s">
        <v>7836</v>
      </c>
      <c r="G779" s="63" t="s">
        <v>5602</v>
      </c>
      <c r="H779" s="57" t="s">
        <v>1168</v>
      </c>
      <c r="I779" s="57" t="s">
        <v>1169</v>
      </c>
      <c r="J779" s="61"/>
      <c r="K779" s="61"/>
      <c r="L779" s="67" t="s">
        <v>7843</v>
      </c>
      <c r="M779" s="56">
        <v>1978</v>
      </c>
      <c r="N779" s="157">
        <v>22344000</v>
      </c>
      <c r="O779" s="64">
        <v>9434133</v>
      </c>
      <c r="P779" s="64">
        <v>0</v>
      </c>
      <c r="Q779" s="157">
        <f t="shared" si="114"/>
        <v>31778133</v>
      </c>
      <c r="R779" s="64">
        <v>7448000</v>
      </c>
      <c r="S779" s="64"/>
      <c r="T779" s="64"/>
      <c r="U779" s="56">
        <v>1</v>
      </c>
      <c r="V779" s="60" t="s">
        <v>1171</v>
      </c>
      <c r="W779" s="57" t="str">
        <f ca="1">IF(AB779="","En elaboración",IF(AC779="Sin iniciar","Suscrito",IF(AK779="Suspendido",AK779,IF(ISNUMBER(AN779),"Liquidado",IF(ISNUMBER(J779),"Cedido",IF(AN779="No aplica","Terminado (no se liquida)",IF(AJ779="Terminación anticipada",AJ779,IF(AND(AJ779="Terminación anticipada",I779&lt;&gt;"Otro",AN779=""),"Terminado en proceso de liquidación",IF(AND(TODAY()&gt;AH779,I779="Otro",AN779=""),"Terminado en proceso de liquidación",IF(AND(TODAY()&gt;AH779,I779="Orden de compra"),"Terminado (Orden de compra)",IF(TODAY()&gt;AH779,"Terminado (no se liquida)",IF(TODAY()&lt;=AH779,"En ejecución","En elaboración"))))))))))))</f>
        <v>Terminado (no se liquida)</v>
      </c>
      <c r="X779" s="57" t="s">
        <v>7844</v>
      </c>
      <c r="Y779" s="57" t="s">
        <v>7840</v>
      </c>
      <c r="Z779" s="57" t="s">
        <v>7841</v>
      </c>
      <c r="AA779" s="57" t="s">
        <v>6201</v>
      </c>
      <c r="AB779" s="61">
        <v>45576</v>
      </c>
      <c r="AC779" s="61">
        <v>45615</v>
      </c>
      <c r="AD779" s="61">
        <v>45657</v>
      </c>
      <c r="AE779" s="61" t="str">
        <f t="shared" si="112"/>
        <v>1 meses 13 días.</v>
      </c>
      <c r="AF779" s="61">
        <v>45710</v>
      </c>
      <c r="AG779" s="61" t="str">
        <f t="shared" si="118"/>
        <v>1 meses 22 días.</v>
      </c>
      <c r="AH779" s="61">
        <v>45710</v>
      </c>
      <c r="AI779" s="61" t="str">
        <f t="shared" si="116"/>
        <v>3 meses 4 días.</v>
      </c>
      <c r="AJ779" s="61" t="str">
        <f t="shared" si="113"/>
        <v>Término Ok</v>
      </c>
      <c r="AK779" s="57"/>
      <c r="AL779" s="57"/>
      <c r="AM779" s="56"/>
      <c r="AN779" s="61"/>
    </row>
    <row r="780" spans="1:40">
      <c r="A780" s="56">
        <v>2024</v>
      </c>
      <c r="B780" s="56" t="str">
        <f t="shared" ref="B780:B812" si="119">LEFT(E780,8)</f>
        <v>741-2024</v>
      </c>
      <c r="C780" s="56">
        <v>116470</v>
      </c>
      <c r="D780" s="56" t="s">
        <v>57</v>
      </c>
      <c r="E780" s="57" t="s">
        <v>7845</v>
      </c>
      <c r="F780" s="57" t="s">
        <v>7846</v>
      </c>
      <c r="G780" s="63" t="s">
        <v>5602</v>
      </c>
      <c r="H780" s="57" t="s">
        <v>1168</v>
      </c>
      <c r="I780" s="57" t="s">
        <v>1211</v>
      </c>
      <c r="J780" s="61"/>
      <c r="K780" s="61"/>
      <c r="L780" s="67" t="s">
        <v>7847</v>
      </c>
      <c r="M780" s="56">
        <v>1979</v>
      </c>
      <c r="N780" s="157">
        <v>8649000</v>
      </c>
      <c r="O780" s="64">
        <v>3363500</v>
      </c>
      <c r="P780" s="64">
        <v>0</v>
      </c>
      <c r="Q780" s="157">
        <f t="shared" si="114"/>
        <v>12012500</v>
      </c>
      <c r="R780" s="64">
        <v>2883000</v>
      </c>
      <c r="S780" s="64"/>
      <c r="T780" s="64"/>
      <c r="U780" s="56">
        <v>1</v>
      </c>
      <c r="V780" s="60" t="s">
        <v>1171</v>
      </c>
      <c r="W780" s="57" t="str">
        <f ca="1">IF(AB780="","En elaboración",IF(AC780="Sin iniciar","Suscrito",IF(AK780="Suspendido",AK780,IF(ISNUMBER(AN780),"Liquidado",IF(ISNUMBER(J780),"Cedido",IF(AN780="No aplica","Terminado (no se liquida)",IF(AJ780="Terminación anticipada",AJ780,IF(AND(AJ780="Terminación anticipada",I780&lt;&gt;"Otro",AN780=""),"Terminado en proceso de liquidación",IF(AND(TODAY()&gt;AH780,I780="Otro",AN780=""),"Terminado en proceso de liquidación",IF(AND(TODAY()&gt;AH780,I780="Orden de compra"),"Terminado (Orden de compra)",IF(TODAY()&gt;AH780,"Terminado (no se liquida)",IF(TODAY()&lt;=AH780,"En ejecución","En elaboración"))))))))))))</f>
        <v>Terminado (no se liquida)</v>
      </c>
      <c r="X780" s="57" t="s">
        <v>7848</v>
      </c>
      <c r="Y780" s="57" t="s">
        <v>3486</v>
      </c>
      <c r="Z780" s="77" t="s">
        <v>7849</v>
      </c>
      <c r="AA780" s="57" t="s">
        <v>6166</v>
      </c>
      <c r="AB780" s="61">
        <v>45582</v>
      </c>
      <c r="AC780" s="61">
        <v>45586</v>
      </c>
      <c r="AD780" s="61">
        <v>45657</v>
      </c>
      <c r="AE780" s="61" t="str">
        <f t="shared" si="112"/>
        <v>2 meses 11 días.</v>
      </c>
      <c r="AF780" s="61">
        <v>45711</v>
      </c>
      <c r="AG780" s="61" t="str">
        <f t="shared" si="118"/>
        <v>1 meses 23 días.</v>
      </c>
      <c r="AH780" s="61">
        <v>45711</v>
      </c>
      <c r="AI780" s="61" t="str">
        <f t="shared" si="116"/>
        <v>4 meses 3 días.</v>
      </c>
      <c r="AJ780" s="61" t="str">
        <f t="shared" si="113"/>
        <v>Término Ok</v>
      </c>
      <c r="AK780" s="57"/>
      <c r="AL780" s="57"/>
      <c r="AM780" s="56"/>
      <c r="AN780" s="61"/>
    </row>
    <row r="781" spans="1:40">
      <c r="A781" s="56">
        <v>2024</v>
      </c>
      <c r="B781" s="56" t="str">
        <f t="shared" si="119"/>
        <v>742-2024</v>
      </c>
      <c r="C781" s="56">
        <v>116372</v>
      </c>
      <c r="D781" s="56" t="s">
        <v>57</v>
      </c>
      <c r="E781" s="57" t="s">
        <v>7850</v>
      </c>
      <c r="F781" s="57" t="s">
        <v>7851</v>
      </c>
      <c r="G781" s="63" t="s">
        <v>5602</v>
      </c>
      <c r="H781" s="57" t="s">
        <v>1168</v>
      </c>
      <c r="I781" s="57" t="s">
        <v>1169</v>
      </c>
      <c r="J781" s="61"/>
      <c r="K781" s="61"/>
      <c r="L781" s="67" t="s">
        <v>7852</v>
      </c>
      <c r="M781" s="56">
        <v>1953</v>
      </c>
      <c r="N781" s="157">
        <v>16377000</v>
      </c>
      <c r="O781" s="64">
        <v>6914733</v>
      </c>
      <c r="P781" s="64">
        <v>0</v>
      </c>
      <c r="Q781" s="157">
        <f t="shared" si="114"/>
        <v>23291733</v>
      </c>
      <c r="R781" s="64">
        <v>5459000</v>
      </c>
      <c r="S781" s="64"/>
      <c r="T781" s="64"/>
      <c r="U781" s="56">
        <v>3</v>
      </c>
      <c r="V781" s="60" t="s">
        <v>1171</v>
      </c>
      <c r="W781" s="57" t="str">
        <f ca="1">IF(AB781="","En elaboración",IF(AC781="Sin iniciar","Suscrito",IF(AK781="Suspendido",AK781,IF(ISNUMBER(AN781),"Liquidado",IF(ISNUMBER(J781),"Cedido",IF(AN781="No aplica","Terminado (no se liquida)",IF(AJ781="Terminación anticipada",AJ781,IF(AND(AJ781="Terminación anticipada",I781&lt;&gt;"Otro",AN781=""),"Terminado en proceso de liquidación",IF(AND(TODAY()&gt;AH781,I781="Otro",AN781=""),"Terminado en proceso de liquidación",IF(AND(TODAY()&gt;AH781,I781="Orden de compra"),"Terminado (Orden de compra)",IF(TODAY()&gt;AH781,"Terminado (no se liquida)",IF(TODAY()&lt;=AH781,"En ejecución","En elaboración"))))))))))))</f>
        <v>Terminado (no se liquida)</v>
      </c>
      <c r="X781" s="57" t="s">
        <v>7853</v>
      </c>
      <c r="Y781" s="57" t="s">
        <v>2927</v>
      </c>
      <c r="Z781" s="77" t="s">
        <v>7854</v>
      </c>
      <c r="AA781" s="57" t="s">
        <v>5735</v>
      </c>
      <c r="AB781" s="61">
        <v>45576</v>
      </c>
      <c r="AC781" s="61">
        <v>45581</v>
      </c>
      <c r="AD781" s="61">
        <v>45657</v>
      </c>
      <c r="AE781" s="61" t="str">
        <f t="shared" si="112"/>
        <v>2 meses 16 días.</v>
      </c>
      <c r="AF781" s="61">
        <v>45711</v>
      </c>
      <c r="AG781" s="61" t="str">
        <f t="shared" si="118"/>
        <v>1 meses 23 días.</v>
      </c>
      <c r="AH781" s="61">
        <v>45711</v>
      </c>
      <c r="AI781" s="61" t="str">
        <f t="shared" si="116"/>
        <v>4 meses 8 días.</v>
      </c>
      <c r="AJ781" s="61" t="str">
        <f t="shared" si="113"/>
        <v>Término Ok</v>
      </c>
      <c r="AK781" s="57"/>
      <c r="AL781" s="57"/>
      <c r="AM781" s="56"/>
      <c r="AN781" s="61"/>
    </row>
    <row r="782" spans="1:40">
      <c r="A782" s="56">
        <v>2024</v>
      </c>
      <c r="B782" s="56" t="str">
        <f t="shared" si="119"/>
        <v>743-2024</v>
      </c>
      <c r="C782" s="56">
        <v>113667</v>
      </c>
      <c r="D782" s="56" t="s">
        <v>57</v>
      </c>
      <c r="E782" s="57" t="s">
        <v>7855</v>
      </c>
      <c r="F782" s="57" t="s">
        <v>7856</v>
      </c>
      <c r="G782" s="63" t="s">
        <v>5602</v>
      </c>
      <c r="H782" s="57" t="s">
        <v>1168</v>
      </c>
      <c r="I782" s="57" t="s">
        <v>1211</v>
      </c>
      <c r="J782" s="61"/>
      <c r="K782" s="61"/>
      <c r="L782" s="67" t="s">
        <v>7857</v>
      </c>
      <c r="M782" s="56">
        <v>2032</v>
      </c>
      <c r="N782" s="157">
        <v>8649000</v>
      </c>
      <c r="O782" s="64">
        <v>3651800</v>
      </c>
      <c r="P782" s="64">
        <v>0</v>
      </c>
      <c r="Q782" s="157">
        <f t="shared" si="114"/>
        <v>12300800</v>
      </c>
      <c r="R782" s="64">
        <v>2883000</v>
      </c>
      <c r="S782" s="64"/>
      <c r="T782" s="64"/>
      <c r="U782" s="56">
        <v>5</v>
      </c>
      <c r="V782" s="60" t="s">
        <v>1171</v>
      </c>
      <c r="W782" s="57" t="str">
        <f ca="1">IF(AB782="","En elaboración",IF(AC782="Sin iniciar","Suscrito",IF(AK782="Suspendido",AK782,IF(ISNUMBER(AN782),"Liquidado",IF(ISNUMBER(J782),"Cedido",IF(AN782="No aplica","Terminado (no se liquida)",IF(AJ782="Terminación anticipada",AJ782,IF(AND(AJ782="Terminación anticipada",I782&lt;&gt;"Otro",AN782=""),"Terminado en proceso de liquidación",IF(AND(TODAY()&gt;AH782,I782="Otro",AN782=""),"Terminado en proceso de liquidación",IF(AND(TODAY()&gt;AH782,I782="Orden de compra"),"Terminado (Orden de compra)",IF(TODAY()&gt;AH782,"Terminado (no se liquida)",IF(TODAY()&lt;=AH782,"En ejecución","En elaboración"))))))))))))</f>
        <v>Terminado (no se liquida)</v>
      </c>
      <c r="X782" s="57" t="s">
        <v>7858</v>
      </c>
      <c r="Y782" s="57" t="s">
        <v>2823</v>
      </c>
      <c r="Z782" s="77" t="s">
        <v>7859</v>
      </c>
      <c r="AA782" s="57" t="s">
        <v>5762</v>
      </c>
      <c r="AB782" s="61">
        <v>45576</v>
      </c>
      <c r="AC782" s="61">
        <v>45581</v>
      </c>
      <c r="AD782" s="61">
        <v>45657</v>
      </c>
      <c r="AE782" s="61" t="str">
        <f t="shared" si="112"/>
        <v>2 meses 16 días.</v>
      </c>
      <c r="AF782" s="61">
        <v>45711</v>
      </c>
      <c r="AG782" s="61" t="str">
        <f t="shared" si="118"/>
        <v>1 meses 23 días.</v>
      </c>
      <c r="AH782" s="61">
        <v>45711</v>
      </c>
      <c r="AI782" s="61" t="str">
        <f t="shared" si="116"/>
        <v>4 meses 8 días.</v>
      </c>
      <c r="AJ782" s="61" t="str">
        <f t="shared" si="113"/>
        <v>Término Ok</v>
      </c>
      <c r="AK782" s="57"/>
      <c r="AL782" s="57"/>
      <c r="AM782" s="56"/>
      <c r="AN782" s="61"/>
    </row>
    <row r="783" spans="1:40">
      <c r="A783" s="56">
        <v>2024</v>
      </c>
      <c r="B783" s="56" t="str">
        <f t="shared" si="119"/>
        <v>744-2024</v>
      </c>
      <c r="C783" s="56">
        <v>117406</v>
      </c>
      <c r="D783" s="56" t="s">
        <v>57</v>
      </c>
      <c r="E783" s="57" t="s">
        <v>7860</v>
      </c>
      <c r="F783" s="57" t="s">
        <v>7861</v>
      </c>
      <c r="G783" s="63" t="s">
        <v>5602</v>
      </c>
      <c r="H783" s="57" t="s">
        <v>1168</v>
      </c>
      <c r="I783" s="57" t="s">
        <v>1169</v>
      </c>
      <c r="J783" s="61"/>
      <c r="K783" s="61"/>
      <c r="L783" s="67" t="s">
        <v>7862</v>
      </c>
      <c r="M783" s="56">
        <v>1978</v>
      </c>
      <c r="N783" s="157">
        <v>22344000</v>
      </c>
      <c r="O783" s="64">
        <v>9185867</v>
      </c>
      <c r="P783" s="64">
        <v>0</v>
      </c>
      <c r="Q783" s="157">
        <f t="shared" si="114"/>
        <v>31529867</v>
      </c>
      <c r="R783" s="64">
        <v>7448000</v>
      </c>
      <c r="S783" s="64"/>
      <c r="T783" s="64"/>
      <c r="U783" s="56">
        <v>5</v>
      </c>
      <c r="V783" s="60" t="s">
        <v>1171</v>
      </c>
      <c r="W783" s="57" t="str">
        <f ca="1">IF(AB783="","En elaboración",IF(AC783="Sin iniciar","Suscrito",IF(AK783="Suspendido",AK783,IF(ISNUMBER(AN783),"Liquidado",IF(ISNUMBER(J783),"Cedido",IF(AN783="No aplica","Terminado (no se liquida)",IF(AJ783="Terminación anticipada",AJ783,IF(AND(AJ783="Terminación anticipada",I783&lt;&gt;"Otro",AN783=""),"Terminado en proceso de liquidación",IF(AND(TODAY()&gt;AH783,I783="Otro",AN783=""),"Terminado en proceso de liquidación",IF(AND(TODAY()&gt;AH783,I783="Orden de compra"),"Terminado (Orden de compra)",IF(TODAY()&gt;AH783,"Terminado (no se liquida)",IF(TODAY()&lt;=AH783,"En ejecución","En elaboración"))))))))))))</f>
        <v>Terminado (no se liquida)</v>
      </c>
      <c r="X783" s="57" t="s">
        <v>7863</v>
      </c>
      <c r="Y783" s="57" t="s">
        <v>5877</v>
      </c>
      <c r="Z783" s="57" t="s">
        <v>7864</v>
      </c>
      <c r="AA783" s="57" t="s">
        <v>5879</v>
      </c>
      <c r="AB783" s="61">
        <v>45576</v>
      </c>
      <c r="AC783" s="61">
        <v>45582</v>
      </c>
      <c r="AD783" s="61">
        <v>45657</v>
      </c>
      <c r="AE783" s="61" t="str">
        <f t="shared" ref="AE783:AE846" si="120">IF(AC783="Sin iniciar","",IF(DATEDIF(AC783,AD783+1,"y")=0,"",DATEDIF(AC783,AD783+1,"y")&amp;" años ")&amp;IF(DATEDIF(AC783,AD783+1,"ym")=0,"",DATEDIF(AC783,AD783+1,"ym")&amp;" meses ")&amp;IF(DATEDIF(AC783,AD783+1,"md")=0,"",DATEDIF(AC783,AD783+1,"md")&amp;" días."))</f>
        <v>2 meses 15 días.</v>
      </c>
      <c r="AF783" s="61">
        <v>45711</v>
      </c>
      <c r="AG783" s="61" t="str">
        <f t="shared" si="118"/>
        <v>1 meses 23 días.</v>
      </c>
      <c r="AH783" s="61">
        <v>45711</v>
      </c>
      <c r="AI783" s="61" t="str">
        <f t="shared" si="116"/>
        <v>4 meses 7 días.</v>
      </c>
      <c r="AJ783" s="61" t="str">
        <f t="shared" ref="AJ783:AJ846" si="121">IF(AC783="Sin iniciar",AC783,IF(AH783&lt;AF783,"Terminación Anticipada","Término Ok"))</f>
        <v>Término Ok</v>
      </c>
      <c r="AK783" s="57"/>
      <c r="AL783" s="57"/>
      <c r="AM783" s="56"/>
      <c r="AN783" s="61"/>
    </row>
    <row r="784" spans="1:40">
      <c r="A784" s="56">
        <v>2024</v>
      </c>
      <c r="B784" s="56" t="str">
        <f t="shared" si="119"/>
        <v>745-2024</v>
      </c>
      <c r="C784" s="56">
        <v>117292</v>
      </c>
      <c r="D784" s="56" t="s">
        <v>57</v>
      </c>
      <c r="E784" s="57" t="s">
        <v>7865</v>
      </c>
      <c r="F784" s="57" t="s">
        <v>7866</v>
      </c>
      <c r="G784" s="63" t="s">
        <v>5602</v>
      </c>
      <c r="H784" s="57" t="s">
        <v>1168</v>
      </c>
      <c r="I784" s="57" t="s">
        <v>1169</v>
      </c>
      <c r="J784" s="61"/>
      <c r="K784" s="61"/>
      <c r="L784" s="67" t="s">
        <v>7867</v>
      </c>
      <c r="M784" s="56">
        <v>1978</v>
      </c>
      <c r="N784" s="157">
        <v>16404000</v>
      </c>
      <c r="O784" s="64">
        <v>5832533</v>
      </c>
      <c r="P784" s="64">
        <v>0</v>
      </c>
      <c r="Q784" s="157">
        <f t="shared" si="114"/>
        <v>22236533</v>
      </c>
      <c r="R784" s="64">
        <v>5468000</v>
      </c>
      <c r="S784" s="64"/>
      <c r="T784" s="64"/>
      <c r="U784" s="56">
        <v>4</v>
      </c>
      <c r="V784" s="60" t="s">
        <v>1171</v>
      </c>
      <c r="W784" s="57" t="str">
        <f ca="1">IF(AB784="","En elaboración",IF(AC784="Sin iniciar","Suscrito",IF(AK784="Suspendido",AK784,IF(ISNUMBER(AN784),"Liquidado",IF(ISNUMBER(J784),"Cedido",IF(AN784="No aplica","Terminado (no se liquida)",IF(AJ784="Terminación anticipada",AJ784,IF(AND(AJ784="Terminación anticipada",I784&lt;&gt;"Otro",AN784=""),"Terminado en proceso de liquidación",IF(AND(TODAY()&gt;AH784,I784="Otro",AN784=""),"Terminado en proceso de liquidación",IF(AND(TODAY()&gt;AH784,I784="Orden de compra"),"Terminado (Orden de compra)",IF(TODAY()&gt;AH784,"Terminado (no se liquida)",IF(TODAY()&lt;=AH784,"En ejecución","En elaboración"))))))))))))</f>
        <v>Terminado (no se liquida)</v>
      </c>
      <c r="X784" s="57" t="s">
        <v>7868</v>
      </c>
      <c r="Y784" s="57" t="s">
        <v>7641</v>
      </c>
      <c r="Z784" s="57" t="s">
        <v>7869</v>
      </c>
      <c r="AA784" s="57" t="s">
        <v>5684</v>
      </c>
      <c r="AB784" s="61">
        <v>45576</v>
      </c>
      <c r="AC784" s="61">
        <v>45593</v>
      </c>
      <c r="AD784" s="61">
        <v>45657</v>
      </c>
      <c r="AE784" s="61" t="str">
        <f t="shared" si="120"/>
        <v>2 meses 4 días.</v>
      </c>
      <c r="AF784" s="61">
        <v>45717</v>
      </c>
      <c r="AG784" s="61" t="str">
        <f t="shared" si="118"/>
        <v>2 meses -2 días.</v>
      </c>
      <c r="AH784" s="61">
        <v>45717</v>
      </c>
      <c r="AI784" s="61" t="str">
        <f t="shared" si="116"/>
        <v>4 meses 2 días.</v>
      </c>
      <c r="AJ784" s="61" t="str">
        <f t="shared" si="121"/>
        <v>Término Ok</v>
      </c>
      <c r="AK784" s="57"/>
      <c r="AL784" s="57"/>
      <c r="AM784" s="56"/>
      <c r="AN784" s="61"/>
    </row>
    <row r="785" spans="1:40">
      <c r="A785" s="56">
        <v>2024</v>
      </c>
      <c r="B785" s="56" t="str">
        <f t="shared" si="119"/>
        <v>746-2024</v>
      </c>
      <c r="C785" s="56">
        <v>117392</v>
      </c>
      <c r="D785" s="56" t="s">
        <v>57</v>
      </c>
      <c r="E785" s="57" t="s">
        <v>7870</v>
      </c>
      <c r="F785" s="57" t="s">
        <v>7871</v>
      </c>
      <c r="G785" s="63" t="s">
        <v>5602</v>
      </c>
      <c r="H785" s="57" t="s">
        <v>1168</v>
      </c>
      <c r="I785" s="57" t="s">
        <v>1169</v>
      </c>
      <c r="J785" s="61"/>
      <c r="K785" s="61"/>
      <c r="L785" s="67" t="s">
        <v>7872</v>
      </c>
      <c r="M785" s="56">
        <v>1979</v>
      </c>
      <c r="N785" s="157">
        <v>16377000</v>
      </c>
      <c r="O785" s="64">
        <v>6914733</v>
      </c>
      <c r="P785" s="64">
        <v>0</v>
      </c>
      <c r="Q785" s="157">
        <f t="shared" si="114"/>
        <v>23291733</v>
      </c>
      <c r="R785" s="64">
        <v>5459000</v>
      </c>
      <c r="S785" s="64"/>
      <c r="T785" s="64"/>
      <c r="U785" s="56">
        <v>5</v>
      </c>
      <c r="V785" s="60" t="s">
        <v>1171</v>
      </c>
      <c r="W785" s="57" t="str">
        <f ca="1">IF(AB785="","En elaboración",IF(AC785="Sin iniciar","Suscrito",IF(AK785="Suspendido",AK785,IF(ISNUMBER(AN785),"Liquidado",IF(ISNUMBER(J785),"Cedido",IF(AN785="No aplica","Terminado (no se liquida)",IF(AJ785="Terminación anticipada",AJ785,IF(AND(AJ785="Terminación anticipada",I785&lt;&gt;"Otro",AN785=""),"Terminado en proceso de liquidación",IF(AND(TODAY()&gt;AH785,I785="Otro",AN785=""),"Terminado en proceso de liquidación",IF(AND(TODAY()&gt;AH785,I785="Orden de compra"),"Terminado (Orden de compra)",IF(TODAY()&gt;AH785,"Terminado (no se liquida)",IF(TODAY()&lt;=AH785,"En ejecución","En elaboración"))))))))))))</f>
        <v>Terminado (no se liquida)</v>
      </c>
      <c r="X785" s="57" t="s">
        <v>7873</v>
      </c>
      <c r="Y785" s="57" t="s">
        <v>7874</v>
      </c>
      <c r="Z785" s="57" t="s">
        <v>7875</v>
      </c>
      <c r="AA785" s="57" t="s">
        <v>5666</v>
      </c>
      <c r="AB785" s="61">
        <v>45576</v>
      </c>
      <c r="AC785" s="61">
        <v>45581</v>
      </c>
      <c r="AD785" s="61">
        <v>45657</v>
      </c>
      <c r="AE785" s="61" t="str">
        <f t="shared" si="120"/>
        <v>2 meses 16 días.</v>
      </c>
      <c r="AF785" s="61">
        <v>45711</v>
      </c>
      <c r="AG785" s="61" t="str">
        <f t="shared" si="118"/>
        <v>1 meses 23 días.</v>
      </c>
      <c r="AH785" s="61">
        <v>45711</v>
      </c>
      <c r="AI785" s="61" t="str">
        <f t="shared" si="116"/>
        <v>4 meses 8 días.</v>
      </c>
      <c r="AJ785" s="61" t="str">
        <f t="shared" si="121"/>
        <v>Término Ok</v>
      </c>
      <c r="AK785" s="57"/>
      <c r="AL785" s="57"/>
      <c r="AM785" s="56"/>
      <c r="AN785" s="61"/>
    </row>
    <row r="786" spans="1:40">
      <c r="A786" s="56">
        <v>2024</v>
      </c>
      <c r="B786" s="56" t="str">
        <f t="shared" si="119"/>
        <v>747-2024</v>
      </c>
      <c r="C786" s="56">
        <v>117392</v>
      </c>
      <c r="D786" s="56" t="s">
        <v>57</v>
      </c>
      <c r="E786" s="57" t="s">
        <v>7876</v>
      </c>
      <c r="F786" s="57" t="s">
        <v>7877</v>
      </c>
      <c r="G786" s="63" t="s">
        <v>5602</v>
      </c>
      <c r="H786" s="57" t="s">
        <v>1168</v>
      </c>
      <c r="I786" s="57" t="s">
        <v>1169</v>
      </c>
      <c r="J786" s="61"/>
      <c r="K786" s="61"/>
      <c r="L786" s="67" t="s">
        <v>7878</v>
      </c>
      <c r="M786" s="56">
        <v>1979</v>
      </c>
      <c r="N786" s="157">
        <v>16377000</v>
      </c>
      <c r="O786" s="64">
        <v>6914733</v>
      </c>
      <c r="P786" s="64">
        <v>0</v>
      </c>
      <c r="Q786" s="157">
        <f t="shared" si="114"/>
        <v>23291733</v>
      </c>
      <c r="R786" s="64">
        <v>5459000</v>
      </c>
      <c r="S786" s="64"/>
      <c r="T786" s="64"/>
      <c r="U786" s="56">
        <v>5</v>
      </c>
      <c r="V786" s="60" t="s">
        <v>1171</v>
      </c>
      <c r="W786" s="57" t="str">
        <f ca="1">IF(AB786="","En elaboración",IF(AC786="Sin iniciar","Suscrito",IF(AK786="Suspendido",AK786,IF(ISNUMBER(AN786),"Liquidado",IF(ISNUMBER(J786),"Cedido",IF(AN786="No aplica","Terminado (no se liquida)",IF(AJ786="Terminación anticipada",AJ786,IF(AND(AJ786="Terminación anticipada",I786&lt;&gt;"Otro",AN786=""),"Terminado en proceso de liquidación",IF(AND(TODAY()&gt;AH786,I786="Otro",AN786=""),"Terminado en proceso de liquidación",IF(AND(TODAY()&gt;AH786,I786="Orden de compra"),"Terminado (Orden de compra)",IF(TODAY()&gt;AH786,"Terminado (no se liquida)",IF(TODAY()&lt;=AH786,"En ejecución","En elaboración"))))))))))))</f>
        <v>Terminado (no se liquida)</v>
      </c>
      <c r="X786" s="57" t="s">
        <v>7879</v>
      </c>
      <c r="Y786" s="57" t="s">
        <v>3940</v>
      </c>
      <c r="Z786" s="57" t="s">
        <v>7880</v>
      </c>
      <c r="AA786" s="57" t="s">
        <v>5666</v>
      </c>
      <c r="AB786" s="61">
        <v>45576</v>
      </c>
      <c r="AC786" s="61">
        <v>45581</v>
      </c>
      <c r="AD786" s="61">
        <v>45657</v>
      </c>
      <c r="AE786" s="61" t="str">
        <f t="shared" si="120"/>
        <v>2 meses 16 días.</v>
      </c>
      <c r="AF786" s="61">
        <v>45710</v>
      </c>
      <c r="AG786" s="61" t="str">
        <f t="shared" si="118"/>
        <v>1 meses 22 días.</v>
      </c>
      <c r="AH786" s="61">
        <v>45710</v>
      </c>
      <c r="AI786" s="61" t="str">
        <f t="shared" si="116"/>
        <v>4 meses 7 días.</v>
      </c>
      <c r="AJ786" s="61" t="str">
        <f t="shared" si="121"/>
        <v>Término Ok</v>
      </c>
      <c r="AK786" s="57"/>
      <c r="AL786" s="57"/>
      <c r="AM786" s="56"/>
      <c r="AN786" s="61"/>
    </row>
    <row r="787" spans="1:40">
      <c r="A787" s="56">
        <v>2024</v>
      </c>
      <c r="B787" s="56" t="str">
        <f t="shared" si="119"/>
        <v>748-2024</v>
      </c>
      <c r="C787" s="56">
        <v>117410</v>
      </c>
      <c r="D787" s="56" t="s">
        <v>57</v>
      </c>
      <c r="E787" s="57" t="s">
        <v>7881</v>
      </c>
      <c r="F787" s="57" t="s">
        <v>7882</v>
      </c>
      <c r="G787" s="63" t="s">
        <v>5602</v>
      </c>
      <c r="H787" s="57" t="s">
        <v>1168</v>
      </c>
      <c r="I787" s="57" t="s">
        <v>1169</v>
      </c>
      <c r="J787" s="61"/>
      <c r="K787" s="61"/>
      <c r="L787" s="67" t="s">
        <v>7883</v>
      </c>
      <c r="M787" s="56">
        <v>1978</v>
      </c>
      <c r="N787" s="157">
        <v>22344000</v>
      </c>
      <c r="O787" s="64">
        <v>9434133</v>
      </c>
      <c r="P787" s="64">
        <v>0</v>
      </c>
      <c r="Q787" s="157">
        <f t="shared" si="114"/>
        <v>31778133</v>
      </c>
      <c r="R787" s="64">
        <v>7448000</v>
      </c>
      <c r="S787" s="64"/>
      <c r="T787" s="64"/>
      <c r="U787" s="56">
        <v>1</v>
      </c>
      <c r="V787" s="60" t="s">
        <v>1171</v>
      </c>
      <c r="W787" s="57" t="str">
        <f ca="1">IF(AB787="","En elaboración",IF(AC787="Sin iniciar","Suscrito",IF(AK787="Suspendido",AK787,IF(ISNUMBER(AN787),"Liquidado",IF(ISNUMBER(J787),"Cedido",IF(AN787="No aplica","Terminado (no se liquida)",IF(AJ787="Terminación anticipada",AJ787,IF(AND(AJ787="Terminación anticipada",I787&lt;&gt;"Otro",AN787=""),"Terminado en proceso de liquidación",IF(AND(TODAY()&gt;AH787,I787="Otro",AN787=""),"Terminado en proceso de liquidación",IF(AND(TODAY()&gt;AH787,I787="Orden de compra"),"Terminado (Orden de compra)",IF(TODAY()&gt;AH787,"Terminado (no se liquida)",IF(TODAY()&lt;=AH787,"En ejecución","En elaboración"))))))))))))</f>
        <v>Terminado (no se liquida)</v>
      </c>
      <c r="X787" s="57" t="s">
        <v>7884</v>
      </c>
      <c r="Y787" s="57" t="s">
        <v>3759</v>
      </c>
      <c r="Z787" s="57" t="s">
        <v>7885</v>
      </c>
      <c r="AA787" s="57" t="s">
        <v>5704</v>
      </c>
      <c r="AB787" s="61">
        <v>45576</v>
      </c>
      <c r="AC787" s="61">
        <v>45580</v>
      </c>
      <c r="AD787" s="61">
        <v>45657</v>
      </c>
      <c r="AE787" s="61" t="str">
        <f t="shared" si="120"/>
        <v>2 meses 17 días.</v>
      </c>
      <c r="AF787" s="61">
        <v>45710</v>
      </c>
      <c r="AG787" s="61" t="str">
        <f t="shared" si="118"/>
        <v>1 meses 22 días.</v>
      </c>
      <c r="AH787" s="61">
        <v>45710</v>
      </c>
      <c r="AI787" s="61" t="str">
        <f t="shared" si="116"/>
        <v>4 meses 8 días.</v>
      </c>
      <c r="AJ787" s="61" t="str">
        <f t="shared" si="121"/>
        <v>Término Ok</v>
      </c>
      <c r="AK787" s="57"/>
      <c r="AL787" s="57"/>
      <c r="AM787" s="56"/>
      <c r="AN787" s="61"/>
    </row>
    <row r="788" spans="1:40">
      <c r="A788" s="56">
        <v>2024</v>
      </c>
      <c r="B788" s="56" t="str">
        <f t="shared" si="119"/>
        <v>749-2024</v>
      </c>
      <c r="C788" s="56">
        <v>116221</v>
      </c>
      <c r="D788" s="56" t="s">
        <v>57</v>
      </c>
      <c r="E788" s="57" t="s">
        <v>7886</v>
      </c>
      <c r="F788" s="57" t="s">
        <v>7887</v>
      </c>
      <c r="G788" s="63" t="s">
        <v>5602</v>
      </c>
      <c r="H788" s="57" t="s">
        <v>1168</v>
      </c>
      <c r="I788" s="57" t="s">
        <v>1169</v>
      </c>
      <c r="J788" s="61"/>
      <c r="K788" s="61"/>
      <c r="L788" s="67" t="s">
        <v>3412</v>
      </c>
      <c r="M788" s="56">
        <v>1978</v>
      </c>
      <c r="N788" s="157">
        <v>22344000</v>
      </c>
      <c r="O788" s="64">
        <v>9185866</v>
      </c>
      <c r="P788" s="64">
        <v>0</v>
      </c>
      <c r="Q788" s="157">
        <f t="shared" si="114"/>
        <v>31529866</v>
      </c>
      <c r="R788" s="64">
        <v>7448000</v>
      </c>
      <c r="S788" s="64"/>
      <c r="T788" s="64"/>
      <c r="U788" s="56">
        <v>5</v>
      </c>
      <c r="V788" s="60" t="s">
        <v>1171</v>
      </c>
      <c r="W788" s="57" t="str">
        <f ca="1">IF(AB788="","En elaboración",IF(AC788="Sin iniciar","Suscrito",IF(AK788="Suspendido",AK788,IF(ISNUMBER(AN788),"Liquidado",IF(ISNUMBER(J788),"Cedido",IF(AN788="No aplica","Terminado (no se liquida)",IF(AJ788="Terminación anticipada",AJ788,IF(AND(AJ788="Terminación anticipada",I788&lt;&gt;"Otro",AN788=""),"Terminado en proceso de liquidación",IF(AND(TODAY()&gt;AH788,I788="Otro",AN788=""),"Terminado en proceso de liquidación",IF(AND(TODAY()&gt;AH788,I788="Orden de compra"),"Terminado (Orden de compra)",IF(TODAY()&gt;AH788,"Terminado (no se liquida)",IF(TODAY()&lt;=AH788,"En ejecución","En elaboración"))))))))))))</f>
        <v>Terminado (no se liquida)</v>
      </c>
      <c r="X788" s="57" t="s">
        <v>7888</v>
      </c>
      <c r="Y788" s="57" t="s">
        <v>7889</v>
      </c>
      <c r="Z788" s="77" t="s">
        <v>7890</v>
      </c>
      <c r="AA788" s="57" t="s">
        <v>5659</v>
      </c>
      <c r="AB788" s="61">
        <v>45581</v>
      </c>
      <c r="AC788" s="61">
        <v>45583</v>
      </c>
      <c r="AD788" s="61">
        <v>45657</v>
      </c>
      <c r="AE788" s="61" t="str">
        <f t="shared" si="120"/>
        <v>2 meses 14 días.</v>
      </c>
      <c r="AF788" s="61">
        <v>45724</v>
      </c>
      <c r="AG788" s="61" t="str">
        <f t="shared" si="118"/>
        <v>2 meses 5 días.</v>
      </c>
      <c r="AH788" s="61">
        <v>45724</v>
      </c>
      <c r="AI788" s="61" t="str">
        <f t="shared" si="116"/>
        <v>4 meses 19 días.</v>
      </c>
      <c r="AJ788" s="61" t="str">
        <f t="shared" si="121"/>
        <v>Término Ok</v>
      </c>
      <c r="AK788" s="57"/>
      <c r="AL788" s="57"/>
      <c r="AM788" s="56"/>
      <c r="AN788" s="61"/>
    </row>
    <row r="789" spans="1:40">
      <c r="A789" s="56">
        <v>2024</v>
      </c>
      <c r="B789" s="56" t="str">
        <f t="shared" si="119"/>
        <v>750-2024</v>
      </c>
      <c r="C789" s="56">
        <v>116438</v>
      </c>
      <c r="D789" s="56" t="s">
        <v>57</v>
      </c>
      <c r="E789" s="57" t="s">
        <v>7891</v>
      </c>
      <c r="F789" s="57" t="s">
        <v>7892</v>
      </c>
      <c r="G789" s="63" t="s">
        <v>5602</v>
      </c>
      <c r="H789" s="57" t="s">
        <v>1168</v>
      </c>
      <c r="I789" s="57" t="s">
        <v>1169</v>
      </c>
      <c r="J789" s="61"/>
      <c r="K789" s="61"/>
      <c r="L789" s="67" t="s">
        <v>4632</v>
      </c>
      <c r="M789" s="56">
        <v>1979</v>
      </c>
      <c r="N789" s="157">
        <v>16377000</v>
      </c>
      <c r="O789" s="64">
        <v>6732767</v>
      </c>
      <c r="P789" s="64">
        <v>0</v>
      </c>
      <c r="Q789" s="157">
        <f t="shared" si="114"/>
        <v>23109767</v>
      </c>
      <c r="R789" s="64">
        <v>5459000</v>
      </c>
      <c r="S789" s="64"/>
      <c r="T789" s="64"/>
      <c r="U789" s="56">
        <v>1</v>
      </c>
      <c r="V789" s="60" t="s">
        <v>1171</v>
      </c>
      <c r="W789" s="57" t="str">
        <f ca="1">IF(AB789="","En elaboración",IF(AC789="Sin iniciar","Suscrito",IF(AK789="Suspendido",AK789,IF(ISNUMBER(AN789),"Liquidado",IF(ISNUMBER(J789),"Cedido",IF(AN789="No aplica","Terminado (no se liquida)",IF(AJ789="Terminación anticipada",AJ789,IF(AND(AJ789="Terminación anticipada",I789&lt;&gt;"Otro",AN789=""),"Terminado en proceso de liquidación",IF(AND(TODAY()&gt;AH789,I789="Otro",AN789=""),"Terminado en proceso de liquidación",IF(AND(TODAY()&gt;AH789,I789="Orden de compra"),"Terminado (Orden de compra)",IF(TODAY()&gt;AH789,"Terminado (no se liquida)",IF(TODAY()&lt;=AH789,"En ejecución","En elaboración"))))))))))))</f>
        <v>Terminado (no se liquida)</v>
      </c>
      <c r="X789" s="57" t="s">
        <v>7893</v>
      </c>
      <c r="Y789" s="57" t="s">
        <v>7894</v>
      </c>
      <c r="Z789" s="57" t="s">
        <v>7895</v>
      </c>
      <c r="AA789" s="57" t="s">
        <v>5666</v>
      </c>
      <c r="AB789" s="61">
        <v>45581</v>
      </c>
      <c r="AC789" s="61">
        <v>45582</v>
      </c>
      <c r="AD789" s="61">
        <v>45657</v>
      </c>
      <c r="AE789" s="61" t="str">
        <f t="shared" si="120"/>
        <v>2 meses 15 días.</v>
      </c>
      <c r="AF789" s="61">
        <v>45711</v>
      </c>
      <c r="AG789" s="61" t="str">
        <f t="shared" si="118"/>
        <v>1 meses 23 días.</v>
      </c>
      <c r="AH789" s="61">
        <v>45711</v>
      </c>
      <c r="AI789" s="61" t="str">
        <f t="shared" si="116"/>
        <v>4 meses 7 días.</v>
      </c>
      <c r="AJ789" s="61" t="str">
        <f t="shared" si="121"/>
        <v>Término Ok</v>
      </c>
      <c r="AK789" s="57"/>
      <c r="AL789" s="57"/>
      <c r="AM789" s="56"/>
      <c r="AN789" s="61"/>
    </row>
    <row r="790" spans="1:40">
      <c r="A790" s="56">
        <v>2024</v>
      </c>
      <c r="B790" s="56" t="str">
        <f t="shared" si="119"/>
        <v>751-2024</v>
      </c>
      <c r="C790" s="56">
        <v>116212</v>
      </c>
      <c r="D790" s="56" t="s">
        <v>57</v>
      </c>
      <c r="E790" s="57" t="s">
        <v>7896</v>
      </c>
      <c r="F790" s="57" t="s">
        <v>7897</v>
      </c>
      <c r="G790" s="63" t="s">
        <v>5602</v>
      </c>
      <c r="H790" s="57" t="s">
        <v>1168</v>
      </c>
      <c r="I790" s="57" t="s">
        <v>1211</v>
      </c>
      <c r="J790" s="61"/>
      <c r="K790" s="61"/>
      <c r="L790" s="67" t="s">
        <v>7898</v>
      </c>
      <c r="M790" s="56">
        <v>1978</v>
      </c>
      <c r="N790" s="157">
        <v>8649000</v>
      </c>
      <c r="O790" s="64">
        <v>3651800</v>
      </c>
      <c r="P790" s="64">
        <v>0</v>
      </c>
      <c r="Q790" s="157">
        <f t="shared" si="114"/>
        <v>12300800</v>
      </c>
      <c r="R790" s="64">
        <v>2883000</v>
      </c>
      <c r="S790" s="64"/>
      <c r="T790" s="64"/>
      <c r="U790" s="56">
        <v>1</v>
      </c>
      <c r="V790" s="60" t="s">
        <v>1171</v>
      </c>
      <c r="W790" s="57" t="str">
        <f ca="1">IF(AB790="","En elaboración",IF(AC790="Sin iniciar","Suscrito",IF(AK790="Suspendido",AK790,IF(ISNUMBER(AN790),"Liquidado",IF(ISNUMBER(J790),"Cedido",IF(AN790="No aplica","Terminado (no se liquida)",IF(AJ790="Terminación anticipada",AJ790,IF(AND(AJ790="Terminación anticipada",I790&lt;&gt;"Otro",AN790=""),"Terminado en proceso de liquidación",IF(AND(TODAY()&gt;AH790,I790="Otro",AN790=""),"Terminado en proceso de liquidación",IF(AND(TODAY()&gt;AH790,I790="Orden de compra"),"Terminado (Orden de compra)",IF(TODAY()&gt;AH790,"Terminado (no se liquida)",IF(TODAY()&lt;=AH790,"En ejecución","En elaboración"))))))))))))</f>
        <v>Terminado (no se liquida)</v>
      </c>
      <c r="X790" s="57" t="s">
        <v>7899</v>
      </c>
      <c r="Y790" s="57" t="s">
        <v>5263</v>
      </c>
      <c r="Z790" s="77" t="s">
        <v>7900</v>
      </c>
      <c r="AA790" s="57" t="s">
        <v>6201</v>
      </c>
      <c r="AB790" s="61">
        <v>45576</v>
      </c>
      <c r="AC790" s="61">
        <v>45581</v>
      </c>
      <c r="AD790" s="61">
        <v>45657</v>
      </c>
      <c r="AE790" s="61" t="str">
        <f t="shared" si="120"/>
        <v>2 meses 16 días.</v>
      </c>
      <c r="AF790" s="61">
        <v>45711</v>
      </c>
      <c r="AG790" s="61" t="str">
        <f t="shared" si="118"/>
        <v>1 meses 23 días.</v>
      </c>
      <c r="AH790" s="61">
        <v>45711</v>
      </c>
      <c r="AI790" s="61" t="str">
        <f t="shared" si="116"/>
        <v>4 meses 8 días.</v>
      </c>
      <c r="AJ790" s="61" t="str">
        <f t="shared" si="121"/>
        <v>Término Ok</v>
      </c>
      <c r="AK790" s="57"/>
      <c r="AL790" s="57"/>
      <c r="AM790" s="56"/>
      <c r="AN790" s="61"/>
    </row>
    <row r="791" spans="1:40">
      <c r="A791" s="56">
        <v>2024</v>
      </c>
      <c r="B791" s="56" t="str">
        <f t="shared" si="119"/>
        <v>752-2024</v>
      </c>
      <c r="C791" s="56">
        <v>117292</v>
      </c>
      <c r="D791" s="56" t="s">
        <v>57</v>
      </c>
      <c r="E791" s="57" t="s">
        <v>7901</v>
      </c>
      <c r="F791" s="57" t="s">
        <v>7902</v>
      </c>
      <c r="G791" s="63" t="s">
        <v>5602</v>
      </c>
      <c r="H791" s="57" t="s">
        <v>1168</v>
      </c>
      <c r="I791" s="57" t="s">
        <v>1169</v>
      </c>
      <c r="J791" s="61"/>
      <c r="K791" s="61"/>
      <c r="L791" s="67" t="s">
        <v>7903</v>
      </c>
      <c r="M791" s="56">
        <v>1978</v>
      </c>
      <c r="N791" s="157">
        <v>16404000</v>
      </c>
      <c r="O791" s="64">
        <v>6926133</v>
      </c>
      <c r="P791" s="64">
        <v>0</v>
      </c>
      <c r="Q791" s="157">
        <f t="shared" si="114"/>
        <v>23330133</v>
      </c>
      <c r="R791" s="64">
        <v>5468000</v>
      </c>
      <c r="S791" s="64"/>
      <c r="T791" s="64"/>
      <c r="U791" s="56">
        <v>4</v>
      </c>
      <c r="V791" s="60" t="s">
        <v>1171</v>
      </c>
      <c r="W791" s="57" t="str">
        <f ca="1">IF(AB791="","En elaboración",IF(AC791="Sin iniciar","Suscrito",IF(AK791="Suspendido",AK791,IF(ISNUMBER(AN791),"Liquidado",IF(ISNUMBER(J791),"Cedido",IF(AN791="No aplica","Terminado (no se liquida)",IF(AJ791="Terminación anticipada",AJ791,IF(AND(AJ791="Terminación anticipada",I791&lt;&gt;"Otro",AN791=""),"Terminado en proceso de liquidación",IF(AND(TODAY()&gt;AH791,I791="Otro",AN791=""),"Terminado en proceso de liquidación",IF(AND(TODAY()&gt;AH791,I791="Orden de compra"),"Terminado (Orden de compra)",IF(TODAY()&gt;AH791,"Terminado (no se liquida)",IF(TODAY()&lt;=AH791,"En ejecución","En elaboración"))))))))))))</f>
        <v>Terminado (no se liquida)</v>
      </c>
      <c r="X791" s="57" t="s">
        <v>7904</v>
      </c>
      <c r="Y791" s="57" t="s">
        <v>7620</v>
      </c>
      <c r="Z791" s="77" t="s">
        <v>7905</v>
      </c>
      <c r="AA791" s="57" t="s">
        <v>5684</v>
      </c>
      <c r="AB791" s="61">
        <v>45576</v>
      </c>
      <c r="AC791" s="61">
        <v>45581</v>
      </c>
      <c r="AD791" s="61">
        <v>45657</v>
      </c>
      <c r="AE791" s="61" t="str">
        <f t="shared" si="120"/>
        <v>2 meses 16 días.</v>
      </c>
      <c r="AF791" s="61">
        <v>45711</v>
      </c>
      <c r="AG791" s="61" t="str">
        <f t="shared" si="118"/>
        <v>1 meses 23 días.</v>
      </c>
      <c r="AH791" s="61">
        <v>45711</v>
      </c>
      <c r="AI791" s="61" t="str">
        <f t="shared" si="116"/>
        <v>4 meses 8 días.</v>
      </c>
      <c r="AJ791" s="61" t="str">
        <f t="shared" si="121"/>
        <v>Término Ok</v>
      </c>
      <c r="AK791" s="57"/>
      <c r="AL791" s="57"/>
      <c r="AM791" s="56"/>
      <c r="AN791" s="61"/>
    </row>
    <row r="792" spans="1:40">
      <c r="A792" s="56">
        <v>2024</v>
      </c>
      <c r="B792" s="56" t="str">
        <f t="shared" si="119"/>
        <v>753-2024</v>
      </c>
      <c r="C792" s="56">
        <v>117392</v>
      </c>
      <c r="D792" s="56" t="s">
        <v>57</v>
      </c>
      <c r="E792" s="57" t="s">
        <v>7906</v>
      </c>
      <c r="F792" s="57" t="s">
        <v>7907</v>
      </c>
      <c r="G792" s="63" t="s">
        <v>5602</v>
      </c>
      <c r="H792" s="57" t="s">
        <v>1168</v>
      </c>
      <c r="I792" s="57" t="s">
        <v>1169</v>
      </c>
      <c r="J792" s="61"/>
      <c r="K792" s="61"/>
      <c r="L792" s="67" t="s">
        <v>7908</v>
      </c>
      <c r="M792" s="56">
        <v>1979</v>
      </c>
      <c r="N792" s="157">
        <v>16377000</v>
      </c>
      <c r="O792" s="64">
        <v>6732768</v>
      </c>
      <c r="P792" s="64">
        <v>0</v>
      </c>
      <c r="Q792" s="157">
        <f t="shared" si="114"/>
        <v>23109768</v>
      </c>
      <c r="R792" s="64">
        <v>5459000</v>
      </c>
      <c r="S792" s="64"/>
      <c r="T792" s="64"/>
      <c r="U792" s="56">
        <v>5</v>
      </c>
      <c r="V792" s="60" t="s">
        <v>1171</v>
      </c>
      <c r="W792" s="57" t="str">
        <f ca="1">IF(AB792="","En elaboración",IF(AC792="Sin iniciar","Suscrito",IF(AK792="Suspendido",AK792,IF(ISNUMBER(AN792),"Liquidado",IF(ISNUMBER(J792),"Cedido",IF(AN792="No aplica","Terminado (no se liquida)",IF(AJ792="Terminación anticipada",AJ792,IF(AND(AJ792="Terminación anticipada",I792&lt;&gt;"Otro",AN792=""),"Terminado en proceso de liquidación",IF(AND(TODAY()&gt;AH792,I792="Otro",AN792=""),"Terminado en proceso de liquidación",IF(AND(TODAY()&gt;AH792,I792="Orden de compra"),"Terminado (Orden de compra)",IF(TODAY()&gt;AH792,"Terminado (no se liquida)",IF(TODAY()&lt;=AH792,"En ejecución","En elaboración"))))))))))))</f>
        <v>Terminado (no se liquida)</v>
      </c>
      <c r="X792" s="57" t="s">
        <v>7909</v>
      </c>
      <c r="Y792" s="57" t="s">
        <v>5268</v>
      </c>
      <c r="Z792" s="77" t="s">
        <v>7910</v>
      </c>
      <c r="AA792" s="57" t="s">
        <v>6166</v>
      </c>
      <c r="AB792" s="61">
        <v>45576</v>
      </c>
      <c r="AC792" s="61">
        <v>45582</v>
      </c>
      <c r="AD792" s="61">
        <v>45657</v>
      </c>
      <c r="AE792" s="61" t="str">
        <f t="shared" si="120"/>
        <v>2 meses 15 días.</v>
      </c>
      <c r="AF792" s="61">
        <v>45695</v>
      </c>
      <c r="AG792" s="61" t="str">
        <f t="shared" si="118"/>
        <v>1 meses 7 días.</v>
      </c>
      <c r="AH792" s="61">
        <v>45695</v>
      </c>
      <c r="AI792" s="61" t="str">
        <f t="shared" si="116"/>
        <v>3 meses 22 días.</v>
      </c>
      <c r="AJ792" s="61" t="str">
        <f t="shared" si="121"/>
        <v>Término Ok</v>
      </c>
      <c r="AK792" s="57"/>
      <c r="AL792" s="57"/>
      <c r="AM792" s="56"/>
      <c r="AN792" s="61"/>
    </row>
    <row r="793" spans="1:40">
      <c r="A793" s="56">
        <v>2024</v>
      </c>
      <c r="B793" s="56" t="str">
        <f t="shared" si="119"/>
        <v>754-2024</v>
      </c>
      <c r="C793" s="56">
        <v>117413</v>
      </c>
      <c r="D793" s="56" t="s">
        <v>57</v>
      </c>
      <c r="E793" s="57" t="s">
        <v>7911</v>
      </c>
      <c r="F793" s="57" t="s">
        <v>7912</v>
      </c>
      <c r="G793" s="63" t="s">
        <v>5602</v>
      </c>
      <c r="H793" s="57" t="s">
        <v>1168</v>
      </c>
      <c r="I793" s="57" t="s">
        <v>1169</v>
      </c>
      <c r="J793" s="61"/>
      <c r="K793" s="61"/>
      <c r="L793" s="67" t="s">
        <v>7913</v>
      </c>
      <c r="M793" s="56">
        <v>1978</v>
      </c>
      <c r="N793" s="157">
        <v>16377000</v>
      </c>
      <c r="O793" s="64">
        <v>6368833</v>
      </c>
      <c r="P793" s="64">
        <v>0</v>
      </c>
      <c r="Q793" s="157">
        <f t="shared" si="114"/>
        <v>22745833</v>
      </c>
      <c r="R793" s="64">
        <v>5459000</v>
      </c>
      <c r="S793" s="64"/>
      <c r="T793" s="64"/>
      <c r="U793" s="56">
        <v>1</v>
      </c>
      <c r="V793" s="60" t="s">
        <v>1171</v>
      </c>
      <c r="W793" s="57" t="str">
        <f ca="1">IF(AB793="","En elaboración",IF(AC793="Sin iniciar","Suscrito",IF(AK793="Suspendido",AK793,IF(ISNUMBER(AN793),"Liquidado",IF(ISNUMBER(J793),"Cedido",IF(AN793="No aplica","Terminado (no se liquida)",IF(AJ793="Terminación anticipada",AJ793,IF(AND(AJ793="Terminación anticipada",I793&lt;&gt;"Otro",AN793=""),"Terminado en proceso de liquidación",IF(AND(TODAY()&gt;AH793,I793="Otro",AN793=""),"Terminado en proceso de liquidación",IF(AND(TODAY()&gt;AH793,I793="Orden de compra"),"Terminado (Orden de compra)",IF(TODAY()&gt;AH793,"Terminado (no se liquida)",IF(TODAY()&lt;=AH793,"En ejecución","En elaboración"))))))))))))</f>
        <v>Terminado (no se liquida)</v>
      </c>
      <c r="X793" s="57" t="s">
        <v>7914</v>
      </c>
      <c r="Y793" s="57" t="s">
        <v>5872</v>
      </c>
      <c r="Z793" s="77" t="s">
        <v>7915</v>
      </c>
      <c r="AA793" s="57" t="s">
        <v>5704</v>
      </c>
      <c r="AB793" s="61">
        <v>45576</v>
      </c>
      <c r="AC793" s="61">
        <v>45586</v>
      </c>
      <c r="AD793" s="61">
        <v>45657</v>
      </c>
      <c r="AE793" s="61" t="str">
        <f t="shared" si="120"/>
        <v>2 meses 11 días.</v>
      </c>
      <c r="AF793" s="61">
        <v>45713</v>
      </c>
      <c r="AG793" s="61" t="str">
        <f t="shared" si="118"/>
        <v>1 meses 25 días.</v>
      </c>
      <c r="AH793" s="61">
        <v>45713</v>
      </c>
      <c r="AI793" s="61" t="str">
        <f t="shared" si="116"/>
        <v>4 meses 5 días.</v>
      </c>
      <c r="AJ793" s="61" t="str">
        <f t="shared" si="121"/>
        <v>Término Ok</v>
      </c>
      <c r="AK793" s="57"/>
      <c r="AL793" s="57"/>
      <c r="AM793" s="56"/>
      <c r="AN793" s="61"/>
    </row>
    <row r="794" spans="1:40">
      <c r="A794" s="56">
        <v>2024</v>
      </c>
      <c r="B794" s="56" t="str">
        <f t="shared" si="119"/>
        <v>755-2024</v>
      </c>
      <c r="C794" s="56">
        <v>117406</v>
      </c>
      <c r="D794" s="56" t="s">
        <v>57</v>
      </c>
      <c r="E794" s="57" t="s">
        <v>7916</v>
      </c>
      <c r="F794" s="57" t="s">
        <v>7917</v>
      </c>
      <c r="G794" s="63" t="s">
        <v>5602</v>
      </c>
      <c r="H794" s="57" t="s">
        <v>1168</v>
      </c>
      <c r="I794" s="57" t="s">
        <v>1169</v>
      </c>
      <c r="J794" s="61"/>
      <c r="K794" s="61"/>
      <c r="L794" s="67" t="s">
        <v>7918</v>
      </c>
      <c r="M794" s="56">
        <v>1978</v>
      </c>
      <c r="N794" s="157">
        <v>22344000</v>
      </c>
      <c r="O794" s="64">
        <v>9434133</v>
      </c>
      <c r="P794" s="64">
        <v>0</v>
      </c>
      <c r="Q794" s="157">
        <f t="shared" si="114"/>
        <v>31778133</v>
      </c>
      <c r="R794" s="64">
        <v>7448000</v>
      </c>
      <c r="S794" s="64"/>
      <c r="T794" s="64"/>
      <c r="U794" s="56">
        <v>5</v>
      </c>
      <c r="V794" s="60" t="s">
        <v>1171</v>
      </c>
      <c r="W794" s="57" t="str">
        <f ca="1">IF(AB794="","En elaboración",IF(AC794="Sin iniciar","Suscrito",IF(AK794="Suspendido",AK794,IF(ISNUMBER(AN794),"Liquidado",IF(ISNUMBER(J794),"Cedido",IF(AN794="No aplica","Terminado (no se liquida)",IF(AJ794="Terminación anticipada",AJ794,IF(AND(AJ794="Terminación anticipada",I794&lt;&gt;"Otro",AN794=""),"Terminado en proceso de liquidación",IF(AND(TODAY()&gt;AH794,I794="Otro",AN794=""),"Terminado en proceso de liquidación",IF(AND(TODAY()&gt;AH794,I794="Orden de compra"),"Terminado (Orden de compra)",IF(TODAY()&gt;AH794,"Terminado (no se liquida)",IF(TODAY()&lt;=AH794,"En ejecución","En elaboración"))))))))))))</f>
        <v>Terminado (no se liquida)</v>
      </c>
      <c r="X794" s="57" t="s">
        <v>7919</v>
      </c>
      <c r="Y794" s="57" t="s">
        <v>5877</v>
      </c>
      <c r="Z794" s="77" t="s">
        <v>7920</v>
      </c>
      <c r="AA794" s="57" t="s">
        <v>5879</v>
      </c>
      <c r="AB794" s="61">
        <v>45576</v>
      </c>
      <c r="AC794" s="61">
        <v>45581</v>
      </c>
      <c r="AD794" s="61">
        <v>45657</v>
      </c>
      <c r="AE794" s="61" t="str">
        <f t="shared" si="120"/>
        <v>2 meses 16 días.</v>
      </c>
      <c r="AF794" s="61">
        <v>45711</v>
      </c>
      <c r="AG794" s="61" t="str">
        <f t="shared" si="118"/>
        <v>1 meses 23 días.</v>
      </c>
      <c r="AH794" s="61">
        <v>45711</v>
      </c>
      <c r="AI794" s="61" t="str">
        <f t="shared" si="116"/>
        <v>4 meses 8 días.</v>
      </c>
      <c r="AJ794" s="61" t="str">
        <f t="shared" si="121"/>
        <v>Término Ok</v>
      </c>
      <c r="AK794" s="57"/>
      <c r="AL794" s="57"/>
      <c r="AM794" s="56"/>
      <c r="AN794" s="61"/>
    </row>
    <row r="795" spans="1:40">
      <c r="A795" s="56">
        <v>2024</v>
      </c>
      <c r="B795" s="56" t="str">
        <f t="shared" si="119"/>
        <v>757-2024</v>
      </c>
      <c r="C795" s="56">
        <v>117392</v>
      </c>
      <c r="D795" s="56" t="s">
        <v>57</v>
      </c>
      <c r="E795" s="57" t="s">
        <v>7921</v>
      </c>
      <c r="F795" s="57" t="s">
        <v>7922</v>
      </c>
      <c r="G795" s="63" t="s">
        <v>5602</v>
      </c>
      <c r="H795" s="57" t="s">
        <v>1168</v>
      </c>
      <c r="I795" s="57" t="s">
        <v>1169</v>
      </c>
      <c r="J795" s="61"/>
      <c r="K795" s="61"/>
      <c r="L795" s="67" t="s">
        <v>7923</v>
      </c>
      <c r="M795" s="56">
        <v>1979</v>
      </c>
      <c r="N795" s="157">
        <v>16377000</v>
      </c>
      <c r="O795" s="64">
        <v>6732767</v>
      </c>
      <c r="P795" s="64">
        <v>0</v>
      </c>
      <c r="Q795" s="157">
        <f t="shared" si="114"/>
        <v>23109767</v>
      </c>
      <c r="R795" s="64">
        <v>5459000</v>
      </c>
      <c r="S795" s="64"/>
      <c r="T795" s="64"/>
      <c r="U795" s="56">
        <v>5</v>
      </c>
      <c r="V795" s="60" t="s">
        <v>1171</v>
      </c>
      <c r="W795" s="57" t="str">
        <f ca="1">IF(AB795="","En elaboración",IF(AC795="Sin iniciar","Suscrito",IF(AK795="Suspendido",AK795,IF(ISNUMBER(AN795),"Liquidado",IF(ISNUMBER(J795),"Cedido",IF(AN795="No aplica","Terminado (no se liquida)",IF(AJ795="Terminación anticipada",AJ795,IF(AND(AJ795="Terminación anticipada",I795&lt;&gt;"Otro",AN795=""),"Terminado en proceso de liquidación",IF(AND(TODAY()&gt;AH795,I795="Otro",AN795=""),"Terminado en proceso de liquidación",IF(AND(TODAY()&gt;AH795,I795="Orden de compra"),"Terminado (Orden de compra)",IF(TODAY()&gt;AH795,"Terminado (no se liquida)",IF(TODAY()&lt;=AH795,"En ejecución","En elaboración"))))))))))))</f>
        <v>Terminado (no se liquida)</v>
      </c>
      <c r="X795" s="57" t="s">
        <v>7924</v>
      </c>
      <c r="Y795" s="57" t="s">
        <v>5268</v>
      </c>
      <c r="Z795" s="77" t="s">
        <v>7925</v>
      </c>
      <c r="AA795" s="57" t="s">
        <v>6166</v>
      </c>
      <c r="AB795" s="61">
        <v>45576</v>
      </c>
      <c r="AC795" s="61">
        <v>45583</v>
      </c>
      <c r="AD795" s="61">
        <v>45657</v>
      </c>
      <c r="AE795" s="61" t="str">
        <f t="shared" si="120"/>
        <v>2 meses 14 días.</v>
      </c>
      <c r="AF795" s="61">
        <v>45712</v>
      </c>
      <c r="AG795" s="61" t="str">
        <f t="shared" si="118"/>
        <v>1 meses 24 días.</v>
      </c>
      <c r="AH795" s="61">
        <v>45712</v>
      </c>
      <c r="AI795" s="61" t="str">
        <f t="shared" si="116"/>
        <v>4 meses 7 días.</v>
      </c>
      <c r="AJ795" s="61" t="str">
        <f t="shared" si="121"/>
        <v>Término Ok</v>
      </c>
      <c r="AK795" s="57"/>
      <c r="AL795" s="57"/>
      <c r="AM795" s="56"/>
      <c r="AN795" s="61"/>
    </row>
    <row r="796" spans="1:40">
      <c r="A796" s="56">
        <v>2024</v>
      </c>
      <c r="B796" s="56" t="str">
        <f t="shared" si="119"/>
        <v>758-2024</v>
      </c>
      <c r="C796" s="56">
        <v>117397</v>
      </c>
      <c r="D796" s="56" t="s">
        <v>57</v>
      </c>
      <c r="E796" s="57" t="s">
        <v>7926</v>
      </c>
      <c r="F796" s="57" t="s">
        <v>7927</v>
      </c>
      <c r="G796" s="63" t="s">
        <v>5602</v>
      </c>
      <c r="H796" s="57" t="s">
        <v>1168</v>
      </c>
      <c r="I796" s="57" t="s">
        <v>1169</v>
      </c>
      <c r="J796" s="61"/>
      <c r="K796" s="61"/>
      <c r="L796" s="67" t="s">
        <v>2725</v>
      </c>
      <c r="M796" s="56">
        <v>1978</v>
      </c>
      <c r="N796" s="157">
        <v>22344000</v>
      </c>
      <c r="O796" s="64">
        <v>9484800</v>
      </c>
      <c r="P796" s="64">
        <v>0</v>
      </c>
      <c r="Q796" s="157">
        <f t="shared" si="114"/>
        <v>31828800</v>
      </c>
      <c r="R796" s="64">
        <v>7448000</v>
      </c>
      <c r="S796" s="64"/>
      <c r="T796" s="64"/>
      <c r="U796" s="56">
        <v>1</v>
      </c>
      <c r="V796" s="60" t="s">
        <v>1171</v>
      </c>
      <c r="W796" s="57" t="str">
        <f ca="1">IF(AB796="","En elaboración",IF(AC796="Sin iniciar","Suscrito",IF(AK796="Suspendido",AK796,IF(ISNUMBER(AN796),"Liquidado",IF(ISNUMBER(J796),"Cedido",IF(AN796="No aplica","Terminado (no se liquida)",IF(AJ796="Terminación anticipada",AJ796,IF(AND(AJ796="Terminación anticipada",I796&lt;&gt;"Otro",AN796=""),"Terminado en proceso de liquidación",IF(AND(TODAY()&gt;AH796,I796="Otro",AN796=""),"Terminado en proceso de liquidación",IF(AND(TODAY()&gt;AH796,I796="Orden de compra"),"Terminado (Orden de compra)",IF(TODAY()&gt;AH796,"Terminado (no se liquida)",IF(TODAY()&lt;=AH796,"En ejecución","En elaboración"))))))))))))</f>
        <v>Terminado (no se liquida)</v>
      </c>
      <c r="X796" s="57" t="s">
        <v>7928</v>
      </c>
      <c r="Y796" s="57" t="s">
        <v>7929</v>
      </c>
      <c r="Z796" s="77" t="s">
        <v>7930</v>
      </c>
      <c r="AA796" s="57" t="s">
        <v>5688</v>
      </c>
      <c r="AB796" s="61">
        <v>45576</v>
      </c>
      <c r="AC796" s="61">
        <v>45581</v>
      </c>
      <c r="AD796" s="61">
        <v>45657</v>
      </c>
      <c r="AE796" s="61" t="str">
        <f t="shared" si="120"/>
        <v>2 meses 16 días.</v>
      </c>
      <c r="AF796" s="61">
        <v>45711</v>
      </c>
      <c r="AG796" s="61" t="str">
        <f t="shared" si="118"/>
        <v>1 meses 23 días.</v>
      </c>
      <c r="AH796" s="61">
        <v>45711</v>
      </c>
      <c r="AI796" s="61" t="str">
        <f t="shared" si="116"/>
        <v>4 meses 8 días.</v>
      </c>
      <c r="AJ796" s="61" t="str">
        <f t="shared" si="121"/>
        <v>Término Ok</v>
      </c>
      <c r="AK796" s="57"/>
      <c r="AL796" s="57"/>
      <c r="AM796" s="56"/>
      <c r="AN796" s="61"/>
    </row>
    <row r="797" spans="1:40">
      <c r="A797" s="56">
        <v>2024</v>
      </c>
      <c r="B797" s="56" t="str">
        <f t="shared" si="119"/>
        <v>759-2024</v>
      </c>
      <c r="C797" s="56">
        <v>116470</v>
      </c>
      <c r="D797" s="56" t="s">
        <v>57</v>
      </c>
      <c r="E797" s="57" t="s">
        <v>7931</v>
      </c>
      <c r="F797" s="57" t="s">
        <v>7932</v>
      </c>
      <c r="G797" s="63" t="s">
        <v>5602</v>
      </c>
      <c r="H797" s="57" t="s">
        <v>1168</v>
      </c>
      <c r="I797" s="57" t="s">
        <v>1211</v>
      </c>
      <c r="J797" s="61"/>
      <c r="K797" s="61"/>
      <c r="L797" s="67" t="s">
        <v>7933</v>
      </c>
      <c r="M797" s="56">
        <v>1979</v>
      </c>
      <c r="N797" s="157">
        <v>8649000</v>
      </c>
      <c r="O797" s="64">
        <v>0</v>
      </c>
      <c r="P797" s="64">
        <v>0</v>
      </c>
      <c r="Q797" s="157">
        <f t="shared" si="114"/>
        <v>8649000</v>
      </c>
      <c r="R797" s="64">
        <v>2883000</v>
      </c>
      <c r="S797" s="64"/>
      <c r="T797" s="64"/>
      <c r="U797" s="56">
        <v>1</v>
      </c>
      <c r="V797" s="60" t="s">
        <v>1171</v>
      </c>
      <c r="W797" s="57" t="str">
        <f ca="1">IF(AB797="","En elaboración",IF(AC797="Sin iniciar","Suscrito",IF(AK797="Suspendido",AK797,IF(ISNUMBER(AN797),"Liquidado",IF(ISNUMBER(J797),"Cedido",IF(AN797="No aplica","Terminado (no se liquida)",IF(AJ797="Terminación anticipada",AJ797,IF(AND(AJ797="Terminación anticipada",I797&lt;&gt;"Otro",AN797=""),"Terminado en proceso de liquidación",IF(AND(TODAY()&gt;AH797,I797="Otro",AN797=""),"Terminado en proceso de liquidación",IF(AND(TODAY()&gt;AH797,I797="Orden de compra"),"Terminado (Orden de compra)",IF(TODAY()&gt;AH797,"Terminado (no se liquida)",IF(TODAY()&lt;=AH797,"En ejecución","En elaboración"))))))))))))</f>
        <v>Terminado (no se liquida)</v>
      </c>
      <c r="X797" s="57"/>
      <c r="Y797" s="57" t="s">
        <v>3486</v>
      </c>
      <c r="Z797" s="77" t="s">
        <v>7934</v>
      </c>
      <c r="AA797" s="57" t="s">
        <v>5666</v>
      </c>
      <c r="AB797" s="61">
        <v>45583</v>
      </c>
      <c r="AC797" s="61">
        <v>45587</v>
      </c>
      <c r="AD797" s="61">
        <v>45657</v>
      </c>
      <c r="AE797" s="61" t="str">
        <f t="shared" si="120"/>
        <v>2 meses 10 días.</v>
      </c>
      <c r="AF797" s="61">
        <v>45657</v>
      </c>
      <c r="AG797" s="61" t="str">
        <f t="shared" si="118"/>
        <v/>
      </c>
      <c r="AH797" s="61">
        <v>45657</v>
      </c>
      <c r="AI797" s="61" t="str">
        <f t="shared" si="116"/>
        <v>2 meses 10 días.</v>
      </c>
      <c r="AJ797" s="61" t="str">
        <f t="shared" si="121"/>
        <v>Término Ok</v>
      </c>
      <c r="AK797" s="57"/>
      <c r="AL797" s="57"/>
      <c r="AM797" s="56"/>
      <c r="AN797" s="61"/>
    </row>
    <row r="798" spans="1:40">
      <c r="A798" s="56">
        <v>2024</v>
      </c>
      <c r="B798" s="56" t="str">
        <f t="shared" si="119"/>
        <v>760-2024</v>
      </c>
      <c r="C798" s="56">
        <v>117287</v>
      </c>
      <c r="D798" s="56" t="s">
        <v>57</v>
      </c>
      <c r="E798" s="57" t="s">
        <v>7935</v>
      </c>
      <c r="F798" s="57" t="s">
        <v>7936</v>
      </c>
      <c r="G798" s="63" t="s">
        <v>5602</v>
      </c>
      <c r="H798" s="57" t="s">
        <v>1168</v>
      </c>
      <c r="I798" s="57" t="s">
        <v>1211</v>
      </c>
      <c r="J798" s="61"/>
      <c r="K798" s="61"/>
      <c r="L798" s="67" t="s">
        <v>7937</v>
      </c>
      <c r="M798" s="56">
        <v>1978</v>
      </c>
      <c r="N798" s="157">
        <v>14289000</v>
      </c>
      <c r="O798" s="64">
        <v>5556833</v>
      </c>
      <c r="P798" s="64">
        <v>0</v>
      </c>
      <c r="Q798" s="157">
        <f t="shared" si="114"/>
        <v>19845833</v>
      </c>
      <c r="R798" s="64">
        <v>4763000</v>
      </c>
      <c r="S798" s="64"/>
      <c r="T798" s="64"/>
      <c r="U798" s="56">
        <v>1</v>
      </c>
      <c r="V798" s="60" t="s">
        <v>1171</v>
      </c>
      <c r="W798" s="57" t="str">
        <f ca="1">IF(AB798="","En elaboración",IF(AC798="Sin iniciar","Suscrito",IF(AK798="Suspendido",AK798,IF(ISNUMBER(AN798),"Liquidado",IF(ISNUMBER(J798),"Cedido",IF(AN798="No aplica","Terminado (no se liquida)",IF(AJ798="Terminación anticipada",AJ798,IF(AND(AJ798="Terminación anticipada",I798&lt;&gt;"Otro",AN798=""),"Terminado en proceso de liquidación",IF(AND(TODAY()&gt;AH798,I798="Otro",AN798=""),"Terminado en proceso de liquidación",IF(AND(TODAY()&gt;AH798,I798="Orden de compra"),"Terminado (Orden de compra)",IF(TODAY()&gt;AH798,"Terminado (no se liquida)",IF(TODAY()&lt;=AH798,"En ejecución","En elaboración"))))))))))))</f>
        <v>Terminado (no se liquida)</v>
      </c>
      <c r="X798" s="57" t="s">
        <v>7938</v>
      </c>
      <c r="Y798" s="57" t="s">
        <v>7939</v>
      </c>
      <c r="Z798" s="77" t="s">
        <v>7940</v>
      </c>
      <c r="AA798" s="57" t="s">
        <v>5684</v>
      </c>
      <c r="AB798" s="61">
        <v>45576</v>
      </c>
      <c r="AC798" s="61">
        <v>45586</v>
      </c>
      <c r="AD798" s="61">
        <v>45657</v>
      </c>
      <c r="AE798" s="61" t="str">
        <f t="shared" si="120"/>
        <v>2 meses 11 días.</v>
      </c>
      <c r="AF798" s="61">
        <v>45713</v>
      </c>
      <c r="AG798" s="61" t="str">
        <f t="shared" si="118"/>
        <v>1 meses 25 días.</v>
      </c>
      <c r="AH798" s="61">
        <v>45713</v>
      </c>
      <c r="AI798" s="61" t="str">
        <f t="shared" si="116"/>
        <v>4 meses 5 días.</v>
      </c>
      <c r="AJ798" s="61" t="str">
        <f t="shared" si="121"/>
        <v>Término Ok</v>
      </c>
      <c r="AK798" s="57"/>
      <c r="AL798" s="57"/>
      <c r="AM798" s="56"/>
      <c r="AN798" s="61"/>
    </row>
    <row r="799" spans="1:40">
      <c r="A799" s="56">
        <v>2024</v>
      </c>
      <c r="B799" s="56" t="str">
        <f t="shared" si="119"/>
        <v>762-2024</v>
      </c>
      <c r="C799" s="56">
        <v>116349</v>
      </c>
      <c r="D799" s="56" t="s">
        <v>57</v>
      </c>
      <c r="E799" s="57" t="s">
        <v>7941</v>
      </c>
      <c r="F799" s="57" t="s">
        <v>7942</v>
      </c>
      <c r="G799" s="63" t="s">
        <v>5602</v>
      </c>
      <c r="H799" s="57" t="s">
        <v>1168</v>
      </c>
      <c r="I799" s="57" t="s">
        <v>1169</v>
      </c>
      <c r="J799" s="61"/>
      <c r="K799" s="61"/>
      <c r="L799" s="67" t="s">
        <v>7943</v>
      </c>
      <c r="M799" s="56">
        <v>1978</v>
      </c>
      <c r="N799" s="157">
        <v>22344000</v>
      </c>
      <c r="O799" s="64">
        <v>8689333</v>
      </c>
      <c r="P799" s="64">
        <v>0</v>
      </c>
      <c r="Q799" s="157">
        <f t="shared" si="114"/>
        <v>31033333</v>
      </c>
      <c r="R799" s="64">
        <v>7488000</v>
      </c>
      <c r="S799" s="64"/>
      <c r="T799" s="64"/>
      <c r="U799" s="56">
        <v>1</v>
      </c>
      <c r="V799" s="60" t="s">
        <v>1171</v>
      </c>
      <c r="W799" s="57" t="str">
        <f ca="1">IF(AB799="","En elaboración",IF(AC799="Sin iniciar","Suscrito",IF(AK799="Suspendido",AK799,IF(ISNUMBER(AN799),"Liquidado",IF(ISNUMBER(J799),"Cedido",IF(AN799="No aplica","Terminado (no se liquida)",IF(AJ799="Terminación anticipada",AJ799,IF(AND(AJ799="Terminación anticipada",I799&lt;&gt;"Otro",AN799=""),"Terminado en proceso de liquidación",IF(AND(TODAY()&gt;AH799,I799="Otro",AN799=""),"Terminado en proceso de liquidación",IF(AND(TODAY()&gt;AH799,I799="Orden de compra"),"Terminado (Orden de compra)",IF(TODAY()&gt;AH799,"Terminado (no se liquida)",IF(TODAY()&lt;=AH799,"En ejecución","En elaboración"))))))))))))</f>
        <v>Terminado (no se liquida)</v>
      </c>
      <c r="X799" s="57" t="s">
        <v>7944</v>
      </c>
      <c r="Y799" s="57" t="s">
        <v>7945</v>
      </c>
      <c r="Z799" s="77" t="s">
        <v>7946</v>
      </c>
      <c r="AA799" s="57" t="s">
        <v>5391</v>
      </c>
      <c r="AB799" s="61">
        <v>45582</v>
      </c>
      <c r="AC799" s="61">
        <v>45586</v>
      </c>
      <c r="AD799" s="61">
        <v>45657</v>
      </c>
      <c r="AE799" s="61" t="str">
        <f t="shared" si="120"/>
        <v>2 meses 11 días.</v>
      </c>
      <c r="AF799" s="61">
        <v>45713</v>
      </c>
      <c r="AG799" s="61" t="str">
        <f t="shared" si="118"/>
        <v>1 meses 25 días.</v>
      </c>
      <c r="AH799" s="61">
        <v>45713</v>
      </c>
      <c r="AI799" s="61" t="str">
        <f t="shared" si="116"/>
        <v>4 meses 5 días.</v>
      </c>
      <c r="AJ799" s="61" t="str">
        <f t="shared" si="121"/>
        <v>Término Ok</v>
      </c>
      <c r="AK799" s="57"/>
      <c r="AL799" s="57"/>
      <c r="AM799" s="56"/>
      <c r="AN799" s="61"/>
    </row>
    <row r="800" spans="1:40">
      <c r="A800" s="56">
        <v>2024</v>
      </c>
      <c r="B800" s="56" t="str">
        <f t="shared" si="119"/>
        <v>763-2024</v>
      </c>
      <c r="C800" s="56">
        <v>116466</v>
      </c>
      <c r="D800" s="56" t="s">
        <v>57</v>
      </c>
      <c r="E800" s="57" t="s">
        <v>7947</v>
      </c>
      <c r="F800" s="57" t="s">
        <v>7948</v>
      </c>
      <c r="G800" s="63" t="s">
        <v>5602</v>
      </c>
      <c r="H800" s="57" t="s">
        <v>1168</v>
      </c>
      <c r="I800" s="57" t="s">
        <v>1169</v>
      </c>
      <c r="J800" s="61"/>
      <c r="K800" s="61"/>
      <c r="L800" s="67" t="s">
        <v>7949</v>
      </c>
      <c r="M800" s="56">
        <v>1979</v>
      </c>
      <c r="N800" s="157">
        <v>29792000</v>
      </c>
      <c r="O800" s="64">
        <v>4965333</v>
      </c>
      <c r="P800" s="64">
        <v>0</v>
      </c>
      <c r="Q800" s="157">
        <f t="shared" si="114"/>
        <v>34757333</v>
      </c>
      <c r="R800" s="64">
        <v>7448000</v>
      </c>
      <c r="S800" s="64"/>
      <c r="T800" s="64"/>
      <c r="U800" s="56">
        <v>5</v>
      </c>
      <c r="V800" s="60" t="s">
        <v>1171</v>
      </c>
      <c r="W800" s="57" t="str">
        <f ca="1">IF(AB800="","En elaboración",IF(AC800="Sin iniciar","Suscrito",IF(AK800="Suspendido",AK800,IF(ISNUMBER(AN800),"Liquidado",IF(ISNUMBER(J800),"Cedido",IF(AN800="No aplica","Terminado (no se liquida)",IF(AJ800="Terminación anticipada",AJ800,IF(AND(AJ800="Terminación anticipada",I800&lt;&gt;"Otro",AN800=""),"Terminado en proceso de liquidación",IF(AND(TODAY()&gt;AH800,I800="Otro",AN800=""),"Terminado en proceso de liquidación",IF(AND(TODAY()&gt;AH800,I800="Orden de compra"),"Terminado (Orden de compra)",IF(TODAY()&gt;AH800,"Terminado (no se liquida)",IF(TODAY()&lt;=AH800,"En ejecución","En elaboración"))))))))))))</f>
        <v>Terminado (no se liquida)</v>
      </c>
      <c r="X800" s="57" t="s">
        <v>7950</v>
      </c>
      <c r="Y800" s="57" t="s">
        <v>3195</v>
      </c>
      <c r="Z800" s="57" t="s">
        <v>7951</v>
      </c>
      <c r="AA800" s="57" t="s">
        <v>5631</v>
      </c>
      <c r="AB800" s="61">
        <v>45586</v>
      </c>
      <c r="AC800" s="61">
        <v>45589</v>
      </c>
      <c r="AD800" s="61">
        <v>45657</v>
      </c>
      <c r="AE800" s="61" t="str">
        <f t="shared" si="120"/>
        <v>2 meses 8 días.</v>
      </c>
      <c r="AF800" s="61">
        <v>45729</v>
      </c>
      <c r="AG800" s="61" t="str">
        <f t="shared" si="118"/>
        <v>2 meses 10 días.</v>
      </c>
      <c r="AH800" s="61">
        <v>45729</v>
      </c>
      <c r="AI800" s="61" t="str">
        <f t="shared" si="116"/>
        <v>4 meses 18 días.</v>
      </c>
      <c r="AJ800" s="61" t="str">
        <f t="shared" si="121"/>
        <v>Término Ok</v>
      </c>
      <c r="AK800" s="57"/>
      <c r="AL800" s="57"/>
      <c r="AM800" s="56"/>
      <c r="AN800" s="61"/>
    </row>
    <row r="801" spans="1:40">
      <c r="A801" s="56">
        <v>2024</v>
      </c>
      <c r="B801" s="56" t="str">
        <f t="shared" si="119"/>
        <v>764-2024</v>
      </c>
      <c r="C801" s="56">
        <v>116466</v>
      </c>
      <c r="D801" s="56" t="s">
        <v>57</v>
      </c>
      <c r="E801" s="57" t="s">
        <v>7952</v>
      </c>
      <c r="F801" s="57" t="s">
        <v>7953</v>
      </c>
      <c r="G801" s="63" t="s">
        <v>5602</v>
      </c>
      <c r="H801" s="57" t="s">
        <v>1168</v>
      </c>
      <c r="I801" s="57" t="s">
        <v>1169</v>
      </c>
      <c r="J801" s="61"/>
      <c r="K801" s="61"/>
      <c r="L801" s="67" t="s">
        <v>7954</v>
      </c>
      <c r="M801" s="56">
        <v>1979</v>
      </c>
      <c r="N801" s="157">
        <v>29792000</v>
      </c>
      <c r="O801" s="64">
        <v>3972267</v>
      </c>
      <c r="P801" s="64">
        <v>0</v>
      </c>
      <c r="Q801" s="157">
        <f t="shared" si="114"/>
        <v>33764267</v>
      </c>
      <c r="R801" s="64">
        <v>7448000</v>
      </c>
      <c r="S801" s="64"/>
      <c r="T801" s="64"/>
      <c r="U801" s="56">
        <v>5</v>
      </c>
      <c r="V801" s="60" t="s">
        <v>1171</v>
      </c>
      <c r="W801" s="57" t="str">
        <f ca="1">IF(AB801="","En elaboración",IF(AC801="Sin iniciar","Suscrito",IF(AK801="Suspendido",AK801,IF(ISNUMBER(AN801),"Liquidado",IF(ISNUMBER(J801),"Cedido",IF(AN801="No aplica","Terminado (no se liquida)",IF(AJ801="Terminación anticipada",AJ801,IF(AND(AJ801="Terminación anticipada",I801&lt;&gt;"Otro",AN801=""),"Terminado en proceso de liquidación",IF(AND(TODAY()&gt;AH801,I801="Otro",AN801=""),"Terminado en proceso de liquidación",IF(AND(TODAY()&gt;AH801,I801="Orden de compra"),"Terminado (Orden de compra)",IF(TODAY()&gt;AH801,"Terminado (no se liquida)",IF(TODAY()&lt;=AH801,"En ejecución","En elaboración"))))))))))))</f>
        <v>Terminado (no se liquida)</v>
      </c>
      <c r="X801" s="57" t="s">
        <v>7955</v>
      </c>
      <c r="Y801" s="57" t="s">
        <v>3195</v>
      </c>
      <c r="Z801" s="57" t="s">
        <v>7956</v>
      </c>
      <c r="AA801" s="57" t="s">
        <v>5631</v>
      </c>
      <c r="AB801" s="61">
        <v>45586</v>
      </c>
      <c r="AC801" s="61">
        <v>45593</v>
      </c>
      <c r="AD801" s="61">
        <v>45657</v>
      </c>
      <c r="AE801" s="61" t="str">
        <f t="shared" si="120"/>
        <v>2 meses 4 días.</v>
      </c>
      <c r="AF801" s="61">
        <v>45711</v>
      </c>
      <c r="AG801" s="61" t="str">
        <f t="shared" si="118"/>
        <v>1 meses 23 días.</v>
      </c>
      <c r="AH801" s="61">
        <v>45711</v>
      </c>
      <c r="AI801" s="61" t="str">
        <f t="shared" si="116"/>
        <v>3 meses 27 días.</v>
      </c>
      <c r="AJ801" s="61" t="str">
        <f t="shared" si="121"/>
        <v>Término Ok</v>
      </c>
      <c r="AK801" s="57"/>
      <c r="AL801" s="57"/>
      <c r="AM801" s="56"/>
      <c r="AN801" s="61"/>
    </row>
    <row r="802" spans="1:40">
      <c r="A802" s="56">
        <v>2024</v>
      </c>
      <c r="B802" s="56" t="str">
        <f t="shared" si="119"/>
        <v>765-2024</v>
      </c>
      <c r="C802" s="56">
        <v>113486</v>
      </c>
      <c r="D802" s="56" t="s">
        <v>57</v>
      </c>
      <c r="E802" s="57" t="s">
        <v>7957</v>
      </c>
      <c r="F802" s="57" t="s">
        <v>7958</v>
      </c>
      <c r="G802" s="63" t="s">
        <v>5602</v>
      </c>
      <c r="H802" s="57" t="s">
        <v>1168</v>
      </c>
      <c r="I802" s="57" t="s">
        <v>1211</v>
      </c>
      <c r="J802" s="61"/>
      <c r="K802" s="61"/>
      <c r="L802" s="67" t="s">
        <v>7959</v>
      </c>
      <c r="M802" s="56">
        <v>1978</v>
      </c>
      <c r="N802" s="157">
        <v>11532000</v>
      </c>
      <c r="O802" s="64">
        <v>2402500</v>
      </c>
      <c r="P802" s="64">
        <v>0</v>
      </c>
      <c r="Q802" s="157">
        <f t="shared" si="114"/>
        <v>13934500</v>
      </c>
      <c r="R802" s="64">
        <v>2883000</v>
      </c>
      <c r="S802" s="64"/>
      <c r="T802" s="64"/>
      <c r="U802" s="56">
        <v>4</v>
      </c>
      <c r="V802" s="60" t="s">
        <v>1171</v>
      </c>
      <c r="W802" s="57" t="str">
        <f ca="1">IF(AB802="","En elaboración",IF(AC802="Sin iniciar","Suscrito",IF(AK802="Suspendido",AK802,IF(ISNUMBER(AN802),"Liquidado",IF(ISNUMBER(J802),"Cedido",IF(AN802="No aplica","Terminado (no se liquida)",IF(AJ802="Terminación anticipada",AJ802,IF(AND(AJ802="Terminación anticipada",I802&lt;&gt;"Otro",AN802=""),"Terminado en proceso de liquidación",IF(AND(TODAY()&gt;AH802,I802="Otro",AN802=""),"Terminado en proceso de liquidación",IF(AND(TODAY()&gt;AH802,I802="Orden de compra"),"Terminado (Orden de compra)",IF(TODAY()&gt;AH802,"Terminado (no se liquida)",IF(TODAY()&lt;=AH802,"En ejecución","En elaboración"))))))))))))</f>
        <v>Terminado (no se liquida)</v>
      </c>
      <c r="X802" s="57" t="s">
        <v>7960</v>
      </c>
      <c r="Y802" s="57" t="s">
        <v>4182</v>
      </c>
      <c r="Z802" s="77" t="s">
        <v>7961</v>
      </c>
      <c r="AA802" s="57" t="s">
        <v>104</v>
      </c>
      <c r="AB802" s="61">
        <v>45582</v>
      </c>
      <c r="AC802" s="61">
        <v>45586</v>
      </c>
      <c r="AD802" s="61">
        <v>45657</v>
      </c>
      <c r="AE802" s="61" t="str">
        <f t="shared" si="120"/>
        <v>2 meses 11 días.</v>
      </c>
      <c r="AF802" s="61">
        <v>45731</v>
      </c>
      <c r="AG802" s="61" t="str">
        <f t="shared" si="118"/>
        <v>2 meses 12 días.</v>
      </c>
      <c r="AH802" s="61">
        <v>45731</v>
      </c>
      <c r="AI802" s="61" t="str">
        <f t="shared" si="116"/>
        <v>4 meses 23 días.</v>
      </c>
      <c r="AJ802" s="61" t="str">
        <f t="shared" si="121"/>
        <v>Término Ok</v>
      </c>
      <c r="AK802" s="57"/>
      <c r="AL802" s="57"/>
      <c r="AM802" s="56"/>
      <c r="AN802" s="61"/>
    </row>
    <row r="803" spans="1:40">
      <c r="A803" s="56">
        <v>2024</v>
      </c>
      <c r="B803" s="56" t="str">
        <f t="shared" si="119"/>
        <v>766-2024</v>
      </c>
      <c r="C803" s="56">
        <v>113486</v>
      </c>
      <c r="D803" s="56" t="s">
        <v>57</v>
      </c>
      <c r="E803" s="57" t="s">
        <v>7962</v>
      </c>
      <c r="F803" s="57" t="s">
        <v>7963</v>
      </c>
      <c r="G803" s="63" t="s">
        <v>5602</v>
      </c>
      <c r="H803" s="57" t="s">
        <v>1168</v>
      </c>
      <c r="I803" s="57" t="s">
        <v>1211</v>
      </c>
      <c r="J803" s="61"/>
      <c r="K803" s="61"/>
      <c r="L803" s="67" t="s">
        <v>7964</v>
      </c>
      <c r="M803" s="56">
        <v>1978</v>
      </c>
      <c r="N803" s="157">
        <v>11532000</v>
      </c>
      <c r="O803" s="64">
        <v>2306400</v>
      </c>
      <c r="P803" s="64">
        <v>0</v>
      </c>
      <c r="Q803" s="157">
        <f t="shared" si="114"/>
        <v>13838400</v>
      </c>
      <c r="R803" s="64">
        <v>2883000</v>
      </c>
      <c r="S803" s="64"/>
      <c r="T803" s="64"/>
      <c r="U803" s="56">
        <v>4</v>
      </c>
      <c r="V803" s="64" t="s">
        <v>1171</v>
      </c>
      <c r="W803" s="57" t="str">
        <f ca="1">IF(AB803="","En elaboración",IF(AC803="Sin iniciar","Suscrito",IF(AK803="Suspendido",AK803,IF(ISNUMBER(AN803),"Liquidado",IF(ISNUMBER(J803),"Cedido",IF(AN803="No aplica","Terminado (no se liquida)",IF(AJ803="Terminación anticipada",AJ803,IF(AND(AJ803="Terminación anticipada",I803&lt;&gt;"Otro",AN803=""),"Terminado en proceso de liquidación",IF(AND(TODAY()&gt;AH803,I803="Otro",AN803=""),"Terminado en proceso de liquidación",IF(AND(TODAY()&gt;AH803,I803="Orden de compra"),"Terminado (Orden de compra)",IF(TODAY()&gt;AH803,"Terminado (no se liquida)",IF(TODAY()&lt;=AH803,"En ejecución","En elaboración"))))))))))))</f>
        <v>Terminado (no se liquida)</v>
      </c>
      <c r="X803" s="57" t="s">
        <v>7965</v>
      </c>
      <c r="Y803" s="57" t="s">
        <v>7966</v>
      </c>
      <c r="Z803" s="77" t="s">
        <v>7967</v>
      </c>
      <c r="AA803" s="57" t="s">
        <v>104</v>
      </c>
      <c r="AB803" s="61">
        <v>45582</v>
      </c>
      <c r="AC803" s="61">
        <v>45587</v>
      </c>
      <c r="AD803" s="61">
        <v>45657</v>
      </c>
      <c r="AE803" s="61" t="str">
        <f t="shared" si="120"/>
        <v>2 meses 10 días.</v>
      </c>
      <c r="AF803" s="61">
        <v>45731</v>
      </c>
      <c r="AG803" s="61" t="str">
        <f t="shared" si="118"/>
        <v>2 meses 12 días.</v>
      </c>
      <c r="AH803" s="61">
        <v>45731</v>
      </c>
      <c r="AI803" s="61" t="str">
        <f t="shared" si="116"/>
        <v>4 meses 22 días.</v>
      </c>
      <c r="AJ803" s="61" t="str">
        <f t="shared" si="121"/>
        <v>Término Ok</v>
      </c>
      <c r="AK803" s="57"/>
      <c r="AL803" s="57"/>
      <c r="AM803" s="56"/>
      <c r="AN803" s="61"/>
    </row>
    <row r="804" spans="1:40">
      <c r="A804" s="56">
        <v>2024</v>
      </c>
      <c r="B804" s="56" t="str">
        <f t="shared" si="119"/>
        <v>767-2024</v>
      </c>
      <c r="C804" s="56">
        <v>116470</v>
      </c>
      <c r="D804" s="56" t="s">
        <v>57</v>
      </c>
      <c r="E804" s="57" t="s">
        <v>7968</v>
      </c>
      <c r="F804" s="57" t="s">
        <v>7969</v>
      </c>
      <c r="G804" s="63" t="s">
        <v>5602</v>
      </c>
      <c r="H804" s="57" t="s">
        <v>1168</v>
      </c>
      <c r="I804" s="57" t="s">
        <v>1211</v>
      </c>
      <c r="J804" s="61"/>
      <c r="K804" s="61"/>
      <c r="L804" s="67" t="s">
        <v>3115</v>
      </c>
      <c r="M804" s="56">
        <v>1979</v>
      </c>
      <c r="N804" s="157">
        <v>8649000</v>
      </c>
      <c r="O804" s="64">
        <v>3363500</v>
      </c>
      <c r="P804" s="64">
        <v>0</v>
      </c>
      <c r="Q804" s="157">
        <f t="shared" si="114"/>
        <v>12012500</v>
      </c>
      <c r="R804" s="64">
        <v>2883000</v>
      </c>
      <c r="S804" s="64"/>
      <c r="T804" s="64"/>
      <c r="U804" s="56">
        <v>1</v>
      </c>
      <c r="V804" s="60" t="s">
        <v>1171</v>
      </c>
      <c r="W804" s="57" t="str">
        <f ca="1">IF(AB804="","En elaboración",IF(AC804="Sin iniciar","Suscrito",IF(AK804="Suspendido",AK804,IF(ISNUMBER(AN804),"Liquidado",IF(ISNUMBER(J804),"Cedido",IF(AN804="No aplica","Terminado (no se liquida)",IF(AJ804="Terminación anticipada",AJ804,IF(AND(AJ804="Terminación anticipada",I804&lt;&gt;"Otro",AN804=""),"Terminado en proceso de liquidación",IF(AND(TODAY()&gt;AH804,I804="Otro",AN804=""),"Terminado en proceso de liquidación",IF(AND(TODAY()&gt;AH804,I804="Orden de compra"),"Terminado (Orden de compra)",IF(TODAY()&gt;AH804,"Terminado (no se liquida)",IF(TODAY()&lt;=AH804,"En ejecución","En elaboración"))))))))))))</f>
        <v>Terminado (no se liquida)</v>
      </c>
      <c r="X804" s="57" t="s">
        <v>7970</v>
      </c>
      <c r="Y804" s="57" t="s">
        <v>3486</v>
      </c>
      <c r="Z804" s="57" t="s">
        <v>7971</v>
      </c>
      <c r="AA804" s="57" t="s">
        <v>7972</v>
      </c>
      <c r="AB804" s="61">
        <v>45582</v>
      </c>
      <c r="AC804" s="61">
        <v>45587</v>
      </c>
      <c r="AD804" s="61">
        <v>45657</v>
      </c>
      <c r="AE804" s="61" t="str">
        <f t="shared" si="120"/>
        <v>2 meses 10 días.</v>
      </c>
      <c r="AF804" s="61">
        <v>45714</v>
      </c>
      <c r="AG804" s="61" t="str">
        <f t="shared" si="118"/>
        <v>1 meses 26 días.</v>
      </c>
      <c r="AH804" s="61">
        <v>45714</v>
      </c>
      <c r="AI804" s="61" t="str">
        <f t="shared" si="116"/>
        <v>4 meses 5 días.</v>
      </c>
      <c r="AJ804" s="61" t="str">
        <f t="shared" si="121"/>
        <v>Término Ok</v>
      </c>
      <c r="AK804" s="57"/>
      <c r="AL804" s="57"/>
      <c r="AM804" s="56"/>
      <c r="AN804" s="61"/>
    </row>
    <row r="805" spans="1:40">
      <c r="A805" s="56">
        <v>2024</v>
      </c>
      <c r="B805" s="56" t="str">
        <f t="shared" si="119"/>
        <v>768-2024</v>
      </c>
      <c r="C805" s="56">
        <v>119425</v>
      </c>
      <c r="D805" s="56" t="s">
        <v>57</v>
      </c>
      <c r="E805" s="57" t="s">
        <v>7973</v>
      </c>
      <c r="F805" s="57" t="s">
        <v>7974</v>
      </c>
      <c r="G805" s="63" t="s">
        <v>5602</v>
      </c>
      <c r="H805" s="57" t="s">
        <v>1168</v>
      </c>
      <c r="I805" s="57" t="s">
        <v>1169</v>
      </c>
      <c r="J805" s="61"/>
      <c r="K805" s="61"/>
      <c r="L805" s="67" t="s">
        <v>7975</v>
      </c>
      <c r="M805" s="56">
        <v>1978</v>
      </c>
      <c r="N805" s="157">
        <v>18620000</v>
      </c>
      <c r="O805" s="64">
        <v>9185867</v>
      </c>
      <c r="P805" s="64">
        <v>0</v>
      </c>
      <c r="Q805" s="157">
        <f t="shared" si="114"/>
        <v>27805867</v>
      </c>
      <c r="R805" s="64">
        <v>7448000</v>
      </c>
      <c r="S805" s="64"/>
      <c r="T805" s="64"/>
      <c r="U805" s="56">
        <v>1</v>
      </c>
      <c r="V805" s="64" t="s">
        <v>1171</v>
      </c>
      <c r="W805" s="57" t="str">
        <f ca="1">IF(AB805="","En elaboración",IF(AC805="Sin iniciar","Suscrito",IF(AK805="Suspendido",AK805,IF(ISNUMBER(AN805),"Liquidado",IF(ISNUMBER(J805),"Cedido",IF(AN805="No aplica","Terminado (no se liquida)",IF(AJ805="Terminación anticipada",AJ805,IF(AND(AJ805="Terminación anticipada",I805&lt;&gt;"Otro",AN805=""),"Terminado en proceso de liquidación",IF(AND(TODAY()&gt;AH805,I805="Otro",AN805=""),"Terminado en proceso de liquidación",IF(AND(TODAY()&gt;AH805,I805="Orden de compra"),"Terminado (Orden de compra)",IF(TODAY()&gt;AH805,"Terminado (no se liquida)",IF(TODAY()&lt;=AH805,"En ejecución","En elaboración"))))))))))))</f>
        <v>Terminado (no se liquida)</v>
      </c>
      <c r="X805" s="57" t="s">
        <v>7976</v>
      </c>
      <c r="Y805" s="57" t="s">
        <v>5239</v>
      </c>
      <c r="Z805" s="77" t="s">
        <v>7977</v>
      </c>
      <c r="AA805" s="57" t="s">
        <v>6201</v>
      </c>
      <c r="AB805" s="61">
        <v>45582</v>
      </c>
      <c r="AC805" s="61">
        <v>45583</v>
      </c>
      <c r="AD805" s="61">
        <v>45657</v>
      </c>
      <c r="AE805" s="61" t="str">
        <f t="shared" si="120"/>
        <v>2 meses 14 días.</v>
      </c>
      <c r="AF805" s="61">
        <v>45698</v>
      </c>
      <c r="AG805" s="61" t="str">
        <f t="shared" si="118"/>
        <v>1 meses 10 días.</v>
      </c>
      <c r="AH805" s="61">
        <v>45698</v>
      </c>
      <c r="AI805" s="61" t="str">
        <f t="shared" si="116"/>
        <v>3 meses 24 días.</v>
      </c>
      <c r="AJ805" s="61" t="str">
        <f t="shared" si="121"/>
        <v>Término Ok</v>
      </c>
      <c r="AK805" s="57"/>
      <c r="AL805" s="57"/>
      <c r="AM805" s="56"/>
      <c r="AN805" s="61"/>
    </row>
    <row r="806" spans="1:40">
      <c r="A806" s="123">
        <v>2024</v>
      </c>
      <c r="B806" s="123" t="str">
        <f t="shared" si="119"/>
        <v>769-2024</v>
      </c>
      <c r="C806" s="56">
        <v>119425</v>
      </c>
      <c r="D806" s="56" t="s">
        <v>57</v>
      </c>
      <c r="E806" s="57" t="s">
        <v>7978</v>
      </c>
      <c r="F806" s="57" t="s">
        <v>7979</v>
      </c>
      <c r="G806" s="63" t="s">
        <v>5602</v>
      </c>
      <c r="H806" s="57" t="s">
        <v>1168</v>
      </c>
      <c r="I806" s="57" t="s">
        <v>1169</v>
      </c>
      <c r="J806" s="61"/>
      <c r="K806" s="61"/>
      <c r="L806" s="67" t="s">
        <v>7980</v>
      </c>
      <c r="M806" s="56">
        <v>1978</v>
      </c>
      <c r="N806" s="157">
        <v>18620000</v>
      </c>
      <c r="O806" s="64">
        <v>9185867</v>
      </c>
      <c r="P806" s="64">
        <v>0</v>
      </c>
      <c r="Q806" s="157">
        <f t="shared" si="114"/>
        <v>27805867</v>
      </c>
      <c r="R806" s="64">
        <v>7448000</v>
      </c>
      <c r="S806" s="64"/>
      <c r="T806" s="64"/>
      <c r="U806" s="56">
        <v>1</v>
      </c>
      <c r="V806" s="60" t="s">
        <v>1171</v>
      </c>
      <c r="W806" s="57" t="str">
        <f ca="1">IF(AB806="","En elaboración",IF(AC806="Sin iniciar","Suscrito",IF(AK806="Suspendido",AK806,IF(ISNUMBER(AN806),"Liquidado",IF(ISNUMBER(J806),"Cedido",IF(AN806="No aplica","Terminado (no se liquida)",IF(AJ806="Terminación anticipada",AJ806,IF(AND(AJ806="Terminación anticipada",I806&lt;&gt;"Otro",AN806=""),"Terminado en proceso de liquidación",IF(AND(TODAY()&gt;AH806,I806="Otro",AN806=""),"Terminado en proceso de liquidación",IF(AND(TODAY()&gt;AH806,I806="Orden de compra"),"Terminado (Orden de compra)",IF(TODAY()&gt;AH806,"Terminado (no se liquida)",IF(TODAY()&lt;=AH806,"En ejecución","En elaboración"))))))))))))</f>
        <v>Terminado (no se liquida)</v>
      </c>
      <c r="X806" s="57" t="s">
        <v>7981</v>
      </c>
      <c r="Y806" s="57" t="s">
        <v>4995</v>
      </c>
      <c r="Z806" s="77" t="s">
        <v>7982</v>
      </c>
      <c r="AA806" s="57" t="s">
        <v>6201</v>
      </c>
      <c r="AB806" s="61">
        <v>45582</v>
      </c>
      <c r="AC806" s="61">
        <v>45583</v>
      </c>
      <c r="AD806" s="61">
        <v>45657</v>
      </c>
      <c r="AE806" s="61" t="str">
        <f t="shared" si="120"/>
        <v>2 meses 14 días.</v>
      </c>
      <c r="AF806" s="61">
        <v>45698</v>
      </c>
      <c r="AG806" s="61" t="str">
        <f t="shared" si="118"/>
        <v>1 meses 10 días.</v>
      </c>
      <c r="AH806" s="61">
        <v>45698</v>
      </c>
      <c r="AI806" s="61" t="str">
        <f t="shared" si="116"/>
        <v>3 meses 24 días.</v>
      </c>
      <c r="AJ806" s="61" t="str">
        <f t="shared" si="121"/>
        <v>Término Ok</v>
      </c>
      <c r="AK806" s="57"/>
      <c r="AL806" s="57"/>
      <c r="AM806" s="56"/>
      <c r="AN806" s="61"/>
    </row>
    <row r="807" spans="1:40">
      <c r="A807" s="123">
        <v>2024</v>
      </c>
      <c r="B807" s="123" t="str">
        <f t="shared" si="119"/>
        <v>770-2024</v>
      </c>
      <c r="C807" s="56">
        <v>116466</v>
      </c>
      <c r="D807" s="56" t="s">
        <v>57</v>
      </c>
      <c r="E807" s="57" t="s">
        <v>7983</v>
      </c>
      <c r="F807" s="57" t="s">
        <v>7984</v>
      </c>
      <c r="G807" s="63" t="s">
        <v>5602</v>
      </c>
      <c r="H807" s="57" t="s">
        <v>1168</v>
      </c>
      <c r="I807" s="57" t="s">
        <v>1169</v>
      </c>
      <c r="J807" s="61"/>
      <c r="K807" s="61"/>
      <c r="L807" s="67" t="s">
        <v>7985</v>
      </c>
      <c r="M807" s="56">
        <v>1979</v>
      </c>
      <c r="N807" s="157">
        <v>29792000</v>
      </c>
      <c r="O807" s="64">
        <v>5461867</v>
      </c>
      <c r="P807" s="64">
        <v>0</v>
      </c>
      <c r="Q807" s="157">
        <f t="shared" ref="Q807:Q870" si="122">SUM(N807:P807)</f>
        <v>35253867</v>
      </c>
      <c r="R807" s="64">
        <v>7448000</v>
      </c>
      <c r="S807" s="64"/>
      <c r="T807" s="64"/>
      <c r="U807" s="56">
        <v>5</v>
      </c>
      <c r="V807" s="64" t="s">
        <v>1171</v>
      </c>
      <c r="W807" s="57" t="str">
        <f ca="1">IF(AB807="","En elaboración",IF(AC807="Sin iniciar","Suscrito",IF(AK807="Suspendido",AK807,IF(ISNUMBER(AN807),"Liquidado",IF(ISNUMBER(J807),"Cedido",IF(AN807="No aplica","Terminado (no se liquida)",IF(AJ807="Terminación anticipada",AJ807,IF(AND(AJ807="Terminación anticipada",I807&lt;&gt;"Otro",AN807=""),"Terminado en proceso de liquidación",IF(AND(TODAY()&gt;AH807,I807="Otro",AN807=""),"Terminado en proceso de liquidación",IF(AND(TODAY()&gt;AH807,I807="Orden de compra"),"Terminado (Orden de compra)",IF(TODAY()&gt;AH807,"Terminado (no se liquida)",IF(TODAY()&lt;=AH807,"En ejecución","En elaboración"))))))))))))</f>
        <v>Terminado (no se liquida)</v>
      </c>
      <c r="X807" s="57" t="s">
        <v>7986</v>
      </c>
      <c r="Y807" s="57" t="s">
        <v>3195</v>
      </c>
      <c r="Z807" s="57" t="s">
        <v>7987</v>
      </c>
      <c r="AA807" s="57" t="s">
        <v>6166</v>
      </c>
      <c r="AB807" s="61">
        <v>45586</v>
      </c>
      <c r="AC807" s="61">
        <v>45587</v>
      </c>
      <c r="AD807" s="61">
        <v>45657</v>
      </c>
      <c r="AE807" s="61" t="str">
        <f t="shared" si="120"/>
        <v>2 meses 10 días.</v>
      </c>
      <c r="AF807" s="61">
        <v>45729</v>
      </c>
      <c r="AG807" s="61" t="str">
        <f t="shared" si="118"/>
        <v>2 meses 10 días.</v>
      </c>
      <c r="AH807" s="61">
        <v>45729</v>
      </c>
      <c r="AI807" s="61" t="str">
        <f t="shared" si="116"/>
        <v>4 meses 20 días.</v>
      </c>
      <c r="AJ807" s="61" t="str">
        <f t="shared" si="121"/>
        <v>Término Ok</v>
      </c>
      <c r="AK807" s="57"/>
      <c r="AL807" s="57"/>
      <c r="AM807" s="56"/>
      <c r="AN807" s="61"/>
    </row>
    <row r="808" spans="1:40">
      <c r="A808" s="123">
        <v>2024</v>
      </c>
      <c r="B808" s="123" t="str">
        <f t="shared" si="119"/>
        <v>771-2024</v>
      </c>
      <c r="C808" s="56">
        <v>117254</v>
      </c>
      <c r="D808" s="56" t="s">
        <v>57</v>
      </c>
      <c r="E808" s="57" t="s">
        <v>7988</v>
      </c>
      <c r="F808" s="57" t="s">
        <v>7989</v>
      </c>
      <c r="G808" s="63" t="s">
        <v>5602</v>
      </c>
      <c r="H808" s="57" t="s">
        <v>1168</v>
      </c>
      <c r="I808" s="57" t="s">
        <v>1169</v>
      </c>
      <c r="J808" s="61"/>
      <c r="K808" s="61"/>
      <c r="L808" s="67" t="s">
        <v>7990</v>
      </c>
      <c r="M808" s="56">
        <v>1978</v>
      </c>
      <c r="N808" s="157">
        <v>24000000</v>
      </c>
      <c r="O808" s="64">
        <v>9333333</v>
      </c>
      <c r="P808" s="64">
        <v>0</v>
      </c>
      <c r="Q808" s="157">
        <f t="shared" si="122"/>
        <v>33333333</v>
      </c>
      <c r="R808" s="64">
        <v>8000000</v>
      </c>
      <c r="S808" s="64"/>
      <c r="T808" s="64"/>
      <c r="U808" s="56">
        <v>1</v>
      </c>
      <c r="V808" s="60" t="s">
        <v>1171</v>
      </c>
      <c r="W808" s="57" t="str">
        <f ca="1">IF(AB808="","En elaboración",IF(AC808="Sin iniciar","Suscrito",IF(AK808="Suspendido",AK808,IF(ISNUMBER(AN808),"Liquidado",IF(ISNUMBER(J808),"Cedido",IF(AN808="No aplica","Terminado (no se liquida)",IF(AJ808="Terminación anticipada",AJ808,IF(AND(AJ808="Terminación anticipada",I808&lt;&gt;"Otro",AN808=""),"Terminado en proceso de liquidación",IF(AND(TODAY()&gt;AH808,I808="Otro",AN808=""),"Terminado en proceso de liquidación",IF(AND(TODAY()&gt;AH808,I808="Orden de compra"),"Terminado (Orden de compra)",IF(TODAY()&gt;AH808,"Terminado (no se liquida)",IF(TODAY()&lt;=AH808,"En ejecución","En elaboración"))))))))))))</f>
        <v>Terminado (no se liquida)</v>
      </c>
      <c r="X808" s="57" t="s">
        <v>7991</v>
      </c>
      <c r="Y808" s="57" t="s">
        <v>7992</v>
      </c>
      <c r="Z808" s="77" t="s">
        <v>7993</v>
      </c>
      <c r="AA808" s="57" t="s">
        <v>66</v>
      </c>
      <c r="AB808" s="61">
        <v>45582</v>
      </c>
      <c r="AC808" s="61">
        <v>45587</v>
      </c>
      <c r="AD808" s="61">
        <v>45657</v>
      </c>
      <c r="AE808" s="61" t="str">
        <f t="shared" si="120"/>
        <v>2 meses 10 días.</v>
      </c>
      <c r="AF808" s="61">
        <v>45714</v>
      </c>
      <c r="AG808" s="61" t="str">
        <f t="shared" si="118"/>
        <v>1 meses 26 días.</v>
      </c>
      <c r="AH808" s="61">
        <v>45714</v>
      </c>
      <c r="AI808" s="61" t="str">
        <f t="shared" si="116"/>
        <v>4 meses 5 días.</v>
      </c>
      <c r="AJ808" s="61" t="str">
        <f t="shared" si="121"/>
        <v>Término Ok</v>
      </c>
      <c r="AK808" s="57"/>
      <c r="AL808" s="57"/>
      <c r="AM808" s="56"/>
      <c r="AN808" s="61"/>
    </row>
    <row r="809" spans="1:40">
      <c r="A809" s="123">
        <v>2024</v>
      </c>
      <c r="B809" s="123" t="str">
        <f t="shared" si="119"/>
        <v>772-2024</v>
      </c>
      <c r="C809" s="56">
        <v>116466</v>
      </c>
      <c r="D809" s="56" t="s">
        <v>57</v>
      </c>
      <c r="E809" s="57" t="s">
        <v>7994</v>
      </c>
      <c r="F809" s="57" t="s">
        <v>7995</v>
      </c>
      <c r="G809" s="63" t="s">
        <v>5602</v>
      </c>
      <c r="H809" s="57" t="s">
        <v>1168</v>
      </c>
      <c r="I809" s="57" t="s">
        <v>1169</v>
      </c>
      <c r="J809" s="61"/>
      <c r="K809" s="61"/>
      <c r="L809" s="67" t="s">
        <v>5193</v>
      </c>
      <c r="M809" s="56">
        <v>1979</v>
      </c>
      <c r="N809" s="157">
        <v>29792000</v>
      </c>
      <c r="O809" s="64">
        <v>5461866</v>
      </c>
      <c r="P809" s="64">
        <v>0</v>
      </c>
      <c r="Q809" s="157">
        <f t="shared" si="122"/>
        <v>35253866</v>
      </c>
      <c r="R809" s="64">
        <v>7448000</v>
      </c>
      <c r="S809" s="64"/>
      <c r="T809" s="64"/>
      <c r="U809" s="56">
        <v>5</v>
      </c>
      <c r="V809" s="60" t="s">
        <v>1171</v>
      </c>
      <c r="W809" s="57" t="str">
        <f ca="1">IF(AB809="","En elaboración",IF(AC809="Sin iniciar","Suscrito",IF(AK809="Suspendido",AK809,IF(ISNUMBER(AN809),"Liquidado",IF(ISNUMBER(J809),"Cedido",IF(AN809="No aplica","Terminado (no se liquida)",IF(AJ809="Terminación anticipada",AJ809,IF(AND(AJ809="Terminación anticipada",I809&lt;&gt;"Otro",AN809=""),"Terminado en proceso de liquidación",IF(AND(TODAY()&gt;AH809,I809="Otro",AN809=""),"Terminado en proceso de liquidación",IF(AND(TODAY()&gt;AH809,I809="Orden de compra"),"Terminado (Orden de compra)",IF(TODAY()&gt;AH809,"Terminado (no se liquida)",IF(TODAY()&lt;=AH809,"En ejecución","En elaboración"))))))))))))</f>
        <v>Terminado (no se liquida)</v>
      </c>
      <c r="X809" s="57" t="s">
        <v>7996</v>
      </c>
      <c r="Y809" s="57" t="s">
        <v>7997</v>
      </c>
      <c r="Z809" s="77" t="s">
        <v>7998</v>
      </c>
      <c r="AA809" s="57" t="s">
        <v>5666</v>
      </c>
      <c r="AB809" s="61">
        <v>45586</v>
      </c>
      <c r="AC809" s="61">
        <v>45587</v>
      </c>
      <c r="AD809" s="61">
        <v>45657</v>
      </c>
      <c r="AE809" s="61" t="str">
        <f t="shared" si="120"/>
        <v>2 meses 10 días.</v>
      </c>
      <c r="AF809" s="61">
        <v>45729</v>
      </c>
      <c r="AG809" s="61" t="str">
        <f t="shared" si="118"/>
        <v>2 meses 10 días.</v>
      </c>
      <c r="AH809" s="61">
        <v>45729</v>
      </c>
      <c r="AI809" s="61" t="str">
        <f t="shared" si="116"/>
        <v>4 meses 20 días.</v>
      </c>
      <c r="AJ809" s="61" t="str">
        <f t="shared" si="121"/>
        <v>Término Ok</v>
      </c>
      <c r="AK809" s="57"/>
      <c r="AL809" s="57"/>
      <c r="AM809" s="56"/>
      <c r="AN809" s="61"/>
    </row>
    <row r="810" spans="1:40">
      <c r="A810" s="123">
        <v>2024</v>
      </c>
      <c r="B810" s="123" t="str">
        <f t="shared" si="119"/>
        <v>774-2024</v>
      </c>
      <c r="C810" s="56">
        <v>116143</v>
      </c>
      <c r="D810" s="56" t="s">
        <v>57</v>
      </c>
      <c r="E810" s="57" t="s">
        <v>7999</v>
      </c>
      <c r="F810" s="57" t="s">
        <v>8000</v>
      </c>
      <c r="G810" s="63" t="s">
        <v>5602</v>
      </c>
      <c r="H810" s="57" t="s">
        <v>1168</v>
      </c>
      <c r="I810" s="57" t="s">
        <v>1169</v>
      </c>
      <c r="J810" s="61"/>
      <c r="K810" s="61"/>
      <c r="L810" s="67" t="s">
        <v>8001</v>
      </c>
      <c r="M810" s="56">
        <v>1966</v>
      </c>
      <c r="N810" s="157">
        <v>21836000</v>
      </c>
      <c r="O810" s="64">
        <v>4185233</v>
      </c>
      <c r="P810" s="64">
        <v>0</v>
      </c>
      <c r="Q810" s="157">
        <f t="shared" si="122"/>
        <v>26021233</v>
      </c>
      <c r="R810" s="64">
        <v>5459000</v>
      </c>
      <c r="S810" s="64"/>
      <c r="T810" s="64"/>
      <c r="U810" s="56">
        <v>1</v>
      </c>
      <c r="V810" s="60" t="s">
        <v>1171</v>
      </c>
      <c r="W810" s="57" t="str">
        <f ca="1">IF(AB810="","En elaboración",IF(AC810="Sin iniciar","Suscrito",IF(AK810="Suspendido",AK810,IF(ISNUMBER(AN810),"Liquidado",IF(ISNUMBER(J810),"Cedido",IF(AN810="No aplica","Terminado (no se liquida)",IF(AJ810="Terminación anticipada",AJ810,IF(AND(AJ810="Terminación anticipada",I810&lt;&gt;"Otro",AN810=""),"Terminado en proceso de liquidación",IF(AND(TODAY()&gt;AH810,I810="Otro",AN810=""),"Terminado en proceso de liquidación",IF(AND(TODAY()&gt;AH810,I810="Orden de compra"),"Terminado (Orden de compra)",IF(TODAY()&gt;AH810,"Terminado (no se liquida)",IF(TODAY()&lt;=AH810,"En ejecución","En elaboración"))))))))))))</f>
        <v>Terminado (no se liquida)</v>
      </c>
      <c r="X810" s="57" t="s">
        <v>8002</v>
      </c>
      <c r="Y810" s="57" t="s">
        <v>6819</v>
      </c>
      <c r="Z810" s="77" t="s">
        <v>8003</v>
      </c>
      <c r="AA810" s="57" t="s">
        <v>6317</v>
      </c>
      <c r="AB810" s="61">
        <v>45582</v>
      </c>
      <c r="AC810" s="61">
        <v>45586</v>
      </c>
      <c r="AD810" s="61">
        <v>45657</v>
      </c>
      <c r="AE810" s="61" t="str">
        <f t="shared" si="120"/>
        <v>2 meses 11 días.</v>
      </c>
      <c r="AF810" s="61">
        <v>45723</v>
      </c>
      <c r="AG810" s="61" t="str">
        <f t="shared" si="118"/>
        <v>2 meses 4 días.</v>
      </c>
      <c r="AH810" s="61">
        <v>45723</v>
      </c>
      <c r="AI810" s="61" t="str">
        <f t="shared" si="116"/>
        <v>4 meses 15 días.</v>
      </c>
      <c r="AJ810" s="61" t="str">
        <f t="shared" si="121"/>
        <v>Término Ok</v>
      </c>
      <c r="AK810" s="57"/>
      <c r="AL810" s="57"/>
      <c r="AM810" s="56"/>
      <c r="AN810" s="61"/>
    </row>
    <row r="811" spans="1:40">
      <c r="A811" s="123">
        <v>2024</v>
      </c>
      <c r="B811" s="123" t="str">
        <f t="shared" si="119"/>
        <v>775-2024</v>
      </c>
      <c r="C811" s="56">
        <v>115241</v>
      </c>
      <c r="D811" s="56" t="s">
        <v>57</v>
      </c>
      <c r="E811" s="57" t="s">
        <v>8004</v>
      </c>
      <c r="F811" s="57" t="s">
        <v>8005</v>
      </c>
      <c r="G811" s="63" t="s">
        <v>5602</v>
      </c>
      <c r="H811" s="57" t="s">
        <v>1168</v>
      </c>
      <c r="I811" s="57" t="s">
        <v>1169</v>
      </c>
      <c r="J811" s="61"/>
      <c r="K811" s="61"/>
      <c r="L811" s="67" t="s">
        <v>8006</v>
      </c>
      <c r="M811" s="56">
        <v>1979</v>
      </c>
      <c r="N811" s="157">
        <v>21836000</v>
      </c>
      <c r="O811" s="64">
        <v>2001633</v>
      </c>
      <c r="P811" s="64">
        <v>0</v>
      </c>
      <c r="Q811" s="157">
        <f t="shared" si="122"/>
        <v>23837633</v>
      </c>
      <c r="R811" s="64">
        <v>5459000</v>
      </c>
      <c r="S811" s="64"/>
      <c r="T811" s="64"/>
      <c r="U811" s="56">
        <v>5</v>
      </c>
      <c r="V811" s="60" t="s">
        <v>1171</v>
      </c>
      <c r="W811" s="57" t="str">
        <f ca="1">IF(AB811="","En elaboración",IF(AC811="Sin iniciar","Suscrito",IF(AK811="Suspendido",AK811,IF(ISNUMBER(AN811),"Liquidado",IF(ISNUMBER(J811),"Cedido",IF(AN811="No aplica","Terminado (no se liquida)",IF(AJ811="Terminación anticipada",AJ811,IF(AND(AJ811="Terminación anticipada",I811&lt;&gt;"Otro",AN811=""),"Terminado en proceso de liquidación",IF(AND(TODAY()&gt;AH811,I811="Otro",AN811=""),"Terminado en proceso de liquidación",IF(AND(TODAY()&gt;AH811,I811="Orden de compra"),"Terminado (Orden de compra)",IF(TODAY()&gt;AH811,"Terminado (no se liquida)",IF(TODAY()&lt;=AH811,"En ejecución","En elaboración"))))))))))))</f>
        <v>Terminado (no se liquida)</v>
      </c>
      <c r="X811" s="57" t="s">
        <v>8007</v>
      </c>
      <c r="Y811" s="57" t="s">
        <v>7894</v>
      </c>
      <c r="Z811" s="77" t="s">
        <v>8008</v>
      </c>
      <c r="AA811" s="57" t="s">
        <v>8009</v>
      </c>
      <c r="AB811" s="61">
        <v>45588</v>
      </c>
      <c r="AC811" s="61">
        <v>45601</v>
      </c>
      <c r="AD811" s="61">
        <v>45657</v>
      </c>
      <c r="AE811" s="61" t="str">
        <f t="shared" si="120"/>
        <v>1 meses 27 días.</v>
      </c>
      <c r="AF811" s="61">
        <v>45731</v>
      </c>
      <c r="AG811" s="61" t="str">
        <f t="shared" si="118"/>
        <v>2 meses 12 días.</v>
      </c>
      <c r="AH811" s="61">
        <v>45731</v>
      </c>
      <c r="AI811" s="61" t="str">
        <f t="shared" si="116"/>
        <v>4 meses 11 días.</v>
      </c>
      <c r="AJ811" s="61" t="str">
        <f t="shared" si="121"/>
        <v>Término Ok</v>
      </c>
      <c r="AK811" s="57"/>
      <c r="AL811" s="57"/>
      <c r="AM811" s="56"/>
      <c r="AN811" s="61"/>
    </row>
    <row r="812" spans="1:40">
      <c r="A812" s="123">
        <v>2024</v>
      </c>
      <c r="B812" s="123" t="str">
        <f t="shared" si="119"/>
        <v>776-2024</v>
      </c>
      <c r="C812" s="56">
        <v>115114</v>
      </c>
      <c r="D812" s="56" t="s">
        <v>57</v>
      </c>
      <c r="E812" s="57" t="s">
        <v>8010</v>
      </c>
      <c r="F812" s="57" t="s">
        <v>8011</v>
      </c>
      <c r="G812" s="63" t="s">
        <v>5602</v>
      </c>
      <c r="H812" s="57" t="s">
        <v>1168</v>
      </c>
      <c r="I812" s="57" t="s">
        <v>1211</v>
      </c>
      <c r="J812" s="61">
        <v>45589</v>
      </c>
      <c r="K812" s="119" t="s">
        <v>8012</v>
      </c>
      <c r="L812" s="67" t="s">
        <v>8013</v>
      </c>
      <c r="M812" s="56">
        <v>1953</v>
      </c>
      <c r="N812" s="157">
        <v>17464000</v>
      </c>
      <c r="O812" s="64">
        <v>0</v>
      </c>
      <c r="P812" s="64">
        <v>0</v>
      </c>
      <c r="Q812" s="157">
        <f t="shared" si="122"/>
        <v>17464000</v>
      </c>
      <c r="R812" s="64">
        <v>4366000</v>
      </c>
      <c r="S812" s="64"/>
      <c r="T812" s="64"/>
      <c r="U812" s="56">
        <v>1</v>
      </c>
      <c r="V812" s="60" t="s">
        <v>1171</v>
      </c>
      <c r="W812" s="57" t="str">
        <f ca="1">IF(AB812="","En elaboración",IF(AC812="Sin iniciar","Suscrito",IF(AK812="Suspendido",AK812,IF(ISNUMBER(AN812),"Liquidado",IF(ISNUMBER(J812),"Cedido",IF(AN812="No aplica","Terminado (no se liquida)",IF(AJ812="Terminación anticipada",AJ812,IF(AND(AJ812="Terminación anticipada",I812&lt;&gt;"Otro",AN812=""),"Terminado en proceso de liquidación",IF(AND(TODAY()&gt;AH812,I812="Otro",AN812=""),"Terminado en proceso de liquidación",IF(AND(TODAY()&gt;AH812,I812="Orden de compra"),"Terminado (Orden de compra)",IF(TODAY()&gt;AH812,"Terminado (no se liquida)",IF(TODAY()&lt;=AH812,"En ejecución","En elaboración"))))))))))))</f>
        <v>Cedido</v>
      </c>
      <c r="X812" s="57" t="s">
        <v>8014</v>
      </c>
      <c r="Y812" s="57" t="s">
        <v>8015</v>
      </c>
      <c r="Z812" s="57" t="s">
        <v>8016</v>
      </c>
      <c r="AA812" s="57" t="s">
        <v>5735</v>
      </c>
      <c r="AB812" s="61">
        <v>45582</v>
      </c>
      <c r="AC812" s="61">
        <v>45588</v>
      </c>
      <c r="AD812" s="61">
        <v>45588</v>
      </c>
      <c r="AE812" s="61" t="str">
        <f t="shared" si="120"/>
        <v>1 días.</v>
      </c>
      <c r="AF812" s="61">
        <v>45657</v>
      </c>
      <c r="AG812" s="61" t="str">
        <f t="shared" si="118"/>
        <v>2 meses 8 días.</v>
      </c>
      <c r="AH812" s="61">
        <v>45657</v>
      </c>
      <c r="AI812" s="61" t="str">
        <f t="shared" si="116"/>
        <v>2 meses 9 días.</v>
      </c>
      <c r="AJ812" s="61" t="str">
        <f t="shared" si="121"/>
        <v>Término Ok</v>
      </c>
      <c r="AK812" s="57"/>
      <c r="AL812" s="57"/>
      <c r="AM812" s="56"/>
      <c r="AN812" s="61"/>
    </row>
    <row r="813" spans="1:40">
      <c r="A813" s="123">
        <v>2024</v>
      </c>
      <c r="B813" s="123" t="s">
        <v>8017</v>
      </c>
      <c r="C813" s="56">
        <v>115114</v>
      </c>
      <c r="D813" s="56" t="s">
        <v>57</v>
      </c>
      <c r="E813" s="57" t="s">
        <v>8010</v>
      </c>
      <c r="F813" s="57" t="s">
        <v>8011</v>
      </c>
      <c r="G813" s="63" t="s">
        <v>5602</v>
      </c>
      <c r="H813" s="57" t="s">
        <v>1168</v>
      </c>
      <c r="I813" s="57" t="s">
        <v>1211</v>
      </c>
      <c r="J813" s="61"/>
      <c r="K813" s="61"/>
      <c r="L813" s="67" t="s">
        <v>8018</v>
      </c>
      <c r="M813" s="56">
        <v>1953</v>
      </c>
      <c r="N813" s="157">
        <v>17464000</v>
      </c>
      <c r="O813" s="64">
        <v>3056200</v>
      </c>
      <c r="P813" s="64">
        <v>0</v>
      </c>
      <c r="Q813" s="157">
        <f t="shared" si="122"/>
        <v>20520200</v>
      </c>
      <c r="R813" s="64">
        <v>4366000</v>
      </c>
      <c r="S813" s="64"/>
      <c r="T813" s="64"/>
      <c r="U813" s="56">
        <v>1</v>
      </c>
      <c r="V813" s="60" t="s">
        <v>1171</v>
      </c>
      <c r="W813" s="57" t="str">
        <f ca="1">IF(AB813="","En elaboración",IF(AC813="Sin iniciar","Suscrito",IF(AK813="Suspendido",AK813,IF(ISNUMBER(AN813),"Liquidado",IF(ISNUMBER(J813),"Cedido",IF(AN813="No aplica","Terminado (no se liquida)",IF(AJ813="Terminación anticipada",AJ813,IF(AND(AJ813="Terminación anticipada",I813&lt;&gt;"Otro",AN813=""),"Terminado en proceso de liquidación",IF(AND(TODAY()&gt;AH813,I813="Otro",AN813=""),"Terminado en proceso de liquidación",IF(AND(TODAY()&gt;AH813,I813="Orden de compra"),"Terminado (Orden de compra)",IF(TODAY()&gt;AH813,"Terminado (no se liquida)",IF(TODAY()&lt;=AH813,"En ejecución","En elaboración"))))))))))))</f>
        <v>Terminado (no se liquida)</v>
      </c>
      <c r="X813" s="57" t="s">
        <v>8019</v>
      </c>
      <c r="Y813" s="57" t="s">
        <v>8015</v>
      </c>
      <c r="Z813" s="57" t="s">
        <v>8016</v>
      </c>
      <c r="AA813" s="57" t="s">
        <v>5735</v>
      </c>
      <c r="AB813" s="61">
        <v>45582</v>
      </c>
      <c r="AC813" s="61">
        <v>45589</v>
      </c>
      <c r="AD813" s="61">
        <v>45657</v>
      </c>
      <c r="AE813" s="61" t="str">
        <f t="shared" si="120"/>
        <v>2 meses 8 días.</v>
      </c>
      <c r="AF813" s="61">
        <v>45728</v>
      </c>
      <c r="AG813" s="61" t="str">
        <f t="shared" si="118"/>
        <v>2 meses 9 días.</v>
      </c>
      <c r="AH813" s="61">
        <v>45728</v>
      </c>
      <c r="AI813" s="61" t="str">
        <f t="shared" si="116"/>
        <v>4 meses 17 días.</v>
      </c>
      <c r="AJ813" s="61" t="str">
        <f t="shared" si="121"/>
        <v>Término Ok</v>
      </c>
      <c r="AK813" s="57"/>
      <c r="AL813" s="57"/>
      <c r="AM813" s="56"/>
      <c r="AN813" s="61"/>
    </row>
    <row r="814" spans="1:40">
      <c r="A814" s="123">
        <v>2024</v>
      </c>
      <c r="B814" s="123" t="str">
        <f t="shared" ref="B814:B827" si="123">LEFT(E814,8)</f>
        <v>777-2024</v>
      </c>
      <c r="C814" s="56">
        <v>117271</v>
      </c>
      <c r="D814" s="56" t="s">
        <v>57</v>
      </c>
      <c r="E814" s="57" t="s">
        <v>8020</v>
      </c>
      <c r="F814" s="57" t="s">
        <v>8021</v>
      </c>
      <c r="G814" s="63" t="s">
        <v>5602</v>
      </c>
      <c r="H814" s="57" t="s">
        <v>1168</v>
      </c>
      <c r="I814" s="57" t="s">
        <v>1211</v>
      </c>
      <c r="J814" s="61"/>
      <c r="K814" s="61"/>
      <c r="L814" s="67" t="s">
        <v>8022</v>
      </c>
      <c r="M814" s="56">
        <v>1978</v>
      </c>
      <c r="N814" s="157">
        <v>10143000</v>
      </c>
      <c r="O814" s="64">
        <v>0</v>
      </c>
      <c r="P814" s="64">
        <v>0</v>
      </c>
      <c r="Q814" s="157">
        <f t="shared" si="122"/>
        <v>10143000</v>
      </c>
      <c r="R814" s="64">
        <v>3381000</v>
      </c>
      <c r="S814" s="64"/>
      <c r="T814" s="64"/>
      <c r="U814" s="56">
        <v>1</v>
      </c>
      <c r="V814" s="60" t="s">
        <v>1171</v>
      </c>
      <c r="W814" s="57" t="str">
        <f ca="1">IF(AB814="","En elaboración",IF(AC814="Sin iniciar","Suscrito",IF(AK814="Suspendido",AK814,IF(ISNUMBER(AN814),"Liquidado",IF(ISNUMBER(J814),"Cedido",IF(AN814="No aplica","Terminado (no se liquida)",IF(AJ814="Terminación anticipada",AJ814,IF(AND(AJ814="Terminación anticipada",I814&lt;&gt;"Otro",AN814=""),"Terminado en proceso de liquidación",IF(AND(TODAY()&gt;AH814,I814="Otro",AN814=""),"Terminado en proceso de liquidación",IF(AND(TODAY()&gt;AH814,I814="Orden de compra"),"Terminado (Orden de compra)",IF(TODAY()&gt;AH814,"Terminado (no se liquida)",IF(TODAY()&lt;=AH814,"En ejecución","En elaboración"))))))))))))</f>
        <v>Terminado (no se liquida)</v>
      </c>
      <c r="X814" s="57"/>
      <c r="Y814" s="57" t="s">
        <v>8023</v>
      </c>
      <c r="Z814" s="57" t="s">
        <v>8024</v>
      </c>
      <c r="AA814" s="57" t="s">
        <v>5684</v>
      </c>
      <c r="AB814" s="61">
        <v>45582</v>
      </c>
      <c r="AC814" s="61">
        <v>45593</v>
      </c>
      <c r="AD814" s="61">
        <v>45657</v>
      </c>
      <c r="AE814" s="61" t="str">
        <f t="shared" si="120"/>
        <v>2 meses 4 días.</v>
      </c>
      <c r="AF814" s="61">
        <v>45657</v>
      </c>
      <c r="AG814" s="61" t="str">
        <f t="shared" si="118"/>
        <v/>
      </c>
      <c r="AH814" s="61">
        <v>45657</v>
      </c>
      <c r="AI814" s="61" t="str">
        <f t="shared" si="116"/>
        <v>2 meses 4 días.</v>
      </c>
      <c r="AJ814" s="61" t="str">
        <f t="shared" si="121"/>
        <v>Término Ok</v>
      </c>
      <c r="AK814" s="57"/>
      <c r="AL814" s="57"/>
      <c r="AM814" s="56"/>
      <c r="AN814" s="61"/>
    </row>
    <row r="815" spans="1:40">
      <c r="A815" s="123">
        <v>2024</v>
      </c>
      <c r="B815" s="123" t="str">
        <f t="shared" si="123"/>
        <v>778-2024</v>
      </c>
      <c r="C815" s="56">
        <v>116346</v>
      </c>
      <c r="D815" s="56" t="s">
        <v>57</v>
      </c>
      <c r="E815" s="57" t="s">
        <v>8025</v>
      </c>
      <c r="F815" s="57" t="s">
        <v>8026</v>
      </c>
      <c r="G815" s="63" t="s">
        <v>5602</v>
      </c>
      <c r="H815" s="57" t="s">
        <v>1168</v>
      </c>
      <c r="I815" s="57" t="s">
        <v>1211</v>
      </c>
      <c r="J815" s="61"/>
      <c r="K815" s="61"/>
      <c r="L815" s="67" t="s">
        <v>8027</v>
      </c>
      <c r="M815" s="56">
        <v>1978</v>
      </c>
      <c r="N815" s="157">
        <v>13098000</v>
      </c>
      <c r="O815" s="64">
        <v>4948133</v>
      </c>
      <c r="P815" s="64">
        <v>0</v>
      </c>
      <c r="Q815" s="157">
        <f t="shared" si="122"/>
        <v>18046133</v>
      </c>
      <c r="R815" s="64">
        <v>4366000</v>
      </c>
      <c r="S815" s="64"/>
      <c r="T815" s="64"/>
      <c r="U815" s="56">
        <v>1</v>
      </c>
      <c r="V815" s="60" t="s">
        <v>1171</v>
      </c>
      <c r="W815" s="57" t="str">
        <f ca="1">IF(AB815="","En elaboración",IF(AC815="Sin iniciar","Suscrito",IF(AK815="Suspendido",AK815,IF(ISNUMBER(AN815),"Liquidado",IF(ISNUMBER(J815),"Cedido",IF(AN815="No aplica","Terminado (no se liquida)",IF(AJ815="Terminación anticipada",AJ815,IF(AND(AJ815="Terminación anticipada",I815&lt;&gt;"Otro",AN815=""),"Terminado en proceso de liquidación",IF(AND(TODAY()&gt;AH815,I815="Otro",AN815=""),"Terminado en proceso de liquidación",IF(AND(TODAY()&gt;AH815,I815="Orden de compra"),"Terminado (Orden de compra)",IF(TODAY()&gt;AH815,"Terminado (no se liquida)",IF(TODAY()&lt;=AH815,"En ejecución","En elaboración"))))))))))))</f>
        <v>Terminado (no se liquida)</v>
      </c>
      <c r="X815" s="57" t="s">
        <v>8028</v>
      </c>
      <c r="Y815" s="57" t="s">
        <v>3567</v>
      </c>
      <c r="Z815" s="57" t="s">
        <v>8029</v>
      </c>
      <c r="AA815" s="57" t="s">
        <v>5900</v>
      </c>
      <c r="AB815" s="61">
        <v>45587</v>
      </c>
      <c r="AC815" s="61">
        <v>45589</v>
      </c>
      <c r="AD815" s="61">
        <v>45657</v>
      </c>
      <c r="AE815" s="61" t="str">
        <f t="shared" si="120"/>
        <v>2 meses 8 días.</v>
      </c>
      <c r="AF815" s="61">
        <v>45715</v>
      </c>
      <c r="AG815" s="61" t="str">
        <f t="shared" si="118"/>
        <v>1 meses 27 días.</v>
      </c>
      <c r="AH815" s="61">
        <v>45715</v>
      </c>
      <c r="AI815" s="61" t="str">
        <f t="shared" si="116"/>
        <v>4 meses 4 días.</v>
      </c>
      <c r="AJ815" s="61" t="str">
        <f t="shared" si="121"/>
        <v>Término Ok</v>
      </c>
      <c r="AK815" s="57"/>
      <c r="AL815" s="57"/>
      <c r="AM815" s="56"/>
      <c r="AN815" s="61"/>
    </row>
    <row r="816" spans="1:40">
      <c r="A816" s="123">
        <v>2024</v>
      </c>
      <c r="B816" s="123" t="str">
        <f t="shared" si="123"/>
        <v>779-2024</v>
      </c>
      <c r="C816" s="56">
        <v>117271</v>
      </c>
      <c r="D816" s="56" t="s">
        <v>57</v>
      </c>
      <c r="E816" s="57" t="s">
        <v>8030</v>
      </c>
      <c r="F816" s="57" t="s">
        <v>8031</v>
      </c>
      <c r="G816" s="63" t="s">
        <v>5602</v>
      </c>
      <c r="H816" s="57" t="s">
        <v>1168</v>
      </c>
      <c r="I816" s="57" t="s">
        <v>1211</v>
      </c>
      <c r="J816" s="61"/>
      <c r="K816" s="61"/>
      <c r="L816" s="67" t="s">
        <v>8032</v>
      </c>
      <c r="M816" s="56">
        <v>1978</v>
      </c>
      <c r="N816" s="157">
        <v>10143000</v>
      </c>
      <c r="O816" s="64">
        <v>3719000</v>
      </c>
      <c r="P816" s="64">
        <v>0</v>
      </c>
      <c r="Q816" s="157">
        <f t="shared" si="122"/>
        <v>13862000</v>
      </c>
      <c r="R816" s="64">
        <v>3381000</v>
      </c>
      <c r="S816" s="64"/>
      <c r="T816" s="64"/>
      <c r="U816" s="56">
        <v>1</v>
      </c>
      <c r="V816" s="60" t="s">
        <v>1171</v>
      </c>
      <c r="W816" s="57" t="str">
        <f ca="1">IF(AB816="","En elaboración",IF(AC816="Sin iniciar","Suscrito",IF(AK816="Suspendido",AK816,IF(ISNUMBER(AN816),"Liquidado",IF(ISNUMBER(J816),"Cedido",IF(AN816="No aplica","Terminado (no se liquida)",IF(AJ816="Terminación anticipada",AJ816,IF(AND(AJ816="Terminación anticipada",I816&lt;&gt;"Otro",AN816=""),"Terminado en proceso de liquidación",IF(AND(TODAY()&gt;AH816,I816="Otro",AN816=""),"Terminado en proceso de liquidación",IF(AND(TODAY()&gt;AH816,I816="Orden de compra"),"Terminado (Orden de compra)",IF(TODAY()&gt;AH816,"Terminado (no se liquida)",IF(TODAY()&lt;=AH816,"En ejecución","En elaboración"))))))))))))</f>
        <v>Terminado (no se liquida)</v>
      </c>
      <c r="X816" s="57" t="s">
        <v>8033</v>
      </c>
      <c r="Y816" s="57" t="s">
        <v>8023</v>
      </c>
      <c r="Z816" s="57" t="s">
        <v>8034</v>
      </c>
      <c r="AA816" s="57" t="s">
        <v>5684</v>
      </c>
      <c r="AB816" s="61">
        <v>45582</v>
      </c>
      <c r="AC816" s="61">
        <v>45590</v>
      </c>
      <c r="AD816" s="61">
        <v>45657</v>
      </c>
      <c r="AE816" s="61" t="str">
        <f t="shared" si="120"/>
        <v>2 meses 7 días.</v>
      </c>
      <c r="AF816" s="61">
        <v>45715</v>
      </c>
      <c r="AG816" s="61" t="str">
        <f t="shared" si="118"/>
        <v>1 meses 27 días.</v>
      </c>
      <c r="AH816" s="61">
        <v>45715</v>
      </c>
      <c r="AI816" s="61" t="str">
        <f t="shared" si="116"/>
        <v>4 meses 3 días.</v>
      </c>
      <c r="AJ816" s="61" t="str">
        <f t="shared" si="121"/>
        <v>Término Ok</v>
      </c>
      <c r="AK816" s="57"/>
      <c r="AL816" s="57"/>
      <c r="AM816" s="56"/>
      <c r="AN816" s="61"/>
    </row>
    <row r="817" spans="1:40">
      <c r="A817" s="123">
        <v>2024</v>
      </c>
      <c r="B817" s="123" t="str">
        <f t="shared" si="123"/>
        <v>780-2024</v>
      </c>
      <c r="C817" s="56">
        <v>115324</v>
      </c>
      <c r="D817" s="56" t="s">
        <v>57</v>
      </c>
      <c r="E817" s="57" t="s">
        <v>8035</v>
      </c>
      <c r="F817" s="57" t="s">
        <v>8036</v>
      </c>
      <c r="G817" s="63" t="s">
        <v>5602</v>
      </c>
      <c r="H817" s="57" t="s">
        <v>1168</v>
      </c>
      <c r="I817" s="57" t="s">
        <v>1169</v>
      </c>
      <c r="J817" s="61"/>
      <c r="K817" s="61"/>
      <c r="L817" s="67" t="s">
        <v>8037</v>
      </c>
      <c r="M817" s="56">
        <v>1978</v>
      </c>
      <c r="N817" s="157">
        <v>34200000</v>
      </c>
      <c r="O817" s="64">
        <v>0</v>
      </c>
      <c r="P817" s="64">
        <v>0</v>
      </c>
      <c r="Q817" s="157">
        <f t="shared" si="122"/>
        <v>34200000</v>
      </c>
      <c r="R817" s="64">
        <v>8550000</v>
      </c>
      <c r="S817" s="64"/>
      <c r="T817" s="64"/>
      <c r="U817" s="56">
        <v>1</v>
      </c>
      <c r="V817" s="60" t="s">
        <v>1171</v>
      </c>
      <c r="W817" s="57" t="str">
        <f ca="1">IF(AB817="","En elaboración",IF(AC817="Sin iniciar","Suscrito",IF(AK817="Suspendido",AK817,IF(ISNUMBER(AN817),"Liquidado",IF(ISNUMBER(J817),"Cedido",IF(AN817="No aplica","Terminado (no se liquida)",IF(AJ817="Terminación anticipada",AJ817,IF(AND(AJ817="Terminación anticipada",I817&lt;&gt;"Otro",AN817=""),"Terminado en proceso de liquidación",IF(AND(TODAY()&gt;AH817,I817="Otro",AN817=""),"Terminado en proceso de liquidación",IF(AND(TODAY()&gt;AH817,I817="Orden de compra"),"Terminado (Orden de compra)",IF(TODAY()&gt;AH817,"Terminado (no se liquida)",IF(TODAY()&lt;=AH817,"En ejecución","En elaboración"))))))))))))</f>
        <v>Terminado (no se liquida)</v>
      </c>
      <c r="X817" s="57" t="s">
        <v>8038</v>
      </c>
      <c r="Y817" s="57" t="s">
        <v>8039</v>
      </c>
      <c r="Z817" s="57" t="s">
        <v>8040</v>
      </c>
      <c r="AA817" s="57" t="s">
        <v>5684</v>
      </c>
      <c r="AB817" s="61">
        <v>45582</v>
      </c>
      <c r="AC817" s="61">
        <v>45608</v>
      </c>
      <c r="AD817" s="61">
        <v>45657</v>
      </c>
      <c r="AE817" s="61" t="str">
        <f t="shared" si="120"/>
        <v>1 meses 20 días.</v>
      </c>
      <c r="AF817" s="61">
        <v>45657</v>
      </c>
      <c r="AG817" s="61" t="str">
        <f t="shared" si="118"/>
        <v/>
      </c>
      <c r="AH817" s="61">
        <v>45727</v>
      </c>
      <c r="AI817" s="61" t="str">
        <f t="shared" si="116"/>
        <v xml:space="preserve">4 meses </v>
      </c>
      <c r="AJ817" s="61" t="str">
        <f t="shared" si="121"/>
        <v>Término Ok</v>
      </c>
      <c r="AK817" s="57"/>
      <c r="AL817" s="57"/>
      <c r="AM817" s="56"/>
      <c r="AN817" s="61"/>
    </row>
    <row r="818" spans="1:40">
      <c r="A818" s="123">
        <v>2024</v>
      </c>
      <c r="B818" s="123" t="str">
        <f t="shared" si="123"/>
        <v>781-2024</v>
      </c>
      <c r="C818" s="56">
        <v>116438</v>
      </c>
      <c r="D818" s="56" t="s">
        <v>57</v>
      </c>
      <c r="E818" s="57" t="s">
        <v>8041</v>
      </c>
      <c r="F818" s="57" t="s">
        <v>8042</v>
      </c>
      <c r="G818" s="63" t="s">
        <v>5602</v>
      </c>
      <c r="H818" s="57" t="s">
        <v>1168</v>
      </c>
      <c r="I818" s="57" t="s">
        <v>1169</v>
      </c>
      <c r="J818" s="61"/>
      <c r="K818" s="61"/>
      <c r="L818" s="67" t="s">
        <v>8043</v>
      </c>
      <c r="M818" s="56">
        <v>1979</v>
      </c>
      <c r="N818" s="157">
        <v>16377000</v>
      </c>
      <c r="O818" s="64">
        <v>2729500</v>
      </c>
      <c r="P818" s="64">
        <v>0</v>
      </c>
      <c r="Q818" s="157">
        <f t="shared" si="122"/>
        <v>19106500</v>
      </c>
      <c r="R818" s="64">
        <v>5459000</v>
      </c>
      <c r="S818" s="64"/>
      <c r="T818" s="64"/>
      <c r="U818" s="56">
        <v>1</v>
      </c>
      <c r="V818" s="60" t="s">
        <v>1171</v>
      </c>
      <c r="W818" s="57" t="str">
        <f ca="1">IF(AB818="","En elaboración",IF(AC818="Sin iniciar","Suscrito",IF(AK818="Suspendido",AK818,IF(ISNUMBER(AN818),"Liquidado",IF(ISNUMBER(J818),"Cedido",IF(AN818="No aplica","Terminado (no se liquida)",IF(AJ818="Terminación anticipada",AJ818,IF(AND(AJ818="Terminación anticipada",I818&lt;&gt;"Otro",AN818=""),"Terminado en proceso de liquidación",IF(AND(TODAY()&gt;AH818,I818="Otro",AN818=""),"Terminado en proceso de liquidación",IF(AND(TODAY()&gt;AH818,I818="Orden de compra"),"Terminado (Orden de compra)",IF(TODAY()&gt;AH818,"Terminado (no se liquida)",IF(TODAY()&lt;=AH818,"En ejecución","En elaboración"))))))))))))</f>
        <v>Terminado (no se liquida)</v>
      </c>
      <c r="X818" s="57" t="s">
        <v>8044</v>
      </c>
      <c r="Y818" s="57" t="s">
        <v>5269</v>
      </c>
      <c r="Z818" s="77" t="s">
        <v>8045</v>
      </c>
      <c r="AA818" s="57" t="s">
        <v>8009</v>
      </c>
      <c r="AB818" s="61">
        <v>45588</v>
      </c>
      <c r="AC818" s="61">
        <v>45597</v>
      </c>
      <c r="AD818" s="61">
        <v>45657</v>
      </c>
      <c r="AE818" s="61" t="str">
        <f t="shared" si="120"/>
        <v xml:space="preserve">2 meses </v>
      </c>
      <c r="AF818" s="61">
        <v>45731</v>
      </c>
      <c r="AG818" s="61" t="str">
        <f t="shared" si="118"/>
        <v>2 meses 12 días.</v>
      </c>
      <c r="AH818" s="61">
        <v>45731</v>
      </c>
      <c r="AI818" s="61" t="str">
        <f t="shared" si="116"/>
        <v>4 meses 15 días.</v>
      </c>
      <c r="AJ818" s="61" t="str">
        <f t="shared" si="121"/>
        <v>Término Ok</v>
      </c>
      <c r="AK818" s="57"/>
      <c r="AL818" s="57"/>
      <c r="AM818" s="56"/>
      <c r="AN818" s="61"/>
    </row>
    <row r="819" spans="1:40">
      <c r="A819" s="123">
        <v>2024</v>
      </c>
      <c r="B819" s="123" t="str">
        <f t="shared" si="123"/>
        <v>782-2024</v>
      </c>
      <c r="C819" s="56">
        <v>113486</v>
      </c>
      <c r="D819" s="56" t="s">
        <v>57</v>
      </c>
      <c r="E819" s="57" t="s">
        <v>8046</v>
      </c>
      <c r="F819" s="57" t="s">
        <v>8047</v>
      </c>
      <c r="G819" s="63" t="s">
        <v>5602</v>
      </c>
      <c r="H819" s="57" t="s">
        <v>1168</v>
      </c>
      <c r="I819" s="57" t="s">
        <v>1211</v>
      </c>
      <c r="J819" s="61"/>
      <c r="K819" s="61"/>
      <c r="L819" s="67" t="s">
        <v>4181</v>
      </c>
      <c r="M819" s="56">
        <v>1978</v>
      </c>
      <c r="N819" s="157">
        <v>11532000</v>
      </c>
      <c r="O819" s="64">
        <v>2306400</v>
      </c>
      <c r="P819" s="64">
        <v>0</v>
      </c>
      <c r="Q819" s="157">
        <f t="shared" si="122"/>
        <v>13838400</v>
      </c>
      <c r="R819" s="64">
        <v>2883000</v>
      </c>
      <c r="S819" s="64"/>
      <c r="T819" s="64"/>
      <c r="U819" s="56">
        <v>4</v>
      </c>
      <c r="V819" s="60" t="s">
        <v>1171</v>
      </c>
      <c r="W819" s="57" t="str">
        <f ca="1">IF(AB819="","En elaboración",IF(AC819="Sin iniciar","Suscrito",IF(AK819="Suspendido",AK819,IF(ISNUMBER(AN819),"Liquidado",IF(ISNUMBER(J819),"Cedido",IF(AN819="No aplica","Terminado (no se liquida)",IF(AJ819="Terminación anticipada",AJ819,IF(AND(AJ819="Terminación anticipada",I819&lt;&gt;"Otro",AN819=""),"Terminado en proceso de liquidación",IF(AND(TODAY()&gt;AH819,I819="Otro",AN819=""),"Terminado en proceso de liquidación",IF(AND(TODAY()&gt;AH819,I819="Orden de compra"),"Terminado (Orden de compra)",IF(TODAY()&gt;AH819,"Terminado (no se liquida)",IF(TODAY()&lt;=AH819,"En ejecución","En elaboración"))))))))))))</f>
        <v>Terminado (no se liquida)</v>
      </c>
      <c r="X819" s="57" t="s">
        <v>8048</v>
      </c>
      <c r="Y819" s="57" t="s">
        <v>4182</v>
      </c>
      <c r="Z819" s="77" t="s">
        <v>8049</v>
      </c>
      <c r="AA819" s="57" t="s">
        <v>5684</v>
      </c>
      <c r="AB819" s="61">
        <v>45582</v>
      </c>
      <c r="AC819" s="61">
        <v>45587</v>
      </c>
      <c r="AD819" s="61">
        <v>45657</v>
      </c>
      <c r="AE819" s="61" t="str">
        <f t="shared" si="120"/>
        <v>2 meses 10 días.</v>
      </c>
      <c r="AF819" s="61">
        <v>45731</v>
      </c>
      <c r="AG819" s="61" t="str">
        <f t="shared" si="118"/>
        <v>2 meses 12 días.</v>
      </c>
      <c r="AH819" s="61">
        <v>45731</v>
      </c>
      <c r="AI819" s="61" t="str">
        <f t="shared" si="116"/>
        <v>4 meses 22 días.</v>
      </c>
      <c r="AJ819" s="61" t="str">
        <f t="shared" si="121"/>
        <v>Término Ok</v>
      </c>
      <c r="AK819" s="57"/>
      <c r="AL819" s="57"/>
      <c r="AM819" s="56"/>
      <c r="AN819" s="61"/>
    </row>
    <row r="820" spans="1:40">
      <c r="A820" s="123">
        <v>2024</v>
      </c>
      <c r="B820" s="123" t="str">
        <f t="shared" si="123"/>
        <v>783-2024</v>
      </c>
      <c r="C820" s="56">
        <v>116238</v>
      </c>
      <c r="D820" s="56" t="s">
        <v>57</v>
      </c>
      <c r="E820" s="57" t="s">
        <v>8050</v>
      </c>
      <c r="F820" s="57" t="s">
        <v>8051</v>
      </c>
      <c r="G820" s="63" t="s">
        <v>5602</v>
      </c>
      <c r="H820" s="57" t="s">
        <v>1168</v>
      </c>
      <c r="I820" s="57" t="s">
        <v>1169</v>
      </c>
      <c r="J820" s="61"/>
      <c r="K820" s="61"/>
      <c r="L820" s="67" t="s">
        <v>8052</v>
      </c>
      <c r="M820" s="56">
        <v>1978</v>
      </c>
      <c r="N820" s="157">
        <v>16377000</v>
      </c>
      <c r="O820" s="64">
        <v>6368833</v>
      </c>
      <c r="P820" s="64">
        <v>0</v>
      </c>
      <c r="Q820" s="157">
        <f t="shared" si="122"/>
        <v>22745833</v>
      </c>
      <c r="R820" s="64">
        <v>5459000</v>
      </c>
      <c r="S820" s="64"/>
      <c r="T820" s="64"/>
      <c r="U820" s="56">
        <v>5</v>
      </c>
      <c r="V820" s="60" t="s">
        <v>1171</v>
      </c>
      <c r="W820" s="57" t="str">
        <f ca="1">IF(AB820="","En elaboración",IF(AC820="Sin iniciar","Suscrito",IF(AK820="Suspendido",AK820,IF(ISNUMBER(AN820),"Liquidado",IF(ISNUMBER(J820),"Cedido",IF(AN820="No aplica","Terminado (no se liquida)",IF(AJ820="Terminación anticipada",AJ820,IF(AND(AJ820="Terminación anticipada",I820&lt;&gt;"Otro",AN820=""),"Terminado en proceso de liquidación",IF(AND(TODAY()&gt;AH820,I820="Otro",AN820=""),"Terminado en proceso de liquidación",IF(AND(TODAY()&gt;AH820,I820="Orden de compra"),"Terminado (Orden de compra)",IF(TODAY()&gt;AH820,"Terminado (no se liquida)",IF(TODAY()&lt;=AH820,"En ejecución","En elaboración"))))))))))))</f>
        <v>Terminado (no se liquida)</v>
      </c>
      <c r="X820" s="57" t="s">
        <v>8053</v>
      </c>
      <c r="Y820" s="57" t="s">
        <v>8054</v>
      </c>
      <c r="Z820" s="77" t="s">
        <v>8055</v>
      </c>
      <c r="AA820" s="57" t="s">
        <v>5659</v>
      </c>
      <c r="AB820" s="61">
        <v>45583</v>
      </c>
      <c r="AC820" s="61">
        <v>45587</v>
      </c>
      <c r="AD820" s="61">
        <v>45657</v>
      </c>
      <c r="AE820" s="61" t="str">
        <f t="shared" si="120"/>
        <v>2 meses 10 días.</v>
      </c>
      <c r="AF820" s="61">
        <v>45714</v>
      </c>
      <c r="AG820" s="61" t="str">
        <f t="shared" si="118"/>
        <v>1 meses 26 días.</v>
      </c>
      <c r="AH820" s="61">
        <v>45714</v>
      </c>
      <c r="AI820" s="61" t="str">
        <f t="shared" si="116"/>
        <v>4 meses 5 días.</v>
      </c>
      <c r="AJ820" s="61" t="str">
        <f t="shared" si="121"/>
        <v>Término Ok</v>
      </c>
      <c r="AK820" s="57"/>
      <c r="AL820" s="57"/>
      <c r="AM820" s="56"/>
      <c r="AN820" s="61"/>
    </row>
    <row r="821" spans="1:40">
      <c r="A821" s="123">
        <v>2024</v>
      </c>
      <c r="B821" s="123" t="str">
        <f t="shared" si="123"/>
        <v>784-2024</v>
      </c>
      <c r="C821" s="56">
        <v>116438</v>
      </c>
      <c r="D821" s="56" t="s">
        <v>57</v>
      </c>
      <c r="E821" s="57" t="s">
        <v>8056</v>
      </c>
      <c r="F821" s="57" t="s">
        <v>8057</v>
      </c>
      <c r="G821" s="63" t="s">
        <v>5602</v>
      </c>
      <c r="H821" s="57" t="s">
        <v>1168</v>
      </c>
      <c r="I821" s="57" t="s">
        <v>1169</v>
      </c>
      <c r="J821" s="61"/>
      <c r="K821" s="61"/>
      <c r="L821" s="67" t="s">
        <v>8058</v>
      </c>
      <c r="M821" s="56">
        <v>1979</v>
      </c>
      <c r="N821" s="157">
        <v>16377000</v>
      </c>
      <c r="O821" s="64">
        <v>6004900</v>
      </c>
      <c r="P821" s="64">
        <v>0</v>
      </c>
      <c r="Q821" s="157">
        <f t="shared" si="122"/>
        <v>22381900</v>
      </c>
      <c r="R821" s="64">
        <v>5459000</v>
      </c>
      <c r="S821" s="64"/>
      <c r="T821" s="64"/>
      <c r="U821" s="56">
        <v>1</v>
      </c>
      <c r="V821" s="60" t="s">
        <v>1171</v>
      </c>
      <c r="W821" s="57" t="str">
        <f ca="1">IF(AB821="","En elaboración",IF(AC821="Sin iniciar","Suscrito",IF(AK821="Suspendido",AK821,IF(ISNUMBER(AN821),"Liquidado",IF(ISNUMBER(J821),"Cedido",IF(AN821="No aplica","Terminado (no se liquida)",IF(AJ821="Terminación anticipada",AJ821,IF(AND(AJ821="Terminación anticipada",I821&lt;&gt;"Otro",AN821=""),"Terminado en proceso de liquidación",IF(AND(TODAY()&gt;AH821,I821="Otro",AN821=""),"Terminado en proceso de liquidación",IF(AND(TODAY()&gt;AH821,I821="Orden de compra"),"Terminado (Orden de compra)",IF(TODAY()&gt;AH821,"Terminado (no se liquida)",IF(TODAY()&lt;=AH821,"En ejecución","En elaboración"))))))))))))</f>
        <v>Terminado (no se liquida)</v>
      </c>
      <c r="X821" s="57" t="s">
        <v>8059</v>
      </c>
      <c r="Y821" s="57" t="s">
        <v>7894</v>
      </c>
      <c r="Z821" s="57" t="s">
        <v>8060</v>
      </c>
      <c r="AA821" s="57" t="s">
        <v>5666</v>
      </c>
      <c r="AB821" s="61">
        <v>45587</v>
      </c>
      <c r="AC821" s="61">
        <v>45590</v>
      </c>
      <c r="AD821" s="61">
        <v>45657</v>
      </c>
      <c r="AE821" s="61" t="str">
        <f t="shared" si="120"/>
        <v>2 meses 7 días.</v>
      </c>
      <c r="AF821" s="61">
        <v>45715</v>
      </c>
      <c r="AG821" s="61" t="str">
        <f t="shared" si="118"/>
        <v>1 meses 27 días.</v>
      </c>
      <c r="AH821" s="61">
        <v>45715</v>
      </c>
      <c r="AI821" s="61" t="str">
        <f t="shared" si="116"/>
        <v>4 meses 3 días.</v>
      </c>
      <c r="AJ821" s="61" t="str">
        <f t="shared" si="121"/>
        <v>Término Ok</v>
      </c>
      <c r="AK821" s="57"/>
      <c r="AL821" s="57"/>
      <c r="AM821" s="56"/>
      <c r="AN821" s="61"/>
    </row>
    <row r="822" spans="1:40">
      <c r="A822" s="123">
        <v>2024</v>
      </c>
      <c r="B822" s="123" t="str">
        <f t="shared" si="123"/>
        <v>785-2024</v>
      </c>
      <c r="C822" s="56">
        <v>116470</v>
      </c>
      <c r="D822" s="56" t="s">
        <v>57</v>
      </c>
      <c r="E822" s="57" t="s">
        <v>8061</v>
      </c>
      <c r="F822" s="57" t="s">
        <v>8062</v>
      </c>
      <c r="G822" s="63" t="s">
        <v>5602</v>
      </c>
      <c r="H822" s="57" t="s">
        <v>1168</v>
      </c>
      <c r="I822" s="57" t="s">
        <v>1211</v>
      </c>
      <c r="J822" s="61"/>
      <c r="K822" s="61"/>
      <c r="L822" s="67" t="s">
        <v>5257</v>
      </c>
      <c r="M822" s="56">
        <v>1979</v>
      </c>
      <c r="N822" s="157">
        <v>8649000</v>
      </c>
      <c r="O822" s="64">
        <v>2883000</v>
      </c>
      <c r="P822" s="64">
        <v>0</v>
      </c>
      <c r="Q822" s="157">
        <f t="shared" si="122"/>
        <v>11532000</v>
      </c>
      <c r="R822" s="64">
        <v>2883000</v>
      </c>
      <c r="S822" s="64"/>
      <c r="T822" s="64"/>
      <c r="U822" s="56">
        <v>1</v>
      </c>
      <c r="V822" s="60" t="s">
        <v>1171</v>
      </c>
      <c r="W822" s="57" t="str">
        <f ca="1">IF(AB822="","En elaboración",IF(AC822="Sin iniciar","Suscrito",IF(AK822="Suspendido",AK822,IF(ISNUMBER(AN822),"Liquidado",IF(ISNUMBER(J822),"Cedido",IF(AN822="No aplica","Terminado (no se liquida)",IF(AJ822="Terminación anticipada",AJ822,IF(AND(AJ822="Terminación anticipada",I822&lt;&gt;"Otro",AN822=""),"Terminado en proceso de liquidación",IF(AND(TODAY()&gt;AH822,I822="Otro",AN822=""),"Terminado en proceso de liquidación",IF(AND(TODAY()&gt;AH822,I822="Orden de compra"),"Terminado (Orden de compra)",IF(TODAY()&gt;AH822,"Terminado (no se liquida)",IF(TODAY()&lt;=AH822,"En ejecución","En elaboración"))))))))))))</f>
        <v>Terminado (no se liquida)</v>
      </c>
      <c r="X822" s="57" t="s">
        <v>8063</v>
      </c>
      <c r="Y822" s="57" t="s">
        <v>3486</v>
      </c>
      <c r="Z822" s="57" t="s">
        <v>8064</v>
      </c>
      <c r="AA822" s="57" t="s">
        <v>5631</v>
      </c>
      <c r="AB822" s="61">
        <v>45589</v>
      </c>
      <c r="AC822" s="61">
        <v>45594</v>
      </c>
      <c r="AD822" s="61">
        <v>45657</v>
      </c>
      <c r="AE822" s="61" t="str">
        <f t="shared" si="120"/>
        <v>2 meses 3 días.</v>
      </c>
      <c r="AF822" s="61">
        <v>45715</v>
      </c>
      <c r="AG822" s="61" t="str">
        <f t="shared" si="118"/>
        <v>1 meses 27 días.</v>
      </c>
      <c r="AH822" s="61">
        <v>45715</v>
      </c>
      <c r="AI822" s="61" t="str">
        <f t="shared" si="116"/>
        <v>3 meses 30 días.</v>
      </c>
      <c r="AJ822" s="61" t="str">
        <f t="shared" si="121"/>
        <v>Término Ok</v>
      </c>
      <c r="AK822" s="57"/>
      <c r="AL822" s="57"/>
      <c r="AM822" s="56"/>
      <c r="AN822" s="61"/>
    </row>
    <row r="823" spans="1:40">
      <c r="A823" s="123">
        <v>2024</v>
      </c>
      <c r="B823" s="123" t="str">
        <f t="shared" si="123"/>
        <v>786-2024</v>
      </c>
      <c r="C823" s="56">
        <v>116372</v>
      </c>
      <c r="D823" s="56" t="s">
        <v>57</v>
      </c>
      <c r="E823" s="57" t="s">
        <v>8065</v>
      </c>
      <c r="F823" s="57" t="s">
        <v>8066</v>
      </c>
      <c r="G823" s="63" t="s">
        <v>5602</v>
      </c>
      <c r="H823" s="57" t="s">
        <v>1168</v>
      </c>
      <c r="I823" s="57" t="s">
        <v>1169</v>
      </c>
      <c r="J823" s="61"/>
      <c r="K823" s="61"/>
      <c r="L823" s="67" t="s">
        <v>2781</v>
      </c>
      <c r="M823" s="56">
        <v>1953</v>
      </c>
      <c r="N823" s="157">
        <v>16377000</v>
      </c>
      <c r="O823" s="64">
        <v>5459000</v>
      </c>
      <c r="P823" s="64">
        <v>0</v>
      </c>
      <c r="Q823" s="157">
        <f t="shared" si="122"/>
        <v>21836000</v>
      </c>
      <c r="R823" s="64">
        <v>5459000</v>
      </c>
      <c r="S823" s="64"/>
      <c r="T823" s="64"/>
      <c r="U823" s="56">
        <v>3</v>
      </c>
      <c r="V823" s="60" t="s">
        <v>1171</v>
      </c>
      <c r="W823" s="57" t="str">
        <f ca="1">IF(AB823="","En elaboración",IF(AC823="Sin iniciar","Suscrito",IF(AK823="Suspendido",AK823,IF(ISNUMBER(AN823),"Liquidado",IF(ISNUMBER(J823),"Cedido",IF(AN823="No aplica","Terminado (no se liquida)",IF(AJ823="Terminación anticipada",AJ823,IF(AND(AJ823="Terminación anticipada",I823&lt;&gt;"Otro",AN823=""),"Terminado en proceso de liquidación",IF(AND(TODAY()&gt;AH823,I823="Otro",AN823=""),"Terminado en proceso de liquidación",IF(AND(TODAY()&gt;AH823,I823="Orden de compra"),"Terminado (Orden de compra)",IF(TODAY()&gt;AH823,"Terminado (no se liquida)",IF(TODAY()&lt;=AH823,"En ejecución","En elaboración"))))))))))))</f>
        <v>Terminado (no se liquida)</v>
      </c>
      <c r="X823" s="57" t="s">
        <v>8067</v>
      </c>
      <c r="Y823" s="57" t="s">
        <v>2927</v>
      </c>
      <c r="Z823" s="57" t="s">
        <v>8068</v>
      </c>
      <c r="AA823" s="57" t="s">
        <v>5735</v>
      </c>
      <c r="AB823" s="61">
        <v>45589</v>
      </c>
      <c r="AC823" s="61">
        <v>45595</v>
      </c>
      <c r="AD823" s="61">
        <v>45657</v>
      </c>
      <c r="AE823" s="61" t="str">
        <f t="shared" si="120"/>
        <v>2 meses 2 días.</v>
      </c>
      <c r="AF823" s="61">
        <v>45716</v>
      </c>
      <c r="AG823" s="61" t="str">
        <f t="shared" si="118"/>
        <v>1 meses 28 días.</v>
      </c>
      <c r="AH823" s="61">
        <v>45716</v>
      </c>
      <c r="AI823" s="61" t="str">
        <f t="shared" si="116"/>
        <v>4 meses -1 días.</v>
      </c>
      <c r="AJ823" s="61" t="str">
        <f t="shared" si="121"/>
        <v>Término Ok</v>
      </c>
      <c r="AK823" s="57"/>
      <c r="AL823" s="57"/>
      <c r="AM823" s="56"/>
      <c r="AN823" s="61"/>
    </row>
    <row r="824" spans="1:40">
      <c r="A824" s="123">
        <v>2024</v>
      </c>
      <c r="B824" s="123" t="str">
        <f t="shared" si="123"/>
        <v>787-2024</v>
      </c>
      <c r="C824" s="56">
        <v>116637</v>
      </c>
      <c r="D824" s="56" t="s">
        <v>57</v>
      </c>
      <c r="E824" s="57" t="s">
        <v>8069</v>
      </c>
      <c r="F824" s="57" t="s">
        <v>8070</v>
      </c>
      <c r="G824" s="63" t="s">
        <v>5602</v>
      </c>
      <c r="H824" s="57" t="s">
        <v>1168</v>
      </c>
      <c r="I824" s="57" t="s">
        <v>1169</v>
      </c>
      <c r="J824" s="61"/>
      <c r="K824" s="61"/>
      <c r="L824" s="67" t="s">
        <v>8071</v>
      </c>
      <c r="M824" s="56">
        <v>1978</v>
      </c>
      <c r="N824" s="157">
        <v>22344000</v>
      </c>
      <c r="O824" s="64">
        <v>8441066</v>
      </c>
      <c r="P824" s="64">
        <v>0</v>
      </c>
      <c r="Q824" s="157">
        <f t="shared" si="122"/>
        <v>30785066</v>
      </c>
      <c r="R824" s="64">
        <v>7448000</v>
      </c>
      <c r="S824" s="64"/>
      <c r="T824" s="64"/>
      <c r="U824" s="56">
        <v>1</v>
      </c>
      <c r="V824" s="60" t="s">
        <v>1171</v>
      </c>
      <c r="W824" s="57" t="str">
        <f ca="1">IF(AB824="","En elaboración",IF(AC824="Sin iniciar","Suscrito",IF(AK824="Suspendido",AK824,IF(ISNUMBER(AN824),"Liquidado",IF(ISNUMBER(J824),"Cedido",IF(AN824="No aplica","Terminado (no se liquida)",IF(AJ824="Terminación anticipada",AJ824,IF(AND(AJ824="Terminación anticipada",I824&lt;&gt;"Otro",AN824=""),"Terminado en proceso de liquidación",IF(AND(TODAY()&gt;AH824,I824="Otro",AN824=""),"Terminado en proceso de liquidación",IF(AND(TODAY()&gt;AH824,I824="Orden de compra"),"Terminado (Orden de compra)",IF(TODAY()&gt;AH824,"Terminado (no se liquida)",IF(TODAY()&lt;=AH824,"En ejecución","En elaboración"))))))))))))</f>
        <v>Terminación Anticipada</v>
      </c>
      <c r="X824" s="57" t="s">
        <v>8072</v>
      </c>
      <c r="Y824" s="57" t="s">
        <v>5271</v>
      </c>
      <c r="Z824" s="57" t="s">
        <v>8073</v>
      </c>
      <c r="AA824" s="57" t="s">
        <v>6973</v>
      </c>
      <c r="AB824" s="61">
        <v>45582</v>
      </c>
      <c r="AC824" s="61">
        <v>45589</v>
      </c>
      <c r="AD824" s="61">
        <v>45657</v>
      </c>
      <c r="AE824" s="61" t="str">
        <f t="shared" si="120"/>
        <v>2 meses 8 días.</v>
      </c>
      <c r="AF824" s="61">
        <v>45715</v>
      </c>
      <c r="AG824" s="61" t="str">
        <f t="shared" si="118"/>
        <v>1 meses 27 días.</v>
      </c>
      <c r="AH824" s="61">
        <v>45659</v>
      </c>
      <c r="AI824" s="61" t="str">
        <f t="shared" si="116"/>
        <v>2 meses 10 días.</v>
      </c>
      <c r="AJ824" s="61" t="str">
        <f t="shared" si="121"/>
        <v>Terminación Anticipada</v>
      </c>
      <c r="AK824" s="57"/>
      <c r="AL824" s="57"/>
      <c r="AM824" s="56"/>
      <c r="AN824" s="61"/>
    </row>
    <row r="825" spans="1:40">
      <c r="A825" s="123">
        <v>2024</v>
      </c>
      <c r="B825" s="123" t="str">
        <f t="shared" si="123"/>
        <v>788-2024</v>
      </c>
      <c r="C825" s="56">
        <v>116212</v>
      </c>
      <c r="D825" s="56" t="s">
        <v>57</v>
      </c>
      <c r="E825" s="57" t="s">
        <v>8074</v>
      </c>
      <c r="F825" s="57" t="s">
        <v>8075</v>
      </c>
      <c r="G825" s="63" t="s">
        <v>5602</v>
      </c>
      <c r="H825" s="57" t="s">
        <v>1168</v>
      </c>
      <c r="I825" s="57" t="s">
        <v>1211</v>
      </c>
      <c r="J825" s="61"/>
      <c r="K825" s="61"/>
      <c r="L825" s="67" t="s">
        <v>8076</v>
      </c>
      <c r="M825" s="56">
        <v>1978</v>
      </c>
      <c r="N825" s="157">
        <v>8649000</v>
      </c>
      <c r="O825" s="64">
        <v>3267200</v>
      </c>
      <c r="P825" s="64">
        <v>0</v>
      </c>
      <c r="Q825" s="157">
        <f t="shared" si="122"/>
        <v>11916200</v>
      </c>
      <c r="R825" s="64">
        <v>2883000</v>
      </c>
      <c r="S825" s="64"/>
      <c r="T825" s="64"/>
      <c r="U825" s="56">
        <v>1</v>
      </c>
      <c r="V825" s="60" t="s">
        <v>1171</v>
      </c>
      <c r="W825" s="57" t="str">
        <f ca="1">IF(AB825="","En elaboración",IF(AC825="Sin iniciar","Suscrito",IF(AK825="Suspendido",AK825,IF(ISNUMBER(AN825),"Liquidado",IF(ISNUMBER(J825),"Cedido",IF(AN825="No aplica","Terminado (no se liquida)",IF(AJ825="Terminación anticipada",AJ825,IF(AND(AJ825="Terminación anticipada",I825&lt;&gt;"Otro",AN825=""),"Terminado en proceso de liquidación",IF(AND(TODAY()&gt;AH825,I825="Otro",AN825=""),"Terminado en proceso de liquidación",IF(AND(TODAY()&gt;AH825,I825="Orden de compra"),"Terminado (Orden de compra)",IF(TODAY()&gt;AH825,"Terminado (no se liquida)",IF(TODAY()&lt;=AH825,"En ejecución","En elaboración"))))))))))))</f>
        <v>Terminado (no se liquida)</v>
      </c>
      <c r="X825" s="57" t="s">
        <v>8077</v>
      </c>
      <c r="Y825" s="57" t="s">
        <v>8078</v>
      </c>
      <c r="Z825" s="77" t="s">
        <v>8079</v>
      </c>
      <c r="AA825" s="57" t="s">
        <v>6201</v>
      </c>
      <c r="AB825" s="61">
        <v>45588</v>
      </c>
      <c r="AC825" s="61">
        <v>45589</v>
      </c>
      <c r="AD825" s="61">
        <v>45657</v>
      </c>
      <c r="AE825" s="61" t="str">
        <f t="shared" si="120"/>
        <v>2 meses 8 días.</v>
      </c>
      <c r="AF825" s="61">
        <v>45715</v>
      </c>
      <c r="AG825" s="61" t="str">
        <f t="shared" si="118"/>
        <v>1 meses 27 días.</v>
      </c>
      <c r="AH825" s="61">
        <v>45715</v>
      </c>
      <c r="AI825" s="61" t="str">
        <f t="shared" si="116"/>
        <v>4 meses 4 días.</v>
      </c>
      <c r="AJ825" s="61" t="str">
        <f t="shared" si="121"/>
        <v>Término Ok</v>
      </c>
      <c r="AK825" s="57"/>
      <c r="AL825" s="57"/>
      <c r="AM825" s="56"/>
      <c r="AN825" s="61"/>
    </row>
    <row r="826" spans="1:40">
      <c r="A826" s="123">
        <v>2024</v>
      </c>
      <c r="B826" s="123" t="str">
        <f t="shared" si="123"/>
        <v>790-2024</v>
      </c>
      <c r="C826" s="56">
        <v>116367</v>
      </c>
      <c r="D826" s="56" t="s">
        <v>57</v>
      </c>
      <c r="E826" s="57" t="s">
        <v>8080</v>
      </c>
      <c r="F826" s="57" t="s">
        <v>8081</v>
      </c>
      <c r="G826" s="63" t="s">
        <v>5602</v>
      </c>
      <c r="H826" s="57" t="s">
        <v>1168</v>
      </c>
      <c r="I826" s="57" t="s">
        <v>1169</v>
      </c>
      <c r="J826" s="61"/>
      <c r="K826" s="61"/>
      <c r="L826" s="67" t="s">
        <v>8082</v>
      </c>
      <c r="M826" s="56">
        <v>1978</v>
      </c>
      <c r="N826" s="157">
        <v>22344000</v>
      </c>
      <c r="O826" s="64">
        <v>7944533</v>
      </c>
      <c r="P826" s="64">
        <v>0</v>
      </c>
      <c r="Q826" s="157">
        <f t="shared" si="122"/>
        <v>30288533</v>
      </c>
      <c r="R826" s="64">
        <v>7448000</v>
      </c>
      <c r="S826" s="64"/>
      <c r="T826" s="64"/>
      <c r="U826" s="56">
        <v>1</v>
      </c>
      <c r="V826" s="60" t="s">
        <v>1171</v>
      </c>
      <c r="W826" s="57" t="str">
        <f ca="1">IF(AB826="","En elaboración",IF(AC826="Sin iniciar","Suscrito",IF(AK826="Suspendido",AK826,IF(ISNUMBER(AN826),"Liquidado",IF(ISNUMBER(J826),"Cedido",IF(AN826="No aplica","Terminado (no se liquida)",IF(AJ826="Terminación anticipada",AJ826,IF(AND(AJ826="Terminación anticipada",I826&lt;&gt;"Otro",AN826=""),"Terminado en proceso de liquidación",IF(AND(TODAY()&gt;AH826,I826="Otro",AN826=""),"Terminado en proceso de liquidación",IF(AND(TODAY()&gt;AH826,I826="Orden de compra"),"Terminado (Orden de compra)",IF(TODAY()&gt;AH826,"Terminado (no se liquida)",IF(TODAY()&lt;=AH826,"En ejecución","En elaboración"))))))))))))</f>
        <v>Terminado (no se liquida)</v>
      </c>
      <c r="X826" s="57" t="s">
        <v>8083</v>
      </c>
      <c r="Y826" s="57" t="s">
        <v>8084</v>
      </c>
      <c r="Z826" s="57" t="s">
        <v>8085</v>
      </c>
      <c r="AA826" s="57" t="s">
        <v>5879</v>
      </c>
      <c r="AB826" s="61">
        <v>45588</v>
      </c>
      <c r="AC826" s="61">
        <v>45593</v>
      </c>
      <c r="AD826" s="61">
        <v>45657</v>
      </c>
      <c r="AE826" s="61" t="str">
        <f t="shared" si="120"/>
        <v>2 meses 4 días.</v>
      </c>
      <c r="AF826" s="61">
        <v>45715</v>
      </c>
      <c r="AG826" s="61" t="str">
        <f t="shared" si="118"/>
        <v>1 meses 27 días.</v>
      </c>
      <c r="AH826" s="61">
        <v>45715</v>
      </c>
      <c r="AI826" s="61" t="str">
        <f t="shared" si="116"/>
        <v xml:space="preserve">4 meses </v>
      </c>
      <c r="AJ826" s="61" t="str">
        <f t="shared" si="121"/>
        <v>Término Ok</v>
      </c>
      <c r="AK826" s="57"/>
      <c r="AL826" s="57"/>
      <c r="AM826" s="56"/>
      <c r="AN826" s="61"/>
    </row>
    <row r="827" spans="1:40">
      <c r="A827" s="123">
        <v>2024</v>
      </c>
      <c r="B827" s="123" t="str">
        <f t="shared" si="123"/>
        <v>791-2024</v>
      </c>
      <c r="C827" s="56">
        <v>116211</v>
      </c>
      <c r="D827" s="56" t="s">
        <v>57</v>
      </c>
      <c r="E827" s="57" t="s">
        <v>8086</v>
      </c>
      <c r="F827" s="57" t="s">
        <v>8087</v>
      </c>
      <c r="G827" s="63" t="s">
        <v>5602</v>
      </c>
      <c r="H827" s="57" t="s">
        <v>1168</v>
      </c>
      <c r="I827" s="57" t="s">
        <v>1169</v>
      </c>
      <c r="J827" s="61">
        <v>45610</v>
      </c>
      <c r="K827" s="119" t="s">
        <v>8088</v>
      </c>
      <c r="L827" s="67" t="s">
        <v>8089</v>
      </c>
      <c r="M827" s="56">
        <v>1969</v>
      </c>
      <c r="N827" s="157">
        <v>26068000</v>
      </c>
      <c r="O827" s="64">
        <v>0</v>
      </c>
      <c r="P827" s="64">
        <v>0</v>
      </c>
      <c r="Q827" s="157">
        <f t="shared" si="122"/>
        <v>26068000</v>
      </c>
      <c r="R827" s="64">
        <v>7448000</v>
      </c>
      <c r="S827" s="64"/>
      <c r="T827" s="64"/>
      <c r="U827" s="56">
        <v>5</v>
      </c>
      <c r="V827" s="60" t="s">
        <v>1171</v>
      </c>
      <c r="W827" s="57" t="str">
        <f ca="1">IF(AB827="","En elaboración",IF(AC827="Sin iniciar","Suscrito",IF(AK827="Suspendido",AK827,IF(ISNUMBER(AN827),"Liquidado",IF(ISNUMBER(J827),"Cedido",IF(AN827="No aplica","Terminado (no se liquida)",IF(AJ827="Terminación anticipada",AJ827,IF(AND(AJ827="Terminación anticipada",I827&lt;&gt;"Otro",AN827=""),"Terminado en proceso de liquidación",IF(AND(TODAY()&gt;AH827,I827="Otro",AN827=""),"Terminado en proceso de liquidación",IF(AND(TODAY()&gt;AH827,I827="Orden de compra"),"Terminado (Orden de compra)",IF(TODAY()&gt;AH827,"Terminado (no se liquida)",IF(TODAY()&lt;=AH827,"En ejecución","En elaboración"))))))))))))</f>
        <v>Cedido</v>
      </c>
      <c r="X827" s="57" t="s">
        <v>8090</v>
      </c>
      <c r="Y827" s="57" t="s">
        <v>8091</v>
      </c>
      <c r="Z827" s="57" t="s">
        <v>8092</v>
      </c>
      <c r="AA827" s="57" t="s">
        <v>5659</v>
      </c>
      <c r="AB827" s="61">
        <v>45587</v>
      </c>
      <c r="AC827" s="61">
        <v>45593</v>
      </c>
      <c r="AD827" s="61">
        <v>45609</v>
      </c>
      <c r="AE827" s="61" t="str">
        <f t="shared" si="120"/>
        <v>17 días.</v>
      </c>
      <c r="AF827" s="61">
        <v>45657</v>
      </c>
      <c r="AG827" s="61" t="str">
        <f t="shared" si="118"/>
        <v>1 meses 18 días.</v>
      </c>
      <c r="AH827" s="61">
        <v>45657</v>
      </c>
      <c r="AI827" s="61" t="str">
        <f t="shared" si="116"/>
        <v>2 meses 4 días.</v>
      </c>
      <c r="AJ827" s="61" t="str">
        <f t="shared" si="121"/>
        <v>Término Ok</v>
      </c>
      <c r="AK827" s="57"/>
      <c r="AL827" s="57"/>
      <c r="AM827" s="56"/>
      <c r="AN827" s="61"/>
    </row>
    <row r="828" spans="1:40">
      <c r="A828" s="123">
        <v>2024</v>
      </c>
      <c r="B828" s="123" t="s">
        <v>8093</v>
      </c>
      <c r="C828" s="56">
        <v>116211</v>
      </c>
      <c r="D828" s="56" t="s">
        <v>57</v>
      </c>
      <c r="E828" s="57" t="s">
        <v>8086</v>
      </c>
      <c r="F828" s="57" t="s">
        <v>8087</v>
      </c>
      <c r="G828" s="63" t="s">
        <v>5602</v>
      </c>
      <c r="H828" s="57" t="s">
        <v>1168</v>
      </c>
      <c r="I828" s="57" t="s">
        <v>1169</v>
      </c>
      <c r="J828" s="61"/>
      <c r="K828" s="61"/>
      <c r="L828" s="67" t="s">
        <v>8094</v>
      </c>
      <c r="M828" s="56">
        <v>1969</v>
      </c>
      <c r="N828" s="157">
        <v>26068000</v>
      </c>
      <c r="O828" s="64">
        <v>7944533</v>
      </c>
      <c r="P828" s="64">
        <v>0</v>
      </c>
      <c r="Q828" s="157">
        <f t="shared" si="122"/>
        <v>34012533</v>
      </c>
      <c r="R828" s="64">
        <v>7448000</v>
      </c>
      <c r="S828" s="64"/>
      <c r="T828" s="64"/>
      <c r="U828" s="56">
        <v>5</v>
      </c>
      <c r="V828" s="60" t="s">
        <v>1171</v>
      </c>
      <c r="W828" s="57" t="str">
        <f ca="1">IF(AB828="","En elaboración",IF(AC828="Sin iniciar","Suscrito",IF(AK828="Suspendido",AK828,IF(ISNUMBER(AN828),"Liquidado",IF(ISNUMBER(J828),"Cedido",IF(AN828="No aplica","Terminado (no se liquida)",IF(AJ828="Terminación anticipada",AJ828,IF(AND(AJ828="Terminación anticipada",I828&lt;&gt;"Otro",AN828=""),"Terminado en proceso de liquidación",IF(AND(TODAY()&gt;AH828,I828="Otro",AN828=""),"Terminado en proceso de liquidación",IF(AND(TODAY()&gt;AH828,I828="Orden de compra"),"Terminado (Orden de compra)",IF(TODAY()&gt;AH828,"Terminado (no se liquida)",IF(TODAY()&lt;=AH828,"En ejecución","En elaboración"))))))))))))</f>
        <v>Terminado (no se liquida)</v>
      </c>
      <c r="X828" s="57" t="s">
        <v>8095</v>
      </c>
      <c r="Y828" s="57" t="s">
        <v>8091</v>
      </c>
      <c r="Z828" s="57" t="s">
        <v>8092</v>
      </c>
      <c r="AA828" s="57" t="s">
        <v>5659</v>
      </c>
      <c r="AB828" s="61">
        <v>45587</v>
      </c>
      <c r="AC828" s="61">
        <v>45610</v>
      </c>
      <c r="AD828" s="61">
        <v>45657</v>
      </c>
      <c r="AE828" s="61" t="str">
        <f t="shared" si="120"/>
        <v>1 meses 18 días.</v>
      </c>
      <c r="AF828" s="61">
        <v>45730</v>
      </c>
      <c r="AG828" s="61" t="str">
        <f t="shared" si="118"/>
        <v>2 meses 11 días.</v>
      </c>
      <c r="AH828" s="61">
        <v>45730</v>
      </c>
      <c r="AI828" s="61" t="str">
        <f t="shared" si="116"/>
        <v>4 meses 1 días.</v>
      </c>
      <c r="AJ828" s="61" t="str">
        <f t="shared" si="121"/>
        <v>Término Ok</v>
      </c>
      <c r="AK828" s="57"/>
      <c r="AL828" s="57"/>
      <c r="AM828" s="56"/>
      <c r="AN828" s="61"/>
    </row>
    <row r="829" spans="1:40">
      <c r="A829" s="123">
        <v>2024</v>
      </c>
      <c r="B829" s="123" t="str">
        <f t="shared" ref="B829:B840" si="124">LEFT(E829,8)</f>
        <v>792-2024</v>
      </c>
      <c r="C829" s="56">
        <v>114596</v>
      </c>
      <c r="D829" s="56" t="s">
        <v>57</v>
      </c>
      <c r="E829" s="57" t="s">
        <v>8096</v>
      </c>
      <c r="F829" s="57" t="s">
        <v>8097</v>
      </c>
      <c r="G829" s="63" t="s">
        <v>5602</v>
      </c>
      <c r="H829" s="57" t="s">
        <v>1168</v>
      </c>
      <c r="I829" s="57" t="s">
        <v>1211</v>
      </c>
      <c r="J829" s="61"/>
      <c r="K829" s="61"/>
      <c r="L829" s="67" t="s">
        <v>8098</v>
      </c>
      <c r="M829" s="56">
        <v>1978</v>
      </c>
      <c r="N829" s="157">
        <v>11532000</v>
      </c>
      <c r="O829" s="64">
        <v>1729800</v>
      </c>
      <c r="P829" s="64">
        <v>0</v>
      </c>
      <c r="Q829" s="157">
        <f t="shared" si="122"/>
        <v>13261800</v>
      </c>
      <c r="R829" s="64">
        <v>2883000</v>
      </c>
      <c r="S829" s="64"/>
      <c r="T829" s="64"/>
      <c r="U829" s="56">
        <v>1</v>
      </c>
      <c r="V829" s="60" t="s">
        <v>1171</v>
      </c>
      <c r="W829" s="57" t="str">
        <f ca="1">IF(AB829="","En elaboración",IF(AC829="Sin iniciar","Suscrito",IF(AK829="Suspendido",AK829,IF(ISNUMBER(AN829),"Liquidado",IF(ISNUMBER(J829),"Cedido",IF(AN829="No aplica","Terminado (no se liquida)",IF(AJ829="Terminación anticipada",AJ829,IF(AND(AJ829="Terminación anticipada",I829&lt;&gt;"Otro",AN829=""),"Terminado en proceso de liquidación",IF(AND(TODAY()&gt;AH829,I829="Otro",AN829=""),"Terminado en proceso de liquidación",IF(AND(TODAY()&gt;AH829,I829="Orden de compra"),"Terminado (Orden de compra)",IF(TODAY()&gt;AH829,"Terminado (no se liquida)",IF(TODAY()&lt;=AH829,"En ejecución","En elaboración"))))))))))))</f>
        <v>Terminado (no se liquida)</v>
      </c>
      <c r="X829" s="57" t="s">
        <v>8099</v>
      </c>
      <c r="Y829" s="57" t="s">
        <v>5230</v>
      </c>
      <c r="Z829" s="57" t="s">
        <v>8100</v>
      </c>
      <c r="AA829" s="57" t="s">
        <v>5391</v>
      </c>
      <c r="AB829" s="61">
        <v>45588</v>
      </c>
      <c r="AC829" s="61">
        <v>45593</v>
      </c>
      <c r="AD829" s="61">
        <v>45657</v>
      </c>
      <c r="AE829" s="61" t="str">
        <f t="shared" si="120"/>
        <v>2 meses 4 días.</v>
      </c>
      <c r="AF829" s="61">
        <v>45731</v>
      </c>
      <c r="AG829" s="61" t="str">
        <f t="shared" si="118"/>
        <v>2 meses 12 días.</v>
      </c>
      <c r="AH829" s="61">
        <v>45731</v>
      </c>
      <c r="AI829" s="61" t="str">
        <f t="shared" si="116"/>
        <v>4 meses 16 días.</v>
      </c>
      <c r="AJ829" s="61" t="str">
        <f t="shared" si="121"/>
        <v>Término Ok</v>
      </c>
      <c r="AK829" s="57"/>
      <c r="AL829" s="57"/>
      <c r="AM829" s="56"/>
      <c r="AN829" s="61"/>
    </row>
    <row r="830" spans="1:40">
      <c r="A830" s="123">
        <v>2024</v>
      </c>
      <c r="B830" s="123" t="str">
        <f t="shared" si="124"/>
        <v>793-2024</v>
      </c>
      <c r="C830" s="56">
        <v>116466</v>
      </c>
      <c r="D830" s="56" t="s">
        <v>57</v>
      </c>
      <c r="E830" s="57" t="s">
        <v>8101</v>
      </c>
      <c r="F830" s="57" t="s">
        <v>8102</v>
      </c>
      <c r="G830" s="63" t="s">
        <v>5602</v>
      </c>
      <c r="H830" s="57" t="s">
        <v>1168</v>
      </c>
      <c r="I830" s="57" t="s">
        <v>1169</v>
      </c>
      <c r="J830" s="61"/>
      <c r="K830" s="61"/>
      <c r="L830" s="67" t="s">
        <v>8103</v>
      </c>
      <c r="M830" s="56">
        <v>1979</v>
      </c>
      <c r="N830" s="157">
        <v>29792000</v>
      </c>
      <c r="O830" s="64">
        <v>3972267</v>
      </c>
      <c r="P830" s="64">
        <v>0</v>
      </c>
      <c r="Q830" s="157">
        <f t="shared" si="122"/>
        <v>33764267</v>
      </c>
      <c r="R830" s="64">
        <v>7448000</v>
      </c>
      <c r="S830" s="64"/>
      <c r="T830" s="64"/>
      <c r="U830" s="56">
        <v>5</v>
      </c>
      <c r="V830" s="60" t="s">
        <v>1171</v>
      </c>
      <c r="W830" s="57" t="str">
        <f ca="1">IF(AB830="","En elaboración",IF(AC830="Sin iniciar","Suscrito",IF(AK830="Suspendido",AK830,IF(ISNUMBER(AN830),"Liquidado",IF(ISNUMBER(J830),"Cedido",IF(AN830="No aplica","Terminado (no se liquida)",IF(AJ830="Terminación anticipada",AJ830,IF(AND(AJ830="Terminación anticipada",I830&lt;&gt;"Otro",AN830=""),"Terminado en proceso de liquidación",IF(AND(TODAY()&gt;AH830,I830="Otro",AN830=""),"Terminado en proceso de liquidación",IF(AND(TODAY()&gt;AH830,I830="Orden de compra"),"Terminado (Orden de compra)",IF(TODAY()&gt;AH830,"Terminado (no se liquida)",IF(TODAY()&lt;=AH830,"En ejecución","En elaboración"))))))))))))</f>
        <v>Terminado (no se liquida)</v>
      </c>
      <c r="X830" s="57" t="s">
        <v>8104</v>
      </c>
      <c r="Y830" s="57" t="s">
        <v>3195</v>
      </c>
      <c r="Z830" s="77" t="s">
        <v>8105</v>
      </c>
      <c r="AA830" s="57" t="s">
        <v>5666</v>
      </c>
      <c r="AB830" s="61">
        <v>45588</v>
      </c>
      <c r="AC830" s="61">
        <v>45593</v>
      </c>
      <c r="AD830" s="61">
        <v>45657</v>
      </c>
      <c r="AE830" s="61" t="str">
        <f t="shared" si="120"/>
        <v>2 meses 4 días.</v>
      </c>
      <c r="AF830" s="61">
        <v>45728</v>
      </c>
      <c r="AG830" s="61" t="str">
        <f t="shared" si="118"/>
        <v>2 meses 9 días.</v>
      </c>
      <c r="AH830" s="61">
        <v>45728</v>
      </c>
      <c r="AI830" s="61" t="str">
        <f t="shared" ref="AI830:AI893" si="125">IF(AC830="Sin iniciar","",IF(DATEDIF(AC830,AH830+1-AM830,"y")=0,"",DATEDIF(AC830,AH830+1-AM830,"y")&amp;" años ")&amp;IF(DATEDIF(AC830,AH830+1-AM830,"ym")=0,"",DATEDIF(AC830,AH830+1-AM830,"ym")&amp;" meses ")&amp;IF(DATEDIF(AC830,AH830+1-AM830,"md")=0,"",DATEDIF(AC830,AH830+1-AM830,"md")&amp;" días."))</f>
        <v>4 meses 13 días.</v>
      </c>
      <c r="AJ830" s="61" t="str">
        <f t="shared" si="121"/>
        <v>Término Ok</v>
      </c>
      <c r="AK830" s="57"/>
      <c r="AL830" s="57"/>
      <c r="AM830" s="56"/>
      <c r="AN830" s="61"/>
    </row>
    <row r="831" spans="1:40">
      <c r="A831" s="123">
        <v>2024</v>
      </c>
      <c r="B831" s="123" t="str">
        <f t="shared" si="124"/>
        <v>794-2024</v>
      </c>
      <c r="C831" s="56">
        <v>116384</v>
      </c>
      <c r="D831" s="56" t="s">
        <v>57</v>
      </c>
      <c r="E831" s="57" t="s">
        <v>8106</v>
      </c>
      <c r="F831" s="57" t="s">
        <v>8107</v>
      </c>
      <c r="G831" s="63" t="s">
        <v>5602</v>
      </c>
      <c r="H831" s="57" t="s">
        <v>1168</v>
      </c>
      <c r="I831" s="57" t="s">
        <v>1169</v>
      </c>
      <c r="J831" s="61"/>
      <c r="K831" s="61"/>
      <c r="L831" s="67" t="s">
        <v>3142</v>
      </c>
      <c r="M831" s="56">
        <v>1978</v>
      </c>
      <c r="N831" s="157">
        <v>16377000</v>
      </c>
      <c r="O831" s="64">
        <v>0</v>
      </c>
      <c r="P831" s="64">
        <v>0</v>
      </c>
      <c r="Q831" s="157">
        <f t="shared" si="122"/>
        <v>16377000</v>
      </c>
      <c r="R831" s="64">
        <v>5459000</v>
      </c>
      <c r="S831" s="64"/>
      <c r="T831" s="64"/>
      <c r="U831" s="56">
        <v>1</v>
      </c>
      <c r="V831" s="60" t="s">
        <v>1171</v>
      </c>
      <c r="W831" s="57" t="str">
        <f ca="1">IF(AB831="","En elaboración",IF(AC831="Sin iniciar","Suscrito",IF(AK831="Suspendido",AK831,IF(ISNUMBER(AN831),"Liquidado",IF(ISNUMBER(J831),"Cedido",IF(AN831="No aplica","Terminado (no se liquida)",IF(AJ831="Terminación anticipada",AJ831,IF(AND(AJ831="Terminación anticipada",I831&lt;&gt;"Otro",AN831=""),"Terminado en proceso de liquidación",IF(AND(TODAY()&gt;AH831,I831="Otro",AN831=""),"Terminado en proceso de liquidación",IF(AND(TODAY()&gt;AH831,I831="Orden de compra"),"Terminado (Orden de compra)",IF(TODAY()&gt;AH831,"Terminado (no se liquida)",IF(TODAY()&lt;=AH831,"En ejecución","En elaboración"))))))))))))</f>
        <v>Terminado (no se liquida)</v>
      </c>
      <c r="X831" s="57"/>
      <c r="Y831" s="57" t="s">
        <v>5231</v>
      </c>
      <c r="Z831" s="57" t="s">
        <v>8108</v>
      </c>
      <c r="AA831" s="57" t="s">
        <v>6483</v>
      </c>
      <c r="AB831" s="61">
        <v>45587</v>
      </c>
      <c r="AC831" s="61">
        <v>45589</v>
      </c>
      <c r="AD831" s="61">
        <v>45657</v>
      </c>
      <c r="AE831" s="61" t="str">
        <f t="shared" si="120"/>
        <v>2 meses 8 días.</v>
      </c>
      <c r="AF831" s="61">
        <v>45657</v>
      </c>
      <c r="AG831" s="61" t="str">
        <f t="shared" si="118"/>
        <v/>
      </c>
      <c r="AH831" s="61">
        <v>45657</v>
      </c>
      <c r="AI831" s="61" t="str">
        <f t="shared" si="125"/>
        <v>2 meses 8 días.</v>
      </c>
      <c r="AJ831" s="61" t="str">
        <f t="shared" si="121"/>
        <v>Término Ok</v>
      </c>
      <c r="AK831" s="57"/>
      <c r="AL831" s="57"/>
      <c r="AM831" s="56"/>
      <c r="AN831" s="61"/>
    </row>
    <row r="832" spans="1:40">
      <c r="A832" s="56">
        <v>2024</v>
      </c>
      <c r="B832" s="123" t="str">
        <f t="shared" si="124"/>
        <v>795-2024</v>
      </c>
      <c r="C832" s="56">
        <v>114992</v>
      </c>
      <c r="D832" s="56" t="s">
        <v>57</v>
      </c>
      <c r="E832" s="57" t="s">
        <v>8109</v>
      </c>
      <c r="F832" s="57" t="s">
        <v>8110</v>
      </c>
      <c r="G832" s="63" t="s">
        <v>5602</v>
      </c>
      <c r="H832" s="57" t="s">
        <v>1168</v>
      </c>
      <c r="I832" s="57" t="s">
        <v>1169</v>
      </c>
      <c r="J832" s="61"/>
      <c r="K832" s="61"/>
      <c r="L832" s="67" t="s">
        <v>3382</v>
      </c>
      <c r="M832" s="56">
        <v>1997</v>
      </c>
      <c r="N832" s="157">
        <v>29792000</v>
      </c>
      <c r="O832" s="64">
        <v>0</v>
      </c>
      <c r="P832" s="64">
        <v>0</v>
      </c>
      <c r="Q832" s="157">
        <f t="shared" si="122"/>
        <v>29792000</v>
      </c>
      <c r="R832" s="64">
        <v>7448000</v>
      </c>
      <c r="S832" s="64"/>
      <c r="T832" s="64"/>
      <c r="U832" s="56">
        <v>1</v>
      </c>
      <c r="V832" s="60" t="s">
        <v>1171</v>
      </c>
      <c r="W832" s="57" t="str">
        <f ca="1">IF(AB832="","En elaboración",IF(AC832="Sin iniciar","Suscrito",IF(AK832="Suspendido",AK832,IF(ISNUMBER(AN832),"Liquidado",IF(ISNUMBER(J832),"Cedido",IF(AN832="No aplica","Terminado (no se liquida)",IF(AJ832="Terminación anticipada",AJ832,IF(AND(AJ832="Terminación anticipada",I832&lt;&gt;"Otro",AN832=""),"Terminado en proceso de liquidación",IF(AND(TODAY()&gt;AH832,I832="Otro",AN832=""),"Terminado en proceso de liquidación",IF(AND(TODAY()&gt;AH832,I832="Orden de compra"),"Terminado (Orden de compra)",IF(TODAY()&gt;AH832,"Terminado (no se liquida)",IF(TODAY()&lt;=AH832,"En ejecución","En elaboración"))))))))))))</f>
        <v>Terminado (no se liquida)</v>
      </c>
      <c r="X832" s="57" t="s">
        <v>8111</v>
      </c>
      <c r="Y832" s="57" t="s">
        <v>5969</v>
      </c>
      <c r="Z832" s="57" t="s">
        <v>8112</v>
      </c>
      <c r="AA832" s="57" t="s">
        <v>5659</v>
      </c>
      <c r="AB832" s="61">
        <v>45587</v>
      </c>
      <c r="AC832" s="61">
        <v>45589</v>
      </c>
      <c r="AD832" s="61">
        <v>45657</v>
      </c>
      <c r="AE832" s="61" t="str">
        <f t="shared" si="120"/>
        <v>2 meses 8 días.</v>
      </c>
      <c r="AF832" s="61">
        <v>45657</v>
      </c>
      <c r="AG832" s="61" t="str">
        <f t="shared" si="118"/>
        <v/>
      </c>
      <c r="AH832" s="61">
        <v>45711</v>
      </c>
      <c r="AI832" s="61" t="str">
        <f t="shared" si="125"/>
        <v xml:space="preserve">4 meses </v>
      </c>
      <c r="AJ832" s="61" t="str">
        <f t="shared" si="121"/>
        <v>Término Ok</v>
      </c>
      <c r="AK832" s="57"/>
      <c r="AL832" s="57"/>
      <c r="AM832" s="56"/>
      <c r="AN832" s="61"/>
    </row>
    <row r="833" spans="1:40">
      <c r="A833" s="56">
        <v>2024</v>
      </c>
      <c r="B833" s="123" t="str">
        <f t="shared" si="124"/>
        <v>796-2024</v>
      </c>
      <c r="C833" s="56">
        <v>116466</v>
      </c>
      <c r="D833" s="56" t="s">
        <v>57</v>
      </c>
      <c r="E833" s="57" t="s">
        <v>8113</v>
      </c>
      <c r="F833" s="57" t="s">
        <v>8114</v>
      </c>
      <c r="G833" s="63" t="s">
        <v>5602</v>
      </c>
      <c r="H833" s="57" t="s">
        <v>1168</v>
      </c>
      <c r="I833" s="57" t="s">
        <v>1169</v>
      </c>
      <c r="J833" s="61"/>
      <c r="K833" s="61"/>
      <c r="L833" s="67" t="s">
        <v>8115</v>
      </c>
      <c r="M833" s="56">
        <v>1979</v>
      </c>
      <c r="N833" s="157">
        <v>29720000</v>
      </c>
      <c r="O833" s="64">
        <v>4965333</v>
      </c>
      <c r="P833" s="64">
        <v>0</v>
      </c>
      <c r="Q833" s="157">
        <f t="shared" si="122"/>
        <v>34685333</v>
      </c>
      <c r="R833" s="64">
        <v>7448000</v>
      </c>
      <c r="S833" s="64"/>
      <c r="T833" s="64"/>
      <c r="U833" s="56">
        <v>5</v>
      </c>
      <c r="V833" s="60" t="s">
        <v>1171</v>
      </c>
      <c r="W833" s="57" t="str">
        <f ca="1">IF(AB833="","En elaboración",IF(AC833="Sin iniciar","Suscrito",IF(AK833="Suspendido",AK833,IF(ISNUMBER(AN833),"Liquidado",IF(ISNUMBER(J833),"Cedido",IF(AN833="No aplica","Terminado (no se liquida)",IF(AJ833="Terminación anticipada",AJ833,IF(AND(AJ833="Terminación anticipada",I833&lt;&gt;"Otro",AN833=""),"Terminado en proceso de liquidación",IF(AND(TODAY()&gt;AH833,I833="Otro",AN833=""),"Terminado en proceso de liquidación",IF(AND(TODAY()&gt;AH833,I833="Orden de compra"),"Terminado (Orden de compra)",IF(TODAY()&gt;AH833,"Terminado (no se liquida)",IF(TODAY()&lt;=AH833,"En ejecución","En elaboración"))))))))))))</f>
        <v>Terminado (no se liquida)</v>
      </c>
      <c r="X833" s="57" t="s">
        <v>8116</v>
      </c>
      <c r="Y833" s="57" t="s">
        <v>3195</v>
      </c>
      <c r="Z833" s="57" t="s">
        <v>8117</v>
      </c>
      <c r="AA833" s="57" t="s">
        <v>5631</v>
      </c>
      <c r="AB833" s="61">
        <v>45588</v>
      </c>
      <c r="AC833" s="61">
        <v>45589</v>
      </c>
      <c r="AD833" s="61">
        <v>45657</v>
      </c>
      <c r="AE833" s="61" t="str">
        <f t="shared" si="120"/>
        <v>2 meses 8 días.</v>
      </c>
      <c r="AF833" s="61">
        <v>45729</v>
      </c>
      <c r="AG833" s="61" t="str">
        <f t="shared" si="118"/>
        <v>2 meses 10 días.</v>
      </c>
      <c r="AH833" s="61">
        <v>45729</v>
      </c>
      <c r="AI833" s="61" t="str">
        <f t="shared" si="125"/>
        <v>4 meses 18 días.</v>
      </c>
      <c r="AJ833" s="61" t="str">
        <f t="shared" si="121"/>
        <v>Término Ok</v>
      </c>
      <c r="AK833" s="57"/>
      <c r="AL833" s="57"/>
      <c r="AM833" s="56"/>
      <c r="AN833" s="61"/>
    </row>
    <row r="834" spans="1:40">
      <c r="A834" s="56">
        <v>2024</v>
      </c>
      <c r="B834" s="123" t="str">
        <f t="shared" si="124"/>
        <v>797-2024</v>
      </c>
      <c r="C834" s="56">
        <v>116236</v>
      </c>
      <c r="D834" s="56" t="s">
        <v>57</v>
      </c>
      <c r="E834" s="57" t="s">
        <v>8118</v>
      </c>
      <c r="F834" s="57" t="s">
        <v>8119</v>
      </c>
      <c r="G834" s="63" t="s">
        <v>5602</v>
      </c>
      <c r="H834" s="57" t="s">
        <v>1168</v>
      </c>
      <c r="I834" s="57" t="s">
        <v>1169</v>
      </c>
      <c r="J834" s="61"/>
      <c r="K834" s="61"/>
      <c r="L834" s="67" t="s">
        <v>8120</v>
      </c>
      <c r="M834" s="56">
        <v>1978</v>
      </c>
      <c r="N834" s="157">
        <v>22344000</v>
      </c>
      <c r="O834" s="64">
        <v>8441066</v>
      </c>
      <c r="P834" s="64">
        <v>0</v>
      </c>
      <c r="Q834" s="157">
        <f t="shared" si="122"/>
        <v>30785066</v>
      </c>
      <c r="R834" s="64">
        <v>7448000</v>
      </c>
      <c r="S834" s="64"/>
      <c r="T834" s="64"/>
      <c r="U834" s="56">
        <v>5</v>
      </c>
      <c r="V834" s="60" t="s">
        <v>1171</v>
      </c>
      <c r="W834" s="57" t="str">
        <f ca="1">IF(AB834="","En elaboración",IF(AC834="Sin iniciar","Suscrito",IF(AK834="Suspendido",AK834,IF(ISNUMBER(AN834),"Liquidado",IF(ISNUMBER(J834),"Cedido",IF(AN834="No aplica","Terminado (no se liquida)",IF(AJ834="Terminación anticipada",AJ834,IF(AND(AJ834="Terminación anticipada",I834&lt;&gt;"Otro",AN834=""),"Terminado en proceso de liquidación",IF(AND(TODAY()&gt;AH834,I834="Otro",AN834=""),"Terminado en proceso de liquidación",IF(AND(TODAY()&gt;AH834,I834="Orden de compra"),"Terminado (Orden de compra)",IF(TODAY()&gt;AH834,"Terminado (no se liquida)",IF(TODAY()&lt;=AH834,"En ejecución","En elaboración"))))))))))))</f>
        <v>Terminado (no se liquida)</v>
      </c>
      <c r="X834" s="57" t="s">
        <v>8121</v>
      </c>
      <c r="Y834" s="57" t="s">
        <v>8122</v>
      </c>
      <c r="Z834" s="57" t="s">
        <v>8123</v>
      </c>
      <c r="AA834" s="57" t="s">
        <v>5659</v>
      </c>
      <c r="AB834" s="61">
        <v>45587</v>
      </c>
      <c r="AC834" s="61">
        <v>45589</v>
      </c>
      <c r="AD834" s="61">
        <v>45657</v>
      </c>
      <c r="AE834" s="61" t="str">
        <f t="shared" si="120"/>
        <v>2 meses 8 días.</v>
      </c>
      <c r="AF834" s="61">
        <v>45715</v>
      </c>
      <c r="AG834" s="61" t="str">
        <f t="shared" si="118"/>
        <v>1 meses 27 días.</v>
      </c>
      <c r="AH834" s="61">
        <v>45715</v>
      </c>
      <c r="AI834" s="61" t="str">
        <f t="shared" si="125"/>
        <v>4 meses 4 días.</v>
      </c>
      <c r="AJ834" s="61" t="str">
        <f t="shared" si="121"/>
        <v>Término Ok</v>
      </c>
      <c r="AK834" s="57"/>
      <c r="AL834" s="57"/>
      <c r="AM834" s="56"/>
      <c r="AN834" s="61"/>
    </row>
    <row r="835" spans="1:40">
      <c r="A835" s="56">
        <v>2024</v>
      </c>
      <c r="B835" s="123" t="str">
        <f t="shared" si="124"/>
        <v>798-2024</v>
      </c>
      <c r="C835" s="56">
        <v>116447</v>
      </c>
      <c r="D835" s="56" t="s">
        <v>57</v>
      </c>
      <c r="E835" s="57" t="s">
        <v>8124</v>
      </c>
      <c r="F835" s="57" t="s">
        <v>8125</v>
      </c>
      <c r="G835" s="63" t="s">
        <v>5602</v>
      </c>
      <c r="H835" s="57" t="s">
        <v>1168</v>
      </c>
      <c r="I835" s="57" t="s">
        <v>1169</v>
      </c>
      <c r="J835" s="61"/>
      <c r="K835" s="61"/>
      <c r="L835" s="67" t="s">
        <v>8126</v>
      </c>
      <c r="M835" s="56">
        <v>1957</v>
      </c>
      <c r="N835" s="157">
        <v>21836000</v>
      </c>
      <c r="O835" s="64">
        <v>0</v>
      </c>
      <c r="P835" s="64">
        <v>0</v>
      </c>
      <c r="Q835" s="157">
        <f t="shared" si="122"/>
        <v>21836000</v>
      </c>
      <c r="R835" s="64">
        <v>5459000</v>
      </c>
      <c r="S835" s="64"/>
      <c r="T835" s="64"/>
      <c r="U835" s="56">
        <v>1</v>
      </c>
      <c r="V835" s="60" t="s">
        <v>1171</v>
      </c>
      <c r="W835" s="57" t="str">
        <f ca="1">IF(AB835="","En elaboración",IF(AC835="Sin iniciar","Suscrito",IF(AK835="Suspendido",AK835,IF(ISNUMBER(AN835),"Liquidado",IF(ISNUMBER(J835),"Cedido",IF(AN835="No aplica","Terminado (no se liquida)",IF(AJ835="Terminación anticipada",AJ835,IF(AND(AJ835="Terminación anticipada",I835&lt;&gt;"Otro",AN835=""),"Terminado en proceso de liquidación",IF(AND(TODAY()&gt;AH835,I835="Otro",AN835=""),"Terminado en proceso de liquidación",IF(AND(TODAY()&gt;AH835,I835="Orden de compra"),"Terminado (Orden de compra)",IF(TODAY()&gt;AH835,"Terminado (no se liquida)",IF(TODAY()&lt;=AH835,"En ejecución","En elaboración"))))))))))))</f>
        <v>Terminado (no se liquida)</v>
      </c>
      <c r="X835" s="57" t="s">
        <v>8127</v>
      </c>
      <c r="Y835" s="57" t="s">
        <v>7255</v>
      </c>
      <c r="Z835" s="77" t="s">
        <v>8128</v>
      </c>
      <c r="AA835" s="57" t="s">
        <v>66</v>
      </c>
      <c r="AB835" s="61">
        <v>45593</v>
      </c>
      <c r="AC835" s="61">
        <v>45597</v>
      </c>
      <c r="AD835" s="61">
        <v>45657</v>
      </c>
      <c r="AE835" s="61" t="str">
        <f t="shared" si="120"/>
        <v xml:space="preserve">2 meses </v>
      </c>
      <c r="AF835" s="61">
        <v>45657</v>
      </c>
      <c r="AG835" s="61" t="str">
        <f t="shared" si="118"/>
        <v/>
      </c>
      <c r="AH835" s="61">
        <v>45716</v>
      </c>
      <c r="AI835" s="61" t="str">
        <f t="shared" si="125"/>
        <v xml:space="preserve">4 meses </v>
      </c>
      <c r="AJ835" s="61" t="str">
        <f t="shared" si="121"/>
        <v>Término Ok</v>
      </c>
      <c r="AK835" s="57"/>
      <c r="AL835" s="57"/>
      <c r="AM835" s="56"/>
      <c r="AN835" s="61"/>
    </row>
    <row r="836" spans="1:40">
      <c r="A836" s="56">
        <v>2024</v>
      </c>
      <c r="B836" s="123" t="str">
        <f t="shared" si="124"/>
        <v>799-2024</v>
      </c>
      <c r="C836" s="56">
        <v>117488</v>
      </c>
      <c r="D836" s="56" t="s">
        <v>57</v>
      </c>
      <c r="E836" s="57" t="s">
        <v>8129</v>
      </c>
      <c r="F836" s="57" t="s">
        <v>8130</v>
      </c>
      <c r="G836" s="63" t="s">
        <v>5602</v>
      </c>
      <c r="H836" s="57" t="s">
        <v>1168</v>
      </c>
      <c r="I836" s="57" t="s">
        <v>1169</v>
      </c>
      <c r="J836" s="61"/>
      <c r="K836" s="61"/>
      <c r="L836" s="67" t="s">
        <v>8131</v>
      </c>
      <c r="M836" s="56">
        <v>1978</v>
      </c>
      <c r="N836" s="157">
        <v>22344000</v>
      </c>
      <c r="O836" s="64">
        <v>7944533</v>
      </c>
      <c r="P836" s="64">
        <v>0</v>
      </c>
      <c r="Q836" s="157">
        <f t="shared" si="122"/>
        <v>30288533</v>
      </c>
      <c r="R836" s="64">
        <v>7448000</v>
      </c>
      <c r="S836" s="64"/>
      <c r="T836" s="64"/>
      <c r="U836" s="56">
        <v>1</v>
      </c>
      <c r="V836" s="60" t="s">
        <v>1171</v>
      </c>
      <c r="W836" s="57" t="str">
        <f ca="1">IF(AB836="","En elaboración",IF(AC836="Sin iniciar","Suscrito",IF(AK836="Suspendido",AK836,IF(ISNUMBER(AN836),"Liquidado",IF(ISNUMBER(J836),"Cedido",IF(AN836="No aplica","Terminado (no se liquida)",IF(AJ836="Terminación anticipada",AJ836,IF(AND(AJ836="Terminación anticipada",I836&lt;&gt;"Otro",AN836=""),"Terminado en proceso de liquidación",IF(AND(TODAY()&gt;AH836,I836="Otro",AN836=""),"Terminado en proceso de liquidación",IF(AND(TODAY()&gt;AH836,I836="Orden de compra"),"Terminado (Orden de compra)",IF(TODAY()&gt;AH836,"Terminado (no se liquida)",IF(TODAY()&lt;=AH836,"En ejecución","En elaboración"))))))))))))</f>
        <v>Terminado (no se liquida)</v>
      </c>
      <c r="X836" s="57" t="s">
        <v>8132</v>
      </c>
      <c r="Y836" s="57" t="s">
        <v>5261</v>
      </c>
      <c r="Z836" s="57" t="s">
        <v>8133</v>
      </c>
      <c r="AA836" s="57" t="s">
        <v>5843</v>
      </c>
      <c r="AB836" s="61">
        <v>45588</v>
      </c>
      <c r="AC836" s="61">
        <v>45593</v>
      </c>
      <c r="AD836" s="61">
        <v>45657</v>
      </c>
      <c r="AE836" s="61" t="str">
        <f t="shared" si="120"/>
        <v>2 meses 4 días.</v>
      </c>
      <c r="AF836" s="61">
        <v>45717</v>
      </c>
      <c r="AG836" s="61" t="str">
        <f t="shared" si="118"/>
        <v>2 meses -2 días.</v>
      </c>
      <c r="AH836" s="61">
        <v>45717</v>
      </c>
      <c r="AI836" s="61" t="str">
        <f t="shared" si="125"/>
        <v>4 meses 2 días.</v>
      </c>
      <c r="AJ836" s="61" t="str">
        <f t="shared" si="121"/>
        <v>Término Ok</v>
      </c>
      <c r="AK836" s="57"/>
      <c r="AL836" s="57"/>
      <c r="AM836" s="56"/>
      <c r="AN836" s="61"/>
    </row>
    <row r="837" spans="1:40">
      <c r="A837" s="56">
        <v>2024</v>
      </c>
      <c r="B837" s="123" t="str">
        <f t="shared" si="124"/>
        <v>800-2024</v>
      </c>
      <c r="C837" s="56">
        <v>119425</v>
      </c>
      <c r="D837" s="56" t="s">
        <v>57</v>
      </c>
      <c r="E837" s="57" t="s">
        <v>8134</v>
      </c>
      <c r="F837" s="57" t="s">
        <v>8135</v>
      </c>
      <c r="G837" s="63" t="s">
        <v>5602</v>
      </c>
      <c r="H837" s="57" t="s">
        <v>1168</v>
      </c>
      <c r="I837" s="57" t="s">
        <v>1169</v>
      </c>
      <c r="J837" s="61"/>
      <c r="K837" s="61"/>
      <c r="L837" s="67" t="s">
        <v>8136</v>
      </c>
      <c r="M837" s="56">
        <v>1978</v>
      </c>
      <c r="N837" s="157">
        <v>18620000</v>
      </c>
      <c r="O837" s="64">
        <v>7696267</v>
      </c>
      <c r="P837" s="64">
        <v>0</v>
      </c>
      <c r="Q837" s="157">
        <f t="shared" si="122"/>
        <v>26316267</v>
      </c>
      <c r="R837" s="64">
        <v>7448000</v>
      </c>
      <c r="S837" s="64"/>
      <c r="T837" s="64"/>
      <c r="U837" s="56">
        <v>1</v>
      </c>
      <c r="V837" s="60" t="s">
        <v>1171</v>
      </c>
      <c r="W837" s="57" t="str">
        <f ca="1">IF(AB837="","En elaboración",IF(AC837="Sin iniciar","Suscrito",IF(AK837="Suspendido",AK837,IF(ISNUMBER(AN837),"Liquidado",IF(ISNUMBER(J837),"Cedido",IF(AN837="No aplica","Terminado (no se liquida)",IF(AJ837="Terminación anticipada",AJ837,IF(AND(AJ837="Terminación anticipada",I837&lt;&gt;"Otro",AN837=""),"Terminado en proceso de liquidación",IF(AND(TODAY()&gt;AH837,I837="Otro",AN837=""),"Terminado en proceso de liquidación",IF(AND(TODAY()&gt;AH837,I837="Orden de compra"),"Terminado (Orden de compra)",IF(TODAY()&gt;AH837,"Terminado (no se liquida)",IF(TODAY()&lt;=AH837,"En ejecución","En elaboración"))))))))))))</f>
        <v>Terminado (no se liquida)</v>
      </c>
      <c r="X837" s="57" t="s">
        <v>8137</v>
      </c>
      <c r="Y837" s="57" t="s">
        <v>4995</v>
      </c>
      <c r="Z837" s="57" t="s">
        <v>8138</v>
      </c>
      <c r="AA837" s="57" t="s">
        <v>6201</v>
      </c>
      <c r="AB837" s="61">
        <v>45593</v>
      </c>
      <c r="AC837" s="61">
        <v>45595</v>
      </c>
      <c r="AD837" s="61">
        <v>45657</v>
      </c>
      <c r="AE837" s="61" t="str">
        <f t="shared" si="120"/>
        <v>2 meses 2 días.</v>
      </c>
      <c r="AF837" s="61">
        <v>45704</v>
      </c>
      <c r="AG837" s="61" t="str">
        <f t="shared" si="118"/>
        <v>1 meses 16 días.</v>
      </c>
      <c r="AH837" s="61">
        <v>45704</v>
      </c>
      <c r="AI837" s="61" t="str">
        <f t="shared" si="125"/>
        <v>3 meses 18 días.</v>
      </c>
      <c r="AJ837" s="61" t="str">
        <f t="shared" si="121"/>
        <v>Término Ok</v>
      </c>
      <c r="AK837" s="57"/>
      <c r="AL837" s="57"/>
      <c r="AM837" s="56"/>
      <c r="AN837" s="61"/>
    </row>
    <row r="838" spans="1:40">
      <c r="A838" s="56">
        <v>2024</v>
      </c>
      <c r="B838" s="123" t="str">
        <f t="shared" si="124"/>
        <v>801-2024</v>
      </c>
      <c r="C838" s="56">
        <v>116470</v>
      </c>
      <c r="D838" s="56" t="s">
        <v>57</v>
      </c>
      <c r="E838" s="57" t="s">
        <v>8139</v>
      </c>
      <c r="F838" s="57" t="s">
        <v>8140</v>
      </c>
      <c r="G838" s="63" t="s">
        <v>5602</v>
      </c>
      <c r="H838" s="57" t="s">
        <v>1168</v>
      </c>
      <c r="I838" s="57" t="s">
        <v>1211</v>
      </c>
      <c r="J838" s="61"/>
      <c r="K838" s="61"/>
      <c r="L838" s="67" t="s">
        <v>8141</v>
      </c>
      <c r="M838" s="56">
        <v>1979</v>
      </c>
      <c r="N838" s="157">
        <v>8649000</v>
      </c>
      <c r="O838" s="64">
        <v>0</v>
      </c>
      <c r="P838" s="64">
        <v>0</v>
      </c>
      <c r="Q838" s="157">
        <f t="shared" si="122"/>
        <v>8649000</v>
      </c>
      <c r="R838" s="64">
        <v>2883000</v>
      </c>
      <c r="S838" s="64"/>
      <c r="T838" s="64"/>
      <c r="U838" s="56">
        <v>1</v>
      </c>
      <c r="V838" s="60" t="s">
        <v>1171</v>
      </c>
      <c r="W838" s="57" t="str">
        <f ca="1">IF(AB838="","En elaboración",IF(AC838="Sin iniciar","Suscrito",IF(AK838="Suspendido",AK838,IF(ISNUMBER(AN838),"Liquidado",IF(ISNUMBER(J838),"Cedido",IF(AN838="No aplica","Terminado (no se liquida)",IF(AJ838="Terminación anticipada",AJ838,IF(AND(AJ838="Terminación anticipada",I838&lt;&gt;"Otro",AN838=""),"Terminado en proceso de liquidación",IF(AND(TODAY()&gt;AH838,I838="Otro",AN838=""),"Terminado en proceso de liquidación",IF(AND(TODAY()&gt;AH838,I838="Orden de compra"),"Terminado (Orden de compra)",IF(TODAY()&gt;AH838,"Terminado (no se liquida)",IF(TODAY()&lt;=AH838,"En ejecución","En elaboración"))))))))))))</f>
        <v>Terminado (no se liquida)</v>
      </c>
      <c r="X838" s="57"/>
      <c r="Y838" s="57" t="s">
        <v>3486</v>
      </c>
      <c r="Z838" s="57" t="s">
        <v>8142</v>
      </c>
      <c r="AA838" s="57" t="s">
        <v>8143</v>
      </c>
      <c r="AB838" s="61">
        <v>45588</v>
      </c>
      <c r="AC838" s="61">
        <v>45593</v>
      </c>
      <c r="AD838" s="61">
        <v>45657</v>
      </c>
      <c r="AE838" s="61" t="str">
        <f t="shared" si="120"/>
        <v>2 meses 4 días.</v>
      </c>
      <c r="AF838" s="61">
        <v>45657</v>
      </c>
      <c r="AG838" s="61" t="str">
        <f t="shared" si="118"/>
        <v/>
      </c>
      <c r="AH838" s="61">
        <v>45657</v>
      </c>
      <c r="AI838" s="61" t="str">
        <f t="shared" si="125"/>
        <v>2 meses 4 días.</v>
      </c>
      <c r="AJ838" s="61" t="str">
        <f t="shared" si="121"/>
        <v>Término Ok</v>
      </c>
      <c r="AK838" s="57"/>
      <c r="AL838" s="57"/>
      <c r="AM838" s="56"/>
      <c r="AN838" s="61"/>
    </row>
    <row r="839" spans="1:40">
      <c r="A839" s="56">
        <v>2024</v>
      </c>
      <c r="B839" s="123" t="str">
        <f t="shared" si="124"/>
        <v>802-2024</v>
      </c>
      <c r="C839" s="56">
        <v>116365</v>
      </c>
      <c r="D839" s="56" t="s">
        <v>57</v>
      </c>
      <c r="E839" s="57" t="s">
        <v>8144</v>
      </c>
      <c r="F839" s="57" t="s">
        <v>8145</v>
      </c>
      <c r="G839" s="63" t="s">
        <v>5602</v>
      </c>
      <c r="H839" s="57" t="s">
        <v>1168</v>
      </c>
      <c r="I839" s="57" t="s">
        <v>1169</v>
      </c>
      <c r="J839" s="61"/>
      <c r="K839" s="61"/>
      <c r="L839" s="67" t="s">
        <v>8146</v>
      </c>
      <c r="M839" s="56">
        <v>1978</v>
      </c>
      <c r="N839" s="157">
        <v>22344000</v>
      </c>
      <c r="O839" s="64">
        <v>7944533</v>
      </c>
      <c r="P839" s="64">
        <v>0</v>
      </c>
      <c r="Q839" s="157">
        <f t="shared" si="122"/>
        <v>30288533</v>
      </c>
      <c r="R839" s="64">
        <v>7448000</v>
      </c>
      <c r="S839" s="64"/>
      <c r="T839" s="64"/>
      <c r="U839" s="56">
        <v>1</v>
      </c>
      <c r="V839" s="60" t="s">
        <v>1171</v>
      </c>
      <c r="W839" s="57" t="str">
        <f ca="1">IF(AB839="","En elaboración",IF(AC839="Sin iniciar","Suscrito",IF(AK839="Suspendido",AK839,IF(ISNUMBER(AN839),"Liquidado",IF(ISNUMBER(J839),"Cedido",IF(AN839="No aplica","Terminado (no se liquida)",IF(AJ839="Terminación anticipada",AJ839,IF(AND(AJ839="Terminación anticipada",I839&lt;&gt;"Otro",AN839=""),"Terminado en proceso de liquidación",IF(AND(TODAY()&gt;AH839,I839="Otro",AN839=""),"Terminado en proceso de liquidación",IF(AND(TODAY()&gt;AH839,I839="Orden de compra"),"Terminado (Orden de compra)",IF(TODAY()&gt;AH839,"Terminado (no se liquida)",IF(TODAY()&lt;=AH839,"En ejecución","En elaboración"))))))))))))</f>
        <v>Terminado (no se liquida)</v>
      </c>
      <c r="X839" s="57" t="s">
        <v>8147</v>
      </c>
      <c r="Y839" s="57" t="s">
        <v>8148</v>
      </c>
      <c r="Z839" s="57" t="s">
        <v>8149</v>
      </c>
      <c r="AA839" s="57" t="s">
        <v>5879</v>
      </c>
      <c r="AB839" s="61">
        <v>45588</v>
      </c>
      <c r="AC839" s="61">
        <v>45593</v>
      </c>
      <c r="AD839" s="61">
        <v>45657</v>
      </c>
      <c r="AE839" s="61" t="str">
        <f t="shared" si="120"/>
        <v>2 meses 4 días.</v>
      </c>
      <c r="AF839" s="61">
        <v>45715</v>
      </c>
      <c r="AG839" s="61" t="str">
        <f t="shared" ref="AG839:AG902" si="126">IF(AD839="Sin iniciar","",IF(DATEDIF(AD839,AF839-AM839,"y")=0,"",DATEDIF(AD839,AF839-AM839,"y")&amp;" años ")&amp;IF(DATEDIF(AD839,AF839-AM839,"ym")=0,"",DATEDIF(AD839,AF839-AM839,"ym")&amp;" meses ")&amp;IF(DATEDIF(AD839,AF839-AM839,"md")=0,"",DATEDIF(AD839,AF839-AM839,"md")&amp;" días."))</f>
        <v>1 meses 27 días.</v>
      </c>
      <c r="AH839" s="61">
        <v>45715</v>
      </c>
      <c r="AI839" s="61" t="str">
        <f t="shared" si="125"/>
        <v xml:space="preserve">4 meses </v>
      </c>
      <c r="AJ839" s="61" t="str">
        <f t="shared" si="121"/>
        <v>Término Ok</v>
      </c>
      <c r="AK839" s="57"/>
      <c r="AL839" s="57"/>
      <c r="AM839" s="56"/>
      <c r="AN839" s="61"/>
    </row>
    <row r="840" spans="1:40">
      <c r="A840" s="56">
        <v>2024</v>
      </c>
      <c r="B840" s="123" t="str">
        <f t="shared" si="124"/>
        <v>803-2024</v>
      </c>
      <c r="C840" s="56">
        <v>116470</v>
      </c>
      <c r="D840" s="56" t="s">
        <v>57</v>
      </c>
      <c r="E840" s="57" t="s">
        <v>8150</v>
      </c>
      <c r="F840" s="57" t="s">
        <v>8151</v>
      </c>
      <c r="G840" s="63" t="s">
        <v>5602</v>
      </c>
      <c r="H840" s="57" t="s">
        <v>1168</v>
      </c>
      <c r="I840" s="57" t="s">
        <v>1211</v>
      </c>
      <c r="J840" s="61"/>
      <c r="K840" s="61"/>
      <c r="L840" s="67" t="s">
        <v>8152</v>
      </c>
      <c r="M840" s="56">
        <v>1979</v>
      </c>
      <c r="N840" s="157">
        <v>8649000</v>
      </c>
      <c r="O840" s="64">
        <v>2690800</v>
      </c>
      <c r="P840" s="64">
        <v>0</v>
      </c>
      <c r="Q840" s="157">
        <f t="shared" si="122"/>
        <v>11339800</v>
      </c>
      <c r="R840" s="64">
        <v>2883000</v>
      </c>
      <c r="S840" s="64"/>
      <c r="T840" s="64"/>
      <c r="U840" s="56">
        <v>1</v>
      </c>
      <c r="V840" s="60" t="s">
        <v>1171</v>
      </c>
      <c r="W840" s="57" t="str">
        <f ca="1">IF(AB840="","En elaboración",IF(AC840="Sin iniciar","Suscrito",IF(AK840="Suspendido",AK840,IF(ISNUMBER(AN840),"Liquidado",IF(ISNUMBER(J840),"Cedido",IF(AN840="No aplica","Terminado (no se liquida)",IF(AJ840="Terminación anticipada",AJ840,IF(AND(AJ840="Terminación anticipada",I840&lt;&gt;"Otro",AN840=""),"Terminado en proceso de liquidación",IF(AND(TODAY()&gt;AH840,I840="Otro",AN840=""),"Terminado en proceso de liquidación",IF(AND(TODAY()&gt;AH840,I840="Orden de compra"),"Terminado (Orden de compra)",IF(TODAY()&gt;AH840,"Terminado (no se liquida)",IF(TODAY()&lt;=AH840,"En ejecución","En elaboración"))))))))))))</f>
        <v>Terminado (no se liquida)</v>
      </c>
      <c r="X840" s="57" t="s">
        <v>8153</v>
      </c>
      <c r="Y840" s="57" t="s">
        <v>8154</v>
      </c>
      <c r="Z840" s="77" t="s">
        <v>8155</v>
      </c>
      <c r="AA840" s="57" t="s">
        <v>5666</v>
      </c>
      <c r="AB840" s="61">
        <v>45588</v>
      </c>
      <c r="AC840" s="61">
        <v>45601</v>
      </c>
      <c r="AD840" s="61">
        <v>45657</v>
      </c>
      <c r="AE840" s="61" t="str">
        <f t="shared" si="120"/>
        <v>1 meses 27 días.</v>
      </c>
      <c r="AF840" s="61">
        <v>45718</v>
      </c>
      <c r="AG840" s="61" t="str">
        <f t="shared" si="126"/>
        <v>2 meses -1 días.</v>
      </c>
      <c r="AH840" s="61">
        <v>45718</v>
      </c>
      <c r="AI840" s="61" t="str">
        <f t="shared" si="125"/>
        <v>3 meses 26 días.</v>
      </c>
      <c r="AJ840" s="61" t="str">
        <f t="shared" si="121"/>
        <v>Término Ok</v>
      </c>
      <c r="AK840" s="57"/>
      <c r="AL840" s="57"/>
      <c r="AM840" s="56"/>
      <c r="AN840" s="61"/>
    </row>
    <row r="841" spans="1:40">
      <c r="A841" s="56">
        <v>2024</v>
      </c>
      <c r="B841" s="123" t="s">
        <v>8156</v>
      </c>
      <c r="C841" s="56">
        <v>116470</v>
      </c>
      <c r="D841" s="56" t="s">
        <v>57</v>
      </c>
      <c r="E841" s="57" t="s">
        <v>8157</v>
      </c>
      <c r="F841" s="57" t="s">
        <v>8158</v>
      </c>
      <c r="G841" s="63" t="s">
        <v>5602</v>
      </c>
      <c r="H841" s="57" t="s">
        <v>1168</v>
      </c>
      <c r="I841" s="57" t="s">
        <v>1211</v>
      </c>
      <c r="J841" s="61"/>
      <c r="K841" s="61"/>
      <c r="L841" s="67" t="s">
        <v>8159</v>
      </c>
      <c r="M841" s="56">
        <v>1979</v>
      </c>
      <c r="N841" s="157">
        <v>8649000</v>
      </c>
      <c r="O841" s="64">
        <v>3075200</v>
      </c>
      <c r="P841" s="64">
        <v>0</v>
      </c>
      <c r="Q841" s="157">
        <f t="shared" si="122"/>
        <v>11724200</v>
      </c>
      <c r="R841" s="64">
        <v>2883000</v>
      </c>
      <c r="S841" s="64"/>
      <c r="T841" s="64"/>
      <c r="U841" s="56">
        <v>1</v>
      </c>
      <c r="V841" s="60" t="s">
        <v>1171</v>
      </c>
      <c r="W841" s="57" t="str">
        <f ca="1">IF(AB841="","En elaboración",IF(AC841="Sin iniciar","Suscrito",IF(AK841="Suspendido",AK841,IF(ISNUMBER(AN841),"Liquidado",IF(ISNUMBER(J841),"Cedido",IF(AN841="No aplica","Terminado (no se liquida)",IF(AJ841="Terminación anticipada",AJ841,IF(AND(AJ841="Terminación anticipada",I841&lt;&gt;"Otro",AN841=""),"Terminado en proceso de liquidación",IF(AND(TODAY()&gt;AH841,I841="Otro",AN841=""),"Terminado en proceso de liquidación",IF(AND(TODAY()&gt;AH841,I841="Orden de compra"),"Terminado (Orden de compra)",IF(TODAY()&gt;AH841,"Terminado (no se liquida)",IF(TODAY()&lt;=AH841,"En ejecución","En elaboración"))))))))))))</f>
        <v>Terminado (no se liquida)</v>
      </c>
      <c r="X841" s="57" t="s">
        <v>8160</v>
      </c>
      <c r="Y841" s="57" t="s">
        <v>8161</v>
      </c>
      <c r="Z841" s="57" t="s">
        <v>8162</v>
      </c>
      <c r="AA841" s="57" t="s">
        <v>5631</v>
      </c>
      <c r="AB841" s="61">
        <v>45588</v>
      </c>
      <c r="AC841" s="61">
        <v>45593</v>
      </c>
      <c r="AD841" s="61">
        <v>45657</v>
      </c>
      <c r="AE841" s="61" t="str">
        <f t="shared" si="120"/>
        <v>2 meses 4 días.</v>
      </c>
      <c r="AF841" s="61">
        <v>45715</v>
      </c>
      <c r="AG841" s="61" t="str">
        <f t="shared" si="126"/>
        <v>1 meses 27 días.</v>
      </c>
      <c r="AH841" s="61">
        <v>45715</v>
      </c>
      <c r="AI841" s="61" t="str">
        <f t="shared" si="125"/>
        <v xml:space="preserve">4 meses </v>
      </c>
      <c r="AJ841" s="61" t="str">
        <f t="shared" si="121"/>
        <v>Término Ok</v>
      </c>
      <c r="AK841" s="57"/>
      <c r="AL841" s="57"/>
      <c r="AM841" s="56"/>
      <c r="AN841" s="61"/>
    </row>
    <row r="842" spans="1:40">
      <c r="A842" s="56">
        <v>2024</v>
      </c>
      <c r="B842" s="123" t="str">
        <f t="shared" ref="B842:B864" si="127">LEFT(E842,8)</f>
        <v>805-2024</v>
      </c>
      <c r="C842" s="56">
        <v>119421</v>
      </c>
      <c r="D842" s="56" t="s">
        <v>57</v>
      </c>
      <c r="E842" s="57" t="s">
        <v>8163</v>
      </c>
      <c r="F842" s="57" t="s">
        <v>8164</v>
      </c>
      <c r="G842" s="63" t="s">
        <v>5602</v>
      </c>
      <c r="H842" s="57" t="s">
        <v>1168</v>
      </c>
      <c r="I842" s="57" t="s">
        <v>1169</v>
      </c>
      <c r="J842" s="61"/>
      <c r="K842" s="61"/>
      <c r="L842" s="67" t="s">
        <v>4804</v>
      </c>
      <c r="M842" s="56">
        <v>1978</v>
      </c>
      <c r="N842" s="157">
        <v>13647500</v>
      </c>
      <c r="O842" s="64">
        <v>5095067</v>
      </c>
      <c r="P842" s="64">
        <v>0</v>
      </c>
      <c r="Q842" s="157">
        <f t="shared" si="122"/>
        <v>18742567</v>
      </c>
      <c r="R842" s="64">
        <v>5459000</v>
      </c>
      <c r="S842" s="64"/>
      <c r="T842" s="64"/>
      <c r="U842" s="56">
        <v>1</v>
      </c>
      <c r="V842" s="60" t="s">
        <v>1171</v>
      </c>
      <c r="W842" s="57" t="str">
        <f ca="1">IF(AB842="","En elaboración",IF(AC842="Sin iniciar","Suscrito",IF(AK842="Suspendido",AK842,IF(ISNUMBER(AN842),"Liquidado",IF(ISNUMBER(J842),"Cedido",IF(AN842="No aplica","Terminado (no se liquida)",IF(AJ842="Terminación anticipada",AJ842,IF(AND(AJ842="Terminación anticipada",I842&lt;&gt;"Otro",AN842=""),"Terminado en proceso de liquidación",IF(AND(TODAY()&gt;AH842,I842="Otro",AN842=""),"Terminado en proceso de liquidación",IF(AND(TODAY()&gt;AH842,I842="Orden de compra"),"Terminado (Orden de compra)",IF(TODAY()&gt;AH842,"Terminado (no se liquida)",IF(TODAY()&lt;=AH842,"En ejecución","En elaboración"))))))))))))</f>
        <v>Terminado (no se liquida)</v>
      </c>
      <c r="X842" s="57" t="s">
        <v>8165</v>
      </c>
      <c r="Y842" s="57" t="s">
        <v>8166</v>
      </c>
      <c r="Z842" s="77" t="s">
        <v>8167</v>
      </c>
      <c r="AA842" s="57" t="s">
        <v>6201</v>
      </c>
      <c r="AB842" s="61">
        <v>45596</v>
      </c>
      <c r="AC842" s="61">
        <v>45601</v>
      </c>
      <c r="AD842" s="61">
        <v>45657</v>
      </c>
      <c r="AE842" s="61" t="str">
        <f t="shared" si="120"/>
        <v>1 meses 27 días.</v>
      </c>
      <c r="AF842" s="61">
        <v>45705</v>
      </c>
      <c r="AG842" s="61" t="str">
        <f t="shared" si="126"/>
        <v>1 meses 17 días.</v>
      </c>
      <c r="AH842" s="61">
        <v>45705</v>
      </c>
      <c r="AI842" s="61" t="str">
        <f t="shared" si="125"/>
        <v>3 meses 13 días.</v>
      </c>
      <c r="AJ842" s="61" t="str">
        <f t="shared" si="121"/>
        <v>Término Ok</v>
      </c>
      <c r="AK842" s="57"/>
      <c r="AL842" s="57"/>
      <c r="AM842" s="56"/>
      <c r="AN842" s="61"/>
    </row>
    <row r="843" spans="1:40">
      <c r="A843" s="56">
        <v>2024</v>
      </c>
      <c r="B843" s="123" t="str">
        <f t="shared" si="127"/>
        <v>806-2024</v>
      </c>
      <c r="C843" s="56">
        <v>116349</v>
      </c>
      <c r="D843" s="56" t="s">
        <v>57</v>
      </c>
      <c r="E843" s="57" t="s">
        <v>8168</v>
      </c>
      <c r="F843" s="57" t="s">
        <v>8169</v>
      </c>
      <c r="G843" s="63" t="s">
        <v>5602</v>
      </c>
      <c r="H843" s="57" t="s">
        <v>1168</v>
      </c>
      <c r="I843" s="57" t="s">
        <v>1169</v>
      </c>
      <c r="J843" s="61"/>
      <c r="K843" s="61"/>
      <c r="L843" s="67" t="s">
        <v>8170</v>
      </c>
      <c r="M843" s="56">
        <v>1978</v>
      </c>
      <c r="N843" s="157">
        <v>22344000</v>
      </c>
      <c r="O843" s="64">
        <v>7944533</v>
      </c>
      <c r="P843" s="64">
        <v>0</v>
      </c>
      <c r="Q843" s="157">
        <f t="shared" si="122"/>
        <v>30288533</v>
      </c>
      <c r="R843" s="64">
        <v>7448000</v>
      </c>
      <c r="S843" s="64"/>
      <c r="T843" s="64"/>
      <c r="U843" s="56">
        <v>1</v>
      </c>
      <c r="V843" s="60" t="s">
        <v>1171</v>
      </c>
      <c r="W843" s="57" t="str">
        <f ca="1">IF(AB843="","En elaboración",IF(AC843="Sin iniciar","Suscrito",IF(AK843="Suspendido",AK843,IF(ISNUMBER(AN843),"Liquidado",IF(ISNUMBER(J843),"Cedido",IF(AN843="No aplica","Terminado (no se liquida)",IF(AJ843="Terminación anticipada",AJ843,IF(AND(AJ843="Terminación anticipada",I843&lt;&gt;"Otro",AN843=""),"Terminado en proceso de liquidación",IF(AND(TODAY()&gt;AH843,I843="Otro",AN843=""),"Terminado en proceso de liquidación",IF(AND(TODAY()&gt;AH843,I843="Orden de compra"),"Terminado (Orden de compra)",IF(TODAY()&gt;AH843,"Terminado (no se liquida)",IF(TODAY()&lt;=AH843,"En ejecución","En elaboración"))))))))))))</f>
        <v>Terminado (no se liquida)</v>
      </c>
      <c r="X843" s="57" t="s">
        <v>8171</v>
      </c>
      <c r="Y843" s="57" t="s">
        <v>8172</v>
      </c>
      <c r="Z843" s="57" t="s">
        <v>8173</v>
      </c>
      <c r="AA843" s="57" t="s">
        <v>5391</v>
      </c>
      <c r="AB843" s="61">
        <v>45588</v>
      </c>
      <c r="AC843" s="61">
        <v>45593</v>
      </c>
      <c r="AD843" s="61">
        <v>45657</v>
      </c>
      <c r="AE843" s="61" t="str">
        <f t="shared" si="120"/>
        <v>2 meses 4 días.</v>
      </c>
      <c r="AF843" s="61">
        <v>45717</v>
      </c>
      <c r="AG843" s="61" t="str">
        <f t="shared" si="126"/>
        <v>2 meses -2 días.</v>
      </c>
      <c r="AH843" s="61">
        <v>45717</v>
      </c>
      <c r="AI843" s="61" t="str">
        <f t="shared" si="125"/>
        <v>4 meses 2 días.</v>
      </c>
      <c r="AJ843" s="61" t="str">
        <f t="shared" si="121"/>
        <v>Término Ok</v>
      </c>
      <c r="AK843" s="57"/>
      <c r="AL843" s="57"/>
      <c r="AM843" s="56"/>
      <c r="AN843" s="61"/>
    </row>
    <row r="844" spans="1:40">
      <c r="A844" s="123">
        <v>2024</v>
      </c>
      <c r="B844" s="123" t="str">
        <f t="shared" si="127"/>
        <v>807-2024</v>
      </c>
      <c r="C844" s="56">
        <v>120408</v>
      </c>
      <c r="D844" s="56" t="s">
        <v>57</v>
      </c>
      <c r="E844" s="57" t="s">
        <v>8174</v>
      </c>
      <c r="F844" s="57" t="s">
        <v>8175</v>
      </c>
      <c r="G844" s="63" t="s">
        <v>5602</v>
      </c>
      <c r="H844" s="57" t="s">
        <v>5223</v>
      </c>
      <c r="I844" s="57" t="s">
        <v>62</v>
      </c>
      <c r="J844" s="61"/>
      <c r="K844" s="61"/>
      <c r="L844" s="67" t="s">
        <v>8176</v>
      </c>
      <c r="M844" s="56" t="s">
        <v>8177</v>
      </c>
      <c r="N844" s="157">
        <v>1615237811</v>
      </c>
      <c r="O844" s="64">
        <v>0</v>
      </c>
      <c r="P844" s="64">
        <v>0</v>
      </c>
      <c r="Q844" s="157">
        <f t="shared" si="122"/>
        <v>1615237811</v>
      </c>
      <c r="R844" s="64"/>
      <c r="S844" s="64"/>
      <c r="T844" s="64"/>
      <c r="U844" s="56" t="s">
        <v>77</v>
      </c>
      <c r="V844" s="60" t="s">
        <v>85</v>
      </c>
      <c r="W844" s="57" t="str">
        <f ca="1">IF(AB844="","En elaboración",IF(AC844="Sin iniciar","Suscrito",IF(AK844="Suspendido",AK844,IF(ISNUMBER(AN844),"Liquidado",IF(ISNUMBER(J844),"Cedido",IF(AN844="No aplica","Terminado (no se liquida)",IF(AJ844="Terminación anticipada",AJ844,IF(AND(AJ844="Terminación anticipada",I844&lt;&gt;"Otro",AN844=""),"Terminado en proceso de liquidación",IF(AND(TODAY()&gt;AH844,I844="Otro",AN844=""),"Terminado en proceso de liquidación",IF(AND(TODAY()&gt;AH844,I844="Orden de compra"),"Terminado (Orden de compra)",IF(TODAY()&gt;AH844,"Terminado (no se liquida)",IF(TODAY()&lt;=AH844,"En ejecución","En elaboración"))))))))))))</f>
        <v>Terminado en proceso de liquidación</v>
      </c>
      <c r="X844" s="57"/>
      <c r="Y844" s="57" t="s">
        <v>8178</v>
      </c>
      <c r="Z844" s="57" t="s">
        <v>8179</v>
      </c>
      <c r="AA844" s="57" t="s">
        <v>6573</v>
      </c>
      <c r="AB844" s="61">
        <v>45610</v>
      </c>
      <c r="AC844" s="61">
        <v>45621</v>
      </c>
      <c r="AD844" s="61">
        <v>45924</v>
      </c>
      <c r="AE844" s="61" t="str">
        <f t="shared" si="120"/>
        <v xml:space="preserve">10 meses </v>
      </c>
      <c r="AF844" s="61">
        <v>45924</v>
      </c>
      <c r="AG844" s="61" t="str">
        <f t="shared" si="126"/>
        <v/>
      </c>
      <c r="AH844" s="61">
        <v>45924</v>
      </c>
      <c r="AI844" s="61" t="str">
        <f t="shared" si="125"/>
        <v xml:space="preserve">10 meses </v>
      </c>
      <c r="AJ844" s="61" t="str">
        <f t="shared" si="121"/>
        <v>Término Ok</v>
      </c>
      <c r="AK844" s="57"/>
      <c r="AL844" s="57"/>
      <c r="AM844" s="56"/>
      <c r="AN844" s="61"/>
    </row>
    <row r="845" spans="1:40">
      <c r="A845" s="123">
        <v>2024</v>
      </c>
      <c r="B845" s="123" t="str">
        <f t="shared" si="127"/>
        <v>808-2024</v>
      </c>
      <c r="C845" s="56">
        <v>116470</v>
      </c>
      <c r="D845" s="56" t="s">
        <v>57</v>
      </c>
      <c r="E845" s="57" t="s">
        <v>8180</v>
      </c>
      <c r="F845" s="57" t="s">
        <v>8181</v>
      </c>
      <c r="G845" s="63" t="s">
        <v>5602</v>
      </c>
      <c r="H845" s="57" t="s">
        <v>1168</v>
      </c>
      <c r="I845" s="57" t="s">
        <v>1211</v>
      </c>
      <c r="J845" s="61"/>
      <c r="K845" s="61"/>
      <c r="L845" s="67" t="s">
        <v>8182</v>
      </c>
      <c r="M845" s="56">
        <v>1979</v>
      </c>
      <c r="N845" s="157">
        <v>8649000</v>
      </c>
      <c r="O845" s="64">
        <v>2883000</v>
      </c>
      <c r="P845" s="64">
        <v>0</v>
      </c>
      <c r="Q845" s="157">
        <f t="shared" si="122"/>
        <v>11532000</v>
      </c>
      <c r="R845" s="64">
        <v>2883000</v>
      </c>
      <c r="S845" s="64"/>
      <c r="T845" s="64"/>
      <c r="U845" s="56">
        <v>1</v>
      </c>
      <c r="V845" s="60" t="s">
        <v>1171</v>
      </c>
      <c r="W845" s="57" t="str">
        <f ca="1">IF(AB845="","En elaboración",IF(AC845="Sin iniciar","Suscrito",IF(AK845="Suspendido",AK845,IF(ISNUMBER(AN845),"Liquidado",IF(ISNUMBER(J845),"Cedido",IF(AN845="No aplica","Terminado (no se liquida)",IF(AJ845="Terminación anticipada",AJ845,IF(AND(AJ845="Terminación anticipada",I845&lt;&gt;"Otro",AN845=""),"Terminado en proceso de liquidación",IF(AND(TODAY()&gt;AH845,I845="Otro",AN845=""),"Terminado en proceso de liquidación",IF(AND(TODAY()&gt;AH845,I845="Orden de compra"),"Terminado (Orden de compra)",IF(TODAY()&gt;AH845,"Terminado (no se liquida)",IF(TODAY()&lt;=AH845,"En ejecución","En elaboración"))))))))))))</f>
        <v>Terminado (no se liquida)</v>
      </c>
      <c r="X845" s="57"/>
      <c r="Y845" s="57" t="s">
        <v>8161</v>
      </c>
      <c r="Z845" s="57" t="s">
        <v>8183</v>
      </c>
      <c r="AA845" s="57" t="s">
        <v>6166</v>
      </c>
      <c r="AB845" s="61">
        <v>45589</v>
      </c>
      <c r="AC845" s="61">
        <v>45594</v>
      </c>
      <c r="AD845" s="61">
        <v>45657</v>
      </c>
      <c r="AE845" s="61" t="str">
        <f t="shared" si="120"/>
        <v>2 meses 3 días.</v>
      </c>
      <c r="AF845" s="61">
        <v>45715</v>
      </c>
      <c r="AG845" s="61" t="str">
        <f t="shared" si="126"/>
        <v>1 meses 27 días.</v>
      </c>
      <c r="AH845" s="61">
        <v>45715</v>
      </c>
      <c r="AI845" s="61" t="str">
        <f t="shared" si="125"/>
        <v>3 meses 30 días.</v>
      </c>
      <c r="AJ845" s="61" t="str">
        <f t="shared" si="121"/>
        <v>Término Ok</v>
      </c>
      <c r="AK845" s="57"/>
      <c r="AL845" s="57"/>
      <c r="AM845" s="56"/>
      <c r="AN845" s="61"/>
    </row>
    <row r="846" spans="1:40">
      <c r="A846" s="123">
        <v>2024</v>
      </c>
      <c r="B846" s="123" t="str">
        <f t="shared" si="127"/>
        <v>811-2024</v>
      </c>
      <c r="C846" s="56">
        <v>116470</v>
      </c>
      <c r="D846" s="56" t="s">
        <v>57</v>
      </c>
      <c r="E846" s="57" t="s">
        <v>8184</v>
      </c>
      <c r="F846" s="57" t="s">
        <v>8185</v>
      </c>
      <c r="G846" s="63" t="s">
        <v>5602</v>
      </c>
      <c r="H846" s="57" t="s">
        <v>1168</v>
      </c>
      <c r="I846" s="57" t="s">
        <v>1211</v>
      </c>
      <c r="J846" s="61"/>
      <c r="K846" s="61"/>
      <c r="L846" s="67" t="s">
        <v>3340</v>
      </c>
      <c r="M846" s="56">
        <v>1979</v>
      </c>
      <c r="N846" s="157">
        <v>8649000</v>
      </c>
      <c r="O846" s="64">
        <v>2979100</v>
      </c>
      <c r="P846" s="64">
        <v>0</v>
      </c>
      <c r="Q846" s="157">
        <f t="shared" si="122"/>
        <v>11628100</v>
      </c>
      <c r="R846" s="64">
        <v>2883000</v>
      </c>
      <c r="S846" s="64"/>
      <c r="T846" s="64"/>
      <c r="U846" s="56">
        <v>1</v>
      </c>
      <c r="V846" s="60" t="s">
        <v>1171</v>
      </c>
      <c r="W846" s="57" t="str">
        <f ca="1">IF(AB846="","En elaboración",IF(AC846="Sin iniciar","Suscrito",IF(AK846="Suspendido",AK846,IF(ISNUMBER(AN846),"Liquidado",IF(ISNUMBER(J846),"Cedido",IF(AN846="No aplica","Terminado (no se liquida)",IF(AJ846="Terminación anticipada",AJ846,IF(AND(AJ846="Terminación anticipada",I846&lt;&gt;"Otro",AN846=""),"Terminado en proceso de liquidación",IF(AND(TODAY()&gt;AH846,I846="Otro",AN846=""),"Terminado en proceso de liquidación",IF(AND(TODAY()&gt;AH846,I846="Orden de compra"),"Terminado (Orden de compra)",IF(TODAY()&gt;AH846,"Terminado (no se liquida)",IF(TODAY()&lt;=AH846,"En ejecución","En elaboración"))))))))))))</f>
        <v>Terminado (no se liquida)</v>
      </c>
      <c r="X846" s="57" t="s">
        <v>8186</v>
      </c>
      <c r="Y846" s="57" t="s">
        <v>3486</v>
      </c>
      <c r="Z846" s="77" t="s">
        <v>8187</v>
      </c>
      <c r="AA846" s="57" t="s">
        <v>8188</v>
      </c>
      <c r="AB846" s="61">
        <v>45589</v>
      </c>
      <c r="AC846" s="61">
        <v>45595</v>
      </c>
      <c r="AD846" s="61">
        <v>45657</v>
      </c>
      <c r="AE846" s="61" t="str">
        <f t="shared" si="120"/>
        <v>2 meses 2 días.</v>
      </c>
      <c r="AF846" s="61">
        <v>45715</v>
      </c>
      <c r="AG846" s="61" t="str">
        <f t="shared" si="126"/>
        <v>1 meses 27 días.</v>
      </c>
      <c r="AH846" s="61">
        <v>45715</v>
      </c>
      <c r="AI846" s="61" t="str">
        <f t="shared" si="125"/>
        <v>3 meses 29 días.</v>
      </c>
      <c r="AJ846" s="61" t="str">
        <f t="shared" si="121"/>
        <v>Término Ok</v>
      </c>
      <c r="AK846" s="57"/>
      <c r="AL846" s="57"/>
      <c r="AM846" s="56"/>
      <c r="AN846" s="61"/>
    </row>
    <row r="847" spans="1:40">
      <c r="A847" s="123">
        <v>2024</v>
      </c>
      <c r="B847" s="123" t="str">
        <f t="shared" si="127"/>
        <v>812-2024</v>
      </c>
      <c r="C847" s="56">
        <v>116470</v>
      </c>
      <c r="D847" s="56" t="s">
        <v>57</v>
      </c>
      <c r="E847" s="57" t="s">
        <v>8189</v>
      </c>
      <c r="F847" s="57" t="s">
        <v>8190</v>
      </c>
      <c r="G847" s="63" t="s">
        <v>5602</v>
      </c>
      <c r="H847" s="57" t="s">
        <v>1168</v>
      </c>
      <c r="I847" s="57" t="s">
        <v>1211</v>
      </c>
      <c r="J847" s="61"/>
      <c r="K847" s="61"/>
      <c r="L847" s="67" t="s">
        <v>3466</v>
      </c>
      <c r="M847" s="56">
        <v>1979</v>
      </c>
      <c r="N847" s="157">
        <v>8649000</v>
      </c>
      <c r="O847" s="64">
        <v>2979100</v>
      </c>
      <c r="P847" s="64">
        <v>0</v>
      </c>
      <c r="Q847" s="157">
        <f t="shared" si="122"/>
        <v>11628100</v>
      </c>
      <c r="R847" s="64">
        <v>2883000</v>
      </c>
      <c r="S847" s="64"/>
      <c r="T847" s="64"/>
      <c r="U847" s="56">
        <v>1</v>
      </c>
      <c r="V847" s="60" t="s">
        <v>1171</v>
      </c>
      <c r="W847" s="57" t="str">
        <f ca="1">IF(AB847="","En elaboración",IF(AC847="Sin iniciar","Suscrito",IF(AK847="Suspendido",AK847,IF(ISNUMBER(AN847),"Liquidado",IF(ISNUMBER(J847),"Cedido",IF(AN847="No aplica","Terminado (no se liquida)",IF(AJ847="Terminación anticipada",AJ847,IF(AND(AJ847="Terminación anticipada",I847&lt;&gt;"Otro",AN847=""),"Terminado en proceso de liquidación",IF(AND(TODAY()&gt;AH847,I847="Otro",AN847=""),"Terminado en proceso de liquidación",IF(AND(TODAY()&gt;AH847,I847="Orden de compra"),"Terminado (Orden de compra)",IF(TODAY()&gt;AH847,"Terminado (no se liquida)",IF(TODAY()&lt;=AH847,"En ejecución","En elaboración"))))))))))))</f>
        <v>Terminado (no se liquida)</v>
      </c>
      <c r="X847" s="57" t="s">
        <v>8191</v>
      </c>
      <c r="Y847" s="57" t="s">
        <v>3486</v>
      </c>
      <c r="Z847" s="77" t="s">
        <v>8192</v>
      </c>
      <c r="AA847" s="57" t="s">
        <v>8188</v>
      </c>
      <c r="AB847" s="61">
        <v>45589</v>
      </c>
      <c r="AC847" s="61">
        <v>45595</v>
      </c>
      <c r="AD847" s="61">
        <v>45657</v>
      </c>
      <c r="AE847" s="61" t="str">
        <f t="shared" ref="AE847:AE910" si="128">IF(AC847="Sin iniciar","",IF(DATEDIF(AC847,AD847+1,"y")=0,"",DATEDIF(AC847,AD847+1,"y")&amp;" años ")&amp;IF(DATEDIF(AC847,AD847+1,"ym")=0,"",DATEDIF(AC847,AD847+1,"ym")&amp;" meses ")&amp;IF(DATEDIF(AC847,AD847+1,"md")=0,"",DATEDIF(AC847,AD847+1,"md")&amp;" días."))</f>
        <v>2 meses 2 días.</v>
      </c>
      <c r="AF847" s="61">
        <v>45715</v>
      </c>
      <c r="AG847" s="61" t="str">
        <f t="shared" si="126"/>
        <v>1 meses 27 días.</v>
      </c>
      <c r="AH847" s="61">
        <v>45715</v>
      </c>
      <c r="AI847" s="61" t="str">
        <f t="shared" si="125"/>
        <v>3 meses 29 días.</v>
      </c>
      <c r="AJ847" s="61" t="str">
        <f t="shared" ref="AJ847:AJ910" si="129">IF(AC847="Sin iniciar",AC847,IF(AH847&lt;AF847,"Terminación Anticipada","Término Ok"))</f>
        <v>Término Ok</v>
      </c>
      <c r="AK847" s="57"/>
      <c r="AL847" s="57"/>
      <c r="AM847" s="56"/>
      <c r="AN847" s="61"/>
    </row>
    <row r="848" spans="1:40">
      <c r="A848" s="123">
        <v>2024</v>
      </c>
      <c r="B848" s="123" t="str">
        <f t="shared" si="127"/>
        <v>813-2024</v>
      </c>
      <c r="C848" s="56">
        <v>119425</v>
      </c>
      <c r="D848" s="56" t="s">
        <v>57</v>
      </c>
      <c r="E848" s="57" t="s">
        <v>8193</v>
      </c>
      <c r="F848" s="57" t="s">
        <v>8194</v>
      </c>
      <c r="G848" s="63" t="s">
        <v>5602</v>
      </c>
      <c r="H848" s="57" t="s">
        <v>1168</v>
      </c>
      <c r="I848" s="57" t="s">
        <v>1169</v>
      </c>
      <c r="J848" s="61"/>
      <c r="K848" s="61"/>
      <c r="L848" s="67" t="s">
        <v>8195</v>
      </c>
      <c r="M848" s="56">
        <v>1978</v>
      </c>
      <c r="N848" s="157">
        <v>18620000</v>
      </c>
      <c r="O848" s="64">
        <v>7448000</v>
      </c>
      <c r="P848" s="64">
        <v>0</v>
      </c>
      <c r="Q848" s="157">
        <f t="shared" si="122"/>
        <v>26068000</v>
      </c>
      <c r="R848" s="64">
        <v>7448000</v>
      </c>
      <c r="S848" s="64"/>
      <c r="T848" s="64"/>
      <c r="U848" s="56">
        <v>1</v>
      </c>
      <c r="V848" s="60" t="s">
        <v>1171</v>
      </c>
      <c r="W848" s="57" t="str">
        <f ca="1">IF(AB848="","En elaboración",IF(AC848="Sin iniciar","Suscrito",IF(AK848="Suspendido",AK848,IF(ISNUMBER(AN848),"Liquidado",IF(ISNUMBER(J848),"Cedido",IF(AN848="No aplica","Terminado (no se liquida)",IF(AJ848="Terminación anticipada",AJ848,IF(AND(AJ848="Terminación anticipada",I848&lt;&gt;"Otro",AN848=""),"Terminado en proceso de liquidación",IF(AND(TODAY()&gt;AH848,I848="Otro",AN848=""),"Terminado en proceso de liquidación",IF(AND(TODAY()&gt;AH848,I848="Orden de compra"),"Terminado (Orden de compra)",IF(TODAY()&gt;AH848,"Terminado (no se liquida)",IF(TODAY()&lt;=AH848,"En ejecución","En elaboración"))))))))))))</f>
        <v>Terminado (no se liquida)</v>
      </c>
      <c r="X848" s="57" t="s">
        <v>8196</v>
      </c>
      <c r="Y848" s="57" t="s">
        <v>4995</v>
      </c>
      <c r="Z848" s="57" t="s">
        <v>8197</v>
      </c>
      <c r="AA848" s="57" t="s">
        <v>6201</v>
      </c>
      <c r="AB848" s="61">
        <v>45593</v>
      </c>
      <c r="AC848" s="61">
        <v>45596</v>
      </c>
      <c r="AD848" s="61">
        <v>45657</v>
      </c>
      <c r="AE848" s="61" t="str">
        <f t="shared" si="128"/>
        <v>2 meses 1 días.</v>
      </c>
      <c r="AF848" s="61">
        <v>45704</v>
      </c>
      <c r="AG848" s="61" t="str">
        <f t="shared" si="126"/>
        <v>1 meses 16 días.</v>
      </c>
      <c r="AH848" s="61">
        <v>45704</v>
      </c>
      <c r="AI848" s="61" t="str">
        <f t="shared" si="125"/>
        <v>3 meses 17 días.</v>
      </c>
      <c r="AJ848" s="61" t="str">
        <f t="shared" si="129"/>
        <v>Término Ok</v>
      </c>
      <c r="AK848" s="57"/>
      <c r="AL848" s="57"/>
      <c r="AM848" s="56"/>
      <c r="AN848" s="61"/>
    </row>
    <row r="849" spans="1:40" ht="15.75">
      <c r="A849" s="123">
        <v>2024</v>
      </c>
      <c r="B849" s="123" t="str">
        <f t="shared" si="127"/>
        <v>814-2024</v>
      </c>
      <c r="C849" s="56">
        <v>115004</v>
      </c>
      <c r="D849" s="56" t="s">
        <v>57</v>
      </c>
      <c r="E849" s="57" t="s">
        <v>8198</v>
      </c>
      <c r="F849" s="57" t="s">
        <v>8199</v>
      </c>
      <c r="G849" s="63" t="s">
        <v>5602</v>
      </c>
      <c r="H849" s="57" t="s">
        <v>1168</v>
      </c>
      <c r="I849" s="57" t="s">
        <v>1169</v>
      </c>
      <c r="J849" s="61"/>
      <c r="K849" s="61"/>
      <c r="L849" s="121" t="s">
        <v>8200</v>
      </c>
      <c r="M849" s="56">
        <v>1971</v>
      </c>
      <c r="N849" s="157">
        <v>21836000</v>
      </c>
      <c r="O849" s="64">
        <v>0</v>
      </c>
      <c r="P849" s="64">
        <v>0</v>
      </c>
      <c r="Q849" s="157">
        <f t="shared" si="122"/>
        <v>21836000</v>
      </c>
      <c r="R849" s="64">
        <v>5459000</v>
      </c>
      <c r="S849" s="64"/>
      <c r="T849" s="64"/>
      <c r="U849" s="56">
        <v>5</v>
      </c>
      <c r="V849" s="60" t="s">
        <v>1171</v>
      </c>
      <c r="W849" s="57" t="str">
        <f ca="1">IF(AB849="","En elaboración",IF(AC849="Sin iniciar","Suscrito",IF(AK849="Suspendido",AK849,IF(ISNUMBER(AN849),"Liquidado",IF(ISNUMBER(J849),"Cedido",IF(AN849="No aplica","Terminado (no se liquida)",IF(AJ849="Terminación anticipada",AJ849,IF(AND(AJ849="Terminación anticipada",I849&lt;&gt;"Otro",AN849=""),"Terminado en proceso de liquidación",IF(AND(TODAY()&gt;AH849,I849="Otro",AN849=""),"Terminado en proceso de liquidación",IF(AND(TODAY()&gt;AH849,I849="Orden de compra"),"Terminado (Orden de compra)",IF(TODAY()&gt;AH849,"Terminado (no se liquida)",IF(TODAY()&lt;=AH849,"En ejecución","En elaboración"))))))))))))</f>
        <v>Terminado (no se liquida)</v>
      </c>
      <c r="X849" s="57"/>
      <c r="Y849" s="57" t="s">
        <v>3608</v>
      </c>
      <c r="Z849" s="57" t="s">
        <v>8201</v>
      </c>
      <c r="AA849" s="57" t="s">
        <v>5659</v>
      </c>
      <c r="AB849" s="61">
        <v>45588</v>
      </c>
      <c r="AC849" s="61">
        <v>45593</v>
      </c>
      <c r="AD849" s="61">
        <v>45657</v>
      </c>
      <c r="AE849" s="61" t="str">
        <f t="shared" si="128"/>
        <v>2 meses 4 días.</v>
      </c>
      <c r="AF849" s="61">
        <v>45657</v>
      </c>
      <c r="AG849" s="61" t="str">
        <f t="shared" si="126"/>
        <v/>
      </c>
      <c r="AH849" s="61">
        <v>45657</v>
      </c>
      <c r="AI849" s="61" t="str">
        <f t="shared" si="125"/>
        <v>2 meses 4 días.</v>
      </c>
      <c r="AJ849" s="61" t="str">
        <f t="shared" si="129"/>
        <v>Término Ok</v>
      </c>
      <c r="AK849" s="57"/>
      <c r="AL849" s="57"/>
      <c r="AM849" s="56"/>
      <c r="AN849" s="61"/>
    </row>
    <row r="850" spans="1:40">
      <c r="A850" s="123">
        <v>2024</v>
      </c>
      <c r="B850" s="123" t="str">
        <f t="shared" si="127"/>
        <v>815-2024</v>
      </c>
      <c r="C850" s="56">
        <v>116470</v>
      </c>
      <c r="D850" s="56" t="s">
        <v>57</v>
      </c>
      <c r="E850" s="57" t="s">
        <v>8202</v>
      </c>
      <c r="F850" s="57" t="s">
        <v>8203</v>
      </c>
      <c r="G850" s="63" t="s">
        <v>5602</v>
      </c>
      <c r="H850" s="57" t="s">
        <v>1168</v>
      </c>
      <c r="I850" s="57" t="s">
        <v>1211</v>
      </c>
      <c r="J850" s="61"/>
      <c r="K850" s="61"/>
      <c r="L850" s="67" t="s">
        <v>8204</v>
      </c>
      <c r="M850" s="56">
        <v>1979</v>
      </c>
      <c r="N850" s="157">
        <v>8649000</v>
      </c>
      <c r="O850" s="64">
        <v>3171300</v>
      </c>
      <c r="P850" s="64">
        <v>0</v>
      </c>
      <c r="Q850" s="157">
        <f t="shared" si="122"/>
        <v>11820300</v>
      </c>
      <c r="R850" s="64">
        <v>7448000</v>
      </c>
      <c r="S850" s="64"/>
      <c r="T850" s="64"/>
      <c r="U850" s="56">
        <v>5</v>
      </c>
      <c r="V850" s="60" t="s">
        <v>1171</v>
      </c>
      <c r="W850" s="57" t="str">
        <f ca="1">IF(AB850="","En elaboración",IF(AC850="Sin iniciar","Suscrito",IF(AK850="Suspendido",AK850,IF(ISNUMBER(AN850),"Liquidado",IF(ISNUMBER(J850),"Cedido",IF(AN850="No aplica","Terminado (no se liquida)",IF(AJ850="Terminación anticipada",AJ850,IF(AND(AJ850="Terminación anticipada",I850&lt;&gt;"Otro",AN850=""),"Terminado en proceso de liquidación",IF(AND(TODAY()&gt;AH850,I850="Otro",AN850=""),"Terminado en proceso de liquidación",IF(AND(TODAY()&gt;AH850,I850="Orden de compra"),"Terminado (Orden de compra)",IF(TODAY()&gt;AH850,"Terminado (no se liquida)",IF(TODAY()&lt;=AH850,"En ejecución","En elaboración"))))))))))))</f>
        <v>Terminado (no se liquida)</v>
      </c>
      <c r="X850" s="57" t="s">
        <v>8205</v>
      </c>
      <c r="Y850" s="57" t="s">
        <v>3486</v>
      </c>
      <c r="Z850" s="57" t="s">
        <v>8206</v>
      </c>
      <c r="AA850" s="57" t="s">
        <v>5631</v>
      </c>
      <c r="AB850" s="61">
        <v>45589</v>
      </c>
      <c r="AC850" s="61">
        <v>45590</v>
      </c>
      <c r="AD850" s="61">
        <v>45657</v>
      </c>
      <c r="AE850" s="61" t="str">
        <f t="shared" si="128"/>
        <v>2 meses 7 días.</v>
      </c>
      <c r="AF850" s="61">
        <v>45715</v>
      </c>
      <c r="AG850" s="61" t="str">
        <f t="shared" si="126"/>
        <v>1 meses 27 días.</v>
      </c>
      <c r="AH850" s="61">
        <v>45715</v>
      </c>
      <c r="AI850" s="61" t="str">
        <f t="shared" si="125"/>
        <v>4 meses 3 días.</v>
      </c>
      <c r="AJ850" s="61" t="str">
        <f t="shared" si="129"/>
        <v>Término Ok</v>
      </c>
      <c r="AK850" s="57"/>
      <c r="AL850" s="57"/>
      <c r="AM850" s="56"/>
      <c r="AN850" s="61"/>
    </row>
    <row r="851" spans="1:40">
      <c r="A851" s="123">
        <v>2024</v>
      </c>
      <c r="B851" s="123" t="str">
        <f t="shared" si="127"/>
        <v>817-2024</v>
      </c>
      <c r="C851" s="56">
        <v>116470</v>
      </c>
      <c r="D851" s="56" t="s">
        <v>57</v>
      </c>
      <c r="E851" s="57" t="s">
        <v>8207</v>
      </c>
      <c r="F851" s="57" t="s">
        <v>8208</v>
      </c>
      <c r="G851" s="63" t="s">
        <v>5602</v>
      </c>
      <c r="H851" s="57" t="s">
        <v>1168</v>
      </c>
      <c r="I851" s="57" t="s">
        <v>1211</v>
      </c>
      <c r="J851" s="61"/>
      <c r="K851" s="61"/>
      <c r="L851" s="67" t="s">
        <v>8209</v>
      </c>
      <c r="M851" s="56">
        <v>1979</v>
      </c>
      <c r="N851" s="157">
        <v>8649000</v>
      </c>
      <c r="O851" s="64">
        <v>2979100</v>
      </c>
      <c r="P851" s="64">
        <v>0</v>
      </c>
      <c r="Q851" s="157">
        <f t="shared" si="122"/>
        <v>11628100</v>
      </c>
      <c r="R851" s="64">
        <v>2883000</v>
      </c>
      <c r="S851" s="64"/>
      <c r="T851" s="64"/>
      <c r="U851" s="56">
        <v>1</v>
      </c>
      <c r="V851" s="60" t="s">
        <v>1171</v>
      </c>
      <c r="W851" s="57" t="str">
        <f ca="1">IF(AB851="","En elaboración",IF(AC851="Sin iniciar","Suscrito",IF(AK851="Suspendido",AK851,IF(ISNUMBER(AN851),"Liquidado",IF(ISNUMBER(J851),"Cedido",IF(AN851="No aplica","Terminado (no se liquida)",IF(AJ851="Terminación anticipada",AJ851,IF(AND(AJ851="Terminación anticipada",I851&lt;&gt;"Otro",AN851=""),"Terminado en proceso de liquidación",IF(AND(TODAY()&gt;AH851,I851="Otro",AN851=""),"Terminado en proceso de liquidación",IF(AND(TODAY()&gt;AH851,I851="Orden de compra"),"Terminado (Orden de compra)",IF(TODAY()&gt;AH851,"Terminado (no se liquida)",IF(TODAY()&lt;=AH851,"En ejecución","En elaboración"))))))))))))</f>
        <v>Terminado (no se liquida)</v>
      </c>
      <c r="X851" s="57" t="s">
        <v>8210</v>
      </c>
      <c r="Y851" s="57" t="s">
        <v>3486</v>
      </c>
      <c r="Z851" s="57" t="s">
        <v>8211</v>
      </c>
      <c r="AA851" s="57" t="s">
        <v>66</v>
      </c>
      <c r="AB851" s="61">
        <v>45589</v>
      </c>
      <c r="AC851" s="61">
        <v>45595</v>
      </c>
      <c r="AD851" s="61">
        <v>45657</v>
      </c>
      <c r="AE851" s="61" t="str">
        <f t="shared" si="128"/>
        <v>2 meses 2 días.</v>
      </c>
      <c r="AF851" s="61">
        <v>45715</v>
      </c>
      <c r="AG851" s="61" t="str">
        <f t="shared" si="126"/>
        <v>1 meses 27 días.</v>
      </c>
      <c r="AH851" s="61">
        <v>45715</v>
      </c>
      <c r="AI851" s="61" t="str">
        <f t="shared" si="125"/>
        <v>3 meses 29 días.</v>
      </c>
      <c r="AJ851" s="61" t="str">
        <f t="shared" si="129"/>
        <v>Término Ok</v>
      </c>
      <c r="AK851" s="57"/>
      <c r="AL851" s="57"/>
      <c r="AM851" s="56"/>
      <c r="AN851" s="61"/>
    </row>
    <row r="852" spans="1:40">
      <c r="A852" s="123">
        <v>2024</v>
      </c>
      <c r="B852" s="123" t="str">
        <f t="shared" si="127"/>
        <v>818-2024</v>
      </c>
      <c r="C852" s="56">
        <v>116352</v>
      </c>
      <c r="D852" s="56" t="s">
        <v>57</v>
      </c>
      <c r="E852" s="57" t="s">
        <v>8212</v>
      </c>
      <c r="F852" s="57" t="s">
        <v>8213</v>
      </c>
      <c r="G852" s="63" t="s">
        <v>5602</v>
      </c>
      <c r="H852" s="57" t="s">
        <v>1168</v>
      </c>
      <c r="I852" s="57" t="s">
        <v>1211</v>
      </c>
      <c r="J852" s="61"/>
      <c r="K852" s="61"/>
      <c r="L852" s="67" t="s">
        <v>8214</v>
      </c>
      <c r="M852" s="56">
        <v>1978</v>
      </c>
      <c r="N852" s="157">
        <v>7650000</v>
      </c>
      <c r="O852" s="64">
        <v>2635000</v>
      </c>
      <c r="P852" s="64">
        <v>0</v>
      </c>
      <c r="Q852" s="157">
        <f t="shared" si="122"/>
        <v>10285000</v>
      </c>
      <c r="R852" s="64">
        <v>2550000</v>
      </c>
      <c r="S852" s="64"/>
      <c r="T852" s="64"/>
      <c r="U852" s="56">
        <v>1</v>
      </c>
      <c r="V852" s="60" t="s">
        <v>1171</v>
      </c>
      <c r="W852" s="57" t="str">
        <f ca="1">IF(AB852="","En elaboración",IF(AC852="Sin iniciar","Suscrito",IF(AK852="Suspendido",AK852,IF(ISNUMBER(AN852),"Liquidado",IF(ISNUMBER(J852),"Cedido",IF(AN852="No aplica","Terminado (no se liquida)",IF(AJ852="Terminación anticipada",AJ852,IF(AND(AJ852="Terminación anticipada",I852&lt;&gt;"Otro",AN852=""),"Terminado en proceso de liquidación",IF(AND(TODAY()&gt;AH852,I852="Otro",AN852=""),"Terminado en proceso de liquidación",IF(AND(TODAY()&gt;AH852,I852="Orden de compra"),"Terminado (Orden de compra)",IF(TODAY()&gt;AH852,"Terminado (no se liquida)",IF(TODAY()&lt;=AH852,"En ejecución","En elaboración"))))))))))))</f>
        <v>Terminado (no se liquida)</v>
      </c>
      <c r="X852" s="57" t="s">
        <v>8215</v>
      </c>
      <c r="Y852" s="57" t="s">
        <v>5230</v>
      </c>
      <c r="Z852" s="77" t="s">
        <v>8216</v>
      </c>
      <c r="AA852" s="57" t="s">
        <v>5391</v>
      </c>
      <c r="AB852" s="61">
        <v>45588</v>
      </c>
      <c r="AC852" s="61">
        <v>45595</v>
      </c>
      <c r="AD852" s="61">
        <v>45657</v>
      </c>
      <c r="AE852" s="61" t="str">
        <f t="shared" si="128"/>
        <v>2 meses 2 días.</v>
      </c>
      <c r="AF852" s="61">
        <v>45717</v>
      </c>
      <c r="AG852" s="61" t="str">
        <f t="shared" si="126"/>
        <v>2 meses -2 días.</v>
      </c>
      <c r="AH852" s="61">
        <v>45717</v>
      </c>
      <c r="AI852" s="61" t="str">
        <f t="shared" si="125"/>
        <v xml:space="preserve">4 meses </v>
      </c>
      <c r="AJ852" s="61" t="str">
        <f t="shared" si="129"/>
        <v>Término Ok</v>
      </c>
      <c r="AK852" s="57"/>
      <c r="AL852" s="57"/>
      <c r="AM852" s="56"/>
      <c r="AN852" s="61"/>
    </row>
    <row r="853" spans="1:40">
      <c r="A853" s="123">
        <v>2024</v>
      </c>
      <c r="B853" s="123" t="str">
        <f t="shared" si="127"/>
        <v>819-2024</v>
      </c>
      <c r="C853" s="56">
        <v>114607</v>
      </c>
      <c r="D853" s="56" t="s">
        <v>57</v>
      </c>
      <c r="E853" s="57" t="s">
        <v>8217</v>
      </c>
      <c r="F853" s="57" t="s">
        <v>8218</v>
      </c>
      <c r="G853" s="63" t="s">
        <v>5602</v>
      </c>
      <c r="H853" s="57" t="s">
        <v>1168</v>
      </c>
      <c r="I853" s="57" t="s">
        <v>1211</v>
      </c>
      <c r="J853" s="61"/>
      <c r="K853" s="61"/>
      <c r="L853" s="67" t="s">
        <v>8219</v>
      </c>
      <c r="M853" s="56">
        <v>1978</v>
      </c>
      <c r="N853" s="157">
        <v>11532000</v>
      </c>
      <c r="O853" s="64">
        <v>3171300</v>
      </c>
      <c r="P853" s="64">
        <v>0</v>
      </c>
      <c r="Q853" s="157">
        <f t="shared" si="122"/>
        <v>14703300</v>
      </c>
      <c r="R853" s="64">
        <v>2883000</v>
      </c>
      <c r="S853" s="64"/>
      <c r="T853" s="64"/>
      <c r="U853" s="56">
        <v>1</v>
      </c>
      <c r="V853" s="60" t="s">
        <v>1171</v>
      </c>
      <c r="W853" s="57" t="str">
        <f ca="1">IF(AB853="","En elaboración",IF(AC853="Sin iniciar","Suscrito",IF(AK853="Suspendido",AK853,IF(ISNUMBER(AN853),"Liquidado",IF(ISNUMBER(J853),"Cedido",IF(AN853="No aplica","Terminado (no se liquida)",IF(AJ853="Terminación anticipada",AJ853,IF(AND(AJ853="Terminación anticipada",I853&lt;&gt;"Otro",AN853=""),"Terminado en proceso de liquidación",IF(AND(TODAY()&gt;AH853,I853="Otro",AN853=""),"Terminado en proceso de liquidación",IF(AND(TODAY()&gt;AH853,I853="Orden de compra"),"Terminado (Orden de compra)",IF(TODAY()&gt;AH853,"Terminado (no se liquida)",IF(TODAY()&lt;=AH853,"En ejecución","En elaboración"))))))))))))</f>
        <v>Terminado (no se liquida)</v>
      </c>
      <c r="X853" s="57" t="s">
        <v>8220</v>
      </c>
      <c r="Y853" s="57" t="s">
        <v>6531</v>
      </c>
      <c r="Z853" s="57" t="s">
        <v>8221</v>
      </c>
      <c r="AA853" s="57" t="s">
        <v>1932</v>
      </c>
      <c r="AB853" s="61">
        <v>45588</v>
      </c>
      <c r="AC853" s="61">
        <v>45590</v>
      </c>
      <c r="AD853" s="61">
        <v>45657</v>
      </c>
      <c r="AE853" s="61" t="str">
        <f t="shared" si="128"/>
        <v>2 meses 7 días.</v>
      </c>
      <c r="AF853" s="61">
        <v>45731</v>
      </c>
      <c r="AG853" s="61" t="str">
        <f t="shared" si="126"/>
        <v>2 meses 12 días.</v>
      </c>
      <c r="AH853" s="61">
        <v>45731</v>
      </c>
      <c r="AI853" s="61" t="str">
        <f t="shared" si="125"/>
        <v>4 meses 19 días.</v>
      </c>
      <c r="AJ853" s="61" t="str">
        <f t="shared" si="129"/>
        <v>Término Ok</v>
      </c>
      <c r="AK853" s="57"/>
      <c r="AL853" s="57"/>
      <c r="AM853" s="56"/>
      <c r="AN853" s="61"/>
    </row>
    <row r="854" spans="1:40">
      <c r="A854" s="123">
        <v>2024</v>
      </c>
      <c r="B854" s="123" t="str">
        <f t="shared" si="127"/>
        <v>820-2024</v>
      </c>
      <c r="C854" s="56">
        <v>116358</v>
      </c>
      <c r="D854" s="56" t="s">
        <v>57</v>
      </c>
      <c r="E854" s="57" t="s">
        <v>8222</v>
      </c>
      <c r="F854" s="57" t="s">
        <v>8223</v>
      </c>
      <c r="G854" s="63" t="s">
        <v>5602</v>
      </c>
      <c r="H854" s="57" t="s">
        <v>1168</v>
      </c>
      <c r="I854" s="57" t="s">
        <v>1211</v>
      </c>
      <c r="J854" s="61"/>
      <c r="K854" s="61"/>
      <c r="L854" s="67" t="s">
        <v>8224</v>
      </c>
      <c r="M854" s="56">
        <v>1978</v>
      </c>
      <c r="N854" s="157">
        <v>13098000</v>
      </c>
      <c r="O854" s="64">
        <v>4511533</v>
      </c>
      <c r="P854" s="64">
        <v>0</v>
      </c>
      <c r="Q854" s="157">
        <f t="shared" si="122"/>
        <v>17609533</v>
      </c>
      <c r="R854" s="64">
        <v>4366000</v>
      </c>
      <c r="S854" s="64"/>
      <c r="T854" s="64"/>
      <c r="U854" s="56">
        <v>1</v>
      </c>
      <c r="V854" s="60" t="s">
        <v>1171</v>
      </c>
      <c r="W854" s="57" t="str">
        <f ca="1">IF(AB854="","En elaboración",IF(AC854="Sin iniciar","Suscrito",IF(AK854="Suspendido",AK854,IF(ISNUMBER(AN854),"Liquidado",IF(ISNUMBER(J854),"Cedido",IF(AN854="No aplica","Terminado (no se liquida)",IF(AJ854="Terminación anticipada",AJ854,IF(AND(AJ854="Terminación anticipada",I854&lt;&gt;"Otro",AN854=""),"Terminado en proceso de liquidación",IF(AND(TODAY()&gt;AH854,I854="Otro",AN854=""),"Terminado en proceso de liquidación",IF(AND(TODAY()&gt;AH854,I854="Orden de compra"),"Terminado (Orden de compra)",IF(TODAY()&gt;AH854,"Terminado (no se liquida)",IF(TODAY()&lt;=AH854,"En ejecución","En elaboración"))))))))))))</f>
        <v>Terminado (no se liquida)</v>
      </c>
      <c r="X854" s="57" t="s">
        <v>8225</v>
      </c>
      <c r="Y854" s="57" t="s">
        <v>8226</v>
      </c>
      <c r="Z854" s="57" t="s">
        <v>8227</v>
      </c>
      <c r="AA854" s="57" t="s">
        <v>5879</v>
      </c>
      <c r="AB854" s="61">
        <v>45589</v>
      </c>
      <c r="AC854" s="61">
        <v>45595</v>
      </c>
      <c r="AD854" s="61">
        <v>45657</v>
      </c>
      <c r="AE854" s="61" t="str">
        <f t="shared" si="128"/>
        <v>2 meses 2 días.</v>
      </c>
      <c r="AF854" s="61">
        <v>45717</v>
      </c>
      <c r="AG854" s="61" t="str">
        <f t="shared" si="126"/>
        <v>2 meses -2 días.</v>
      </c>
      <c r="AH854" s="61">
        <v>45717</v>
      </c>
      <c r="AI854" s="61" t="str">
        <f t="shared" si="125"/>
        <v xml:space="preserve">4 meses </v>
      </c>
      <c r="AJ854" s="61" t="str">
        <f t="shared" si="129"/>
        <v>Término Ok</v>
      </c>
      <c r="AK854" s="57"/>
      <c r="AL854" s="57"/>
      <c r="AM854" s="56"/>
      <c r="AN854" s="61"/>
    </row>
    <row r="855" spans="1:40">
      <c r="A855" s="123">
        <v>2024</v>
      </c>
      <c r="B855" s="123" t="str">
        <f t="shared" si="127"/>
        <v>821-2024</v>
      </c>
      <c r="C855" s="56">
        <v>116470</v>
      </c>
      <c r="D855" s="56" t="s">
        <v>57</v>
      </c>
      <c r="E855" s="57" t="s">
        <v>8228</v>
      </c>
      <c r="F855" s="57" t="s">
        <v>8229</v>
      </c>
      <c r="G855" s="63" t="s">
        <v>5602</v>
      </c>
      <c r="H855" s="57" t="s">
        <v>1168</v>
      </c>
      <c r="I855" s="57" t="s">
        <v>1211</v>
      </c>
      <c r="J855" s="61"/>
      <c r="K855" s="61"/>
      <c r="L855" s="67" t="s">
        <v>8230</v>
      </c>
      <c r="M855" s="56">
        <v>1979</v>
      </c>
      <c r="N855" s="157">
        <v>8649000</v>
      </c>
      <c r="O855" s="64">
        <v>2690800</v>
      </c>
      <c r="P855" s="64">
        <v>0</v>
      </c>
      <c r="Q855" s="157">
        <f t="shared" si="122"/>
        <v>11339800</v>
      </c>
      <c r="R855" s="64">
        <v>2883000</v>
      </c>
      <c r="S855" s="64"/>
      <c r="T855" s="64"/>
      <c r="U855" s="56">
        <v>1</v>
      </c>
      <c r="V855" s="60" t="s">
        <v>1171</v>
      </c>
      <c r="W855" s="57" t="str">
        <f ca="1">IF(AB855="","En elaboración",IF(AC855="Sin iniciar","Suscrito",IF(AK855="Suspendido",AK855,IF(ISNUMBER(AN855),"Liquidado",IF(ISNUMBER(J855),"Cedido",IF(AN855="No aplica","Terminado (no se liquida)",IF(AJ855="Terminación anticipada",AJ855,IF(AND(AJ855="Terminación anticipada",I855&lt;&gt;"Otro",AN855=""),"Terminado en proceso de liquidación",IF(AND(TODAY()&gt;AH855,I855="Otro",AN855=""),"Terminado en proceso de liquidación",IF(AND(TODAY()&gt;AH855,I855="Orden de compra"),"Terminado (Orden de compra)",IF(TODAY()&gt;AH855,"Terminado (no se liquida)",IF(TODAY()&lt;=AH855,"En ejecución","En elaboración"))))))))))))</f>
        <v>Terminado (no se liquida)</v>
      </c>
      <c r="X855" s="57" t="s">
        <v>8231</v>
      </c>
      <c r="Y855" s="57" t="s">
        <v>3486</v>
      </c>
      <c r="Z855" s="57" t="s">
        <v>8232</v>
      </c>
      <c r="AA855" s="57" t="s">
        <v>6166</v>
      </c>
      <c r="AB855" s="61">
        <v>45589</v>
      </c>
      <c r="AC855" s="61">
        <v>45602</v>
      </c>
      <c r="AD855" s="61">
        <v>45657</v>
      </c>
      <c r="AE855" s="61" t="str">
        <f t="shared" si="128"/>
        <v>1 meses 26 días.</v>
      </c>
      <c r="AF855" s="61">
        <v>45719</v>
      </c>
      <c r="AG855" s="61" t="str">
        <f t="shared" si="126"/>
        <v xml:space="preserve">2 meses </v>
      </c>
      <c r="AH855" s="61">
        <v>45719</v>
      </c>
      <c r="AI855" s="61" t="str">
        <f t="shared" si="125"/>
        <v>3 meses 26 días.</v>
      </c>
      <c r="AJ855" s="61" t="str">
        <f t="shared" si="129"/>
        <v>Término Ok</v>
      </c>
      <c r="AK855" s="57"/>
      <c r="AL855" s="57"/>
      <c r="AM855" s="56"/>
      <c r="AN855" s="61"/>
    </row>
    <row r="856" spans="1:40" ht="15.75">
      <c r="A856" s="123">
        <v>2024</v>
      </c>
      <c r="B856" s="123" t="str">
        <f t="shared" si="127"/>
        <v>822-2024</v>
      </c>
      <c r="C856" s="56">
        <v>116470</v>
      </c>
      <c r="D856" s="56" t="s">
        <v>57</v>
      </c>
      <c r="E856" s="57" t="s">
        <v>8233</v>
      </c>
      <c r="F856" s="57" t="s">
        <v>8234</v>
      </c>
      <c r="G856" s="63" t="s">
        <v>5602</v>
      </c>
      <c r="H856" s="57" t="s">
        <v>1168</v>
      </c>
      <c r="I856" s="57" t="s">
        <v>1211</v>
      </c>
      <c r="J856" s="61"/>
      <c r="K856" s="61"/>
      <c r="L856" s="121" t="s">
        <v>5214</v>
      </c>
      <c r="M856" s="56">
        <v>1979</v>
      </c>
      <c r="N856" s="157">
        <v>8649000</v>
      </c>
      <c r="O856" s="64">
        <v>3075200</v>
      </c>
      <c r="P856" s="64">
        <v>0</v>
      </c>
      <c r="Q856" s="157">
        <f t="shared" si="122"/>
        <v>11724200</v>
      </c>
      <c r="R856" s="64">
        <v>2883000</v>
      </c>
      <c r="S856" s="64"/>
      <c r="T856" s="64"/>
      <c r="U856" s="56">
        <v>1</v>
      </c>
      <c r="V856" s="64" t="s">
        <v>1171</v>
      </c>
      <c r="W856" s="57" t="str">
        <f ca="1">IF(AB856="","En elaboración",IF(AC856="Sin iniciar","Suscrito",IF(AK856="Suspendido",AK856,IF(ISNUMBER(AN856),"Liquidado",IF(ISNUMBER(J856),"Cedido",IF(AN856="No aplica","Terminado (no se liquida)",IF(AJ856="Terminación anticipada",AJ856,IF(AND(AJ856="Terminación anticipada",I856&lt;&gt;"Otro",AN856=""),"Terminado en proceso de liquidación",IF(AND(TODAY()&gt;AH856,I856="Otro",AN856=""),"Terminado en proceso de liquidación",IF(AND(TODAY()&gt;AH856,I856="Orden de compra"),"Terminado (Orden de compra)",IF(TODAY()&gt;AH856,"Terminado (no se liquida)",IF(TODAY()&lt;=AH856,"En ejecución","En elaboración"))))))))))))</f>
        <v>Terminado (no se liquida)</v>
      </c>
      <c r="X856" s="57" t="s">
        <v>8235</v>
      </c>
      <c r="Y856" s="57" t="s">
        <v>3486</v>
      </c>
      <c r="Z856" s="57" t="s">
        <v>8236</v>
      </c>
      <c r="AA856" s="57" t="s">
        <v>5631</v>
      </c>
      <c r="AB856" s="61">
        <v>45589</v>
      </c>
      <c r="AC856" s="61">
        <v>45593</v>
      </c>
      <c r="AD856" s="61">
        <v>45657</v>
      </c>
      <c r="AE856" s="61" t="str">
        <f t="shared" si="128"/>
        <v>2 meses 4 días.</v>
      </c>
      <c r="AF856" s="61">
        <v>45715</v>
      </c>
      <c r="AG856" s="61" t="str">
        <f t="shared" si="126"/>
        <v>1 meses 27 días.</v>
      </c>
      <c r="AH856" s="61">
        <v>45715</v>
      </c>
      <c r="AI856" s="61" t="str">
        <f t="shared" si="125"/>
        <v xml:space="preserve">4 meses </v>
      </c>
      <c r="AJ856" s="61" t="str">
        <f t="shared" si="129"/>
        <v>Término Ok</v>
      </c>
      <c r="AK856" s="57"/>
      <c r="AL856" s="57"/>
      <c r="AM856" s="56"/>
      <c r="AN856" s="61"/>
    </row>
    <row r="857" spans="1:40">
      <c r="A857" s="123">
        <v>2024</v>
      </c>
      <c r="B857" s="123" t="str">
        <f t="shared" si="127"/>
        <v>823-2024</v>
      </c>
      <c r="C857" s="56">
        <v>116466</v>
      </c>
      <c r="D857" s="56" t="s">
        <v>57</v>
      </c>
      <c r="E857" s="57" t="s">
        <v>8237</v>
      </c>
      <c r="F857" s="57" t="s">
        <v>8238</v>
      </c>
      <c r="G857" s="63" t="s">
        <v>5602</v>
      </c>
      <c r="H857" s="57" t="s">
        <v>1168</v>
      </c>
      <c r="I857" s="57" t="s">
        <v>1169</v>
      </c>
      <c r="J857" s="61"/>
      <c r="K857" s="61"/>
      <c r="L857" s="67" t="s">
        <v>8239</v>
      </c>
      <c r="M857" s="56">
        <v>1979</v>
      </c>
      <c r="N857" s="157">
        <v>29792000</v>
      </c>
      <c r="O857" s="64">
        <v>3972267</v>
      </c>
      <c r="P857" s="64">
        <v>0</v>
      </c>
      <c r="Q857" s="157">
        <f t="shared" si="122"/>
        <v>33764267</v>
      </c>
      <c r="R857" s="64">
        <v>7448000</v>
      </c>
      <c r="S857" s="64"/>
      <c r="T857" s="64"/>
      <c r="U857" s="56">
        <v>5</v>
      </c>
      <c r="V857" s="60" t="s">
        <v>1171</v>
      </c>
      <c r="W857" s="57" t="str">
        <f ca="1">IF(AB857="","En elaboración",IF(AC857="Sin iniciar","Suscrito",IF(AK857="Suspendido",AK857,IF(ISNUMBER(AN857),"Liquidado",IF(ISNUMBER(J857),"Cedido",IF(AN857="No aplica","Terminado (no se liquida)",IF(AJ857="Terminación anticipada",AJ857,IF(AND(AJ857="Terminación anticipada",I857&lt;&gt;"Otro",AN857=""),"Terminado en proceso de liquidación",IF(AND(TODAY()&gt;AH857,I857="Otro",AN857=""),"Terminado en proceso de liquidación",IF(AND(TODAY()&gt;AH857,I857="Orden de compra"),"Terminado (Orden de compra)",IF(TODAY()&gt;AH857,"Terminado (no se liquida)",IF(TODAY()&lt;=AH857,"En ejecución","En elaboración"))))))))))))</f>
        <v>Terminado (no se liquida)</v>
      </c>
      <c r="X857" s="57" t="s">
        <v>8240</v>
      </c>
      <c r="Y857" s="57" t="s">
        <v>3195</v>
      </c>
      <c r="Z857" s="57" t="s">
        <v>8241</v>
      </c>
      <c r="AA857" s="57" t="s">
        <v>5659</v>
      </c>
      <c r="AB857" s="61">
        <v>45589</v>
      </c>
      <c r="AC857" s="61">
        <v>45593</v>
      </c>
      <c r="AD857" s="61">
        <v>45657</v>
      </c>
      <c r="AE857" s="61" t="str">
        <f t="shared" si="128"/>
        <v>2 meses 4 días.</v>
      </c>
      <c r="AF857" s="61">
        <v>45729</v>
      </c>
      <c r="AG857" s="61" t="str">
        <f t="shared" si="126"/>
        <v>2 meses 10 días.</v>
      </c>
      <c r="AH857" s="61">
        <v>45729</v>
      </c>
      <c r="AI857" s="61" t="str">
        <f t="shared" si="125"/>
        <v>4 meses 14 días.</v>
      </c>
      <c r="AJ857" s="61" t="str">
        <f t="shared" si="129"/>
        <v>Término Ok</v>
      </c>
      <c r="AK857" s="57"/>
      <c r="AL857" s="57"/>
      <c r="AM857" s="56"/>
      <c r="AN857" s="61"/>
    </row>
    <row r="858" spans="1:40">
      <c r="A858" s="123">
        <v>2024</v>
      </c>
      <c r="B858" s="123" t="str">
        <f t="shared" si="127"/>
        <v>824-2024</v>
      </c>
      <c r="C858" s="56">
        <v>116470</v>
      </c>
      <c r="D858" s="56" t="s">
        <v>57</v>
      </c>
      <c r="E858" s="57" t="s">
        <v>8242</v>
      </c>
      <c r="F858" s="57" t="s">
        <v>8243</v>
      </c>
      <c r="G858" s="63" t="s">
        <v>5602</v>
      </c>
      <c r="H858" s="57" t="s">
        <v>1168</v>
      </c>
      <c r="I858" s="57" t="s">
        <v>1211</v>
      </c>
      <c r="J858" s="61"/>
      <c r="K858" s="61"/>
      <c r="L858" s="67" t="s">
        <v>8244</v>
      </c>
      <c r="M858" s="56">
        <v>1979</v>
      </c>
      <c r="N858" s="157">
        <v>8649000</v>
      </c>
      <c r="O858" s="64">
        <v>2883000</v>
      </c>
      <c r="P858" s="64">
        <v>0</v>
      </c>
      <c r="Q858" s="157">
        <f t="shared" si="122"/>
        <v>11532000</v>
      </c>
      <c r="R858" s="64">
        <v>2883000</v>
      </c>
      <c r="S858" s="64"/>
      <c r="T858" s="64"/>
      <c r="U858" s="56">
        <v>1</v>
      </c>
      <c r="V858" s="60" t="s">
        <v>1171</v>
      </c>
      <c r="W858" s="57" t="str">
        <f ca="1">IF(AB858="","En elaboración",IF(AC858="Sin iniciar","Suscrito",IF(AK858="Suspendido",AK858,IF(ISNUMBER(AN858),"Liquidado",IF(ISNUMBER(J858),"Cedido",IF(AN858="No aplica","Terminado (no se liquida)",IF(AJ858="Terminación anticipada",AJ858,IF(AND(AJ858="Terminación anticipada",I858&lt;&gt;"Otro",AN858=""),"Terminado en proceso de liquidación",IF(AND(TODAY()&gt;AH858,I858="Otro",AN858=""),"Terminado en proceso de liquidación",IF(AND(TODAY()&gt;AH858,I858="Orden de compra"),"Terminado (Orden de compra)",IF(TODAY()&gt;AH858,"Terminado (no se liquida)",IF(TODAY()&lt;=AH858,"En ejecución","En elaboración"))))))))))))</f>
        <v>Terminado (no se liquida)</v>
      </c>
      <c r="X858" s="57" t="s">
        <v>8245</v>
      </c>
      <c r="Y858" s="57" t="s">
        <v>3486</v>
      </c>
      <c r="Z858" s="57" t="s">
        <v>8246</v>
      </c>
      <c r="AA858" s="57" t="s">
        <v>5631</v>
      </c>
      <c r="AB858" s="61">
        <v>45589</v>
      </c>
      <c r="AC858" s="61">
        <v>45593</v>
      </c>
      <c r="AD858" s="61">
        <v>45657</v>
      </c>
      <c r="AE858" s="61" t="str">
        <f t="shared" si="128"/>
        <v>2 meses 4 días.</v>
      </c>
      <c r="AF858" s="61">
        <v>45715</v>
      </c>
      <c r="AG858" s="61" t="str">
        <f t="shared" si="126"/>
        <v>1 meses 27 días.</v>
      </c>
      <c r="AH858" s="61">
        <v>45715</v>
      </c>
      <c r="AI858" s="61" t="str">
        <f t="shared" si="125"/>
        <v xml:space="preserve">4 meses </v>
      </c>
      <c r="AJ858" s="61" t="str">
        <f t="shared" si="129"/>
        <v>Término Ok</v>
      </c>
      <c r="AK858" s="57"/>
      <c r="AL858" s="57"/>
      <c r="AM858" s="56"/>
      <c r="AN858" s="61"/>
    </row>
    <row r="859" spans="1:40">
      <c r="A859" s="123">
        <v>2024</v>
      </c>
      <c r="B859" s="123" t="str">
        <f t="shared" si="127"/>
        <v>825-2024</v>
      </c>
      <c r="C859" s="56">
        <v>116352</v>
      </c>
      <c r="D859" s="56" t="s">
        <v>57</v>
      </c>
      <c r="E859" s="57" t="s">
        <v>8247</v>
      </c>
      <c r="F859" s="57" t="s">
        <v>8248</v>
      </c>
      <c r="G859" s="63" t="s">
        <v>5602</v>
      </c>
      <c r="H859" s="57" t="s">
        <v>1168</v>
      </c>
      <c r="I859" s="57" t="s">
        <v>1211</v>
      </c>
      <c r="J859" s="61"/>
      <c r="K859" s="61"/>
      <c r="L859" s="67" t="s">
        <v>8249</v>
      </c>
      <c r="M859" s="56">
        <v>1978</v>
      </c>
      <c r="N859" s="157">
        <v>7650000</v>
      </c>
      <c r="O859" s="64">
        <v>2635000</v>
      </c>
      <c r="P859" s="64">
        <v>0</v>
      </c>
      <c r="Q859" s="157">
        <f t="shared" si="122"/>
        <v>10285000</v>
      </c>
      <c r="R859" s="64">
        <v>2550000</v>
      </c>
      <c r="S859" s="64"/>
      <c r="T859" s="64"/>
      <c r="U859" s="56">
        <v>1</v>
      </c>
      <c r="V859" s="60" t="s">
        <v>1171</v>
      </c>
      <c r="W859" s="57" t="str">
        <f ca="1">IF(AB859="","En elaboración",IF(AC859="Sin iniciar","Suscrito",IF(AK859="Suspendido",AK859,IF(ISNUMBER(AN859),"Liquidado",IF(ISNUMBER(J859),"Cedido",IF(AN859="No aplica","Terminado (no se liquida)",IF(AJ859="Terminación anticipada",AJ859,IF(AND(AJ859="Terminación anticipada",I859&lt;&gt;"Otro",AN859=""),"Terminado en proceso de liquidación",IF(AND(TODAY()&gt;AH859,I859="Otro",AN859=""),"Terminado en proceso de liquidación",IF(AND(TODAY()&gt;AH859,I859="Orden de compra"),"Terminado (Orden de compra)",IF(TODAY()&gt;AH859,"Terminado (no se liquida)",IF(TODAY()&lt;=AH859,"En ejecución","En elaboración"))))))))))))</f>
        <v>Terminado (no se liquida)</v>
      </c>
      <c r="X859" s="57" t="s">
        <v>8250</v>
      </c>
      <c r="Y859" s="57" t="s">
        <v>5230</v>
      </c>
      <c r="Z859" s="77" t="s">
        <v>8251</v>
      </c>
      <c r="AA859" s="57" t="s">
        <v>5391</v>
      </c>
      <c r="AB859" s="61">
        <v>45588</v>
      </c>
      <c r="AC859" s="61">
        <v>45595</v>
      </c>
      <c r="AD859" s="61">
        <v>45657</v>
      </c>
      <c r="AE859" s="61" t="str">
        <f t="shared" si="128"/>
        <v>2 meses 2 días.</v>
      </c>
      <c r="AF859" s="61">
        <v>45717</v>
      </c>
      <c r="AG859" s="61" t="str">
        <f t="shared" si="126"/>
        <v>2 meses -2 días.</v>
      </c>
      <c r="AH859" s="61">
        <v>45717</v>
      </c>
      <c r="AI859" s="61" t="str">
        <f t="shared" si="125"/>
        <v xml:space="preserve">4 meses </v>
      </c>
      <c r="AJ859" s="61" t="str">
        <f t="shared" si="129"/>
        <v>Término Ok</v>
      </c>
      <c r="AK859" s="57"/>
      <c r="AL859" s="57"/>
      <c r="AM859" s="56"/>
      <c r="AN859" s="61"/>
    </row>
    <row r="860" spans="1:40">
      <c r="A860" s="123">
        <v>2024</v>
      </c>
      <c r="B860" s="123" t="str">
        <f t="shared" si="127"/>
        <v>827-2024</v>
      </c>
      <c r="C860" s="56">
        <v>116372</v>
      </c>
      <c r="D860" s="56" t="s">
        <v>57</v>
      </c>
      <c r="E860" s="57" t="s">
        <v>8252</v>
      </c>
      <c r="F860" s="57" t="s">
        <v>8253</v>
      </c>
      <c r="G860" s="63" t="s">
        <v>5602</v>
      </c>
      <c r="H860" s="57" t="s">
        <v>1168</v>
      </c>
      <c r="I860" s="57" t="s">
        <v>1169</v>
      </c>
      <c r="J860" s="61"/>
      <c r="K860" s="61"/>
      <c r="L860" s="67" t="s">
        <v>8254</v>
      </c>
      <c r="M860" s="56">
        <v>1953</v>
      </c>
      <c r="N860" s="157">
        <v>16377000</v>
      </c>
      <c r="O860" s="64">
        <v>5640977</v>
      </c>
      <c r="P860" s="64">
        <v>0</v>
      </c>
      <c r="Q860" s="157">
        <f t="shared" si="122"/>
        <v>22017977</v>
      </c>
      <c r="R860" s="64">
        <v>5459000</v>
      </c>
      <c r="S860" s="64"/>
      <c r="T860" s="64"/>
      <c r="U860" s="56">
        <v>3</v>
      </c>
      <c r="V860" s="60" t="s">
        <v>1171</v>
      </c>
      <c r="W860" s="57" t="str">
        <f ca="1">IF(AB860="","En elaboración",IF(AC860="Sin iniciar","Suscrito",IF(AK860="Suspendido",AK860,IF(ISNUMBER(AN860),"Liquidado",IF(ISNUMBER(J860),"Cedido",IF(AN860="No aplica","Terminado (no se liquida)",IF(AJ860="Terminación anticipada",AJ860,IF(AND(AJ860="Terminación anticipada",I860&lt;&gt;"Otro",AN860=""),"Terminado en proceso de liquidación",IF(AND(TODAY()&gt;AH860,I860="Otro",AN860=""),"Terminado en proceso de liquidación",IF(AND(TODAY()&gt;AH860,I860="Orden de compra"),"Terminado (Orden de compra)",IF(TODAY()&gt;AH860,"Terminado (no se liquida)",IF(TODAY()&lt;=AH860,"En ejecución","En elaboración"))))))))))))</f>
        <v>Terminado (no se liquida)</v>
      </c>
      <c r="X860" s="57" t="s">
        <v>8255</v>
      </c>
      <c r="Y860" s="57" t="s">
        <v>2927</v>
      </c>
      <c r="Z860" s="57" t="s">
        <v>8256</v>
      </c>
      <c r="AA860" s="57" t="s">
        <v>5735</v>
      </c>
      <c r="AB860" s="61">
        <v>45589</v>
      </c>
      <c r="AC860" s="61">
        <v>45593</v>
      </c>
      <c r="AD860" s="61">
        <v>45657</v>
      </c>
      <c r="AE860" s="61" t="str">
        <f t="shared" si="128"/>
        <v>2 meses 4 días.</v>
      </c>
      <c r="AF860" s="61">
        <v>45716</v>
      </c>
      <c r="AG860" s="61" t="str">
        <f t="shared" si="126"/>
        <v>1 meses 28 días.</v>
      </c>
      <c r="AH860" s="61">
        <v>45716</v>
      </c>
      <c r="AI860" s="61" t="str">
        <f t="shared" si="125"/>
        <v>4 meses 1 días.</v>
      </c>
      <c r="AJ860" s="61" t="str">
        <f t="shared" si="129"/>
        <v>Término Ok</v>
      </c>
      <c r="AK860" s="57"/>
      <c r="AL860" s="57"/>
      <c r="AM860" s="56"/>
      <c r="AN860" s="61"/>
    </row>
    <row r="861" spans="1:40">
      <c r="A861" s="123">
        <v>2024</v>
      </c>
      <c r="B861" s="123" t="str">
        <f t="shared" si="127"/>
        <v>828-2024</v>
      </c>
      <c r="C861" s="56">
        <v>116761</v>
      </c>
      <c r="D861" s="56" t="s">
        <v>57</v>
      </c>
      <c r="E861" s="57" t="s">
        <v>8257</v>
      </c>
      <c r="F861" s="57" t="s">
        <v>8258</v>
      </c>
      <c r="G861" s="63" t="s">
        <v>5602</v>
      </c>
      <c r="H861" s="57" t="s">
        <v>1168</v>
      </c>
      <c r="I861" s="57" t="s">
        <v>1211</v>
      </c>
      <c r="J861" s="61"/>
      <c r="K861" s="61"/>
      <c r="L861" s="67" t="s">
        <v>5211</v>
      </c>
      <c r="M861" s="56">
        <v>1963</v>
      </c>
      <c r="N861" s="157">
        <v>13524000</v>
      </c>
      <c r="O861" s="64">
        <v>1690500</v>
      </c>
      <c r="P861" s="64">
        <v>0</v>
      </c>
      <c r="Q861" s="157">
        <f t="shared" si="122"/>
        <v>15214500</v>
      </c>
      <c r="R861" s="64">
        <v>3381000</v>
      </c>
      <c r="S861" s="64"/>
      <c r="T861" s="64"/>
      <c r="U861" s="56">
        <v>3</v>
      </c>
      <c r="V861" s="60" t="s">
        <v>1171</v>
      </c>
      <c r="W861" s="57" t="str">
        <f ca="1">IF(AB861="","En elaboración",IF(AC861="Sin iniciar","Suscrito",IF(AK861="Suspendido",AK861,IF(ISNUMBER(AN861),"Liquidado",IF(ISNUMBER(J861),"Cedido",IF(AN861="No aplica","Terminado (no se liquida)",IF(AJ861="Terminación anticipada",AJ861,IF(AND(AJ861="Terminación anticipada",I861&lt;&gt;"Otro",AN861=""),"Terminado en proceso de liquidación",IF(AND(TODAY()&gt;AH861,I861="Otro",AN861=""),"Terminado en proceso de liquidación",IF(AND(TODAY()&gt;AH861,I861="Orden de compra"),"Terminado (Orden de compra)",IF(TODAY()&gt;AH861,"Terminado (no se liquida)",IF(TODAY()&lt;=AH861,"En ejecución","En elaboración"))))))))))))</f>
        <v>Terminado (no se liquida)</v>
      </c>
      <c r="X861" s="57" t="s">
        <v>8259</v>
      </c>
      <c r="Y861" s="57" t="s">
        <v>7705</v>
      </c>
      <c r="Z861" s="77" t="s">
        <v>8260</v>
      </c>
      <c r="AA861" s="57" t="s">
        <v>6973</v>
      </c>
      <c r="AB861" s="61">
        <v>45593</v>
      </c>
      <c r="AC861" s="61">
        <v>45595</v>
      </c>
      <c r="AD861" s="61">
        <v>45657</v>
      </c>
      <c r="AE861" s="61" t="str">
        <f t="shared" si="128"/>
        <v>2 meses 2 días.</v>
      </c>
      <c r="AF861" s="61">
        <v>45731</v>
      </c>
      <c r="AG861" s="61" t="str">
        <f t="shared" si="126"/>
        <v>2 meses 12 días.</v>
      </c>
      <c r="AH861" s="61">
        <v>45731</v>
      </c>
      <c r="AI861" s="61" t="str">
        <f t="shared" si="125"/>
        <v>4 meses 14 días.</v>
      </c>
      <c r="AJ861" s="61" t="str">
        <f t="shared" si="129"/>
        <v>Término Ok</v>
      </c>
      <c r="AK861" s="57"/>
      <c r="AL861" s="57"/>
      <c r="AM861" s="56"/>
      <c r="AN861" s="61"/>
    </row>
    <row r="862" spans="1:40">
      <c r="A862" s="123">
        <v>2024</v>
      </c>
      <c r="B862" s="123" t="str">
        <f t="shared" si="127"/>
        <v>829-2024</v>
      </c>
      <c r="C862" s="56">
        <v>116470</v>
      </c>
      <c r="D862" s="56" t="s">
        <v>57</v>
      </c>
      <c r="E862" s="57" t="s">
        <v>8261</v>
      </c>
      <c r="F862" s="57" t="s">
        <v>8262</v>
      </c>
      <c r="G862" s="63" t="s">
        <v>5602</v>
      </c>
      <c r="H862" s="57" t="s">
        <v>1168</v>
      </c>
      <c r="I862" s="57" t="s">
        <v>1211</v>
      </c>
      <c r="J862" s="61"/>
      <c r="K862" s="61"/>
      <c r="L862" s="67" t="s">
        <v>8263</v>
      </c>
      <c r="M862" s="56">
        <v>1979</v>
      </c>
      <c r="N862" s="157">
        <v>8649000</v>
      </c>
      <c r="O862" s="64">
        <v>2979100</v>
      </c>
      <c r="P862" s="64">
        <v>0</v>
      </c>
      <c r="Q862" s="157">
        <f t="shared" si="122"/>
        <v>11628100</v>
      </c>
      <c r="R862" s="64">
        <v>2883000</v>
      </c>
      <c r="S862" s="64"/>
      <c r="T862" s="64"/>
      <c r="U862" s="56">
        <v>1</v>
      </c>
      <c r="V862" s="60" t="s">
        <v>1171</v>
      </c>
      <c r="W862" s="57" t="str">
        <f ca="1">IF(AB862="","En elaboración",IF(AC862="Sin iniciar","Suscrito",IF(AK862="Suspendido",AK862,IF(ISNUMBER(AN862),"Liquidado",IF(ISNUMBER(J862),"Cedido",IF(AN862="No aplica","Terminado (no se liquida)",IF(AJ862="Terminación anticipada",AJ862,IF(AND(AJ862="Terminación anticipada",I862&lt;&gt;"Otro",AN862=""),"Terminado en proceso de liquidación",IF(AND(TODAY()&gt;AH862,I862="Otro",AN862=""),"Terminado en proceso de liquidación",IF(AND(TODAY()&gt;AH862,I862="Orden de compra"),"Terminado (Orden de compra)",IF(TODAY()&gt;AH862,"Terminado (no se liquida)",IF(TODAY()&lt;=AH862,"En ejecución","En elaboración"))))))))))))</f>
        <v>Terminado (no se liquida)</v>
      </c>
      <c r="X862" s="57" t="s">
        <v>8264</v>
      </c>
      <c r="Y862" s="57" t="s">
        <v>3486</v>
      </c>
      <c r="Z862" s="57" t="s">
        <v>8265</v>
      </c>
      <c r="AA862" s="57" t="s">
        <v>6166</v>
      </c>
      <c r="AB862" s="61">
        <v>45589</v>
      </c>
      <c r="AC862" s="61">
        <v>45595</v>
      </c>
      <c r="AD862" s="61">
        <v>45657</v>
      </c>
      <c r="AE862" s="61" t="str">
        <f t="shared" si="128"/>
        <v>2 meses 2 días.</v>
      </c>
      <c r="AF862" s="61">
        <v>45715</v>
      </c>
      <c r="AG862" s="61" t="str">
        <f t="shared" si="126"/>
        <v>1 meses 27 días.</v>
      </c>
      <c r="AH862" s="61">
        <v>45715</v>
      </c>
      <c r="AI862" s="61" t="str">
        <f t="shared" si="125"/>
        <v>3 meses 29 días.</v>
      </c>
      <c r="AJ862" s="61" t="str">
        <f t="shared" si="129"/>
        <v>Término Ok</v>
      </c>
      <c r="AK862" s="57"/>
      <c r="AL862" s="57"/>
      <c r="AM862" s="56"/>
      <c r="AN862" s="61"/>
    </row>
    <row r="863" spans="1:40">
      <c r="A863" s="123">
        <v>2024</v>
      </c>
      <c r="B863" s="123" t="str">
        <f t="shared" si="127"/>
        <v>830-2024</v>
      </c>
      <c r="C863" s="56">
        <v>116466</v>
      </c>
      <c r="D863" s="56" t="s">
        <v>57</v>
      </c>
      <c r="E863" s="57" t="s">
        <v>8266</v>
      </c>
      <c r="F863" s="57" t="s">
        <v>8267</v>
      </c>
      <c r="G863" s="63" t="s">
        <v>5602</v>
      </c>
      <c r="H863" s="57" t="s">
        <v>1168</v>
      </c>
      <c r="I863" s="57" t="s">
        <v>1169</v>
      </c>
      <c r="J863" s="61"/>
      <c r="K863" s="61"/>
      <c r="L863" s="67" t="s">
        <v>8268</v>
      </c>
      <c r="M863" s="56">
        <v>1979</v>
      </c>
      <c r="N863" s="157">
        <v>29792000</v>
      </c>
      <c r="O863" s="64">
        <v>3972266</v>
      </c>
      <c r="P863" s="64">
        <v>0</v>
      </c>
      <c r="Q863" s="157">
        <f t="shared" si="122"/>
        <v>33764266</v>
      </c>
      <c r="R863" s="64">
        <v>7448000</v>
      </c>
      <c r="S863" s="64"/>
      <c r="T863" s="64"/>
      <c r="U863" s="56">
        <v>5</v>
      </c>
      <c r="V863" s="60" t="s">
        <v>1171</v>
      </c>
      <c r="W863" s="57" t="str">
        <f ca="1">IF(AB863="","En elaboración",IF(AC863="Sin iniciar","Suscrito",IF(AK863="Suspendido",AK863,IF(ISNUMBER(AN863),"Liquidado",IF(ISNUMBER(J863),"Cedido",IF(AN863="No aplica","Terminado (no se liquida)",IF(AJ863="Terminación anticipada",AJ863,IF(AND(AJ863="Terminación anticipada",I863&lt;&gt;"Otro",AN863=""),"Terminado en proceso de liquidación",IF(AND(TODAY()&gt;AH863,I863="Otro",AN863=""),"Terminado en proceso de liquidación",IF(AND(TODAY()&gt;AH863,I863="Orden de compra"),"Terminado (Orden de compra)",IF(TODAY()&gt;AH863,"Terminado (no se liquida)",IF(TODAY()&lt;=AH863,"En ejecución","En elaboración"))))))))))))</f>
        <v>Terminado (no se liquida)</v>
      </c>
      <c r="X863" s="57" t="s">
        <v>8269</v>
      </c>
      <c r="Y863" s="57" t="s">
        <v>3195</v>
      </c>
      <c r="Z863" s="57" t="s">
        <v>8270</v>
      </c>
      <c r="AA863" s="57" t="s">
        <v>6166</v>
      </c>
      <c r="AB863" s="61">
        <v>45589</v>
      </c>
      <c r="AC863" s="61">
        <v>45593</v>
      </c>
      <c r="AD863" s="61">
        <v>45657</v>
      </c>
      <c r="AE863" s="61" t="str">
        <f t="shared" si="128"/>
        <v>2 meses 4 días.</v>
      </c>
      <c r="AF863" s="61">
        <v>45729</v>
      </c>
      <c r="AG863" s="61" t="str">
        <f t="shared" si="126"/>
        <v>2 meses 10 días.</v>
      </c>
      <c r="AH863" s="61">
        <v>45729</v>
      </c>
      <c r="AI863" s="61" t="str">
        <f t="shared" si="125"/>
        <v>4 meses 14 días.</v>
      </c>
      <c r="AJ863" s="61" t="str">
        <f t="shared" si="129"/>
        <v>Término Ok</v>
      </c>
      <c r="AK863" s="57"/>
      <c r="AL863" s="57"/>
      <c r="AM863" s="56"/>
      <c r="AN863" s="61"/>
    </row>
    <row r="864" spans="1:40">
      <c r="A864" s="123">
        <v>2024</v>
      </c>
      <c r="B864" s="123" t="str">
        <f t="shared" si="127"/>
        <v>831-2024</v>
      </c>
      <c r="C864" s="56">
        <v>116372</v>
      </c>
      <c r="D864" s="56" t="s">
        <v>57</v>
      </c>
      <c r="E864" s="57" t="s">
        <v>8271</v>
      </c>
      <c r="F864" s="57" t="s">
        <v>8272</v>
      </c>
      <c r="G864" s="63" t="s">
        <v>5602</v>
      </c>
      <c r="H864" s="57" t="s">
        <v>1168</v>
      </c>
      <c r="I864" s="57" t="s">
        <v>1169</v>
      </c>
      <c r="J864" s="61">
        <v>45666</v>
      </c>
      <c r="K864" s="119" t="s">
        <v>8273</v>
      </c>
      <c r="L864" s="67" t="s">
        <v>8274</v>
      </c>
      <c r="M864" s="56">
        <v>1953</v>
      </c>
      <c r="N864" s="157">
        <v>16377000</v>
      </c>
      <c r="O864" s="64">
        <v>5095066</v>
      </c>
      <c r="P864" s="64">
        <v>0</v>
      </c>
      <c r="Q864" s="157">
        <f t="shared" si="122"/>
        <v>21472066</v>
      </c>
      <c r="R864" s="64">
        <v>5459000</v>
      </c>
      <c r="S864" s="64"/>
      <c r="T864" s="64"/>
      <c r="U864" s="56">
        <v>3</v>
      </c>
      <c r="V864" s="60" t="s">
        <v>1171</v>
      </c>
      <c r="W864" s="57" t="str">
        <f ca="1">IF(AB864="","En elaboración",IF(AC864="Sin iniciar","Suscrito",IF(AK864="Suspendido",AK864,IF(ISNUMBER(AN864),"Liquidado",IF(ISNUMBER(J864),"Cedido",IF(AN864="No aplica","Terminado (no se liquida)",IF(AJ864="Terminación anticipada",AJ864,IF(AND(AJ864="Terminación anticipada",I864&lt;&gt;"Otro",AN864=""),"Terminado en proceso de liquidación",IF(AND(TODAY()&gt;AH864,I864="Otro",AN864=""),"Terminado en proceso de liquidación",IF(AND(TODAY()&gt;AH864,I864="Orden de compra"),"Terminado (Orden de compra)",IF(TODAY()&gt;AH864,"Terminado (no se liquida)",IF(TODAY()&lt;=AH864,"En ejecución","En elaboración"))))))))))))</f>
        <v>Cedido</v>
      </c>
      <c r="X864" s="57" t="s">
        <v>8275</v>
      </c>
      <c r="Y864" s="57" t="s">
        <v>2927</v>
      </c>
      <c r="Z864" s="77" t="s">
        <v>8276</v>
      </c>
      <c r="AA864" s="57" t="s">
        <v>5735</v>
      </c>
      <c r="AB864" s="61">
        <v>45594</v>
      </c>
      <c r="AC864" s="61">
        <v>45601</v>
      </c>
      <c r="AD864" s="61">
        <v>45665</v>
      </c>
      <c r="AE864" s="61" t="str">
        <f t="shared" si="128"/>
        <v>2 meses 4 días.</v>
      </c>
      <c r="AF864" s="61">
        <v>45665</v>
      </c>
      <c r="AG864" s="61" t="str">
        <f t="shared" si="126"/>
        <v/>
      </c>
      <c r="AH864" s="61">
        <v>45665</v>
      </c>
      <c r="AI864" s="61" t="str">
        <f t="shared" si="125"/>
        <v>2 meses 4 días.</v>
      </c>
      <c r="AJ864" s="61" t="str">
        <f t="shared" si="129"/>
        <v>Término Ok</v>
      </c>
      <c r="AK864" s="57"/>
      <c r="AL864" s="57"/>
      <c r="AM864" s="56"/>
      <c r="AN864" s="61"/>
    </row>
    <row r="865" spans="1:40">
      <c r="A865" s="123">
        <v>2024</v>
      </c>
      <c r="B865" s="123" t="s">
        <v>8277</v>
      </c>
      <c r="C865" s="56">
        <v>116372</v>
      </c>
      <c r="D865" s="56" t="s">
        <v>57</v>
      </c>
      <c r="E865" s="57" t="s">
        <v>8271</v>
      </c>
      <c r="F865" s="57" t="s">
        <v>8272</v>
      </c>
      <c r="G865" s="63" t="s">
        <v>5602</v>
      </c>
      <c r="H865" s="57" t="s">
        <v>1168</v>
      </c>
      <c r="I865" s="57" t="s">
        <v>1169</v>
      </c>
      <c r="J865" s="61"/>
      <c r="K865" s="61"/>
      <c r="L865" s="67" t="s">
        <v>8278</v>
      </c>
      <c r="M865" s="56">
        <v>1953</v>
      </c>
      <c r="N865" s="157">
        <v>16377000</v>
      </c>
      <c r="O865" s="64">
        <v>5095066</v>
      </c>
      <c r="P865" s="64">
        <v>0</v>
      </c>
      <c r="Q865" s="157">
        <f t="shared" si="122"/>
        <v>21472066</v>
      </c>
      <c r="R865" s="64">
        <v>5459000</v>
      </c>
      <c r="S865" s="64"/>
      <c r="T865" s="64"/>
      <c r="U865" s="56">
        <v>3</v>
      </c>
      <c r="V865" s="60" t="s">
        <v>1171</v>
      </c>
      <c r="W865" s="57" t="str">
        <f ca="1">IF(AB865="","En elaboración",IF(AC865="Sin iniciar","Suscrito",IF(AK865="Suspendido",AK865,IF(ISNUMBER(AN865),"Liquidado",IF(ISNUMBER(J865),"Cedido",IF(AN865="No aplica","Terminado (no se liquida)",IF(AJ865="Terminación anticipada",AJ865,IF(AND(AJ865="Terminación anticipada",I865&lt;&gt;"Otro",AN865=""),"Terminado en proceso de liquidación",IF(AND(TODAY()&gt;AH865,I865="Otro",AN865=""),"Terminado en proceso de liquidación",IF(AND(TODAY()&gt;AH865,I865="Orden de compra"),"Terminado (Orden de compra)",IF(TODAY()&gt;AH865,"Terminado (no se liquida)",IF(TODAY()&lt;=AH865,"En ejecución","En elaboración"))))))))))))</f>
        <v>Terminado (no se liquida)</v>
      </c>
      <c r="X865" s="57" t="s">
        <v>8279</v>
      </c>
      <c r="Y865" s="57" t="s">
        <v>2927</v>
      </c>
      <c r="Z865" s="77" t="s">
        <v>8276</v>
      </c>
      <c r="AA865" s="57" t="s">
        <v>5735</v>
      </c>
      <c r="AB865" s="61">
        <v>45594</v>
      </c>
      <c r="AC865" s="61">
        <v>45666</v>
      </c>
      <c r="AD865" s="61">
        <v>45657</v>
      </c>
      <c r="AE865" s="61" t="e">
        <f t="shared" si="128"/>
        <v>#NUM!</v>
      </c>
      <c r="AF865" s="61">
        <v>45718</v>
      </c>
      <c r="AG865" s="61" t="str">
        <f t="shared" si="126"/>
        <v>2 meses -1 días.</v>
      </c>
      <c r="AH865" s="61">
        <v>45718</v>
      </c>
      <c r="AI865" s="61" t="str">
        <f t="shared" si="125"/>
        <v>1 meses 22 días.</v>
      </c>
      <c r="AJ865" s="61" t="str">
        <f t="shared" si="129"/>
        <v>Término Ok</v>
      </c>
      <c r="AK865" s="57"/>
      <c r="AL865" s="57"/>
      <c r="AM865" s="56"/>
      <c r="AN865" s="61"/>
    </row>
    <row r="866" spans="1:40">
      <c r="A866" s="123">
        <v>2024</v>
      </c>
      <c r="B866" s="123" t="str">
        <f t="shared" ref="B866:B897" si="130">LEFT(E866,8)</f>
        <v>832-2024</v>
      </c>
      <c r="C866" s="56">
        <v>116466</v>
      </c>
      <c r="D866" s="56" t="s">
        <v>57</v>
      </c>
      <c r="E866" s="57" t="s">
        <v>8280</v>
      </c>
      <c r="F866" s="57" t="s">
        <v>8281</v>
      </c>
      <c r="G866" s="63" t="s">
        <v>5602</v>
      </c>
      <c r="H866" s="57" t="s">
        <v>1168</v>
      </c>
      <c r="I866" s="57" t="s">
        <v>1169</v>
      </c>
      <c r="J866" s="61"/>
      <c r="K866" s="61"/>
      <c r="L866" s="67" t="s">
        <v>8282</v>
      </c>
      <c r="M866" s="56">
        <v>1979</v>
      </c>
      <c r="N866" s="157">
        <v>29792000</v>
      </c>
      <c r="O866" s="64">
        <v>0</v>
      </c>
      <c r="P866" s="64">
        <v>0</v>
      </c>
      <c r="Q866" s="157">
        <f t="shared" si="122"/>
        <v>29792000</v>
      </c>
      <c r="R866" s="64">
        <v>7448000</v>
      </c>
      <c r="S866" s="64"/>
      <c r="T866" s="64"/>
      <c r="U866" s="56">
        <v>5</v>
      </c>
      <c r="V866" s="60" t="s">
        <v>1171</v>
      </c>
      <c r="W866" s="57" t="str">
        <f ca="1">IF(AB866="","En elaboración",IF(AC866="Sin iniciar","Suscrito",IF(AK866="Suspendido",AK866,IF(ISNUMBER(AN866),"Liquidado",IF(ISNUMBER(J866),"Cedido",IF(AN866="No aplica","Terminado (no se liquida)",IF(AJ866="Terminación anticipada",AJ866,IF(AND(AJ866="Terminación anticipada",I866&lt;&gt;"Otro",AN866=""),"Terminado en proceso de liquidación",IF(AND(TODAY()&gt;AH866,I866="Otro",AN866=""),"Terminado en proceso de liquidación",IF(AND(TODAY()&gt;AH866,I866="Orden de compra"),"Terminado (Orden de compra)",IF(TODAY()&gt;AH866,"Terminado (no se liquida)",IF(TODAY()&lt;=AH866,"En ejecución","En elaboración"))))))))))))</f>
        <v>Terminado (no se liquida)</v>
      </c>
      <c r="X866" s="57" t="s">
        <v>8283</v>
      </c>
      <c r="Y866" s="57" t="s">
        <v>7997</v>
      </c>
      <c r="Z866" s="57" t="s">
        <v>8284</v>
      </c>
      <c r="AA866" s="57" t="s">
        <v>6166</v>
      </c>
      <c r="AB866" s="61">
        <v>45589</v>
      </c>
      <c r="AC866" s="61">
        <v>45609</v>
      </c>
      <c r="AD866" s="61">
        <v>45657</v>
      </c>
      <c r="AE866" s="61" t="str">
        <f t="shared" si="128"/>
        <v>1 meses 19 días.</v>
      </c>
      <c r="AF866" s="61">
        <v>45657</v>
      </c>
      <c r="AG866" s="61" t="str">
        <f t="shared" si="126"/>
        <v/>
      </c>
      <c r="AH866" s="61">
        <v>45728</v>
      </c>
      <c r="AI866" s="61" t="str">
        <f t="shared" si="125"/>
        <v xml:space="preserve">4 meses </v>
      </c>
      <c r="AJ866" s="61" t="str">
        <f t="shared" si="129"/>
        <v>Término Ok</v>
      </c>
      <c r="AK866" s="57"/>
      <c r="AL866" s="57"/>
      <c r="AM866" s="56"/>
      <c r="AN866" s="61"/>
    </row>
    <row r="867" spans="1:40">
      <c r="A867" s="123">
        <v>2024</v>
      </c>
      <c r="B867" s="123" t="str">
        <f t="shared" si="130"/>
        <v>833-2024</v>
      </c>
      <c r="C867" s="56">
        <v>116761</v>
      </c>
      <c r="D867" s="56" t="s">
        <v>57</v>
      </c>
      <c r="E867" s="57" t="s">
        <v>8285</v>
      </c>
      <c r="F867" s="57" t="s">
        <v>8286</v>
      </c>
      <c r="G867" s="63" t="s">
        <v>5602</v>
      </c>
      <c r="H867" s="57" t="s">
        <v>1168</v>
      </c>
      <c r="I867" s="57" t="s">
        <v>1169</v>
      </c>
      <c r="J867" s="61"/>
      <c r="K867" s="61"/>
      <c r="L867" s="67" t="s">
        <v>8287</v>
      </c>
      <c r="M867" s="56">
        <v>1963</v>
      </c>
      <c r="N867" s="157">
        <v>13524000</v>
      </c>
      <c r="O867" s="64">
        <v>1690500</v>
      </c>
      <c r="P867" s="64">
        <v>0</v>
      </c>
      <c r="Q867" s="157">
        <f t="shared" si="122"/>
        <v>15214500</v>
      </c>
      <c r="R867" s="64">
        <v>3381000</v>
      </c>
      <c r="S867" s="64"/>
      <c r="T867" s="64"/>
      <c r="U867" s="56">
        <v>3</v>
      </c>
      <c r="V867" s="60" t="s">
        <v>1171</v>
      </c>
      <c r="W867" s="57" t="str">
        <f ca="1">IF(AB867="","En elaboración",IF(AC867="Sin iniciar","Suscrito",IF(AK867="Suspendido",AK867,IF(ISNUMBER(AN867),"Liquidado",IF(ISNUMBER(J867),"Cedido",IF(AN867="No aplica","Terminado (no se liquida)",IF(AJ867="Terminación anticipada",AJ867,IF(AND(AJ867="Terminación anticipada",I867&lt;&gt;"Otro",AN867=""),"Terminado en proceso de liquidación",IF(AND(TODAY()&gt;AH867,I867="Otro",AN867=""),"Terminado en proceso de liquidación",IF(AND(TODAY()&gt;AH867,I867="Orden de compra"),"Terminado (Orden de compra)",IF(TODAY()&gt;AH867,"Terminado (no se liquida)",IF(TODAY()&lt;=AH867,"En ejecución","En elaboración"))))))))))))</f>
        <v>Terminado (no se liquida)</v>
      </c>
      <c r="X867" s="57" t="s">
        <v>8288</v>
      </c>
      <c r="Y867" s="57" t="s">
        <v>7705</v>
      </c>
      <c r="Z867" s="77" t="s">
        <v>8289</v>
      </c>
      <c r="AA867" s="57" t="s">
        <v>6973</v>
      </c>
      <c r="AB867" s="61">
        <v>45593</v>
      </c>
      <c r="AC867" s="61">
        <v>45595</v>
      </c>
      <c r="AD867" s="61">
        <v>45657</v>
      </c>
      <c r="AE867" s="61" t="str">
        <f t="shared" si="128"/>
        <v>2 meses 2 días.</v>
      </c>
      <c r="AF867" s="61">
        <v>45731</v>
      </c>
      <c r="AG867" s="61" t="str">
        <f t="shared" si="126"/>
        <v>2 meses 12 días.</v>
      </c>
      <c r="AH867" s="61">
        <v>45731</v>
      </c>
      <c r="AI867" s="61" t="str">
        <f t="shared" si="125"/>
        <v>4 meses 14 días.</v>
      </c>
      <c r="AJ867" s="61" t="str">
        <f t="shared" si="129"/>
        <v>Término Ok</v>
      </c>
      <c r="AK867" s="57"/>
      <c r="AL867" s="57"/>
      <c r="AM867" s="56"/>
      <c r="AN867" s="61"/>
    </row>
    <row r="868" spans="1:40">
      <c r="A868" s="123">
        <v>2024</v>
      </c>
      <c r="B868" s="123" t="str">
        <f t="shared" si="130"/>
        <v>834-2024</v>
      </c>
      <c r="C868" s="56">
        <v>116372</v>
      </c>
      <c r="D868" s="56" t="s">
        <v>57</v>
      </c>
      <c r="E868" s="57" t="s">
        <v>8290</v>
      </c>
      <c r="F868" s="57" t="s">
        <v>8291</v>
      </c>
      <c r="G868" s="63" t="s">
        <v>5602</v>
      </c>
      <c r="H868" s="57" t="s">
        <v>1168</v>
      </c>
      <c r="I868" s="57" t="s">
        <v>1169</v>
      </c>
      <c r="J868" s="61"/>
      <c r="K868" s="61"/>
      <c r="L868" s="67" t="s">
        <v>8292</v>
      </c>
      <c r="M868" s="56">
        <v>1953</v>
      </c>
      <c r="N868" s="157">
        <v>16377000</v>
      </c>
      <c r="O868" s="64">
        <v>5459000</v>
      </c>
      <c r="P868" s="64">
        <v>0</v>
      </c>
      <c r="Q868" s="157">
        <f t="shared" si="122"/>
        <v>21836000</v>
      </c>
      <c r="R868" s="64">
        <v>5459000</v>
      </c>
      <c r="S868" s="64"/>
      <c r="T868" s="64"/>
      <c r="U868" s="56">
        <v>3</v>
      </c>
      <c r="V868" s="60" t="s">
        <v>1171</v>
      </c>
      <c r="W868" s="57" t="str">
        <f ca="1">IF(AB868="","En elaboración",IF(AC868="Sin iniciar","Suscrito",IF(AK868="Suspendido",AK868,IF(ISNUMBER(AN868),"Liquidado",IF(ISNUMBER(J868),"Cedido",IF(AN868="No aplica","Terminado (no se liquida)",IF(AJ868="Terminación anticipada",AJ868,IF(AND(AJ868="Terminación anticipada",I868&lt;&gt;"Otro",AN868=""),"Terminado en proceso de liquidación",IF(AND(TODAY()&gt;AH868,I868="Otro",AN868=""),"Terminado en proceso de liquidación",IF(AND(TODAY()&gt;AH868,I868="Orden de compra"),"Terminado (Orden de compra)",IF(TODAY()&gt;AH868,"Terminado (no se liquida)",IF(TODAY()&lt;=AH868,"En ejecución","En elaboración"))))))))))))</f>
        <v>Terminado (no se liquida)</v>
      </c>
      <c r="X868" s="57" t="s">
        <v>8293</v>
      </c>
      <c r="Y868" s="57" t="s">
        <v>2927</v>
      </c>
      <c r="Z868" s="57" t="s">
        <v>8294</v>
      </c>
      <c r="AA868" s="57" t="s">
        <v>5735</v>
      </c>
      <c r="AB868" s="61">
        <v>45594</v>
      </c>
      <c r="AC868" s="61">
        <v>45597</v>
      </c>
      <c r="AD868" s="61">
        <v>45657</v>
      </c>
      <c r="AE868" s="61" t="str">
        <f t="shared" si="128"/>
        <v xml:space="preserve">2 meses </v>
      </c>
      <c r="AF868" s="61">
        <v>45716</v>
      </c>
      <c r="AG868" s="61" t="str">
        <f t="shared" si="126"/>
        <v>1 meses 28 días.</v>
      </c>
      <c r="AH868" s="61">
        <v>45716</v>
      </c>
      <c r="AI868" s="61" t="str">
        <f t="shared" si="125"/>
        <v xml:space="preserve">4 meses </v>
      </c>
      <c r="AJ868" s="61" t="str">
        <f t="shared" si="129"/>
        <v>Término Ok</v>
      </c>
      <c r="AK868" s="57"/>
      <c r="AL868" s="57"/>
      <c r="AM868" s="56"/>
      <c r="AN868" s="61"/>
    </row>
    <row r="869" spans="1:40">
      <c r="A869" s="123">
        <v>2024</v>
      </c>
      <c r="B869" s="123" t="str">
        <f t="shared" si="130"/>
        <v>835-2024</v>
      </c>
      <c r="C869" s="56">
        <v>116127</v>
      </c>
      <c r="D869" s="56" t="s">
        <v>57</v>
      </c>
      <c r="E869" s="57" t="s">
        <v>8295</v>
      </c>
      <c r="F869" s="57" t="s">
        <v>8296</v>
      </c>
      <c r="G869" s="63" t="s">
        <v>5602</v>
      </c>
      <c r="H869" s="57" t="s">
        <v>1168</v>
      </c>
      <c r="I869" s="57" t="s">
        <v>1169</v>
      </c>
      <c r="J869" s="61"/>
      <c r="K869" s="61"/>
      <c r="L869" s="67" t="s">
        <v>8297</v>
      </c>
      <c r="M869" s="56">
        <v>1966</v>
      </c>
      <c r="N869" s="157">
        <v>19138000</v>
      </c>
      <c r="O869" s="64">
        <v>3827600</v>
      </c>
      <c r="P869" s="64">
        <v>0</v>
      </c>
      <c r="Q869" s="157">
        <f t="shared" si="122"/>
        <v>22965600</v>
      </c>
      <c r="R869" s="64">
        <v>5468000</v>
      </c>
      <c r="S869" s="64"/>
      <c r="T869" s="64"/>
      <c r="U869" s="56">
        <v>1</v>
      </c>
      <c r="V869" s="60" t="s">
        <v>1171</v>
      </c>
      <c r="W869" s="57" t="str">
        <f ca="1">IF(AB869="","En elaboración",IF(AC869="Sin iniciar","Suscrito",IF(AK869="Suspendido",AK869,IF(ISNUMBER(AN869),"Liquidado",IF(ISNUMBER(J869),"Cedido",IF(AN869="No aplica","Terminado (no se liquida)",IF(AJ869="Terminación anticipada",AJ869,IF(AND(AJ869="Terminación anticipada",I869&lt;&gt;"Otro",AN869=""),"Terminado en proceso de liquidación",IF(AND(TODAY()&gt;AH869,I869="Otro",AN869=""),"Terminado en proceso de liquidación",IF(AND(TODAY()&gt;AH869,I869="Orden de compra"),"Terminado (Orden de compra)",IF(TODAY()&gt;AH869,"Terminado (no se liquida)",IF(TODAY()&lt;=AH869,"En ejecución","En elaboración"))))))))))))</f>
        <v>Terminado (no se liquida)</v>
      </c>
      <c r="X869" s="57" t="s">
        <v>8298</v>
      </c>
      <c r="Y869" s="57" t="s">
        <v>8299</v>
      </c>
      <c r="Z869" s="57" t="s">
        <v>8300</v>
      </c>
      <c r="AA869" s="57" t="s">
        <v>5987</v>
      </c>
      <c r="AB869" s="61">
        <v>45602</v>
      </c>
      <c r="AC869" s="61">
        <v>45604</v>
      </c>
      <c r="AD869" s="61">
        <v>45657</v>
      </c>
      <c r="AE869" s="61" t="str">
        <f t="shared" si="128"/>
        <v>1 meses 24 días.</v>
      </c>
      <c r="AF869" s="61">
        <v>45731</v>
      </c>
      <c r="AG869" s="61" t="str">
        <f t="shared" si="126"/>
        <v>2 meses 12 días.</v>
      </c>
      <c r="AH869" s="61">
        <v>45731</v>
      </c>
      <c r="AI869" s="61" t="str">
        <f t="shared" si="125"/>
        <v>4 meses 8 días.</v>
      </c>
      <c r="AJ869" s="61" t="str">
        <f t="shared" si="129"/>
        <v>Término Ok</v>
      </c>
      <c r="AK869" s="57"/>
      <c r="AL869" s="57"/>
      <c r="AM869" s="56"/>
      <c r="AN869" s="61"/>
    </row>
    <row r="870" spans="1:40">
      <c r="A870" s="123">
        <v>2024</v>
      </c>
      <c r="B870" s="123" t="str">
        <f t="shared" si="130"/>
        <v>836-2024</v>
      </c>
      <c r="C870" s="56">
        <v>114831</v>
      </c>
      <c r="D870" s="56" t="s">
        <v>57</v>
      </c>
      <c r="E870" s="57" t="s">
        <v>8301</v>
      </c>
      <c r="F870" s="57" t="s">
        <v>8302</v>
      </c>
      <c r="G870" s="63" t="s">
        <v>5602</v>
      </c>
      <c r="H870" s="57" t="s">
        <v>1168</v>
      </c>
      <c r="I870" s="57" t="s">
        <v>1169</v>
      </c>
      <c r="J870" s="61"/>
      <c r="K870" s="61"/>
      <c r="L870" s="67" t="s">
        <v>8303</v>
      </c>
      <c r="M870" s="56">
        <v>1978</v>
      </c>
      <c r="N870" s="157">
        <v>29792000</v>
      </c>
      <c r="O870" s="64">
        <v>3724000</v>
      </c>
      <c r="P870" s="64">
        <v>0</v>
      </c>
      <c r="Q870" s="157">
        <f t="shared" si="122"/>
        <v>33516000</v>
      </c>
      <c r="R870" s="64">
        <v>7488000</v>
      </c>
      <c r="S870" s="64"/>
      <c r="T870" s="64"/>
      <c r="U870" s="56">
        <v>5</v>
      </c>
      <c r="V870" s="60" t="s">
        <v>1171</v>
      </c>
      <c r="W870" s="57" t="str">
        <f ca="1">IF(AB870="","En elaboración",IF(AC870="Sin iniciar","Suscrito",IF(AK870="Suspendido",AK870,IF(ISNUMBER(AN870),"Liquidado",IF(ISNUMBER(J870),"Cedido",IF(AN870="No aplica","Terminado (no se liquida)",IF(AJ870="Terminación anticipada",AJ870,IF(AND(AJ870="Terminación anticipada",I870&lt;&gt;"Otro",AN870=""),"Terminado en proceso de liquidación",IF(AND(TODAY()&gt;AH870,I870="Otro",AN870=""),"Terminado en proceso de liquidación",IF(AND(TODAY()&gt;AH870,I870="Orden de compra"),"Terminado (Orden de compra)",IF(TODAY()&gt;AH870,"Terminado (no se liquida)",IF(TODAY()&lt;=AH870,"En ejecución","En elaboración"))))))))))))</f>
        <v>Terminado (no se liquida)</v>
      </c>
      <c r="X870" s="57" t="s">
        <v>8304</v>
      </c>
      <c r="Y870" s="57" t="s">
        <v>8305</v>
      </c>
      <c r="Z870" s="77" t="s">
        <v>8306</v>
      </c>
      <c r="AA870" s="57" t="s">
        <v>5666</v>
      </c>
      <c r="AB870" s="61">
        <v>45594</v>
      </c>
      <c r="AC870" s="61">
        <v>45597</v>
      </c>
      <c r="AD870" s="61">
        <v>45657</v>
      </c>
      <c r="AE870" s="61" t="str">
        <f t="shared" si="128"/>
        <v xml:space="preserve">2 meses </v>
      </c>
      <c r="AF870" s="61">
        <v>45731</v>
      </c>
      <c r="AG870" s="61" t="str">
        <f t="shared" si="126"/>
        <v>2 meses 12 días.</v>
      </c>
      <c r="AH870" s="61">
        <v>45731</v>
      </c>
      <c r="AI870" s="61" t="str">
        <f t="shared" si="125"/>
        <v>4 meses 15 días.</v>
      </c>
      <c r="AJ870" s="61" t="str">
        <f t="shared" si="129"/>
        <v>Término Ok</v>
      </c>
      <c r="AK870" s="57"/>
      <c r="AL870" s="57"/>
      <c r="AM870" s="56"/>
      <c r="AN870" s="61"/>
    </row>
    <row r="871" spans="1:40">
      <c r="A871" s="123">
        <v>2024</v>
      </c>
      <c r="B871" s="123" t="str">
        <f t="shared" si="130"/>
        <v>837-2024</v>
      </c>
      <c r="C871" s="56">
        <v>115237</v>
      </c>
      <c r="D871" s="56" t="s">
        <v>57</v>
      </c>
      <c r="E871" s="57" t="s">
        <v>8307</v>
      </c>
      <c r="F871" s="57" t="s">
        <v>8308</v>
      </c>
      <c r="G871" s="63" t="s">
        <v>5602</v>
      </c>
      <c r="H871" s="57" t="s">
        <v>1168</v>
      </c>
      <c r="I871" s="57"/>
      <c r="J871" s="61"/>
      <c r="K871" s="61"/>
      <c r="L871" s="67" t="s">
        <v>8309</v>
      </c>
      <c r="M871" s="56">
        <v>1967</v>
      </c>
      <c r="N871" s="157">
        <v>29792000</v>
      </c>
      <c r="O871" s="64">
        <v>2234400</v>
      </c>
      <c r="P871" s="64">
        <v>0</v>
      </c>
      <c r="Q871" s="157">
        <f t="shared" ref="Q871:Q934" si="131">SUM(N871:P871)</f>
        <v>32026400</v>
      </c>
      <c r="R871" s="64">
        <v>7448000</v>
      </c>
      <c r="S871" s="64"/>
      <c r="T871" s="64"/>
      <c r="U871" s="56">
        <v>1</v>
      </c>
      <c r="V871" s="60" t="s">
        <v>1171</v>
      </c>
      <c r="W871" s="57" t="str">
        <f ca="1">IF(AB871="","En elaboración",IF(AC871="Sin iniciar","Suscrito",IF(AK871="Suspendido",AK871,IF(ISNUMBER(AN871),"Liquidado",IF(ISNUMBER(J871),"Cedido",IF(AN871="No aplica","Terminado (no se liquida)",IF(AJ871="Terminación anticipada",AJ871,IF(AND(AJ871="Terminación anticipada",I871&lt;&gt;"Otro",AN871=""),"Terminado en proceso de liquidación",IF(AND(TODAY()&gt;AH871,I871="Otro",AN871=""),"Terminado en proceso de liquidación",IF(AND(TODAY()&gt;AH871,I871="Orden de compra"),"Terminado (Orden de compra)",IF(TODAY()&gt;AH871,"Terminado (no se liquida)",IF(TODAY()&lt;=AH871,"En ejecución","En elaboración"))))))))))))</f>
        <v>Terminado (no se liquida)</v>
      </c>
      <c r="X871" s="57" t="s">
        <v>8310</v>
      </c>
      <c r="Y871" s="57" t="s">
        <v>6090</v>
      </c>
      <c r="Z871" s="57" t="s">
        <v>8311</v>
      </c>
      <c r="AA871" s="57" t="s">
        <v>5666</v>
      </c>
      <c r="AB871" s="61">
        <v>45601</v>
      </c>
      <c r="AC871" s="61">
        <v>45603</v>
      </c>
      <c r="AD871" s="61">
        <v>45657</v>
      </c>
      <c r="AE871" s="61" t="str">
        <f t="shared" si="128"/>
        <v>1 meses 25 días.</v>
      </c>
      <c r="AF871" s="61">
        <v>45731</v>
      </c>
      <c r="AG871" s="61" t="str">
        <f t="shared" si="126"/>
        <v>2 meses 12 días.</v>
      </c>
      <c r="AH871" s="61">
        <v>45731</v>
      </c>
      <c r="AI871" s="61" t="str">
        <f t="shared" si="125"/>
        <v>4 meses 9 días.</v>
      </c>
      <c r="AJ871" s="61" t="str">
        <f t="shared" si="129"/>
        <v>Término Ok</v>
      </c>
      <c r="AK871" s="57"/>
      <c r="AL871" s="57"/>
      <c r="AM871" s="56"/>
      <c r="AN871" s="61"/>
    </row>
    <row r="872" spans="1:40">
      <c r="A872" s="123">
        <v>2024</v>
      </c>
      <c r="B872" s="123" t="str">
        <f t="shared" si="130"/>
        <v>838-2024</v>
      </c>
      <c r="C872" s="56">
        <v>115035</v>
      </c>
      <c r="D872" s="56" t="s">
        <v>57</v>
      </c>
      <c r="E872" s="57" t="s">
        <v>8312</v>
      </c>
      <c r="F872" s="57" t="s">
        <v>8313</v>
      </c>
      <c r="G872" s="63" t="s">
        <v>5602</v>
      </c>
      <c r="H872" s="57" t="s">
        <v>1168</v>
      </c>
      <c r="I872" s="57" t="s">
        <v>1169</v>
      </c>
      <c r="J872" s="61"/>
      <c r="K872" s="61"/>
      <c r="L872" s="67" t="s">
        <v>8314</v>
      </c>
      <c r="M872" s="56">
        <v>1979</v>
      </c>
      <c r="N872" s="157">
        <v>21836000</v>
      </c>
      <c r="O872" s="64">
        <v>0</v>
      </c>
      <c r="P872" s="64">
        <v>0</v>
      </c>
      <c r="Q872" s="157">
        <f t="shared" si="131"/>
        <v>21836000</v>
      </c>
      <c r="R872" s="64">
        <v>5459000</v>
      </c>
      <c r="S872" s="64"/>
      <c r="T872" s="64"/>
      <c r="U872" s="56">
        <v>1</v>
      </c>
      <c r="V872" s="60" t="s">
        <v>1171</v>
      </c>
      <c r="W872" s="57" t="str">
        <f ca="1">IF(AB872="","En elaboración",IF(AC872="Sin iniciar","Suscrito",IF(AK872="Suspendido",AK872,IF(ISNUMBER(AN872),"Liquidado",IF(ISNUMBER(J872),"Cedido",IF(AN872="No aplica","Terminado (no se liquida)",IF(AJ872="Terminación anticipada",AJ872,IF(AND(AJ872="Terminación anticipada",I872&lt;&gt;"Otro",AN872=""),"Terminado en proceso de liquidación",IF(AND(TODAY()&gt;AH872,I872="Otro",AN872=""),"Terminado en proceso de liquidación",IF(AND(TODAY()&gt;AH872,I872="Orden de compra"),"Terminado (Orden de compra)",IF(TODAY()&gt;AH872,"Terminado (no se liquida)",IF(TODAY()&lt;=AH872,"En ejecución","En elaboración"))))))))))))</f>
        <v>Terminado (no se liquida)</v>
      </c>
      <c r="X872" s="57" t="s">
        <v>8315</v>
      </c>
      <c r="Y872" s="57" t="s">
        <v>3699</v>
      </c>
      <c r="Z872" s="57" t="s">
        <v>8316</v>
      </c>
      <c r="AA872" s="57" t="s">
        <v>5666</v>
      </c>
      <c r="AB872" s="61">
        <v>45608</v>
      </c>
      <c r="AC872" s="61">
        <v>45610</v>
      </c>
      <c r="AD872" s="61">
        <v>45657</v>
      </c>
      <c r="AE872" s="61" t="str">
        <f t="shared" si="128"/>
        <v>1 meses 18 días.</v>
      </c>
      <c r="AF872" s="61">
        <v>45657</v>
      </c>
      <c r="AG872" s="61" t="str">
        <f t="shared" si="126"/>
        <v/>
      </c>
      <c r="AH872" s="61">
        <v>45729</v>
      </c>
      <c r="AI872" s="61" t="str">
        <f t="shared" si="125"/>
        <v xml:space="preserve">4 meses </v>
      </c>
      <c r="AJ872" s="61" t="str">
        <f t="shared" si="129"/>
        <v>Término Ok</v>
      </c>
      <c r="AK872" s="57"/>
      <c r="AL872" s="57"/>
      <c r="AM872" s="56"/>
      <c r="AN872" s="61"/>
    </row>
    <row r="873" spans="1:40">
      <c r="A873" s="123">
        <v>2024</v>
      </c>
      <c r="B873" s="123" t="str">
        <f t="shared" si="130"/>
        <v>839-2024</v>
      </c>
      <c r="C873" s="56">
        <v>116265</v>
      </c>
      <c r="D873" s="56" t="s">
        <v>57</v>
      </c>
      <c r="E873" s="57" t="s">
        <v>8317</v>
      </c>
      <c r="F873" s="57" t="s">
        <v>8318</v>
      </c>
      <c r="G873" s="63" t="s">
        <v>5602</v>
      </c>
      <c r="H873" s="57" t="s">
        <v>1168</v>
      </c>
      <c r="I873" s="57" t="s">
        <v>1211</v>
      </c>
      <c r="J873" s="61"/>
      <c r="K873" s="61"/>
      <c r="L873" s="67" t="s">
        <v>8319</v>
      </c>
      <c r="M873" s="56">
        <v>1978</v>
      </c>
      <c r="N873" s="157">
        <v>14289000</v>
      </c>
      <c r="O873" s="64">
        <v>4286700</v>
      </c>
      <c r="P873" s="64">
        <v>0</v>
      </c>
      <c r="Q873" s="157">
        <f t="shared" si="131"/>
        <v>18575700</v>
      </c>
      <c r="R873" s="64">
        <v>4763000</v>
      </c>
      <c r="S873" s="64"/>
      <c r="T873" s="64"/>
      <c r="U873" s="56">
        <v>1</v>
      </c>
      <c r="V873" s="60" t="s">
        <v>1171</v>
      </c>
      <c r="W873" s="57" t="str">
        <f ca="1">IF(AB873="","En elaboración",IF(AC873="Sin iniciar","Suscrito",IF(AK873="Suspendido",AK873,IF(ISNUMBER(AN873),"Liquidado",IF(ISNUMBER(J873),"Cedido",IF(AN873="No aplica","Terminado (no se liquida)",IF(AJ873="Terminación anticipada",AJ873,IF(AND(AJ873="Terminación anticipada",I873&lt;&gt;"Otro",AN873=""),"Terminado en proceso de liquidación",IF(AND(TODAY()&gt;AH873,I873="Otro",AN873=""),"Terminado en proceso de liquidación",IF(AND(TODAY()&gt;AH873,I873="Orden de compra"),"Terminado (Orden de compra)",IF(TODAY()&gt;AH873,"Terminado (no se liquida)",IF(TODAY()&lt;=AH873,"En ejecución","En elaboración"))))))))))))</f>
        <v>Terminado (no se liquida)</v>
      </c>
      <c r="X873" s="57" t="s">
        <v>8320</v>
      </c>
      <c r="Y873" s="57" t="s">
        <v>8321</v>
      </c>
      <c r="Z873" s="57" t="s">
        <v>8322</v>
      </c>
      <c r="AA873" s="57" t="s">
        <v>5762</v>
      </c>
      <c r="AB873" s="61">
        <v>45602</v>
      </c>
      <c r="AC873" s="61">
        <v>45603</v>
      </c>
      <c r="AD873" s="61">
        <v>45657</v>
      </c>
      <c r="AE873" s="61" t="str">
        <f t="shared" si="128"/>
        <v>1 meses 25 días.</v>
      </c>
      <c r="AF873" s="61">
        <v>45719</v>
      </c>
      <c r="AG873" s="61" t="str">
        <f t="shared" si="126"/>
        <v xml:space="preserve">2 meses </v>
      </c>
      <c r="AH873" s="61">
        <v>45719</v>
      </c>
      <c r="AI873" s="61" t="str">
        <f t="shared" si="125"/>
        <v>3 meses 25 días.</v>
      </c>
      <c r="AJ873" s="61" t="str">
        <f t="shared" si="129"/>
        <v>Término Ok</v>
      </c>
      <c r="AK873" s="57"/>
      <c r="AL873" s="57"/>
      <c r="AM873" s="56"/>
      <c r="AN873" s="61"/>
    </row>
    <row r="874" spans="1:40">
      <c r="A874" s="123">
        <v>2024</v>
      </c>
      <c r="B874" s="123" t="str">
        <f t="shared" si="130"/>
        <v>840-2024</v>
      </c>
      <c r="C874" s="56">
        <v>116383</v>
      </c>
      <c r="D874" s="56" t="s">
        <v>57</v>
      </c>
      <c r="E874" s="57" t="s">
        <v>8323</v>
      </c>
      <c r="F874" s="57" t="s">
        <v>8324</v>
      </c>
      <c r="G874" s="63" t="s">
        <v>5602</v>
      </c>
      <c r="H874" s="57" t="s">
        <v>1168</v>
      </c>
      <c r="I874" s="57" t="s">
        <v>1211</v>
      </c>
      <c r="J874" s="61"/>
      <c r="K874" s="61"/>
      <c r="L874" s="67" t="s">
        <v>8325</v>
      </c>
      <c r="M874" s="56">
        <v>1978</v>
      </c>
      <c r="N874" s="157">
        <v>13098000</v>
      </c>
      <c r="O874" s="64">
        <v>4074933</v>
      </c>
      <c r="P874" s="64">
        <v>0</v>
      </c>
      <c r="Q874" s="157">
        <f t="shared" si="131"/>
        <v>17172933</v>
      </c>
      <c r="R874" s="64">
        <v>4366000</v>
      </c>
      <c r="S874" s="64"/>
      <c r="T874" s="64"/>
      <c r="U874" s="56">
        <v>1</v>
      </c>
      <c r="V874" s="60" t="s">
        <v>1171</v>
      </c>
      <c r="W874" s="57" t="str">
        <f ca="1">IF(AB874="","En elaboración",IF(AC874="Sin iniciar","Suscrito",IF(AK874="Suspendido",AK874,IF(ISNUMBER(AN874),"Liquidado",IF(ISNUMBER(J874),"Cedido",IF(AN874="No aplica","Terminado (no se liquida)",IF(AJ874="Terminación anticipada",AJ874,IF(AND(AJ874="Terminación anticipada",I874&lt;&gt;"Otro",AN874=""),"Terminado en proceso de liquidación",IF(AND(TODAY()&gt;AH874,I874="Otro",AN874=""),"Terminado en proceso de liquidación",IF(AND(TODAY()&gt;AH874,I874="Orden de compra"),"Terminado (Orden de compra)",IF(TODAY()&gt;AH874,"Terminado (no se liquida)",IF(TODAY()&lt;=AH874,"En ejecución","En elaboración"))))))))))))</f>
        <v>Terminado (no se liquida)</v>
      </c>
      <c r="X874" s="57" t="s">
        <v>8326</v>
      </c>
      <c r="Y874" s="57" t="s">
        <v>8327</v>
      </c>
      <c r="Z874" s="57" t="s">
        <v>8328</v>
      </c>
      <c r="AA874" s="57" t="s">
        <v>161</v>
      </c>
      <c r="AB874" s="61">
        <v>45596</v>
      </c>
      <c r="AC874" s="61">
        <v>45602</v>
      </c>
      <c r="AD874" s="61">
        <v>45657</v>
      </c>
      <c r="AE874" s="61" t="str">
        <f t="shared" si="128"/>
        <v>1 meses 26 días.</v>
      </c>
      <c r="AF874" s="61">
        <v>45719</v>
      </c>
      <c r="AG874" s="61" t="str">
        <f t="shared" si="126"/>
        <v xml:space="preserve">2 meses </v>
      </c>
      <c r="AH874" s="61">
        <v>45719</v>
      </c>
      <c r="AI874" s="61" t="str">
        <f t="shared" si="125"/>
        <v>3 meses 26 días.</v>
      </c>
      <c r="AJ874" s="61" t="str">
        <f t="shared" si="129"/>
        <v>Término Ok</v>
      </c>
      <c r="AK874" s="57"/>
      <c r="AL874" s="57"/>
      <c r="AM874" s="56"/>
      <c r="AN874" s="61"/>
    </row>
    <row r="875" spans="1:40">
      <c r="A875" s="123">
        <v>2024</v>
      </c>
      <c r="B875" s="123" t="str">
        <f t="shared" si="130"/>
        <v>841-2024</v>
      </c>
      <c r="C875" s="56">
        <v>116441</v>
      </c>
      <c r="D875" s="56" t="s">
        <v>57</v>
      </c>
      <c r="E875" s="57" t="s">
        <v>8329</v>
      </c>
      <c r="F875" s="57" t="s">
        <v>8330</v>
      </c>
      <c r="G875" s="63" t="s">
        <v>5602</v>
      </c>
      <c r="H875" s="57" t="s">
        <v>1168</v>
      </c>
      <c r="I875" s="57" t="s">
        <v>1169</v>
      </c>
      <c r="J875" s="61"/>
      <c r="K875" s="61"/>
      <c r="L875" s="67" t="s">
        <v>1200</v>
      </c>
      <c r="M875" s="56">
        <v>1978</v>
      </c>
      <c r="N875" s="157">
        <v>30000000</v>
      </c>
      <c r="O875" s="64">
        <v>9333333</v>
      </c>
      <c r="P875" s="64">
        <v>0</v>
      </c>
      <c r="Q875" s="157">
        <f t="shared" si="131"/>
        <v>39333333</v>
      </c>
      <c r="R875" s="64">
        <v>10000000</v>
      </c>
      <c r="S875" s="64"/>
      <c r="T875" s="64"/>
      <c r="U875" s="56">
        <v>1</v>
      </c>
      <c r="V875" s="60" t="s">
        <v>1171</v>
      </c>
      <c r="W875" s="57" t="str">
        <f ca="1">IF(AB875="","En elaboración",IF(AC875="Sin iniciar","Suscrito",IF(AK875="Suspendido",AK875,IF(ISNUMBER(AN875),"Liquidado",IF(ISNUMBER(J875),"Cedido",IF(AN875="No aplica","Terminado (no se liquida)",IF(AJ875="Terminación anticipada",AJ875,IF(AND(AJ875="Terminación anticipada",I875&lt;&gt;"Otro",AN875=""),"Terminado en proceso de liquidación",IF(AND(TODAY()&gt;AH875,I875="Otro",AN875=""),"Terminado en proceso de liquidación",IF(AND(TODAY()&gt;AH875,I875="Orden de compra"),"Terminado (Orden de compra)",IF(TODAY()&gt;AH875,"Terminado (no se liquida)",IF(TODAY()&lt;=AH875,"En ejecución","En elaboración"))))))))))))</f>
        <v>Terminado (no se liquida)</v>
      </c>
      <c r="X875" s="57" t="s">
        <v>8331</v>
      </c>
      <c r="Y875" s="57" t="s">
        <v>8332</v>
      </c>
      <c r="Z875" s="57" t="s">
        <v>8333</v>
      </c>
      <c r="AA875" s="57" t="s">
        <v>6144</v>
      </c>
      <c r="AB875" s="61">
        <v>45595</v>
      </c>
      <c r="AC875" s="61">
        <v>45601</v>
      </c>
      <c r="AD875" s="61">
        <v>45657</v>
      </c>
      <c r="AE875" s="61" t="str">
        <f t="shared" si="128"/>
        <v>1 meses 27 días.</v>
      </c>
      <c r="AF875" s="61">
        <v>45718</v>
      </c>
      <c r="AG875" s="61" t="str">
        <f t="shared" si="126"/>
        <v>2 meses -1 días.</v>
      </c>
      <c r="AH875" s="61">
        <v>45718</v>
      </c>
      <c r="AI875" s="61" t="str">
        <f t="shared" si="125"/>
        <v>3 meses 26 días.</v>
      </c>
      <c r="AJ875" s="61" t="str">
        <f t="shared" si="129"/>
        <v>Término Ok</v>
      </c>
      <c r="AK875" s="57"/>
      <c r="AL875" s="57"/>
      <c r="AM875" s="56"/>
      <c r="AN875" s="61"/>
    </row>
    <row r="876" spans="1:40">
      <c r="A876" s="123">
        <v>2024</v>
      </c>
      <c r="B876" s="123" t="str">
        <f t="shared" si="130"/>
        <v>842-2024</v>
      </c>
      <c r="C876" s="56">
        <v>116372</v>
      </c>
      <c r="D876" s="56" t="s">
        <v>57</v>
      </c>
      <c r="E876" s="57" t="s">
        <v>8334</v>
      </c>
      <c r="F876" s="57" t="s">
        <v>8335</v>
      </c>
      <c r="G876" s="63" t="s">
        <v>5602</v>
      </c>
      <c r="H876" s="57" t="s">
        <v>1168</v>
      </c>
      <c r="I876" s="57" t="s">
        <v>1169</v>
      </c>
      <c r="J876" s="61"/>
      <c r="K876" s="61"/>
      <c r="L876" s="67" t="s">
        <v>8336</v>
      </c>
      <c r="M876" s="56">
        <v>1953</v>
      </c>
      <c r="N876" s="157">
        <v>16377000</v>
      </c>
      <c r="O876" s="64">
        <v>0</v>
      </c>
      <c r="P876" s="64">
        <v>0</v>
      </c>
      <c r="Q876" s="157">
        <f t="shared" si="131"/>
        <v>16377000</v>
      </c>
      <c r="R876" s="64">
        <v>5459000</v>
      </c>
      <c r="S876" s="64"/>
      <c r="T876" s="64"/>
      <c r="U876" s="56">
        <v>3</v>
      </c>
      <c r="V876" s="60" t="s">
        <v>1171</v>
      </c>
      <c r="W876" s="57" t="str">
        <f ca="1">IF(AB876="","En elaboración",IF(AC876="Sin iniciar","Suscrito",IF(AK876="Suspendido",AK876,IF(ISNUMBER(AN876),"Liquidado",IF(ISNUMBER(J876),"Cedido",IF(AN876="No aplica","Terminado (no se liquida)",IF(AJ876="Terminación anticipada",AJ876,IF(AND(AJ876="Terminación anticipada",I876&lt;&gt;"Otro",AN876=""),"Terminado en proceso de liquidación",IF(AND(TODAY()&gt;AH876,I876="Otro",AN876=""),"Terminado en proceso de liquidación",IF(AND(TODAY()&gt;AH876,I876="Orden de compra"),"Terminado (Orden de compra)",IF(TODAY()&gt;AH876,"Terminado (no se liquida)",IF(TODAY()&lt;=AH876,"En ejecución","En elaboración"))))))))))))</f>
        <v>Terminado (no se liquida)</v>
      </c>
      <c r="X876" s="57" t="s">
        <v>8337</v>
      </c>
      <c r="Y876" s="57" t="s">
        <v>2927</v>
      </c>
      <c r="Z876" s="77" t="s">
        <v>8338</v>
      </c>
      <c r="AA876" s="57" t="s">
        <v>5735</v>
      </c>
      <c r="AB876" s="61">
        <v>45594</v>
      </c>
      <c r="AC876" s="61">
        <v>45601</v>
      </c>
      <c r="AD876" s="61">
        <v>45657</v>
      </c>
      <c r="AE876" s="61" t="str">
        <f t="shared" si="128"/>
        <v>1 meses 27 días.</v>
      </c>
      <c r="AF876" s="61">
        <v>45719</v>
      </c>
      <c r="AG876" s="61" t="str">
        <f t="shared" si="126"/>
        <v>1 meses 3 días.</v>
      </c>
      <c r="AH876" s="61">
        <v>45719</v>
      </c>
      <c r="AI876" s="61" t="str">
        <f t="shared" si="125"/>
        <v>2 meses 30 días.</v>
      </c>
      <c r="AJ876" s="61" t="str">
        <f t="shared" si="129"/>
        <v>Término Ok</v>
      </c>
      <c r="AK876" s="57" t="s">
        <v>405</v>
      </c>
      <c r="AL876" s="57" t="s">
        <v>8339</v>
      </c>
      <c r="AM876" s="56">
        <v>28</v>
      </c>
      <c r="AN876" s="61"/>
    </row>
    <row r="877" spans="1:40">
      <c r="A877" s="123">
        <v>2024</v>
      </c>
      <c r="B877" s="123" t="str">
        <f t="shared" si="130"/>
        <v>843-2024</v>
      </c>
      <c r="C877" s="56">
        <v>119647</v>
      </c>
      <c r="D877" s="56" t="s">
        <v>57</v>
      </c>
      <c r="E877" s="57" t="s">
        <v>8340</v>
      </c>
      <c r="F877" s="57" t="s">
        <v>8341</v>
      </c>
      <c r="G877" s="63" t="s">
        <v>5602</v>
      </c>
      <c r="H877" s="57" t="s">
        <v>1168</v>
      </c>
      <c r="I877" s="57"/>
      <c r="J877" s="61"/>
      <c r="K877" s="61"/>
      <c r="L877" s="67" t="s">
        <v>5253</v>
      </c>
      <c r="M877" s="56">
        <v>1978</v>
      </c>
      <c r="N877" s="157">
        <v>18620000</v>
      </c>
      <c r="O877" s="64">
        <v>7448800</v>
      </c>
      <c r="P877" s="64">
        <v>0</v>
      </c>
      <c r="Q877" s="157">
        <f t="shared" si="131"/>
        <v>26068800</v>
      </c>
      <c r="R877" s="64">
        <v>7448000</v>
      </c>
      <c r="S877" s="64"/>
      <c r="T877" s="64"/>
      <c r="U877" s="56">
        <v>5</v>
      </c>
      <c r="V877" s="60" t="s">
        <v>1171</v>
      </c>
      <c r="W877" s="57" t="str">
        <f ca="1">IF(AB877="","En elaboración",IF(AC877="Sin iniciar","Suscrito",IF(AK877="Suspendido",AK877,IF(ISNUMBER(AN877),"Liquidado",IF(ISNUMBER(J877),"Cedido",IF(AN877="No aplica","Terminado (no se liquida)",IF(AJ877="Terminación anticipada",AJ877,IF(AND(AJ877="Terminación anticipada",I877&lt;&gt;"Otro",AN877=""),"Terminado en proceso de liquidación",IF(AND(TODAY()&gt;AH877,I877="Otro",AN877=""),"Terminado en proceso de liquidación",IF(AND(TODAY()&gt;AH877,I877="Orden de compra"),"Terminado (Orden de compra)",IF(TODAY()&gt;AH877,"Terminado (no se liquida)",IF(TODAY()&lt;=AH877,"En ejecución","En elaboración"))))))))))))</f>
        <v>Terminado (no se liquida)</v>
      </c>
      <c r="X877" s="57" t="s">
        <v>8342</v>
      </c>
      <c r="Y877" s="57" t="s">
        <v>8343</v>
      </c>
      <c r="Z877" s="77" t="s">
        <v>8344</v>
      </c>
      <c r="AA877" s="57" t="s">
        <v>5659</v>
      </c>
      <c r="AB877" s="61">
        <v>45594</v>
      </c>
      <c r="AC877" s="61">
        <v>45597</v>
      </c>
      <c r="AD877" s="61">
        <v>45657</v>
      </c>
      <c r="AE877" s="61" t="str">
        <f t="shared" si="128"/>
        <v xml:space="preserve">2 meses </v>
      </c>
      <c r="AF877" s="61">
        <v>45702</v>
      </c>
      <c r="AG877" s="61" t="str">
        <f t="shared" si="126"/>
        <v>1 meses 14 días.</v>
      </c>
      <c r="AH877" s="61">
        <v>45702</v>
      </c>
      <c r="AI877" s="61" t="str">
        <f t="shared" si="125"/>
        <v>3 meses 14 días.</v>
      </c>
      <c r="AJ877" s="61" t="str">
        <f t="shared" si="129"/>
        <v>Término Ok</v>
      </c>
      <c r="AK877" s="57"/>
      <c r="AL877" s="120"/>
      <c r="AM877" s="56"/>
      <c r="AN877" s="61"/>
    </row>
    <row r="878" spans="1:40">
      <c r="A878" s="123">
        <v>2024</v>
      </c>
      <c r="B878" s="123" t="str">
        <f t="shared" si="130"/>
        <v>844-2024</v>
      </c>
      <c r="C878" s="56">
        <v>115008</v>
      </c>
      <c r="D878" s="56" t="s">
        <v>57</v>
      </c>
      <c r="E878" s="57" t="s">
        <v>8345</v>
      </c>
      <c r="F878" s="57" t="s">
        <v>8346</v>
      </c>
      <c r="G878" s="63" t="s">
        <v>5602</v>
      </c>
      <c r="H878" s="57" t="s">
        <v>1168</v>
      </c>
      <c r="I878" s="57"/>
      <c r="J878" s="61"/>
      <c r="K878" s="61"/>
      <c r="L878" s="67" t="s">
        <v>5191</v>
      </c>
      <c r="M878" s="56">
        <v>1967</v>
      </c>
      <c r="N878" s="157">
        <v>34164000</v>
      </c>
      <c r="O878" s="64">
        <v>3131700</v>
      </c>
      <c r="P878" s="64">
        <v>0</v>
      </c>
      <c r="Q878" s="157">
        <f t="shared" si="131"/>
        <v>37295700</v>
      </c>
      <c r="R878" s="64">
        <v>8541000</v>
      </c>
      <c r="S878" s="64"/>
      <c r="T878" s="64"/>
      <c r="U878" s="56">
        <v>1</v>
      </c>
      <c r="V878" s="60" t="s">
        <v>1171</v>
      </c>
      <c r="W878" s="57" t="str">
        <f ca="1">IF(AB878="","En elaboración",IF(AC878="Sin iniciar","Suscrito",IF(AK878="Suspendido",AK878,IF(ISNUMBER(AN878),"Liquidado",IF(ISNUMBER(J878),"Cedido",IF(AN878="No aplica","Terminado (no se liquida)",IF(AJ878="Terminación anticipada",AJ878,IF(AND(AJ878="Terminación anticipada",I878&lt;&gt;"Otro",AN878=""),"Terminado en proceso de liquidación",IF(AND(TODAY()&gt;AH878,I878="Otro",AN878=""),"Terminado en proceso de liquidación",IF(AND(TODAY()&gt;AH878,I878="Orden de compra"),"Terminado (Orden de compra)",IF(TODAY()&gt;AH878,"Terminado (no se liquida)",IF(TODAY()&lt;=AH878,"En ejecución","En elaboración"))))))))))))</f>
        <v>Terminado (no se liquida)</v>
      </c>
      <c r="X878" s="57" t="s">
        <v>8347</v>
      </c>
      <c r="Y878" s="57" t="s">
        <v>8348</v>
      </c>
      <c r="Z878" s="77" t="s">
        <v>8349</v>
      </c>
      <c r="AA878" s="57" t="s">
        <v>5753</v>
      </c>
      <c r="AB878" s="61">
        <v>45597</v>
      </c>
      <c r="AC878" s="61">
        <v>45601</v>
      </c>
      <c r="AD878" s="61">
        <v>45657</v>
      </c>
      <c r="AE878" s="61" t="str">
        <f t="shared" si="128"/>
        <v>1 meses 27 días.</v>
      </c>
      <c r="AF878" s="61">
        <v>45731</v>
      </c>
      <c r="AG878" s="61" t="str">
        <f t="shared" si="126"/>
        <v>2 meses 12 días.</v>
      </c>
      <c r="AH878" s="61">
        <v>45731</v>
      </c>
      <c r="AI878" s="61" t="str">
        <f t="shared" si="125"/>
        <v>4 meses 11 días.</v>
      </c>
      <c r="AJ878" s="61" t="str">
        <f t="shared" si="129"/>
        <v>Término Ok</v>
      </c>
      <c r="AK878" s="57"/>
      <c r="AL878" s="57"/>
      <c r="AM878" s="56"/>
      <c r="AN878" s="61"/>
    </row>
    <row r="879" spans="1:40">
      <c r="A879" s="123">
        <v>2024</v>
      </c>
      <c r="B879" s="123" t="str">
        <f t="shared" si="130"/>
        <v>846-2024</v>
      </c>
      <c r="C879" s="56">
        <v>116370</v>
      </c>
      <c r="D879" s="56" t="s">
        <v>57</v>
      </c>
      <c r="E879" s="57" t="s">
        <v>8350</v>
      </c>
      <c r="F879" s="57" t="s">
        <v>8351</v>
      </c>
      <c r="G879" s="63" t="s">
        <v>5602</v>
      </c>
      <c r="H879" s="57" t="s">
        <v>1168</v>
      </c>
      <c r="I879" s="57" t="s">
        <v>1169</v>
      </c>
      <c r="J879" s="61"/>
      <c r="K879" s="61"/>
      <c r="L879" s="67" t="s">
        <v>5204</v>
      </c>
      <c r="M879" s="56">
        <v>1953</v>
      </c>
      <c r="N879" s="157">
        <v>16377000</v>
      </c>
      <c r="O879" s="64">
        <v>4549166</v>
      </c>
      <c r="P879" s="64">
        <v>0</v>
      </c>
      <c r="Q879" s="157">
        <f t="shared" si="131"/>
        <v>20926166</v>
      </c>
      <c r="R879" s="64">
        <v>5459000</v>
      </c>
      <c r="S879" s="64"/>
      <c r="T879" s="64"/>
      <c r="U879" s="56">
        <v>3</v>
      </c>
      <c r="V879" s="60" t="s">
        <v>1171</v>
      </c>
      <c r="W879" s="57" t="str">
        <f ca="1">IF(AB879="","En elaboración",IF(AC879="Sin iniciar","Suscrito",IF(AK879="Suspendido",AK879,IF(ISNUMBER(AN879),"Liquidado",IF(ISNUMBER(J879),"Cedido",IF(AN879="No aplica","Terminado (no se liquida)",IF(AJ879="Terminación anticipada",AJ879,IF(AND(AJ879="Terminación anticipada",I879&lt;&gt;"Otro",AN879=""),"Terminado en proceso de liquidación",IF(AND(TODAY()&gt;AH879,I879="Otro",AN879=""),"Terminado en proceso de liquidación",IF(AND(TODAY()&gt;AH879,I879="Orden de compra"),"Terminado (Orden de compra)",IF(TODAY()&gt;AH879,"Terminado (no se liquida)",IF(TODAY()&lt;=AH879,"En ejecución","En elaboración"))))))))))))</f>
        <v>Terminado (no se liquida)</v>
      </c>
      <c r="X879" s="57" t="s">
        <v>8352</v>
      </c>
      <c r="Y879" s="57" t="s">
        <v>8353</v>
      </c>
      <c r="Z879" s="57" t="s">
        <v>8354</v>
      </c>
      <c r="AA879" s="57" t="s">
        <v>5735</v>
      </c>
      <c r="AB879" s="61">
        <v>45602</v>
      </c>
      <c r="AC879" s="61">
        <v>45608</v>
      </c>
      <c r="AD879" s="61">
        <v>45657</v>
      </c>
      <c r="AE879" s="61" t="str">
        <f t="shared" si="128"/>
        <v>1 meses 20 días.</v>
      </c>
      <c r="AF879" s="61">
        <v>45721</v>
      </c>
      <c r="AG879" s="61" t="str">
        <f t="shared" si="126"/>
        <v>2 meses 2 días.</v>
      </c>
      <c r="AH879" s="61">
        <v>45721</v>
      </c>
      <c r="AI879" s="61" t="str">
        <f t="shared" si="125"/>
        <v>3 meses 22 días.</v>
      </c>
      <c r="AJ879" s="61" t="str">
        <f t="shared" si="129"/>
        <v>Término Ok</v>
      </c>
      <c r="AK879" s="57"/>
      <c r="AL879" s="57"/>
      <c r="AM879" s="56"/>
      <c r="AN879" s="61"/>
    </row>
    <row r="880" spans="1:40">
      <c r="A880" s="123">
        <v>2024</v>
      </c>
      <c r="B880" s="123" t="str">
        <f t="shared" si="130"/>
        <v>848-2024</v>
      </c>
      <c r="C880" s="56">
        <v>114921</v>
      </c>
      <c r="D880" s="56" t="s">
        <v>57</v>
      </c>
      <c r="E880" s="57" t="s">
        <v>8355</v>
      </c>
      <c r="F880" s="57" t="s">
        <v>8356</v>
      </c>
      <c r="G880" s="63" t="s">
        <v>5602</v>
      </c>
      <c r="H880" s="57" t="s">
        <v>1168</v>
      </c>
      <c r="I880" s="57" t="s">
        <v>1169</v>
      </c>
      <c r="J880" s="61"/>
      <c r="K880" s="61"/>
      <c r="L880" s="67" t="s">
        <v>8357</v>
      </c>
      <c r="M880" s="56">
        <v>1979</v>
      </c>
      <c r="N880" s="157">
        <v>14133333</v>
      </c>
      <c r="O880" s="64">
        <v>6400026</v>
      </c>
      <c r="P880" s="64">
        <v>0</v>
      </c>
      <c r="Q880" s="157">
        <f t="shared" si="131"/>
        <v>20533359</v>
      </c>
      <c r="R880" s="64">
        <v>5459000</v>
      </c>
      <c r="S880" s="64"/>
      <c r="T880" s="64"/>
      <c r="U880" s="56">
        <v>1</v>
      </c>
      <c r="V880" s="60" t="s">
        <v>1171</v>
      </c>
      <c r="W880" s="57" t="str">
        <f ca="1">IF(AB880="","En elaboración",IF(AC880="Sin iniciar","Suscrito",IF(AK880="Suspendido",AK880,IF(ISNUMBER(AN880),"Liquidado",IF(ISNUMBER(J880),"Cedido",IF(AN880="No aplica","Terminado (no se liquida)",IF(AJ880="Terminación anticipada",AJ880,IF(AND(AJ880="Terminación anticipada",I880&lt;&gt;"Otro",AN880=""),"Terminado en proceso de liquidación",IF(AND(TODAY()&gt;AH880,I880="Otro",AN880=""),"Terminado en proceso de liquidación",IF(AND(TODAY()&gt;AH880,I880="Orden de compra"),"Terminado (Orden de compra)",IF(TODAY()&gt;AH880,"Terminado (no se liquida)",IF(TODAY()&lt;=AH880,"En ejecución","En elaboración"))))))))))))</f>
        <v>Terminado (no se liquida)</v>
      </c>
      <c r="X880" s="57" t="s">
        <v>8358</v>
      </c>
      <c r="Y880" s="57" t="s">
        <v>8359</v>
      </c>
      <c r="Z880" s="57" t="s">
        <v>8360</v>
      </c>
      <c r="AA880" s="57" t="s">
        <v>5666</v>
      </c>
      <c r="AB880" s="61">
        <v>45604</v>
      </c>
      <c r="AC880" s="61">
        <v>45610</v>
      </c>
      <c r="AD880" s="61">
        <v>45657</v>
      </c>
      <c r="AE880" s="61" t="str">
        <f t="shared" si="128"/>
        <v>1 meses 18 días.</v>
      </c>
      <c r="AF880" s="61">
        <v>45687</v>
      </c>
      <c r="AG880" s="61" t="str">
        <f t="shared" si="126"/>
        <v>30 días.</v>
      </c>
      <c r="AH880" s="61">
        <v>45687</v>
      </c>
      <c r="AI880" s="61" t="str">
        <f t="shared" si="125"/>
        <v>2 meses 17 días.</v>
      </c>
      <c r="AJ880" s="61" t="str">
        <f t="shared" si="129"/>
        <v>Término Ok</v>
      </c>
      <c r="AK880" s="57"/>
      <c r="AL880" s="57"/>
      <c r="AM880" s="56"/>
      <c r="AN880" s="61"/>
    </row>
    <row r="881" spans="1:40">
      <c r="A881" s="123">
        <v>2024</v>
      </c>
      <c r="B881" s="123" t="str">
        <f t="shared" si="130"/>
        <v>850-2024</v>
      </c>
      <c r="C881" s="56">
        <v>115110</v>
      </c>
      <c r="D881" s="56" t="s">
        <v>57</v>
      </c>
      <c r="E881" s="57" t="s">
        <v>8361</v>
      </c>
      <c r="F881" s="57" t="s">
        <v>8362</v>
      </c>
      <c r="G881" s="63" t="s">
        <v>5602</v>
      </c>
      <c r="H881" s="57" t="s">
        <v>1168</v>
      </c>
      <c r="I881" s="57" t="s">
        <v>1211</v>
      </c>
      <c r="J881" s="61"/>
      <c r="K881" s="61"/>
      <c r="L881" s="67" t="s">
        <v>8363</v>
      </c>
      <c r="M881" s="56">
        <v>1953</v>
      </c>
      <c r="N881" s="157">
        <v>7716267</v>
      </c>
      <c r="O881" s="64">
        <v>3492800</v>
      </c>
      <c r="P881" s="64">
        <v>0</v>
      </c>
      <c r="Q881" s="157">
        <f t="shared" si="131"/>
        <v>11209067</v>
      </c>
      <c r="R881" s="64">
        <v>4366000</v>
      </c>
      <c r="S881" s="64"/>
      <c r="T881" s="64"/>
      <c r="U881" s="56">
        <v>1</v>
      </c>
      <c r="V881" s="60" t="s">
        <v>1171</v>
      </c>
      <c r="W881" s="57" t="str">
        <f ca="1">IF(AB881="","En elaboración",IF(AC881="Sin iniciar","Suscrito",IF(AK881="Suspendido",AK881,IF(ISNUMBER(AN881),"Liquidado",IF(ISNUMBER(J881),"Cedido",IF(AN881="No aplica","Terminado (no se liquida)",IF(AJ881="Terminación anticipada",AJ881,IF(AND(AJ881="Terminación anticipada",I881&lt;&gt;"Otro",AN881=""),"Terminado en proceso de liquidación",IF(AND(TODAY()&gt;AH881,I881="Otro",AN881=""),"Terminado en proceso de liquidación",IF(AND(TODAY()&gt;AH881,I881="Orden de compra"),"Terminado (Orden de compra)",IF(TODAY()&gt;AH881,"Terminado (no se liquida)",IF(TODAY()&lt;=AH881,"En ejecución","En elaboración"))))))))))))</f>
        <v>Terminado (no se liquida)</v>
      </c>
      <c r="X881" s="57" t="s">
        <v>8364</v>
      </c>
      <c r="Y881" s="57" t="s">
        <v>8365</v>
      </c>
      <c r="Z881" s="57" t="s">
        <v>8366</v>
      </c>
      <c r="AA881" s="57" t="s">
        <v>5735</v>
      </c>
      <c r="AB881" s="61">
        <v>45608</v>
      </c>
      <c r="AC881" s="61">
        <v>45609</v>
      </c>
      <c r="AD881" s="61">
        <v>45657</v>
      </c>
      <c r="AE881" s="61" t="str">
        <f t="shared" si="128"/>
        <v>1 meses 19 días.</v>
      </c>
      <c r="AF881" s="61">
        <v>45686</v>
      </c>
      <c r="AG881" s="61" t="str">
        <f t="shared" si="126"/>
        <v>29 días.</v>
      </c>
      <c r="AH881" s="61">
        <v>45686</v>
      </c>
      <c r="AI881" s="61" t="str">
        <f t="shared" si="125"/>
        <v>2 meses 17 días.</v>
      </c>
      <c r="AJ881" s="61" t="str">
        <f t="shared" si="129"/>
        <v>Término Ok</v>
      </c>
      <c r="AK881" s="57"/>
      <c r="AL881" s="57"/>
      <c r="AM881" s="56"/>
      <c r="AN881" s="61"/>
    </row>
    <row r="882" spans="1:40">
      <c r="A882" s="123">
        <v>2024</v>
      </c>
      <c r="B882" s="123" t="str">
        <f t="shared" si="130"/>
        <v>851-2024</v>
      </c>
      <c r="C882" s="56">
        <v>116692</v>
      </c>
      <c r="D882" s="56" t="s">
        <v>57</v>
      </c>
      <c r="E882" s="57" t="s">
        <v>8367</v>
      </c>
      <c r="F882" s="57" t="s">
        <v>8368</v>
      </c>
      <c r="G882" s="63" t="s">
        <v>5602</v>
      </c>
      <c r="H882" s="57" t="s">
        <v>1168</v>
      </c>
      <c r="I882" s="57" t="s">
        <v>1169</v>
      </c>
      <c r="J882" s="61"/>
      <c r="K882" s="61"/>
      <c r="L882" s="67" t="s">
        <v>8369</v>
      </c>
      <c r="M882" s="56">
        <v>1978</v>
      </c>
      <c r="N882" s="157">
        <v>9644233</v>
      </c>
      <c r="O882" s="64">
        <v>4549167</v>
      </c>
      <c r="P882" s="64">
        <v>0</v>
      </c>
      <c r="Q882" s="157">
        <f t="shared" si="131"/>
        <v>14193400</v>
      </c>
      <c r="R882" s="64">
        <v>5459000</v>
      </c>
      <c r="S882" s="64"/>
      <c r="T882" s="64"/>
      <c r="U882" s="56">
        <v>1</v>
      </c>
      <c r="V882" s="60" t="s">
        <v>1171</v>
      </c>
      <c r="W882" s="57" t="str">
        <f ca="1">IF(AB882="","En elaboración",IF(AC882="Sin iniciar","Suscrito",IF(AK882="Suspendido",AK882,IF(ISNUMBER(AN882),"Liquidado",IF(ISNUMBER(J882),"Cedido",IF(AN882="No aplica","Terminado (no se liquida)",IF(AJ882="Terminación anticipada",AJ882,IF(AND(AJ882="Terminación anticipada",I882&lt;&gt;"Otro",AN882=""),"Terminado en proceso de liquidación",IF(AND(TODAY()&gt;AH882,I882="Otro",AN882=""),"Terminado en proceso de liquidación",IF(AND(TODAY()&gt;AH882,I882="Orden de compra"),"Terminado (Orden de compra)",IF(TODAY()&gt;AH882,"Terminado (no se liquida)",IF(TODAY()&lt;=AH882,"En ejecución","En elaboración"))))))))))))</f>
        <v>Terminado (no se liquida)</v>
      </c>
      <c r="X882" s="57" t="s">
        <v>8370</v>
      </c>
      <c r="Y882" s="57" t="s">
        <v>8371</v>
      </c>
      <c r="Z882" s="57" t="s">
        <v>8372</v>
      </c>
      <c r="AA882" s="57" t="s">
        <v>8373</v>
      </c>
      <c r="AB882" s="61">
        <v>45604</v>
      </c>
      <c r="AC882" s="61">
        <v>45608</v>
      </c>
      <c r="AD882" s="61">
        <v>45657</v>
      </c>
      <c r="AE882" s="61" t="str">
        <f t="shared" si="128"/>
        <v>1 meses 20 días.</v>
      </c>
      <c r="AF882" s="61">
        <v>45686</v>
      </c>
      <c r="AG882" s="61" t="str">
        <f t="shared" si="126"/>
        <v>29 días.</v>
      </c>
      <c r="AH882" s="61">
        <v>45686</v>
      </c>
      <c r="AI882" s="61" t="str">
        <f t="shared" si="125"/>
        <v>2 meses 18 días.</v>
      </c>
      <c r="AJ882" s="61" t="str">
        <f t="shared" si="129"/>
        <v>Término Ok</v>
      </c>
      <c r="AK882" s="57"/>
      <c r="AL882" s="57"/>
      <c r="AM882" s="56"/>
      <c r="AN882" s="61"/>
    </row>
    <row r="883" spans="1:40">
      <c r="A883" s="123">
        <v>2024</v>
      </c>
      <c r="B883" s="123" t="str">
        <f t="shared" si="130"/>
        <v>852-2024</v>
      </c>
      <c r="C883" s="56">
        <v>116479</v>
      </c>
      <c r="D883" s="56" t="s">
        <v>57</v>
      </c>
      <c r="E883" s="57" t="s">
        <v>8374</v>
      </c>
      <c r="F883" s="57" t="s">
        <v>8375</v>
      </c>
      <c r="G883" s="63" t="s">
        <v>5602</v>
      </c>
      <c r="H883" s="57" t="s">
        <v>1168</v>
      </c>
      <c r="I883" s="57" t="s">
        <v>1169</v>
      </c>
      <c r="J883" s="61"/>
      <c r="K883" s="61"/>
      <c r="L883" s="67" t="s">
        <v>8376</v>
      </c>
      <c r="M883" s="56">
        <v>1979</v>
      </c>
      <c r="N883" s="157">
        <v>9644233</v>
      </c>
      <c r="O883" s="64">
        <v>4367199</v>
      </c>
      <c r="P883" s="64">
        <v>0</v>
      </c>
      <c r="Q883" s="157">
        <f t="shared" si="131"/>
        <v>14011432</v>
      </c>
      <c r="R883" s="64">
        <v>5459000</v>
      </c>
      <c r="S883" s="64"/>
      <c r="T883" s="64"/>
      <c r="U883" s="56">
        <v>1</v>
      </c>
      <c r="V883" s="60" t="s">
        <v>1171</v>
      </c>
      <c r="W883" s="57" t="str">
        <f ca="1">IF(AB883="","En elaboración",IF(AC883="Sin iniciar","Suscrito",IF(AK883="Suspendido",AK883,IF(ISNUMBER(AN883),"Liquidado",IF(ISNUMBER(J883),"Cedido",IF(AN883="No aplica","Terminado (no se liquida)",IF(AJ883="Terminación anticipada",AJ883,IF(AND(AJ883="Terminación anticipada",I883&lt;&gt;"Otro",AN883=""),"Terminado en proceso de liquidación",IF(AND(TODAY()&gt;AH883,I883="Otro",AN883=""),"Terminado en proceso de liquidación",IF(AND(TODAY()&gt;AH883,I883="Orden de compra"),"Terminado (Orden de compra)",IF(TODAY()&gt;AH883,"Terminado (no se liquida)",IF(TODAY()&lt;=AH883,"En ejecución","En elaboración"))))))))))))</f>
        <v>Terminado (no se liquida)</v>
      </c>
      <c r="X883" s="57" t="s">
        <v>8377</v>
      </c>
      <c r="Y883" s="57" t="s">
        <v>8378</v>
      </c>
      <c r="Z883" s="57" t="s">
        <v>8379</v>
      </c>
      <c r="AA883" s="57" t="s">
        <v>5666</v>
      </c>
      <c r="AB883" s="61">
        <v>45603</v>
      </c>
      <c r="AC883" s="61">
        <v>45609</v>
      </c>
      <c r="AD883" s="61">
        <v>45657</v>
      </c>
      <c r="AE883" s="61" t="str">
        <f t="shared" si="128"/>
        <v>1 meses 19 días.</v>
      </c>
      <c r="AF883" s="61">
        <v>45686</v>
      </c>
      <c r="AG883" s="61" t="str">
        <f t="shared" si="126"/>
        <v>29 días.</v>
      </c>
      <c r="AH883" s="61">
        <v>45686</v>
      </c>
      <c r="AI883" s="61" t="str">
        <f t="shared" si="125"/>
        <v>2 meses 17 días.</v>
      </c>
      <c r="AJ883" s="61" t="str">
        <f t="shared" si="129"/>
        <v>Término Ok</v>
      </c>
      <c r="AK883" s="57"/>
      <c r="AL883" s="57"/>
      <c r="AM883" s="56"/>
      <c r="AN883" s="61"/>
    </row>
    <row r="884" spans="1:40">
      <c r="A884" s="123">
        <v>2024</v>
      </c>
      <c r="B884" s="123" t="str">
        <f t="shared" si="130"/>
        <v>853-2024</v>
      </c>
      <c r="C884" s="56">
        <v>116396</v>
      </c>
      <c r="D884" s="56" t="s">
        <v>57</v>
      </c>
      <c r="E884" s="57" t="s">
        <v>8380</v>
      </c>
      <c r="F884" s="57" t="s">
        <v>8381</v>
      </c>
      <c r="G884" s="63" t="s">
        <v>5602</v>
      </c>
      <c r="H884" s="57" t="s">
        <v>1168</v>
      </c>
      <c r="I884" s="57" t="s">
        <v>1169</v>
      </c>
      <c r="J884" s="61"/>
      <c r="K884" s="61"/>
      <c r="L884" s="67" t="s">
        <v>8382</v>
      </c>
      <c r="M884" s="56">
        <v>1978</v>
      </c>
      <c r="N884" s="157">
        <v>13654667</v>
      </c>
      <c r="O884" s="64">
        <v>0</v>
      </c>
      <c r="P884" s="64">
        <v>0</v>
      </c>
      <c r="Q884" s="157">
        <f t="shared" si="131"/>
        <v>13654667</v>
      </c>
      <c r="R884" s="64">
        <v>7448000</v>
      </c>
      <c r="S884" s="64"/>
      <c r="T884" s="64"/>
      <c r="U884" s="56">
        <v>1</v>
      </c>
      <c r="V884" s="60" t="s">
        <v>1171</v>
      </c>
      <c r="W884" s="57" t="str">
        <f ca="1">IF(AB884="","En elaboración",IF(AC884="Sin iniciar","Suscrito",IF(AK884="Suspendido",AK884,IF(ISNUMBER(AN884),"Liquidado",IF(ISNUMBER(J884),"Cedido",IF(AN884="No aplica","Terminado (no se liquida)",IF(AJ884="Terminación anticipada",AJ884,IF(AND(AJ884="Terminación anticipada",I884&lt;&gt;"Otro",AN884=""),"Terminado en proceso de liquidación",IF(AND(TODAY()&gt;AH884,I884="Otro",AN884=""),"Terminado en proceso de liquidación",IF(AND(TODAY()&gt;AH884,I884="Orden de compra"),"Terminado (Orden de compra)",IF(TODAY()&gt;AH884,"Terminado (no se liquida)",IF(TODAY()&lt;=AH884,"En ejecución","En elaboración"))))))))))))</f>
        <v>Terminado (no se liquida)</v>
      </c>
      <c r="X884" s="57"/>
      <c r="Y884" s="57" t="s">
        <v>8383</v>
      </c>
      <c r="Z884" s="57" t="s">
        <v>8384</v>
      </c>
      <c r="AA884" s="57" t="s">
        <v>161</v>
      </c>
      <c r="AB884" s="61">
        <v>45604</v>
      </c>
      <c r="AC884" s="61">
        <v>45609</v>
      </c>
      <c r="AD884" s="61">
        <v>45657</v>
      </c>
      <c r="AE884" s="61" t="str">
        <f t="shared" si="128"/>
        <v>1 meses 19 días.</v>
      </c>
      <c r="AF884" s="61">
        <v>45657</v>
      </c>
      <c r="AG884" s="61" t="str">
        <f t="shared" si="126"/>
        <v/>
      </c>
      <c r="AH884" s="61">
        <v>45657</v>
      </c>
      <c r="AI884" s="61" t="str">
        <f t="shared" si="125"/>
        <v>1 meses 19 días.</v>
      </c>
      <c r="AJ884" s="61" t="str">
        <f t="shared" si="129"/>
        <v>Término Ok</v>
      </c>
      <c r="AK884" s="57"/>
      <c r="AL884" s="57"/>
      <c r="AM884" s="56"/>
      <c r="AN884" s="61"/>
    </row>
    <row r="885" spans="1:40">
      <c r="A885" s="123">
        <v>2024</v>
      </c>
      <c r="B885" s="123" t="str">
        <f t="shared" si="130"/>
        <v>854-2024</v>
      </c>
      <c r="C885" s="56">
        <v>119421</v>
      </c>
      <c r="D885" s="56" t="s">
        <v>57</v>
      </c>
      <c r="E885" s="57" t="s">
        <v>8385</v>
      </c>
      <c r="F885" s="57" t="s">
        <v>8386</v>
      </c>
      <c r="G885" s="63" t="s">
        <v>5602</v>
      </c>
      <c r="H885" s="57" t="s">
        <v>1168</v>
      </c>
      <c r="I885" s="57" t="s">
        <v>1169</v>
      </c>
      <c r="J885" s="61"/>
      <c r="K885" s="61"/>
      <c r="L885" s="67" t="s">
        <v>8387</v>
      </c>
      <c r="M885" s="56">
        <v>1978</v>
      </c>
      <c r="N885" s="157">
        <v>10918000</v>
      </c>
      <c r="O885" s="64">
        <v>5459000</v>
      </c>
      <c r="P885" s="64">
        <v>0</v>
      </c>
      <c r="Q885" s="157">
        <f t="shared" si="131"/>
        <v>16377000</v>
      </c>
      <c r="R885" s="64">
        <v>5459000</v>
      </c>
      <c r="S885" s="64"/>
      <c r="T885" s="64"/>
      <c r="U885" s="56">
        <v>1</v>
      </c>
      <c r="V885" s="60" t="s">
        <v>1171</v>
      </c>
      <c r="W885" s="57" t="str">
        <f ca="1">IF(AB885="","En elaboración",IF(AC885="Sin iniciar","Suscrito",IF(AK885="Suspendido",AK885,IF(ISNUMBER(AN885),"Liquidado",IF(ISNUMBER(J885),"Cedido",IF(AN885="No aplica","Terminado (no se liquida)",IF(AJ885="Terminación anticipada",AJ885,IF(AND(AJ885="Terminación anticipada",I885&lt;&gt;"Otro",AN885=""),"Terminado en proceso de liquidación",IF(AND(TODAY()&gt;AH885,I885="Otro",AN885=""),"Terminado en proceso de liquidación",IF(AND(TODAY()&gt;AH885,I885="Orden de compra"),"Terminado (Orden de compra)",IF(TODAY()&gt;AH885,"Terminado (no se liquida)",IF(TODAY()&lt;=AH885,"En ejecución","En elaboración"))))))))))))</f>
        <v>Terminado (no se liquida)</v>
      </c>
      <c r="X885" s="57" t="s">
        <v>8388</v>
      </c>
      <c r="Y885" s="57" t="s">
        <v>8166</v>
      </c>
      <c r="Z885" s="77" t="s">
        <v>8389</v>
      </c>
      <c r="AA885" s="57" t="s">
        <v>6201</v>
      </c>
      <c r="AB885" s="61">
        <v>45595</v>
      </c>
      <c r="AC885" s="61">
        <v>45598</v>
      </c>
      <c r="AD885" s="61">
        <v>45657</v>
      </c>
      <c r="AE885" s="61" t="str">
        <f t="shared" si="128"/>
        <v>1 meses 30 días.</v>
      </c>
      <c r="AF885" s="61">
        <v>45689</v>
      </c>
      <c r="AG885" s="61" t="str">
        <f t="shared" si="126"/>
        <v>1 meses 1 días.</v>
      </c>
      <c r="AH885" s="61">
        <v>45689</v>
      </c>
      <c r="AI885" s="61" t="str">
        <f t="shared" si="125"/>
        <v xml:space="preserve">3 meses </v>
      </c>
      <c r="AJ885" s="61" t="str">
        <f t="shared" si="129"/>
        <v>Término Ok</v>
      </c>
      <c r="AK885" s="57"/>
      <c r="AL885" s="57"/>
      <c r="AM885" s="56"/>
      <c r="AN885" s="61"/>
    </row>
    <row r="886" spans="1:40">
      <c r="A886" s="123">
        <v>2024</v>
      </c>
      <c r="B886" s="123" t="str">
        <f t="shared" si="130"/>
        <v>855-2024</v>
      </c>
      <c r="C886" s="56">
        <v>116212</v>
      </c>
      <c r="D886" s="56" t="s">
        <v>57</v>
      </c>
      <c r="E886" s="57" t="s">
        <v>8390</v>
      </c>
      <c r="F886" s="57" t="s">
        <v>8391</v>
      </c>
      <c r="G886" s="63" t="s">
        <v>5602</v>
      </c>
      <c r="H886" s="57" t="s">
        <v>1168</v>
      </c>
      <c r="I886" s="57" t="s">
        <v>1211</v>
      </c>
      <c r="J886" s="61"/>
      <c r="K886" s="61"/>
      <c r="L886" s="67" t="s">
        <v>8392</v>
      </c>
      <c r="M886" s="56">
        <v>1978</v>
      </c>
      <c r="N886" s="157">
        <v>8649000</v>
      </c>
      <c r="O886" s="64">
        <v>2883000</v>
      </c>
      <c r="P886" s="64">
        <v>0</v>
      </c>
      <c r="Q886" s="157">
        <f t="shared" si="131"/>
        <v>11532000</v>
      </c>
      <c r="R886" s="64">
        <v>2883000</v>
      </c>
      <c r="S886" s="64"/>
      <c r="T886" s="64"/>
      <c r="U886" s="56">
        <v>1</v>
      </c>
      <c r="V886" s="60" t="s">
        <v>1171</v>
      </c>
      <c r="W886" s="57" t="str">
        <f ca="1">IF(AB886="","En elaboración",IF(AC886="Sin iniciar","Suscrito",IF(AK886="Suspendido",AK886,IF(ISNUMBER(AN886),"Liquidado",IF(ISNUMBER(J886),"Cedido",IF(AN886="No aplica","Terminado (no se liquida)",IF(AJ886="Terminación anticipada",AJ886,IF(AND(AJ886="Terminación anticipada",I886&lt;&gt;"Otro",AN886=""),"Terminado en proceso de liquidación",IF(AND(TODAY()&gt;AH886,I886="Otro",AN886=""),"Terminado en proceso de liquidación",IF(AND(TODAY()&gt;AH886,I886="Orden de compra"),"Terminado (Orden de compra)",IF(TODAY()&gt;AH886,"Terminado (no se liquida)",IF(TODAY()&lt;=AH886,"En ejecución","En elaboración"))))))))))))</f>
        <v>Terminado (no se liquida)</v>
      </c>
      <c r="X886" s="57" t="s">
        <v>8393</v>
      </c>
      <c r="Y886" s="57" t="s">
        <v>5263</v>
      </c>
      <c r="Z886" s="77" t="s">
        <v>8394</v>
      </c>
      <c r="AA886" s="57" t="s">
        <v>6201</v>
      </c>
      <c r="AB886" s="61">
        <v>45594</v>
      </c>
      <c r="AC886" s="61">
        <v>45597</v>
      </c>
      <c r="AD886" s="61">
        <v>45657</v>
      </c>
      <c r="AE886" s="61" t="str">
        <f t="shared" si="128"/>
        <v xml:space="preserve">2 meses </v>
      </c>
      <c r="AF886" s="61">
        <v>45716</v>
      </c>
      <c r="AG886" s="61" t="str">
        <f t="shared" si="126"/>
        <v>1 meses 28 días.</v>
      </c>
      <c r="AH886" s="61">
        <v>45716</v>
      </c>
      <c r="AI886" s="61" t="str">
        <f t="shared" si="125"/>
        <v xml:space="preserve">4 meses </v>
      </c>
      <c r="AJ886" s="61" t="str">
        <f t="shared" si="129"/>
        <v>Término Ok</v>
      </c>
      <c r="AK886" s="57"/>
      <c r="AL886" s="57"/>
      <c r="AM886" s="56"/>
      <c r="AN886" s="61"/>
    </row>
    <row r="887" spans="1:40">
      <c r="A887" s="123">
        <v>2024</v>
      </c>
      <c r="B887" s="123" t="str">
        <f t="shared" si="130"/>
        <v>856-2024</v>
      </c>
      <c r="C887" s="56">
        <v>119703</v>
      </c>
      <c r="D887" s="56" t="s">
        <v>57</v>
      </c>
      <c r="E887" s="57" t="s">
        <v>8395</v>
      </c>
      <c r="F887" s="57" t="s">
        <v>8396</v>
      </c>
      <c r="G887" s="63" t="s">
        <v>5602</v>
      </c>
      <c r="H887" s="57" t="s">
        <v>1168</v>
      </c>
      <c r="I887" s="57" t="s">
        <v>1169</v>
      </c>
      <c r="J887" s="61"/>
      <c r="K887" s="61"/>
      <c r="L887" s="67" t="s">
        <v>8397</v>
      </c>
      <c r="M887" s="56">
        <v>1978</v>
      </c>
      <c r="N887" s="157">
        <v>13647500</v>
      </c>
      <c r="O887" s="64">
        <v>5459000</v>
      </c>
      <c r="P887" s="64">
        <v>0</v>
      </c>
      <c r="Q887" s="157">
        <f t="shared" si="131"/>
        <v>19106500</v>
      </c>
      <c r="R887" s="64">
        <v>5459000</v>
      </c>
      <c r="S887" s="64"/>
      <c r="T887" s="64"/>
      <c r="U887" s="56">
        <v>4</v>
      </c>
      <c r="V887" s="60" t="s">
        <v>1171</v>
      </c>
      <c r="W887" s="57" t="str">
        <f ca="1">IF(AB887="","En elaboración",IF(AC887="Sin iniciar","Suscrito",IF(AK887="Suspendido",AK887,IF(ISNUMBER(AN887),"Liquidado",IF(ISNUMBER(J887),"Cedido",IF(AN887="No aplica","Terminado (no se liquida)",IF(AJ887="Terminación anticipada",AJ887,IF(AND(AJ887="Terminación anticipada",I887&lt;&gt;"Otro",AN887=""),"Terminado en proceso de liquidación",IF(AND(TODAY()&gt;AH887,I887="Otro",AN887=""),"Terminado en proceso de liquidación",IF(AND(TODAY()&gt;AH887,I887="Orden de compra"),"Terminado (Orden de compra)",IF(TODAY()&gt;AH887,"Terminado (no se liquida)",IF(TODAY()&lt;=AH887,"En ejecución","En elaboración"))))))))))))</f>
        <v>Terminado (no se liquida)</v>
      </c>
      <c r="X887" s="57" t="s">
        <v>8398</v>
      </c>
      <c r="Y887" s="57" t="s">
        <v>7641</v>
      </c>
      <c r="Z887" s="77" t="s">
        <v>8399</v>
      </c>
      <c r="AA887" s="57" t="s">
        <v>5684</v>
      </c>
      <c r="AB887" s="61">
        <v>45594</v>
      </c>
      <c r="AC887" s="61">
        <v>45596</v>
      </c>
      <c r="AD887" s="61">
        <v>45657</v>
      </c>
      <c r="AE887" s="61" t="str">
        <f t="shared" si="128"/>
        <v>2 meses 1 días.</v>
      </c>
      <c r="AF887" s="61">
        <v>45702</v>
      </c>
      <c r="AG887" s="61" t="str">
        <f t="shared" si="126"/>
        <v>1 meses 14 días.</v>
      </c>
      <c r="AH887" s="61">
        <v>45702</v>
      </c>
      <c r="AI887" s="61" t="str">
        <f t="shared" si="125"/>
        <v>3 meses 15 días.</v>
      </c>
      <c r="AJ887" s="61" t="str">
        <f t="shared" si="129"/>
        <v>Término Ok</v>
      </c>
      <c r="AK887" s="57"/>
      <c r="AL887" s="57"/>
      <c r="AM887" s="56"/>
      <c r="AN887" s="61"/>
    </row>
    <row r="888" spans="1:40">
      <c r="A888" s="123">
        <v>2024</v>
      </c>
      <c r="B888" s="123" t="str">
        <f t="shared" si="130"/>
        <v>857-2024</v>
      </c>
      <c r="C888" s="56">
        <v>116761</v>
      </c>
      <c r="D888" s="56" t="s">
        <v>57</v>
      </c>
      <c r="E888" s="57" t="s">
        <v>8400</v>
      </c>
      <c r="F888" s="57" t="s">
        <v>8401</v>
      </c>
      <c r="G888" s="63" t="s">
        <v>5602</v>
      </c>
      <c r="H888" s="57" t="s">
        <v>1168</v>
      </c>
      <c r="I888" s="57" t="s">
        <v>1211</v>
      </c>
      <c r="J888" s="61"/>
      <c r="K888" s="61"/>
      <c r="L888" s="67" t="s">
        <v>8402</v>
      </c>
      <c r="M888" s="56">
        <v>1963</v>
      </c>
      <c r="N888" s="157">
        <v>13524000</v>
      </c>
      <c r="O888" s="64">
        <v>1690500</v>
      </c>
      <c r="P888" s="64">
        <v>0</v>
      </c>
      <c r="Q888" s="157">
        <f t="shared" si="131"/>
        <v>15214500</v>
      </c>
      <c r="R888" s="64">
        <v>3381000</v>
      </c>
      <c r="S888" s="64"/>
      <c r="T888" s="64"/>
      <c r="U888" s="56">
        <v>3</v>
      </c>
      <c r="V888" s="60" t="s">
        <v>1171</v>
      </c>
      <c r="W888" s="57" t="str">
        <f ca="1">IF(AB888="","En elaboración",IF(AC888="Sin iniciar","Suscrito",IF(AK888="Suspendido",AK888,IF(ISNUMBER(AN888),"Liquidado",IF(ISNUMBER(J888),"Cedido",IF(AN888="No aplica","Terminado (no se liquida)",IF(AJ888="Terminación anticipada",AJ888,IF(AND(AJ888="Terminación anticipada",I888&lt;&gt;"Otro",AN888=""),"Terminado en proceso de liquidación",IF(AND(TODAY()&gt;AH888,I888="Otro",AN888=""),"Terminado en proceso de liquidación",IF(AND(TODAY()&gt;AH888,I888="Orden de compra"),"Terminado (Orden de compra)",IF(TODAY()&gt;AH888,"Terminado (no se liquida)",IF(TODAY()&lt;=AH888,"En ejecución","En elaboración"))))))))))))</f>
        <v>Terminado (no se liquida)</v>
      </c>
      <c r="X888" s="57" t="s">
        <v>8403</v>
      </c>
      <c r="Y888" s="57" t="s">
        <v>7705</v>
      </c>
      <c r="Z888" s="77" t="s">
        <v>8404</v>
      </c>
      <c r="AA888" s="57" t="s">
        <v>6973</v>
      </c>
      <c r="AB888" s="61">
        <v>45594</v>
      </c>
      <c r="AC888" s="61">
        <v>45597</v>
      </c>
      <c r="AD888" s="61">
        <v>45657</v>
      </c>
      <c r="AE888" s="61" t="str">
        <f t="shared" si="128"/>
        <v xml:space="preserve">2 meses </v>
      </c>
      <c r="AF888" s="61">
        <v>45731</v>
      </c>
      <c r="AG888" s="61" t="str">
        <f t="shared" si="126"/>
        <v>2 meses 12 días.</v>
      </c>
      <c r="AH888" s="61">
        <v>45731</v>
      </c>
      <c r="AI888" s="61" t="str">
        <f t="shared" si="125"/>
        <v>4 meses 15 días.</v>
      </c>
      <c r="AJ888" s="61" t="str">
        <f t="shared" si="129"/>
        <v>Término Ok</v>
      </c>
      <c r="AK888" s="57"/>
      <c r="AL888" s="57"/>
      <c r="AM888" s="56"/>
      <c r="AN888" s="61"/>
    </row>
    <row r="889" spans="1:40">
      <c r="A889" s="123">
        <v>2024</v>
      </c>
      <c r="B889" s="123" t="str">
        <f t="shared" si="130"/>
        <v>858-2024</v>
      </c>
      <c r="C889" s="56">
        <v>116761</v>
      </c>
      <c r="D889" s="56" t="s">
        <v>57</v>
      </c>
      <c r="E889" s="57" t="s">
        <v>8405</v>
      </c>
      <c r="F889" s="57" t="s">
        <v>8406</v>
      </c>
      <c r="G889" s="63" t="s">
        <v>5602</v>
      </c>
      <c r="H889" s="57" t="s">
        <v>1168</v>
      </c>
      <c r="I889" s="57" t="s">
        <v>1169</v>
      </c>
      <c r="J889" s="61"/>
      <c r="K889" s="61"/>
      <c r="L889" s="67" t="s">
        <v>3266</v>
      </c>
      <c r="M889" s="56">
        <v>1953</v>
      </c>
      <c r="N889" s="157">
        <v>16377000</v>
      </c>
      <c r="O889" s="64">
        <v>4913100</v>
      </c>
      <c r="P889" s="64">
        <v>0</v>
      </c>
      <c r="Q889" s="157">
        <f t="shared" si="131"/>
        <v>21290100</v>
      </c>
      <c r="R889" s="64">
        <v>5459000</v>
      </c>
      <c r="S889" s="64"/>
      <c r="T889" s="64"/>
      <c r="U889" s="56">
        <v>3</v>
      </c>
      <c r="V889" s="60" t="s">
        <v>1171</v>
      </c>
      <c r="W889" s="57" t="str">
        <f ca="1">IF(AB889="","En elaboración",IF(AC889="Sin iniciar","Suscrito",IF(AK889="Suspendido",AK889,IF(ISNUMBER(AN889),"Liquidado",IF(ISNUMBER(J889),"Cedido",IF(AN889="No aplica","Terminado (no se liquida)",IF(AJ889="Terminación anticipada",AJ889,IF(AND(AJ889="Terminación anticipada",I889&lt;&gt;"Otro",AN889=""),"Terminado en proceso de liquidación",IF(AND(TODAY()&gt;AH889,I889="Otro",AN889=""),"Terminado en proceso de liquidación",IF(AND(TODAY()&gt;AH889,I889="Orden de compra"),"Terminado (Orden de compra)",IF(TODAY()&gt;AH889,"Terminado (no se liquida)",IF(TODAY()&lt;=AH889,"En ejecución","En elaboración"))))))))))))</f>
        <v>Terminado (no se liquida)</v>
      </c>
      <c r="X889" s="57" t="s">
        <v>8407</v>
      </c>
      <c r="Y889" s="57" t="s">
        <v>7139</v>
      </c>
      <c r="Z889" s="57" t="s">
        <v>8408</v>
      </c>
      <c r="AA889" s="57" t="s">
        <v>5735</v>
      </c>
      <c r="AB889" s="61">
        <v>45602</v>
      </c>
      <c r="AC889" s="61">
        <v>45604</v>
      </c>
      <c r="AD889" s="61">
        <v>45657</v>
      </c>
      <c r="AE889" s="61" t="str">
        <f t="shared" si="128"/>
        <v>1 meses 24 días.</v>
      </c>
      <c r="AF889" s="61">
        <v>45719</v>
      </c>
      <c r="AG889" s="61" t="str">
        <f t="shared" si="126"/>
        <v xml:space="preserve">2 meses </v>
      </c>
      <c r="AH889" s="61">
        <v>45719</v>
      </c>
      <c r="AI889" s="61" t="str">
        <f t="shared" si="125"/>
        <v>3 meses 24 días.</v>
      </c>
      <c r="AJ889" s="61" t="str">
        <f t="shared" si="129"/>
        <v>Término Ok</v>
      </c>
      <c r="AK889" s="57"/>
      <c r="AL889" s="57"/>
      <c r="AM889" s="56"/>
      <c r="AN889" s="61"/>
    </row>
    <row r="890" spans="1:40">
      <c r="A890" s="123">
        <v>2024</v>
      </c>
      <c r="B890" s="123" t="str">
        <f t="shared" si="130"/>
        <v>859-2024</v>
      </c>
      <c r="C890" s="56">
        <v>116761</v>
      </c>
      <c r="D890" s="56" t="s">
        <v>57</v>
      </c>
      <c r="E890" s="57" t="s">
        <v>8409</v>
      </c>
      <c r="F890" s="57" t="s">
        <v>8410</v>
      </c>
      <c r="G890" s="63" t="s">
        <v>5602</v>
      </c>
      <c r="H890" s="57" t="s">
        <v>1168</v>
      </c>
      <c r="I890" s="57" t="s">
        <v>1211</v>
      </c>
      <c r="J890" s="61"/>
      <c r="K890" s="61"/>
      <c r="L890" s="67" t="s">
        <v>8411</v>
      </c>
      <c r="M890" s="56">
        <v>1963</v>
      </c>
      <c r="N890" s="157">
        <v>13524000</v>
      </c>
      <c r="O890" s="64">
        <v>1690500</v>
      </c>
      <c r="P890" s="64">
        <v>0</v>
      </c>
      <c r="Q890" s="157">
        <f t="shared" si="131"/>
        <v>15214500</v>
      </c>
      <c r="R890" s="64">
        <v>3381000</v>
      </c>
      <c r="S890" s="64"/>
      <c r="T890" s="64"/>
      <c r="U890" s="56">
        <v>3</v>
      </c>
      <c r="V890" s="60" t="s">
        <v>1171</v>
      </c>
      <c r="W890" s="57" t="str">
        <f ca="1">IF(AB890="","En elaboración",IF(AC890="Sin iniciar","Suscrito",IF(AK890="Suspendido",AK890,IF(ISNUMBER(AN890),"Liquidado",IF(ISNUMBER(J890),"Cedido",IF(AN890="No aplica","Terminado (no se liquida)",IF(AJ890="Terminación anticipada",AJ890,IF(AND(AJ890="Terminación anticipada",I890&lt;&gt;"Otro",AN890=""),"Terminado en proceso de liquidación",IF(AND(TODAY()&gt;AH890,I890="Otro",AN890=""),"Terminado en proceso de liquidación",IF(AND(TODAY()&gt;AH890,I890="Orden de compra"),"Terminado (Orden de compra)",IF(TODAY()&gt;AH890,"Terminado (no se liquida)",IF(TODAY()&lt;=AH890,"En ejecución","En elaboración"))))))))))))</f>
        <v>Terminado (no se liquida)</v>
      </c>
      <c r="X890" s="57" t="s">
        <v>8412</v>
      </c>
      <c r="Y890" s="57" t="s">
        <v>7705</v>
      </c>
      <c r="Z890" s="77" t="s">
        <v>8413</v>
      </c>
      <c r="AA890" s="57" t="s">
        <v>6973</v>
      </c>
      <c r="AB890" s="61">
        <v>45594</v>
      </c>
      <c r="AC890" s="61">
        <v>45596</v>
      </c>
      <c r="AD890" s="61">
        <v>45657</v>
      </c>
      <c r="AE890" s="61" t="str">
        <f t="shared" si="128"/>
        <v>2 meses 1 días.</v>
      </c>
      <c r="AF890" s="61">
        <v>45731</v>
      </c>
      <c r="AG890" s="61" t="str">
        <f t="shared" si="126"/>
        <v>2 meses 12 días.</v>
      </c>
      <c r="AH890" s="61">
        <v>45731</v>
      </c>
      <c r="AI890" s="61" t="str">
        <f t="shared" si="125"/>
        <v>4 meses 13 días.</v>
      </c>
      <c r="AJ890" s="61" t="str">
        <f t="shared" si="129"/>
        <v>Término Ok</v>
      </c>
      <c r="AK890" s="57"/>
      <c r="AL890" s="57"/>
      <c r="AM890" s="56"/>
      <c r="AN890" s="61"/>
    </row>
    <row r="891" spans="1:40">
      <c r="A891" s="123">
        <v>2024</v>
      </c>
      <c r="B891" s="123" t="str">
        <f t="shared" si="130"/>
        <v>860-2024</v>
      </c>
      <c r="C891" s="56">
        <v>116398</v>
      </c>
      <c r="D891" s="56" t="s">
        <v>57</v>
      </c>
      <c r="E891" s="57" t="s">
        <v>8414</v>
      </c>
      <c r="F891" s="57" t="s">
        <v>8415</v>
      </c>
      <c r="G891" s="63" t="s">
        <v>5602</v>
      </c>
      <c r="H891" s="57" t="s">
        <v>1168</v>
      </c>
      <c r="I891" s="57" t="s">
        <v>1169</v>
      </c>
      <c r="J891" s="61"/>
      <c r="K891" s="61"/>
      <c r="L891" s="67" t="s">
        <v>8416</v>
      </c>
      <c r="M891" s="56">
        <v>1978</v>
      </c>
      <c r="N891" s="157">
        <v>16377000</v>
      </c>
      <c r="O891" s="64">
        <v>4913100</v>
      </c>
      <c r="P891" s="64">
        <v>0</v>
      </c>
      <c r="Q891" s="157">
        <f t="shared" si="131"/>
        <v>21290100</v>
      </c>
      <c r="R891" s="64">
        <v>5459000</v>
      </c>
      <c r="S891" s="64"/>
      <c r="T891" s="64"/>
      <c r="U891" s="56">
        <v>1</v>
      </c>
      <c r="V891" s="60" t="s">
        <v>1171</v>
      </c>
      <c r="W891" s="57" t="str">
        <f ca="1">IF(AB891="","En elaboración",IF(AC891="Sin iniciar","Suscrito",IF(AK891="Suspendido",AK891,IF(ISNUMBER(AN891),"Liquidado",IF(ISNUMBER(J891),"Cedido",IF(AN891="No aplica","Terminado (no se liquida)",IF(AJ891="Terminación anticipada",AJ891,IF(AND(AJ891="Terminación anticipada",I891&lt;&gt;"Otro",AN891=""),"Terminado en proceso de liquidación",IF(AND(TODAY()&gt;AH891,I891="Otro",AN891=""),"Terminado en proceso de liquidación",IF(AND(TODAY()&gt;AH891,I891="Orden de compra"),"Terminado (Orden de compra)",IF(TODAY()&gt;AH891,"Terminado (no se liquida)",IF(TODAY()&lt;=AH891,"En ejecución","En elaboración"))))))))))))</f>
        <v>Terminado (no se liquida)</v>
      </c>
      <c r="X891" s="57" t="s">
        <v>8417</v>
      </c>
      <c r="Y891" s="57" t="s">
        <v>8418</v>
      </c>
      <c r="Z891" s="57" t="s">
        <v>8419</v>
      </c>
      <c r="AA891" s="57" t="s">
        <v>161</v>
      </c>
      <c r="AB891" s="61">
        <v>45596</v>
      </c>
      <c r="AC891" s="61">
        <v>45603</v>
      </c>
      <c r="AD891" s="61">
        <v>45657</v>
      </c>
      <c r="AE891" s="61" t="str">
        <f t="shared" si="128"/>
        <v>1 meses 25 días.</v>
      </c>
      <c r="AF891" s="61">
        <v>45719</v>
      </c>
      <c r="AG891" s="61" t="str">
        <f t="shared" si="126"/>
        <v xml:space="preserve">2 meses </v>
      </c>
      <c r="AH891" s="61">
        <v>45719</v>
      </c>
      <c r="AI891" s="61" t="str">
        <f t="shared" si="125"/>
        <v>3 meses 25 días.</v>
      </c>
      <c r="AJ891" s="61" t="str">
        <f t="shared" si="129"/>
        <v>Término Ok</v>
      </c>
      <c r="AK891" s="57"/>
      <c r="AL891" s="57"/>
      <c r="AM891" s="56"/>
      <c r="AN891" s="61"/>
    </row>
    <row r="892" spans="1:40">
      <c r="A892" s="123">
        <v>2024</v>
      </c>
      <c r="B892" s="123" t="str">
        <f t="shared" si="130"/>
        <v>861-2024</v>
      </c>
      <c r="C892" s="56">
        <v>117525</v>
      </c>
      <c r="D892" s="56" t="s">
        <v>57</v>
      </c>
      <c r="E892" s="57" t="s">
        <v>8420</v>
      </c>
      <c r="F892" s="57" t="s">
        <v>8421</v>
      </c>
      <c r="G892" s="63" t="s">
        <v>5602</v>
      </c>
      <c r="H892" s="57" t="s">
        <v>1168</v>
      </c>
      <c r="I892" s="57" t="s">
        <v>1169</v>
      </c>
      <c r="J892" s="61"/>
      <c r="K892" s="61"/>
      <c r="L892" s="67" t="s">
        <v>8422</v>
      </c>
      <c r="M892" s="56">
        <v>1974</v>
      </c>
      <c r="N892" s="157">
        <v>22344000</v>
      </c>
      <c r="O892" s="64">
        <v>3724000</v>
      </c>
      <c r="P892" s="64">
        <v>0</v>
      </c>
      <c r="Q892" s="157">
        <f t="shared" si="131"/>
        <v>26068000</v>
      </c>
      <c r="R892" s="64">
        <v>7448000</v>
      </c>
      <c r="S892" s="64"/>
      <c r="T892" s="64"/>
      <c r="U892" s="56">
        <v>1</v>
      </c>
      <c r="V892" s="60" t="s">
        <v>1171</v>
      </c>
      <c r="W892" s="57" t="str">
        <f ca="1">IF(AB892="","En elaboración",IF(AC892="Sin iniciar","Suscrito",IF(AK892="Suspendido",AK892,IF(ISNUMBER(AN892),"Liquidado",IF(ISNUMBER(J892),"Cedido",IF(AN892="No aplica","Terminado (no se liquida)",IF(AJ892="Terminación anticipada",AJ892,IF(AND(AJ892="Terminación anticipada",I892&lt;&gt;"Otro",AN892=""),"Terminado en proceso de liquidación",IF(AND(TODAY()&gt;AH892,I892="Otro",AN892=""),"Terminado en proceso de liquidación",IF(AND(TODAY()&gt;AH892,I892="Orden de compra"),"Terminado (Orden de compra)",IF(TODAY()&gt;AH892,"Terminado (no se liquida)",IF(TODAY()&lt;=AH892,"En ejecución","En elaboración"))))))))))))</f>
        <v>Terminado (no se liquida)</v>
      </c>
      <c r="X892" s="57" t="s">
        <v>8423</v>
      </c>
      <c r="Y892" s="57" t="s">
        <v>8424</v>
      </c>
      <c r="Z892" s="57" t="s">
        <v>8425</v>
      </c>
      <c r="AA892" s="57" t="s">
        <v>5745</v>
      </c>
      <c r="AB892" s="61">
        <v>45603</v>
      </c>
      <c r="AC892" s="61">
        <v>45608</v>
      </c>
      <c r="AD892" s="61">
        <v>45657</v>
      </c>
      <c r="AE892" s="61" t="str">
        <f t="shared" si="128"/>
        <v>1 meses 20 días.</v>
      </c>
      <c r="AF892" s="61">
        <v>45714</v>
      </c>
      <c r="AG892" s="61" t="str">
        <f t="shared" si="126"/>
        <v>1 meses 26 días.</v>
      </c>
      <c r="AH892" s="61">
        <v>45714</v>
      </c>
      <c r="AI892" s="61" t="str">
        <f t="shared" si="125"/>
        <v>3 meses 15 días.</v>
      </c>
      <c r="AJ892" s="61" t="str">
        <f t="shared" si="129"/>
        <v>Término Ok</v>
      </c>
      <c r="AK892" s="57"/>
      <c r="AL892" s="57"/>
      <c r="AM892" s="56"/>
      <c r="AN892" s="61"/>
    </row>
    <row r="893" spans="1:40">
      <c r="A893" s="123">
        <v>2024</v>
      </c>
      <c r="B893" s="123" t="str">
        <f t="shared" si="130"/>
        <v>862-2024</v>
      </c>
      <c r="C893" s="56">
        <v>119903</v>
      </c>
      <c r="D893" s="56" t="s">
        <v>57</v>
      </c>
      <c r="E893" s="57" t="s">
        <v>8426</v>
      </c>
      <c r="F893" s="57" t="s">
        <v>8427</v>
      </c>
      <c r="G893" s="63" t="s">
        <v>5602</v>
      </c>
      <c r="H893" s="57" t="s">
        <v>5223</v>
      </c>
      <c r="I893" s="57" t="s">
        <v>62</v>
      </c>
      <c r="J893" s="61"/>
      <c r="K893" s="61"/>
      <c r="L893" s="67" t="s">
        <v>8428</v>
      </c>
      <c r="M893" s="56" t="s">
        <v>8429</v>
      </c>
      <c r="N893" s="157">
        <v>9477310000</v>
      </c>
      <c r="O893" s="64">
        <v>0</v>
      </c>
      <c r="P893" s="64">
        <v>0</v>
      </c>
      <c r="Q893" s="157">
        <f t="shared" si="131"/>
        <v>9477310000</v>
      </c>
      <c r="R893" s="64" t="s">
        <v>66</v>
      </c>
      <c r="S893" s="64"/>
      <c r="T893" s="64"/>
      <c r="U893" s="56" t="s">
        <v>77</v>
      </c>
      <c r="V893" s="60" t="s">
        <v>85</v>
      </c>
      <c r="W893" s="57" t="str">
        <f ca="1">IF(AB893="","En elaboración",IF(AC893="Sin iniciar","Suscrito",IF(AK893="Suspendido",AK893,IF(ISNUMBER(AN893),"Liquidado",IF(ISNUMBER(J893),"Cedido",IF(AN893="No aplica","Terminado (no se liquida)",IF(AJ893="Terminación anticipada",AJ893,IF(AND(AJ893="Terminación anticipada",I893&lt;&gt;"Otro",AN893=""),"Terminado en proceso de liquidación",IF(AND(TODAY()&gt;AH893,I893="Otro",AN893=""),"Terminado en proceso de liquidación",IF(AND(TODAY()&gt;AH893,I893="Orden de compra"),"Terminado (Orden de compra)",IF(TODAY()&gt;AH893,"Terminado (no se liquida)",IF(TODAY()&lt;=AH893,"En ejecución","En elaboración"))))))))))))</f>
        <v>Terminado en proceso de liquidación</v>
      </c>
      <c r="X893" s="57"/>
      <c r="Y893" s="57" t="s">
        <v>8430</v>
      </c>
      <c r="Z893" s="57" t="s">
        <v>8431</v>
      </c>
      <c r="AA893" s="57" t="s">
        <v>5987</v>
      </c>
      <c r="AB893" s="61">
        <v>45611</v>
      </c>
      <c r="AC893" s="61">
        <v>45616</v>
      </c>
      <c r="AD893" s="61">
        <v>45919</v>
      </c>
      <c r="AE893" s="61" t="str">
        <f t="shared" si="128"/>
        <v xml:space="preserve">10 meses </v>
      </c>
      <c r="AF893" s="61">
        <v>45919</v>
      </c>
      <c r="AG893" s="61" t="str">
        <f t="shared" si="126"/>
        <v/>
      </c>
      <c r="AH893" s="61">
        <v>45919</v>
      </c>
      <c r="AI893" s="61" t="str">
        <f t="shared" si="125"/>
        <v xml:space="preserve">10 meses </v>
      </c>
      <c r="AJ893" s="61" t="str">
        <f t="shared" si="129"/>
        <v>Término Ok</v>
      </c>
      <c r="AK893" s="57"/>
      <c r="AL893" s="57"/>
      <c r="AM893" s="56"/>
      <c r="AN893" s="61"/>
    </row>
    <row r="894" spans="1:40">
      <c r="A894" s="123">
        <v>2024</v>
      </c>
      <c r="B894" s="123" t="str">
        <f t="shared" si="130"/>
        <v>863-2024</v>
      </c>
      <c r="C894" s="56">
        <v>115210</v>
      </c>
      <c r="D894" s="56" t="s">
        <v>57</v>
      </c>
      <c r="E894" s="57" t="s">
        <v>8432</v>
      </c>
      <c r="F894" s="57" t="s">
        <v>8433</v>
      </c>
      <c r="G894" s="63" t="s">
        <v>5602</v>
      </c>
      <c r="H894" s="57" t="s">
        <v>1168</v>
      </c>
      <c r="I894" s="57" t="s">
        <v>1169</v>
      </c>
      <c r="J894" s="61"/>
      <c r="K894" s="61"/>
      <c r="L894" s="67" t="s">
        <v>8434</v>
      </c>
      <c r="M894" s="56">
        <v>1979</v>
      </c>
      <c r="N894" s="157">
        <v>21836000</v>
      </c>
      <c r="O894" s="64">
        <v>0</v>
      </c>
      <c r="P894" s="64">
        <v>0</v>
      </c>
      <c r="Q894" s="157">
        <f t="shared" si="131"/>
        <v>21836000</v>
      </c>
      <c r="R894" s="64">
        <v>5459000</v>
      </c>
      <c r="S894" s="64"/>
      <c r="T894" s="64"/>
      <c r="U894" s="56">
        <v>5</v>
      </c>
      <c r="V894" s="64" t="s">
        <v>1171</v>
      </c>
      <c r="W894" s="57" t="str">
        <f ca="1">IF(AB894="","En elaboración",IF(AC894="Sin iniciar","Suscrito",IF(AK894="Suspendido",AK894,IF(ISNUMBER(AN894),"Liquidado",IF(ISNUMBER(J894),"Cedido",IF(AN894="No aplica","Terminado (no se liquida)",IF(AJ894="Terminación anticipada",AJ894,IF(AND(AJ894="Terminación anticipada",I894&lt;&gt;"Otro",AN894=""),"Terminado en proceso de liquidación",IF(AND(TODAY()&gt;AH894,I894="Otro",AN894=""),"Terminado en proceso de liquidación",IF(AND(TODAY()&gt;AH894,I894="Orden de compra"),"Terminado (Orden de compra)",IF(TODAY()&gt;AH894,"Terminado (no se liquida)",IF(TODAY()&lt;=AH894,"En ejecución","En elaboración"))))))))))))</f>
        <v>Terminado (no se liquida)</v>
      </c>
      <c r="X894" s="57"/>
      <c r="Y894" s="57" t="s">
        <v>8435</v>
      </c>
      <c r="Z894" s="57" t="s">
        <v>8436</v>
      </c>
      <c r="AA894" s="57" t="s">
        <v>6573</v>
      </c>
      <c r="AB894" s="61">
        <v>45603</v>
      </c>
      <c r="AC894" s="61">
        <v>45609</v>
      </c>
      <c r="AD894" s="61">
        <v>45657</v>
      </c>
      <c r="AE894" s="61" t="str">
        <f t="shared" si="128"/>
        <v>1 meses 19 días.</v>
      </c>
      <c r="AF894" s="61">
        <v>45657</v>
      </c>
      <c r="AG894" s="61" t="str">
        <f t="shared" si="126"/>
        <v/>
      </c>
      <c r="AH894" s="61">
        <v>45657</v>
      </c>
      <c r="AI894" s="61" t="str">
        <f t="shared" ref="AI894:AI957" si="132">IF(AC894="Sin iniciar","",IF(DATEDIF(AC894,AH894+1-AM894,"y")=0,"",DATEDIF(AC894,AH894+1-AM894,"y")&amp;" años ")&amp;IF(DATEDIF(AC894,AH894+1-AM894,"ym")=0,"",DATEDIF(AC894,AH894+1-AM894,"ym")&amp;" meses ")&amp;IF(DATEDIF(AC894,AH894+1-AM894,"md")=0,"",DATEDIF(AC894,AH894+1-AM894,"md")&amp;" días."))</f>
        <v>1 meses 19 días.</v>
      </c>
      <c r="AJ894" s="61" t="str">
        <f t="shared" si="129"/>
        <v>Término Ok</v>
      </c>
      <c r="AK894" s="57"/>
      <c r="AL894" s="57"/>
      <c r="AM894" s="56"/>
      <c r="AN894" s="61"/>
    </row>
    <row r="895" spans="1:40">
      <c r="A895" s="123">
        <v>2024</v>
      </c>
      <c r="B895" s="123" t="str">
        <f t="shared" si="130"/>
        <v>864-2024</v>
      </c>
      <c r="C895" s="56">
        <v>115237</v>
      </c>
      <c r="D895" s="56" t="s">
        <v>57</v>
      </c>
      <c r="E895" s="57" t="s">
        <v>8437</v>
      </c>
      <c r="F895" s="57" t="s">
        <v>8438</v>
      </c>
      <c r="G895" s="63" t="s">
        <v>5602</v>
      </c>
      <c r="H895" s="57" t="s">
        <v>1168</v>
      </c>
      <c r="I895" s="57" t="s">
        <v>1169</v>
      </c>
      <c r="J895" s="61"/>
      <c r="K895" s="61"/>
      <c r="L895" s="67" t="s">
        <v>8439</v>
      </c>
      <c r="M895" s="56">
        <v>1979</v>
      </c>
      <c r="N895" s="157">
        <v>10008167</v>
      </c>
      <c r="O895" s="64">
        <v>4913100</v>
      </c>
      <c r="P895" s="64">
        <v>0</v>
      </c>
      <c r="Q895" s="157">
        <f t="shared" si="131"/>
        <v>14921267</v>
      </c>
      <c r="R895" s="64">
        <v>5459000</v>
      </c>
      <c r="S895" s="64"/>
      <c r="T895" s="64"/>
      <c r="U895" s="56">
        <v>1</v>
      </c>
      <c r="V895" s="60" t="s">
        <v>1171</v>
      </c>
      <c r="W895" s="57" t="str">
        <f ca="1">IF(AB895="","En elaboración",IF(AC895="Sin iniciar","Suscrito",IF(AK895="Suspendido",AK895,IF(ISNUMBER(AN895),"Liquidado",IF(ISNUMBER(J895),"Cedido",IF(AN895="No aplica","Terminado (no se liquida)",IF(AJ895="Terminación anticipada",AJ895,IF(AND(AJ895="Terminación anticipada",I895&lt;&gt;"Otro",AN895=""),"Terminado en proceso de liquidación",IF(AND(TODAY()&gt;AH895,I895="Otro",AN895=""),"Terminado en proceso de liquidación",IF(AND(TODAY()&gt;AH895,I895="Orden de compra"),"Terminado (Orden de compra)",IF(TODAY()&gt;AH895,"Terminado (no se liquida)",IF(TODAY()&lt;=AH895,"En ejecución","En elaboración"))))))))))))</f>
        <v>Terminado (no se liquida)</v>
      </c>
      <c r="X895" s="57" t="s">
        <v>8440</v>
      </c>
      <c r="Y895" s="57" t="s">
        <v>3699</v>
      </c>
      <c r="Z895" s="57" t="s">
        <v>8441</v>
      </c>
      <c r="AA895" s="57" t="s">
        <v>5666</v>
      </c>
      <c r="AB895" s="61">
        <v>45602</v>
      </c>
      <c r="AC895" s="61">
        <v>45604</v>
      </c>
      <c r="AD895" s="61">
        <v>45657</v>
      </c>
      <c r="AE895" s="61" t="str">
        <f t="shared" si="128"/>
        <v>1 meses 24 días.</v>
      </c>
      <c r="AF895" s="61">
        <v>45686</v>
      </c>
      <c r="AG895" s="61" t="str">
        <f t="shared" si="126"/>
        <v>29 días.</v>
      </c>
      <c r="AH895" s="61">
        <v>45686</v>
      </c>
      <c r="AI895" s="61" t="str">
        <f t="shared" si="132"/>
        <v>2 meses 22 días.</v>
      </c>
      <c r="AJ895" s="61" t="str">
        <f t="shared" si="129"/>
        <v>Término Ok</v>
      </c>
      <c r="AK895" s="57"/>
      <c r="AL895" s="57"/>
      <c r="AM895" s="56"/>
      <c r="AN895" s="61"/>
    </row>
    <row r="896" spans="1:40">
      <c r="A896" s="123">
        <v>2024</v>
      </c>
      <c r="B896" s="123" t="str">
        <f t="shared" si="130"/>
        <v>865-2024</v>
      </c>
      <c r="C896" s="56">
        <v>115237</v>
      </c>
      <c r="D896" s="56" t="s">
        <v>57</v>
      </c>
      <c r="E896" s="57" t="s">
        <v>8442</v>
      </c>
      <c r="F896" s="57" t="s">
        <v>8443</v>
      </c>
      <c r="G896" s="63" t="s">
        <v>5602</v>
      </c>
      <c r="H896" s="57" t="s">
        <v>1168</v>
      </c>
      <c r="I896" s="57" t="s">
        <v>1169</v>
      </c>
      <c r="J896" s="61"/>
      <c r="K896" s="61"/>
      <c r="L896" s="67" t="s">
        <v>2748</v>
      </c>
      <c r="M896" s="56">
        <v>1979</v>
      </c>
      <c r="N896" s="157">
        <v>10008167</v>
      </c>
      <c r="O896" s="64">
        <v>4913100</v>
      </c>
      <c r="P896" s="64">
        <v>0</v>
      </c>
      <c r="Q896" s="157">
        <f t="shared" si="131"/>
        <v>14921267</v>
      </c>
      <c r="R896" s="64">
        <v>5459000</v>
      </c>
      <c r="S896" s="64"/>
      <c r="T896" s="64"/>
      <c r="U896" s="56">
        <v>1</v>
      </c>
      <c r="V896" s="60" t="s">
        <v>1171</v>
      </c>
      <c r="W896" s="57" t="str">
        <f ca="1">IF(AB896="","En elaboración",IF(AC896="Sin iniciar","Suscrito",IF(AK896="Suspendido",AK896,IF(ISNUMBER(AN896),"Liquidado",IF(ISNUMBER(J896),"Cedido",IF(AN896="No aplica","Terminado (no se liquida)",IF(AJ896="Terminación anticipada",AJ896,IF(AND(AJ896="Terminación anticipada",I896&lt;&gt;"Otro",AN896=""),"Terminado en proceso de liquidación",IF(AND(TODAY()&gt;AH896,I896="Otro",AN896=""),"Terminado en proceso de liquidación",IF(AND(TODAY()&gt;AH896,I896="Orden de compra"),"Terminado (Orden de compra)",IF(TODAY()&gt;AH896,"Terminado (no se liquida)",IF(TODAY()&lt;=AH896,"En ejecución","En elaboración"))))))))))))</f>
        <v>Terminado (no se liquida)</v>
      </c>
      <c r="X896" s="57" t="s">
        <v>8444</v>
      </c>
      <c r="Y896" s="57" t="s">
        <v>3699</v>
      </c>
      <c r="Z896" s="57" t="s">
        <v>8445</v>
      </c>
      <c r="AA896" s="57" t="s">
        <v>5666</v>
      </c>
      <c r="AB896" s="61">
        <v>45603</v>
      </c>
      <c r="AC896" s="61">
        <v>45604</v>
      </c>
      <c r="AD896" s="61">
        <v>45657</v>
      </c>
      <c r="AE896" s="61" t="str">
        <f t="shared" si="128"/>
        <v>1 meses 24 días.</v>
      </c>
      <c r="AF896" s="61">
        <v>45686</v>
      </c>
      <c r="AG896" s="61" t="str">
        <f t="shared" si="126"/>
        <v>29 días.</v>
      </c>
      <c r="AH896" s="61">
        <v>45686</v>
      </c>
      <c r="AI896" s="61" t="str">
        <f t="shared" si="132"/>
        <v>2 meses 22 días.</v>
      </c>
      <c r="AJ896" s="61" t="str">
        <f t="shared" si="129"/>
        <v>Término Ok</v>
      </c>
      <c r="AK896" s="57"/>
      <c r="AL896" s="57"/>
      <c r="AM896" s="56"/>
      <c r="AN896" s="61"/>
    </row>
    <row r="897" spans="1:40">
      <c r="A897" s="123">
        <v>2024</v>
      </c>
      <c r="B897" s="123" t="str">
        <f t="shared" si="130"/>
        <v>866-2024</v>
      </c>
      <c r="C897" s="56">
        <v>116355</v>
      </c>
      <c r="D897" s="56" t="s">
        <v>57</v>
      </c>
      <c r="E897" s="57" t="s">
        <v>8446</v>
      </c>
      <c r="F897" s="57" t="s">
        <v>8447</v>
      </c>
      <c r="G897" s="63" t="s">
        <v>5602</v>
      </c>
      <c r="H897" s="57" t="s">
        <v>1168</v>
      </c>
      <c r="I897" s="57" t="s">
        <v>1169</v>
      </c>
      <c r="J897" s="61"/>
      <c r="K897" s="61"/>
      <c r="L897" s="67" t="s">
        <v>2064</v>
      </c>
      <c r="M897" s="56">
        <v>1953</v>
      </c>
      <c r="N897" s="157">
        <v>30000000</v>
      </c>
      <c r="O897" s="64">
        <v>9000000</v>
      </c>
      <c r="P897" s="64">
        <v>0</v>
      </c>
      <c r="Q897" s="157">
        <f t="shared" si="131"/>
        <v>39000000</v>
      </c>
      <c r="R897" s="64">
        <v>10000000</v>
      </c>
      <c r="S897" s="64"/>
      <c r="T897" s="64"/>
      <c r="U897" s="56">
        <v>1</v>
      </c>
      <c r="V897" s="60" t="s">
        <v>1171</v>
      </c>
      <c r="W897" s="57" t="str">
        <f ca="1">IF(AB897="","En elaboración",IF(AC897="Sin iniciar","Suscrito",IF(AK897="Suspendido",AK897,IF(ISNUMBER(AN897),"Liquidado",IF(ISNUMBER(J897),"Cedido",IF(AN897="No aplica","Terminado (no se liquida)",IF(AJ897="Terminación anticipada",AJ897,IF(AND(AJ897="Terminación anticipada",I897&lt;&gt;"Otro",AN897=""),"Terminado en proceso de liquidación",IF(AND(TODAY()&gt;AH897,I897="Otro",AN897=""),"Terminado en proceso de liquidación",IF(AND(TODAY()&gt;AH897,I897="Orden de compra"),"Terminado (Orden de compra)",IF(TODAY()&gt;AH897,"Terminado (no se liquida)",IF(TODAY()&lt;=AH897,"En ejecución","En elaboración"))))))))))))</f>
        <v>Terminado (no se liquida)</v>
      </c>
      <c r="X897" s="57" t="s">
        <v>8448</v>
      </c>
      <c r="Y897" s="57" t="s">
        <v>8449</v>
      </c>
      <c r="Z897" s="57" t="s">
        <v>8450</v>
      </c>
      <c r="AA897" s="57" t="s">
        <v>5735</v>
      </c>
      <c r="AB897" s="61">
        <v>45602</v>
      </c>
      <c r="AC897" s="61">
        <v>45604</v>
      </c>
      <c r="AD897" s="61">
        <v>45657</v>
      </c>
      <c r="AE897" s="61" t="str">
        <f t="shared" si="128"/>
        <v>1 meses 24 días.</v>
      </c>
      <c r="AF897" s="61">
        <v>45718</v>
      </c>
      <c r="AG897" s="61" t="str">
        <f t="shared" si="126"/>
        <v>2 meses -1 días.</v>
      </c>
      <c r="AH897" s="61">
        <v>45718</v>
      </c>
      <c r="AI897" s="61" t="str">
        <f t="shared" si="132"/>
        <v>3 meses 23 días.</v>
      </c>
      <c r="AJ897" s="61" t="str">
        <f t="shared" si="129"/>
        <v>Término Ok</v>
      </c>
      <c r="AK897" s="57"/>
      <c r="AL897" s="57"/>
      <c r="AM897" s="56"/>
      <c r="AN897" s="61"/>
    </row>
    <row r="898" spans="1:40">
      <c r="A898" s="123">
        <v>2024</v>
      </c>
      <c r="B898" s="123" t="str">
        <f t="shared" ref="B898:B929" si="133">LEFT(E898,8)</f>
        <v>867-2024</v>
      </c>
      <c r="C898" s="56">
        <v>116258</v>
      </c>
      <c r="D898" s="56" t="s">
        <v>57</v>
      </c>
      <c r="E898" s="57" t="s">
        <v>8451</v>
      </c>
      <c r="F898" s="57" t="s">
        <v>8452</v>
      </c>
      <c r="G898" s="63" t="s">
        <v>5602</v>
      </c>
      <c r="H898" s="57" t="s">
        <v>1168</v>
      </c>
      <c r="I898" s="57" t="s">
        <v>1169</v>
      </c>
      <c r="J898" s="61"/>
      <c r="K898" s="61"/>
      <c r="L898" s="67" t="s">
        <v>8453</v>
      </c>
      <c r="M898" s="56">
        <v>1978</v>
      </c>
      <c r="N898" s="157">
        <v>22344000</v>
      </c>
      <c r="O898" s="64">
        <v>5958400</v>
      </c>
      <c r="P898" s="64">
        <v>0</v>
      </c>
      <c r="Q898" s="157">
        <f t="shared" si="131"/>
        <v>28302400</v>
      </c>
      <c r="R898" s="64">
        <v>7448000</v>
      </c>
      <c r="S898" s="64"/>
      <c r="T898" s="64"/>
      <c r="U898" s="56">
        <v>1</v>
      </c>
      <c r="V898" s="60" t="s">
        <v>1171</v>
      </c>
      <c r="W898" s="57" t="str">
        <f ca="1">IF(AB898="","En elaboración",IF(AC898="Sin iniciar","Suscrito",IF(AK898="Suspendido",AK898,IF(ISNUMBER(AN898),"Liquidado",IF(ISNUMBER(J898),"Cedido",IF(AN898="No aplica","Terminado (no se liquida)",IF(AJ898="Terminación anticipada",AJ898,IF(AND(AJ898="Terminación anticipada",I898&lt;&gt;"Otro",AN898=""),"Terminado en proceso de liquidación",IF(AND(TODAY()&gt;AH898,I898="Otro",AN898=""),"Terminado en proceso de liquidación",IF(AND(TODAY()&gt;AH898,I898="Orden de compra"),"Terminado (Orden de compra)",IF(TODAY()&gt;AH898,"Terminado (no se liquida)",IF(TODAY()&lt;=AH898,"En ejecución","En elaboración"))))))))))))</f>
        <v>Terminado (no se liquida)</v>
      </c>
      <c r="X898" s="57" t="s">
        <v>8454</v>
      </c>
      <c r="Y898" s="57" t="s">
        <v>8455</v>
      </c>
      <c r="Z898" s="57" t="s">
        <v>8456</v>
      </c>
      <c r="AA898" s="57" t="s">
        <v>5762</v>
      </c>
      <c r="AB898" s="61">
        <v>45604</v>
      </c>
      <c r="AC898" s="61">
        <v>45610</v>
      </c>
      <c r="AD898" s="61">
        <v>45657</v>
      </c>
      <c r="AE898" s="61" t="str">
        <f t="shared" si="128"/>
        <v>1 meses 18 días.</v>
      </c>
      <c r="AF898" s="61">
        <v>45696</v>
      </c>
      <c r="AG898" s="61" t="str">
        <f t="shared" si="126"/>
        <v>1 meses 8 días.</v>
      </c>
      <c r="AH898" s="61">
        <v>45696</v>
      </c>
      <c r="AI898" s="61" t="str">
        <f t="shared" si="132"/>
        <v>2 meses 26 días.</v>
      </c>
      <c r="AJ898" s="61" t="str">
        <f t="shared" si="129"/>
        <v>Término Ok</v>
      </c>
      <c r="AK898" s="57"/>
      <c r="AL898" s="57"/>
      <c r="AM898" s="56"/>
      <c r="AN898" s="61"/>
    </row>
    <row r="899" spans="1:40">
      <c r="A899" s="123">
        <v>2024</v>
      </c>
      <c r="B899" s="123" t="str">
        <f t="shared" si="133"/>
        <v>868-2024</v>
      </c>
      <c r="C899" s="56">
        <v>115110</v>
      </c>
      <c r="D899" s="56" t="s">
        <v>57</v>
      </c>
      <c r="E899" s="57" t="s">
        <v>8457</v>
      </c>
      <c r="F899" s="57" t="s">
        <v>8458</v>
      </c>
      <c r="G899" s="63" t="s">
        <v>5602</v>
      </c>
      <c r="H899" s="57" t="s">
        <v>1168</v>
      </c>
      <c r="I899" s="57" t="s">
        <v>1211</v>
      </c>
      <c r="J899" s="61"/>
      <c r="K899" s="61"/>
      <c r="L899" s="67" t="s">
        <v>8459</v>
      </c>
      <c r="M899" s="56">
        <v>1953</v>
      </c>
      <c r="N899" s="157">
        <v>17464000</v>
      </c>
      <c r="O899" s="64">
        <v>0</v>
      </c>
      <c r="P899" s="64">
        <v>0</v>
      </c>
      <c r="Q899" s="157">
        <f t="shared" si="131"/>
        <v>17464000</v>
      </c>
      <c r="R899" s="64">
        <v>4366000</v>
      </c>
      <c r="S899" s="64"/>
      <c r="T899" s="64"/>
      <c r="U899" s="56">
        <v>1</v>
      </c>
      <c r="V899" s="60" t="s">
        <v>1171</v>
      </c>
      <c r="W899" s="57" t="str">
        <f ca="1">IF(AB899="","En elaboración",IF(AC899="Sin iniciar","Suscrito",IF(AK899="Suspendido",AK899,IF(ISNUMBER(AN899),"Liquidado",IF(ISNUMBER(J899),"Cedido",IF(AN899="No aplica","Terminado (no se liquida)",IF(AJ899="Terminación anticipada",AJ899,IF(AND(AJ899="Terminación anticipada",I899&lt;&gt;"Otro",AN899=""),"Terminado en proceso de liquidación",IF(AND(TODAY()&gt;AH899,I899="Otro",AN899=""),"Terminado en proceso de liquidación",IF(AND(TODAY()&gt;AH899,I899="Orden de compra"),"Terminado (Orden de compra)",IF(TODAY()&gt;AH899,"Terminado (no se liquida)",IF(TODAY()&lt;=AH899,"En ejecución","En elaboración"))))))))))))</f>
        <v>Terminado (no se liquida)</v>
      </c>
      <c r="X899" s="57" t="s">
        <v>8460</v>
      </c>
      <c r="Y899" s="57" t="s">
        <v>8365</v>
      </c>
      <c r="Z899" s="77" t="s">
        <v>8461</v>
      </c>
      <c r="AA899" s="57" t="s">
        <v>5735</v>
      </c>
      <c r="AB899" s="61">
        <v>45604</v>
      </c>
      <c r="AC899" s="61">
        <v>45611</v>
      </c>
      <c r="AD899" s="61">
        <v>45657</v>
      </c>
      <c r="AE899" s="61" t="str">
        <f t="shared" si="128"/>
        <v>1 meses 17 días.</v>
      </c>
      <c r="AF899" s="61">
        <v>45657</v>
      </c>
      <c r="AG899" s="61" t="str">
        <f t="shared" si="126"/>
        <v/>
      </c>
      <c r="AH899" s="61">
        <v>45730</v>
      </c>
      <c r="AI899" s="61" t="str">
        <f t="shared" si="132"/>
        <v xml:space="preserve">4 meses </v>
      </c>
      <c r="AJ899" s="61" t="str">
        <f t="shared" si="129"/>
        <v>Término Ok</v>
      </c>
      <c r="AK899" s="57"/>
      <c r="AL899" s="57"/>
      <c r="AM899" s="56"/>
      <c r="AN899" s="61"/>
    </row>
    <row r="900" spans="1:40">
      <c r="A900" s="123">
        <v>2024</v>
      </c>
      <c r="B900" s="123" t="str">
        <f t="shared" si="133"/>
        <v>869-2024</v>
      </c>
      <c r="C900" s="56">
        <v>119417</v>
      </c>
      <c r="D900" s="56" t="s">
        <v>57</v>
      </c>
      <c r="E900" s="57" t="s">
        <v>8462</v>
      </c>
      <c r="F900" s="57" t="s">
        <v>8463</v>
      </c>
      <c r="G900" s="63" t="s">
        <v>5602</v>
      </c>
      <c r="H900" s="57" t="s">
        <v>1168</v>
      </c>
      <c r="I900" s="57" t="s">
        <v>1169</v>
      </c>
      <c r="J900" s="61"/>
      <c r="K900" s="61"/>
      <c r="L900" s="67" t="s">
        <v>6224</v>
      </c>
      <c r="M900" s="56">
        <v>1978</v>
      </c>
      <c r="N900" s="157">
        <v>25000000</v>
      </c>
      <c r="O900" s="64">
        <v>9000000</v>
      </c>
      <c r="P900" s="64">
        <v>0</v>
      </c>
      <c r="Q900" s="157">
        <f t="shared" si="131"/>
        <v>34000000</v>
      </c>
      <c r="R900" s="64">
        <v>10000000</v>
      </c>
      <c r="S900" s="64"/>
      <c r="T900" s="64"/>
      <c r="U900" s="56">
        <v>1</v>
      </c>
      <c r="V900" s="60" t="s">
        <v>1171</v>
      </c>
      <c r="W900" s="57" t="str">
        <f ca="1">IF(AB900="","En elaboración",IF(AC900="Sin iniciar","Suscrito",IF(AK900="Suspendido",AK900,IF(ISNUMBER(AN900),"Liquidado",IF(ISNUMBER(J900),"Cedido",IF(AN900="No aplica","Terminado (no se liquida)",IF(AJ900="Terminación anticipada",AJ900,IF(AND(AJ900="Terminación anticipada",I900&lt;&gt;"Otro",AN900=""),"Terminado en proceso de liquidación",IF(AND(TODAY()&gt;AH900,I900="Otro",AN900=""),"Terminado en proceso de liquidación",IF(AND(TODAY()&gt;AH900,I900="Orden de compra"),"Terminado (Orden de compra)",IF(TODAY()&gt;AH900,"Terminado (no se liquida)",IF(TODAY()&lt;=AH900,"En ejecución","En elaboración"))))))))))))</f>
        <v>Terminado (no se liquida)</v>
      </c>
      <c r="X900" s="57" t="s">
        <v>8464</v>
      </c>
      <c r="Y900" s="57" t="s">
        <v>8465</v>
      </c>
      <c r="Z900" s="57" t="s">
        <v>8466</v>
      </c>
      <c r="AA900" s="57" t="s">
        <v>6201</v>
      </c>
      <c r="AB900" s="61">
        <v>45601</v>
      </c>
      <c r="AC900" s="61">
        <v>45603</v>
      </c>
      <c r="AD900" s="61">
        <v>45657</v>
      </c>
      <c r="AE900" s="61" t="str">
        <f t="shared" si="128"/>
        <v>1 meses 25 días.</v>
      </c>
      <c r="AF900" s="61">
        <v>45706</v>
      </c>
      <c r="AG900" s="61" t="str">
        <f t="shared" si="126"/>
        <v>1 meses 18 días.</v>
      </c>
      <c r="AH900" s="61">
        <v>45706</v>
      </c>
      <c r="AI900" s="61" t="str">
        <f t="shared" si="132"/>
        <v>3 meses 12 días.</v>
      </c>
      <c r="AJ900" s="61" t="str">
        <f t="shared" si="129"/>
        <v>Término Ok</v>
      </c>
      <c r="AK900" s="57"/>
      <c r="AL900" s="57"/>
      <c r="AM900" s="56"/>
      <c r="AN900" s="61"/>
    </row>
    <row r="901" spans="1:40">
      <c r="A901" s="123">
        <v>2024</v>
      </c>
      <c r="B901" s="123" t="str">
        <f t="shared" si="133"/>
        <v>870-2024</v>
      </c>
      <c r="C901" s="56">
        <v>116382</v>
      </c>
      <c r="D901" s="56" t="s">
        <v>57</v>
      </c>
      <c r="E901" s="57" t="s">
        <v>8467</v>
      </c>
      <c r="F901" s="57" t="s">
        <v>8468</v>
      </c>
      <c r="G901" s="63" t="s">
        <v>5602</v>
      </c>
      <c r="H901" s="57" t="s">
        <v>1168</v>
      </c>
      <c r="I901" s="57" t="s">
        <v>1211</v>
      </c>
      <c r="J901" s="61"/>
      <c r="K901" s="61"/>
      <c r="L901" s="67" t="s">
        <v>8469</v>
      </c>
      <c r="M901" s="56">
        <v>1978</v>
      </c>
      <c r="N901" s="157">
        <v>13098000</v>
      </c>
      <c r="O901" s="64">
        <v>3929400</v>
      </c>
      <c r="P901" s="64">
        <v>0</v>
      </c>
      <c r="Q901" s="157">
        <f t="shared" si="131"/>
        <v>17027400</v>
      </c>
      <c r="R901" s="64">
        <v>4366000</v>
      </c>
      <c r="S901" s="64"/>
      <c r="T901" s="64"/>
      <c r="U901" s="56">
        <v>1</v>
      </c>
      <c r="V901" s="60" t="s">
        <v>1171</v>
      </c>
      <c r="W901" s="57" t="str">
        <f ca="1">IF(AB901="","En elaboración",IF(AC901="Sin iniciar","Suscrito",IF(AK901="Suspendido",AK901,IF(ISNUMBER(AN901),"Liquidado",IF(ISNUMBER(J901),"Cedido",IF(AN901="No aplica","Terminado (no se liquida)",IF(AJ901="Terminación anticipada",AJ901,IF(AND(AJ901="Terminación anticipada",I901&lt;&gt;"Otro",AN901=""),"Terminado en proceso de liquidación",IF(AND(TODAY()&gt;AH901,I901="Otro",AN901=""),"Terminado en proceso de liquidación",IF(AND(TODAY()&gt;AH901,I901="Orden de compra"),"Terminado (Orden de compra)",IF(TODAY()&gt;AH901,"Terminado (no se liquida)",IF(TODAY()&lt;=AH901,"En ejecución","En elaboración"))))))))))))</f>
        <v>Terminado (no se liquida)</v>
      </c>
      <c r="X901" s="57" t="s">
        <v>8470</v>
      </c>
      <c r="Y901" s="57" t="s">
        <v>8327</v>
      </c>
      <c r="Z901" s="57" t="s">
        <v>8471</v>
      </c>
      <c r="AA901" s="57" t="s">
        <v>161</v>
      </c>
      <c r="AB901" s="61">
        <v>45603</v>
      </c>
      <c r="AC901" s="61">
        <v>45604</v>
      </c>
      <c r="AD901" s="61">
        <v>45657</v>
      </c>
      <c r="AE901" s="61" t="str">
        <f t="shared" si="128"/>
        <v>1 meses 24 días.</v>
      </c>
      <c r="AF901" s="61">
        <v>45720</v>
      </c>
      <c r="AG901" s="61" t="str">
        <f t="shared" si="126"/>
        <v>2 meses 1 días.</v>
      </c>
      <c r="AH901" s="61">
        <v>45720</v>
      </c>
      <c r="AI901" s="61" t="str">
        <f t="shared" si="132"/>
        <v>3 meses 25 días.</v>
      </c>
      <c r="AJ901" s="61" t="str">
        <f t="shared" si="129"/>
        <v>Término Ok</v>
      </c>
      <c r="AK901" s="57"/>
      <c r="AL901" s="57"/>
      <c r="AM901" s="56"/>
      <c r="AN901" s="61"/>
    </row>
    <row r="902" spans="1:40">
      <c r="A902" s="123">
        <v>2024</v>
      </c>
      <c r="B902" s="123" t="str">
        <f t="shared" si="133"/>
        <v>871-2024</v>
      </c>
      <c r="C902" s="56">
        <v>119285</v>
      </c>
      <c r="D902" s="56" t="s">
        <v>57</v>
      </c>
      <c r="E902" s="57" t="s">
        <v>8472</v>
      </c>
      <c r="F902" s="57" t="s">
        <v>8473</v>
      </c>
      <c r="G902" s="63" t="s">
        <v>5602</v>
      </c>
      <c r="H902" s="57" t="s">
        <v>1168</v>
      </c>
      <c r="I902" s="57" t="s">
        <v>1211</v>
      </c>
      <c r="J902" s="61"/>
      <c r="K902" s="61"/>
      <c r="L902" s="67" t="s">
        <v>8474</v>
      </c>
      <c r="M902" s="56">
        <v>2032</v>
      </c>
      <c r="N902" s="157">
        <v>7000000</v>
      </c>
      <c r="O902" s="64">
        <v>2520000</v>
      </c>
      <c r="P902" s="64">
        <v>0</v>
      </c>
      <c r="Q902" s="157">
        <f t="shared" si="131"/>
        <v>9520000</v>
      </c>
      <c r="R902" s="64">
        <v>2800000</v>
      </c>
      <c r="S902" s="64"/>
      <c r="T902" s="64"/>
      <c r="U902" s="56">
        <v>5</v>
      </c>
      <c r="V902" s="60" t="s">
        <v>1171</v>
      </c>
      <c r="W902" s="57" t="str">
        <f ca="1">IF(AB902="","En elaboración",IF(AC902="Sin iniciar","Suscrito",IF(AK902="Suspendido",AK902,IF(ISNUMBER(AN902),"Liquidado",IF(ISNUMBER(J902),"Cedido",IF(AN902="No aplica","Terminado (no se liquida)",IF(AJ902="Terminación anticipada",AJ902,IF(AND(AJ902="Terminación anticipada",I902&lt;&gt;"Otro",AN902=""),"Terminado en proceso de liquidación",IF(AND(TODAY()&gt;AH902,I902="Otro",AN902=""),"Terminado en proceso de liquidación",IF(AND(TODAY()&gt;AH902,I902="Orden de compra"),"Terminado (Orden de compra)",IF(TODAY()&gt;AH902,"Terminado (no se liquida)",IF(TODAY()&lt;=AH902,"En ejecución","En elaboración"))))))))))))</f>
        <v>Terminado (no se liquida)</v>
      </c>
      <c r="X902" s="57" t="s">
        <v>8475</v>
      </c>
      <c r="Y902" s="57" t="s">
        <v>2823</v>
      </c>
      <c r="Z902" s="57" t="s">
        <v>8476</v>
      </c>
      <c r="AA902" s="57" t="s">
        <v>5762</v>
      </c>
      <c r="AB902" s="61">
        <v>45603</v>
      </c>
      <c r="AC902" s="61">
        <v>45604</v>
      </c>
      <c r="AD902" s="61">
        <v>45657</v>
      </c>
      <c r="AE902" s="61" t="str">
        <f t="shared" si="128"/>
        <v>1 meses 24 días.</v>
      </c>
      <c r="AF902" s="61">
        <v>45707</v>
      </c>
      <c r="AG902" s="61" t="str">
        <f t="shared" si="126"/>
        <v>1 meses 19 días.</v>
      </c>
      <c r="AH902" s="61">
        <v>45707</v>
      </c>
      <c r="AI902" s="61" t="str">
        <f t="shared" si="132"/>
        <v>3 meses 12 días.</v>
      </c>
      <c r="AJ902" s="61" t="str">
        <f t="shared" si="129"/>
        <v>Término Ok</v>
      </c>
      <c r="AK902" s="57"/>
      <c r="AL902" s="57"/>
      <c r="AM902" s="56"/>
      <c r="AN902" s="61"/>
    </row>
    <row r="903" spans="1:40">
      <c r="A903" s="123">
        <v>2024</v>
      </c>
      <c r="B903" s="123" t="str">
        <f t="shared" si="133"/>
        <v>872-2024</v>
      </c>
      <c r="C903" s="56">
        <v>117723</v>
      </c>
      <c r="D903" s="56" t="s">
        <v>57</v>
      </c>
      <c r="E903" s="57" t="s">
        <v>8477</v>
      </c>
      <c r="F903" s="57" t="s">
        <v>8478</v>
      </c>
      <c r="G903" s="63" t="s">
        <v>5602</v>
      </c>
      <c r="H903" s="57" t="s">
        <v>1168</v>
      </c>
      <c r="I903" s="57" t="s">
        <v>1211</v>
      </c>
      <c r="J903" s="61"/>
      <c r="K903" s="61"/>
      <c r="L903" s="67" t="s">
        <v>5925</v>
      </c>
      <c r="M903" s="56">
        <v>1978</v>
      </c>
      <c r="N903" s="157">
        <v>13098000</v>
      </c>
      <c r="O903" s="64">
        <v>3347267</v>
      </c>
      <c r="P903" s="64">
        <v>0</v>
      </c>
      <c r="Q903" s="157">
        <f t="shared" si="131"/>
        <v>16445267</v>
      </c>
      <c r="R903" s="64">
        <v>4366000</v>
      </c>
      <c r="S903" s="64"/>
      <c r="T903" s="64"/>
      <c r="U903" s="56">
        <v>1</v>
      </c>
      <c r="V903" s="60" t="s">
        <v>1171</v>
      </c>
      <c r="W903" s="57" t="str">
        <f ca="1">IF(AB903="","En elaboración",IF(AC903="Sin iniciar","Suscrito",IF(AK903="Suspendido",AK903,IF(ISNUMBER(AN903),"Liquidado",IF(ISNUMBER(J903),"Cedido",IF(AN903="No aplica","Terminado (no se liquida)",IF(AJ903="Terminación anticipada",AJ903,IF(AND(AJ903="Terminación anticipada",I903&lt;&gt;"Otro",AN903=""),"Terminado en proceso de liquidación",IF(AND(TODAY()&gt;AH903,I903="Otro",AN903=""),"Terminado en proceso de liquidación",IF(AND(TODAY()&gt;AH903,I903="Orden de compra"),"Terminado (Orden de compra)",IF(TODAY()&gt;AH903,"Terminado (no se liquida)",IF(TODAY()&lt;=AH903,"En ejecución","En elaboración"))))))))))))</f>
        <v>Terminado (no se liquida)</v>
      </c>
      <c r="X903" s="57" t="s">
        <v>8479</v>
      </c>
      <c r="Y903" s="57" t="s">
        <v>5927</v>
      </c>
      <c r="Z903" s="57" t="s">
        <v>8480</v>
      </c>
      <c r="AA903" s="57" t="s">
        <v>5684</v>
      </c>
      <c r="AB903" s="61">
        <v>45609</v>
      </c>
      <c r="AC903" s="61">
        <v>45611</v>
      </c>
      <c r="AD903" s="61">
        <v>45657</v>
      </c>
      <c r="AE903" s="61" t="str">
        <f t="shared" si="128"/>
        <v>1 meses 17 días.</v>
      </c>
      <c r="AF903" s="61">
        <v>45723</v>
      </c>
      <c r="AG903" s="61" t="str">
        <f t="shared" ref="AG903:AG961" si="134">IF(AD903="Sin iniciar","",IF(DATEDIF(AD903,AF903-AM903,"y")=0,"",DATEDIF(AD903,AF903-AM903,"y")&amp;" años ")&amp;IF(DATEDIF(AD903,AF903-AM903,"ym")=0,"",DATEDIF(AD903,AF903-AM903,"ym")&amp;" meses ")&amp;IF(DATEDIF(AD903,AF903-AM903,"md")=0,"",DATEDIF(AD903,AF903-AM903,"md")&amp;" días."))</f>
        <v>2 meses 4 días.</v>
      </c>
      <c r="AH903" s="61">
        <v>45723</v>
      </c>
      <c r="AI903" s="61" t="str">
        <f t="shared" si="132"/>
        <v>3 meses 21 días.</v>
      </c>
      <c r="AJ903" s="61" t="str">
        <f t="shared" si="129"/>
        <v>Término Ok</v>
      </c>
      <c r="AK903" s="57"/>
      <c r="AL903" s="57"/>
      <c r="AM903" s="56"/>
      <c r="AN903" s="61"/>
    </row>
    <row r="904" spans="1:40">
      <c r="A904" s="123">
        <v>2024</v>
      </c>
      <c r="B904" s="123" t="str">
        <f t="shared" si="133"/>
        <v>873-2024</v>
      </c>
      <c r="C904" s="56">
        <v>114824</v>
      </c>
      <c r="D904" s="56" t="s">
        <v>57</v>
      </c>
      <c r="E904" s="57" t="s">
        <v>8481</v>
      </c>
      <c r="F904" s="57" t="s">
        <v>8482</v>
      </c>
      <c r="G904" s="63" t="s">
        <v>5602</v>
      </c>
      <c r="H904" s="57" t="s">
        <v>1168</v>
      </c>
      <c r="I904" s="57" t="s">
        <v>8483</v>
      </c>
      <c r="J904" s="61"/>
      <c r="K904" s="61"/>
      <c r="L904" s="67" t="s">
        <v>4085</v>
      </c>
      <c r="M904" s="56">
        <v>1978</v>
      </c>
      <c r="N904" s="157">
        <v>17464000</v>
      </c>
      <c r="O904" s="64">
        <v>0</v>
      </c>
      <c r="P904" s="64">
        <v>0</v>
      </c>
      <c r="Q904" s="157">
        <f t="shared" si="131"/>
        <v>17464000</v>
      </c>
      <c r="R904" s="64">
        <v>4366000</v>
      </c>
      <c r="S904" s="64"/>
      <c r="T904" s="64"/>
      <c r="U904" s="56">
        <v>5</v>
      </c>
      <c r="V904" s="60" t="s">
        <v>1171</v>
      </c>
      <c r="W904" s="57" t="str">
        <f ca="1">IF(AB904="","En elaboración",IF(AC904="Sin iniciar","Suscrito",IF(AK904="Suspendido",AK904,IF(ISNUMBER(AN904),"Liquidado",IF(ISNUMBER(J904),"Cedido",IF(AN904="No aplica","Terminado (no se liquida)",IF(AJ904="Terminación anticipada",AJ904,IF(AND(AJ904="Terminación anticipada",I904&lt;&gt;"Otro",AN904=""),"Terminado en proceso de liquidación",IF(AND(TODAY()&gt;AH904,I904="Otro",AN904=""),"Terminado en proceso de liquidación",IF(AND(TODAY()&gt;AH904,I904="Orden de compra"),"Terminado (Orden de compra)",IF(TODAY()&gt;AH904,"Terminado (no se liquida)",IF(TODAY()&lt;=AH904,"En ejecución","En elaboración"))))))))))))</f>
        <v>Terminado (no se liquida)</v>
      </c>
      <c r="X904" s="57" t="s">
        <v>8484</v>
      </c>
      <c r="Y904" s="57" t="s">
        <v>5265</v>
      </c>
      <c r="Z904" s="57" t="s">
        <v>8485</v>
      </c>
      <c r="AA904" s="57" t="s">
        <v>5960</v>
      </c>
      <c r="AB904" s="61">
        <v>45617</v>
      </c>
      <c r="AC904" s="61">
        <v>45622</v>
      </c>
      <c r="AD904" s="61">
        <v>45657</v>
      </c>
      <c r="AE904" s="61" t="str">
        <f t="shared" si="128"/>
        <v>1 meses 6 días.</v>
      </c>
      <c r="AF904" s="61">
        <v>45657</v>
      </c>
      <c r="AG904" s="61" t="str">
        <f t="shared" si="134"/>
        <v/>
      </c>
      <c r="AH904" s="61">
        <v>45731</v>
      </c>
      <c r="AI904" s="61" t="str">
        <f t="shared" si="132"/>
        <v>3 meses 18 días.</v>
      </c>
      <c r="AJ904" s="61" t="str">
        <f t="shared" si="129"/>
        <v>Término Ok</v>
      </c>
      <c r="AK904" s="57"/>
      <c r="AL904" s="57"/>
      <c r="AM904" s="56"/>
      <c r="AN904" s="61"/>
    </row>
    <row r="905" spans="1:40">
      <c r="A905" s="123">
        <v>2024</v>
      </c>
      <c r="B905" s="123" t="str">
        <f t="shared" si="133"/>
        <v>874-2024</v>
      </c>
      <c r="C905" s="56">
        <v>116443</v>
      </c>
      <c r="D905" s="56" t="s">
        <v>57</v>
      </c>
      <c r="E905" s="57" t="s">
        <v>8486</v>
      </c>
      <c r="F905" s="57" t="s">
        <v>8487</v>
      </c>
      <c r="G905" s="63" t="s">
        <v>5602</v>
      </c>
      <c r="H905" s="57" t="s">
        <v>1168</v>
      </c>
      <c r="I905" s="57" t="s">
        <v>1169</v>
      </c>
      <c r="J905" s="61"/>
      <c r="K905" s="61"/>
      <c r="L905" s="67" t="s">
        <v>8488</v>
      </c>
      <c r="M905" s="56">
        <v>1967</v>
      </c>
      <c r="N905" s="157">
        <v>29792000</v>
      </c>
      <c r="O905" s="64">
        <v>0</v>
      </c>
      <c r="P905" s="64">
        <v>0</v>
      </c>
      <c r="Q905" s="157">
        <f t="shared" si="131"/>
        <v>29792000</v>
      </c>
      <c r="R905" s="64">
        <v>7448000</v>
      </c>
      <c r="S905" s="64"/>
      <c r="T905" s="64"/>
      <c r="U905" s="56">
        <v>1</v>
      </c>
      <c r="V905" s="60" t="s">
        <v>1171</v>
      </c>
      <c r="W905" s="57" t="str">
        <f ca="1">IF(AB905="","En elaboración",IF(AC905="Sin iniciar","Suscrito",IF(AK905="Suspendido",AK905,IF(ISNUMBER(AN905),"Liquidado",IF(ISNUMBER(J905),"Cedido",IF(AN905="No aplica","Terminado (no se liquida)",IF(AJ905="Terminación anticipada",AJ905,IF(AND(AJ905="Terminación anticipada",I905&lt;&gt;"Otro",AN905=""),"Terminado en proceso de liquidación",IF(AND(TODAY()&gt;AH905,I905="Otro",AN905=""),"Terminado en proceso de liquidación",IF(AND(TODAY()&gt;AH905,I905="Orden de compra"),"Terminado (Orden de compra)",IF(TODAY()&gt;AH905,"Terminado (no se liquida)",IF(TODAY()&lt;=AH905,"En ejecución","En elaboración"))))))))))))</f>
        <v>Terminado (no se liquida)</v>
      </c>
      <c r="X905" s="57" t="s">
        <v>8489</v>
      </c>
      <c r="Y905" s="57" t="s">
        <v>6090</v>
      </c>
      <c r="Z905" s="57" t="s">
        <v>8490</v>
      </c>
      <c r="AA905" s="57" t="s">
        <v>6144</v>
      </c>
      <c r="AB905" s="61">
        <v>45609</v>
      </c>
      <c r="AC905" s="61">
        <v>45610</v>
      </c>
      <c r="AD905" s="61">
        <v>45657</v>
      </c>
      <c r="AE905" s="61" t="str">
        <f t="shared" si="128"/>
        <v>1 meses 18 días.</v>
      </c>
      <c r="AF905" s="61">
        <v>45657</v>
      </c>
      <c r="AG905" s="61" t="str">
        <f t="shared" si="134"/>
        <v/>
      </c>
      <c r="AH905" s="61">
        <v>45729</v>
      </c>
      <c r="AI905" s="61" t="str">
        <f t="shared" si="132"/>
        <v xml:space="preserve">4 meses </v>
      </c>
      <c r="AJ905" s="61" t="str">
        <f t="shared" si="129"/>
        <v>Término Ok</v>
      </c>
      <c r="AK905" s="57"/>
      <c r="AL905" s="57"/>
      <c r="AM905" s="56"/>
      <c r="AN905" s="61"/>
    </row>
    <row r="906" spans="1:40">
      <c r="A906" s="123">
        <v>2024</v>
      </c>
      <c r="B906" s="123" t="str">
        <f t="shared" si="133"/>
        <v>875-2024</v>
      </c>
      <c r="C906" s="56">
        <v>119653</v>
      </c>
      <c r="D906" s="56" t="s">
        <v>57</v>
      </c>
      <c r="E906" s="57" t="s">
        <v>8491</v>
      </c>
      <c r="F906" s="57" t="s">
        <v>8492</v>
      </c>
      <c r="G906" s="63" t="s">
        <v>5602</v>
      </c>
      <c r="H906" s="57" t="s">
        <v>1168</v>
      </c>
      <c r="I906" s="57" t="s">
        <v>1169</v>
      </c>
      <c r="J906" s="61"/>
      <c r="K906" s="61"/>
      <c r="L906" s="67" t="s">
        <v>8493</v>
      </c>
      <c r="M906" s="56">
        <v>1972</v>
      </c>
      <c r="N906" s="157">
        <v>13647500</v>
      </c>
      <c r="O906" s="64">
        <v>4185233</v>
      </c>
      <c r="P906" s="64">
        <v>0</v>
      </c>
      <c r="Q906" s="157">
        <f t="shared" si="131"/>
        <v>17832733</v>
      </c>
      <c r="R906" s="64">
        <v>5459000</v>
      </c>
      <c r="S906" s="64"/>
      <c r="T906" s="64"/>
      <c r="U906" s="56">
        <v>5</v>
      </c>
      <c r="V906" s="60" t="s">
        <v>1171</v>
      </c>
      <c r="W906" s="57" t="str">
        <f ca="1">IF(AB906="","En elaboración",IF(AC906="Sin iniciar","Suscrito",IF(AK906="Suspendido",AK906,IF(ISNUMBER(AN906),"Liquidado",IF(ISNUMBER(J906),"Cedido",IF(AN906="No aplica","Terminado (no se liquida)",IF(AJ906="Terminación anticipada",AJ906,IF(AND(AJ906="Terminación anticipada",I906&lt;&gt;"Otro",AN906=""),"Terminado en proceso de liquidación",IF(AND(TODAY()&gt;AH906,I906="Otro",AN906=""),"Terminado en proceso de liquidación",IF(AND(TODAY()&gt;AH906,I906="Orden de compra"),"Terminado (Orden de compra)",IF(TODAY()&gt;AH906,"Terminado (no se liquida)",IF(TODAY()&lt;=AH906,"En ejecución","En elaboración"))))))))))))</f>
        <v>Terminado (no se liquida)</v>
      </c>
      <c r="X906" s="57" t="s">
        <v>8494</v>
      </c>
      <c r="Y906" s="57" t="s">
        <v>8495</v>
      </c>
      <c r="Z906" s="77" t="s">
        <v>8496</v>
      </c>
      <c r="AA906" s="57" t="s">
        <v>5753</v>
      </c>
      <c r="AB906" s="61">
        <v>45608</v>
      </c>
      <c r="AC906" s="61">
        <v>45611</v>
      </c>
      <c r="AD906" s="61">
        <v>45657</v>
      </c>
      <c r="AE906" s="61" t="str">
        <f t="shared" si="128"/>
        <v>1 meses 17 días.</v>
      </c>
      <c r="AF906" s="61">
        <v>45710</v>
      </c>
      <c r="AG906" s="61" t="str">
        <f t="shared" si="134"/>
        <v>1 meses 22 días.</v>
      </c>
      <c r="AH906" s="61">
        <v>45710</v>
      </c>
      <c r="AI906" s="61" t="str">
        <f t="shared" si="132"/>
        <v>3 meses 8 días.</v>
      </c>
      <c r="AJ906" s="61" t="str">
        <f t="shared" si="129"/>
        <v>Término Ok</v>
      </c>
      <c r="AK906" s="57"/>
      <c r="AL906" s="57"/>
      <c r="AM906" s="56"/>
      <c r="AN906" s="61"/>
    </row>
    <row r="907" spans="1:40">
      <c r="A907" s="123">
        <v>2024</v>
      </c>
      <c r="B907" s="123" t="str">
        <f t="shared" si="133"/>
        <v>876-2024</v>
      </c>
      <c r="C907" s="56">
        <v>114921</v>
      </c>
      <c r="D907" s="56" t="s">
        <v>57</v>
      </c>
      <c r="E907" s="57" t="s">
        <v>8497</v>
      </c>
      <c r="F907" s="57" t="s">
        <v>8498</v>
      </c>
      <c r="G907" s="63" t="s">
        <v>5602</v>
      </c>
      <c r="H907" s="57" t="s">
        <v>1168</v>
      </c>
      <c r="I907" s="57" t="s">
        <v>1169</v>
      </c>
      <c r="J907" s="61"/>
      <c r="K907" s="61"/>
      <c r="L907" s="67" t="s">
        <v>8499</v>
      </c>
      <c r="M907" s="56">
        <v>1979</v>
      </c>
      <c r="N907" s="157">
        <v>32000000</v>
      </c>
      <c r="O907" s="64">
        <v>0</v>
      </c>
      <c r="P907" s="64">
        <v>0</v>
      </c>
      <c r="Q907" s="157">
        <f t="shared" si="131"/>
        <v>32000000</v>
      </c>
      <c r="R907" s="64">
        <v>8000000</v>
      </c>
      <c r="S907" s="64"/>
      <c r="T907" s="64"/>
      <c r="U907" s="56">
        <v>5</v>
      </c>
      <c r="V907" s="60" t="s">
        <v>1171</v>
      </c>
      <c r="W907" s="57" t="str">
        <f ca="1">IF(AB907="","En elaboración",IF(AC907="Sin iniciar","Suscrito",IF(AK907="Suspendido",AK907,IF(ISNUMBER(AN907),"Liquidado",IF(ISNUMBER(J907),"Cedido",IF(AN907="No aplica","Terminado (no se liquida)",IF(AJ907="Terminación anticipada",AJ907,IF(AND(AJ907="Terminación anticipada",I907&lt;&gt;"Otro",AN907=""),"Terminado en proceso de liquidación",IF(AND(TODAY()&gt;AH907,I907="Otro",AN907=""),"Terminado en proceso de liquidación",IF(AND(TODAY()&gt;AH907,I907="Orden de compra"),"Terminado (Orden de compra)",IF(TODAY()&gt;AH907,"Terminado (no se liquida)",IF(TODAY()&lt;=AH907,"En ejecución","En elaboración"))))))))))))</f>
        <v>Terminado (no se liquida)</v>
      </c>
      <c r="X907" s="57" t="s">
        <v>8500</v>
      </c>
      <c r="Y907" s="57" t="s">
        <v>8501</v>
      </c>
      <c r="Z907" s="57" t="s">
        <v>8502</v>
      </c>
      <c r="AA907" s="57" t="s">
        <v>5666</v>
      </c>
      <c r="AB907" s="61">
        <v>45611</v>
      </c>
      <c r="AC907" s="61">
        <v>45615</v>
      </c>
      <c r="AD907" s="61">
        <v>45657</v>
      </c>
      <c r="AE907" s="61" t="str">
        <f t="shared" si="128"/>
        <v>1 meses 13 días.</v>
      </c>
      <c r="AF907" s="61">
        <v>45657</v>
      </c>
      <c r="AG907" s="61" t="str">
        <f t="shared" si="134"/>
        <v/>
      </c>
      <c r="AH907" s="61">
        <v>45731</v>
      </c>
      <c r="AI907" s="61" t="str">
        <f t="shared" si="132"/>
        <v>3 meses 25 días.</v>
      </c>
      <c r="AJ907" s="61" t="str">
        <f t="shared" si="129"/>
        <v>Término Ok</v>
      </c>
      <c r="AK907" s="57"/>
      <c r="AL907" s="57"/>
      <c r="AM907" s="56"/>
      <c r="AN907" s="61"/>
    </row>
    <row r="908" spans="1:40">
      <c r="A908" s="123">
        <v>2024</v>
      </c>
      <c r="B908" s="123" t="str">
        <f t="shared" si="133"/>
        <v>877-2024</v>
      </c>
      <c r="C908" s="56">
        <v>116451</v>
      </c>
      <c r="D908" s="56" t="s">
        <v>57</v>
      </c>
      <c r="E908" s="57" t="s">
        <v>8503</v>
      </c>
      <c r="F908" s="57" t="s">
        <v>8504</v>
      </c>
      <c r="G908" s="63" t="s">
        <v>5602</v>
      </c>
      <c r="H908" s="57" t="s">
        <v>1168</v>
      </c>
      <c r="I908" s="57" t="s">
        <v>1169</v>
      </c>
      <c r="J908" s="61"/>
      <c r="K908" s="61"/>
      <c r="L908" s="67" t="s">
        <v>8505</v>
      </c>
      <c r="M908" s="56">
        <v>1979</v>
      </c>
      <c r="N908" s="157">
        <v>29792000</v>
      </c>
      <c r="O908" s="64">
        <v>0</v>
      </c>
      <c r="P908" s="64">
        <v>0</v>
      </c>
      <c r="Q908" s="157">
        <f t="shared" si="131"/>
        <v>29792000</v>
      </c>
      <c r="R908" s="64">
        <v>7448000</v>
      </c>
      <c r="S908" s="64"/>
      <c r="T908" s="64"/>
      <c r="U908" s="56">
        <v>5</v>
      </c>
      <c r="V908" s="60" t="s">
        <v>1171</v>
      </c>
      <c r="W908" s="57" t="str">
        <f ca="1">IF(AB908="","En elaboración",IF(AC908="Sin iniciar","Suscrito",IF(AK908="Suspendido",AK908,IF(ISNUMBER(AN908),"Liquidado",IF(ISNUMBER(J908),"Cedido",IF(AN908="No aplica","Terminado (no se liquida)",IF(AJ908="Terminación anticipada",AJ908,IF(AND(AJ908="Terminación anticipada",I908&lt;&gt;"Otro",AN908=""),"Terminado en proceso de liquidación",IF(AND(TODAY()&gt;AH908,I908="Otro",AN908=""),"Terminado en proceso de liquidación",IF(AND(TODAY()&gt;AH908,I908="Orden de compra"),"Terminado (Orden de compra)",IF(TODAY()&gt;AH908,"Terminado (no se liquida)",IF(TODAY()&lt;=AH908,"En ejecución","En elaboración"))))))))))))</f>
        <v>Terminado (no se liquida)</v>
      </c>
      <c r="X908" s="57"/>
      <c r="Y908" s="57" t="s">
        <v>8506</v>
      </c>
      <c r="Z908" s="57" t="s">
        <v>8507</v>
      </c>
      <c r="AA908" s="57" t="s">
        <v>5666</v>
      </c>
      <c r="AB908" s="61">
        <v>45604</v>
      </c>
      <c r="AC908" s="61">
        <v>45609</v>
      </c>
      <c r="AD908" s="61">
        <v>45657</v>
      </c>
      <c r="AE908" s="61" t="str">
        <f t="shared" si="128"/>
        <v>1 meses 19 días.</v>
      </c>
      <c r="AF908" s="61">
        <v>45657</v>
      </c>
      <c r="AG908" s="61" t="str">
        <f t="shared" si="134"/>
        <v/>
      </c>
      <c r="AH908" s="61">
        <v>45657</v>
      </c>
      <c r="AI908" s="61" t="str">
        <f t="shared" si="132"/>
        <v>1 meses 19 días.</v>
      </c>
      <c r="AJ908" s="61" t="str">
        <f t="shared" si="129"/>
        <v>Término Ok</v>
      </c>
      <c r="AK908" s="57"/>
      <c r="AL908" s="57"/>
      <c r="AM908" s="56"/>
      <c r="AN908" s="61"/>
    </row>
    <row r="909" spans="1:40">
      <c r="A909" s="123">
        <v>2024</v>
      </c>
      <c r="B909" s="123" t="str">
        <f t="shared" si="133"/>
        <v>878-2024</v>
      </c>
      <c r="C909" s="56">
        <v>116693</v>
      </c>
      <c r="D909" s="56" t="s">
        <v>57</v>
      </c>
      <c r="E909" s="57" t="s">
        <v>8508</v>
      </c>
      <c r="F909" s="57" t="s">
        <v>8509</v>
      </c>
      <c r="G909" s="63" t="s">
        <v>5602</v>
      </c>
      <c r="H909" s="57" t="s">
        <v>1168</v>
      </c>
      <c r="I909" s="57" t="s">
        <v>1169</v>
      </c>
      <c r="J909" s="61"/>
      <c r="K909" s="61"/>
      <c r="L909" s="67" t="s">
        <v>4007</v>
      </c>
      <c r="M909" s="56">
        <v>1978</v>
      </c>
      <c r="N909" s="157">
        <v>21836000</v>
      </c>
      <c r="O909" s="64">
        <v>0</v>
      </c>
      <c r="P909" s="64">
        <v>0</v>
      </c>
      <c r="Q909" s="157">
        <f t="shared" si="131"/>
        <v>21836000</v>
      </c>
      <c r="R909" s="64">
        <v>5459000</v>
      </c>
      <c r="S909" s="64"/>
      <c r="T909" s="64"/>
      <c r="U909" s="56">
        <v>1</v>
      </c>
      <c r="V909" s="60" t="s">
        <v>1171</v>
      </c>
      <c r="W909" s="57" t="str">
        <f ca="1">IF(AB909="","En elaboración",IF(AC909="Sin iniciar","Suscrito",IF(AK909="Suspendido",AK909,IF(ISNUMBER(AN909),"Liquidado",IF(ISNUMBER(J909),"Cedido",IF(AN909="No aplica","Terminado (no se liquida)",IF(AJ909="Terminación anticipada",AJ909,IF(AND(AJ909="Terminación anticipada",I909&lt;&gt;"Otro",AN909=""),"Terminado en proceso de liquidación",IF(AND(TODAY()&gt;AH909,I909="Otro",AN909=""),"Terminado en proceso de liquidación",IF(AND(TODAY()&gt;AH909,I909="Orden de compra"),"Terminado (Orden de compra)",IF(TODAY()&gt;AH909,"Terminado (no se liquida)",IF(TODAY()&lt;=AH909,"En ejecución","En elaboración"))))))))))))</f>
        <v>Terminado (no se liquida)</v>
      </c>
      <c r="X909" s="57" t="s">
        <v>8510</v>
      </c>
      <c r="Y909" s="57" t="s">
        <v>8511</v>
      </c>
      <c r="Z909" s="57" t="s">
        <v>8512</v>
      </c>
      <c r="AA909" s="57" t="s">
        <v>6973</v>
      </c>
      <c r="AB909" s="61">
        <v>45610</v>
      </c>
      <c r="AC909" s="61">
        <v>45614</v>
      </c>
      <c r="AD909" s="61">
        <v>45657</v>
      </c>
      <c r="AE909" s="61" t="str">
        <f t="shared" si="128"/>
        <v>1 meses 14 días.</v>
      </c>
      <c r="AF909" s="61">
        <v>45657</v>
      </c>
      <c r="AG909" s="61" t="str">
        <f t="shared" si="134"/>
        <v/>
      </c>
      <c r="AH909" s="61">
        <v>45657</v>
      </c>
      <c r="AI909" s="61" t="str">
        <f t="shared" si="132"/>
        <v>1 meses 14 días.</v>
      </c>
      <c r="AJ909" s="61" t="str">
        <f t="shared" si="129"/>
        <v>Término Ok</v>
      </c>
      <c r="AK909" s="57"/>
      <c r="AL909" s="57"/>
      <c r="AM909" s="56"/>
      <c r="AN909" s="61"/>
    </row>
    <row r="910" spans="1:40">
      <c r="A910" s="123">
        <v>2024</v>
      </c>
      <c r="B910" s="123" t="str">
        <f t="shared" si="133"/>
        <v>879-2024</v>
      </c>
      <c r="C910" s="56">
        <v>114656</v>
      </c>
      <c r="D910" s="56" t="s">
        <v>57</v>
      </c>
      <c r="E910" s="57" t="s">
        <v>8513</v>
      </c>
      <c r="F910" s="57" t="s">
        <v>8514</v>
      </c>
      <c r="G910" s="63" t="s">
        <v>5602</v>
      </c>
      <c r="H910" s="57" t="s">
        <v>1168</v>
      </c>
      <c r="I910" s="57" t="s">
        <v>1169</v>
      </c>
      <c r="J910" s="61"/>
      <c r="K910" s="61"/>
      <c r="L910" s="67" t="s">
        <v>7794</v>
      </c>
      <c r="M910" s="56">
        <v>1977</v>
      </c>
      <c r="N910" s="157">
        <v>8370467</v>
      </c>
      <c r="O910" s="64">
        <v>3639333</v>
      </c>
      <c r="P910" s="64">
        <v>0</v>
      </c>
      <c r="Q910" s="157">
        <f t="shared" si="131"/>
        <v>12009800</v>
      </c>
      <c r="R910" s="64">
        <v>5459000</v>
      </c>
      <c r="S910" s="64"/>
      <c r="T910" s="64"/>
      <c r="U910" s="56">
        <v>4</v>
      </c>
      <c r="V910" s="60" t="s">
        <v>1171</v>
      </c>
      <c r="W910" s="57" t="str">
        <f ca="1">IF(AB910="","En elaboración",IF(AC910="Sin iniciar","Suscrito",IF(AK910="Suspendido",AK910,IF(ISNUMBER(AN910),"Liquidado",IF(ISNUMBER(J910),"Cedido",IF(AN910="No aplica","Terminado (no se liquida)",IF(AJ910="Terminación anticipada",AJ910,IF(AND(AJ910="Terminación anticipada",I910&lt;&gt;"Otro",AN910=""),"Terminado en proceso de liquidación",IF(AND(TODAY()&gt;AH910,I910="Otro",AN910=""),"Terminado en proceso de liquidación",IF(AND(TODAY()&gt;AH910,I910="Orden de compra"),"Terminado (Orden de compra)",IF(TODAY()&gt;AH910,"Terminado (no se liquida)",IF(TODAY()&lt;=AH910,"En ejecución","En elaboración"))))))))))))</f>
        <v>Terminado (no se liquida)</v>
      </c>
      <c r="X910" s="57" t="s">
        <v>8515</v>
      </c>
      <c r="Y910" s="57" t="s">
        <v>8516</v>
      </c>
      <c r="Z910" s="77" t="s">
        <v>8517</v>
      </c>
      <c r="AA910" s="57" t="s">
        <v>5745</v>
      </c>
      <c r="AB910" s="61">
        <v>45611</v>
      </c>
      <c r="AC910" s="61">
        <v>45617</v>
      </c>
      <c r="AD910" s="61">
        <v>45657</v>
      </c>
      <c r="AE910" s="61" t="str">
        <f t="shared" si="128"/>
        <v>1 meses 11 días.</v>
      </c>
      <c r="AF910" s="61">
        <v>45683</v>
      </c>
      <c r="AG910" s="61" t="str">
        <f t="shared" si="134"/>
        <v>26 días.</v>
      </c>
      <c r="AH910" s="61">
        <v>45683</v>
      </c>
      <c r="AI910" s="61" t="str">
        <f t="shared" si="132"/>
        <v>2 meses 6 días.</v>
      </c>
      <c r="AJ910" s="61" t="str">
        <f t="shared" si="129"/>
        <v>Término Ok</v>
      </c>
      <c r="AK910" s="57"/>
      <c r="AL910" s="57"/>
      <c r="AM910" s="56"/>
      <c r="AN910" s="61"/>
    </row>
    <row r="911" spans="1:40">
      <c r="A911" s="123">
        <v>2024</v>
      </c>
      <c r="B911" s="123" t="str">
        <f t="shared" si="133"/>
        <v>880-2024</v>
      </c>
      <c r="C911" s="56">
        <v>116383</v>
      </c>
      <c r="D911" s="56" t="s">
        <v>57</v>
      </c>
      <c r="E911" s="57" t="s">
        <v>8518</v>
      </c>
      <c r="F911" s="57" t="s">
        <v>8519</v>
      </c>
      <c r="G911" s="63" t="s">
        <v>5602</v>
      </c>
      <c r="H911" s="57" t="s">
        <v>1168</v>
      </c>
      <c r="I911" s="57" t="s">
        <v>1211</v>
      </c>
      <c r="J911" s="61"/>
      <c r="K911" s="61"/>
      <c r="L911" s="67" t="s">
        <v>8520</v>
      </c>
      <c r="M911" s="56">
        <v>1978</v>
      </c>
      <c r="N911" s="157">
        <v>13098000</v>
      </c>
      <c r="O911" s="64">
        <v>3492800</v>
      </c>
      <c r="P911" s="64">
        <v>0</v>
      </c>
      <c r="Q911" s="157">
        <f t="shared" si="131"/>
        <v>16590800</v>
      </c>
      <c r="R911" s="64">
        <v>4366000</v>
      </c>
      <c r="S911" s="64"/>
      <c r="T911" s="64"/>
      <c r="U911" s="56">
        <v>1</v>
      </c>
      <c r="V911" s="60" t="s">
        <v>1171</v>
      </c>
      <c r="W911" s="57" t="str">
        <f ca="1">IF(AB911="","En elaboración",IF(AC911="Sin iniciar","Suscrito",IF(AK911="Suspendido",AK911,IF(ISNUMBER(AN911),"Liquidado",IF(ISNUMBER(J911),"Cedido",IF(AN911="No aplica","Terminado (no se liquida)",IF(AJ911="Terminación anticipada",AJ911,IF(AND(AJ911="Terminación anticipada",I911&lt;&gt;"Otro",AN911=""),"Terminado en proceso de liquidación",IF(AND(TODAY()&gt;AH911,I911="Otro",AN911=""),"Terminado en proceso de liquidación",IF(AND(TODAY()&gt;AH911,I911="Orden de compra"),"Terminado (Orden de compra)",IF(TODAY()&gt;AH911,"Terminado (no se liquida)",IF(TODAY()&lt;=AH911,"En ejecución","En elaboración"))))))))))))</f>
        <v>Terminado (no se liquida)</v>
      </c>
      <c r="X911" s="57" t="s">
        <v>8521</v>
      </c>
      <c r="Y911" s="57" t="s">
        <v>8327</v>
      </c>
      <c r="Z911" s="77" t="s">
        <v>8522</v>
      </c>
      <c r="AA911" s="57" t="s">
        <v>161</v>
      </c>
      <c r="AB911" s="61">
        <v>45604</v>
      </c>
      <c r="AC911" s="61">
        <v>45610</v>
      </c>
      <c r="AD911" s="61">
        <v>45657</v>
      </c>
      <c r="AE911" s="61" t="str">
        <f t="shared" ref="AE911:AE961" si="135">IF(AC911="Sin iniciar","",IF(DATEDIF(AC911,AD911+1,"y")=0,"",DATEDIF(AC911,AD911+1,"y")&amp;" años ")&amp;IF(DATEDIF(AC911,AD911+1,"ym")=0,"",DATEDIF(AC911,AD911+1,"ym")&amp;" meses ")&amp;IF(DATEDIF(AC911,AD911+1,"md")=0,"",DATEDIF(AC911,AD911+1,"md")&amp;" días."))</f>
        <v>1 meses 18 días.</v>
      </c>
      <c r="AF911" s="61">
        <v>45723</v>
      </c>
      <c r="AG911" s="61" t="str">
        <f t="shared" si="134"/>
        <v>2 meses 4 días.</v>
      </c>
      <c r="AH911" s="61">
        <v>45723</v>
      </c>
      <c r="AI911" s="61" t="str">
        <f t="shared" si="132"/>
        <v>3 meses 22 días.</v>
      </c>
      <c r="AJ911" s="61" t="str">
        <f t="shared" ref="AJ911:AJ961" si="136">IF(AC911="Sin iniciar",AC911,IF(AH911&lt;AF911,"Terminación Anticipada","Término Ok"))</f>
        <v>Término Ok</v>
      </c>
      <c r="AK911" s="57"/>
      <c r="AL911" s="57"/>
      <c r="AM911" s="56"/>
      <c r="AN911" s="61"/>
    </row>
    <row r="912" spans="1:40">
      <c r="A912" s="123">
        <v>2024</v>
      </c>
      <c r="B912" s="123" t="str">
        <f t="shared" si="133"/>
        <v>881-2024</v>
      </c>
      <c r="C912" s="56">
        <v>116396</v>
      </c>
      <c r="D912" s="56" t="s">
        <v>57</v>
      </c>
      <c r="E912" s="57" t="s">
        <v>8523</v>
      </c>
      <c r="F912" s="57" t="s">
        <v>8524</v>
      </c>
      <c r="G912" s="63" t="s">
        <v>5602</v>
      </c>
      <c r="H912" s="57" t="s">
        <v>1168</v>
      </c>
      <c r="I912" s="57" t="s">
        <v>1169</v>
      </c>
      <c r="J912" s="61"/>
      <c r="K912" s="61"/>
      <c r="L912" s="67" t="s">
        <v>8525</v>
      </c>
      <c r="M912" s="56">
        <v>1978</v>
      </c>
      <c r="N912" s="157">
        <v>22344000</v>
      </c>
      <c r="O912" s="64">
        <v>0</v>
      </c>
      <c r="P912" s="64">
        <v>0</v>
      </c>
      <c r="Q912" s="157">
        <f t="shared" si="131"/>
        <v>22344000</v>
      </c>
      <c r="R912" s="64">
        <v>7448000</v>
      </c>
      <c r="S912" s="64"/>
      <c r="T912" s="64"/>
      <c r="U912" s="56">
        <v>1</v>
      </c>
      <c r="V912" s="60" t="s">
        <v>1171</v>
      </c>
      <c r="W912" s="57" t="str">
        <f ca="1">IF(AB912="","En elaboración",IF(AC912="Sin iniciar","Suscrito",IF(AK912="Suspendido",AK912,IF(ISNUMBER(AN912),"Liquidado",IF(ISNUMBER(J912),"Cedido",IF(AN912="No aplica","Terminado (no se liquida)",IF(AJ912="Terminación anticipada",AJ912,IF(AND(AJ912="Terminación anticipada",I912&lt;&gt;"Otro",AN912=""),"Terminado en proceso de liquidación",IF(AND(TODAY()&gt;AH912,I912="Otro",AN912=""),"Terminado en proceso de liquidación",IF(AND(TODAY()&gt;AH912,I912="Orden de compra"),"Terminado (Orden de compra)",IF(TODAY()&gt;AH912,"Terminado (no se liquida)",IF(TODAY()&lt;=AH912,"En ejecución","En elaboración"))))))))))))</f>
        <v>Terminado (no se liquida)</v>
      </c>
      <c r="X912" s="57"/>
      <c r="Y912" s="57" t="s">
        <v>8526</v>
      </c>
      <c r="Z912" s="57" t="s">
        <v>8527</v>
      </c>
      <c r="AA912" s="57" t="s">
        <v>7250</v>
      </c>
      <c r="AB912" s="61">
        <v>45604</v>
      </c>
      <c r="AC912" s="61">
        <v>45615</v>
      </c>
      <c r="AD912" s="61">
        <v>45657</v>
      </c>
      <c r="AE912" s="61" t="str">
        <f t="shared" si="135"/>
        <v>1 meses 13 días.</v>
      </c>
      <c r="AF912" s="61">
        <v>45657</v>
      </c>
      <c r="AG912" s="61" t="str">
        <f t="shared" si="134"/>
        <v/>
      </c>
      <c r="AH912" s="61">
        <v>45657</v>
      </c>
      <c r="AI912" s="61" t="str">
        <f t="shared" si="132"/>
        <v>1 meses 13 días.</v>
      </c>
      <c r="AJ912" s="61" t="str">
        <f t="shared" si="136"/>
        <v>Término Ok</v>
      </c>
      <c r="AK912" s="57"/>
      <c r="AL912" s="57"/>
      <c r="AM912" s="56"/>
      <c r="AN912" s="61"/>
    </row>
    <row r="913" spans="1:40">
      <c r="A913" s="123">
        <v>2024</v>
      </c>
      <c r="B913" s="123" t="str">
        <f t="shared" si="133"/>
        <v>882-2024</v>
      </c>
      <c r="C913" s="56">
        <v>120253</v>
      </c>
      <c r="D913" s="56" t="s">
        <v>57</v>
      </c>
      <c r="E913" s="57" t="s">
        <v>8528</v>
      </c>
      <c r="F913" s="57" t="s">
        <v>8529</v>
      </c>
      <c r="G913" s="63" t="s">
        <v>5602</v>
      </c>
      <c r="H913" s="57" t="s">
        <v>1168</v>
      </c>
      <c r="I913" s="57" t="s">
        <v>1169</v>
      </c>
      <c r="J913" s="61"/>
      <c r="K913" s="61"/>
      <c r="L913" s="67" t="s">
        <v>8530</v>
      </c>
      <c r="M913" s="56">
        <v>1978</v>
      </c>
      <c r="N913" s="157">
        <v>13647500</v>
      </c>
      <c r="O913" s="64">
        <v>4185233</v>
      </c>
      <c r="P913" s="64">
        <v>0</v>
      </c>
      <c r="Q913" s="157">
        <f t="shared" si="131"/>
        <v>17832733</v>
      </c>
      <c r="R913" s="64">
        <v>5459000</v>
      </c>
      <c r="S913" s="64"/>
      <c r="T913" s="64"/>
      <c r="U913" s="56">
        <v>1</v>
      </c>
      <c r="V913" s="60" t="s">
        <v>1171</v>
      </c>
      <c r="W913" s="57" t="str">
        <f ca="1">IF(AB913="","En elaboración",IF(AC913="Sin iniciar","Suscrito",IF(AK913="Suspendido",AK913,IF(ISNUMBER(AN913),"Liquidado",IF(ISNUMBER(J913),"Cedido",IF(AN913="No aplica","Terminado (no se liquida)",IF(AJ913="Terminación anticipada",AJ913,IF(AND(AJ913="Terminación anticipada",I913&lt;&gt;"Otro",AN913=""),"Terminado en proceso de liquidación",IF(AND(TODAY()&gt;AH913,I913="Otro",AN913=""),"Terminado en proceso de liquidación",IF(AND(TODAY()&gt;AH913,I913="Orden de compra"),"Terminado (Orden de compra)",IF(TODAY()&gt;AH913,"Terminado (no se liquida)",IF(TODAY()&lt;=AH913,"En ejecución","En elaboración"))))))))))))</f>
        <v>Terminado (no se liquida)</v>
      </c>
      <c r="X913" s="57" t="s">
        <v>8531</v>
      </c>
      <c r="Y913" s="57" t="s">
        <v>5251</v>
      </c>
      <c r="Z913" s="77" t="s">
        <v>8532</v>
      </c>
      <c r="AA913" s="57" t="s">
        <v>8533</v>
      </c>
      <c r="AB913" s="61">
        <v>45610</v>
      </c>
      <c r="AC913" s="61">
        <v>45611</v>
      </c>
      <c r="AD913" s="61">
        <v>45657</v>
      </c>
      <c r="AE913" s="61" t="str">
        <f t="shared" si="135"/>
        <v>1 meses 17 días.</v>
      </c>
      <c r="AF913" s="61">
        <v>45709</v>
      </c>
      <c r="AG913" s="61" t="str">
        <f t="shared" si="134"/>
        <v>1 meses 21 días.</v>
      </c>
      <c r="AH913" s="61">
        <v>45709</v>
      </c>
      <c r="AI913" s="61" t="str">
        <f t="shared" si="132"/>
        <v>3 meses 7 días.</v>
      </c>
      <c r="AJ913" s="61" t="str">
        <f t="shared" si="136"/>
        <v>Término Ok</v>
      </c>
      <c r="AK913" s="57"/>
      <c r="AL913" s="57"/>
      <c r="AM913" s="56"/>
      <c r="AN913" s="61"/>
    </row>
    <row r="914" spans="1:40">
      <c r="A914" s="123">
        <v>2024</v>
      </c>
      <c r="B914" s="123" t="str">
        <f t="shared" si="133"/>
        <v>883-2024</v>
      </c>
      <c r="C914" s="56">
        <v>119425</v>
      </c>
      <c r="D914" s="56" t="s">
        <v>57</v>
      </c>
      <c r="E914" s="57" t="s">
        <v>8534</v>
      </c>
      <c r="F914" s="57" t="s">
        <v>8535</v>
      </c>
      <c r="G914" s="63" t="s">
        <v>5602</v>
      </c>
      <c r="H914" s="57" t="s">
        <v>1168</v>
      </c>
      <c r="I914" s="57" t="s">
        <v>1169</v>
      </c>
      <c r="J914" s="61"/>
      <c r="K914" s="61"/>
      <c r="L914" s="67" t="s">
        <v>8536</v>
      </c>
      <c r="M914" s="56">
        <v>1978</v>
      </c>
      <c r="N914" s="157">
        <v>18620000</v>
      </c>
      <c r="O914" s="64">
        <v>5958400</v>
      </c>
      <c r="P914" s="64">
        <v>0</v>
      </c>
      <c r="Q914" s="157">
        <f t="shared" si="131"/>
        <v>24578400</v>
      </c>
      <c r="R914" s="64">
        <v>7448000</v>
      </c>
      <c r="S914" s="64"/>
      <c r="T914" s="64"/>
      <c r="U914" s="56">
        <v>1</v>
      </c>
      <c r="V914" s="60" t="s">
        <v>1171</v>
      </c>
      <c r="W914" s="57" t="str">
        <f ca="1">IF(AB914="","En elaboración",IF(AC914="Sin iniciar","Suscrito",IF(AK914="Suspendido",AK914,IF(ISNUMBER(AN914),"Liquidado",IF(ISNUMBER(J914),"Cedido",IF(AN914="No aplica","Terminado (no se liquida)",IF(AJ914="Terminación anticipada",AJ914,IF(AND(AJ914="Terminación anticipada",I914&lt;&gt;"Otro",AN914=""),"Terminado en proceso de liquidación",IF(AND(TODAY()&gt;AH914,I914="Otro",AN914=""),"Terminado en proceso de liquidación",IF(AND(TODAY()&gt;AH914,I914="Orden de compra"),"Terminado (Orden de compra)",IF(TODAY()&gt;AH914,"Terminado (no se liquida)",IF(TODAY()&lt;=AH914,"En ejecución","En elaboración"))))))))))))</f>
        <v>Terminado (no se liquida)</v>
      </c>
      <c r="X914" s="57" t="s">
        <v>8537</v>
      </c>
      <c r="Y914" s="57" t="s">
        <v>4995</v>
      </c>
      <c r="Z914" s="57" t="s">
        <v>8538</v>
      </c>
      <c r="AA914" s="57" t="s">
        <v>8539</v>
      </c>
      <c r="AB914" s="61">
        <v>45604</v>
      </c>
      <c r="AC914" s="61">
        <v>45609</v>
      </c>
      <c r="AD914" s="61">
        <v>45657</v>
      </c>
      <c r="AE914" s="61" t="str">
        <f t="shared" si="135"/>
        <v>1 meses 19 días.</v>
      </c>
      <c r="AF914" s="61">
        <v>45709</v>
      </c>
      <c r="AG914" s="61" t="str">
        <f t="shared" si="134"/>
        <v>1 meses 21 días.</v>
      </c>
      <c r="AH914" s="61">
        <v>45709</v>
      </c>
      <c r="AI914" s="61" t="str">
        <f t="shared" si="132"/>
        <v>3 meses 9 días.</v>
      </c>
      <c r="AJ914" s="61" t="str">
        <f t="shared" si="136"/>
        <v>Término Ok</v>
      </c>
      <c r="AK914" s="57"/>
      <c r="AL914" s="57"/>
      <c r="AM914" s="56"/>
      <c r="AN914" s="61"/>
    </row>
    <row r="915" spans="1:40">
      <c r="A915" s="123">
        <v>2024</v>
      </c>
      <c r="B915" s="123" t="str">
        <f t="shared" si="133"/>
        <v>884-2024</v>
      </c>
      <c r="C915" s="56">
        <v>116391</v>
      </c>
      <c r="D915" s="56" t="s">
        <v>57</v>
      </c>
      <c r="E915" s="57" t="s">
        <v>8540</v>
      </c>
      <c r="F915" s="57" t="s">
        <v>8541</v>
      </c>
      <c r="G915" s="63" t="s">
        <v>5602</v>
      </c>
      <c r="H915" s="57" t="s">
        <v>1168</v>
      </c>
      <c r="I915" s="57" t="s">
        <v>1169</v>
      </c>
      <c r="J915" s="61"/>
      <c r="K915" s="61"/>
      <c r="L915" s="67" t="s">
        <v>8542</v>
      </c>
      <c r="M915" s="56">
        <v>1978</v>
      </c>
      <c r="N915" s="157">
        <v>16377000</v>
      </c>
      <c r="O915" s="64">
        <v>4185233</v>
      </c>
      <c r="P915" s="64">
        <v>0</v>
      </c>
      <c r="Q915" s="157">
        <f t="shared" si="131"/>
        <v>20562233</v>
      </c>
      <c r="R915" s="64">
        <v>5459000</v>
      </c>
      <c r="S915" s="64"/>
      <c r="T915" s="64"/>
      <c r="U915" s="56">
        <v>1</v>
      </c>
      <c r="V915" s="60" t="s">
        <v>1171</v>
      </c>
      <c r="W915" s="57" t="str">
        <f ca="1">IF(AB915="","En elaboración",IF(AC915="Sin iniciar","Suscrito",IF(AK915="Suspendido",AK915,IF(ISNUMBER(AN915),"Liquidado",IF(ISNUMBER(J915),"Cedido",IF(AN915="No aplica","Terminado (no se liquida)",IF(AJ915="Terminación anticipada",AJ915,IF(AND(AJ915="Terminación anticipada",I915&lt;&gt;"Otro",AN915=""),"Terminado en proceso de liquidación",IF(AND(TODAY()&gt;AH915,I915="Otro",AN915=""),"Terminado en proceso de liquidación",IF(AND(TODAY()&gt;AH915,I915="Orden de compra"),"Terminado (Orden de compra)",IF(TODAY()&gt;AH915,"Terminado (no se liquida)",IF(TODAY()&lt;=AH915,"En ejecución","En elaboración"))))))))))))</f>
        <v>Terminado (no se liquida)</v>
      </c>
      <c r="X915" s="57" t="s">
        <v>8543</v>
      </c>
      <c r="Y915" s="57" t="s">
        <v>8544</v>
      </c>
      <c r="Z915" s="77" t="s">
        <v>8545</v>
      </c>
      <c r="AA915" s="57" t="s">
        <v>7250</v>
      </c>
      <c r="AB915" s="61">
        <v>45604</v>
      </c>
      <c r="AC915" s="61">
        <v>45611</v>
      </c>
      <c r="AD915" s="61">
        <v>45657</v>
      </c>
      <c r="AE915" s="61" t="str">
        <f t="shared" si="135"/>
        <v>1 meses 17 días.</v>
      </c>
      <c r="AF915" s="61">
        <v>45723</v>
      </c>
      <c r="AG915" s="61" t="str">
        <f t="shared" si="134"/>
        <v>2 meses 4 días.</v>
      </c>
      <c r="AH915" s="61">
        <v>45723</v>
      </c>
      <c r="AI915" s="61" t="str">
        <f t="shared" si="132"/>
        <v>3 meses 21 días.</v>
      </c>
      <c r="AJ915" s="61" t="str">
        <f t="shared" si="136"/>
        <v>Término Ok</v>
      </c>
      <c r="AK915" s="57"/>
      <c r="AL915" s="57"/>
      <c r="AM915" s="56"/>
      <c r="AN915" s="61"/>
    </row>
    <row r="916" spans="1:40">
      <c r="A916" s="123">
        <v>2024</v>
      </c>
      <c r="B916" s="123" t="str">
        <f t="shared" si="133"/>
        <v>885-2024</v>
      </c>
      <c r="C916" s="56">
        <v>116258</v>
      </c>
      <c r="D916" s="56" t="s">
        <v>57</v>
      </c>
      <c r="E916" s="57" t="s">
        <v>8546</v>
      </c>
      <c r="F916" s="57" t="s">
        <v>8547</v>
      </c>
      <c r="G916" s="63" t="s">
        <v>5602</v>
      </c>
      <c r="H916" s="57" t="s">
        <v>1168</v>
      </c>
      <c r="I916" s="57" t="s">
        <v>1169</v>
      </c>
      <c r="J916" s="61"/>
      <c r="K916" s="61"/>
      <c r="L916" s="67" t="s">
        <v>8548</v>
      </c>
      <c r="M916" s="56">
        <v>1978</v>
      </c>
      <c r="N916" s="157">
        <v>22344000</v>
      </c>
      <c r="O916" s="64">
        <v>5461867</v>
      </c>
      <c r="P916" s="64">
        <v>0</v>
      </c>
      <c r="Q916" s="157">
        <f t="shared" si="131"/>
        <v>27805867</v>
      </c>
      <c r="R916" s="64">
        <v>7448000</v>
      </c>
      <c r="S916" s="64"/>
      <c r="T916" s="64"/>
      <c r="U916" s="56">
        <v>1</v>
      </c>
      <c r="V916" s="60" t="s">
        <v>1171</v>
      </c>
      <c r="W916" s="57" t="str">
        <f ca="1">IF(AB916="","En elaboración",IF(AC916="Sin iniciar","Suscrito",IF(AK916="Suspendido",AK916,IF(ISNUMBER(AN916),"Liquidado",IF(ISNUMBER(J916),"Cedido",IF(AN916="No aplica","Terminado (no se liquida)",IF(AJ916="Terminación anticipada",AJ916,IF(AND(AJ916="Terminación anticipada",I916&lt;&gt;"Otro",AN916=""),"Terminado en proceso de liquidación",IF(AND(TODAY()&gt;AH916,I916="Otro",AN916=""),"Terminado en proceso de liquidación",IF(AND(TODAY()&gt;AH916,I916="Orden de compra"),"Terminado (Orden de compra)",IF(TODAY()&gt;AH916,"Terminado (no se liquida)",IF(TODAY()&lt;=AH916,"En ejecución","En elaboración"))))))))))))</f>
        <v>Terminado (no se liquida)</v>
      </c>
      <c r="X916" s="57" t="s">
        <v>8549</v>
      </c>
      <c r="Y916" s="57" t="s">
        <v>8455</v>
      </c>
      <c r="Z916" s="57" t="s">
        <v>8550</v>
      </c>
      <c r="AA916" s="57" t="s">
        <v>5762</v>
      </c>
      <c r="AB916" s="61">
        <v>45610</v>
      </c>
      <c r="AC916" s="61">
        <v>45614</v>
      </c>
      <c r="AD916" s="61">
        <v>45657</v>
      </c>
      <c r="AE916" s="61" t="str">
        <f t="shared" si="135"/>
        <v>1 meses 14 días.</v>
      </c>
      <c r="AF916" s="61">
        <v>45727</v>
      </c>
      <c r="AG916" s="61" t="str">
        <f t="shared" si="134"/>
        <v>2 meses 8 días.</v>
      </c>
      <c r="AH916" s="61">
        <v>45727</v>
      </c>
      <c r="AI916" s="61" t="str">
        <f t="shared" si="132"/>
        <v>3 meses 22 días.</v>
      </c>
      <c r="AJ916" s="61" t="str">
        <f t="shared" si="136"/>
        <v>Término Ok</v>
      </c>
      <c r="AK916" s="57"/>
      <c r="AL916" s="57"/>
      <c r="AM916" s="56"/>
      <c r="AN916" s="61"/>
    </row>
    <row r="917" spans="1:40">
      <c r="A917" s="123">
        <v>2024</v>
      </c>
      <c r="B917" s="123" t="str">
        <f t="shared" si="133"/>
        <v>886-2024</v>
      </c>
      <c r="C917" s="56">
        <v>119409</v>
      </c>
      <c r="D917" s="56" t="s">
        <v>57</v>
      </c>
      <c r="E917" s="57" t="s">
        <v>8551</v>
      </c>
      <c r="F917" s="57" t="s">
        <v>8552</v>
      </c>
      <c r="G917" s="63" t="s">
        <v>5602</v>
      </c>
      <c r="H917" s="57" t="s">
        <v>1168</v>
      </c>
      <c r="I917" s="57" t="s">
        <v>1169</v>
      </c>
      <c r="J917" s="61"/>
      <c r="K917" s="61"/>
      <c r="L917" s="67" t="s">
        <v>8553</v>
      </c>
      <c r="M917" s="56">
        <v>1978</v>
      </c>
      <c r="N917" s="157">
        <v>18620000</v>
      </c>
      <c r="O917" s="64">
        <v>3972267</v>
      </c>
      <c r="P917" s="64">
        <v>0</v>
      </c>
      <c r="Q917" s="157">
        <f t="shared" si="131"/>
        <v>22592267</v>
      </c>
      <c r="R917" s="64">
        <v>7448000</v>
      </c>
      <c r="S917" s="64"/>
      <c r="T917" s="64"/>
      <c r="U917" s="56">
        <v>1</v>
      </c>
      <c r="V917" s="60" t="s">
        <v>1171</v>
      </c>
      <c r="W917" s="57" t="str">
        <f ca="1">IF(AB917="","En elaboración",IF(AC917="Sin iniciar","Suscrito",IF(AK917="Suspendido",AK917,IF(ISNUMBER(AN917),"Liquidado",IF(ISNUMBER(J917),"Cedido",IF(AN917="No aplica","Terminado (no se liquida)",IF(AJ917="Terminación anticipada",AJ917,IF(AND(AJ917="Terminación anticipada",I917&lt;&gt;"Otro",AN917=""),"Terminado en proceso de liquidación",IF(AND(TODAY()&gt;AH917,I917="Otro",AN917=""),"Terminado en proceso de liquidación",IF(AND(TODAY()&gt;AH917,I917="Orden de compra"),"Terminado (Orden de compra)",IF(TODAY()&gt;AH917,"Terminado (no se liquida)",IF(TODAY()&lt;=AH917,"En ejecución","En elaboración"))))))))))))</f>
        <v>Terminado (no se liquida)</v>
      </c>
      <c r="X917" s="57" t="s">
        <v>8554</v>
      </c>
      <c r="Y917" s="57" t="s">
        <v>8555</v>
      </c>
      <c r="Z917" s="57" t="s">
        <v>8556</v>
      </c>
      <c r="AA917" s="57" t="s">
        <v>8539</v>
      </c>
      <c r="AB917" s="61">
        <v>45611</v>
      </c>
      <c r="AC917" s="61">
        <v>45615</v>
      </c>
      <c r="AD917" s="61">
        <v>45657</v>
      </c>
      <c r="AE917" s="61" t="str">
        <f t="shared" si="135"/>
        <v>1 meses 13 días.</v>
      </c>
      <c r="AF917" s="61">
        <v>45707</v>
      </c>
      <c r="AG917" s="61" t="str">
        <f t="shared" si="134"/>
        <v>1 meses 19 días.</v>
      </c>
      <c r="AH917" s="61">
        <v>45707</v>
      </c>
      <c r="AI917" s="61" t="str">
        <f t="shared" si="132"/>
        <v>3 meses 1 días.</v>
      </c>
      <c r="AJ917" s="61" t="str">
        <f t="shared" si="136"/>
        <v>Término Ok</v>
      </c>
      <c r="AK917" s="57"/>
      <c r="AL917" s="57"/>
      <c r="AM917" s="56"/>
      <c r="AN917" s="61"/>
    </row>
    <row r="918" spans="1:40">
      <c r="A918" s="123">
        <v>2024</v>
      </c>
      <c r="B918" s="123" t="str">
        <f t="shared" si="133"/>
        <v>887-2024</v>
      </c>
      <c r="C918" s="56">
        <v>115237</v>
      </c>
      <c r="D918" s="56" t="s">
        <v>57</v>
      </c>
      <c r="E918" s="57" t="s">
        <v>8557</v>
      </c>
      <c r="F918" s="57" t="s">
        <v>8558</v>
      </c>
      <c r="G918" s="63" t="s">
        <v>5602</v>
      </c>
      <c r="H918" s="57" t="s">
        <v>1168</v>
      </c>
      <c r="I918" s="57" t="s">
        <v>1169</v>
      </c>
      <c r="J918" s="61"/>
      <c r="K918" s="61"/>
      <c r="L918" s="67" t="s">
        <v>8559</v>
      </c>
      <c r="M918" s="56">
        <v>1979</v>
      </c>
      <c r="N918" s="157">
        <v>21836000</v>
      </c>
      <c r="O918" s="64">
        <v>0</v>
      </c>
      <c r="P918" s="64">
        <v>0</v>
      </c>
      <c r="Q918" s="157">
        <f t="shared" si="131"/>
        <v>21836000</v>
      </c>
      <c r="R918" s="64">
        <v>5459000</v>
      </c>
      <c r="S918" s="64"/>
      <c r="T918" s="64"/>
      <c r="U918" s="56">
        <v>1</v>
      </c>
      <c r="V918" s="60" t="s">
        <v>1171</v>
      </c>
      <c r="W918" s="57" t="str">
        <f ca="1">IF(AB918="","En elaboración",IF(AC918="Sin iniciar","Suscrito",IF(AK918="Suspendido",AK918,IF(ISNUMBER(AN918),"Liquidado",IF(ISNUMBER(J918),"Cedido",IF(AN918="No aplica","Terminado (no se liquida)",IF(AJ918="Terminación anticipada",AJ918,IF(AND(AJ918="Terminación anticipada",I918&lt;&gt;"Otro",AN918=""),"Terminado en proceso de liquidación",IF(AND(TODAY()&gt;AH918,I918="Otro",AN918=""),"Terminado en proceso de liquidación",IF(AND(TODAY()&gt;AH918,I918="Orden de compra"),"Terminado (Orden de compra)",IF(TODAY()&gt;AH918,"Terminado (no se liquida)",IF(TODAY()&lt;=AH918,"En ejecución","En elaboración"))))))))))))</f>
        <v>Terminado (no se liquida)</v>
      </c>
      <c r="X918" s="57" t="s">
        <v>8560</v>
      </c>
      <c r="Y918" s="57" t="s">
        <v>8561</v>
      </c>
      <c r="Z918" s="77" t="s">
        <v>8562</v>
      </c>
      <c r="AA918" s="57" t="s">
        <v>5666</v>
      </c>
      <c r="AB918" s="61">
        <v>45610</v>
      </c>
      <c r="AC918" s="61">
        <v>45614</v>
      </c>
      <c r="AD918" s="61">
        <v>45657</v>
      </c>
      <c r="AE918" s="61" t="str">
        <f t="shared" si="135"/>
        <v>1 meses 14 días.</v>
      </c>
      <c r="AF918" s="61">
        <v>45657</v>
      </c>
      <c r="AG918" s="61" t="str">
        <f t="shared" si="134"/>
        <v/>
      </c>
      <c r="AH918" s="61">
        <v>45731</v>
      </c>
      <c r="AI918" s="61" t="str">
        <f t="shared" si="132"/>
        <v>3 meses 26 días.</v>
      </c>
      <c r="AJ918" s="61" t="str">
        <f t="shared" si="136"/>
        <v>Término Ok</v>
      </c>
      <c r="AK918" s="57"/>
      <c r="AL918" s="57"/>
      <c r="AM918" s="56"/>
      <c r="AN918" s="61"/>
    </row>
    <row r="919" spans="1:40">
      <c r="A919" s="123">
        <v>2024</v>
      </c>
      <c r="B919" s="123" t="str">
        <f t="shared" si="133"/>
        <v>888-2024</v>
      </c>
      <c r="C919" s="56">
        <v>119285</v>
      </c>
      <c r="D919" s="56" t="s">
        <v>57</v>
      </c>
      <c r="E919" s="57" t="s">
        <v>8563</v>
      </c>
      <c r="F919" s="57" t="s">
        <v>8564</v>
      </c>
      <c r="G919" s="63" t="s">
        <v>5602</v>
      </c>
      <c r="H919" s="57" t="s">
        <v>1168</v>
      </c>
      <c r="I919" s="57" t="s">
        <v>1211</v>
      </c>
      <c r="J919" s="61"/>
      <c r="K919" s="61"/>
      <c r="L919" s="67" t="s">
        <v>8565</v>
      </c>
      <c r="M919" s="56">
        <v>2032</v>
      </c>
      <c r="N919" s="157">
        <v>7000000</v>
      </c>
      <c r="O919" s="64">
        <v>2146667</v>
      </c>
      <c r="P919" s="64">
        <v>0</v>
      </c>
      <c r="Q919" s="157">
        <f t="shared" si="131"/>
        <v>9146667</v>
      </c>
      <c r="R919" s="64">
        <v>2800000</v>
      </c>
      <c r="S919" s="64"/>
      <c r="T919" s="64"/>
      <c r="U919" s="56">
        <v>5</v>
      </c>
      <c r="V919" s="60" t="s">
        <v>1171</v>
      </c>
      <c r="W919" s="57" t="str">
        <f ca="1">IF(AB919="","En elaboración",IF(AC919="Sin iniciar","Suscrito",IF(AK919="Suspendido",AK919,IF(ISNUMBER(AN919),"Liquidado",IF(ISNUMBER(J919),"Cedido",IF(AN919="No aplica","Terminado (no se liquida)",IF(AJ919="Terminación anticipada",AJ919,IF(AND(AJ919="Terminación anticipada",I919&lt;&gt;"Otro",AN919=""),"Terminado en proceso de liquidación",IF(AND(TODAY()&gt;AH919,I919="Otro",AN919=""),"Terminado en proceso de liquidación",IF(AND(TODAY()&gt;AH919,I919="Orden de compra"),"Terminado (Orden de compra)",IF(TODAY()&gt;AH919,"Terminado (no se liquida)",IF(TODAY()&lt;=AH919,"En ejecución","En elaboración"))))))))))))</f>
        <v>Terminado (no se liquida)</v>
      </c>
      <c r="X919" s="57" t="s">
        <v>8566</v>
      </c>
      <c r="Y919" s="57" t="s">
        <v>2823</v>
      </c>
      <c r="Z919" s="57" t="s">
        <v>8567</v>
      </c>
      <c r="AA919" s="57" t="s">
        <v>5762</v>
      </c>
      <c r="AB919" s="61">
        <v>45608</v>
      </c>
      <c r="AC919" s="61">
        <v>45611</v>
      </c>
      <c r="AD919" s="61">
        <v>45657</v>
      </c>
      <c r="AE919" s="61" t="str">
        <f t="shared" si="135"/>
        <v>1 meses 17 días.</v>
      </c>
      <c r="AF919" s="61">
        <v>45709</v>
      </c>
      <c r="AG919" s="61" t="str">
        <f t="shared" si="134"/>
        <v>1 meses 21 días.</v>
      </c>
      <c r="AH919" s="61">
        <v>45709</v>
      </c>
      <c r="AI919" s="61" t="str">
        <f t="shared" si="132"/>
        <v>3 meses 7 días.</v>
      </c>
      <c r="AJ919" s="61" t="str">
        <f t="shared" si="136"/>
        <v>Término Ok</v>
      </c>
      <c r="AK919" s="57"/>
      <c r="AL919" s="57"/>
      <c r="AM919" s="56"/>
      <c r="AN919" s="61"/>
    </row>
    <row r="920" spans="1:40">
      <c r="A920" s="123">
        <v>2024</v>
      </c>
      <c r="B920" s="123" t="str">
        <f t="shared" si="133"/>
        <v>889-2024</v>
      </c>
      <c r="C920" s="56">
        <v>115013</v>
      </c>
      <c r="D920" s="56" t="s">
        <v>57</v>
      </c>
      <c r="E920" s="57" t="s">
        <v>8568</v>
      </c>
      <c r="F920" s="57" t="s">
        <v>8569</v>
      </c>
      <c r="G920" s="63" t="s">
        <v>5602</v>
      </c>
      <c r="H920" s="57" t="s">
        <v>1168</v>
      </c>
      <c r="I920" s="57" t="s">
        <v>1169</v>
      </c>
      <c r="J920" s="61"/>
      <c r="K920" s="61"/>
      <c r="L920" s="67" t="s">
        <v>8570</v>
      </c>
      <c r="M920" s="56">
        <v>2034</v>
      </c>
      <c r="N920" s="157">
        <v>29792000</v>
      </c>
      <c r="O920" s="64">
        <v>0</v>
      </c>
      <c r="P920" s="64">
        <v>0</v>
      </c>
      <c r="Q920" s="157">
        <f t="shared" si="131"/>
        <v>29792000</v>
      </c>
      <c r="R920" s="64">
        <v>7448000</v>
      </c>
      <c r="S920" s="64"/>
      <c r="T920" s="64"/>
      <c r="U920" s="56">
        <v>1</v>
      </c>
      <c r="V920" s="60" t="s">
        <v>1171</v>
      </c>
      <c r="W920" s="57" t="str">
        <f ca="1">IF(AB920="","En elaboración",IF(AC920="Sin iniciar","Suscrito",IF(AK920="Suspendido",AK920,IF(ISNUMBER(AN920),"Liquidado",IF(ISNUMBER(J920),"Cedido",IF(AN920="No aplica","Terminado (no se liquida)",IF(AJ920="Terminación anticipada",AJ920,IF(AND(AJ920="Terminación anticipada",I920&lt;&gt;"Otro",AN920=""),"Terminado en proceso de liquidación",IF(AND(TODAY()&gt;AH920,I920="Otro",AN920=""),"Terminado en proceso de liquidación",IF(AND(TODAY()&gt;AH920,I920="Orden de compra"),"Terminado (Orden de compra)",IF(TODAY()&gt;AH920,"Terminado (no se liquida)",IF(TODAY()&lt;=AH920,"En ejecución","En elaboración"))))))))))))</f>
        <v>Terminado (no se liquida)</v>
      </c>
      <c r="X920" s="57" t="s">
        <v>8571</v>
      </c>
      <c r="Y920" s="57" t="s">
        <v>5779</v>
      </c>
      <c r="Z920" s="57" t="s">
        <v>8572</v>
      </c>
      <c r="AA920" s="57" t="s">
        <v>5753</v>
      </c>
      <c r="AB920" s="61">
        <v>45609</v>
      </c>
      <c r="AC920" s="61">
        <v>45611</v>
      </c>
      <c r="AD920" s="61">
        <v>45657</v>
      </c>
      <c r="AE920" s="61" t="str">
        <f t="shared" si="135"/>
        <v>1 meses 17 días.</v>
      </c>
      <c r="AF920" s="61">
        <v>45657</v>
      </c>
      <c r="AG920" s="61" t="str">
        <f t="shared" si="134"/>
        <v/>
      </c>
      <c r="AH920" s="61">
        <v>45730</v>
      </c>
      <c r="AI920" s="61" t="str">
        <f t="shared" si="132"/>
        <v xml:space="preserve">4 meses </v>
      </c>
      <c r="AJ920" s="61" t="str">
        <f t="shared" si="136"/>
        <v>Término Ok</v>
      </c>
      <c r="AK920" s="57"/>
      <c r="AL920" s="57"/>
      <c r="AM920" s="56"/>
      <c r="AN920" s="61"/>
    </row>
    <row r="921" spans="1:40">
      <c r="A921" s="123">
        <v>2024</v>
      </c>
      <c r="B921" s="123" t="str">
        <f t="shared" si="133"/>
        <v>890-2024</v>
      </c>
      <c r="C921" s="56">
        <v>115035</v>
      </c>
      <c r="D921" s="56" t="s">
        <v>57</v>
      </c>
      <c r="E921" s="57" t="s">
        <v>8573</v>
      </c>
      <c r="F921" s="57" t="s">
        <v>8574</v>
      </c>
      <c r="G921" s="63" t="s">
        <v>5602</v>
      </c>
      <c r="H921" s="57" t="s">
        <v>1168</v>
      </c>
      <c r="I921" s="57" t="s">
        <v>1169</v>
      </c>
      <c r="J921" s="61"/>
      <c r="K921" s="61"/>
      <c r="L921" s="67" t="s">
        <v>8575</v>
      </c>
      <c r="M921" s="56">
        <v>1967</v>
      </c>
      <c r="N921" s="157">
        <v>29792000</v>
      </c>
      <c r="O921" s="64">
        <v>0</v>
      </c>
      <c r="P921" s="64">
        <v>0</v>
      </c>
      <c r="Q921" s="157">
        <f t="shared" si="131"/>
        <v>29792000</v>
      </c>
      <c r="R921" s="64">
        <v>7448000</v>
      </c>
      <c r="S921" s="64"/>
      <c r="T921" s="64"/>
      <c r="U921" s="56">
        <v>1</v>
      </c>
      <c r="V921" s="60" t="s">
        <v>1171</v>
      </c>
      <c r="W921" s="57" t="str">
        <f ca="1">IF(AB921="","En elaboración",IF(AC921="Sin iniciar","Suscrito",IF(AK921="Suspendido",AK921,IF(ISNUMBER(AN921),"Liquidado",IF(ISNUMBER(J921),"Cedido",IF(AN921="No aplica","Terminado (no se liquida)",IF(AJ921="Terminación anticipada",AJ921,IF(AND(AJ921="Terminación anticipada",I921&lt;&gt;"Otro",AN921=""),"Terminado en proceso de liquidación",IF(AND(TODAY()&gt;AH921,I921="Otro",AN921=""),"Terminado en proceso de liquidación",IF(AND(TODAY()&gt;AH921,I921="Orden de compra"),"Terminado (Orden de compra)",IF(TODAY()&gt;AH921,"Terminado (no se liquida)",IF(TODAY()&lt;=AH921,"En ejecución","En elaboración"))))))))))))</f>
        <v>Terminado (no se liquida)</v>
      </c>
      <c r="X921" s="57" t="s">
        <v>8576</v>
      </c>
      <c r="Y921" s="57" t="s">
        <v>6090</v>
      </c>
      <c r="Z921" s="57" t="s">
        <v>8577</v>
      </c>
      <c r="AA921" s="57" t="s">
        <v>5753</v>
      </c>
      <c r="AB921" s="61">
        <v>45609</v>
      </c>
      <c r="AC921" s="61">
        <v>45614</v>
      </c>
      <c r="AD921" s="61">
        <v>45657</v>
      </c>
      <c r="AE921" s="61" t="str">
        <f t="shared" si="135"/>
        <v>1 meses 14 días.</v>
      </c>
      <c r="AF921" s="61">
        <v>45657</v>
      </c>
      <c r="AG921" s="61" t="str">
        <f t="shared" si="134"/>
        <v/>
      </c>
      <c r="AH921" s="61">
        <v>45731</v>
      </c>
      <c r="AI921" s="61" t="str">
        <f t="shared" si="132"/>
        <v>3 meses 26 días.</v>
      </c>
      <c r="AJ921" s="61" t="str">
        <f t="shared" si="136"/>
        <v>Término Ok</v>
      </c>
      <c r="AK921" s="57"/>
      <c r="AL921" s="57"/>
      <c r="AM921" s="56"/>
      <c r="AN921" s="61"/>
    </row>
    <row r="922" spans="1:40">
      <c r="A922" s="123">
        <v>2024</v>
      </c>
      <c r="B922" s="123" t="str">
        <f t="shared" si="133"/>
        <v>891-2024</v>
      </c>
      <c r="C922" s="56">
        <v>115237</v>
      </c>
      <c r="D922" s="56" t="s">
        <v>57</v>
      </c>
      <c r="E922" s="57" t="s">
        <v>8578</v>
      </c>
      <c r="F922" s="57" t="s">
        <v>8579</v>
      </c>
      <c r="G922" s="63" t="s">
        <v>5602</v>
      </c>
      <c r="H922" s="57" t="s">
        <v>1168</v>
      </c>
      <c r="I922" s="57" t="s">
        <v>1169</v>
      </c>
      <c r="J922" s="61"/>
      <c r="K922" s="61"/>
      <c r="L922" s="67" t="s">
        <v>8580</v>
      </c>
      <c r="M922" s="56">
        <v>1979</v>
      </c>
      <c r="N922" s="157">
        <v>21836000</v>
      </c>
      <c r="O922" s="64">
        <v>0</v>
      </c>
      <c r="P922" s="64">
        <v>0</v>
      </c>
      <c r="Q922" s="157">
        <f t="shared" si="131"/>
        <v>21836000</v>
      </c>
      <c r="R922" s="64">
        <v>5459000</v>
      </c>
      <c r="S922" s="64"/>
      <c r="T922" s="64"/>
      <c r="U922" s="56">
        <v>1</v>
      </c>
      <c r="V922" s="60" t="s">
        <v>1171</v>
      </c>
      <c r="W922" s="57" t="str">
        <f ca="1">IF(AB922="","En elaboración",IF(AC922="Sin iniciar","Suscrito",IF(AK922="Suspendido",AK922,IF(ISNUMBER(AN922),"Liquidado",IF(ISNUMBER(J922),"Cedido",IF(AN922="No aplica","Terminado (no se liquida)",IF(AJ922="Terminación anticipada",AJ922,IF(AND(AJ922="Terminación anticipada",I922&lt;&gt;"Otro",AN922=""),"Terminado en proceso de liquidación",IF(AND(TODAY()&gt;AH922,I922="Otro",AN922=""),"Terminado en proceso de liquidación",IF(AND(TODAY()&gt;AH922,I922="Orden de compra"),"Terminado (Orden de compra)",IF(TODAY()&gt;AH922,"Terminado (no se liquida)",IF(TODAY()&lt;=AH922,"En ejecución","En elaboración"))))))))))))</f>
        <v>Terminado (no se liquida)</v>
      </c>
      <c r="X922" s="57"/>
      <c r="Y922" s="57" t="s">
        <v>3930</v>
      </c>
      <c r="Z922" s="57" t="s">
        <v>8581</v>
      </c>
      <c r="AA922" s="57" t="s">
        <v>5666</v>
      </c>
      <c r="AB922" s="61">
        <v>45609</v>
      </c>
      <c r="AC922" s="61">
        <v>45614</v>
      </c>
      <c r="AD922" s="61">
        <v>45657</v>
      </c>
      <c r="AE922" s="61" t="str">
        <f t="shared" si="135"/>
        <v>1 meses 14 días.</v>
      </c>
      <c r="AF922" s="61">
        <v>45657</v>
      </c>
      <c r="AG922" s="61" t="str">
        <f t="shared" si="134"/>
        <v/>
      </c>
      <c r="AH922" s="61">
        <v>45657</v>
      </c>
      <c r="AI922" s="61" t="str">
        <f t="shared" si="132"/>
        <v>1 meses 14 días.</v>
      </c>
      <c r="AJ922" s="61" t="str">
        <f t="shared" si="136"/>
        <v>Término Ok</v>
      </c>
      <c r="AK922" s="57"/>
      <c r="AL922" s="57"/>
      <c r="AM922" s="56"/>
      <c r="AN922" s="61"/>
    </row>
    <row r="923" spans="1:40">
      <c r="A923" s="123">
        <v>2024</v>
      </c>
      <c r="B923" s="123" t="str">
        <f t="shared" si="133"/>
        <v>892-2024</v>
      </c>
      <c r="C923" s="56">
        <v>116450</v>
      </c>
      <c r="D923" s="56" t="s">
        <v>57</v>
      </c>
      <c r="E923" s="57" t="s">
        <v>8582</v>
      </c>
      <c r="F923" s="57" t="s">
        <v>8583</v>
      </c>
      <c r="G923" s="63" t="s">
        <v>5602</v>
      </c>
      <c r="H923" s="57" t="s">
        <v>1168</v>
      </c>
      <c r="I923" s="57" t="s">
        <v>1169</v>
      </c>
      <c r="J923" s="61"/>
      <c r="K923" s="61"/>
      <c r="L923" s="67" t="s">
        <v>8584</v>
      </c>
      <c r="M923" s="56">
        <v>1979</v>
      </c>
      <c r="N923" s="157">
        <v>21836000</v>
      </c>
      <c r="O923" s="64">
        <v>0</v>
      </c>
      <c r="P923" s="64">
        <v>0</v>
      </c>
      <c r="Q923" s="157">
        <f t="shared" si="131"/>
        <v>21836000</v>
      </c>
      <c r="R923" s="64">
        <v>5459000</v>
      </c>
      <c r="S923" s="64"/>
      <c r="T923" s="64"/>
      <c r="U923" s="56">
        <v>5</v>
      </c>
      <c r="V923" s="60" t="s">
        <v>1171</v>
      </c>
      <c r="W923" s="57" t="str">
        <f ca="1">IF(AB923="","En elaboración",IF(AC923="Sin iniciar","Suscrito",IF(AK923="Suspendido",AK923,IF(ISNUMBER(AN923),"Liquidado",IF(ISNUMBER(J923),"Cedido",IF(AN923="No aplica","Terminado (no se liquida)",IF(AJ923="Terminación anticipada",AJ923,IF(AND(AJ923="Terminación anticipada",I923&lt;&gt;"Otro",AN923=""),"Terminado en proceso de liquidación",IF(AND(TODAY()&gt;AH923,I923="Otro",AN923=""),"Terminado en proceso de liquidación",IF(AND(TODAY()&gt;AH923,I923="Orden de compra"),"Terminado (Orden de compra)",IF(TODAY()&gt;AH923,"Terminado (no se liquida)",IF(TODAY()&lt;=AH923,"En ejecución","En elaboración"))))))))))))</f>
        <v>Terminado (no se liquida)</v>
      </c>
      <c r="X923" s="57" t="s">
        <v>8585</v>
      </c>
      <c r="Y923" s="57" t="s">
        <v>5236</v>
      </c>
      <c r="Z923" s="57" t="s">
        <v>8586</v>
      </c>
      <c r="AA923" s="57" t="s">
        <v>6166</v>
      </c>
      <c r="AB923" s="61">
        <v>45609</v>
      </c>
      <c r="AC923" s="61">
        <v>45614</v>
      </c>
      <c r="AD923" s="61">
        <v>45657</v>
      </c>
      <c r="AE923" s="61" t="str">
        <f t="shared" si="135"/>
        <v>1 meses 14 días.</v>
      </c>
      <c r="AF923" s="61">
        <v>45657</v>
      </c>
      <c r="AG923" s="61" t="str">
        <f t="shared" si="134"/>
        <v/>
      </c>
      <c r="AH923" s="61">
        <v>45731</v>
      </c>
      <c r="AI923" s="61" t="str">
        <f t="shared" si="132"/>
        <v>3 meses 26 días.</v>
      </c>
      <c r="AJ923" s="61" t="str">
        <f t="shared" si="136"/>
        <v>Término Ok</v>
      </c>
      <c r="AK923" s="57"/>
      <c r="AL923" s="57"/>
      <c r="AM923" s="56"/>
      <c r="AN923" s="61"/>
    </row>
    <row r="924" spans="1:40">
      <c r="A924" s="123">
        <v>2024</v>
      </c>
      <c r="B924" s="123" t="str">
        <f t="shared" si="133"/>
        <v>893-2024</v>
      </c>
      <c r="C924" s="56">
        <v>119285</v>
      </c>
      <c r="D924" s="56" t="s">
        <v>57</v>
      </c>
      <c r="E924" s="57" t="s">
        <v>8587</v>
      </c>
      <c r="F924" s="57" t="s">
        <v>8588</v>
      </c>
      <c r="G924" s="63" t="s">
        <v>5602</v>
      </c>
      <c r="H924" s="57" t="s">
        <v>1168</v>
      </c>
      <c r="I924" s="57" t="s">
        <v>1211</v>
      </c>
      <c r="J924" s="61"/>
      <c r="K924" s="61"/>
      <c r="L924" s="67" t="s">
        <v>8589</v>
      </c>
      <c r="M924" s="56">
        <v>2032</v>
      </c>
      <c r="N924" s="157">
        <v>7000000</v>
      </c>
      <c r="O924" s="64">
        <v>2146666</v>
      </c>
      <c r="P924" s="64">
        <v>0</v>
      </c>
      <c r="Q924" s="157">
        <f t="shared" si="131"/>
        <v>9146666</v>
      </c>
      <c r="R924" s="64">
        <v>2800000</v>
      </c>
      <c r="S924" s="64"/>
      <c r="T924" s="64"/>
      <c r="U924" s="56">
        <v>5</v>
      </c>
      <c r="V924" s="60" t="s">
        <v>1171</v>
      </c>
      <c r="W924" s="57" t="str">
        <f ca="1">IF(AB924="","En elaboración",IF(AC924="Sin iniciar","Suscrito",IF(AK924="Suspendido",AK924,IF(ISNUMBER(AN924),"Liquidado",IF(ISNUMBER(J924),"Cedido",IF(AN924="No aplica","Terminado (no se liquida)",IF(AJ924="Terminación anticipada",AJ924,IF(AND(AJ924="Terminación anticipada",I924&lt;&gt;"Otro",AN924=""),"Terminado en proceso de liquidación",IF(AND(TODAY()&gt;AH924,I924="Otro",AN924=""),"Terminado en proceso de liquidación",IF(AND(TODAY()&gt;AH924,I924="Orden de compra"),"Terminado (Orden de compra)",IF(TODAY()&gt;AH924,"Terminado (no se liquida)",IF(TODAY()&lt;=AH924,"En ejecución","En elaboración"))))))))))))</f>
        <v>Terminado (no se liquida)</v>
      </c>
      <c r="X924" s="57" t="s">
        <v>8590</v>
      </c>
      <c r="Y924" s="57" t="s">
        <v>2823</v>
      </c>
      <c r="Z924" s="77" t="s">
        <v>8591</v>
      </c>
      <c r="AA924" s="57" t="s">
        <v>5762</v>
      </c>
      <c r="AB924" s="61">
        <v>45610</v>
      </c>
      <c r="AC924" s="61">
        <v>45611</v>
      </c>
      <c r="AD924" s="61">
        <v>45657</v>
      </c>
      <c r="AE924" s="61" t="str">
        <f t="shared" si="135"/>
        <v>1 meses 17 días.</v>
      </c>
      <c r="AF924" s="61">
        <v>45710</v>
      </c>
      <c r="AG924" s="61" t="str">
        <f t="shared" si="134"/>
        <v>1 meses 22 días.</v>
      </c>
      <c r="AH924" s="61">
        <v>45710</v>
      </c>
      <c r="AI924" s="61" t="str">
        <f t="shared" si="132"/>
        <v>3 meses 8 días.</v>
      </c>
      <c r="AJ924" s="61" t="str">
        <f t="shared" si="136"/>
        <v>Término Ok</v>
      </c>
      <c r="AK924" s="57"/>
      <c r="AL924" s="57"/>
      <c r="AM924" s="56"/>
      <c r="AN924" s="61"/>
    </row>
    <row r="925" spans="1:40">
      <c r="A925" s="123">
        <v>2024</v>
      </c>
      <c r="B925" s="123" t="str">
        <f t="shared" si="133"/>
        <v>894-2024</v>
      </c>
      <c r="C925" s="56">
        <v>115116</v>
      </c>
      <c r="D925" s="56" t="s">
        <v>57</v>
      </c>
      <c r="E925" s="57" t="s">
        <v>8592</v>
      </c>
      <c r="F925" s="57" t="s">
        <v>8593</v>
      </c>
      <c r="G925" s="63" t="s">
        <v>5602</v>
      </c>
      <c r="H925" s="57" t="s">
        <v>1168</v>
      </c>
      <c r="I925" s="57" t="s">
        <v>1169</v>
      </c>
      <c r="J925" s="61"/>
      <c r="K925" s="61"/>
      <c r="L925" s="67" t="s">
        <v>8594</v>
      </c>
      <c r="M925" s="56">
        <v>1978</v>
      </c>
      <c r="N925" s="157">
        <v>29792000</v>
      </c>
      <c r="O925" s="64">
        <v>0</v>
      </c>
      <c r="P925" s="64">
        <v>0</v>
      </c>
      <c r="Q925" s="157">
        <f t="shared" si="131"/>
        <v>29792000</v>
      </c>
      <c r="R925" s="64">
        <v>7448000</v>
      </c>
      <c r="S925" s="64"/>
      <c r="T925" s="64"/>
      <c r="U925" s="56">
        <v>1</v>
      </c>
      <c r="V925" s="60" t="s">
        <v>1171</v>
      </c>
      <c r="W925" s="57" t="str">
        <f ca="1">IF(AB925="","En elaboración",IF(AC925="Sin iniciar","Suscrito",IF(AK925="Suspendido",AK925,IF(ISNUMBER(AN925),"Liquidado",IF(ISNUMBER(J925),"Cedido",IF(AN925="No aplica","Terminado (no se liquida)",IF(AJ925="Terminación anticipada",AJ925,IF(AND(AJ925="Terminación anticipada",I925&lt;&gt;"Otro",AN925=""),"Terminado en proceso de liquidación",IF(AND(TODAY()&gt;AH925,I925="Otro",AN925=""),"Terminado en proceso de liquidación",IF(AND(TODAY()&gt;AH925,I925="Orden de compra"),"Terminado (Orden de compra)",IF(TODAY()&gt;AH925,"Terminado (no se liquida)",IF(TODAY()&lt;=AH925,"En ejecución","En elaboración"))))))))))))</f>
        <v>Terminado (no se liquida)</v>
      </c>
      <c r="X925" s="57"/>
      <c r="Y925" s="57" t="s">
        <v>5264</v>
      </c>
      <c r="Z925" s="57" t="s">
        <v>8595</v>
      </c>
      <c r="AA925" s="57" t="s">
        <v>6573</v>
      </c>
      <c r="AB925" s="61">
        <v>45611</v>
      </c>
      <c r="AC925" s="61">
        <v>45621</v>
      </c>
      <c r="AD925" s="61">
        <v>45657</v>
      </c>
      <c r="AE925" s="61" t="str">
        <f t="shared" si="135"/>
        <v>1 meses 7 días.</v>
      </c>
      <c r="AF925" s="61">
        <v>45657</v>
      </c>
      <c r="AG925" s="61" t="str">
        <f t="shared" si="134"/>
        <v/>
      </c>
      <c r="AH925" s="61">
        <v>45657</v>
      </c>
      <c r="AI925" s="61" t="str">
        <f t="shared" si="132"/>
        <v>1 meses 7 días.</v>
      </c>
      <c r="AJ925" s="61" t="str">
        <f t="shared" si="136"/>
        <v>Término Ok</v>
      </c>
      <c r="AK925" s="57"/>
      <c r="AL925" s="57"/>
      <c r="AM925" s="56"/>
      <c r="AN925" s="61"/>
    </row>
    <row r="926" spans="1:40">
      <c r="A926" s="123">
        <v>2024</v>
      </c>
      <c r="B926" s="123" t="str">
        <f t="shared" si="133"/>
        <v>895-2024</v>
      </c>
      <c r="C926" s="56">
        <v>115237</v>
      </c>
      <c r="D926" s="56" t="s">
        <v>57</v>
      </c>
      <c r="E926" s="57" t="s">
        <v>8596</v>
      </c>
      <c r="F926" s="57" t="s">
        <v>8597</v>
      </c>
      <c r="G926" s="63" t="s">
        <v>5602</v>
      </c>
      <c r="H926" s="57" t="s">
        <v>1168</v>
      </c>
      <c r="I926" s="57" t="s">
        <v>1169</v>
      </c>
      <c r="J926" s="61"/>
      <c r="K926" s="61"/>
      <c r="L926" s="67" t="s">
        <v>3793</v>
      </c>
      <c r="M926" s="56">
        <v>1979</v>
      </c>
      <c r="N926" s="157">
        <v>21836000</v>
      </c>
      <c r="O926" s="64">
        <v>0</v>
      </c>
      <c r="P926" s="64">
        <v>0</v>
      </c>
      <c r="Q926" s="157">
        <f t="shared" si="131"/>
        <v>21836000</v>
      </c>
      <c r="R926" s="64">
        <v>5459000</v>
      </c>
      <c r="S926" s="64"/>
      <c r="T926" s="64"/>
      <c r="U926" s="56">
        <v>1</v>
      </c>
      <c r="V926" s="60" t="s">
        <v>1171</v>
      </c>
      <c r="W926" s="57" t="str">
        <f ca="1">IF(AB926="","En elaboración",IF(AC926="Sin iniciar","Suscrito",IF(AK926="Suspendido",AK926,IF(ISNUMBER(AN926),"Liquidado",IF(ISNUMBER(J926),"Cedido",IF(AN926="No aplica","Terminado (no se liquida)",IF(AJ926="Terminación anticipada",AJ926,IF(AND(AJ926="Terminación anticipada",I926&lt;&gt;"Otro",AN926=""),"Terminado en proceso de liquidación",IF(AND(TODAY()&gt;AH926,I926="Otro",AN926=""),"Terminado en proceso de liquidación",IF(AND(TODAY()&gt;AH926,I926="Orden de compra"),"Terminado (Orden de compra)",IF(TODAY()&gt;AH926,"Terminado (no se liquida)",IF(TODAY()&lt;=AH926,"En ejecución","En elaboración"))))))))))))</f>
        <v>Terminado (no se liquida)</v>
      </c>
      <c r="X926" s="57" t="s">
        <v>8598</v>
      </c>
      <c r="Y926" s="57" t="s">
        <v>3699</v>
      </c>
      <c r="Z926" s="57" t="s">
        <v>8599</v>
      </c>
      <c r="AA926" s="57" t="s">
        <v>5666</v>
      </c>
      <c r="AB926" s="61">
        <v>45610</v>
      </c>
      <c r="AC926" s="61">
        <v>45615</v>
      </c>
      <c r="AD926" s="61">
        <v>45657</v>
      </c>
      <c r="AE926" s="61" t="str">
        <f t="shared" si="135"/>
        <v>1 meses 13 días.</v>
      </c>
      <c r="AF926" s="61">
        <v>45657</v>
      </c>
      <c r="AG926" s="61" t="str">
        <f t="shared" si="134"/>
        <v/>
      </c>
      <c r="AH926" s="61">
        <v>45731</v>
      </c>
      <c r="AI926" s="61" t="str">
        <f t="shared" si="132"/>
        <v>3 meses 25 días.</v>
      </c>
      <c r="AJ926" s="61" t="str">
        <f t="shared" si="136"/>
        <v>Término Ok</v>
      </c>
      <c r="AK926" s="57"/>
      <c r="AL926" s="57"/>
      <c r="AM926" s="56"/>
      <c r="AN926" s="61"/>
    </row>
    <row r="927" spans="1:40">
      <c r="A927" s="123">
        <v>2024</v>
      </c>
      <c r="B927" s="123" t="str">
        <f t="shared" si="133"/>
        <v>896-2024</v>
      </c>
      <c r="C927" s="56">
        <v>116458</v>
      </c>
      <c r="D927" s="56" t="s">
        <v>57</v>
      </c>
      <c r="E927" s="57" t="s">
        <v>8600</v>
      </c>
      <c r="F927" s="57" t="s">
        <v>8601</v>
      </c>
      <c r="G927" s="63" t="s">
        <v>5602</v>
      </c>
      <c r="H927" s="57" t="s">
        <v>1168</v>
      </c>
      <c r="I927" s="57" t="s">
        <v>1211</v>
      </c>
      <c r="J927" s="61"/>
      <c r="K927" s="61"/>
      <c r="L927" s="67" t="s">
        <v>3484</v>
      </c>
      <c r="M927" s="56">
        <v>1979</v>
      </c>
      <c r="N927" s="157">
        <v>11532000</v>
      </c>
      <c r="O927" s="64">
        <v>0</v>
      </c>
      <c r="P927" s="64">
        <v>0</v>
      </c>
      <c r="Q927" s="157">
        <f t="shared" si="131"/>
        <v>11532000</v>
      </c>
      <c r="R927" s="64">
        <v>2883000</v>
      </c>
      <c r="S927" s="64"/>
      <c r="T927" s="64"/>
      <c r="U927" s="56">
        <v>1</v>
      </c>
      <c r="V927" s="60" t="s">
        <v>1171</v>
      </c>
      <c r="W927" s="57" t="str">
        <f ca="1">IF(AB927="","En elaboración",IF(AC927="Sin iniciar","Suscrito",IF(AK927="Suspendido",AK927,IF(ISNUMBER(AN927),"Liquidado",IF(ISNUMBER(J927),"Cedido",IF(AN927="No aplica","Terminado (no se liquida)",IF(AJ927="Terminación anticipada",AJ927,IF(AND(AJ927="Terminación anticipada",I927&lt;&gt;"Otro",AN927=""),"Terminado en proceso de liquidación",IF(AND(TODAY()&gt;AH927,I927="Otro",AN927=""),"Terminado en proceso de liquidación",IF(AND(TODAY()&gt;AH927,I927="Orden de compra"),"Terminado (Orden de compra)",IF(TODAY()&gt;AH927,"Terminado (no se liquida)",IF(TODAY()&lt;=AH927,"En ejecución","En elaboración"))))))))))))</f>
        <v>Terminado (no se liquida)</v>
      </c>
      <c r="X927" s="57" t="s">
        <v>8602</v>
      </c>
      <c r="Y927" s="57" t="s">
        <v>5270</v>
      </c>
      <c r="Z927" s="57" t="s">
        <v>8603</v>
      </c>
      <c r="AA927" s="57" t="s">
        <v>5666</v>
      </c>
      <c r="AB927" s="61">
        <v>45611</v>
      </c>
      <c r="AC927" s="61">
        <v>45615</v>
      </c>
      <c r="AD927" s="61">
        <v>45657</v>
      </c>
      <c r="AE927" s="61" t="str">
        <f t="shared" si="135"/>
        <v>1 meses 13 días.</v>
      </c>
      <c r="AF927" s="61">
        <v>45657</v>
      </c>
      <c r="AG927" s="61" t="str">
        <f t="shared" si="134"/>
        <v/>
      </c>
      <c r="AH927" s="61">
        <v>45731</v>
      </c>
      <c r="AI927" s="61" t="str">
        <f t="shared" si="132"/>
        <v>3 meses 25 días.</v>
      </c>
      <c r="AJ927" s="61" t="str">
        <f t="shared" si="136"/>
        <v>Término Ok</v>
      </c>
      <c r="AK927" s="57"/>
      <c r="AL927" s="57"/>
      <c r="AM927" s="56"/>
      <c r="AN927" s="61"/>
    </row>
    <row r="928" spans="1:40">
      <c r="A928" s="123">
        <v>2024</v>
      </c>
      <c r="B928" s="123" t="str">
        <f t="shared" si="133"/>
        <v>898-2024</v>
      </c>
      <c r="C928" s="56">
        <v>119285</v>
      </c>
      <c r="D928" s="56" t="s">
        <v>57</v>
      </c>
      <c r="E928" s="57" t="s">
        <v>8604</v>
      </c>
      <c r="F928" s="57" t="s">
        <v>8605</v>
      </c>
      <c r="G928" s="63" t="s">
        <v>5602</v>
      </c>
      <c r="H928" s="57" t="s">
        <v>1168</v>
      </c>
      <c r="I928" s="57" t="s">
        <v>1211</v>
      </c>
      <c r="J928" s="61"/>
      <c r="K928" s="61"/>
      <c r="L928" s="67" t="s">
        <v>8606</v>
      </c>
      <c r="M928" s="56">
        <v>2032</v>
      </c>
      <c r="N928" s="157">
        <v>7000000</v>
      </c>
      <c r="O928" s="64">
        <v>1960000</v>
      </c>
      <c r="P928" s="64">
        <v>0</v>
      </c>
      <c r="Q928" s="157">
        <f t="shared" si="131"/>
        <v>8960000</v>
      </c>
      <c r="R928" s="64">
        <v>2800000</v>
      </c>
      <c r="S928" s="64"/>
      <c r="T928" s="64"/>
      <c r="U928" s="56">
        <v>5</v>
      </c>
      <c r="V928" s="60" t="s">
        <v>1171</v>
      </c>
      <c r="W928" s="57" t="str">
        <f ca="1">IF(AB928="","En elaboración",IF(AC928="Sin iniciar","Suscrito",IF(AK928="Suspendido",AK928,IF(ISNUMBER(AN928),"Liquidado",IF(ISNUMBER(J928),"Cedido",IF(AN928="No aplica","Terminado (no se liquida)",IF(AJ928="Terminación anticipada",AJ928,IF(AND(AJ928="Terminación anticipada",I928&lt;&gt;"Otro",AN928=""),"Terminado en proceso de liquidación",IF(AND(TODAY()&gt;AH928,I928="Otro",AN928=""),"Terminado en proceso de liquidación",IF(AND(TODAY()&gt;AH928,I928="Orden de compra"),"Terminado (Orden de compra)",IF(TODAY()&gt;AH928,"Terminado (no se liquida)",IF(TODAY()&lt;=AH928,"En ejecución","En elaboración"))))))))))))</f>
        <v>Terminado (no se liquida)</v>
      </c>
      <c r="X928" s="57" t="s">
        <v>8607</v>
      </c>
      <c r="Y928" s="57" t="s">
        <v>2823</v>
      </c>
      <c r="Z928" s="57" t="s">
        <v>8608</v>
      </c>
      <c r="AA928" s="57" t="s">
        <v>5762</v>
      </c>
      <c r="AB928" s="61">
        <v>45611</v>
      </c>
      <c r="AC928" s="61">
        <v>45615</v>
      </c>
      <c r="AD928" s="61">
        <v>45657</v>
      </c>
      <c r="AE928" s="61" t="str">
        <f t="shared" si="135"/>
        <v>1 meses 13 días.</v>
      </c>
      <c r="AF928" s="61">
        <v>45712</v>
      </c>
      <c r="AG928" s="61" t="str">
        <f t="shared" si="134"/>
        <v>1 meses 24 días.</v>
      </c>
      <c r="AH928" s="61">
        <v>45712</v>
      </c>
      <c r="AI928" s="61" t="str">
        <f t="shared" si="132"/>
        <v>3 meses 6 días.</v>
      </c>
      <c r="AJ928" s="61" t="str">
        <f t="shared" si="136"/>
        <v>Término Ok</v>
      </c>
      <c r="AK928" s="57"/>
      <c r="AL928" s="57"/>
      <c r="AM928" s="56"/>
      <c r="AN928" s="61"/>
    </row>
    <row r="929" spans="1:40">
      <c r="A929" s="123">
        <v>2024</v>
      </c>
      <c r="B929" s="123" t="str">
        <f t="shared" si="133"/>
        <v>899-2024</v>
      </c>
      <c r="C929" s="56">
        <v>119285</v>
      </c>
      <c r="D929" s="56" t="s">
        <v>57</v>
      </c>
      <c r="E929" s="57" t="s">
        <v>8609</v>
      </c>
      <c r="F929" s="57" t="s">
        <v>8610</v>
      </c>
      <c r="G929" s="63" t="s">
        <v>5602</v>
      </c>
      <c r="H929" s="57" t="s">
        <v>1168</v>
      </c>
      <c r="I929" s="57" t="s">
        <v>8483</v>
      </c>
      <c r="J929" s="61"/>
      <c r="K929" s="61"/>
      <c r="L929" s="67" t="s">
        <v>8611</v>
      </c>
      <c r="M929" s="56">
        <v>2032</v>
      </c>
      <c r="N929" s="157">
        <v>7000000</v>
      </c>
      <c r="O929" s="64">
        <v>1680000</v>
      </c>
      <c r="P929" s="64">
        <v>0</v>
      </c>
      <c r="Q929" s="157">
        <f t="shared" si="131"/>
        <v>8680000</v>
      </c>
      <c r="R929" s="64">
        <v>2800000</v>
      </c>
      <c r="S929" s="64"/>
      <c r="T929" s="64"/>
      <c r="U929" s="56">
        <v>5</v>
      </c>
      <c r="V929" s="60" t="s">
        <v>1171</v>
      </c>
      <c r="W929" s="57" t="str">
        <f ca="1">IF(AB929="","En elaboración",IF(AC929="Sin iniciar","Suscrito",IF(AK929="Suspendido",AK929,IF(ISNUMBER(AN929),"Liquidado",IF(ISNUMBER(J929),"Cedido",IF(AN929="No aplica","Terminado (no se liquida)",IF(AJ929="Terminación anticipada",AJ929,IF(AND(AJ929="Terminación anticipada",I929&lt;&gt;"Otro",AN929=""),"Terminado en proceso de liquidación",IF(AND(TODAY()&gt;AH929,I929="Otro",AN929=""),"Terminado en proceso de liquidación",IF(AND(TODAY()&gt;AH929,I929="Orden de compra"),"Terminado (Orden de compra)",IF(TODAY()&gt;AH929,"Terminado (no se liquida)",IF(TODAY()&lt;=AH929,"En ejecución","En elaboración"))))))))))))</f>
        <v>Terminado (no se liquida)</v>
      </c>
      <c r="X929" s="57" t="s">
        <v>8612</v>
      </c>
      <c r="Y929" s="57" t="s">
        <v>2823</v>
      </c>
      <c r="Z929" s="77" t="s">
        <v>8613</v>
      </c>
      <c r="AA929" s="57" t="s">
        <v>5762</v>
      </c>
      <c r="AB929" s="61">
        <v>45615</v>
      </c>
      <c r="AC929" s="61">
        <v>45621</v>
      </c>
      <c r="AD929" s="61">
        <v>45657</v>
      </c>
      <c r="AE929" s="61" t="str">
        <f t="shared" si="135"/>
        <v>1 meses 7 días.</v>
      </c>
      <c r="AF929" s="61">
        <v>45714</v>
      </c>
      <c r="AG929" s="61" t="str">
        <f t="shared" si="134"/>
        <v>1 meses 26 días.</v>
      </c>
      <c r="AH929" s="61">
        <v>45714</v>
      </c>
      <c r="AI929" s="61" t="str">
        <f t="shared" si="132"/>
        <v>3 meses 2 días.</v>
      </c>
      <c r="AJ929" s="61" t="str">
        <f t="shared" si="136"/>
        <v>Término Ok</v>
      </c>
      <c r="AK929" s="57"/>
      <c r="AL929" s="57"/>
      <c r="AM929" s="56"/>
      <c r="AN929" s="61"/>
    </row>
    <row r="930" spans="1:40">
      <c r="A930" s="123">
        <v>2024</v>
      </c>
      <c r="B930" s="123" t="str">
        <f t="shared" ref="B930:B960" si="137">LEFT(E930,8)</f>
        <v>900-2024</v>
      </c>
      <c r="C930" s="56">
        <v>115954</v>
      </c>
      <c r="D930" s="56" t="s">
        <v>57</v>
      </c>
      <c r="E930" s="57" t="s">
        <v>8615</v>
      </c>
      <c r="F930" s="57" t="s">
        <v>8616</v>
      </c>
      <c r="G930" s="63" t="s">
        <v>5602</v>
      </c>
      <c r="H930" s="57" t="s">
        <v>1168</v>
      </c>
      <c r="I930" s="57" t="s">
        <v>1211</v>
      </c>
      <c r="J930" s="61"/>
      <c r="K930" s="61"/>
      <c r="L930" s="67" t="s">
        <v>8617</v>
      </c>
      <c r="M930" s="56">
        <v>1978</v>
      </c>
      <c r="N930" s="157">
        <v>19052000</v>
      </c>
      <c r="O930" s="64">
        <v>0</v>
      </c>
      <c r="P930" s="64">
        <v>0</v>
      </c>
      <c r="Q930" s="157">
        <f t="shared" si="131"/>
        <v>19052000</v>
      </c>
      <c r="R930" s="64">
        <v>4763000</v>
      </c>
      <c r="S930" s="64"/>
      <c r="T930" s="64"/>
      <c r="U930" s="56">
        <v>1</v>
      </c>
      <c r="V930" s="60" t="s">
        <v>1171</v>
      </c>
      <c r="W930" s="57" t="str">
        <f ca="1">IF(AB930="","En elaboración",IF(AC930="Sin iniciar","Suscrito",IF(AK930="Suspendido",AK930,IF(ISNUMBER(AN930),"Liquidado",IF(ISNUMBER(J930),"Cedido",IF(AN930="No aplica","Terminado (no se liquida)",IF(AJ930="Terminación anticipada",AJ930,IF(AND(AJ930="Terminación anticipada",I930&lt;&gt;"Otro",AN930=""),"Terminado en proceso de liquidación",IF(AND(TODAY()&gt;AH930,I930="Otro",AN930=""),"Terminado en proceso de liquidación",IF(AND(TODAY()&gt;AH930,I930="Orden de compra"),"Terminado (Orden de compra)",IF(TODAY()&gt;AH930,"Terminado (no se liquida)",IF(TODAY()&lt;=AH930,"En ejecución","En elaboración"))))))))))))</f>
        <v>Terminado (no se liquida)</v>
      </c>
      <c r="X930" s="57" t="s">
        <v>8618</v>
      </c>
      <c r="Y930" s="57" t="s">
        <v>8619</v>
      </c>
      <c r="Z930" s="57" t="s">
        <v>8620</v>
      </c>
      <c r="AA930" s="57" t="s">
        <v>6573</v>
      </c>
      <c r="AB930" s="61">
        <v>45609</v>
      </c>
      <c r="AC930" s="61">
        <v>45615</v>
      </c>
      <c r="AD930" s="61">
        <v>45657</v>
      </c>
      <c r="AE930" s="61" t="str">
        <f t="shared" si="135"/>
        <v>1 meses 13 días.</v>
      </c>
      <c r="AF930" s="61">
        <v>45657</v>
      </c>
      <c r="AG930" s="61" t="str">
        <f t="shared" si="134"/>
        <v/>
      </c>
      <c r="AH930" s="61">
        <v>45731</v>
      </c>
      <c r="AI930" s="61" t="str">
        <f t="shared" si="132"/>
        <v>3 meses 25 días.</v>
      </c>
      <c r="AJ930" s="61" t="str">
        <f t="shared" si="136"/>
        <v>Término Ok</v>
      </c>
      <c r="AK930" s="57"/>
      <c r="AL930" s="57"/>
      <c r="AM930" s="56"/>
      <c r="AN930" s="61"/>
    </row>
    <row r="931" spans="1:40">
      <c r="A931" s="123">
        <v>2024</v>
      </c>
      <c r="B931" s="123" t="str">
        <f t="shared" si="137"/>
        <v>901-2024</v>
      </c>
      <c r="C931" s="56">
        <v>120995</v>
      </c>
      <c r="D931" s="56" t="s">
        <v>57</v>
      </c>
      <c r="E931" s="57" t="s">
        <v>8621</v>
      </c>
      <c r="F931" s="57" t="s">
        <v>8622</v>
      </c>
      <c r="G931" s="63" t="s">
        <v>5602</v>
      </c>
      <c r="H931" s="57" t="s">
        <v>5223</v>
      </c>
      <c r="I931" s="57" t="s">
        <v>62</v>
      </c>
      <c r="J931" s="61"/>
      <c r="K931" s="61"/>
      <c r="L931" s="67" t="s">
        <v>8176</v>
      </c>
      <c r="M931" s="56">
        <v>2031</v>
      </c>
      <c r="N931" s="157">
        <v>800000000</v>
      </c>
      <c r="O931" s="64">
        <v>0</v>
      </c>
      <c r="P931" s="64">
        <v>0</v>
      </c>
      <c r="Q931" s="157">
        <f t="shared" si="131"/>
        <v>800000000</v>
      </c>
      <c r="R931" s="64" t="s">
        <v>66</v>
      </c>
      <c r="S931" s="64"/>
      <c r="T931" s="64"/>
      <c r="U931" s="56" t="s">
        <v>77</v>
      </c>
      <c r="V931" s="60" t="s">
        <v>85</v>
      </c>
      <c r="W931" s="57" t="str">
        <f ca="1">IF(AB931="","En elaboración",IF(AC931="Sin iniciar","Suscrito",IF(AK931="Suspendido",AK931,IF(ISNUMBER(AN931),"Liquidado",IF(ISNUMBER(J931),"Cedido",IF(AN931="No aplica","Terminado (no se liquida)",IF(AJ931="Terminación anticipada",AJ931,IF(AND(AJ931="Terminación anticipada",I931&lt;&gt;"Otro",AN931=""),"Terminado en proceso de liquidación",IF(AND(TODAY()&gt;AH931,I931="Otro",AN931=""),"Terminado en proceso de liquidación",IF(AND(TODAY()&gt;AH931,I931="Orden de compra"),"Terminado (Orden de compra)",IF(TODAY()&gt;AH931,"Terminado (no se liquida)",IF(TODAY()&lt;=AH931,"En ejecución","En elaboración"))))))))))))</f>
        <v>Terminado en proceso de liquidación</v>
      </c>
      <c r="X931" s="57"/>
      <c r="Y931" s="57" t="s">
        <v>8623</v>
      </c>
      <c r="Z931" s="57" t="s">
        <v>8624</v>
      </c>
      <c r="AA931" s="57" t="s">
        <v>6573</v>
      </c>
      <c r="AB931" s="61">
        <v>45614</v>
      </c>
      <c r="AC931" s="61">
        <v>45645</v>
      </c>
      <c r="AD931" s="61">
        <v>45826</v>
      </c>
      <c r="AE931" s="61" t="str">
        <f t="shared" si="135"/>
        <v xml:space="preserve">6 meses </v>
      </c>
      <c r="AF931" s="61">
        <v>45826</v>
      </c>
      <c r="AG931" s="61" t="str">
        <f t="shared" si="134"/>
        <v/>
      </c>
      <c r="AH931" s="61">
        <v>45826</v>
      </c>
      <c r="AI931" s="61" t="str">
        <f t="shared" si="132"/>
        <v xml:space="preserve">6 meses </v>
      </c>
      <c r="AJ931" s="61" t="str">
        <f t="shared" si="136"/>
        <v>Término Ok</v>
      </c>
      <c r="AK931" s="57"/>
      <c r="AL931" s="57"/>
      <c r="AM931" s="56"/>
      <c r="AN931" s="61"/>
    </row>
    <row r="932" spans="1:40">
      <c r="A932" s="123">
        <v>2024</v>
      </c>
      <c r="B932" s="123" t="str">
        <f t="shared" si="137"/>
        <v>902-2024</v>
      </c>
      <c r="C932" s="56">
        <v>115237</v>
      </c>
      <c r="D932" s="56" t="s">
        <v>57</v>
      </c>
      <c r="E932" s="57" t="s">
        <v>8625</v>
      </c>
      <c r="F932" s="57" t="s">
        <v>8626</v>
      </c>
      <c r="G932" s="63" t="s">
        <v>5602</v>
      </c>
      <c r="H932" s="57" t="s">
        <v>1168</v>
      </c>
      <c r="I932" s="57" t="s">
        <v>1169</v>
      </c>
      <c r="J932" s="61"/>
      <c r="K932" s="61"/>
      <c r="L932" s="67" t="s">
        <v>8627</v>
      </c>
      <c r="M932" s="56">
        <v>1979</v>
      </c>
      <c r="N932" s="157">
        <v>21836000</v>
      </c>
      <c r="O932" s="64">
        <v>0</v>
      </c>
      <c r="P932" s="64">
        <v>0</v>
      </c>
      <c r="Q932" s="157">
        <f t="shared" si="131"/>
        <v>21836000</v>
      </c>
      <c r="R932" s="64">
        <v>5459000</v>
      </c>
      <c r="S932" s="64"/>
      <c r="T932" s="64"/>
      <c r="U932" s="56">
        <v>1</v>
      </c>
      <c r="V932" s="60" t="s">
        <v>1171</v>
      </c>
      <c r="W932" s="57" t="str">
        <f ca="1">IF(AB932="","En elaboración",IF(AC932="Sin iniciar","Suscrito",IF(AK932="Suspendido",AK932,IF(ISNUMBER(AN932),"Liquidado",IF(ISNUMBER(J932),"Cedido",IF(AN932="No aplica","Terminado (no se liquida)",IF(AJ932="Terminación anticipada",AJ932,IF(AND(AJ932="Terminación anticipada",I932&lt;&gt;"Otro",AN932=""),"Terminado en proceso de liquidación",IF(AND(TODAY()&gt;AH932,I932="Otro",AN932=""),"Terminado en proceso de liquidación",IF(AND(TODAY()&gt;AH932,I932="Orden de compra"),"Terminado (Orden de compra)",IF(TODAY()&gt;AH932,"Terminado (no se liquida)",IF(TODAY()&lt;=AH932,"En ejecución","En elaboración"))))))))))))</f>
        <v>Terminado (no se liquida)</v>
      </c>
      <c r="X932" s="57" t="s">
        <v>8628</v>
      </c>
      <c r="Y932" s="57" t="s">
        <v>3930</v>
      </c>
      <c r="Z932" s="77" t="s">
        <v>8629</v>
      </c>
      <c r="AA932" s="57" t="s">
        <v>5666</v>
      </c>
      <c r="AB932" s="61">
        <v>45611</v>
      </c>
      <c r="AC932" s="61">
        <v>45617</v>
      </c>
      <c r="AD932" s="61">
        <v>45657</v>
      </c>
      <c r="AE932" s="61" t="str">
        <f t="shared" si="135"/>
        <v>1 meses 11 días.</v>
      </c>
      <c r="AF932" s="61">
        <v>45657</v>
      </c>
      <c r="AG932" s="61" t="str">
        <f t="shared" si="134"/>
        <v/>
      </c>
      <c r="AH932" s="61">
        <v>45731</v>
      </c>
      <c r="AI932" s="61" t="str">
        <f t="shared" si="132"/>
        <v>3 meses 23 días.</v>
      </c>
      <c r="AJ932" s="61" t="str">
        <f t="shared" si="136"/>
        <v>Término Ok</v>
      </c>
      <c r="AK932" s="57"/>
      <c r="AL932" s="57"/>
      <c r="AM932" s="56"/>
      <c r="AN932" s="61"/>
    </row>
    <row r="933" spans="1:40">
      <c r="A933" s="123">
        <v>2024</v>
      </c>
      <c r="B933" s="123" t="str">
        <f t="shared" si="137"/>
        <v>903-2024</v>
      </c>
      <c r="C933" s="56">
        <v>119285</v>
      </c>
      <c r="D933" s="56" t="s">
        <v>57</v>
      </c>
      <c r="E933" s="57" t="s">
        <v>8630</v>
      </c>
      <c r="F933" s="57" t="s">
        <v>8631</v>
      </c>
      <c r="G933" s="63" t="s">
        <v>5602</v>
      </c>
      <c r="H933" s="57" t="s">
        <v>1168</v>
      </c>
      <c r="I933" s="57" t="s">
        <v>8483</v>
      </c>
      <c r="J933" s="61"/>
      <c r="K933" s="61"/>
      <c r="L933" s="67" t="s">
        <v>4107</v>
      </c>
      <c r="M933" s="56">
        <v>2032</v>
      </c>
      <c r="N933" s="157">
        <v>7000000</v>
      </c>
      <c r="O933" s="64">
        <v>1306667</v>
      </c>
      <c r="P933" s="64">
        <v>0</v>
      </c>
      <c r="Q933" s="157">
        <f t="shared" si="131"/>
        <v>8306667</v>
      </c>
      <c r="R933" s="64">
        <v>2800000</v>
      </c>
      <c r="S933" s="64"/>
      <c r="T933" s="64"/>
      <c r="U933" s="56">
        <v>5</v>
      </c>
      <c r="V933" s="60" t="s">
        <v>1171</v>
      </c>
      <c r="W933" s="57" t="str">
        <f ca="1">IF(AB933="","En elaboración",IF(AC933="Sin iniciar","Suscrito",IF(AK933="Suspendido",AK933,IF(ISNUMBER(AN933),"Liquidado",IF(ISNUMBER(J933),"Cedido",IF(AN933="No aplica","Terminado (no se liquida)",IF(AJ933="Terminación anticipada",AJ933,IF(AND(AJ933="Terminación anticipada",I933&lt;&gt;"Otro",AN933=""),"Terminado en proceso de liquidación",IF(AND(TODAY()&gt;AH933,I933="Otro",AN933=""),"Terminado en proceso de liquidación",IF(AND(TODAY()&gt;AH933,I933="Orden de compra"),"Terminado (Orden de compra)",IF(TODAY()&gt;AH933,"Terminado (no se liquida)",IF(TODAY()&lt;=AH933,"En ejecución","En elaboración"))))))))))))</f>
        <v>Terminado (no se liquida)</v>
      </c>
      <c r="X933" s="69" t="s">
        <v>8632</v>
      </c>
      <c r="Y933" s="57" t="s">
        <v>2823</v>
      </c>
      <c r="Z933" s="77" t="s">
        <v>8633</v>
      </c>
      <c r="AA933" s="57" t="s">
        <v>5762</v>
      </c>
      <c r="AB933" s="61">
        <v>45615</v>
      </c>
      <c r="AC933" s="61">
        <v>45630</v>
      </c>
      <c r="AD933" s="61">
        <v>45657</v>
      </c>
      <c r="AE933" s="61" t="str">
        <f t="shared" si="135"/>
        <v>28 días.</v>
      </c>
      <c r="AF933" s="61">
        <v>45720</v>
      </c>
      <c r="AG933" s="61" t="str">
        <f t="shared" si="134"/>
        <v>2 meses 1 días.</v>
      </c>
      <c r="AH933" s="61">
        <v>45720</v>
      </c>
      <c r="AI933" s="61" t="str">
        <f t="shared" si="132"/>
        <v>3 meses 1 días.</v>
      </c>
      <c r="AJ933" s="61" t="str">
        <f t="shared" si="136"/>
        <v>Término Ok</v>
      </c>
      <c r="AK933" s="57"/>
      <c r="AL933" s="57"/>
      <c r="AM933" s="56"/>
      <c r="AN933" s="61"/>
    </row>
    <row r="934" spans="1:40">
      <c r="A934" s="123">
        <v>2024</v>
      </c>
      <c r="B934" s="123" t="str">
        <f t="shared" si="137"/>
        <v>904-2024</v>
      </c>
      <c r="C934" s="56">
        <v>115237</v>
      </c>
      <c r="D934" s="56" t="s">
        <v>57</v>
      </c>
      <c r="E934" s="57" t="s">
        <v>8634</v>
      </c>
      <c r="F934" s="57" t="s">
        <v>8635</v>
      </c>
      <c r="G934" s="63" t="s">
        <v>5602</v>
      </c>
      <c r="H934" s="57" t="s">
        <v>1168</v>
      </c>
      <c r="I934" s="57" t="s">
        <v>1169</v>
      </c>
      <c r="J934" s="61"/>
      <c r="K934" s="61"/>
      <c r="L934" s="67" t="s">
        <v>8636</v>
      </c>
      <c r="M934" s="56">
        <v>1979</v>
      </c>
      <c r="N934" s="157">
        <v>21836000</v>
      </c>
      <c r="O934" s="64">
        <v>0</v>
      </c>
      <c r="P934" s="64">
        <v>0</v>
      </c>
      <c r="Q934" s="157">
        <f t="shared" si="131"/>
        <v>21836000</v>
      </c>
      <c r="R934" s="64">
        <v>5459000</v>
      </c>
      <c r="S934" s="64"/>
      <c r="T934" s="64"/>
      <c r="U934" s="56">
        <v>1</v>
      </c>
      <c r="V934" s="60" t="s">
        <v>1171</v>
      </c>
      <c r="W934" s="57" t="str">
        <f ca="1">IF(AB934="","En elaboración",IF(AC934="Sin iniciar","Suscrito",IF(AK934="Suspendido",AK934,IF(ISNUMBER(AN934),"Liquidado",IF(ISNUMBER(J934),"Cedido",IF(AN934="No aplica","Terminado (no se liquida)",IF(AJ934="Terminación anticipada",AJ934,IF(AND(AJ934="Terminación anticipada",I934&lt;&gt;"Otro",AN934=""),"Terminado en proceso de liquidación",IF(AND(TODAY()&gt;AH934,I934="Otro",AN934=""),"Terminado en proceso de liquidación",IF(AND(TODAY()&gt;AH934,I934="Orden de compra"),"Terminado (Orden de compra)",IF(TODAY()&gt;AH934,"Terminado (no se liquida)",IF(TODAY()&lt;=AH934,"En ejecución","En elaboración"))))))))))))</f>
        <v>Terminación Anticipada</v>
      </c>
      <c r="X934" s="57" t="s">
        <v>8637</v>
      </c>
      <c r="Y934" s="57" t="s">
        <v>3699</v>
      </c>
      <c r="Z934" s="57" t="s">
        <v>8638</v>
      </c>
      <c r="AA934" s="57" t="s">
        <v>5666</v>
      </c>
      <c r="AB934" s="61">
        <v>45611</v>
      </c>
      <c r="AC934" s="61">
        <v>45617</v>
      </c>
      <c r="AD934" s="61">
        <v>45657</v>
      </c>
      <c r="AE934" s="61" t="str">
        <f t="shared" si="135"/>
        <v>1 meses 11 días.</v>
      </c>
      <c r="AF934" s="61">
        <v>45657</v>
      </c>
      <c r="AG934" s="61" t="str">
        <f t="shared" si="134"/>
        <v/>
      </c>
      <c r="AH934" s="61">
        <v>45641</v>
      </c>
      <c r="AI934" s="61" t="str">
        <f t="shared" si="132"/>
        <v>25 días.</v>
      </c>
      <c r="AJ934" s="61" t="str">
        <f t="shared" si="136"/>
        <v>Terminación Anticipada</v>
      </c>
      <c r="AK934" s="57"/>
      <c r="AL934" s="57"/>
      <c r="AM934" s="56"/>
      <c r="AN934" s="61"/>
    </row>
    <row r="935" spans="1:40">
      <c r="A935" s="123">
        <v>2024</v>
      </c>
      <c r="B935" s="123" t="str">
        <f t="shared" si="137"/>
        <v>905-2024</v>
      </c>
      <c r="C935" s="56">
        <v>119285</v>
      </c>
      <c r="D935" s="56" t="s">
        <v>57</v>
      </c>
      <c r="E935" s="57" t="s">
        <v>8639</v>
      </c>
      <c r="F935" s="57" t="s">
        <v>8640</v>
      </c>
      <c r="G935" s="63" t="s">
        <v>5602</v>
      </c>
      <c r="H935" s="57" t="s">
        <v>1168</v>
      </c>
      <c r="I935" s="57" t="s">
        <v>1211</v>
      </c>
      <c r="J935" s="61"/>
      <c r="K935" s="61"/>
      <c r="L935" s="67" t="s">
        <v>8641</v>
      </c>
      <c r="M935" s="56">
        <v>2032</v>
      </c>
      <c r="N935" s="157">
        <v>7000000</v>
      </c>
      <c r="O935" s="64">
        <v>3173333</v>
      </c>
      <c r="P935" s="64">
        <v>0</v>
      </c>
      <c r="Q935" s="157">
        <f t="shared" ref="Q935:Q961" si="138">SUM(N935:P935)</f>
        <v>10173333</v>
      </c>
      <c r="R935" s="64">
        <v>2800000</v>
      </c>
      <c r="S935" s="64"/>
      <c r="T935" s="64"/>
      <c r="U935" s="56">
        <v>5</v>
      </c>
      <c r="V935" s="60" t="s">
        <v>1171</v>
      </c>
      <c r="W935" s="57" t="str">
        <f ca="1">IF(AB935="","En elaboración",IF(AC935="Sin iniciar","Suscrito",IF(AK935="Suspendido",AK935,IF(ISNUMBER(AN935),"Liquidado",IF(ISNUMBER(J935),"Cedido",IF(AN935="No aplica","Terminado (no se liquida)",IF(AJ935="Terminación anticipada",AJ935,IF(AND(AJ935="Terminación anticipada",I935&lt;&gt;"Otro",AN935=""),"Terminado en proceso de liquidación",IF(AND(TODAY()&gt;AH935,I935="Otro",AN935=""),"Terminado en proceso de liquidación",IF(AND(TODAY()&gt;AH935,I935="Orden de compra"),"Terminado (Orden de compra)",IF(TODAY()&gt;AH935,"Terminado (no se liquida)",IF(TODAY()&lt;=AH935,"En ejecución","En elaboración"))))))))))))</f>
        <v>Terminado (no se liquida)</v>
      </c>
      <c r="X935" s="57" t="s">
        <v>8642</v>
      </c>
      <c r="Y935" s="57" t="s">
        <v>2823</v>
      </c>
      <c r="Z935" s="57" t="s">
        <v>8643</v>
      </c>
      <c r="AA935" s="57" t="s">
        <v>5762</v>
      </c>
      <c r="AB935" s="61">
        <v>45615</v>
      </c>
      <c r="AC935" s="61">
        <v>45621</v>
      </c>
      <c r="AD935" s="61">
        <v>45657</v>
      </c>
      <c r="AE935" s="61" t="str">
        <f t="shared" si="135"/>
        <v>1 meses 7 días.</v>
      </c>
      <c r="AF935" s="61">
        <v>45729</v>
      </c>
      <c r="AG935" s="61" t="str">
        <f t="shared" si="134"/>
        <v>2 meses 10 días.</v>
      </c>
      <c r="AH935" s="61">
        <v>45729</v>
      </c>
      <c r="AI935" s="61" t="str">
        <f t="shared" si="132"/>
        <v>3 meses 17 días.</v>
      </c>
      <c r="AJ935" s="61" t="str">
        <f t="shared" si="136"/>
        <v>Término Ok</v>
      </c>
      <c r="AK935" s="57"/>
      <c r="AL935" s="57"/>
      <c r="AM935" s="56"/>
      <c r="AN935" s="61"/>
    </row>
    <row r="936" spans="1:40">
      <c r="A936" s="123">
        <v>2024</v>
      </c>
      <c r="B936" s="123" t="str">
        <f t="shared" si="137"/>
        <v>906-2024</v>
      </c>
      <c r="C936" s="56">
        <v>116731</v>
      </c>
      <c r="D936" s="56" t="s">
        <v>57</v>
      </c>
      <c r="E936" s="57" t="s">
        <v>8644</v>
      </c>
      <c r="F936" s="57" t="s">
        <v>8645</v>
      </c>
      <c r="G936" s="63" t="s">
        <v>5602</v>
      </c>
      <c r="H936" s="57" t="s">
        <v>1168</v>
      </c>
      <c r="I936" s="57" t="s">
        <v>1169</v>
      </c>
      <c r="J936" s="61"/>
      <c r="K936" s="61"/>
      <c r="L936" s="67" t="s">
        <v>8646</v>
      </c>
      <c r="M936" s="56">
        <v>1999</v>
      </c>
      <c r="N936" s="157">
        <v>16377000</v>
      </c>
      <c r="O936" s="64">
        <v>3639333</v>
      </c>
      <c r="P936" s="64">
        <v>0</v>
      </c>
      <c r="Q936" s="157">
        <f t="shared" si="138"/>
        <v>20016333</v>
      </c>
      <c r="R936" s="64">
        <v>5459000</v>
      </c>
      <c r="S936" s="64"/>
      <c r="T936" s="64"/>
      <c r="U936" s="56">
        <v>3</v>
      </c>
      <c r="V936" s="60" t="s">
        <v>1171</v>
      </c>
      <c r="W936" s="57" t="str">
        <f ca="1">IF(AB936="","En elaboración",IF(AC936="Sin iniciar","Suscrito",IF(AK936="Suspendido",AK936,IF(ISNUMBER(AN936),"Liquidado",IF(ISNUMBER(J936),"Cedido",IF(AN936="No aplica","Terminado (no se liquida)",IF(AJ936="Terminación anticipada",AJ936,IF(AND(AJ936="Terminación anticipada",I936&lt;&gt;"Otro",AN936=""),"Terminado en proceso de liquidación",IF(AND(TODAY()&gt;AH936,I936="Otro",AN936=""),"Terminado en proceso de liquidación",IF(AND(TODAY()&gt;AH936,I936="Orden de compra"),"Terminado (Orden de compra)",IF(TODAY()&gt;AH936,"Terminado (no se liquida)",IF(TODAY()&lt;=AH936,"En ejecución","En elaboración"))))))))))))</f>
        <v>Terminado (no se liquida)</v>
      </c>
      <c r="X936" s="57" t="s">
        <v>8647</v>
      </c>
      <c r="Y936" s="57" t="s">
        <v>8648</v>
      </c>
      <c r="Z936" s="57" t="s">
        <v>8649</v>
      </c>
      <c r="AA936" s="57" t="s">
        <v>6573</v>
      </c>
      <c r="AB936" s="61">
        <v>45611</v>
      </c>
      <c r="AC936" s="61">
        <v>45617</v>
      </c>
      <c r="AD936" s="61">
        <v>45657</v>
      </c>
      <c r="AE936" s="61" t="str">
        <f t="shared" si="135"/>
        <v>1 meses 11 días.</v>
      </c>
      <c r="AF936" s="61">
        <v>45726</v>
      </c>
      <c r="AG936" s="61" t="str">
        <f t="shared" si="134"/>
        <v>2 meses 7 días.</v>
      </c>
      <c r="AH936" s="61">
        <v>45726</v>
      </c>
      <c r="AI936" s="61" t="str">
        <f t="shared" si="132"/>
        <v>3 meses 18 días.</v>
      </c>
      <c r="AJ936" s="61" t="str">
        <f t="shared" si="136"/>
        <v>Término Ok</v>
      </c>
      <c r="AK936" s="57"/>
      <c r="AL936" s="57"/>
      <c r="AM936" s="56"/>
      <c r="AN936" s="61"/>
    </row>
    <row r="937" spans="1:40">
      <c r="A937" s="123">
        <v>2024</v>
      </c>
      <c r="B937" s="123" t="str">
        <f t="shared" si="137"/>
        <v>907-2024</v>
      </c>
      <c r="C937" s="56">
        <v>117480</v>
      </c>
      <c r="D937" s="56" t="s">
        <v>57</v>
      </c>
      <c r="E937" s="57" t="s">
        <v>8650</v>
      </c>
      <c r="F937" s="57" t="s">
        <v>8651</v>
      </c>
      <c r="G937" s="63" t="s">
        <v>5602</v>
      </c>
      <c r="H937" s="57" t="s">
        <v>1168</v>
      </c>
      <c r="I937" s="57" t="s">
        <v>1211</v>
      </c>
      <c r="J937" s="61"/>
      <c r="K937" s="61"/>
      <c r="L937" s="67" t="s">
        <v>8652</v>
      </c>
      <c r="M937" s="56">
        <v>2032</v>
      </c>
      <c r="N937" s="157">
        <v>7000000</v>
      </c>
      <c r="O937" s="64">
        <v>0</v>
      </c>
      <c r="P937" s="64">
        <v>1680000</v>
      </c>
      <c r="Q937" s="157">
        <f t="shared" si="138"/>
        <v>8680000</v>
      </c>
      <c r="R937" s="64">
        <v>2800000</v>
      </c>
      <c r="S937" s="64"/>
      <c r="T937" s="64"/>
      <c r="U937" s="56">
        <v>5</v>
      </c>
      <c r="V937" s="60" t="s">
        <v>1171</v>
      </c>
      <c r="W937" s="57" t="str">
        <f ca="1">IF(AB937="","En elaboración",IF(AC937="Sin iniciar","Suscrito",IF(AK937="Suspendido",AK937,IF(ISNUMBER(AN937),"Liquidado",IF(ISNUMBER(J937),"Cedido",IF(AN937="No aplica","Terminado (no se liquida)",IF(AJ937="Terminación anticipada",AJ937,IF(AND(AJ937="Terminación anticipada",I937&lt;&gt;"Otro",AN937=""),"Terminado en proceso de liquidación",IF(AND(TODAY()&gt;AH937,I937="Otro",AN937=""),"Terminado en proceso de liquidación",IF(AND(TODAY()&gt;AH937,I937="Orden de compra"),"Terminado (Orden de compra)",IF(TODAY()&gt;AH937,"Terminado (no se liquida)",IF(TODAY()&lt;=AH937,"En ejecución","En elaboración"))))))))))))</f>
        <v>Terminado (no se liquida)</v>
      </c>
      <c r="X937" s="57" t="s">
        <v>8653</v>
      </c>
      <c r="Y937" s="57" t="s">
        <v>2823</v>
      </c>
      <c r="Z937" s="57" t="s">
        <v>8654</v>
      </c>
      <c r="AA937" s="57" t="s">
        <v>5762</v>
      </c>
      <c r="AB937" s="61">
        <v>45615</v>
      </c>
      <c r="AC937" s="61">
        <v>45621</v>
      </c>
      <c r="AD937" s="61">
        <v>45657</v>
      </c>
      <c r="AE937" s="61" t="str">
        <f t="shared" si="135"/>
        <v>1 meses 7 días.</v>
      </c>
      <c r="AF937" s="61">
        <v>45714</v>
      </c>
      <c r="AG937" s="61" t="str">
        <f t="shared" si="134"/>
        <v>1 meses 26 días.</v>
      </c>
      <c r="AH937" s="61">
        <v>45714</v>
      </c>
      <c r="AI937" s="61" t="str">
        <f t="shared" si="132"/>
        <v>3 meses 2 días.</v>
      </c>
      <c r="AJ937" s="61" t="str">
        <f t="shared" si="136"/>
        <v>Término Ok</v>
      </c>
      <c r="AK937" s="57"/>
      <c r="AL937" s="57"/>
      <c r="AM937" s="56"/>
      <c r="AN937" s="61"/>
    </row>
    <row r="938" spans="1:40">
      <c r="A938" s="123">
        <v>2024</v>
      </c>
      <c r="B938" s="123" t="str">
        <f t="shared" si="137"/>
        <v>908-2024</v>
      </c>
      <c r="C938" s="56">
        <v>115984</v>
      </c>
      <c r="D938" s="56" t="s">
        <v>57</v>
      </c>
      <c r="E938" s="57" t="s">
        <v>8655</v>
      </c>
      <c r="F938" s="57" t="s">
        <v>8656</v>
      </c>
      <c r="G938" s="63" t="s">
        <v>5602</v>
      </c>
      <c r="H938" s="57" t="s">
        <v>1168</v>
      </c>
      <c r="I938" s="57" t="s">
        <v>1169</v>
      </c>
      <c r="J938" s="61"/>
      <c r="K938" s="61"/>
      <c r="L938" s="67" t="s">
        <v>8657</v>
      </c>
      <c r="M938" s="56">
        <v>1999</v>
      </c>
      <c r="N938" s="157">
        <v>26068000</v>
      </c>
      <c r="O938" s="64">
        <v>0</v>
      </c>
      <c r="P938" s="64">
        <v>0</v>
      </c>
      <c r="Q938" s="157">
        <f t="shared" si="138"/>
        <v>26068000</v>
      </c>
      <c r="R938" s="64">
        <v>7448000</v>
      </c>
      <c r="S938" s="64"/>
      <c r="T938" s="64"/>
      <c r="U938" s="56">
        <v>3</v>
      </c>
      <c r="V938" s="60" t="s">
        <v>1171</v>
      </c>
      <c r="W938" s="57" t="str">
        <f ca="1">IF(AB938="","En elaboración",IF(AC938="Sin iniciar","Suscrito",IF(AK938="Suspendido",AK938,IF(ISNUMBER(AN938),"Liquidado",IF(ISNUMBER(J938),"Cedido",IF(AN938="No aplica","Terminado (no se liquida)",IF(AJ938="Terminación anticipada",AJ938,IF(AND(AJ938="Terminación anticipada",I938&lt;&gt;"Otro",AN938=""),"Terminado en proceso de liquidación",IF(AND(TODAY()&gt;AH938,I938="Otro",AN938=""),"Terminado en proceso de liquidación",IF(AND(TODAY()&gt;AH938,I938="Orden de compra"),"Terminado (Orden de compra)",IF(TODAY()&gt;AH938,"Terminado (no se liquida)",IF(TODAY()&lt;=AH938,"En ejecución","En elaboración"))))))))))))</f>
        <v>Terminado (no se liquida)</v>
      </c>
      <c r="X938" s="57" t="s">
        <v>8658</v>
      </c>
      <c r="Y938" s="57" t="s">
        <v>8659</v>
      </c>
      <c r="Z938" s="77" t="s">
        <v>8660</v>
      </c>
      <c r="AA938" s="57" t="s">
        <v>6573</v>
      </c>
      <c r="AB938" s="61">
        <v>45615</v>
      </c>
      <c r="AC938" s="61">
        <v>45625</v>
      </c>
      <c r="AD938" s="61">
        <v>45657</v>
      </c>
      <c r="AE938" s="61" t="str">
        <f t="shared" si="135"/>
        <v>1 meses 3 días.</v>
      </c>
      <c r="AF938" s="61">
        <v>45657</v>
      </c>
      <c r="AG938" s="61" t="str">
        <f t="shared" si="134"/>
        <v/>
      </c>
      <c r="AH938" s="61">
        <v>45729</v>
      </c>
      <c r="AI938" s="61" t="str">
        <f t="shared" si="132"/>
        <v>3 meses 13 días.</v>
      </c>
      <c r="AJ938" s="61" t="str">
        <f t="shared" si="136"/>
        <v>Término Ok</v>
      </c>
      <c r="AK938" s="57"/>
      <c r="AL938" s="57"/>
      <c r="AM938" s="56"/>
      <c r="AN938" s="61"/>
    </row>
    <row r="939" spans="1:40">
      <c r="A939" s="123">
        <v>2024</v>
      </c>
      <c r="B939" s="123" t="str">
        <f t="shared" si="137"/>
        <v>909-2024</v>
      </c>
      <c r="C939" s="56">
        <v>119285</v>
      </c>
      <c r="D939" s="56" t="s">
        <v>57</v>
      </c>
      <c r="E939" s="57" t="s">
        <v>8661</v>
      </c>
      <c r="F939" s="57" t="s">
        <v>8662</v>
      </c>
      <c r="G939" s="63" t="s">
        <v>5602</v>
      </c>
      <c r="H939" s="57" t="s">
        <v>1168</v>
      </c>
      <c r="I939" s="57" t="s">
        <v>1211</v>
      </c>
      <c r="J939" s="61"/>
      <c r="K939" s="61"/>
      <c r="L939" s="67" t="s">
        <v>4416</v>
      </c>
      <c r="M939" s="56">
        <v>2032</v>
      </c>
      <c r="N939" s="157">
        <v>7000000</v>
      </c>
      <c r="O939" s="64">
        <v>2146667</v>
      </c>
      <c r="P939" s="64">
        <v>0</v>
      </c>
      <c r="Q939" s="157">
        <f t="shared" si="138"/>
        <v>9146667</v>
      </c>
      <c r="R939" s="64">
        <v>2800000</v>
      </c>
      <c r="S939" s="64"/>
      <c r="T939" s="64"/>
      <c r="U939" s="56">
        <v>5</v>
      </c>
      <c r="V939" s="60" t="s">
        <v>1171</v>
      </c>
      <c r="W939" s="57" t="str">
        <f ca="1">IF(AB939="","En elaboración",IF(AC939="Sin iniciar","Suscrito",IF(AK939="Suspendido",AK939,IF(ISNUMBER(AN939),"Liquidado",IF(ISNUMBER(J939),"Cedido",IF(AN939="No aplica","Terminado (no se liquida)",IF(AJ939="Terminación anticipada",AJ939,IF(AND(AJ939="Terminación anticipada",I939&lt;&gt;"Otro",AN939=""),"Terminado en proceso de liquidación",IF(AND(TODAY()&gt;AH939,I939="Otro",AN939=""),"Terminado en proceso de liquidación",IF(AND(TODAY()&gt;AH939,I939="Orden de compra"),"Terminado (Orden de compra)",IF(TODAY()&gt;AH939,"Terminado (no se liquida)",IF(TODAY()&lt;=AH939,"En ejecución","En elaboración"))))))))))))</f>
        <v>Terminado (no se liquida)</v>
      </c>
      <c r="X939" s="57" t="s">
        <v>8663</v>
      </c>
      <c r="Y939" s="57" t="s">
        <v>2823</v>
      </c>
      <c r="Z939" s="57" t="s">
        <v>8664</v>
      </c>
      <c r="AA939" s="57" t="s">
        <v>5762</v>
      </c>
      <c r="AB939" s="61">
        <v>45610</v>
      </c>
      <c r="AC939" s="61">
        <v>45611</v>
      </c>
      <c r="AD939" s="61">
        <v>45657</v>
      </c>
      <c r="AE939" s="61" t="str">
        <f t="shared" si="135"/>
        <v>1 meses 17 días.</v>
      </c>
      <c r="AF939" s="61">
        <v>45710</v>
      </c>
      <c r="AG939" s="61" t="str">
        <f t="shared" si="134"/>
        <v>1 meses 22 días.</v>
      </c>
      <c r="AH939" s="61">
        <v>45710</v>
      </c>
      <c r="AI939" s="61" t="str">
        <f t="shared" si="132"/>
        <v>3 meses 8 días.</v>
      </c>
      <c r="AJ939" s="61" t="str">
        <f t="shared" si="136"/>
        <v>Término Ok</v>
      </c>
      <c r="AK939" s="61"/>
      <c r="AL939" s="57"/>
      <c r="AM939" s="56"/>
      <c r="AN939" s="61"/>
    </row>
    <row r="940" spans="1:40">
      <c r="A940" s="123">
        <v>2024</v>
      </c>
      <c r="B940" s="123" t="str">
        <f t="shared" si="137"/>
        <v>910-2024</v>
      </c>
      <c r="C940" s="56">
        <v>116690</v>
      </c>
      <c r="D940" s="56" t="s">
        <v>57</v>
      </c>
      <c r="E940" s="57" t="s">
        <v>8665</v>
      </c>
      <c r="F940" s="57" t="s">
        <v>8666</v>
      </c>
      <c r="G940" s="63" t="s">
        <v>5602</v>
      </c>
      <c r="H940" s="57" t="s">
        <v>1168</v>
      </c>
      <c r="I940" s="57" t="s">
        <v>1169</v>
      </c>
      <c r="J940" s="61"/>
      <c r="K940" s="61"/>
      <c r="L940" s="67" t="s">
        <v>8667</v>
      </c>
      <c r="M940" s="56">
        <v>1977</v>
      </c>
      <c r="N940" s="157">
        <v>11420266</v>
      </c>
      <c r="O940" s="64">
        <v>5213600</v>
      </c>
      <c r="P940" s="64">
        <v>0</v>
      </c>
      <c r="Q940" s="157">
        <f t="shared" si="138"/>
        <v>16633866</v>
      </c>
      <c r="R940" s="64">
        <v>7448000</v>
      </c>
      <c r="S940" s="64"/>
      <c r="T940" s="64"/>
      <c r="U940" s="56">
        <v>1</v>
      </c>
      <c r="V940" s="60" t="s">
        <v>1171</v>
      </c>
      <c r="W940" s="57" t="str">
        <f ca="1">IF(AB940="","En elaboración",IF(AC940="Sin iniciar","Suscrito",IF(AK940="Suspendido",AK940,IF(ISNUMBER(AN940),"Liquidado",IF(ISNUMBER(J940),"Cedido",IF(AN940="No aplica","Terminado (no se liquida)",IF(AJ940="Terminación anticipada",AJ940,IF(AND(AJ940="Terminación anticipada",I940&lt;&gt;"Otro",AN940=""),"Terminado en proceso de liquidación",IF(AND(TODAY()&gt;AH940,I940="Otro",AN940=""),"Terminado en proceso de liquidación",IF(AND(TODAY()&gt;AH940,I940="Orden de compra"),"Terminado (Orden de compra)",IF(TODAY()&gt;AH940,"Terminado (no se liquida)",IF(TODAY()&lt;=AH940,"En ejecución","En elaboración"))))))))))))</f>
        <v>Terminado (no se liquida)</v>
      </c>
      <c r="X940" s="57" t="s">
        <v>8668</v>
      </c>
      <c r="Y940" s="57" t="s">
        <v>4460</v>
      </c>
      <c r="Z940" s="57" t="s">
        <v>8669</v>
      </c>
      <c r="AA940" s="57" t="s">
        <v>5745</v>
      </c>
      <c r="AB940" s="61">
        <v>45611</v>
      </c>
      <c r="AC940" s="61">
        <v>45615</v>
      </c>
      <c r="AD940" s="61">
        <v>45657</v>
      </c>
      <c r="AE940" s="61" t="str">
        <f t="shared" si="135"/>
        <v>1 meses 13 días.</v>
      </c>
      <c r="AF940" s="61">
        <v>45713</v>
      </c>
      <c r="AG940" s="61" t="str">
        <f t="shared" si="134"/>
        <v>1 meses 25 días.</v>
      </c>
      <c r="AH940" s="61">
        <v>45713</v>
      </c>
      <c r="AI940" s="61" t="str">
        <f t="shared" si="132"/>
        <v>3 meses 7 días.</v>
      </c>
      <c r="AJ940" s="61" t="str">
        <f t="shared" si="136"/>
        <v>Término Ok</v>
      </c>
      <c r="AK940" s="57"/>
      <c r="AL940" s="57"/>
      <c r="AM940" s="56"/>
      <c r="AN940" s="61"/>
    </row>
    <row r="941" spans="1:40">
      <c r="A941" s="123">
        <v>2024</v>
      </c>
      <c r="B941" s="123" t="str">
        <f t="shared" si="137"/>
        <v>911-2024</v>
      </c>
      <c r="C941" s="56">
        <v>116397</v>
      </c>
      <c r="D941" s="56" t="s">
        <v>57</v>
      </c>
      <c r="E941" s="57" t="s">
        <v>8670</v>
      </c>
      <c r="F941" s="57" t="s">
        <v>8671</v>
      </c>
      <c r="G941" s="63" t="s">
        <v>5602</v>
      </c>
      <c r="H941" s="57" t="s">
        <v>1168</v>
      </c>
      <c r="I941" s="57" t="s">
        <v>1169</v>
      </c>
      <c r="J941" s="61"/>
      <c r="K941" s="61"/>
      <c r="L941" s="67" t="s">
        <v>8672</v>
      </c>
      <c r="M941" s="56">
        <v>1978</v>
      </c>
      <c r="N941" s="157">
        <v>22344000</v>
      </c>
      <c r="O941" s="64">
        <v>0</v>
      </c>
      <c r="P941" s="64">
        <v>0</v>
      </c>
      <c r="Q941" s="157">
        <f t="shared" si="138"/>
        <v>22344000</v>
      </c>
      <c r="R941" s="64">
        <v>7448000</v>
      </c>
      <c r="S941" s="64"/>
      <c r="T941" s="64"/>
      <c r="U941" s="56">
        <v>1</v>
      </c>
      <c r="V941" s="60" t="s">
        <v>1171</v>
      </c>
      <c r="W941" s="57" t="str">
        <f ca="1">IF(AB941="","En elaboración",IF(AC941="Sin iniciar","Suscrito",IF(AK941="Suspendido",AK941,IF(ISNUMBER(AN941),"Liquidado",IF(ISNUMBER(J941),"Cedido",IF(AN941="No aplica","Terminado (no se liquida)",IF(AJ941="Terminación anticipada",AJ941,IF(AND(AJ941="Terminación anticipada",I941&lt;&gt;"Otro",AN941=""),"Terminado en proceso de liquidación",IF(AND(TODAY()&gt;AH941,I941="Otro",AN941=""),"Terminado en proceso de liquidación",IF(AND(TODAY()&gt;AH941,I941="Orden de compra"),"Terminado (Orden de compra)",IF(TODAY()&gt;AH941,"Terminado (no se liquida)",IF(TODAY()&lt;=AH941,"En ejecución","En elaboración"))))))))))))</f>
        <v>Terminado (no se liquida)</v>
      </c>
      <c r="X941" s="57"/>
      <c r="Y941" s="57" t="s">
        <v>8673</v>
      </c>
      <c r="Z941" s="77" t="s">
        <v>8674</v>
      </c>
      <c r="AA941" s="57" t="s">
        <v>7250</v>
      </c>
      <c r="AB941" s="61">
        <v>45618</v>
      </c>
      <c r="AC941" s="61">
        <v>45631</v>
      </c>
      <c r="AD941" s="61">
        <v>45657</v>
      </c>
      <c r="AE941" s="61" t="str">
        <f t="shared" si="135"/>
        <v>27 días.</v>
      </c>
      <c r="AF941" s="61">
        <v>45657</v>
      </c>
      <c r="AG941" s="61" t="str">
        <f t="shared" si="134"/>
        <v/>
      </c>
      <c r="AH941" s="61">
        <v>45657</v>
      </c>
      <c r="AI941" s="61" t="str">
        <f t="shared" si="132"/>
        <v>27 días.</v>
      </c>
      <c r="AJ941" s="61" t="str">
        <f t="shared" si="136"/>
        <v>Término Ok</v>
      </c>
      <c r="AK941" s="57"/>
      <c r="AL941" s="57"/>
      <c r="AM941" s="56"/>
      <c r="AN941" s="61"/>
    </row>
    <row r="942" spans="1:40">
      <c r="A942" s="123">
        <v>2024</v>
      </c>
      <c r="B942" s="123" t="str">
        <f t="shared" si="137"/>
        <v>912-2024</v>
      </c>
      <c r="C942" s="56">
        <v>115237</v>
      </c>
      <c r="D942" s="56" t="s">
        <v>57</v>
      </c>
      <c r="E942" s="57" t="s">
        <v>8675</v>
      </c>
      <c r="F942" s="57" t="s">
        <v>8676</v>
      </c>
      <c r="G942" s="63" t="s">
        <v>5602</v>
      </c>
      <c r="H942" s="57" t="s">
        <v>1168</v>
      </c>
      <c r="I942" s="57" t="s">
        <v>1169</v>
      </c>
      <c r="J942" s="61"/>
      <c r="K942" s="61"/>
      <c r="L942" s="67" t="s">
        <v>3697</v>
      </c>
      <c r="M942" s="56">
        <v>1979</v>
      </c>
      <c r="N942" s="157">
        <v>21836000</v>
      </c>
      <c r="O942" s="64">
        <v>0</v>
      </c>
      <c r="P942" s="64">
        <v>0</v>
      </c>
      <c r="Q942" s="157">
        <f t="shared" si="138"/>
        <v>21836000</v>
      </c>
      <c r="R942" s="64">
        <v>5459000</v>
      </c>
      <c r="S942" s="64"/>
      <c r="T942" s="64"/>
      <c r="U942" s="56">
        <v>1</v>
      </c>
      <c r="V942" s="60" t="s">
        <v>1171</v>
      </c>
      <c r="W942" s="57" t="str">
        <f ca="1">IF(AB942="","En elaboración",IF(AC942="Sin iniciar","Suscrito",IF(AK942="Suspendido",AK942,IF(ISNUMBER(AN942),"Liquidado",IF(ISNUMBER(J942),"Cedido",IF(AN942="No aplica","Terminado (no se liquida)",IF(AJ942="Terminación anticipada",AJ942,IF(AND(AJ942="Terminación anticipada",I942&lt;&gt;"Otro",AN942=""),"Terminado en proceso de liquidación",IF(AND(TODAY()&gt;AH942,I942="Otro",AN942=""),"Terminado en proceso de liquidación",IF(AND(TODAY()&gt;AH942,I942="Orden de compra"),"Terminado (Orden de compra)",IF(TODAY()&gt;AH942,"Terminado (no se liquida)",IF(TODAY()&lt;=AH942,"En ejecución","En elaboración"))))))))))))</f>
        <v>Terminado (no se liquida)</v>
      </c>
      <c r="X942" s="57" t="s">
        <v>8677</v>
      </c>
      <c r="Y942" s="57" t="s">
        <v>3930</v>
      </c>
      <c r="Z942" s="57" t="s">
        <v>8678</v>
      </c>
      <c r="AA942" s="57" t="s">
        <v>5666</v>
      </c>
      <c r="AB942" s="61">
        <v>45611</v>
      </c>
      <c r="AC942" s="61">
        <v>45617</v>
      </c>
      <c r="AD942" s="61">
        <v>45657</v>
      </c>
      <c r="AE942" s="61" t="str">
        <f t="shared" si="135"/>
        <v>1 meses 11 días.</v>
      </c>
      <c r="AF942" s="61">
        <v>45657</v>
      </c>
      <c r="AG942" s="61" t="str">
        <f t="shared" si="134"/>
        <v/>
      </c>
      <c r="AH942" s="61">
        <v>45731</v>
      </c>
      <c r="AI942" s="61" t="str">
        <f t="shared" si="132"/>
        <v>3 meses 23 días.</v>
      </c>
      <c r="AJ942" s="61" t="str">
        <f t="shared" si="136"/>
        <v>Término Ok</v>
      </c>
      <c r="AK942" s="57"/>
      <c r="AL942" s="57"/>
      <c r="AM942" s="56"/>
      <c r="AN942" s="61"/>
    </row>
    <row r="943" spans="1:40">
      <c r="A943" s="123">
        <v>2024</v>
      </c>
      <c r="B943" s="123" t="str">
        <f t="shared" si="137"/>
        <v>913-2024</v>
      </c>
      <c r="C943" s="56">
        <v>114613</v>
      </c>
      <c r="D943" s="56" t="s">
        <v>57</v>
      </c>
      <c r="E943" s="57" t="s">
        <v>8679</v>
      </c>
      <c r="F943" s="57" t="s">
        <v>8680</v>
      </c>
      <c r="G943" s="63" t="s">
        <v>5602</v>
      </c>
      <c r="H943" s="57" t="s">
        <v>1168</v>
      </c>
      <c r="I943" s="57" t="s">
        <v>1169</v>
      </c>
      <c r="J943" s="61"/>
      <c r="K943" s="61"/>
      <c r="L943" s="67" t="s">
        <v>6083</v>
      </c>
      <c r="M943" s="56">
        <v>1998</v>
      </c>
      <c r="N943" s="157">
        <v>29792000</v>
      </c>
      <c r="O943" s="64">
        <v>0</v>
      </c>
      <c r="P943" s="64">
        <v>0</v>
      </c>
      <c r="Q943" s="157">
        <f t="shared" si="138"/>
        <v>29792000</v>
      </c>
      <c r="R943" s="64">
        <v>7448000</v>
      </c>
      <c r="S943" s="64"/>
      <c r="T943" s="64"/>
      <c r="U943" s="56">
        <v>5</v>
      </c>
      <c r="V943" s="60" t="s">
        <v>1171</v>
      </c>
      <c r="W943" s="57" t="str">
        <f ca="1">IF(AB943="","En elaboración",IF(AC943="Sin iniciar","Suscrito",IF(AK943="Suspendido",AK943,IF(ISNUMBER(AN943),"Liquidado",IF(ISNUMBER(J943),"Cedido",IF(AN943="No aplica","Terminado (no se liquida)",IF(AJ943="Terminación anticipada",AJ943,IF(AND(AJ943="Terminación anticipada",I943&lt;&gt;"Otro",AN943=""),"Terminado en proceso de liquidación",IF(AND(TODAY()&gt;AH943,I943="Otro",AN943=""),"Terminado en proceso de liquidación",IF(AND(TODAY()&gt;AH943,I943="Orden de compra"),"Terminado (Orden de compra)",IF(TODAY()&gt;AH943,"Terminado (no se liquida)",IF(TODAY()&lt;=AH943,"En ejecución","En elaboración"))))))))))))</f>
        <v>Terminado (no se liquida)</v>
      </c>
      <c r="X943" s="57" t="s">
        <v>8681</v>
      </c>
      <c r="Y943" s="57" t="s">
        <v>3361</v>
      </c>
      <c r="Z943" s="57" t="s">
        <v>8682</v>
      </c>
      <c r="AA943" s="57" t="s">
        <v>8683</v>
      </c>
      <c r="AB943" s="61">
        <v>45611</v>
      </c>
      <c r="AC943" s="61">
        <v>45615</v>
      </c>
      <c r="AD943" s="61">
        <v>45657</v>
      </c>
      <c r="AE943" s="61" t="str">
        <f t="shared" si="135"/>
        <v>1 meses 13 días.</v>
      </c>
      <c r="AF943" s="61">
        <v>45657</v>
      </c>
      <c r="AG943" s="61" t="str">
        <f t="shared" si="134"/>
        <v/>
      </c>
      <c r="AH943" s="61">
        <v>45731</v>
      </c>
      <c r="AI943" s="61" t="str">
        <f t="shared" si="132"/>
        <v>3 meses 25 días.</v>
      </c>
      <c r="AJ943" s="61" t="str">
        <f t="shared" si="136"/>
        <v>Término Ok</v>
      </c>
      <c r="AK943" s="57"/>
      <c r="AL943" s="57"/>
      <c r="AM943" s="56"/>
      <c r="AN943" s="61"/>
    </row>
    <row r="944" spans="1:40">
      <c r="A944" s="123">
        <v>2024</v>
      </c>
      <c r="B944" s="123" t="str">
        <f t="shared" si="137"/>
        <v>914-2024</v>
      </c>
      <c r="C944" s="56">
        <v>120240</v>
      </c>
      <c r="D944" s="56" t="s">
        <v>57</v>
      </c>
      <c r="E944" s="57" t="s">
        <v>8684</v>
      </c>
      <c r="F944" s="57" t="s">
        <v>8685</v>
      </c>
      <c r="G944" s="63" t="s">
        <v>5602</v>
      </c>
      <c r="H944" s="57" t="s">
        <v>1168</v>
      </c>
      <c r="I944" s="57" t="s">
        <v>6320</v>
      </c>
      <c r="J944" s="61"/>
      <c r="K944" s="61"/>
      <c r="L944" s="67" t="s">
        <v>8686</v>
      </c>
      <c r="M944" s="56">
        <v>1978</v>
      </c>
      <c r="N944" s="157">
        <v>18620000</v>
      </c>
      <c r="O944" s="64">
        <v>4965333</v>
      </c>
      <c r="P944" s="64">
        <v>0</v>
      </c>
      <c r="Q944" s="157">
        <f t="shared" si="138"/>
        <v>23585333</v>
      </c>
      <c r="R944" s="64">
        <v>7448000</v>
      </c>
      <c r="S944" s="64"/>
      <c r="T944" s="64"/>
      <c r="U944" s="56">
        <v>1</v>
      </c>
      <c r="V944" s="60" t="s">
        <v>1171</v>
      </c>
      <c r="W944" s="57" t="str">
        <f ca="1">IF(AB944="","En elaboración",IF(AC944="Sin iniciar","Suscrito",IF(AK944="Suspendido",AK944,IF(ISNUMBER(AN944),"Liquidado",IF(ISNUMBER(J944),"Cedido",IF(AN944="No aplica","Terminado (no se liquida)",IF(AJ944="Terminación anticipada",AJ944,IF(AND(AJ944="Terminación anticipada",I944&lt;&gt;"Otro",AN944=""),"Terminado en proceso de liquidación",IF(AND(TODAY()&gt;AH944,I944="Otro",AN944=""),"Terminado en proceso de liquidación",IF(AND(TODAY()&gt;AH944,I944="Orden de compra"),"Terminado (Orden de compra)",IF(TODAY()&gt;AH944,"Terminado (no se liquida)",IF(TODAY()&lt;=AH944,"En ejecución","En elaboración"))))))))))))</f>
        <v>Terminado (no se liquida)</v>
      </c>
      <c r="X944" s="57" t="s">
        <v>8687</v>
      </c>
      <c r="Y944" s="57" t="s">
        <v>7377</v>
      </c>
      <c r="Z944" s="57" t="s">
        <v>8688</v>
      </c>
      <c r="AA944" s="57" t="s">
        <v>5666</v>
      </c>
      <c r="AB944" s="61">
        <v>45616</v>
      </c>
      <c r="AC944" s="61">
        <v>45618</v>
      </c>
      <c r="AD944" s="61">
        <v>45657</v>
      </c>
      <c r="AE944" s="61" t="str">
        <f t="shared" si="135"/>
        <v>1 meses 10 días.</v>
      </c>
      <c r="AF944" s="61">
        <v>45714</v>
      </c>
      <c r="AG944" s="61" t="str">
        <f t="shared" si="134"/>
        <v>1 meses 26 días.</v>
      </c>
      <c r="AH944" s="61">
        <v>45714</v>
      </c>
      <c r="AI944" s="61" t="str">
        <f t="shared" si="132"/>
        <v>3 meses 5 días.</v>
      </c>
      <c r="AJ944" s="61" t="str">
        <f t="shared" si="136"/>
        <v>Término Ok</v>
      </c>
      <c r="AK944" s="57"/>
      <c r="AL944" s="57"/>
      <c r="AM944" s="56"/>
      <c r="AN944" s="61"/>
    </row>
    <row r="945" spans="1:40">
      <c r="A945" s="123">
        <v>2024</v>
      </c>
      <c r="B945" s="123" t="str">
        <f t="shared" si="137"/>
        <v>916-2024</v>
      </c>
      <c r="C945" s="56">
        <v>115035</v>
      </c>
      <c r="D945" s="56" t="s">
        <v>57</v>
      </c>
      <c r="E945" s="57" t="s">
        <v>8689</v>
      </c>
      <c r="F945" s="57" t="s">
        <v>8690</v>
      </c>
      <c r="G945" s="63" t="s">
        <v>5602</v>
      </c>
      <c r="H945" s="57" t="s">
        <v>1168</v>
      </c>
      <c r="I945" s="57" t="s">
        <v>1169</v>
      </c>
      <c r="J945" s="61"/>
      <c r="K945" s="61"/>
      <c r="L945" s="67" t="s">
        <v>8691</v>
      </c>
      <c r="M945" s="56">
        <v>1967</v>
      </c>
      <c r="N945" s="157">
        <v>29792000</v>
      </c>
      <c r="O945" s="64">
        <v>0</v>
      </c>
      <c r="P945" s="64">
        <v>0</v>
      </c>
      <c r="Q945" s="157">
        <f t="shared" si="138"/>
        <v>29792000</v>
      </c>
      <c r="R945" s="64">
        <v>7448000</v>
      </c>
      <c r="S945" s="64"/>
      <c r="T945" s="64"/>
      <c r="U945" s="56">
        <v>1</v>
      </c>
      <c r="V945" s="60" t="s">
        <v>1171</v>
      </c>
      <c r="W945" s="57" t="str">
        <f ca="1">IF(AB945="","En elaboración",IF(AC945="Sin iniciar","Suscrito",IF(AK945="Suspendido",AK945,IF(ISNUMBER(AN945),"Liquidado",IF(ISNUMBER(J945),"Cedido",IF(AN945="No aplica","Terminado (no se liquida)",IF(AJ945="Terminación anticipada",AJ945,IF(AND(AJ945="Terminación anticipada",I945&lt;&gt;"Otro",AN945=""),"Terminado en proceso de liquidación",IF(AND(TODAY()&gt;AH945,I945="Otro",AN945=""),"Terminado en proceso de liquidación",IF(AND(TODAY()&gt;AH945,I945="Orden de compra"),"Terminado (Orden de compra)",IF(TODAY()&gt;AH945,"Terminado (no se liquida)",IF(TODAY()&lt;=AH945,"En ejecución","En elaboración"))))))))))))</f>
        <v>Terminado (no se liquida)</v>
      </c>
      <c r="X945" s="57" t="s">
        <v>8692</v>
      </c>
      <c r="Y945" s="57" t="s">
        <v>6090</v>
      </c>
      <c r="Z945" s="57" t="s">
        <v>8693</v>
      </c>
      <c r="AA945" s="57" t="s">
        <v>5753</v>
      </c>
      <c r="AB945" s="61">
        <v>45615</v>
      </c>
      <c r="AC945" s="61">
        <v>45618</v>
      </c>
      <c r="AD945" s="61">
        <v>45657</v>
      </c>
      <c r="AE945" s="61" t="str">
        <f t="shared" si="135"/>
        <v>1 meses 10 días.</v>
      </c>
      <c r="AF945" s="61">
        <v>45657</v>
      </c>
      <c r="AG945" s="61" t="str">
        <f t="shared" si="134"/>
        <v/>
      </c>
      <c r="AH945" s="61">
        <v>45731</v>
      </c>
      <c r="AI945" s="61" t="str">
        <f t="shared" si="132"/>
        <v>3 meses 22 días.</v>
      </c>
      <c r="AJ945" s="61" t="str">
        <f t="shared" si="136"/>
        <v>Término Ok</v>
      </c>
      <c r="AK945" s="57"/>
      <c r="AL945" s="57"/>
      <c r="AM945" s="56"/>
      <c r="AN945" s="61"/>
    </row>
    <row r="946" spans="1:40">
      <c r="A946" s="123">
        <v>2024</v>
      </c>
      <c r="B946" s="123" t="str">
        <f t="shared" si="137"/>
        <v>917-2024</v>
      </c>
      <c r="C946" s="56">
        <v>119285</v>
      </c>
      <c r="D946" s="56" t="s">
        <v>57</v>
      </c>
      <c r="E946" s="57" t="s">
        <v>8694</v>
      </c>
      <c r="F946" s="57" t="s">
        <v>8695</v>
      </c>
      <c r="G946" s="63" t="s">
        <v>5602</v>
      </c>
      <c r="H946" s="57" t="s">
        <v>1168</v>
      </c>
      <c r="I946" s="57" t="s">
        <v>8483</v>
      </c>
      <c r="J946" s="61"/>
      <c r="K946" s="61"/>
      <c r="L946" s="67" t="s">
        <v>8696</v>
      </c>
      <c r="M946" s="56">
        <v>2032</v>
      </c>
      <c r="N946" s="157">
        <v>7000000</v>
      </c>
      <c r="O946" s="64">
        <v>1866667</v>
      </c>
      <c r="P946" s="64">
        <v>0</v>
      </c>
      <c r="Q946" s="157">
        <f t="shared" si="138"/>
        <v>8866667</v>
      </c>
      <c r="R946" s="64">
        <v>2800000</v>
      </c>
      <c r="S946" s="64"/>
      <c r="T946" s="64"/>
      <c r="U946" s="56">
        <v>5</v>
      </c>
      <c r="V946" s="60" t="s">
        <v>1171</v>
      </c>
      <c r="W946" s="57" t="str">
        <f ca="1">IF(AB946="","En elaboración",IF(AC946="Sin iniciar","Suscrito",IF(AK946="Suspendido",AK946,IF(ISNUMBER(AN946),"Liquidado",IF(ISNUMBER(J946),"Cedido",IF(AN946="No aplica","Terminado (no se liquida)",IF(AJ946="Terminación anticipada",AJ946,IF(AND(AJ946="Terminación anticipada",I946&lt;&gt;"Otro",AN946=""),"Terminado en proceso de liquidación",IF(AND(TODAY()&gt;AH946,I946="Otro",AN946=""),"Terminado en proceso de liquidación",IF(AND(TODAY()&gt;AH946,I946="Orden de compra"),"Terminado (Orden de compra)",IF(TODAY()&gt;AH946,"Terminado (no se liquida)",IF(TODAY()&lt;=AH946,"En ejecución","En elaboración"))))))))))))</f>
        <v>Terminado (no se liquida)</v>
      </c>
      <c r="X946" s="57" t="s">
        <v>8697</v>
      </c>
      <c r="Y946" s="57" t="s">
        <v>2823</v>
      </c>
      <c r="Z946" s="77" t="s">
        <v>8698</v>
      </c>
      <c r="AA946" s="57" t="s">
        <v>5762</v>
      </c>
      <c r="AB946" s="61">
        <v>45615</v>
      </c>
      <c r="AC946" s="61">
        <v>45617</v>
      </c>
      <c r="AD946" s="61">
        <v>45657</v>
      </c>
      <c r="AE946" s="61" t="str">
        <f t="shared" si="135"/>
        <v>1 meses 11 días.</v>
      </c>
      <c r="AF946" s="61">
        <v>45713</v>
      </c>
      <c r="AG946" s="61" t="str">
        <f t="shared" si="134"/>
        <v>1 meses 25 días.</v>
      </c>
      <c r="AH946" s="61">
        <v>45713</v>
      </c>
      <c r="AI946" s="61" t="str">
        <f t="shared" si="132"/>
        <v>3 meses 5 días.</v>
      </c>
      <c r="AJ946" s="61" t="str">
        <f t="shared" si="136"/>
        <v>Término Ok</v>
      </c>
      <c r="AK946" s="57"/>
      <c r="AL946" s="57"/>
      <c r="AM946" s="56"/>
      <c r="AN946" s="61"/>
    </row>
    <row r="947" spans="1:40">
      <c r="A947" s="123">
        <v>2024</v>
      </c>
      <c r="B947" s="123" t="str">
        <f t="shared" si="137"/>
        <v>918-2024</v>
      </c>
      <c r="C947" s="56">
        <v>115116</v>
      </c>
      <c r="D947" s="56" t="s">
        <v>57</v>
      </c>
      <c r="E947" s="57" t="s">
        <v>8699</v>
      </c>
      <c r="F947" s="57" t="s">
        <v>8700</v>
      </c>
      <c r="G947" s="63" t="s">
        <v>5602</v>
      </c>
      <c r="H947" s="57" t="s">
        <v>1168</v>
      </c>
      <c r="I947" s="57" t="s">
        <v>1169</v>
      </c>
      <c r="J947" s="61"/>
      <c r="K947" s="61"/>
      <c r="L947" s="67" t="s">
        <v>8701</v>
      </c>
      <c r="M947" s="56">
        <v>1978</v>
      </c>
      <c r="N947" s="157">
        <v>29792000</v>
      </c>
      <c r="O947" s="64">
        <v>0</v>
      </c>
      <c r="P947" s="64">
        <v>0</v>
      </c>
      <c r="Q947" s="157">
        <f t="shared" si="138"/>
        <v>29792000</v>
      </c>
      <c r="R947" s="64">
        <v>7448000</v>
      </c>
      <c r="S947" s="64"/>
      <c r="T947" s="64"/>
      <c r="U947" s="56">
        <v>1</v>
      </c>
      <c r="V947" s="60" t="s">
        <v>1171</v>
      </c>
      <c r="W947" s="57" t="str">
        <f ca="1">IF(AB947="","En elaboración",IF(AC947="Sin iniciar","Suscrito",IF(AK947="Suspendido",AK947,IF(ISNUMBER(AN947),"Liquidado",IF(ISNUMBER(J947),"Cedido",IF(AN947="No aplica","Terminado (no se liquida)",IF(AJ947="Terminación anticipada",AJ947,IF(AND(AJ947="Terminación anticipada",I947&lt;&gt;"Otro",AN947=""),"Terminado en proceso de liquidación",IF(AND(TODAY()&gt;AH947,I947="Otro",AN947=""),"Terminado en proceso de liquidación",IF(AND(TODAY()&gt;AH947,I947="Orden de compra"),"Terminado (Orden de compra)",IF(TODAY()&gt;AH947,"Terminado (no se liquida)",IF(TODAY()&lt;=AH947,"En ejecución","En elaboración"))))))))))))</f>
        <v>Terminado (no se liquida)</v>
      </c>
      <c r="X947" s="57"/>
      <c r="Y947" s="57" t="s">
        <v>5264</v>
      </c>
      <c r="Z947" s="57" t="s">
        <v>8702</v>
      </c>
      <c r="AA947" s="57" t="s">
        <v>6573</v>
      </c>
      <c r="AB947" s="61">
        <v>45616</v>
      </c>
      <c r="AC947" s="61">
        <v>45621</v>
      </c>
      <c r="AD947" s="61">
        <v>45657</v>
      </c>
      <c r="AE947" s="61" t="str">
        <f t="shared" si="135"/>
        <v>1 meses 7 días.</v>
      </c>
      <c r="AF947" s="61">
        <v>45657</v>
      </c>
      <c r="AG947" s="61" t="str">
        <f t="shared" si="134"/>
        <v/>
      </c>
      <c r="AH947" s="61">
        <v>45657</v>
      </c>
      <c r="AI947" s="61" t="str">
        <f t="shared" si="132"/>
        <v>1 meses 7 días.</v>
      </c>
      <c r="AJ947" s="61" t="str">
        <f t="shared" si="136"/>
        <v>Término Ok</v>
      </c>
      <c r="AK947" s="57"/>
      <c r="AL947" s="57"/>
      <c r="AM947" s="56"/>
      <c r="AN947" s="61"/>
    </row>
    <row r="948" spans="1:40">
      <c r="A948" s="123">
        <v>2024</v>
      </c>
      <c r="B948" s="123" t="str">
        <f t="shared" si="137"/>
        <v>919-2024</v>
      </c>
      <c r="C948" s="56">
        <v>116731</v>
      </c>
      <c r="D948" s="56" t="s">
        <v>57</v>
      </c>
      <c r="E948" s="57" t="s">
        <v>8703</v>
      </c>
      <c r="F948" s="57" t="s">
        <v>8704</v>
      </c>
      <c r="G948" s="63" t="s">
        <v>5602</v>
      </c>
      <c r="H948" s="57" t="s">
        <v>1168</v>
      </c>
      <c r="I948" s="57" t="s">
        <v>8705</v>
      </c>
      <c r="J948" s="61"/>
      <c r="K948" s="61"/>
      <c r="L948" s="67" t="s">
        <v>8706</v>
      </c>
      <c r="M948" s="56">
        <v>1978</v>
      </c>
      <c r="N948" s="157">
        <v>13500000</v>
      </c>
      <c r="O948" s="64">
        <v>3000000</v>
      </c>
      <c r="P948" s="64">
        <v>0</v>
      </c>
      <c r="Q948" s="157">
        <f t="shared" si="138"/>
        <v>16500000</v>
      </c>
      <c r="R948" s="64">
        <v>4500000</v>
      </c>
      <c r="S948" s="64"/>
      <c r="T948" s="64"/>
      <c r="U948" s="56">
        <v>1</v>
      </c>
      <c r="V948" s="64" t="s">
        <v>1171</v>
      </c>
      <c r="W948" s="57" t="str">
        <f ca="1">IF(AB948="","En elaboración",IF(AC948="Sin iniciar","Suscrito",IF(AK948="Suspendido",AK948,IF(ISNUMBER(AN948),"Liquidado",IF(ISNUMBER(J948),"Cedido",IF(AN948="No aplica","Terminado (no se liquida)",IF(AJ948="Terminación anticipada",AJ948,IF(AND(AJ948="Terminación anticipada",I948&lt;&gt;"Otro",AN948=""),"Terminado en proceso de liquidación",IF(AND(TODAY()&gt;AH948,I948="Otro",AN948=""),"Terminado en proceso de liquidación",IF(AND(TODAY()&gt;AH948,I948="Orden de compra"),"Terminado (Orden de compra)",IF(TODAY()&gt;AH948,"Terminado (no se liquida)",IF(TODAY()&lt;=AH948,"En ejecución","En elaboración"))))))))))))</f>
        <v>Terminado (no se liquida)</v>
      </c>
      <c r="X948" s="57" t="s">
        <v>8707</v>
      </c>
      <c r="Y948" s="57" t="s">
        <v>8708</v>
      </c>
      <c r="Z948" s="57" t="s">
        <v>8709</v>
      </c>
      <c r="AA948" s="57" t="s">
        <v>6201</v>
      </c>
      <c r="AB948" s="61">
        <v>45616</v>
      </c>
      <c r="AC948" s="61">
        <v>45617</v>
      </c>
      <c r="AD948" s="61">
        <v>45657</v>
      </c>
      <c r="AE948" s="61" t="str">
        <f t="shared" si="135"/>
        <v>1 meses 11 días.</v>
      </c>
      <c r="AF948" s="61">
        <v>45726</v>
      </c>
      <c r="AG948" s="61" t="str">
        <f t="shared" si="134"/>
        <v>2 meses 7 días.</v>
      </c>
      <c r="AH948" s="61">
        <v>45726</v>
      </c>
      <c r="AI948" s="61" t="str">
        <f t="shared" si="132"/>
        <v>3 meses 18 días.</v>
      </c>
      <c r="AJ948" s="61" t="str">
        <f t="shared" si="136"/>
        <v>Término Ok</v>
      </c>
      <c r="AK948" s="57"/>
      <c r="AL948" s="57"/>
      <c r="AM948" s="56"/>
      <c r="AN948" s="61"/>
    </row>
    <row r="949" spans="1:40">
      <c r="A949" s="123">
        <v>2024</v>
      </c>
      <c r="B949" s="123" t="str">
        <f t="shared" si="137"/>
        <v>920-2024</v>
      </c>
      <c r="C949" s="56">
        <v>115981</v>
      </c>
      <c r="D949" s="56" t="s">
        <v>57</v>
      </c>
      <c r="E949" s="57" t="s">
        <v>8710</v>
      </c>
      <c r="F949" s="57" t="s">
        <v>8711</v>
      </c>
      <c r="G949" s="63" t="s">
        <v>5602</v>
      </c>
      <c r="H949" s="57" t="s">
        <v>1168</v>
      </c>
      <c r="I949" s="57" t="s">
        <v>1211</v>
      </c>
      <c r="J949" s="61"/>
      <c r="K949" s="61"/>
      <c r="L949" s="67" t="s">
        <v>8712</v>
      </c>
      <c r="M949" s="56">
        <v>1999</v>
      </c>
      <c r="N949" s="157">
        <v>11532000</v>
      </c>
      <c r="O949" s="64">
        <v>0</v>
      </c>
      <c r="P949" s="64">
        <v>0</v>
      </c>
      <c r="Q949" s="157">
        <f t="shared" si="138"/>
        <v>11532000</v>
      </c>
      <c r="R949" s="64">
        <v>2883000</v>
      </c>
      <c r="S949" s="64"/>
      <c r="T949" s="64"/>
      <c r="U949" s="56">
        <v>5</v>
      </c>
      <c r="V949" s="60" t="s">
        <v>1171</v>
      </c>
      <c r="W949" s="57" t="str">
        <f ca="1">IF(AB949="","En elaboración",IF(AC949="Sin iniciar","Suscrito",IF(AK949="Suspendido",AK949,IF(ISNUMBER(AN949),"Liquidado",IF(ISNUMBER(J949),"Cedido",IF(AN949="No aplica","Terminado (no se liquida)",IF(AJ949="Terminación anticipada",AJ949,IF(AND(AJ949="Terminación anticipada",I949&lt;&gt;"Otro",AN949=""),"Terminado en proceso de liquidación",IF(AND(TODAY()&gt;AH949,I949="Otro",AN949=""),"Terminado en proceso de liquidación",IF(AND(TODAY()&gt;AH949,I949="Orden de compra"),"Terminado (Orden de compra)",IF(TODAY()&gt;AH949,"Terminado (no se liquida)",IF(TODAY()&lt;=AH949,"En ejecución","En elaboración"))))))))))))</f>
        <v>Terminado (no se liquida)</v>
      </c>
      <c r="X949" s="57" t="s">
        <v>8713</v>
      </c>
      <c r="Y949" s="57" t="s">
        <v>5678</v>
      </c>
      <c r="Z949" s="57" t="s">
        <v>8714</v>
      </c>
      <c r="AA949" s="57" t="s">
        <v>6573</v>
      </c>
      <c r="AB949" s="61">
        <v>45617</v>
      </c>
      <c r="AC949" s="61">
        <v>45621</v>
      </c>
      <c r="AD949" s="61">
        <v>45657</v>
      </c>
      <c r="AE949" s="61" t="str">
        <f t="shared" si="135"/>
        <v>1 meses 7 días.</v>
      </c>
      <c r="AF949" s="61">
        <v>45657</v>
      </c>
      <c r="AG949" s="61" t="str">
        <f t="shared" si="134"/>
        <v/>
      </c>
      <c r="AH949" s="61">
        <v>45731</v>
      </c>
      <c r="AI949" s="61" t="str">
        <f t="shared" si="132"/>
        <v>3 meses 19 días.</v>
      </c>
      <c r="AJ949" s="61" t="str">
        <f t="shared" si="136"/>
        <v>Término Ok</v>
      </c>
      <c r="AK949" s="57"/>
      <c r="AL949" s="57"/>
      <c r="AM949" s="56"/>
      <c r="AN949" s="61"/>
    </row>
    <row r="950" spans="1:40">
      <c r="A950" s="123">
        <v>2024</v>
      </c>
      <c r="B950" s="123" t="str">
        <f t="shared" si="137"/>
        <v>921-2024</v>
      </c>
      <c r="C950" s="56">
        <v>117499</v>
      </c>
      <c r="D950" s="56" t="s">
        <v>57</v>
      </c>
      <c r="E950" s="57" t="s">
        <v>8715</v>
      </c>
      <c r="F950" s="57" t="s">
        <v>8716</v>
      </c>
      <c r="G950" s="63" t="s">
        <v>5602</v>
      </c>
      <c r="H950" s="57" t="s">
        <v>1168</v>
      </c>
      <c r="I950" s="57" t="s">
        <v>8483</v>
      </c>
      <c r="J950" s="61"/>
      <c r="K950" s="61"/>
      <c r="L950" s="67" t="s">
        <v>8717</v>
      </c>
      <c r="M950" s="56">
        <v>2031</v>
      </c>
      <c r="N950" s="157">
        <v>10143000</v>
      </c>
      <c r="O950" s="64">
        <v>1803200</v>
      </c>
      <c r="P950" s="64">
        <v>0</v>
      </c>
      <c r="Q950" s="157">
        <f t="shared" si="138"/>
        <v>11946200</v>
      </c>
      <c r="R950" s="64">
        <v>3381000</v>
      </c>
      <c r="S950" s="64"/>
      <c r="T950" s="64"/>
      <c r="U950" s="56">
        <v>5</v>
      </c>
      <c r="V950" s="60" t="s">
        <v>1171</v>
      </c>
      <c r="W950" s="57" t="str">
        <f ca="1">IF(AB950="","En elaboración",IF(AC950="Sin iniciar","Suscrito",IF(AK950="Suspendido",AK950,IF(ISNUMBER(AN950),"Liquidado",IF(ISNUMBER(J950),"Cedido",IF(AN950="No aplica","Terminado (no se liquida)",IF(AJ950="Terminación anticipada",AJ950,IF(AND(AJ950="Terminación anticipada",I950&lt;&gt;"Otro",AN950=""),"Terminado en proceso de liquidación",IF(AND(TODAY()&gt;AH950,I950="Otro",AN950=""),"Terminado en proceso de liquidación",IF(AND(TODAY()&gt;AH950,I950="Orden de compra"),"Terminado (Orden de compra)",IF(TODAY()&gt;AH950,"Terminado (no se liquida)",IF(TODAY()&lt;=AH950,"En ejecución","En elaboración"))))))))))))</f>
        <v>Terminado (no se liquida)</v>
      </c>
      <c r="X950" s="57" t="s">
        <v>8718</v>
      </c>
      <c r="Y950" s="57" t="s">
        <v>8719</v>
      </c>
      <c r="Z950" s="77" t="s">
        <v>8720</v>
      </c>
      <c r="AA950" s="57" t="s">
        <v>5762</v>
      </c>
      <c r="AB950" s="61">
        <v>45616</v>
      </c>
      <c r="AC950" s="61">
        <v>45624</v>
      </c>
      <c r="AD950" s="61">
        <v>45657</v>
      </c>
      <c r="AE950" s="61" t="str">
        <f t="shared" si="135"/>
        <v>1 meses 4 días.</v>
      </c>
      <c r="AF950" s="61">
        <v>45731</v>
      </c>
      <c r="AG950" s="61" t="str">
        <f t="shared" si="134"/>
        <v>2 meses 12 días.</v>
      </c>
      <c r="AH950" s="61">
        <v>45731</v>
      </c>
      <c r="AI950" s="61" t="str">
        <f t="shared" si="132"/>
        <v>3 meses 16 días.</v>
      </c>
      <c r="AJ950" s="61" t="str">
        <f t="shared" si="136"/>
        <v>Término Ok</v>
      </c>
      <c r="AK950" s="57"/>
      <c r="AL950" s="57"/>
      <c r="AM950" s="56"/>
      <c r="AN950" s="61"/>
    </row>
    <row r="951" spans="1:40">
      <c r="A951" s="123">
        <v>2024</v>
      </c>
      <c r="B951" s="123" t="str">
        <f t="shared" si="137"/>
        <v>922-2024</v>
      </c>
      <c r="C951" s="56">
        <v>117802</v>
      </c>
      <c r="D951" s="56" t="s">
        <v>57</v>
      </c>
      <c r="E951" s="57" t="s">
        <v>8721</v>
      </c>
      <c r="F951" s="57" t="s">
        <v>8722</v>
      </c>
      <c r="G951" s="63" t="s">
        <v>5602</v>
      </c>
      <c r="H951" s="57" t="s">
        <v>1168</v>
      </c>
      <c r="I951" s="57" t="s">
        <v>8483</v>
      </c>
      <c r="J951" s="61"/>
      <c r="K951" s="61"/>
      <c r="L951" s="67" t="s">
        <v>8723</v>
      </c>
      <c r="M951" s="56">
        <v>1967</v>
      </c>
      <c r="N951" s="157">
        <v>7207500</v>
      </c>
      <c r="O951" s="64">
        <v>0</v>
      </c>
      <c r="P951" s="64">
        <v>0</v>
      </c>
      <c r="Q951" s="157">
        <f t="shared" si="138"/>
        <v>7207500</v>
      </c>
      <c r="R951" s="64">
        <v>2883000</v>
      </c>
      <c r="S951" s="64"/>
      <c r="T951" s="64"/>
      <c r="U951" s="56">
        <v>2</v>
      </c>
      <c r="V951" s="60" t="s">
        <v>1171</v>
      </c>
      <c r="W951" s="57" t="str">
        <f ca="1">IF(AB951="","En elaboración",IF(AC951="Sin iniciar","Suscrito",IF(AK951="Suspendido",AK951,IF(ISNUMBER(AN951),"Liquidado",IF(ISNUMBER(J951),"Cedido",IF(AN951="No aplica","Terminado (no se liquida)",IF(AJ951="Terminación anticipada",AJ951,IF(AND(AJ951="Terminación anticipada",I951&lt;&gt;"Otro",AN951=""),"Terminado en proceso de liquidación",IF(AND(TODAY()&gt;AH951,I951="Otro",AN951=""),"Terminado en proceso de liquidación",IF(AND(TODAY()&gt;AH951,I951="Orden de compra"),"Terminado (Orden de compra)",IF(TODAY()&gt;AH951,"Terminado (no se liquida)",IF(TODAY()&lt;=AH951,"En ejecución","En elaboración"))))))))))))</f>
        <v>Terminado (no se liquida)</v>
      </c>
      <c r="X951" s="57" t="s">
        <v>8724</v>
      </c>
      <c r="Y951" s="57" t="s">
        <v>8725</v>
      </c>
      <c r="Z951" s="77" t="s">
        <v>8726</v>
      </c>
      <c r="AA951" s="57" t="s">
        <v>6144</v>
      </c>
      <c r="AB951" s="61">
        <v>45616</v>
      </c>
      <c r="AC951" s="61">
        <v>45624</v>
      </c>
      <c r="AD951" s="61">
        <v>45657</v>
      </c>
      <c r="AE951" s="61" t="str">
        <f t="shared" si="135"/>
        <v>1 meses 4 días.</v>
      </c>
      <c r="AF951" s="61">
        <v>45727</v>
      </c>
      <c r="AG951" s="61" t="str">
        <f t="shared" si="134"/>
        <v>1 meses 9 días.</v>
      </c>
      <c r="AH951" s="61">
        <v>45727</v>
      </c>
      <c r="AI951" s="61" t="str">
        <f t="shared" si="132"/>
        <v>2 meses 13 días.</v>
      </c>
      <c r="AJ951" s="61" t="str">
        <f t="shared" si="136"/>
        <v>Término Ok</v>
      </c>
      <c r="AK951" s="57" t="s">
        <v>405</v>
      </c>
      <c r="AL951" s="57" t="s">
        <v>8727</v>
      </c>
      <c r="AM951" s="56">
        <v>30</v>
      </c>
      <c r="AN951" s="61"/>
    </row>
    <row r="952" spans="1:40">
      <c r="A952" s="123">
        <v>2024</v>
      </c>
      <c r="B952" s="123" t="str">
        <f t="shared" si="137"/>
        <v>923-2024</v>
      </c>
      <c r="C952" s="56">
        <v>119285</v>
      </c>
      <c r="D952" s="56" t="s">
        <v>57</v>
      </c>
      <c r="E952" t="s">
        <v>8728</v>
      </c>
      <c r="F952" t="s">
        <v>8729</v>
      </c>
      <c r="G952" s="63" t="s">
        <v>5602</v>
      </c>
      <c r="H952" s="57" t="s">
        <v>1168</v>
      </c>
      <c r="I952" s="57" t="s">
        <v>8483</v>
      </c>
      <c r="J952" s="61"/>
      <c r="K952" s="61"/>
      <c r="L952" s="67" t="s">
        <v>5206</v>
      </c>
      <c r="M952" s="56">
        <v>2032</v>
      </c>
      <c r="N952" s="157">
        <v>7000000</v>
      </c>
      <c r="O952" s="64">
        <v>1680000</v>
      </c>
      <c r="P952" s="64">
        <v>0</v>
      </c>
      <c r="Q952" s="157">
        <f t="shared" si="138"/>
        <v>8680000</v>
      </c>
      <c r="R952" s="64">
        <v>2800000</v>
      </c>
      <c r="S952" s="64"/>
      <c r="T952" s="64"/>
      <c r="U952" s="56">
        <v>5</v>
      </c>
      <c r="V952" s="60" t="s">
        <v>1171</v>
      </c>
      <c r="W952" s="57" t="str">
        <f ca="1">IF(AB952="","En elaboración",IF(AC952="Sin iniciar","Suscrito",IF(AK952="Suspendido",AK952,IF(ISNUMBER(AN952),"Liquidado",IF(ISNUMBER(J952),"Cedido",IF(AN952="No aplica","Terminado (no se liquida)",IF(AJ952="Terminación anticipada",AJ952,IF(AND(AJ952="Terminación anticipada",I952&lt;&gt;"Otro",AN952=""),"Terminado en proceso de liquidación",IF(AND(TODAY()&gt;AH952,I952="Otro",AN952=""),"Terminado en proceso de liquidación",IF(AND(TODAY()&gt;AH952,I952="Orden de compra"),"Terminado (Orden de compra)",IF(TODAY()&gt;AH952,"Terminado (no se liquida)",IF(TODAY()&lt;=AH952,"En ejecución","En elaboración"))))))))))))</f>
        <v>Terminado (no se liquida)</v>
      </c>
      <c r="X952" s="57" t="s">
        <v>8730</v>
      </c>
      <c r="Y952" s="57" t="s">
        <v>2823</v>
      </c>
      <c r="Z952" s="57" t="s">
        <v>8731</v>
      </c>
      <c r="AA952" s="57" t="s">
        <v>5762</v>
      </c>
      <c r="AB952" s="61">
        <v>45615</v>
      </c>
      <c r="AC952" s="61">
        <v>45621</v>
      </c>
      <c r="AD952" s="61">
        <v>45657</v>
      </c>
      <c r="AE952" s="61" t="str">
        <f t="shared" si="135"/>
        <v>1 meses 7 días.</v>
      </c>
      <c r="AF952" s="61">
        <v>45714</v>
      </c>
      <c r="AG952" s="61" t="str">
        <f t="shared" si="134"/>
        <v>1 meses 26 días.</v>
      </c>
      <c r="AH952" s="61">
        <v>45714</v>
      </c>
      <c r="AI952" s="61" t="str">
        <f t="shared" si="132"/>
        <v>3 meses 2 días.</v>
      </c>
      <c r="AJ952" s="61" t="str">
        <f t="shared" si="136"/>
        <v>Término Ok</v>
      </c>
      <c r="AK952" s="57"/>
      <c r="AL952" s="57"/>
      <c r="AM952" s="56"/>
      <c r="AN952" s="61"/>
    </row>
    <row r="953" spans="1:40">
      <c r="A953" s="123">
        <v>2024</v>
      </c>
      <c r="B953" s="123" t="str">
        <f t="shared" si="137"/>
        <v>924-2024</v>
      </c>
      <c r="C953" s="56">
        <v>119285</v>
      </c>
      <c r="D953" s="56" t="s">
        <v>57</v>
      </c>
      <c r="E953" s="57" t="s">
        <v>8732</v>
      </c>
      <c r="F953" s="57" t="s">
        <v>8733</v>
      </c>
      <c r="G953" s="63" t="s">
        <v>5602</v>
      </c>
      <c r="H953" s="57" t="s">
        <v>1168</v>
      </c>
      <c r="I953" s="57" t="s">
        <v>1211</v>
      </c>
      <c r="J953" s="61"/>
      <c r="K953" s="61"/>
      <c r="L953" s="67" t="s">
        <v>8734</v>
      </c>
      <c r="M953" s="56">
        <v>2032</v>
      </c>
      <c r="N953" s="157">
        <v>7000000</v>
      </c>
      <c r="O953" s="64">
        <v>1680000</v>
      </c>
      <c r="P953" s="64">
        <v>0</v>
      </c>
      <c r="Q953" s="157">
        <f t="shared" si="138"/>
        <v>8680000</v>
      </c>
      <c r="R953" s="64">
        <v>2800000</v>
      </c>
      <c r="S953" s="64"/>
      <c r="T953" s="64"/>
      <c r="U953" s="56">
        <v>5</v>
      </c>
      <c r="V953" s="60" t="s">
        <v>1171</v>
      </c>
      <c r="W953" s="57" t="str">
        <f ca="1">IF(AB953="","En elaboración",IF(AC953="Sin iniciar","Suscrito",IF(AK953="Suspendido",AK953,IF(ISNUMBER(AN953),"Liquidado",IF(ISNUMBER(J953),"Cedido",IF(AN953="No aplica","Terminado (no se liquida)",IF(AJ953="Terminación anticipada",AJ953,IF(AND(AJ953="Terminación anticipada",I953&lt;&gt;"Otro",AN953=""),"Terminado en proceso de liquidación",IF(AND(TODAY()&gt;AH953,I953="Otro",AN953=""),"Terminado en proceso de liquidación",IF(AND(TODAY()&gt;AH953,I953="Orden de compra"),"Terminado (Orden de compra)",IF(TODAY()&gt;AH953,"Terminado (no se liquida)",IF(TODAY()&lt;=AH953,"En ejecución","En elaboración"))))))))))))</f>
        <v>Terminado (no se liquida)</v>
      </c>
      <c r="X953" s="57" t="s">
        <v>8735</v>
      </c>
      <c r="Y953" s="57" t="s">
        <v>2823</v>
      </c>
      <c r="Z953" s="57" t="s">
        <v>8736</v>
      </c>
      <c r="AA953" s="57" t="s">
        <v>5762</v>
      </c>
      <c r="AB953" s="61">
        <v>45615</v>
      </c>
      <c r="AC953" s="61">
        <v>45621</v>
      </c>
      <c r="AD953" s="61">
        <v>45657</v>
      </c>
      <c r="AE953" s="61" t="str">
        <f t="shared" si="135"/>
        <v>1 meses 7 días.</v>
      </c>
      <c r="AF953" s="61">
        <v>45714</v>
      </c>
      <c r="AG953" s="61" t="str">
        <f t="shared" si="134"/>
        <v>1 meses 26 días.</v>
      </c>
      <c r="AH953" s="61">
        <v>45714</v>
      </c>
      <c r="AI953" s="61" t="str">
        <f t="shared" si="132"/>
        <v>3 meses 2 días.</v>
      </c>
      <c r="AJ953" s="61" t="str">
        <f t="shared" si="136"/>
        <v>Término Ok</v>
      </c>
      <c r="AK953" s="57"/>
      <c r="AL953" s="57"/>
      <c r="AM953" s="56"/>
      <c r="AN953" s="61"/>
    </row>
    <row r="954" spans="1:40">
      <c r="A954" s="123">
        <v>2024</v>
      </c>
      <c r="B954" s="123" t="str">
        <f t="shared" si="137"/>
        <v>925-2024</v>
      </c>
      <c r="C954" s="56">
        <v>119285</v>
      </c>
      <c r="D954" s="56" t="s">
        <v>57</v>
      </c>
      <c r="E954" s="57" t="s">
        <v>8737</v>
      </c>
      <c r="F954" s="57" t="s">
        <v>8738</v>
      </c>
      <c r="G954" s="63" t="s">
        <v>5602</v>
      </c>
      <c r="H954" s="57" t="s">
        <v>1168</v>
      </c>
      <c r="I954" s="57" t="s">
        <v>1211</v>
      </c>
      <c r="J954" s="61"/>
      <c r="K954" s="61"/>
      <c r="L954" s="67" t="s">
        <v>4739</v>
      </c>
      <c r="M954" s="56">
        <v>2032</v>
      </c>
      <c r="N954" s="157">
        <v>7000000</v>
      </c>
      <c r="O954" s="64">
        <v>0</v>
      </c>
      <c r="P954" s="64">
        <v>0</v>
      </c>
      <c r="Q954" s="157">
        <f t="shared" si="138"/>
        <v>7000000</v>
      </c>
      <c r="R954" s="64">
        <v>2800000</v>
      </c>
      <c r="S954" s="64"/>
      <c r="T954" s="64"/>
      <c r="U954" s="56">
        <v>5</v>
      </c>
      <c r="V954" s="64" t="s">
        <v>1171</v>
      </c>
      <c r="W954" s="57" t="str">
        <f ca="1">IF(AB954="","En elaboración",IF(AC954="Sin iniciar","Suscrito",IF(AK954="Suspendido",AK954,IF(ISNUMBER(AN954),"Liquidado",IF(ISNUMBER(J954),"Cedido",IF(AN954="No aplica","Terminado (no se liquida)",IF(AJ954="Terminación anticipada",AJ954,IF(AND(AJ954="Terminación anticipada",I954&lt;&gt;"Otro",AN954=""),"Terminado en proceso de liquidación",IF(AND(TODAY()&gt;AH954,I954="Otro",AN954=""),"Terminado en proceso de liquidación",IF(AND(TODAY()&gt;AH954,I954="Orden de compra"),"Terminado (Orden de compra)",IF(TODAY()&gt;AH954,"Terminado (no se liquida)",IF(TODAY()&lt;=AH954,"En ejecución","En elaboración"))))))))))))</f>
        <v>Terminado (no se liquida)</v>
      </c>
      <c r="X954" s="57"/>
      <c r="Y954" s="57" t="s">
        <v>2823</v>
      </c>
      <c r="Z954" s="57" t="s">
        <v>8739</v>
      </c>
      <c r="AA954" s="57" t="s">
        <v>5762</v>
      </c>
      <c r="AB954" s="61">
        <v>45615</v>
      </c>
      <c r="AC954" s="61">
        <v>45621</v>
      </c>
      <c r="AD954" s="61">
        <v>45657</v>
      </c>
      <c r="AE954" s="61" t="str">
        <f t="shared" si="135"/>
        <v>1 meses 7 días.</v>
      </c>
      <c r="AF954" s="61">
        <v>45657</v>
      </c>
      <c r="AG954" s="61" t="str">
        <f t="shared" si="134"/>
        <v/>
      </c>
      <c r="AH954" s="61">
        <v>45657</v>
      </c>
      <c r="AI954" s="61" t="str">
        <f t="shared" si="132"/>
        <v>1 meses 7 días.</v>
      </c>
      <c r="AJ954" s="61" t="str">
        <f t="shared" si="136"/>
        <v>Término Ok</v>
      </c>
      <c r="AK954" s="57"/>
      <c r="AL954" s="57"/>
      <c r="AM954" s="56"/>
      <c r="AN954" s="61"/>
    </row>
    <row r="955" spans="1:40">
      <c r="A955" s="123">
        <v>2024</v>
      </c>
      <c r="B955" s="123" t="str">
        <f t="shared" si="137"/>
        <v>926-2024</v>
      </c>
      <c r="C955" s="56">
        <v>117802</v>
      </c>
      <c r="D955" s="56" t="s">
        <v>57</v>
      </c>
      <c r="E955" s="57" t="s">
        <v>8740</v>
      </c>
      <c r="F955" s="57" t="s">
        <v>8741</v>
      </c>
      <c r="G955" s="63" t="s">
        <v>5602</v>
      </c>
      <c r="H955" s="57" t="s">
        <v>1168</v>
      </c>
      <c r="I955" s="57" t="s">
        <v>8483</v>
      </c>
      <c r="J955" s="61"/>
      <c r="K955" s="61"/>
      <c r="L955" s="67" t="s">
        <v>8742</v>
      </c>
      <c r="M955" s="56">
        <v>1967</v>
      </c>
      <c r="N955" s="157">
        <v>7207500</v>
      </c>
      <c r="O955" s="64">
        <v>0</v>
      </c>
      <c r="P955" s="64">
        <v>0</v>
      </c>
      <c r="Q955" s="157">
        <f t="shared" si="138"/>
        <v>7207500</v>
      </c>
      <c r="R955" s="64">
        <v>2883000</v>
      </c>
      <c r="S955" s="64"/>
      <c r="T955" s="64"/>
      <c r="U955" s="56">
        <v>2</v>
      </c>
      <c r="V955" s="60" t="s">
        <v>1171</v>
      </c>
      <c r="W955" s="57" t="str">
        <f ca="1">IF(AB955="","En elaboración",IF(AC955="Sin iniciar","Suscrito",IF(AK955="Suspendido",AK955,IF(ISNUMBER(AN955),"Liquidado",IF(ISNUMBER(J955),"Cedido",IF(AN955="No aplica","Terminado (no se liquida)",IF(AJ955="Terminación anticipada",AJ955,IF(AND(AJ955="Terminación anticipada",I955&lt;&gt;"Otro",AN955=""),"Terminado en proceso de liquidación",IF(AND(TODAY()&gt;AH955,I955="Otro",AN955=""),"Terminado en proceso de liquidación",IF(AND(TODAY()&gt;AH955,I955="Orden de compra"),"Terminado (Orden de compra)",IF(TODAY()&gt;AH955,"Terminado (no se liquida)",IF(TODAY()&lt;=AH955,"En ejecución","En elaboración"))))))))))))</f>
        <v>Terminado (no se liquida)</v>
      </c>
      <c r="X955" s="57" t="s">
        <v>8743</v>
      </c>
      <c r="Y955" s="57" t="s">
        <v>8725</v>
      </c>
      <c r="Z955" s="77" t="s">
        <v>8744</v>
      </c>
      <c r="AA955" s="57" t="s">
        <v>6973</v>
      </c>
      <c r="AB955" s="61">
        <v>45616</v>
      </c>
      <c r="AC955" s="61">
        <v>45624</v>
      </c>
      <c r="AD955" s="61">
        <v>45657</v>
      </c>
      <c r="AE955" s="61" t="str">
        <f t="shared" si="135"/>
        <v>1 meses 4 días.</v>
      </c>
      <c r="AF955" s="61">
        <v>45727</v>
      </c>
      <c r="AG955" s="61" t="str">
        <f t="shared" si="134"/>
        <v>1 meses 9 días.</v>
      </c>
      <c r="AH955" s="61">
        <v>45727</v>
      </c>
      <c r="AI955" s="61" t="str">
        <f t="shared" si="132"/>
        <v>2 meses 13 días.</v>
      </c>
      <c r="AJ955" s="61" t="str">
        <f t="shared" si="136"/>
        <v>Término Ok</v>
      </c>
      <c r="AK955" s="57" t="s">
        <v>405</v>
      </c>
      <c r="AL955" s="57" t="s">
        <v>8727</v>
      </c>
      <c r="AM955" s="56">
        <v>30</v>
      </c>
      <c r="AN955" s="61"/>
    </row>
    <row r="956" spans="1:40">
      <c r="A956" s="123">
        <v>2024</v>
      </c>
      <c r="B956" s="123" t="str">
        <f t="shared" si="137"/>
        <v>927-2024</v>
      </c>
      <c r="C956" s="56">
        <v>117802</v>
      </c>
      <c r="D956" s="56" t="s">
        <v>57</v>
      </c>
      <c r="E956" s="57" t="s">
        <v>8745</v>
      </c>
      <c r="F956" s="57" t="s">
        <v>8746</v>
      </c>
      <c r="G956" s="63" t="s">
        <v>5602</v>
      </c>
      <c r="H956" s="57" t="s">
        <v>1168</v>
      </c>
      <c r="I956" s="57" t="s">
        <v>1211</v>
      </c>
      <c r="J956" s="61"/>
      <c r="K956" s="61"/>
      <c r="L956" s="67" t="s">
        <v>8747</v>
      </c>
      <c r="M956" s="56">
        <v>1967</v>
      </c>
      <c r="N956" s="157">
        <v>7207500</v>
      </c>
      <c r="O956" s="64">
        <v>0</v>
      </c>
      <c r="P956" s="64">
        <v>0</v>
      </c>
      <c r="Q956" s="157">
        <f t="shared" si="138"/>
        <v>7207500</v>
      </c>
      <c r="R956" s="64">
        <v>2883000</v>
      </c>
      <c r="S956" s="64"/>
      <c r="T956" s="64"/>
      <c r="U956" s="56">
        <v>2</v>
      </c>
      <c r="V956" s="60" t="s">
        <v>1171</v>
      </c>
      <c r="W956" s="57" t="str">
        <f ca="1">IF(AB956="","En elaboración",IF(AC956="Sin iniciar","Suscrito",IF(AK956="Suspendido",AK956,IF(ISNUMBER(AN956),"Liquidado",IF(ISNUMBER(J956),"Cedido",IF(AN956="No aplica","Terminado (no se liquida)",IF(AJ956="Terminación anticipada",AJ956,IF(AND(AJ956="Terminación anticipada",I956&lt;&gt;"Otro",AN956=""),"Terminado en proceso de liquidación",IF(AND(TODAY()&gt;AH956,I956="Otro",AN956=""),"Terminado en proceso de liquidación",IF(AND(TODAY()&gt;AH956,I956="Orden de compra"),"Terminado (Orden de compra)",IF(TODAY()&gt;AH956,"Terminado (no se liquida)",IF(TODAY()&lt;=AH956,"En ejecución","En elaboración"))))))))))))</f>
        <v>Terminado (no se liquida)</v>
      </c>
      <c r="X956" s="57"/>
      <c r="Y956" s="57" t="s">
        <v>8725</v>
      </c>
      <c r="Z956" s="77" t="s">
        <v>8748</v>
      </c>
      <c r="AA956" s="57" t="s">
        <v>5745</v>
      </c>
      <c r="AB956" s="61">
        <v>45616</v>
      </c>
      <c r="AC956" s="61">
        <v>45621</v>
      </c>
      <c r="AD956" s="61">
        <v>45657</v>
      </c>
      <c r="AE956" s="61" t="str">
        <f t="shared" si="135"/>
        <v>1 meses 7 días.</v>
      </c>
      <c r="AF956" s="61">
        <v>45657</v>
      </c>
      <c r="AG956" s="61" t="str">
        <f t="shared" si="134"/>
        <v/>
      </c>
      <c r="AH956" s="61">
        <v>45657</v>
      </c>
      <c r="AI956" s="61" t="str">
        <f t="shared" si="132"/>
        <v>1 meses 7 días.</v>
      </c>
      <c r="AJ956" s="61" t="str">
        <f t="shared" si="136"/>
        <v>Término Ok</v>
      </c>
      <c r="AK956" s="57"/>
      <c r="AL956" s="57"/>
      <c r="AM956" s="56"/>
      <c r="AN956" s="61"/>
    </row>
    <row r="957" spans="1:40">
      <c r="A957" s="123">
        <v>2024</v>
      </c>
      <c r="B957" s="123" t="str">
        <f t="shared" si="137"/>
        <v>928-2024</v>
      </c>
      <c r="C957" s="56">
        <v>119564</v>
      </c>
      <c r="D957" s="56" t="s">
        <v>57</v>
      </c>
      <c r="E957" s="57" t="s">
        <v>8749</v>
      </c>
      <c r="F957" s="57" t="s">
        <v>8750</v>
      </c>
      <c r="G957" s="63" t="s">
        <v>5602</v>
      </c>
      <c r="H957" s="57" t="s">
        <v>1168</v>
      </c>
      <c r="I957" s="57" t="s">
        <v>1169</v>
      </c>
      <c r="J957" s="61"/>
      <c r="K957" s="61"/>
      <c r="L957" s="67" t="s">
        <v>8751</v>
      </c>
      <c r="M957" s="56">
        <v>1973</v>
      </c>
      <c r="N957" s="157">
        <v>18620000</v>
      </c>
      <c r="O957" s="64">
        <v>5213600</v>
      </c>
      <c r="P957" s="64">
        <v>0</v>
      </c>
      <c r="Q957" s="157">
        <f t="shared" si="138"/>
        <v>23833600</v>
      </c>
      <c r="R957" s="64">
        <v>7448000</v>
      </c>
      <c r="S957" s="64"/>
      <c r="T957" s="64"/>
      <c r="U957" s="56">
        <v>1</v>
      </c>
      <c r="V957" s="60" t="s">
        <v>1171</v>
      </c>
      <c r="W957" s="57" t="str">
        <f ca="1">IF(AB957="","En elaboración",IF(AC957="Sin iniciar","Suscrito",IF(AK957="Suspendido",AK957,IF(ISNUMBER(AN957),"Liquidado",IF(ISNUMBER(J957),"Cedido",IF(AN957="No aplica","Terminado (no se liquida)",IF(AJ957="Terminación anticipada",AJ957,IF(AND(AJ957="Terminación anticipada",I957&lt;&gt;"Otro",AN957=""),"Terminado en proceso de liquidación",IF(AND(TODAY()&gt;AH957,I957="Otro",AN957=""),"Terminado en proceso de liquidación",IF(AND(TODAY()&gt;AH957,I957="Orden de compra"),"Terminado (Orden de compra)",IF(TODAY()&gt;AH957,"Terminado (no se liquida)",IF(TODAY()&lt;=AH957,"En ejecución","En elaboración"))))))))))))</f>
        <v>Terminado (no se liquida)</v>
      </c>
      <c r="X957" s="57" t="s">
        <v>8752</v>
      </c>
      <c r="Y957" s="57" t="s">
        <v>8753</v>
      </c>
      <c r="Z957" s="57" t="s">
        <v>8754</v>
      </c>
      <c r="AA957" s="57" t="s">
        <v>6973</v>
      </c>
      <c r="AB957" s="61">
        <v>45615</v>
      </c>
      <c r="AC957" s="61">
        <v>45616</v>
      </c>
      <c r="AD957" s="61">
        <v>45657</v>
      </c>
      <c r="AE957" s="61" t="str">
        <f t="shared" si="135"/>
        <v>1 meses 12 días.</v>
      </c>
      <c r="AF957" s="61">
        <v>45713</v>
      </c>
      <c r="AG957" s="61" t="str">
        <f t="shared" si="134"/>
        <v>1 meses 25 días.</v>
      </c>
      <c r="AH957" s="61">
        <v>45713</v>
      </c>
      <c r="AI957" s="61" t="str">
        <f t="shared" si="132"/>
        <v>3 meses 6 días.</v>
      </c>
      <c r="AJ957" s="61" t="str">
        <f t="shared" si="136"/>
        <v>Término Ok</v>
      </c>
      <c r="AK957" s="57"/>
      <c r="AL957" s="57"/>
      <c r="AM957" s="56"/>
      <c r="AN957" s="61"/>
    </row>
    <row r="958" spans="1:40">
      <c r="A958" s="123">
        <v>2024</v>
      </c>
      <c r="B958" s="123" t="str">
        <f t="shared" si="137"/>
        <v>929-2024</v>
      </c>
      <c r="C958" s="56">
        <v>119285</v>
      </c>
      <c r="D958" s="56" t="s">
        <v>57</v>
      </c>
      <c r="E958" s="57" t="s">
        <v>8755</v>
      </c>
      <c r="F958" s="57" t="s">
        <v>8756</v>
      </c>
      <c r="G958" s="63" t="s">
        <v>5602</v>
      </c>
      <c r="H958" s="57" t="s">
        <v>1168</v>
      </c>
      <c r="I958" s="57"/>
      <c r="J958" s="61"/>
      <c r="K958" s="61"/>
      <c r="L958" s="67" t="s">
        <v>8757</v>
      </c>
      <c r="M958" s="56">
        <v>2032</v>
      </c>
      <c r="N958" s="157">
        <v>7000000</v>
      </c>
      <c r="O958" s="64">
        <v>1866667</v>
      </c>
      <c r="P958" s="64">
        <v>0</v>
      </c>
      <c r="Q958" s="157">
        <f t="shared" si="138"/>
        <v>8866667</v>
      </c>
      <c r="R958" s="64">
        <v>2800000</v>
      </c>
      <c r="S958" s="64"/>
      <c r="T958" s="64"/>
      <c r="U958" s="56">
        <v>5</v>
      </c>
      <c r="V958" s="60" t="s">
        <v>1171</v>
      </c>
      <c r="W958" s="57" t="str">
        <f ca="1">IF(AB958="","En elaboración",IF(AC958="Sin iniciar","Suscrito",IF(AK958="Suspendido",AK958,IF(ISNUMBER(AN958),"Liquidado",IF(ISNUMBER(J958),"Cedido",IF(AN958="No aplica","Terminado (no se liquida)",IF(AJ958="Terminación anticipada",AJ958,IF(AND(AJ958="Terminación anticipada",I958&lt;&gt;"Otro",AN958=""),"Terminado en proceso de liquidación",IF(AND(TODAY()&gt;AH958,I958="Otro",AN958=""),"Terminado en proceso de liquidación",IF(AND(TODAY()&gt;AH958,I958="Orden de compra"),"Terminado (Orden de compra)",IF(TODAY()&gt;AH958,"Terminado (no se liquida)",IF(TODAY()&lt;=AH958,"En ejecución","En elaboración"))))))))))))</f>
        <v>Terminado (no se liquida)</v>
      </c>
      <c r="X958" s="57" t="s">
        <v>8758</v>
      </c>
      <c r="Y958" s="57" t="s">
        <v>2823</v>
      </c>
      <c r="Z958" s="77" t="s">
        <v>8759</v>
      </c>
      <c r="AA958" s="57" t="s">
        <v>5762</v>
      </c>
      <c r="AB958" s="61">
        <v>45615</v>
      </c>
      <c r="AC958" s="61">
        <v>45617</v>
      </c>
      <c r="AD958" s="61">
        <v>45657</v>
      </c>
      <c r="AE958" s="61" t="str">
        <f t="shared" si="135"/>
        <v>1 meses 11 días.</v>
      </c>
      <c r="AF958" s="61">
        <v>45712</v>
      </c>
      <c r="AG958" s="61" t="str">
        <f t="shared" si="134"/>
        <v>1 meses 24 días.</v>
      </c>
      <c r="AH958" s="61">
        <v>45712</v>
      </c>
      <c r="AI958" s="61" t="str">
        <f t="shared" ref="AI958:AI961" si="139">IF(AC958="Sin iniciar","",IF(DATEDIF(AC958,AH958+1-AM958,"y")=0,"",DATEDIF(AC958,AH958+1-AM958,"y")&amp;" años ")&amp;IF(DATEDIF(AC958,AH958+1-AM958,"ym")=0,"",DATEDIF(AC958,AH958+1-AM958,"ym")&amp;" meses ")&amp;IF(DATEDIF(AC958,AH958+1-AM958,"md")=0,"",DATEDIF(AC958,AH958+1-AM958,"md")&amp;" días."))</f>
        <v>3 meses 4 días.</v>
      </c>
      <c r="AJ958" s="61" t="str">
        <f t="shared" si="136"/>
        <v>Término Ok</v>
      </c>
      <c r="AK958" s="57"/>
      <c r="AL958" s="57"/>
      <c r="AM958" s="56"/>
      <c r="AN958" s="61"/>
    </row>
    <row r="959" spans="1:40">
      <c r="A959" s="123">
        <v>2024</v>
      </c>
      <c r="B959" s="123" t="str">
        <f t="shared" si="137"/>
        <v>930-2024</v>
      </c>
      <c r="C959" s="56">
        <v>117927</v>
      </c>
      <c r="D959" s="56" t="s">
        <v>57</v>
      </c>
      <c r="E959" s="57" t="s">
        <v>8760</v>
      </c>
      <c r="F959" s="57" t="s">
        <v>8761</v>
      </c>
      <c r="G959" s="63" t="s">
        <v>5602</v>
      </c>
      <c r="H959" s="57" t="s">
        <v>1168</v>
      </c>
      <c r="I959" s="57" t="s">
        <v>8483</v>
      </c>
      <c r="J959" s="61"/>
      <c r="K959" s="61"/>
      <c r="L959" s="67" t="s">
        <v>5226</v>
      </c>
      <c r="M959" s="56">
        <v>1967</v>
      </c>
      <c r="N959" s="157">
        <v>10000000</v>
      </c>
      <c r="O959" s="64">
        <v>0</v>
      </c>
      <c r="P959" s="64">
        <v>0</v>
      </c>
      <c r="Q959" s="157">
        <f t="shared" si="138"/>
        <v>10000000</v>
      </c>
      <c r="R959" s="64">
        <v>4000000</v>
      </c>
      <c r="S959" s="64"/>
      <c r="T959" s="64"/>
      <c r="U959" s="56">
        <v>2</v>
      </c>
      <c r="V959" s="60" t="s">
        <v>1171</v>
      </c>
      <c r="W959" s="57" t="str">
        <f ca="1">IF(AB959="","En elaboración",IF(AC959="Sin iniciar","Suscrito",IF(AK959="Suspendido",AK959,IF(ISNUMBER(AN959),"Liquidado",IF(ISNUMBER(J959),"Cedido",IF(AN959="No aplica","Terminado (no se liquida)",IF(AJ959="Terminación anticipada",AJ959,IF(AND(AJ959="Terminación anticipada",I959&lt;&gt;"Otro",AN959=""),"Terminado en proceso de liquidación",IF(AND(TODAY()&gt;AH959,I959="Otro",AN959=""),"Terminado en proceso de liquidación",IF(AND(TODAY()&gt;AH959,I959="Orden de compra"),"Terminado (Orden de compra)",IF(TODAY()&gt;AH959,"Terminado (no se liquida)",IF(TODAY()&lt;=AH959,"En ejecución","En elaboración"))))))))))))</f>
        <v>Terminado (no se liquida)</v>
      </c>
      <c r="X959" s="57"/>
      <c r="Y959" s="57" t="s">
        <v>8762</v>
      </c>
      <c r="Z959" s="77" t="s">
        <v>8763</v>
      </c>
      <c r="AA959" s="57" t="s">
        <v>5753</v>
      </c>
      <c r="AB959" s="61">
        <v>45616</v>
      </c>
      <c r="AC959" s="61">
        <v>45618</v>
      </c>
      <c r="AD959" s="61">
        <v>45657</v>
      </c>
      <c r="AE959" s="61" t="str">
        <f t="shared" si="135"/>
        <v>1 meses 10 días.</v>
      </c>
      <c r="AF959" s="61">
        <v>45657</v>
      </c>
      <c r="AG959" s="61" t="str">
        <f t="shared" si="134"/>
        <v/>
      </c>
      <c r="AH959" s="61">
        <v>45657</v>
      </c>
      <c r="AI959" s="61" t="str">
        <f t="shared" si="139"/>
        <v>1 meses 10 días.</v>
      </c>
      <c r="AJ959" s="61" t="str">
        <f t="shared" si="136"/>
        <v>Término Ok</v>
      </c>
      <c r="AK959" s="57"/>
      <c r="AL959" s="57"/>
      <c r="AM959" s="56"/>
      <c r="AN959" s="61"/>
    </row>
    <row r="960" spans="1:40">
      <c r="A960" s="123">
        <v>2024</v>
      </c>
      <c r="B960" s="123" t="str">
        <f t="shared" si="137"/>
        <v>931-2024</v>
      </c>
      <c r="C960" s="56">
        <v>117802</v>
      </c>
      <c r="D960" s="56" t="s">
        <v>57</v>
      </c>
      <c r="E960" s="57" t="s">
        <v>8764</v>
      </c>
      <c r="F960" s="57" t="s">
        <v>8765</v>
      </c>
      <c r="G960" s="63" t="s">
        <v>5602</v>
      </c>
      <c r="H960" s="57" t="s">
        <v>1168</v>
      </c>
      <c r="I960" s="57" t="s">
        <v>8483</v>
      </c>
      <c r="J960" s="61">
        <v>45701</v>
      </c>
      <c r="K960" s="119" t="s">
        <v>8766</v>
      </c>
      <c r="L960" s="67" t="s">
        <v>8767</v>
      </c>
      <c r="M960" s="56">
        <v>1967</v>
      </c>
      <c r="N960" s="157">
        <v>7207500</v>
      </c>
      <c r="O960" s="64">
        <v>0</v>
      </c>
      <c r="P960" s="64">
        <v>0</v>
      </c>
      <c r="Q960" s="157">
        <f t="shared" si="138"/>
        <v>7207500</v>
      </c>
      <c r="R960" s="64">
        <v>2883000</v>
      </c>
      <c r="S960" s="64"/>
      <c r="T960" s="64"/>
      <c r="U960" s="56">
        <v>2</v>
      </c>
      <c r="V960" s="60" t="s">
        <v>1171</v>
      </c>
      <c r="W960" s="57" t="str">
        <f ca="1">IF(AB960="","En elaboración",IF(AC960="Sin iniciar","Suscrito",IF(AK960="Suspendido",AK960,IF(ISNUMBER(AN960),"Liquidado",IF(ISNUMBER(J960),"Cedido",IF(AN960="No aplica","Terminado (no se liquida)",IF(AJ960="Terminación anticipada",AJ960,IF(AND(AJ960="Terminación anticipada",I960&lt;&gt;"Otro",AN960=""),"Terminado en proceso de liquidación",IF(AND(TODAY()&gt;AH960,I960="Otro",AN960=""),"Terminado en proceso de liquidación",IF(AND(TODAY()&gt;AH960,I960="Orden de compra"),"Terminado (Orden de compra)",IF(TODAY()&gt;AH960,"Terminado (no se liquida)",IF(TODAY()&lt;=AH960,"En ejecución","En elaboración"))))))))))))</f>
        <v>Cedido</v>
      </c>
      <c r="X960" s="57" t="s">
        <v>8768</v>
      </c>
      <c r="Y960" s="57" t="s">
        <v>8725</v>
      </c>
      <c r="Z960" s="77" t="s">
        <v>8769</v>
      </c>
      <c r="AA960" s="57" t="s">
        <v>5753</v>
      </c>
      <c r="AB960" s="61">
        <v>45615</v>
      </c>
      <c r="AC960" s="61">
        <v>45631</v>
      </c>
      <c r="AD960" s="61">
        <v>45700</v>
      </c>
      <c r="AE960" s="61" t="str">
        <f t="shared" si="135"/>
        <v>2 meses 8 días.</v>
      </c>
      <c r="AF960" s="61">
        <v>45731</v>
      </c>
      <c r="AG960" s="61" t="str">
        <f t="shared" si="134"/>
        <v>1 días.</v>
      </c>
      <c r="AH960" s="61">
        <v>45731</v>
      </c>
      <c r="AI960" s="61" t="str">
        <f t="shared" si="139"/>
        <v>2 meses 9 días.</v>
      </c>
      <c r="AJ960" s="61" t="str">
        <f t="shared" si="136"/>
        <v>Término Ok</v>
      </c>
      <c r="AK960" s="57" t="s">
        <v>405</v>
      </c>
      <c r="AL960" s="120" t="s">
        <v>8770</v>
      </c>
      <c r="AM960" s="56">
        <v>30</v>
      </c>
      <c r="AN960" s="61"/>
    </row>
    <row r="961" spans="1:43">
      <c r="A961" s="123">
        <v>2024</v>
      </c>
      <c r="B961" s="123" t="s">
        <v>8771</v>
      </c>
      <c r="C961" s="56">
        <v>117802</v>
      </c>
      <c r="D961" s="56" t="s">
        <v>57</v>
      </c>
      <c r="E961" s="57" t="s">
        <v>8764</v>
      </c>
      <c r="F961" s="57" t="s">
        <v>8765</v>
      </c>
      <c r="G961" s="63" t="s">
        <v>5602</v>
      </c>
      <c r="H961" s="57" t="s">
        <v>1168</v>
      </c>
      <c r="I961" s="57" t="s">
        <v>8483</v>
      </c>
      <c r="J961" s="61"/>
      <c r="K961" s="119"/>
      <c r="L961" s="67" t="s">
        <v>8772</v>
      </c>
      <c r="M961" s="56">
        <v>1967</v>
      </c>
      <c r="N961" s="157">
        <v>7207500</v>
      </c>
      <c r="O961" s="64">
        <v>0</v>
      </c>
      <c r="P961" s="64">
        <v>0</v>
      </c>
      <c r="Q961" s="157">
        <f t="shared" si="138"/>
        <v>7207500</v>
      </c>
      <c r="R961" s="64">
        <v>2883000</v>
      </c>
      <c r="S961" s="64"/>
      <c r="T961" s="64"/>
      <c r="U961" s="56">
        <v>2</v>
      </c>
      <c r="V961" s="60" t="s">
        <v>1171</v>
      </c>
      <c r="W961" s="57" t="str">
        <f ca="1">IF(AB961="","En elaboración",IF(AC961="Sin iniciar","Suscrito",IF(AK961="Suspendido",AK961,IF(ISNUMBER(AN961),"Liquidado",IF(ISNUMBER(J961),"Cedido",IF(AN961="No aplica","Terminado (no se liquida)",IF(AJ961="Terminación anticipada",AJ961,IF(AND(AJ961="Terminación anticipada",I961&lt;&gt;"Otro",AN961=""),"Terminado en proceso de liquidación",IF(AND(TODAY()&gt;AH961,I961="Otro",AN961=""),"Terminado en proceso de liquidación",IF(AND(TODAY()&gt;AH961,I961="Orden de compra"),"Terminado (Orden de compra)",IF(TODAY()&gt;AH961,"Terminado (no se liquida)",IF(TODAY()&lt;=AH961,"En ejecución","En elaboración"))))))))))))</f>
        <v>Terminado (no se liquida)</v>
      </c>
      <c r="X961" s="57" t="s">
        <v>8773</v>
      </c>
      <c r="Y961" s="57" t="s">
        <v>8725</v>
      </c>
      <c r="Z961" s="77" t="s">
        <v>8769</v>
      </c>
      <c r="AA961" s="57" t="s">
        <v>5753</v>
      </c>
      <c r="AB961" s="61">
        <v>45615</v>
      </c>
      <c r="AC961" s="61">
        <v>45701</v>
      </c>
      <c r="AD961" s="61">
        <v>45657</v>
      </c>
      <c r="AE961" s="61" t="e">
        <f t="shared" si="135"/>
        <v>#NUM!</v>
      </c>
      <c r="AF961" s="61">
        <v>45731</v>
      </c>
      <c r="AG961" s="61" t="str">
        <f t="shared" si="134"/>
        <v>1 meses 13 días.</v>
      </c>
      <c r="AH961" s="61">
        <v>45731</v>
      </c>
      <c r="AI961" s="61" t="str">
        <f t="shared" si="139"/>
        <v>1 días.</v>
      </c>
      <c r="AJ961" s="61" t="str">
        <f t="shared" si="136"/>
        <v>Término Ok</v>
      </c>
      <c r="AK961" s="57" t="s">
        <v>405</v>
      </c>
      <c r="AL961" s="120" t="s">
        <v>8770</v>
      </c>
      <c r="AM961" s="56">
        <v>30</v>
      </c>
      <c r="AN961" s="61"/>
    </row>
    <row r="962" spans="1:43" s="1" customFormat="1">
      <c r="A962" s="161">
        <v>2024</v>
      </c>
      <c r="B962" s="162" t="s">
        <v>8774</v>
      </c>
      <c r="C962" s="163">
        <v>117802</v>
      </c>
      <c r="D962" s="163" t="s">
        <v>57</v>
      </c>
      <c r="E962" s="165" t="s">
        <v>8775</v>
      </c>
      <c r="F962" s="165" t="s">
        <v>8776</v>
      </c>
      <c r="G962" s="165" t="s">
        <v>5602</v>
      </c>
      <c r="H962" s="165" t="s">
        <v>1168</v>
      </c>
      <c r="I962" s="165" t="s">
        <v>8483</v>
      </c>
      <c r="J962" s="163" t="s">
        <v>8777</v>
      </c>
      <c r="K962" s="163" t="s">
        <v>8777</v>
      </c>
      <c r="L962" s="166" t="s">
        <v>8778</v>
      </c>
      <c r="M962" s="163">
        <v>1967</v>
      </c>
      <c r="N962" s="167" t="s">
        <v>8779</v>
      </c>
      <c r="O962" s="160" t="s">
        <v>8780</v>
      </c>
      <c r="P962" s="160" t="s">
        <v>8780</v>
      </c>
      <c r="Q962" s="167" t="s">
        <v>8779</v>
      </c>
      <c r="R962" s="160" t="s">
        <v>8781</v>
      </c>
      <c r="S962" s="163" t="s">
        <v>8777</v>
      </c>
      <c r="T962" s="163" t="s">
        <v>8777</v>
      </c>
      <c r="U962" s="163">
        <v>2</v>
      </c>
      <c r="V962" s="168" t="s">
        <v>1171</v>
      </c>
      <c r="W962" s="57" t="s">
        <v>8782</v>
      </c>
      <c r="X962" s="165" t="s">
        <v>8783</v>
      </c>
      <c r="Y962" s="165" t="s">
        <v>8725</v>
      </c>
      <c r="Z962" s="165" t="s">
        <v>8784</v>
      </c>
      <c r="AA962" s="165" t="s">
        <v>6144</v>
      </c>
      <c r="AB962" s="160" t="s">
        <v>8785</v>
      </c>
      <c r="AC962" s="160" t="s">
        <v>8786</v>
      </c>
      <c r="AD962" s="160" t="s">
        <v>8787</v>
      </c>
      <c r="AE962" s="165" t="s">
        <v>298</v>
      </c>
      <c r="AF962" s="61">
        <v>45722</v>
      </c>
      <c r="AG962" s="165" t="s">
        <v>8788</v>
      </c>
      <c r="AH962" s="61">
        <v>45722</v>
      </c>
      <c r="AI962" s="165" t="s">
        <v>3017</v>
      </c>
      <c r="AJ962" s="165" t="s">
        <v>76</v>
      </c>
      <c r="AK962" s="165" t="s">
        <v>405</v>
      </c>
      <c r="AL962" s="165" t="s">
        <v>8770</v>
      </c>
      <c r="AM962" s="163">
        <v>30</v>
      </c>
      <c r="AN962" s="163" t="s">
        <v>8777</v>
      </c>
      <c r="AO962" s="164"/>
      <c r="AP962" s="164"/>
      <c r="AQ962" s="164"/>
    </row>
    <row r="963" spans="1:43">
      <c r="A963" s="123">
        <v>2024</v>
      </c>
      <c r="B963" s="123" t="str">
        <f t="shared" ref="B963:B994" si="140">LEFT(E963,8)</f>
        <v>933-2024</v>
      </c>
      <c r="C963" s="56">
        <v>119258</v>
      </c>
      <c r="D963" s="56" t="s">
        <v>57</v>
      </c>
      <c r="E963" s="57" t="s">
        <v>8789</v>
      </c>
      <c r="F963" s="57" t="s">
        <v>8790</v>
      </c>
      <c r="G963" s="63" t="s">
        <v>5602</v>
      </c>
      <c r="H963" s="57" t="s">
        <v>1168</v>
      </c>
      <c r="I963" s="57" t="s">
        <v>1211</v>
      </c>
      <c r="J963" s="61"/>
      <c r="K963" s="61"/>
      <c r="L963" s="67" t="s">
        <v>8791</v>
      </c>
      <c r="M963" s="56">
        <v>2032</v>
      </c>
      <c r="N963" s="157">
        <v>7000000</v>
      </c>
      <c r="O963" s="64">
        <v>0</v>
      </c>
      <c r="P963" s="64">
        <v>0</v>
      </c>
      <c r="Q963" s="157">
        <f t="shared" ref="Q963:Q994" si="141">SUM(N963:P963)</f>
        <v>7000000</v>
      </c>
      <c r="R963" s="64">
        <v>2800000</v>
      </c>
      <c r="S963" s="64"/>
      <c r="T963" s="64"/>
      <c r="U963" s="56">
        <v>5</v>
      </c>
      <c r="V963" s="60" t="s">
        <v>1171</v>
      </c>
      <c r="W963" s="57" t="str">
        <f ca="1">IF(AB963="","En elaboración",IF(AC963="Sin iniciar","Suscrito",IF(AK963="Suspendido",AK963,IF(ISNUMBER(AN963),"Liquidado",IF(ISNUMBER(J963),"Cedido",IF(AN963="No aplica","Terminado (no se liquida)",IF(AJ963="Terminación anticipada",AJ963,IF(AND(AJ963="Terminación anticipada",I963&lt;&gt;"Otro",AN963=""),"Terminado en proceso de liquidación",IF(AND(TODAY()&gt;AH963,I963="Otro",AN963=""),"Terminado en proceso de liquidación",IF(AND(TODAY()&gt;AH963,I963="Orden de compra"),"Terminado (Orden de compra)",IF(TODAY()&gt;AH963,"Terminado (no se liquida)",IF(TODAY()&lt;=AH963,"En ejecución","En elaboración"))))))))))))</f>
        <v>Terminado (no se liquida)</v>
      </c>
      <c r="X963" s="57" t="s">
        <v>8792</v>
      </c>
      <c r="Y963" s="57" t="s">
        <v>2823</v>
      </c>
      <c r="Z963" s="77" t="s">
        <v>8793</v>
      </c>
      <c r="AA963" s="57" t="s">
        <v>5762</v>
      </c>
      <c r="AB963" s="61">
        <v>45615</v>
      </c>
      <c r="AC963" s="61">
        <v>45621</v>
      </c>
      <c r="AD963" s="61">
        <v>45657</v>
      </c>
      <c r="AE963" s="61" t="str">
        <f t="shared" ref="AE963:AE1008" si="142">IF(AC963="Sin iniciar","",IF(DATEDIF(AC963,AD963+1,"y")=0,"",DATEDIF(AC963,AD963+1,"y")&amp;" años ")&amp;IF(DATEDIF(AC963,AD963+1,"ym")=0,"",DATEDIF(AC963,AD963+1,"ym")&amp;" meses ")&amp;IF(DATEDIF(AC963,AD963+1,"md")=0,"",DATEDIF(AC963,AD963+1,"md")&amp;" días."))</f>
        <v>1 meses 7 días.</v>
      </c>
      <c r="AF963" s="61">
        <v>45657</v>
      </c>
      <c r="AG963" s="61" t="str">
        <f t="shared" ref="AG963:AG1008" si="143">IF(AD963="Sin iniciar","",IF(DATEDIF(AD963,AF963-AM963,"y")=0,"",DATEDIF(AD963,AF963-AM963,"y")&amp;" años ")&amp;IF(DATEDIF(AD963,AF963-AM963,"ym")=0,"",DATEDIF(AD963,AF963-AM963,"ym")&amp;" meses ")&amp;IF(DATEDIF(AD963,AF963-AM963,"md")=0,"",DATEDIF(AD963,AF963-AM963,"md")&amp;" días."))</f>
        <v/>
      </c>
      <c r="AH963" s="61">
        <v>45697</v>
      </c>
      <c r="AI963" s="61" t="str">
        <f t="shared" ref="AI963:AI1008" si="144">IF(AC963="Sin iniciar","",IF(DATEDIF(AC963,AH963+1-AM963,"y")=0,"",DATEDIF(AC963,AH963+1-AM963,"y")&amp;" años ")&amp;IF(DATEDIF(AC963,AH963+1-AM963,"ym")=0,"",DATEDIF(AC963,AH963+1-AM963,"ym")&amp;" meses ")&amp;IF(DATEDIF(AC963,AH963+1-AM963,"md")=0,"",DATEDIF(AC963,AH963+1-AM963,"md")&amp;" días."))</f>
        <v>2 meses 16 días.</v>
      </c>
      <c r="AJ963" s="61" t="str">
        <f t="shared" ref="AJ963:AJ994" si="145">IF(AC963="Sin iniciar",AC963,IF(AH963&lt;AF963,"Terminación Anticipada","Término Ok"))</f>
        <v>Término Ok</v>
      </c>
      <c r="AK963" s="57"/>
      <c r="AL963" s="57"/>
      <c r="AM963" s="56"/>
      <c r="AN963" s="61"/>
    </row>
    <row r="964" spans="1:43">
      <c r="A964" s="123">
        <v>2024</v>
      </c>
      <c r="B964" s="123" t="str">
        <f t="shared" si="140"/>
        <v>934-2024</v>
      </c>
      <c r="C964" s="56">
        <v>119285</v>
      </c>
      <c r="D964" s="56" t="s">
        <v>57</v>
      </c>
      <c r="E964" s="57" t="s">
        <v>8794</v>
      </c>
      <c r="F964" s="57" t="s">
        <v>8795</v>
      </c>
      <c r="G964" s="63" t="s">
        <v>5602</v>
      </c>
      <c r="H964" s="57" t="s">
        <v>1168</v>
      </c>
      <c r="I964" s="57" t="s">
        <v>8483</v>
      </c>
      <c r="J964" s="61"/>
      <c r="K964" s="61"/>
      <c r="L964" s="67" t="s">
        <v>8796</v>
      </c>
      <c r="M964" s="56">
        <v>2032</v>
      </c>
      <c r="N964" s="157">
        <v>7000000</v>
      </c>
      <c r="O964" s="64">
        <v>1866666</v>
      </c>
      <c r="P964" s="64">
        <v>0</v>
      </c>
      <c r="Q964" s="157">
        <f t="shared" si="141"/>
        <v>8866666</v>
      </c>
      <c r="R964" s="64">
        <v>2800000</v>
      </c>
      <c r="S964" s="64"/>
      <c r="T964" s="64"/>
      <c r="U964" s="56">
        <v>5</v>
      </c>
      <c r="V964" s="60" t="s">
        <v>1171</v>
      </c>
      <c r="W964" s="57" t="str">
        <f ca="1">IF(AB964="","En elaboración",IF(AC964="Sin iniciar","Suscrito",IF(AK964="Suspendido",AK964,IF(ISNUMBER(AN964),"Liquidado",IF(ISNUMBER(J964),"Cedido",IF(AN964="No aplica","Terminado (no se liquida)",IF(AJ964="Terminación anticipada",AJ964,IF(AND(AJ964="Terminación anticipada",I964&lt;&gt;"Otro",AN964=""),"Terminado en proceso de liquidación",IF(AND(TODAY()&gt;AH964,I964="Otro",AN964=""),"Terminado en proceso de liquidación",IF(AND(TODAY()&gt;AH964,I964="Orden de compra"),"Terminado (Orden de compra)",IF(TODAY()&gt;AH964,"Terminado (no se liquida)",IF(TODAY()&lt;=AH964,"En ejecución","En elaboración"))))))))))))</f>
        <v>Terminado (no se liquida)</v>
      </c>
      <c r="X964" s="57" t="s">
        <v>8797</v>
      </c>
      <c r="Y964" s="57" t="s">
        <v>2823</v>
      </c>
      <c r="Z964" s="77" t="s">
        <v>8798</v>
      </c>
      <c r="AA964" s="57" t="s">
        <v>5762</v>
      </c>
      <c r="AB964" s="61">
        <v>45615</v>
      </c>
      <c r="AC964" s="61">
        <v>45617</v>
      </c>
      <c r="AD964" s="61">
        <v>45657</v>
      </c>
      <c r="AE964" s="61" t="str">
        <f t="shared" si="142"/>
        <v>1 meses 11 días.</v>
      </c>
      <c r="AF964" s="61">
        <v>45713</v>
      </c>
      <c r="AG964" s="61" t="str">
        <f t="shared" si="143"/>
        <v>1 meses 25 días.</v>
      </c>
      <c r="AH964" s="61">
        <v>45713</v>
      </c>
      <c r="AI964" s="61" t="str">
        <f t="shared" si="144"/>
        <v>3 meses 5 días.</v>
      </c>
      <c r="AJ964" s="61" t="str">
        <f t="shared" si="145"/>
        <v>Término Ok</v>
      </c>
      <c r="AK964" s="57"/>
      <c r="AL964" s="57"/>
      <c r="AM964" s="56"/>
      <c r="AN964" s="61"/>
    </row>
    <row r="965" spans="1:43">
      <c r="A965" s="123">
        <v>2024</v>
      </c>
      <c r="B965" s="123" t="str">
        <f t="shared" si="140"/>
        <v>935-2024</v>
      </c>
      <c r="C965" s="56">
        <v>115974</v>
      </c>
      <c r="D965" s="56" t="s">
        <v>57</v>
      </c>
      <c r="E965" s="57" t="s">
        <v>8799</v>
      </c>
      <c r="F965" s="57" t="s">
        <v>8800</v>
      </c>
      <c r="G965" s="63" t="s">
        <v>5602</v>
      </c>
      <c r="H965" s="57" t="s">
        <v>1168</v>
      </c>
      <c r="I965" s="57" t="s">
        <v>1211</v>
      </c>
      <c r="J965" s="61"/>
      <c r="K965" s="61"/>
      <c r="L965" s="67" t="s">
        <v>8801</v>
      </c>
      <c r="M965" s="56">
        <v>1999</v>
      </c>
      <c r="N965" s="157">
        <v>10090500</v>
      </c>
      <c r="O965" s="64">
        <v>768800</v>
      </c>
      <c r="P965" s="64">
        <v>0</v>
      </c>
      <c r="Q965" s="157">
        <f t="shared" si="141"/>
        <v>10859300</v>
      </c>
      <c r="R965" s="64">
        <v>2883000</v>
      </c>
      <c r="S965" s="64"/>
      <c r="T965" s="64"/>
      <c r="U965" s="56">
        <v>5</v>
      </c>
      <c r="V965" s="60" t="s">
        <v>1171</v>
      </c>
      <c r="W965" s="57" t="str">
        <f ca="1">IF(AB965="","En elaboración",IF(AC965="Sin iniciar","Suscrito",IF(AK965="Suspendido",AK965,IF(ISNUMBER(AN965),"Liquidado",IF(ISNUMBER(J965),"Cedido",IF(AN965="No aplica","Terminado (no se liquida)",IF(AJ965="Terminación anticipada",AJ965,IF(AND(AJ965="Terminación anticipada",I965&lt;&gt;"Otro",AN965=""),"Terminado en proceso de liquidación",IF(AND(TODAY()&gt;AH965,I965="Otro",AN965=""),"Terminado en proceso de liquidación",IF(AND(TODAY()&gt;AH965,I965="Orden de compra"),"Terminado (Orden de compra)",IF(TODAY()&gt;AH965,"Terminado (no se liquida)",IF(TODAY()&lt;=AH965,"En ejecución","En elaboración"))))))))))))</f>
        <v>Terminado (no se liquida)</v>
      </c>
      <c r="X965" s="57" t="s">
        <v>8802</v>
      </c>
      <c r="Y965" s="57" t="s">
        <v>8803</v>
      </c>
      <c r="Z965" s="57" t="s">
        <v>8804</v>
      </c>
      <c r="AA965" s="57" t="s">
        <v>6573</v>
      </c>
      <c r="AB965" s="61">
        <v>45616</v>
      </c>
      <c r="AC965" s="61">
        <v>45617</v>
      </c>
      <c r="AD965" s="61">
        <v>45657</v>
      </c>
      <c r="AE965" s="61" t="str">
        <f t="shared" si="142"/>
        <v>1 meses 11 días.</v>
      </c>
      <c r="AF965" s="61">
        <v>45729</v>
      </c>
      <c r="AG965" s="61" t="str">
        <f t="shared" si="143"/>
        <v>2 meses 10 días.</v>
      </c>
      <c r="AH965" s="61">
        <v>45729</v>
      </c>
      <c r="AI965" s="61" t="str">
        <f t="shared" si="144"/>
        <v>3 meses 21 días.</v>
      </c>
      <c r="AJ965" s="61" t="str">
        <f t="shared" si="145"/>
        <v>Término Ok</v>
      </c>
      <c r="AK965" s="57"/>
      <c r="AL965" s="57"/>
      <c r="AM965" s="56"/>
      <c r="AN965" s="61"/>
    </row>
    <row r="966" spans="1:43">
      <c r="A966" s="123">
        <v>2024</v>
      </c>
      <c r="B966" s="123" t="str">
        <f t="shared" si="140"/>
        <v>936-2024</v>
      </c>
      <c r="C966" s="56">
        <v>115974</v>
      </c>
      <c r="D966" s="56" t="s">
        <v>57</v>
      </c>
      <c r="E966" s="57" t="s">
        <v>8805</v>
      </c>
      <c r="F966" s="57" t="s">
        <v>8806</v>
      </c>
      <c r="G966" s="63" t="s">
        <v>5602</v>
      </c>
      <c r="H966" s="57" t="s">
        <v>1168</v>
      </c>
      <c r="I966" s="57" t="s">
        <v>1211</v>
      </c>
      <c r="J966" s="61"/>
      <c r="K966" s="61"/>
      <c r="L966" s="67" t="s">
        <v>5190</v>
      </c>
      <c r="M966" s="56">
        <v>1999</v>
      </c>
      <c r="N966" s="157">
        <v>10090500</v>
      </c>
      <c r="O966" s="64">
        <v>768800</v>
      </c>
      <c r="P966" s="64">
        <v>0</v>
      </c>
      <c r="Q966" s="157">
        <f t="shared" si="141"/>
        <v>10859300</v>
      </c>
      <c r="R966" s="64">
        <v>2883000</v>
      </c>
      <c r="S966" s="64"/>
      <c r="T966" s="64"/>
      <c r="U966" s="56">
        <v>5</v>
      </c>
      <c r="V966" s="60" t="s">
        <v>1171</v>
      </c>
      <c r="W966" s="57" t="str">
        <f ca="1">IF(AB966="","En elaboración",IF(AC966="Sin iniciar","Suscrito",IF(AK966="Suspendido",AK966,IF(ISNUMBER(AN966),"Liquidado",IF(ISNUMBER(J966),"Cedido",IF(AN966="No aplica","Terminado (no se liquida)",IF(AJ966="Terminación anticipada",AJ966,IF(AND(AJ966="Terminación anticipada",I966&lt;&gt;"Otro",AN966=""),"Terminado en proceso de liquidación",IF(AND(TODAY()&gt;AH966,I966="Otro",AN966=""),"Terminado en proceso de liquidación",IF(AND(TODAY()&gt;AH966,I966="Orden de compra"),"Terminado (Orden de compra)",IF(TODAY()&gt;AH966,"Terminado (no se liquida)",IF(TODAY()&lt;=AH966,"En ejecución","En elaboración"))))))))))))</f>
        <v>Terminado (no se liquida)</v>
      </c>
      <c r="X966" s="57" t="s">
        <v>8807</v>
      </c>
      <c r="Y966" s="57" t="s">
        <v>8803</v>
      </c>
      <c r="Z966" s="57" t="s">
        <v>8808</v>
      </c>
      <c r="AA966" s="57" t="s">
        <v>6573</v>
      </c>
      <c r="AB966" s="61">
        <v>45616</v>
      </c>
      <c r="AC966" s="61">
        <v>45617</v>
      </c>
      <c r="AD966" s="61">
        <v>45657</v>
      </c>
      <c r="AE966" s="61" t="str">
        <f t="shared" si="142"/>
        <v>1 meses 11 días.</v>
      </c>
      <c r="AF966" s="61">
        <v>45729</v>
      </c>
      <c r="AG966" s="61" t="str">
        <f t="shared" si="143"/>
        <v>2 meses 10 días.</v>
      </c>
      <c r="AH966" s="61">
        <v>45729</v>
      </c>
      <c r="AI966" s="61" t="str">
        <f t="shared" si="144"/>
        <v>3 meses 21 días.</v>
      </c>
      <c r="AJ966" s="61" t="str">
        <f t="shared" si="145"/>
        <v>Término Ok</v>
      </c>
      <c r="AK966" s="57"/>
      <c r="AL966" s="57"/>
      <c r="AM966" s="56"/>
      <c r="AN966" s="61"/>
    </row>
    <row r="967" spans="1:43">
      <c r="A967" s="123">
        <v>2024</v>
      </c>
      <c r="B967" s="123" t="str">
        <f t="shared" si="140"/>
        <v>937-2024</v>
      </c>
      <c r="C967" s="56">
        <v>116458</v>
      </c>
      <c r="D967" s="56" t="s">
        <v>57</v>
      </c>
      <c r="E967" s="57" t="s">
        <v>8809</v>
      </c>
      <c r="F967" s="57" t="s">
        <v>8810</v>
      </c>
      <c r="G967" s="63" t="s">
        <v>5602</v>
      </c>
      <c r="H967" s="57" t="s">
        <v>1168</v>
      </c>
      <c r="I967" s="57" t="s">
        <v>8483</v>
      </c>
      <c r="J967" s="61"/>
      <c r="K967" s="61"/>
      <c r="L967" s="67" t="s">
        <v>8811</v>
      </c>
      <c r="M967" s="56">
        <v>1979</v>
      </c>
      <c r="N967" s="157">
        <v>11532000</v>
      </c>
      <c r="O967" s="64">
        <v>0</v>
      </c>
      <c r="P967" s="64">
        <v>0</v>
      </c>
      <c r="Q967" s="157">
        <f t="shared" si="141"/>
        <v>11532000</v>
      </c>
      <c r="R967" s="64">
        <v>2883000</v>
      </c>
      <c r="S967" s="64"/>
      <c r="T967" s="64"/>
      <c r="U967" s="56">
        <v>1</v>
      </c>
      <c r="V967" s="60" t="s">
        <v>1171</v>
      </c>
      <c r="W967" s="57" t="str">
        <f ca="1">IF(AB967="","En elaboración",IF(AC967="Sin iniciar","Suscrito",IF(AK967="Suspendido",AK967,IF(ISNUMBER(AN967),"Liquidado",IF(ISNUMBER(J967),"Cedido",IF(AN967="No aplica","Terminado (no se liquida)",IF(AJ967="Terminación anticipada",AJ967,IF(AND(AJ967="Terminación anticipada",I967&lt;&gt;"Otro",AN967=""),"Terminado en proceso de liquidación",IF(AND(TODAY()&gt;AH967,I967="Otro",AN967=""),"Terminado en proceso de liquidación",IF(AND(TODAY()&gt;AH967,I967="Orden de compra"),"Terminado (Orden de compra)",IF(TODAY()&gt;AH967,"Terminado (no se liquida)",IF(TODAY()&lt;=AH967,"En ejecución","En elaboración"))))))))))))</f>
        <v>Terminado (no se liquida)</v>
      </c>
      <c r="X967" s="57" t="s">
        <v>8812</v>
      </c>
      <c r="Y967" s="57" t="s">
        <v>5270</v>
      </c>
      <c r="Z967" s="77" t="s">
        <v>8813</v>
      </c>
      <c r="AA967" s="57" t="s">
        <v>5666</v>
      </c>
      <c r="AB967" s="61">
        <v>45623</v>
      </c>
      <c r="AC967" s="61">
        <v>45628</v>
      </c>
      <c r="AD967" s="61">
        <v>45657</v>
      </c>
      <c r="AE967" s="61" t="str">
        <f t="shared" si="142"/>
        <v>30 días.</v>
      </c>
      <c r="AF967" s="61">
        <v>45657</v>
      </c>
      <c r="AG967" s="61" t="str">
        <f t="shared" si="143"/>
        <v/>
      </c>
      <c r="AH967" s="61">
        <v>45731</v>
      </c>
      <c r="AI967" s="61" t="str">
        <f t="shared" si="144"/>
        <v>3 meses 14 días.</v>
      </c>
      <c r="AJ967" s="61" t="str">
        <f t="shared" si="145"/>
        <v>Término Ok</v>
      </c>
      <c r="AK967" s="57"/>
      <c r="AL967" s="57"/>
      <c r="AM967" s="56"/>
      <c r="AN967" s="61"/>
    </row>
    <row r="968" spans="1:43">
      <c r="A968" s="123">
        <v>2024</v>
      </c>
      <c r="B968" s="123" t="str">
        <f t="shared" si="140"/>
        <v>938-2024</v>
      </c>
      <c r="C968" s="56">
        <v>116374</v>
      </c>
      <c r="D968" s="56" t="s">
        <v>57</v>
      </c>
      <c r="E968" s="57" t="s">
        <v>8814</v>
      </c>
      <c r="F968" s="57" t="s">
        <v>8815</v>
      </c>
      <c r="G968" s="63" t="s">
        <v>5602</v>
      </c>
      <c r="H968" s="57" t="s">
        <v>1168</v>
      </c>
      <c r="I968" s="57" t="s">
        <v>8483</v>
      </c>
      <c r="J968" s="61"/>
      <c r="K968" s="61"/>
      <c r="L968" s="67" t="s">
        <v>8816</v>
      </c>
      <c r="M968" s="56">
        <v>1953</v>
      </c>
      <c r="N968" s="157">
        <v>13098000</v>
      </c>
      <c r="O968" s="64">
        <v>2619600</v>
      </c>
      <c r="P968" s="64">
        <v>0</v>
      </c>
      <c r="Q968" s="157">
        <f t="shared" si="141"/>
        <v>15717600</v>
      </c>
      <c r="R968" s="64">
        <v>4366000</v>
      </c>
      <c r="S968" s="64"/>
      <c r="T968" s="64"/>
      <c r="U968" s="56">
        <v>1</v>
      </c>
      <c r="V968" s="60" t="s">
        <v>1171</v>
      </c>
      <c r="W968" s="57" t="str">
        <f ca="1">IF(AB968="","En elaboración",IF(AC968="Sin iniciar","Suscrito",IF(AK968="Suspendido",AK968,IF(ISNUMBER(AN968),"Liquidado",IF(ISNUMBER(J968),"Cedido",IF(AN968="No aplica","Terminado (no se liquida)",IF(AJ968="Terminación anticipada",AJ968,IF(AND(AJ968="Terminación anticipada",I968&lt;&gt;"Otro",AN968=""),"Terminado en proceso de liquidación",IF(AND(TODAY()&gt;AH968,I968="Otro",AN968=""),"Terminado en proceso de liquidación",IF(AND(TODAY()&gt;AH968,I968="Orden de compra"),"Terminado (Orden de compra)",IF(TODAY()&gt;AH968,"Terminado (no se liquida)",IF(TODAY()&lt;=AH968,"En ejecución","En elaboración"))))))))))))</f>
        <v>Terminado (no se liquida)</v>
      </c>
      <c r="X968" s="57" t="s">
        <v>8817</v>
      </c>
      <c r="Y968" s="57" t="s">
        <v>8365</v>
      </c>
      <c r="Z968" s="77" t="s">
        <v>8818</v>
      </c>
      <c r="AA968" s="57" t="s">
        <v>5735</v>
      </c>
      <c r="AB968" s="61">
        <v>45618</v>
      </c>
      <c r="AC968" s="61">
        <v>45622</v>
      </c>
      <c r="AD968" s="61">
        <v>45657</v>
      </c>
      <c r="AE968" s="61" t="str">
        <f t="shared" si="142"/>
        <v>1 meses 6 días.</v>
      </c>
      <c r="AF968" s="61">
        <v>45728</v>
      </c>
      <c r="AG968" s="61" t="str">
        <f t="shared" si="143"/>
        <v>2 meses 9 días.</v>
      </c>
      <c r="AH968" s="61">
        <v>45728</v>
      </c>
      <c r="AI968" s="61" t="str">
        <f t="shared" si="144"/>
        <v>3 meses 15 días.</v>
      </c>
      <c r="AJ968" s="61" t="str">
        <f t="shared" si="145"/>
        <v>Término Ok</v>
      </c>
      <c r="AK968" s="57"/>
      <c r="AL968" s="57"/>
      <c r="AM968" s="56"/>
      <c r="AN968" s="61"/>
    </row>
    <row r="969" spans="1:43">
      <c r="A969" s="123">
        <v>2024</v>
      </c>
      <c r="B969" s="123" t="str">
        <f t="shared" si="140"/>
        <v>939-2024</v>
      </c>
      <c r="C969" s="56">
        <v>119634</v>
      </c>
      <c r="D969" s="56" t="s">
        <v>57</v>
      </c>
      <c r="E969" s="57" t="s">
        <v>8819</v>
      </c>
      <c r="F969" s="57" t="s">
        <v>8820</v>
      </c>
      <c r="G969" s="63" t="s">
        <v>5602</v>
      </c>
      <c r="H969" s="57" t="s">
        <v>1168</v>
      </c>
      <c r="I969" s="57" t="s">
        <v>6320</v>
      </c>
      <c r="J969" s="61"/>
      <c r="K969" s="61"/>
      <c r="L969" s="67" t="s">
        <v>8821</v>
      </c>
      <c r="M969" s="56">
        <v>1978</v>
      </c>
      <c r="N969" s="157">
        <v>18620000</v>
      </c>
      <c r="O969" s="64">
        <v>4965333</v>
      </c>
      <c r="P969" s="64">
        <v>0</v>
      </c>
      <c r="Q969" s="157">
        <f t="shared" si="141"/>
        <v>23585333</v>
      </c>
      <c r="R969" s="64">
        <v>7448000</v>
      </c>
      <c r="S969" s="64"/>
      <c r="T969" s="64"/>
      <c r="U969" s="56">
        <v>1</v>
      </c>
      <c r="V969" s="60" t="s">
        <v>1171</v>
      </c>
      <c r="W969" s="57" t="str">
        <f ca="1">IF(AB969="","En elaboración",IF(AC969="Sin iniciar","Suscrito",IF(AK969="Suspendido",AK969,IF(ISNUMBER(AN969),"Liquidado",IF(ISNUMBER(J969),"Cedido",IF(AN969="No aplica","Terminado (no se liquida)",IF(AJ969="Terminación anticipada",AJ969,IF(AND(AJ969="Terminación anticipada",I969&lt;&gt;"Otro",AN969=""),"Terminado en proceso de liquidación",IF(AND(TODAY()&gt;AH969,I969="Otro",AN969=""),"Terminado en proceso de liquidación",IF(AND(TODAY()&gt;AH969,I969="Orden de compra"),"Terminado (Orden de compra)",IF(TODAY()&gt;AH969,"Terminado (no se liquida)",IF(TODAY()&lt;=AH969,"En ejecución","En elaboración"))))))))))))</f>
        <v>Terminado (no se liquida)</v>
      </c>
      <c r="X969" s="57" t="s">
        <v>8822</v>
      </c>
      <c r="Y969" s="57" t="s">
        <v>8823</v>
      </c>
      <c r="Z969" s="57" t="s">
        <v>8824</v>
      </c>
      <c r="AA969" s="57" t="s">
        <v>6973</v>
      </c>
      <c r="AB969" s="61">
        <v>45615</v>
      </c>
      <c r="AC969" s="61">
        <v>45617</v>
      </c>
      <c r="AD969" s="61">
        <v>45657</v>
      </c>
      <c r="AE969" s="61" t="str">
        <f t="shared" si="142"/>
        <v>1 meses 11 días.</v>
      </c>
      <c r="AF969" s="61">
        <v>45714</v>
      </c>
      <c r="AG969" s="61" t="str">
        <f t="shared" si="143"/>
        <v>1 meses 26 días.</v>
      </c>
      <c r="AH969" s="61">
        <v>45714</v>
      </c>
      <c r="AI969" s="61" t="str">
        <f t="shared" si="144"/>
        <v>3 meses 6 días.</v>
      </c>
      <c r="AJ969" s="61" t="str">
        <f t="shared" si="145"/>
        <v>Término Ok</v>
      </c>
      <c r="AK969" s="57"/>
      <c r="AL969" s="57"/>
      <c r="AM969" s="56"/>
      <c r="AN969" s="61"/>
    </row>
    <row r="970" spans="1:43">
      <c r="A970" s="123">
        <v>2024</v>
      </c>
      <c r="B970" s="123" t="str">
        <f t="shared" si="140"/>
        <v>940-2024</v>
      </c>
      <c r="C970" s="56">
        <v>121221</v>
      </c>
      <c r="D970" s="56" t="s">
        <v>57</v>
      </c>
      <c r="E970" s="57" t="s">
        <v>8825</v>
      </c>
      <c r="F970" s="57" t="s">
        <v>8826</v>
      </c>
      <c r="G970" s="63" t="s">
        <v>5602</v>
      </c>
      <c r="H970" s="57" t="s">
        <v>1168</v>
      </c>
      <c r="I970" s="57" t="s">
        <v>1169</v>
      </c>
      <c r="J970" s="61"/>
      <c r="K970" s="61"/>
      <c r="L970" s="67" t="s">
        <v>8827</v>
      </c>
      <c r="M970" s="56">
        <v>2013</v>
      </c>
      <c r="N970" s="157">
        <v>11172000</v>
      </c>
      <c r="O970" s="64">
        <v>4220533</v>
      </c>
      <c r="P970" s="64">
        <v>0</v>
      </c>
      <c r="Q970" s="157">
        <f t="shared" si="141"/>
        <v>15392533</v>
      </c>
      <c r="R970" s="64">
        <v>7488000</v>
      </c>
      <c r="S970" s="64"/>
      <c r="T970" s="64"/>
      <c r="U970" s="56">
        <v>2</v>
      </c>
      <c r="V970" s="60" t="s">
        <v>1171</v>
      </c>
      <c r="W970" s="57" t="str">
        <f ca="1">IF(AB970="","En elaboración",IF(AC970="Sin iniciar","Suscrito",IF(AK970="Suspendido",AK970,IF(ISNUMBER(AN970),"Liquidado",IF(ISNUMBER(J970),"Cedido",IF(AN970="No aplica","Terminado (no se liquida)",IF(AJ970="Terminación anticipada",AJ970,IF(AND(AJ970="Terminación anticipada",I970&lt;&gt;"Otro",AN970=""),"Terminado en proceso de liquidación",IF(AND(TODAY()&gt;AH970,I970="Otro",AN970=""),"Terminado en proceso de liquidación",IF(AND(TODAY()&gt;AH970,I970="Orden de compra"),"Terminado (Orden de compra)",IF(TODAY()&gt;AH970,"Terminado (no se liquida)",IF(TODAY()&lt;=AH970,"En ejecución","En elaboración"))))))))))))</f>
        <v>Terminado (no se liquida)</v>
      </c>
      <c r="X970" s="57" t="s">
        <v>8828</v>
      </c>
      <c r="Y970" s="57" t="s">
        <v>8829</v>
      </c>
      <c r="Z970" s="77" t="s">
        <v>8830</v>
      </c>
      <c r="AA970" s="57" t="s">
        <v>6973</v>
      </c>
      <c r="AB970" s="61">
        <v>45623</v>
      </c>
      <c r="AC970" s="61">
        <v>45624</v>
      </c>
      <c r="AD970" s="61">
        <v>45657</v>
      </c>
      <c r="AE970" s="61" t="str">
        <f t="shared" si="142"/>
        <v>1 meses 4 días.</v>
      </c>
      <c r="AF970" s="61">
        <v>45686</v>
      </c>
      <c r="AG970" s="61" t="str">
        <f t="shared" si="143"/>
        <v>29 días.</v>
      </c>
      <c r="AH970" s="61">
        <v>45686</v>
      </c>
      <c r="AI970" s="61" t="str">
        <f t="shared" si="144"/>
        <v>2 meses 2 días.</v>
      </c>
      <c r="AJ970" s="61" t="str">
        <f t="shared" si="145"/>
        <v>Término Ok</v>
      </c>
      <c r="AK970" s="57"/>
      <c r="AL970" s="57"/>
      <c r="AM970" s="56"/>
      <c r="AN970" s="61"/>
    </row>
    <row r="971" spans="1:43">
      <c r="A971" s="123">
        <v>2024</v>
      </c>
      <c r="B971" s="123" t="str">
        <f t="shared" si="140"/>
        <v>941-2024</v>
      </c>
      <c r="C971" s="56">
        <v>116688</v>
      </c>
      <c r="D971" s="56" t="s">
        <v>57</v>
      </c>
      <c r="E971" s="57" t="s">
        <v>8831</v>
      </c>
      <c r="F971" s="57" t="s">
        <v>8832</v>
      </c>
      <c r="G971" s="63" t="s">
        <v>5602</v>
      </c>
      <c r="H971" s="57" t="s">
        <v>1168</v>
      </c>
      <c r="I971" s="57" t="s">
        <v>8483</v>
      </c>
      <c r="J971" s="61"/>
      <c r="K971" s="61"/>
      <c r="L971" s="67" t="s">
        <v>8833</v>
      </c>
      <c r="M971" s="56">
        <v>1973</v>
      </c>
      <c r="N971" s="157">
        <v>8649000</v>
      </c>
      <c r="O971" s="64">
        <v>1729800</v>
      </c>
      <c r="P971" s="64">
        <v>0</v>
      </c>
      <c r="Q971" s="157">
        <f t="shared" si="141"/>
        <v>10378800</v>
      </c>
      <c r="R971" s="64">
        <v>2883000</v>
      </c>
      <c r="S971" s="64"/>
      <c r="T971" s="64"/>
      <c r="U971" s="56">
        <v>1</v>
      </c>
      <c r="V971" s="60" t="s">
        <v>1171</v>
      </c>
      <c r="W971" s="57" t="str">
        <f ca="1">IF(AB971="","En elaboración",IF(AC971="Sin iniciar","Suscrito",IF(AK971="Suspendido",AK971,IF(ISNUMBER(AN971),"Liquidado",IF(ISNUMBER(J971),"Cedido",IF(AN971="No aplica","Terminado (no se liquida)",IF(AJ971="Terminación anticipada",AJ971,IF(AND(AJ971="Terminación anticipada",I971&lt;&gt;"Otro",AN971=""),"Terminado en proceso de liquidación",IF(AND(TODAY()&gt;AH971,I971="Otro",AN971=""),"Terminado en proceso de liquidación",IF(AND(TODAY()&gt;AH971,I971="Orden de compra"),"Terminado (Orden de compra)",IF(TODAY()&gt;AH971,"Terminado (no se liquida)",IF(TODAY()&lt;=AH971,"En ejecución","En elaboración"))))))))))))</f>
        <v>Terminado (no se liquida)</v>
      </c>
      <c r="X971" s="57" t="s">
        <v>8834</v>
      </c>
      <c r="Y971" s="57" t="s">
        <v>8835</v>
      </c>
      <c r="Z971" s="77" t="s">
        <v>8836</v>
      </c>
      <c r="AA971" s="57" t="s">
        <v>6973</v>
      </c>
      <c r="AB971" s="61">
        <v>45617</v>
      </c>
      <c r="AC971" s="61">
        <v>45622</v>
      </c>
      <c r="AD971" s="61">
        <v>45657</v>
      </c>
      <c r="AE971" s="61" t="str">
        <f t="shared" si="142"/>
        <v>1 meses 6 días.</v>
      </c>
      <c r="AF971" s="61">
        <v>45729</v>
      </c>
      <c r="AG971" s="61" t="str">
        <f t="shared" si="143"/>
        <v>2 meses 10 días.</v>
      </c>
      <c r="AH971" s="61">
        <v>45729</v>
      </c>
      <c r="AI971" s="61" t="str">
        <f t="shared" si="144"/>
        <v>3 meses 16 días.</v>
      </c>
      <c r="AJ971" s="61" t="str">
        <f t="shared" si="145"/>
        <v>Término Ok</v>
      </c>
      <c r="AK971" s="57"/>
      <c r="AL971" s="57"/>
      <c r="AM971" s="56"/>
      <c r="AN971" s="61"/>
    </row>
    <row r="972" spans="1:43">
      <c r="A972" s="123">
        <v>2024</v>
      </c>
      <c r="B972" s="123" t="str">
        <f t="shared" si="140"/>
        <v>942-2024</v>
      </c>
      <c r="C972" s="56">
        <v>117802</v>
      </c>
      <c r="D972" s="56" t="s">
        <v>57</v>
      </c>
      <c r="E972" s="57" t="s">
        <v>8837</v>
      </c>
      <c r="F972" s="57" t="s">
        <v>8838</v>
      </c>
      <c r="G972" s="63" t="s">
        <v>5602</v>
      </c>
      <c r="H972" s="57" t="s">
        <v>1168</v>
      </c>
      <c r="I972" s="57" t="s">
        <v>8483</v>
      </c>
      <c r="J972" s="61"/>
      <c r="K972" s="61"/>
      <c r="L972" s="67" t="s">
        <v>8839</v>
      </c>
      <c r="M972" s="56">
        <v>1967</v>
      </c>
      <c r="N972" s="157">
        <v>7207500</v>
      </c>
      <c r="O972" s="64">
        <v>0</v>
      </c>
      <c r="P972" s="64">
        <v>0</v>
      </c>
      <c r="Q972" s="157">
        <f t="shared" si="141"/>
        <v>7207500</v>
      </c>
      <c r="R972" s="64">
        <v>2883000</v>
      </c>
      <c r="S972" s="64"/>
      <c r="T972" s="64"/>
      <c r="U972" s="56">
        <v>2</v>
      </c>
      <c r="V972" s="64" t="s">
        <v>1171</v>
      </c>
      <c r="W972" s="57" t="str">
        <f ca="1">IF(AB972="","En elaboración",IF(AC972="Sin iniciar","Suscrito",IF(AK972="Suspendido",AK972,IF(ISNUMBER(AN972),"Liquidado",IF(ISNUMBER(J972),"Cedido",IF(AN972="No aplica","Terminado (no se liquida)",IF(AJ972="Terminación anticipada",AJ972,IF(AND(AJ972="Terminación anticipada",I972&lt;&gt;"Otro",AN972=""),"Terminado en proceso de liquidación",IF(AND(TODAY()&gt;AH972,I972="Otro",AN972=""),"Terminado en proceso de liquidación",IF(AND(TODAY()&gt;AH972,I972="Orden de compra"),"Terminado (Orden de compra)",IF(TODAY()&gt;AH972,"Terminado (no se liquida)",IF(TODAY()&lt;=AH972,"En ejecución","En elaboración"))))))))))))</f>
        <v>Terminado (no se liquida)</v>
      </c>
      <c r="X972" s="57" t="s">
        <v>8840</v>
      </c>
      <c r="Y972" t="s">
        <v>8841</v>
      </c>
      <c r="Z972" s="77" t="s">
        <v>8842</v>
      </c>
      <c r="AA972" s="57" t="s">
        <v>6144</v>
      </c>
      <c r="AB972" s="61">
        <v>45616</v>
      </c>
      <c r="AC972" s="61">
        <v>45635</v>
      </c>
      <c r="AD972" s="61">
        <v>45657</v>
      </c>
      <c r="AE972" s="61" t="str">
        <f t="shared" si="142"/>
        <v>23 días.</v>
      </c>
      <c r="AF972" s="61">
        <v>45731</v>
      </c>
      <c r="AG972" s="61" t="str">
        <f t="shared" si="143"/>
        <v>1 meses 13 días.</v>
      </c>
      <c r="AH972" s="78">
        <v>45731</v>
      </c>
      <c r="AI972" s="61" t="str">
        <f t="shared" si="144"/>
        <v>2 meses 5 días.</v>
      </c>
      <c r="AJ972" s="61" t="str">
        <f t="shared" si="145"/>
        <v>Término Ok</v>
      </c>
      <c r="AK972" s="57" t="s">
        <v>405</v>
      </c>
      <c r="AL972" s="57" t="s">
        <v>8727</v>
      </c>
      <c r="AM972" s="56">
        <v>30</v>
      </c>
      <c r="AN972" s="61"/>
    </row>
    <row r="973" spans="1:43">
      <c r="A973" s="123">
        <v>2024</v>
      </c>
      <c r="B973" s="123" t="str">
        <f t="shared" si="140"/>
        <v>943-2024</v>
      </c>
      <c r="C973" s="56">
        <v>117802</v>
      </c>
      <c r="D973" s="56" t="s">
        <v>57</v>
      </c>
      <c r="E973" s="57" t="s">
        <v>8843</v>
      </c>
      <c r="F973" s="57" t="s">
        <v>8844</v>
      </c>
      <c r="G973" s="63" t="s">
        <v>5602</v>
      </c>
      <c r="H973" s="57" t="s">
        <v>1168</v>
      </c>
      <c r="I973" s="57" t="s">
        <v>1211</v>
      </c>
      <c r="J973" s="61"/>
      <c r="K973" s="61"/>
      <c r="L973" s="67" t="s">
        <v>8845</v>
      </c>
      <c r="M973" s="56">
        <v>1967</v>
      </c>
      <c r="N973" s="157">
        <v>7205500</v>
      </c>
      <c r="O973" s="64">
        <v>0</v>
      </c>
      <c r="P973" s="64">
        <v>0</v>
      </c>
      <c r="Q973" s="157">
        <f t="shared" si="141"/>
        <v>7205500</v>
      </c>
      <c r="R973" s="64">
        <v>2883000</v>
      </c>
      <c r="S973" s="64"/>
      <c r="T973" s="64"/>
      <c r="U973" s="56">
        <v>2</v>
      </c>
      <c r="V973" s="60" t="s">
        <v>1171</v>
      </c>
      <c r="W973" s="57" t="str">
        <f ca="1">IF(AB973="","En elaboración",IF(AC973="Sin iniciar","Suscrito",IF(AK973="Suspendido",AK973,IF(ISNUMBER(AN973),"Liquidado",IF(ISNUMBER(J973),"Cedido",IF(AN973="No aplica","Terminado (no se liquida)",IF(AJ973="Terminación anticipada",AJ973,IF(AND(AJ973="Terminación anticipada",I973&lt;&gt;"Otro",AN973=""),"Terminado en proceso de liquidación",IF(AND(TODAY()&gt;AH973,I973="Otro",AN973=""),"Terminado en proceso de liquidación",IF(AND(TODAY()&gt;AH973,I973="Orden de compra"),"Terminado (Orden de compra)",IF(TODAY()&gt;AH973,"Terminado (no se liquida)",IF(TODAY()&lt;=AH973,"En ejecución","En elaboración"))))))))))))</f>
        <v>Terminado (no se liquida)</v>
      </c>
      <c r="X973" s="57" t="s">
        <v>8846</v>
      </c>
      <c r="Y973" t="s">
        <v>8725</v>
      </c>
      <c r="Z973" s="77" t="s">
        <v>8847</v>
      </c>
      <c r="AA973" s="57" t="s">
        <v>6144</v>
      </c>
      <c r="AB973" s="61">
        <v>45616</v>
      </c>
      <c r="AC973" s="61">
        <v>45621</v>
      </c>
      <c r="AD973" s="61">
        <v>45657</v>
      </c>
      <c r="AE973" s="61" t="str">
        <f t="shared" si="142"/>
        <v>1 meses 7 días.</v>
      </c>
      <c r="AF973" s="61">
        <v>45731</v>
      </c>
      <c r="AG973" s="61" t="str">
        <f t="shared" si="143"/>
        <v>1 meses 13 días.</v>
      </c>
      <c r="AH973" s="61">
        <v>45731</v>
      </c>
      <c r="AI973" s="61" t="str">
        <f t="shared" si="144"/>
        <v>2 meses 20 días.</v>
      </c>
      <c r="AJ973" s="61" t="str">
        <f t="shared" si="145"/>
        <v>Término Ok</v>
      </c>
      <c r="AK973" s="57" t="s">
        <v>405</v>
      </c>
      <c r="AL973" s="120" t="s">
        <v>8727</v>
      </c>
      <c r="AM973" s="56">
        <v>30</v>
      </c>
      <c r="AN973" s="61"/>
    </row>
    <row r="974" spans="1:43">
      <c r="A974" s="123">
        <v>2024</v>
      </c>
      <c r="B974" s="123" t="str">
        <f t="shared" si="140"/>
        <v>945-2024</v>
      </c>
      <c r="C974" s="56">
        <v>117489</v>
      </c>
      <c r="D974" s="56" t="s">
        <v>57</v>
      </c>
      <c r="E974" s="57" t="s">
        <v>8848</v>
      </c>
      <c r="F974" s="57" t="s">
        <v>8849</v>
      </c>
      <c r="G974" s="63" t="s">
        <v>5602</v>
      </c>
      <c r="H974" s="57" t="s">
        <v>1168</v>
      </c>
      <c r="I974" s="57" t="s">
        <v>1211</v>
      </c>
      <c r="J974" s="61"/>
      <c r="K974" s="61"/>
      <c r="L974" s="67" t="s">
        <v>8850</v>
      </c>
      <c r="M974" s="56">
        <v>2032</v>
      </c>
      <c r="N974" s="157">
        <v>8400000</v>
      </c>
      <c r="O974" s="64">
        <v>0</v>
      </c>
      <c r="P974" s="64">
        <v>0</v>
      </c>
      <c r="Q974" s="157">
        <f t="shared" si="141"/>
        <v>8400000</v>
      </c>
      <c r="R974" s="64">
        <v>2800000</v>
      </c>
      <c r="S974" s="64"/>
      <c r="T974" s="64"/>
      <c r="U974" s="56">
        <v>5</v>
      </c>
      <c r="V974" s="60" t="s">
        <v>1171</v>
      </c>
      <c r="W974" s="57" t="str">
        <f ca="1">IF(AB974="","En elaboración",IF(AC974="Sin iniciar","Suscrito",IF(AK974="Suspendido",AK974,IF(ISNUMBER(AN974),"Liquidado",IF(ISNUMBER(J974),"Cedido",IF(AN974="No aplica","Terminado (no se liquida)",IF(AJ974="Terminación anticipada",AJ974,IF(AND(AJ974="Terminación anticipada",I974&lt;&gt;"Otro",AN974=""),"Terminado en proceso de liquidación",IF(AND(TODAY()&gt;AH974,I974="Otro",AN974=""),"Terminado en proceso de liquidación",IF(AND(TODAY()&gt;AH974,I974="Orden de compra"),"Terminado (Orden de compra)",IF(TODAY()&gt;AH974,"Terminado (no se liquida)",IF(TODAY()&lt;=AH974,"En ejecución","En elaboración"))))))))))))</f>
        <v>Terminado (no se liquida)</v>
      </c>
      <c r="X974" s="57"/>
      <c r="Y974" s="57" t="s">
        <v>2404</v>
      </c>
      <c r="Z974" s="57" t="s">
        <v>8851</v>
      </c>
      <c r="AA974" s="57" t="s">
        <v>5762</v>
      </c>
      <c r="AB974" s="61">
        <v>45616</v>
      </c>
      <c r="AC974" s="61">
        <v>45617</v>
      </c>
      <c r="AD974" s="61">
        <v>45657</v>
      </c>
      <c r="AE974" s="61" t="str">
        <f t="shared" si="142"/>
        <v>1 meses 11 días.</v>
      </c>
      <c r="AF974" s="61">
        <v>45657</v>
      </c>
      <c r="AG974" s="61" t="str">
        <f t="shared" si="143"/>
        <v/>
      </c>
      <c r="AH974" s="61">
        <v>45657</v>
      </c>
      <c r="AI974" s="61" t="str">
        <f t="shared" si="144"/>
        <v>1 meses 11 días.</v>
      </c>
      <c r="AJ974" s="61" t="str">
        <f t="shared" si="145"/>
        <v>Término Ok</v>
      </c>
      <c r="AK974" s="57"/>
      <c r="AL974" s="57"/>
      <c r="AM974" s="56"/>
      <c r="AN974" s="61"/>
    </row>
    <row r="975" spans="1:43">
      <c r="A975" s="123">
        <v>2024</v>
      </c>
      <c r="B975" s="123" t="str">
        <f t="shared" si="140"/>
        <v>946-2024</v>
      </c>
      <c r="C975" s="56">
        <v>119285</v>
      </c>
      <c r="D975" s="56" t="s">
        <v>57</v>
      </c>
      <c r="E975" s="57" t="s">
        <v>8852</v>
      </c>
      <c r="F975" s="57" t="s">
        <v>8853</v>
      </c>
      <c r="G975" s="63" t="s">
        <v>5602</v>
      </c>
      <c r="H975" s="57" t="s">
        <v>1168</v>
      </c>
      <c r="I975" s="57" t="s">
        <v>1169</v>
      </c>
      <c r="J975" s="61"/>
      <c r="K975" s="61"/>
      <c r="L975" s="67" t="s">
        <v>8854</v>
      </c>
      <c r="M975" s="56">
        <v>2032</v>
      </c>
      <c r="N975" s="157">
        <v>7000000</v>
      </c>
      <c r="O975" s="64">
        <v>1680000</v>
      </c>
      <c r="P975" s="64">
        <v>0</v>
      </c>
      <c r="Q975" s="157">
        <f t="shared" si="141"/>
        <v>8680000</v>
      </c>
      <c r="R975" s="64">
        <v>2800000</v>
      </c>
      <c r="S975" s="64"/>
      <c r="T975" s="64"/>
      <c r="U975" s="56">
        <v>5</v>
      </c>
      <c r="V975" s="60" t="s">
        <v>1171</v>
      </c>
      <c r="W975" s="57" t="str">
        <f ca="1">IF(AB975="","En elaboración",IF(AC975="Sin iniciar","Suscrito",IF(AK975="Suspendido",AK975,IF(ISNUMBER(AN975),"Liquidado",IF(ISNUMBER(J975),"Cedido",IF(AN975="No aplica","Terminado (no se liquida)",IF(AJ975="Terminación anticipada",AJ975,IF(AND(AJ975="Terminación anticipada",I975&lt;&gt;"Otro",AN975=""),"Terminado en proceso de liquidación",IF(AND(TODAY()&gt;AH975,I975="Otro",AN975=""),"Terminado en proceso de liquidación",IF(AND(TODAY()&gt;AH975,I975="Orden de compra"),"Terminado (Orden de compra)",IF(TODAY()&gt;AH975,"Terminado (no se liquida)",IF(TODAY()&lt;=AH975,"En ejecución","En elaboración"))))))))))))</f>
        <v>Terminado (no se liquida)</v>
      </c>
      <c r="X975" s="57" t="s">
        <v>8855</v>
      </c>
      <c r="Y975" s="57" t="s">
        <v>2823</v>
      </c>
      <c r="Z975" s="57" t="s">
        <v>8856</v>
      </c>
      <c r="AA975" s="57" t="s">
        <v>5762</v>
      </c>
      <c r="AB975" s="61">
        <v>45615</v>
      </c>
      <c r="AC975" s="61">
        <v>45621</v>
      </c>
      <c r="AD975" s="61">
        <v>45657</v>
      </c>
      <c r="AE975" s="61" t="str">
        <f t="shared" si="142"/>
        <v>1 meses 7 días.</v>
      </c>
      <c r="AF975" s="61">
        <v>45714</v>
      </c>
      <c r="AG975" s="61" t="str">
        <f t="shared" si="143"/>
        <v>1 meses 26 días.</v>
      </c>
      <c r="AH975" s="61">
        <v>45714</v>
      </c>
      <c r="AI975" s="61" t="str">
        <f t="shared" si="144"/>
        <v>3 meses 2 días.</v>
      </c>
      <c r="AJ975" s="61" t="str">
        <f t="shared" si="145"/>
        <v>Término Ok</v>
      </c>
      <c r="AK975" s="57"/>
      <c r="AL975" s="57"/>
      <c r="AM975" s="56"/>
      <c r="AN975" s="61"/>
    </row>
    <row r="976" spans="1:43">
      <c r="A976" s="123">
        <v>2024</v>
      </c>
      <c r="B976" s="123" t="str">
        <f t="shared" si="140"/>
        <v>947-2024</v>
      </c>
      <c r="C976" s="56">
        <v>119285</v>
      </c>
      <c r="D976" s="56" t="s">
        <v>57</v>
      </c>
      <c r="E976" s="57" t="s">
        <v>8857</v>
      </c>
      <c r="F976" s="57" t="s">
        <v>8858</v>
      </c>
      <c r="G976" s="63" t="s">
        <v>5602</v>
      </c>
      <c r="H976" s="57" t="s">
        <v>1168</v>
      </c>
      <c r="I976" s="57" t="s">
        <v>8705</v>
      </c>
      <c r="J976" s="61"/>
      <c r="K976" s="61"/>
      <c r="L976" s="67" t="s">
        <v>8859</v>
      </c>
      <c r="M976" s="56">
        <v>2032</v>
      </c>
      <c r="N976" s="157">
        <v>7000000</v>
      </c>
      <c r="O976" s="64">
        <v>1886666</v>
      </c>
      <c r="P976" s="64">
        <v>0</v>
      </c>
      <c r="Q976" s="157">
        <f t="shared" si="141"/>
        <v>8886666</v>
      </c>
      <c r="R976" s="64">
        <v>2800000</v>
      </c>
      <c r="S976" s="64"/>
      <c r="T976" s="64"/>
      <c r="U976" s="56">
        <v>5</v>
      </c>
      <c r="V976" s="60" t="s">
        <v>1171</v>
      </c>
      <c r="W976" s="57" t="str">
        <f ca="1">IF(AB976="","En elaboración",IF(AC976="Sin iniciar","Suscrito",IF(AK976="Suspendido",AK976,IF(ISNUMBER(AN976),"Liquidado",IF(ISNUMBER(J976),"Cedido",IF(AN976="No aplica","Terminado (no se liquida)",IF(AJ976="Terminación anticipada",AJ976,IF(AND(AJ976="Terminación anticipada",I976&lt;&gt;"Otro",AN976=""),"Terminado en proceso de liquidación",IF(AND(TODAY()&gt;AH976,I976="Otro",AN976=""),"Terminado en proceso de liquidación",IF(AND(TODAY()&gt;AH976,I976="Orden de compra"),"Terminado (Orden de compra)",IF(TODAY()&gt;AH976,"Terminado (no se liquida)",IF(TODAY()&lt;=AH976,"En ejecución","En elaboración"))))))))))))</f>
        <v>Terminado (no se liquida)</v>
      </c>
      <c r="X976" s="57" t="s">
        <v>8860</v>
      </c>
      <c r="Y976" s="57" t="s">
        <v>2823</v>
      </c>
      <c r="Z976" s="57" t="s">
        <v>8861</v>
      </c>
      <c r="AA976" s="57" t="s">
        <v>5762</v>
      </c>
      <c r="AB976" s="61">
        <v>45615</v>
      </c>
      <c r="AC976" s="61">
        <v>45618</v>
      </c>
      <c r="AD976" s="61">
        <v>45657</v>
      </c>
      <c r="AE976" s="61" t="str">
        <f t="shared" si="142"/>
        <v>1 meses 10 días.</v>
      </c>
      <c r="AF976" s="61">
        <v>45714</v>
      </c>
      <c r="AG976" s="61" t="str">
        <f t="shared" si="143"/>
        <v>1 meses 26 días.</v>
      </c>
      <c r="AH976" s="61">
        <v>45714</v>
      </c>
      <c r="AI976" s="61" t="str">
        <f t="shared" si="144"/>
        <v>3 meses 5 días.</v>
      </c>
      <c r="AJ976" s="61" t="str">
        <f t="shared" si="145"/>
        <v>Término Ok</v>
      </c>
      <c r="AK976" s="57"/>
      <c r="AL976" s="57"/>
      <c r="AM976" s="56"/>
      <c r="AN976" s="61"/>
    </row>
    <row r="977" spans="1:40">
      <c r="A977" s="123">
        <v>2024</v>
      </c>
      <c r="B977" s="123" t="str">
        <f t="shared" si="140"/>
        <v>948-2024</v>
      </c>
      <c r="C977" s="56">
        <v>114618</v>
      </c>
      <c r="D977" s="56" t="s">
        <v>57</v>
      </c>
      <c r="E977" s="57" t="s">
        <v>8862</v>
      </c>
      <c r="F977" s="57" t="s">
        <v>8863</v>
      </c>
      <c r="G977" s="63" t="s">
        <v>5602</v>
      </c>
      <c r="H977" s="57" t="s">
        <v>1168</v>
      </c>
      <c r="I977" s="57" t="s">
        <v>1169</v>
      </c>
      <c r="J977" s="61"/>
      <c r="K977" s="61"/>
      <c r="L977" s="67" t="s">
        <v>8864</v>
      </c>
      <c r="M977" s="56">
        <v>1979</v>
      </c>
      <c r="N977" s="157">
        <v>21836000</v>
      </c>
      <c r="O977" s="64">
        <v>0</v>
      </c>
      <c r="P977" s="64">
        <v>0</v>
      </c>
      <c r="Q977" s="157">
        <f t="shared" si="141"/>
        <v>21836000</v>
      </c>
      <c r="R977" s="64">
        <v>5459000</v>
      </c>
      <c r="S977" s="64"/>
      <c r="T977" s="64"/>
      <c r="U977" s="56">
        <v>5</v>
      </c>
      <c r="V977" s="60" t="s">
        <v>1171</v>
      </c>
      <c r="W977" s="57" t="str">
        <f ca="1">IF(AB977="","En elaboración",IF(AC977="Sin iniciar","Suscrito",IF(AK977="Suspendido",AK977,IF(ISNUMBER(AN977),"Liquidado",IF(ISNUMBER(J977),"Cedido",IF(AN977="No aplica","Terminado (no se liquida)",IF(AJ977="Terminación anticipada",AJ977,IF(AND(AJ977="Terminación anticipada",I977&lt;&gt;"Otro",AN977=""),"Terminado en proceso de liquidación",IF(AND(TODAY()&gt;AH977,I977="Otro",AN977=""),"Terminado en proceso de liquidación",IF(AND(TODAY()&gt;AH977,I977="Orden de compra"),"Terminado (Orden de compra)",IF(TODAY()&gt;AH977,"Terminado (no se liquida)",IF(TODAY()&lt;=AH977,"En ejecución","En elaboración"))))))))))))</f>
        <v>Terminado (no se liquida)</v>
      </c>
      <c r="X977" s="57" t="s">
        <v>8865</v>
      </c>
      <c r="Y977" s="57" t="s">
        <v>5268</v>
      </c>
      <c r="Z977" s="57" t="s">
        <v>8866</v>
      </c>
      <c r="AA977" s="57" t="s">
        <v>6166</v>
      </c>
      <c r="AB977" s="61">
        <v>45617</v>
      </c>
      <c r="AC977" s="61">
        <v>45621</v>
      </c>
      <c r="AD977" s="61">
        <v>45657</v>
      </c>
      <c r="AE977" s="61" t="str">
        <f t="shared" si="142"/>
        <v>1 meses 7 días.</v>
      </c>
      <c r="AF977" s="61">
        <v>45657</v>
      </c>
      <c r="AG977" s="61" t="str">
        <f t="shared" si="143"/>
        <v/>
      </c>
      <c r="AH977" s="61">
        <v>45731</v>
      </c>
      <c r="AI977" s="61" t="str">
        <f t="shared" si="144"/>
        <v>3 meses 19 días.</v>
      </c>
      <c r="AJ977" s="61" t="str">
        <f t="shared" si="145"/>
        <v>Término Ok</v>
      </c>
      <c r="AK977" s="57"/>
      <c r="AL977" s="57"/>
      <c r="AM977" s="56"/>
      <c r="AN977" s="61"/>
    </row>
    <row r="978" spans="1:40">
      <c r="A978" s="123">
        <v>2024</v>
      </c>
      <c r="B978" s="123" t="str">
        <f t="shared" si="140"/>
        <v>949-2024</v>
      </c>
      <c r="C978" s="56">
        <v>117927</v>
      </c>
      <c r="D978" s="56" t="s">
        <v>57</v>
      </c>
      <c r="E978" s="57" t="s">
        <v>8867</v>
      </c>
      <c r="F978" s="57" t="s">
        <v>8868</v>
      </c>
      <c r="G978" s="63" t="s">
        <v>5602</v>
      </c>
      <c r="H978" s="57" t="s">
        <v>1168</v>
      </c>
      <c r="I978" s="57" t="s">
        <v>8483</v>
      </c>
      <c r="J978" s="61"/>
      <c r="K978" s="61"/>
      <c r="L978" s="67" t="s">
        <v>8869</v>
      </c>
      <c r="M978" s="56">
        <v>1967</v>
      </c>
      <c r="N978" s="157">
        <v>10000000</v>
      </c>
      <c r="O978" s="64">
        <v>0</v>
      </c>
      <c r="P978" s="64">
        <v>0</v>
      </c>
      <c r="Q978" s="157">
        <f t="shared" si="141"/>
        <v>10000000</v>
      </c>
      <c r="R978" s="64">
        <v>4000000</v>
      </c>
      <c r="S978" s="64"/>
      <c r="T978" s="64"/>
      <c r="U978" s="56">
        <v>2</v>
      </c>
      <c r="V978" s="60" t="s">
        <v>1171</v>
      </c>
      <c r="W978" s="57" t="str">
        <f ca="1">IF(AB978="","En elaboración",IF(AC978="Sin iniciar","Suscrito",IF(AK978="Suspendido",AK978,IF(ISNUMBER(AN978),"Liquidado",IF(ISNUMBER(J978),"Cedido",IF(AN978="No aplica","Terminado (no se liquida)",IF(AJ978="Terminación anticipada",AJ978,IF(AND(AJ978="Terminación anticipada",I978&lt;&gt;"Otro",AN978=""),"Terminado en proceso de liquidación",IF(AND(TODAY()&gt;AH978,I978="Otro",AN978=""),"Terminado en proceso de liquidación",IF(AND(TODAY()&gt;AH978,I978="Orden de compra"),"Terminado (Orden de compra)",IF(TODAY()&gt;AH978,"Terminado (no se liquida)",IF(TODAY()&lt;=AH978,"En ejecución","En elaboración"))))))))))))</f>
        <v>Terminado (no se liquida)</v>
      </c>
      <c r="X978" s="57"/>
      <c r="Y978" s="57" t="s">
        <v>8870</v>
      </c>
      <c r="Z978" s="57" t="s">
        <v>8871</v>
      </c>
      <c r="AA978" s="57" t="s">
        <v>6144</v>
      </c>
      <c r="AB978" s="61">
        <v>45616</v>
      </c>
      <c r="AC978" s="61">
        <v>45628</v>
      </c>
      <c r="AD978" s="61">
        <v>45657</v>
      </c>
      <c r="AE978" s="61" t="str">
        <f t="shared" si="142"/>
        <v>30 días.</v>
      </c>
      <c r="AF978" s="61">
        <v>45657</v>
      </c>
      <c r="AG978" s="61" t="str">
        <f t="shared" si="143"/>
        <v/>
      </c>
      <c r="AH978" s="61">
        <v>45657</v>
      </c>
      <c r="AI978" s="61" t="str">
        <f t="shared" si="144"/>
        <v>30 días.</v>
      </c>
      <c r="AJ978" s="61" t="str">
        <f t="shared" si="145"/>
        <v>Término Ok</v>
      </c>
      <c r="AK978" s="57"/>
      <c r="AL978" s="57"/>
      <c r="AM978" s="56"/>
      <c r="AN978" s="61"/>
    </row>
    <row r="979" spans="1:40">
      <c r="A979" s="123">
        <v>2024</v>
      </c>
      <c r="B979" s="123" t="str">
        <f t="shared" si="140"/>
        <v>950-2024</v>
      </c>
      <c r="C979" s="56">
        <v>117802</v>
      </c>
      <c r="D979" s="56" t="s">
        <v>57</v>
      </c>
      <c r="E979" s="57" t="s">
        <v>8872</v>
      </c>
      <c r="F979" s="57" t="s">
        <v>8873</v>
      </c>
      <c r="G979" s="63" t="s">
        <v>5602</v>
      </c>
      <c r="H979" s="57" t="s">
        <v>1168</v>
      </c>
      <c r="I979" s="57" t="s">
        <v>1211</v>
      </c>
      <c r="J979" s="61"/>
      <c r="K979" s="61"/>
      <c r="L979" s="67" t="s">
        <v>8874</v>
      </c>
      <c r="M979" s="56">
        <v>1967</v>
      </c>
      <c r="N979" s="157">
        <v>7205500</v>
      </c>
      <c r="O979" s="64">
        <v>0</v>
      </c>
      <c r="P979" s="64">
        <v>0</v>
      </c>
      <c r="Q979" s="157">
        <f t="shared" si="141"/>
        <v>7205500</v>
      </c>
      <c r="R979" s="64">
        <v>2883000</v>
      </c>
      <c r="S979" s="64"/>
      <c r="T979" s="64"/>
      <c r="U979" s="56">
        <v>2</v>
      </c>
      <c r="V979" s="64" t="s">
        <v>1171</v>
      </c>
      <c r="W979" s="57" t="str">
        <f ca="1">IF(AB979="","En elaboración",IF(AC979="Sin iniciar","Suscrito",IF(AK979="Suspendido",AK979,IF(ISNUMBER(AN979),"Liquidado",IF(ISNUMBER(J979),"Cedido",IF(AN979="No aplica","Terminado (no se liquida)",IF(AJ979="Terminación anticipada",AJ979,IF(AND(AJ979="Terminación anticipada",I979&lt;&gt;"Otro",AN979=""),"Terminado en proceso de liquidación",IF(AND(TODAY()&gt;AH979,I979="Otro",AN979=""),"Terminado en proceso de liquidación",IF(AND(TODAY()&gt;AH979,I979="Orden de compra"),"Terminado (Orden de compra)",IF(TODAY()&gt;AH979,"Terminado (no se liquida)",IF(TODAY()&lt;=AH979,"En ejecución","En elaboración"))))))))))))</f>
        <v>Terminado (no se liquida)</v>
      </c>
      <c r="X979" s="57"/>
      <c r="Y979" s="57" t="s">
        <v>8875</v>
      </c>
      <c r="Z979" s="57" t="s">
        <v>8876</v>
      </c>
      <c r="AA979" s="57" t="s">
        <v>5745</v>
      </c>
      <c r="AB979" s="61">
        <v>45616</v>
      </c>
      <c r="AC979" s="61">
        <v>45621</v>
      </c>
      <c r="AD979" s="61">
        <v>45657</v>
      </c>
      <c r="AE979" s="61" t="str">
        <f t="shared" si="142"/>
        <v>1 meses 7 días.</v>
      </c>
      <c r="AF979" s="61">
        <v>45657</v>
      </c>
      <c r="AG979" s="61" t="str">
        <f t="shared" si="143"/>
        <v/>
      </c>
      <c r="AH979" s="61">
        <v>45657</v>
      </c>
      <c r="AI979" s="61" t="str">
        <f t="shared" si="144"/>
        <v>1 meses 7 días.</v>
      </c>
      <c r="AJ979" s="61" t="str">
        <f t="shared" si="145"/>
        <v>Término Ok</v>
      </c>
      <c r="AK979" s="57"/>
      <c r="AL979" s="57"/>
      <c r="AM979" s="56"/>
      <c r="AN979" s="61"/>
    </row>
    <row r="980" spans="1:40">
      <c r="A980" s="123">
        <v>2024</v>
      </c>
      <c r="B980" s="123" t="str">
        <f t="shared" si="140"/>
        <v>951-2024</v>
      </c>
      <c r="C980" s="56">
        <v>117932</v>
      </c>
      <c r="D980" s="56" t="s">
        <v>57</v>
      </c>
      <c r="E980" s="57" t="s">
        <v>8877</v>
      </c>
      <c r="F980" s="57" t="s">
        <v>8878</v>
      </c>
      <c r="G980" s="63" t="s">
        <v>5602</v>
      </c>
      <c r="H980" s="57" t="s">
        <v>1168</v>
      </c>
      <c r="I980" s="57" t="s">
        <v>8705</v>
      </c>
      <c r="J980" s="61"/>
      <c r="K980" s="61"/>
      <c r="L980" s="67" t="s">
        <v>8879</v>
      </c>
      <c r="M980" s="56">
        <v>1967</v>
      </c>
      <c r="N980" s="157">
        <v>3876875</v>
      </c>
      <c r="O980" s="64">
        <v>0</v>
      </c>
      <c r="P980" s="64">
        <v>0</v>
      </c>
      <c r="Q980" s="157">
        <f t="shared" si="141"/>
        <v>3876875</v>
      </c>
      <c r="R980" s="64">
        <v>1550750</v>
      </c>
      <c r="S980" s="64"/>
      <c r="T980" s="64"/>
      <c r="U980" s="56">
        <v>1</v>
      </c>
      <c r="V980" s="64" t="s">
        <v>1171</v>
      </c>
      <c r="W980" s="57" t="str">
        <f ca="1">IF(AB980="","En elaboración",IF(AC980="Sin iniciar","Suscrito",IF(AK980="Suspendido",AK980,IF(ISNUMBER(AN980),"Liquidado",IF(ISNUMBER(J980),"Cedido",IF(AN980="No aplica","Terminado (no se liquida)",IF(AJ980="Terminación anticipada",AJ980,IF(AND(AJ980="Terminación anticipada",I980&lt;&gt;"Otro",AN980=""),"Terminado en proceso de liquidación",IF(AND(TODAY()&gt;AH980,I980="Otro",AN980=""),"Terminado en proceso de liquidación",IF(AND(TODAY()&gt;AH980,I980="Orden de compra"),"Terminado (Orden de compra)",IF(TODAY()&gt;AH980,"Terminado (no se liquida)",IF(TODAY()&lt;=AH980,"En ejecución","En elaboración"))))))))))))</f>
        <v>Terminado (no se liquida)</v>
      </c>
      <c r="X980" s="57" t="s">
        <v>8880</v>
      </c>
      <c r="Y980" s="57" t="s">
        <v>8881</v>
      </c>
      <c r="Z980" s="57" t="s">
        <v>8882</v>
      </c>
      <c r="AA980" s="57" t="s">
        <v>5753</v>
      </c>
      <c r="AB980" s="61">
        <v>45616</v>
      </c>
      <c r="AC980" s="61">
        <v>45617</v>
      </c>
      <c r="AD980" s="61">
        <v>45657</v>
      </c>
      <c r="AE980" s="61" t="str">
        <f t="shared" si="142"/>
        <v>1 meses 11 días.</v>
      </c>
      <c r="AF980" s="61">
        <v>45720</v>
      </c>
      <c r="AG980" s="61" t="str">
        <f t="shared" si="143"/>
        <v>1 meses 2 días.</v>
      </c>
      <c r="AH980" s="61">
        <v>45720</v>
      </c>
      <c r="AI980" s="61" t="str">
        <f t="shared" si="144"/>
        <v>2 meses 13 días.</v>
      </c>
      <c r="AJ980" s="61" t="str">
        <f t="shared" si="145"/>
        <v>Término Ok</v>
      </c>
      <c r="AK980" s="57" t="s">
        <v>405</v>
      </c>
      <c r="AL980" s="120" t="s">
        <v>8770</v>
      </c>
      <c r="AM980" s="56">
        <v>30</v>
      </c>
      <c r="AN980" s="61"/>
    </row>
    <row r="981" spans="1:40">
      <c r="A981" s="123">
        <v>2024</v>
      </c>
      <c r="B981" s="123" t="str">
        <f t="shared" si="140"/>
        <v>952-2024</v>
      </c>
      <c r="C981" s="56">
        <v>117932</v>
      </c>
      <c r="D981" s="56" t="s">
        <v>57</v>
      </c>
      <c r="E981" s="57" t="s">
        <v>8883</v>
      </c>
      <c r="F981" s="57" t="s">
        <v>8884</v>
      </c>
      <c r="G981" s="63" t="s">
        <v>5602</v>
      </c>
      <c r="H981" s="57" t="s">
        <v>1168</v>
      </c>
      <c r="I981" s="57" t="s">
        <v>1211</v>
      </c>
      <c r="J981" s="61"/>
      <c r="K981" s="61"/>
      <c r="L981" s="67" t="s">
        <v>8885</v>
      </c>
      <c r="M981" s="56">
        <v>1967</v>
      </c>
      <c r="N981" s="157">
        <v>3876875</v>
      </c>
      <c r="O981" s="64">
        <v>0</v>
      </c>
      <c r="P981" s="64">
        <v>0</v>
      </c>
      <c r="Q981" s="157">
        <f t="shared" si="141"/>
        <v>3876875</v>
      </c>
      <c r="R981" s="64">
        <v>1550750</v>
      </c>
      <c r="S981" s="64"/>
      <c r="T981" s="64"/>
      <c r="U981" s="56">
        <v>1</v>
      </c>
      <c r="V981" s="64" t="s">
        <v>1171</v>
      </c>
      <c r="W981" s="57" t="str">
        <f ca="1">IF(AB981="","En elaboración",IF(AC981="Sin iniciar","Suscrito",IF(AK981="Suspendido",AK981,IF(ISNUMBER(AN981),"Liquidado",IF(ISNUMBER(J981),"Cedido",IF(AN981="No aplica","Terminado (no se liquida)",IF(AJ981="Terminación anticipada",AJ981,IF(AND(AJ981="Terminación anticipada",I981&lt;&gt;"Otro",AN981=""),"Terminado en proceso de liquidación",IF(AND(TODAY()&gt;AH981,I981="Otro",AN981=""),"Terminado en proceso de liquidación",IF(AND(TODAY()&gt;AH981,I981="Orden de compra"),"Terminado (Orden de compra)",IF(TODAY()&gt;AH981,"Terminado (no se liquida)",IF(TODAY()&lt;=AH981,"En ejecución","En elaboración"))))))))))))</f>
        <v>Terminado (no se liquida)</v>
      </c>
      <c r="X981" s="57" t="s">
        <v>8886</v>
      </c>
      <c r="Y981" s="57" t="s">
        <v>8881</v>
      </c>
      <c r="Z981" s="57" t="s">
        <v>8887</v>
      </c>
      <c r="AA981" s="57" t="s">
        <v>6144</v>
      </c>
      <c r="AB981" s="61">
        <v>45616</v>
      </c>
      <c r="AC981" s="61">
        <v>45621</v>
      </c>
      <c r="AD981" s="61">
        <v>45657</v>
      </c>
      <c r="AE981" s="61" t="str">
        <f t="shared" si="142"/>
        <v>1 meses 7 días.</v>
      </c>
      <c r="AF981" s="61">
        <v>45724</v>
      </c>
      <c r="AG981" s="61" t="str">
        <f t="shared" si="143"/>
        <v>1 meses 6 días.</v>
      </c>
      <c r="AH981" s="61">
        <v>45724</v>
      </c>
      <c r="AI981" s="61" t="str">
        <f t="shared" si="144"/>
        <v>2 meses 13 días.</v>
      </c>
      <c r="AJ981" s="61" t="str">
        <f t="shared" si="145"/>
        <v>Término Ok</v>
      </c>
      <c r="AK981" s="57" t="s">
        <v>405</v>
      </c>
      <c r="AL981" t="s">
        <v>8888</v>
      </c>
      <c r="AM981" s="56">
        <v>30</v>
      </c>
      <c r="AN981" s="61"/>
    </row>
    <row r="982" spans="1:40">
      <c r="A982" s="123">
        <v>2024</v>
      </c>
      <c r="B982" s="123" t="str">
        <f t="shared" si="140"/>
        <v>954-2024</v>
      </c>
      <c r="C982" s="56">
        <v>116676</v>
      </c>
      <c r="D982" s="56" t="s">
        <v>57</v>
      </c>
      <c r="E982" s="57" t="s">
        <v>8889</v>
      </c>
      <c r="F982" s="57" t="s">
        <v>8890</v>
      </c>
      <c r="G982" s="63" t="s">
        <v>5602</v>
      </c>
      <c r="H982" s="57" t="s">
        <v>1168</v>
      </c>
      <c r="I982" s="57" t="s">
        <v>1169</v>
      </c>
      <c r="J982" s="61"/>
      <c r="K982" s="61"/>
      <c r="L982" s="67" t="s">
        <v>8891</v>
      </c>
      <c r="M982" s="56">
        <v>1963</v>
      </c>
      <c r="N982" s="157">
        <v>21836000</v>
      </c>
      <c r="O982" s="64">
        <v>0</v>
      </c>
      <c r="P982" s="64">
        <v>0</v>
      </c>
      <c r="Q982" s="157">
        <f t="shared" si="141"/>
        <v>21836000</v>
      </c>
      <c r="R982" s="64">
        <v>5459000</v>
      </c>
      <c r="S982" s="64"/>
      <c r="T982" s="64"/>
      <c r="U982" s="56">
        <v>3</v>
      </c>
      <c r="V982" s="60" t="s">
        <v>1171</v>
      </c>
      <c r="W982" s="57" t="str">
        <f ca="1">IF(AB982="","En elaboración",IF(AC982="Sin iniciar","Suscrito",IF(AK982="Suspendido",AK982,IF(ISNUMBER(AN982),"Liquidado",IF(ISNUMBER(J982),"Cedido",IF(AN982="No aplica","Terminado (no se liquida)",IF(AJ982="Terminación anticipada",AJ982,IF(AND(AJ982="Terminación anticipada",I982&lt;&gt;"Otro",AN982=""),"Terminado en proceso de liquidación",IF(AND(TODAY()&gt;AH982,I982="Otro",AN982=""),"Terminado en proceso de liquidación",IF(AND(TODAY()&gt;AH982,I982="Orden de compra"),"Terminado (Orden de compra)",IF(TODAY()&gt;AH982,"Terminado (no se liquida)",IF(TODAY()&lt;=AH982,"En ejecución","En elaboración"))))))))))))</f>
        <v>Terminado (no se liquida)</v>
      </c>
      <c r="X982" s="57" t="s">
        <v>8892</v>
      </c>
      <c r="Y982" s="57" t="s">
        <v>8893</v>
      </c>
      <c r="Z982" s="57" t="s">
        <v>8894</v>
      </c>
      <c r="AA982" s="57" t="s">
        <v>5745</v>
      </c>
      <c r="AB982" s="61">
        <v>45616</v>
      </c>
      <c r="AC982" s="61">
        <v>45621</v>
      </c>
      <c r="AD982" s="61">
        <v>45657</v>
      </c>
      <c r="AE982" s="61" t="str">
        <f t="shared" si="142"/>
        <v>1 meses 7 días.</v>
      </c>
      <c r="AF982" s="61">
        <v>45657</v>
      </c>
      <c r="AG982" s="61" t="str">
        <f t="shared" si="143"/>
        <v/>
      </c>
      <c r="AH982" s="61">
        <v>45731</v>
      </c>
      <c r="AI982" s="61" t="str">
        <f t="shared" si="144"/>
        <v>3 meses 19 días.</v>
      </c>
      <c r="AJ982" s="61" t="str">
        <f t="shared" si="145"/>
        <v>Término Ok</v>
      </c>
      <c r="AK982" s="57"/>
      <c r="AL982" t="s">
        <v>8895</v>
      </c>
      <c r="AM982" s="56"/>
      <c r="AN982" s="61"/>
    </row>
    <row r="983" spans="1:40">
      <c r="A983" s="123">
        <v>2024</v>
      </c>
      <c r="B983" s="123" t="str">
        <f t="shared" si="140"/>
        <v>955-2024</v>
      </c>
      <c r="C983" s="56">
        <v>120913</v>
      </c>
      <c r="D983" s="56" t="s">
        <v>57</v>
      </c>
      <c r="E983" s="57" t="s">
        <v>8896</v>
      </c>
      <c r="F983" s="57" t="s">
        <v>8897</v>
      </c>
      <c r="G983" s="63" t="s">
        <v>5602</v>
      </c>
      <c r="H983" s="57" t="s">
        <v>1168</v>
      </c>
      <c r="I983" s="57" t="s">
        <v>8483</v>
      </c>
      <c r="J983" s="61"/>
      <c r="K983" s="61"/>
      <c r="L983" s="67" t="s">
        <v>8898</v>
      </c>
      <c r="M983" s="56">
        <v>1978</v>
      </c>
      <c r="N983" s="157">
        <v>6762000</v>
      </c>
      <c r="O983" s="64">
        <v>1690500</v>
      </c>
      <c r="P983" s="64">
        <v>0</v>
      </c>
      <c r="Q983" s="157">
        <f t="shared" si="141"/>
        <v>8452500</v>
      </c>
      <c r="R983" s="64">
        <v>3381000</v>
      </c>
      <c r="S983" s="64"/>
      <c r="T983" s="64"/>
      <c r="U983" s="56">
        <v>1</v>
      </c>
      <c r="V983" s="64" t="s">
        <v>1171</v>
      </c>
      <c r="W983" s="57" t="str">
        <f ca="1">IF(AB983="","En elaboración",IF(AC983="Sin iniciar","Suscrito",IF(AK983="Suspendido",AK983,IF(ISNUMBER(AN983),"Liquidado",IF(ISNUMBER(J983),"Cedido",IF(AN983="No aplica","Terminado (no se liquida)",IF(AJ983="Terminación anticipada",AJ983,IF(AND(AJ983="Terminación anticipada",I983&lt;&gt;"Otro",AN983=""),"Terminado en proceso de liquidación",IF(AND(TODAY()&gt;AH983,I983="Otro",AN983=""),"Terminado en proceso de liquidación",IF(AND(TODAY()&gt;AH983,I983="Orden de compra"),"Terminado (Orden de compra)",IF(TODAY()&gt;AH983,"Terminado (no se liquida)",IF(TODAY()&lt;=AH983,"En ejecución","En elaboración"))))))))))))</f>
        <v>Terminado (no se liquida)</v>
      </c>
      <c r="X983" s="57" t="s">
        <v>8899</v>
      </c>
      <c r="Y983" s="57" t="s">
        <v>8023</v>
      </c>
      <c r="Z983" s="77" t="s">
        <v>8900</v>
      </c>
      <c r="AA983" s="57" t="s">
        <v>6973</v>
      </c>
      <c r="AB983" s="61">
        <v>45624</v>
      </c>
      <c r="AC983" s="61">
        <v>45628</v>
      </c>
      <c r="AD983" s="61">
        <v>45657</v>
      </c>
      <c r="AE983" s="61" t="str">
        <f t="shared" si="142"/>
        <v>30 días.</v>
      </c>
      <c r="AF983" s="61">
        <v>45704</v>
      </c>
      <c r="AG983" s="61" t="str">
        <f t="shared" si="143"/>
        <v>1 meses 16 días.</v>
      </c>
      <c r="AH983" s="61">
        <v>45704</v>
      </c>
      <c r="AI983" s="61" t="str">
        <f t="shared" si="144"/>
        <v>2 meses 15 días.</v>
      </c>
      <c r="AJ983" s="61" t="str">
        <f t="shared" si="145"/>
        <v>Término Ok</v>
      </c>
      <c r="AK983" s="57"/>
      <c r="AL983" s="57"/>
      <c r="AM983" s="56"/>
      <c r="AN983" s="61"/>
    </row>
    <row r="984" spans="1:40">
      <c r="A984" s="123">
        <v>2024</v>
      </c>
      <c r="B984" s="123" t="str">
        <f t="shared" si="140"/>
        <v>958-2024</v>
      </c>
      <c r="C984" s="56">
        <v>116446</v>
      </c>
      <c r="D984" s="56" t="s">
        <v>57</v>
      </c>
      <c r="E984" s="57" t="s">
        <v>8901</v>
      </c>
      <c r="F984" s="57" t="s">
        <v>8902</v>
      </c>
      <c r="G984" s="63" t="s">
        <v>5602</v>
      </c>
      <c r="H984" s="57" t="s">
        <v>1168</v>
      </c>
      <c r="I984" s="57" t="s">
        <v>8483</v>
      </c>
      <c r="J984" s="61"/>
      <c r="K984" s="61"/>
      <c r="L984" s="67" t="s">
        <v>8903</v>
      </c>
      <c r="M984" s="56">
        <v>1978</v>
      </c>
      <c r="N984" s="157">
        <v>11907500</v>
      </c>
      <c r="O984" s="64">
        <v>0</v>
      </c>
      <c r="P984" s="64">
        <v>0</v>
      </c>
      <c r="Q984" s="157">
        <f t="shared" si="141"/>
        <v>11907500</v>
      </c>
      <c r="R984" s="64">
        <v>4763000</v>
      </c>
      <c r="S984" s="64"/>
      <c r="T984" s="64"/>
      <c r="U984" s="56">
        <v>1</v>
      </c>
      <c r="V984" s="64" t="s">
        <v>1171</v>
      </c>
      <c r="W984" s="57" t="str">
        <f ca="1">IF(AB984="","En elaboración",IF(AC984="Sin iniciar","Suscrito",IF(AK984="Suspendido",AK984,IF(ISNUMBER(AN984),"Liquidado",IF(ISNUMBER(J984),"Cedido",IF(AN984="No aplica","Terminado (no se liquida)",IF(AJ984="Terminación anticipada",AJ984,IF(AND(AJ984="Terminación anticipada",I984&lt;&gt;"Otro",AN984=""),"Terminado en proceso de liquidación",IF(AND(TODAY()&gt;AH984,I984="Otro",AN984=""),"Terminado en proceso de liquidación",IF(AND(TODAY()&gt;AH984,I984="Orden de compra"),"Terminado (Orden de compra)",IF(TODAY()&gt;AH984,"Terminado (no se liquida)",IF(TODAY()&lt;=AH984,"En ejecución","En elaboración"))))))))))))</f>
        <v>Terminado (no se liquida)</v>
      </c>
      <c r="X984" s="57" t="s">
        <v>8904</v>
      </c>
      <c r="Y984" s="57" t="s">
        <v>5273</v>
      </c>
      <c r="Z984" s="77" t="s">
        <v>8905</v>
      </c>
      <c r="AA984" s="57" t="s">
        <v>6573</v>
      </c>
      <c r="AB984" s="61">
        <v>45625</v>
      </c>
      <c r="AC984" s="61">
        <v>45629</v>
      </c>
      <c r="AD984" s="61">
        <v>45657</v>
      </c>
      <c r="AE984" s="61" t="str">
        <f t="shared" si="142"/>
        <v>29 días.</v>
      </c>
      <c r="AF984" s="61">
        <v>45657</v>
      </c>
      <c r="AG984" s="61" t="str">
        <f t="shared" si="143"/>
        <v/>
      </c>
      <c r="AH984" s="61">
        <v>45705</v>
      </c>
      <c r="AI984" s="61" t="str">
        <f t="shared" si="144"/>
        <v>2 meses 15 días.</v>
      </c>
      <c r="AJ984" s="61" t="str">
        <f t="shared" si="145"/>
        <v>Término Ok</v>
      </c>
      <c r="AK984" s="57"/>
      <c r="AL984" s="57"/>
      <c r="AM984" s="56"/>
      <c r="AN984" s="61"/>
    </row>
    <row r="985" spans="1:40">
      <c r="A985" s="123">
        <v>2024</v>
      </c>
      <c r="B985" s="123" t="str">
        <f t="shared" si="140"/>
        <v>959-2024</v>
      </c>
      <c r="C985" s="56">
        <v>115949</v>
      </c>
      <c r="D985" s="56" t="s">
        <v>57</v>
      </c>
      <c r="E985" s="57" t="s">
        <v>8906</v>
      </c>
      <c r="F985" s="57" t="s">
        <v>8907</v>
      </c>
      <c r="G985" s="63" t="s">
        <v>5602</v>
      </c>
      <c r="H985" s="57" t="s">
        <v>1168</v>
      </c>
      <c r="I985" s="57" t="s">
        <v>1169</v>
      </c>
      <c r="J985" s="61"/>
      <c r="K985" s="61"/>
      <c r="L985" s="67" t="s">
        <v>6190</v>
      </c>
      <c r="M985" s="56">
        <v>1978</v>
      </c>
      <c r="N985" s="157">
        <v>32000000</v>
      </c>
      <c r="O985" s="64">
        <v>0</v>
      </c>
      <c r="P985" s="64">
        <v>0</v>
      </c>
      <c r="Q985" s="157">
        <f t="shared" si="141"/>
        <v>32000000</v>
      </c>
      <c r="R985" s="64">
        <v>8000000</v>
      </c>
      <c r="S985" s="64"/>
      <c r="T985" s="64"/>
      <c r="U985" s="56">
        <v>1</v>
      </c>
      <c r="V985" s="64" t="s">
        <v>1171</v>
      </c>
      <c r="W985" s="57" t="str">
        <f ca="1">IF(AB985="","En elaboración",IF(AC985="Sin iniciar","Suscrito",IF(AK985="Suspendido",AK985,IF(ISNUMBER(AN985),"Liquidado",IF(ISNUMBER(J985),"Cedido",IF(AN985="No aplica","Terminado (no se liquida)",IF(AJ985="Terminación anticipada",AJ985,IF(AND(AJ985="Terminación anticipada",I985&lt;&gt;"Otro",AN985=""),"Terminado en proceso de liquidación",IF(AND(TODAY()&gt;AH985,I985="Otro",AN985=""),"Terminado en proceso de liquidación",IF(AND(TODAY()&gt;AH985,I985="Orden de compra"),"Terminado (Orden de compra)",IF(TODAY()&gt;AH985,"Terminado (no se liquida)",IF(TODAY()&lt;=AH985,"En ejecución","En elaboración"))))))))))))</f>
        <v>Terminado (no se liquida)</v>
      </c>
      <c r="X985" s="57" t="s">
        <v>8908</v>
      </c>
      <c r="Y985" s="57" t="s">
        <v>8909</v>
      </c>
      <c r="Z985" s="57" t="s">
        <v>8910</v>
      </c>
      <c r="AA985" s="57" t="s">
        <v>5745</v>
      </c>
      <c r="AB985" s="61">
        <v>45617</v>
      </c>
      <c r="AC985" s="61">
        <v>45621</v>
      </c>
      <c r="AD985" s="61">
        <v>45657</v>
      </c>
      <c r="AE985" s="61" t="str">
        <f t="shared" si="142"/>
        <v>1 meses 7 días.</v>
      </c>
      <c r="AF985" s="61">
        <v>45657</v>
      </c>
      <c r="AG985" s="61" t="str">
        <f t="shared" si="143"/>
        <v/>
      </c>
      <c r="AH985" s="61">
        <v>45731</v>
      </c>
      <c r="AI985" s="61" t="str">
        <f t="shared" si="144"/>
        <v>3 meses 19 días.</v>
      </c>
      <c r="AJ985" s="61" t="str">
        <f t="shared" si="145"/>
        <v>Término Ok</v>
      </c>
      <c r="AK985" s="57"/>
      <c r="AL985" s="57"/>
      <c r="AM985" s="56"/>
      <c r="AN985" s="61"/>
    </row>
    <row r="986" spans="1:40" ht="15.75">
      <c r="A986" s="123">
        <v>2024</v>
      </c>
      <c r="B986" s="123" t="str">
        <f t="shared" si="140"/>
        <v>960-2024</v>
      </c>
      <c r="C986" s="56">
        <v>118202</v>
      </c>
      <c r="D986" s="56" t="s">
        <v>57</v>
      </c>
      <c r="E986" s="57" t="s">
        <v>8911</v>
      </c>
      <c r="F986" s="57" t="s">
        <v>8912</v>
      </c>
      <c r="G986" s="63" t="s">
        <v>5641</v>
      </c>
      <c r="H986" s="57" t="s">
        <v>7301</v>
      </c>
      <c r="I986" s="57" t="s">
        <v>62</v>
      </c>
      <c r="J986" s="61"/>
      <c r="K986" s="61"/>
      <c r="L986" s="121" t="s">
        <v>8913</v>
      </c>
      <c r="M986" s="56">
        <v>1979</v>
      </c>
      <c r="N986" s="157">
        <v>260000000</v>
      </c>
      <c r="O986" s="64">
        <v>0</v>
      </c>
      <c r="P986" s="64">
        <v>0</v>
      </c>
      <c r="Q986" s="157">
        <f t="shared" si="141"/>
        <v>260000000</v>
      </c>
      <c r="R986" s="64" t="s">
        <v>66</v>
      </c>
      <c r="S986" s="64"/>
      <c r="T986" s="64"/>
      <c r="U986" s="56" t="s">
        <v>77</v>
      </c>
      <c r="V986" s="64" t="s">
        <v>85</v>
      </c>
      <c r="W986" s="57" t="str">
        <f ca="1">IF(AB986="","En elaboración",IF(AC986="Sin iniciar","Suscrito",IF(AK986="Suspendido",AK986,IF(ISNUMBER(AN986),"Liquidado",IF(ISNUMBER(J986),"Cedido",IF(AN986="No aplica","Terminado (no se liquida)",IF(AJ986="Terminación anticipada",AJ986,IF(AND(AJ986="Terminación anticipada",I986&lt;&gt;"Otro",AN986=""),"Terminado en proceso de liquidación",IF(AND(TODAY()&gt;AH986,I986="Otro",AN986=""),"Terminado en proceso de liquidación",IF(AND(TODAY()&gt;AH986,I986="Orden de compra"),"Terminado (Orden de compra)",IF(TODAY()&gt;AH986,"Terminado (no se liquida)",IF(TODAY()&lt;=AH986,"En ejecución","En elaboración"))))))))))))</f>
        <v>Terminado en proceso de liquidación</v>
      </c>
      <c r="X986" s="57"/>
      <c r="Y986" s="57" t="s">
        <v>8914</v>
      </c>
      <c r="Z986" s="77" t="s">
        <v>8915</v>
      </c>
      <c r="AA986" s="57" t="s">
        <v>66</v>
      </c>
      <c r="AB986" s="61">
        <v>45618</v>
      </c>
      <c r="AC986" s="61">
        <v>45624</v>
      </c>
      <c r="AD986" s="61">
        <v>45865</v>
      </c>
      <c r="AE986" s="61" t="str">
        <f t="shared" si="142"/>
        <v xml:space="preserve">8 meses </v>
      </c>
      <c r="AF986" s="61">
        <v>45865</v>
      </c>
      <c r="AG986" s="61" t="str">
        <f t="shared" si="143"/>
        <v/>
      </c>
      <c r="AH986" s="61">
        <v>45865</v>
      </c>
      <c r="AI986" s="61" t="str">
        <f t="shared" si="144"/>
        <v xml:space="preserve">8 meses </v>
      </c>
      <c r="AJ986" s="61" t="str">
        <f t="shared" si="145"/>
        <v>Término Ok</v>
      </c>
      <c r="AK986" s="57"/>
      <c r="AL986" s="57"/>
      <c r="AM986" s="56"/>
      <c r="AN986" s="61"/>
    </row>
    <row r="987" spans="1:40">
      <c r="A987" s="123">
        <v>2024</v>
      </c>
      <c r="B987" s="123" t="str">
        <f t="shared" si="140"/>
        <v>961-2024</v>
      </c>
      <c r="C987" s="56">
        <v>120919</v>
      </c>
      <c r="D987" s="56" t="s">
        <v>57</v>
      </c>
      <c r="E987" s="57" t="s">
        <v>8916</v>
      </c>
      <c r="F987" s="57" t="s">
        <v>8917</v>
      </c>
      <c r="G987" s="63" t="s">
        <v>5602</v>
      </c>
      <c r="H987" s="57" t="s">
        <v>1168</v>
      </c>
      <c r="I987" s="57" t="s">
        <v>1169</v>
      </c>
      <c r="J987" s="61"/>
      <c r="K987" s="61"/>
      <c r="L987" s="67" t="s">
        <v>8918</v>
      </c>
      <c r="M987" s="56">
        <v>1978</v>
      </c>
      <c r="N987" s="157">
        <v>10918000</v>
      </c>
      <c r="O987" s="64">
        <v>0</v>
      </c>
      <c r="P987" s="64">
        <v>0</v>
      </c>
      <c r="Q987" s="157">
        <f t="shared" si="141"/>
        <v>10918000</v>
      </c>
      <c r="R987" s="64">
        <v>5459000</v>
      </c>
      <c r="S987" s="64"/>
      <c r="T987" s="64"/>
      <c r="U987" s="56">
        <v>1</v>
      </c>
      <c r="V987" s="64" t="s">
        <v>1171</v>
      </c>
      <c r="W987" s="57" t="str">
        <f ca="1">IF(AB987="","En elaboración",IF(AC987="Sin iniciar","Suscrito",IF(AK987="Suspendido",AK987,IF(ISNUMBER(AN987),"Liquidado",IF(ISNUMBER(J987),"Cedido",IF(AN987="No aplica","Terminado (no se liquida)",IF(AJ987="Terminación anticipada",AJ987,IF(AND(AJ987="Terminación anticipada",I987&lt;&gt;"Otro",AN987=""),"Terminado en proceso de liquidación",IF(AND(TODAY()&gt;AH987,I987="Otro",AN987=""),"Terminado en proceso de liquidación",IF(AND(TODAY()&gt;AH987,I987="Orden de compra"),"Terminado (Orden de compra)",IF(TODAY()&gt;AH987,"Terminado (no se liquida)",IF(TODAY()&lt;=AH987,"En ejecución","En elaboración"))))))))))))</f>
        <v>Terminado (no se liquida)</v>
      </c>
      <c r="X987" s="57" t="s">
        <v>8919</v>
      </c>
      <c r="Y987" s="57" t="s">
        <v>7187</v>
      </c>
      <c r="Z987" s="77" t="s">
        <v>8920</v>
      </c>
      <c r="AA987" s="57" t="s">
        <v>5900</v>
      </c>
      <c r="AB987" s="61">
        <v>45623</v>
      </c>
      <c r="AC987" s="61">
        <v>45624</v>
      </c>
      <c r="AD987" s="61">
        <v>45657</v>
      </c>
      <c r="AE987" s="61" t="str">
        <f t="shared" si="142"/>
        <v>1 meses 4 días.</v>
      </c>
      <c r="AF987" s="61">
        <v>45657</v>
      </c>
      <c r="AG987" s="61" t="str">
        <f t="shared" si="143"/>
        <v/>
      </c>
      <c r="AH987" s="61">
        <v>45684</v>
      </c>
      <c r="AI987" s="61" t="str">
        <f t="shared" si="144"/>
        <v xml:space="preserve">2 meses </v>
      </c>
      <c r="AJ987" s="61" t="str">
        <f t="shared" si="145"/>
        <v>Término Ok</v>
      </c>
      <c r="AK987" s="57"/>
      <c r="AL987" s="57"/>
      <c r="AM987" s="56"/>
      <c r="AN987" s="61"/>
    </row>
    <row r="988" spans="1:40">
      <c r="A988" s="123">
        <v>2024</v>
      </c>
      <c r="B988" s="123" t="str">
        <f t="shared" si="140"/>
        <v>962-2024</v>
      </c>
      <c r="C988" s="56">
        <v>120918</v>
      </c>
      <c r="D988" s="56" t="s">
        <v>57</v>
      </c>
      <c r="E988" s="57" t="s">
        <v>8921</v>
      </c>
      <c r="F988" s="57" t="s">
        <v>8922</v>
      </c>
      <c r="G988" s="63" t="s">
        <v>5602</v>
      </c>
      <c r="H988" s="57" t="s">
        <v>1168</v>
      </c>
      <c r="I988" s="57" t="s">
        <v>1169</v>
      </c>
      <c r="J988" s="61"/>
      <c r="K988" s="61"/>
      <c r="L988" s="67" t="s">
        <v>7230</v>
      </c>
      <c r="M988" s="56">
        <v>1978</v>
      </c>
      <c r="N988" s="157">
        <v>14896000</v>
      </c>
      <c r="O988" s="64">
        <v>0</v>
      </c>
      <c r="P988" s="64">
        <v>0</v>
      </c>
      <c r="Q988" s="157">
        <f t="shared" si="141"/>
        <v>14896000</v>
      </c>
      <c r="R988" s="64">
        <v>7448000</v>
      </c>
      <c r="S988" s="64"/>
      <c r="T988" s="64"/>
      <c r="U988" s="56">
        <v>1</v>
      </c>
      <c r="V988" s="60" t="s">
        <v>1171</v>
      </c>
      <c r="W988" s="57" t="str">
        <f ca="1">IF(AB988="","En elaboración",IF(AC988="Sin iniciar","Suscrito",IF(AK988="Suspendido",AK988,IF(ISNUMBER(AN988),"Liquidado",IF(ISNUMBER(J988),"Cedido",IF(AN988="No aplica","Terminado (no se liquida)",IF(AJ988="Terminación anticipada",AJ988,IF(AND(AJ988="Terminación anticipada",I988&lt;&gt;"Otro",AN988=""),"Terminado en proceso de liquidación",IF(AND(TODAY()&gt;AH988,I988="Otro",AN988=""),"Terminado en proceso de liquidación",IF(AND(TODAY()&gt;AH988,I988="Orden de compra"),"Terminado (Orden de compra)",IF(TODAY()&gt;AH988,"Terminado (no se liquida)",IF(TODAY()&lt;=AH988,"En ejecución","En elaboración"))))))))))))</f>
        <v>Terminado (no se liquida)</v>
      </c>
      <c r="X988" s="57" t="s">
        <v>8923</v>
      </c>
      <c r="Y988" s="57" t="s">
        <v>7231</v>
      </c>
      <c r="Z988" s="77" t="s">
        <v>8924</v>
      </c>
      <c r="AA988" s="57" t="s">
        <v>5900</v>
      </c>
      <c r="AB988" s="61">
        <v>45623</v>
      </c>
      <c r="AC988" s="61">
        <v>45624</v>
      </c>
      <c r="AD988" s="61">
        <v>45657</v>
      </c>
      <c r="AE988" s="61" t="str">
        <f t="shared" si="142"/>
        <v>1 meses 4 días.</v>
      </c>
      <c r="AF988" s="61">
        <v>45657</v>
      </c>
      <c r="AG988" s="61" t="str">
        <f t="shared" si="143"/>
        <v/>
      </c>
      <c r="AH988" s="61">
        <v>45684</v>
      </c>
      <c r="AI988" s="61" t="str">
        <f t="shared" si="144"/>
        <v xml:space="preserve">2 meses </v>
      </c>
      <c r="AJ988" s="61" t="str">
        <f t="shared" si="145"/>
        <v>Término Ok</v>
      </c>
      <c r="AK988" s="57"/>
      <c r="AL988" s="57"/>
      <c r="AM988" s="56"/>
      <c r="AN988" s="61"/>
    </row>
    <row r="989" spans="1:40">
      <c r="A989" s="123">
        <v>2024</v>
      </c>
      <c r="B989" s="123" t="str">
        <f t="shared" si="140"/>
        <v>963-2024</v>
      </c>
      <c r="C989" s="56">
        <v>120246</v>
      </c>
      <c r="D989" s="56" t="s">
        <v>57</v>
      </c>
      <c r="E989" s="57" t="s">
        <v>8925</v>
      </c>
      <c r="F989" s="57" t="s">
        <v>8926</v>
      </c>
      <c r="G989" s="63" t="s">
        <v>5602</v>
      </c>
      <c r="H989" s="57" t="s">
        <v>1168</v>
      </c>
      <c r="I989" s="57" t="s">
        <v>1169</v>
      </c>
      <c r="J989" s="61"/>
      <c r="K989" s="61"/>
      <c r="L989" s="67" t="s">
        <v>4134</v>
      </c>
      <c r="M989" s="56">
        <v>1979</v>
      </c>
      <c r="N989" s="157">
        <v>13647500</v>
      </c>
      <c r="O989" s="64">
        <v>2365567</v>
      </c>
      <c r="P989" s="64">
        <v>0</v>
      </c>
      <c r="Q989" s="157">
        <f t="shared" si="141"/>
        <v>16013067</v>
      </c>
      <c r="R989" s="64">
        <v>5459000</v>
      </c>
      <c r="S989" s="64"/>
      <c r="T989" s="64"/>
      <c r="U989" s="56">
        <v>5</v>
      </c>
      <c r="V989" s="64" t="s">
        <v>1171</v>
      </c>
      <c r="W989" s="57" t="str">
        <f ca="1">IF(AB989="","En elaboración",IF(AC989="Sin iniciar","Suscrito",IF(AK989="Suspendido",AK989,IF(ISNUMBER(AN989),"Liquidado",IF(ISNUMBER(J989),"Cedido",IF(AN989="No aplica","Terminado (no se liquida)",IF(AJ989="Terminación anticipada",AJ989,IF(AND(AJ989="Terminación anticipada",I989&lt;&gt;"Otro",AN989=""),"Terminado en proceso de liquidación",IF(AND(TODAY()&gt;AH989,I989="Otro",AN989=""),"Terminado en proceso de liquidación",IF(AND(TODAY()&gt;AH989,I989="Orden de compra"),"Terminado (Orden de compra)",IF(TODAY()&gt;AH989,"Terminado (no se liquida)",IF(TODAY()&lt;=AH989,"En ejecución","En elaboración"))))))))))))</f>
        <v>Terminado (no se liquida)</v>
      </c>
      <c r="X989" s="57" t="s">
        <v>8927</v>
      </c>
      <c r="Y989" s="57" t="s">
        <v>8928</v>
      </c>
      <c r="Z989" s="77" t="s">
        <v>8929</v>
      </c>
      <c r="AA989" s="57" t="s">
        <v>5666</v>
      </c>
      <c r="AB989" s="61">
        <v>45630</v>
      </c>
      <c r="AC989" s="61">
        <v>45632</v>
      </c>
      <c r="AD989" s="61">
        <v>45657</v>
      </c>
      <c r="AE989" s="61" t="str">
        <f t="shared" si="142"/>
        <v>26 días.</v>
      </c>
      <c r="AF989" s="61">
        <v>45719</v>
      </c>
      <c r="AG989" s="61" t="str">
        <f t="shared" si="143"/>
        <v xml:space="preserve">2 meses </v>
      </c>
      <c r="AH989" s="61">
        <v>45719</v>
      </c>
      <c r="AI989" s="61" t="str">
        <f t="shared" si="144"/>
        <v>2 meses 26 días.</v>
      </c>
      <c r="AJ989" s="61" t="str">
        <f t="shared" si="145"/>
        <v>Término Ok</v>
      </c>
      <c r="AK989" s="57"/>
      <c r="AL989" s="57"/>
      <c r="AM989" s="56"/>
      <c r="AN989" s="61"/>
    </row>
    <row r="990" spans="1:40">
      <c r="A990" s="123">
        <v>2024</v>
      </c>
      <c r="B990" s="123" t="str">
        <f t="shared" si="140"/>
        <v>965-2024</v>
      </c>
      <c r="C990" s="56">
        <v>115237</v>
      </c>
      <c r="D990" s="56" t="s">
        <v>57</v>
      </c>
      <c r="E990" s="57" t="s">
        <v>8930</v>
      </c>
      <c r="F990" s="57" t="s">
        <v>8931</v>
      </c>
      <c r="G990" s="63" t="s">
        <v>5602</v>
      </c>
      <c r="H990" s="57" t="s">
        <v>1168</v>
      </c>
      <c r="I990" s="57" t="s">
        <v>1169</v>
      </c>
      <c r="J990" s="61"/>
      <c r="K990" s="61"/>
      <c r="L990" s="67" t="s">
        <v>8932</v>
      </c>
      <c r="M990" s="56">
        <v>1979</v>
      </c>
      <c r="N990" s="157">
        <v>21836000</v>
      </c>
      <c r="O990" s="64">
        <v>0</v>
      </c>
      <c r="P990" s="64">
        <v>0</v>
      </c>
      <c r="Q990" s="157">
        <f t="shared" si="141"/>
        <v>21836000</v>
      </c>
      <c r="R990" s="64">
        <v>5459000</v>
      </c>
      <c r="S990" s="64"/>
      <c r="T990" s="64"/>
      <c r="U990" s="56">
        <v>1</v>
      </c>
      <c r="V990" s="64" t="s">
        <v>1171</v>
      </c>
      <c r="W990" s="57" t="str">
        <f ca="1">IF(AB990="","En elaboración",IF(AC990="Sin iniciar","Suscrito",IF(AK990="Suspendido",AK990,IF(ISNUMBER(AN990),"Liquidado",IF(ISNUMBER(J990),"Cedido",IF(AN990="No aplica","Terminado (no se liquida)",IF(AJ990="Terminación anticipada",AJ990,IF(AND(AJ990="Terminación anticipada",I990&lt;&gt;"Otro",AN990=""),"Terminado en proceso de liquidación",IF(AND(TODAY()&gt;AH990,I990="Otro",AN990=""),"Terminado en proceso de liquidación",IF(AND(TODAY()&gt;AH990,I990="Orden de compra"),"Terminado (Orden de compra)",IF(TODAY()&gt;AH990,"Terminado (no se liquida)",IF(TODAY()&lt;=AH990,"En ejecución","En elaboración"))))))))))))</f>
        <v>Terminado (no se liquida)</v>
      </c>
      <c r="X990" s="57" t="s">
        <v>8933</v>
      </c>
      <c r="Y990" s="57" t="s">
        <v>3699</v>
      </c>
      <c r="Z990" s="77" t="s">
        <v>8934</v>
      </c>
      <c r="AA990" s="57" t="s">
        <v>5666</v>
      </c>
      <c r="AB990" s="61">
        <v>45618</v>
      </c>
      <c r="AC990" s="61">
        <v>45623</v>
      </c>
      <c r="AD990" s="61">
        <v>45657</v>
      </c>
      <c r="AE990" s="61" t="str">
        <f t="shared" si="142"/>
        <v>1 meses 5 días.</v>
      </c>
      <c r="AF990" s="61">
        <v>45657</v>
      </c>
      <c r="AG990" s="61" t="str">
        <f t="shared" si="143"/>
        <v/>
      </c>
      <c r="AH990" s="61">
        <v>45731</v>
      </c>
      <c r="AI990" s="61" t="str">
        <f t="shared" si="144"/>
        <v>3 meses 17 días.</v>
      </c>
      <c r="AJ990" s="61" t="str">
        <f t="shared" si="145"/>
        <v>Término Ok</v>
      </c>
      <c r="AK990" s="57"/>
      <c r="AL990" s="57"/>
      <c r="AM990" s="56"/>
      <c r="AN990" s="61"/>
    </row>
    <row r="991" spans="1:40">
      <c r="A991" s="123">
        <v>2024</v>
      </c>
      <c r="B991" s="123" t="str">
        <f t="shared" si="140"/>
        <v>966-2024</v>
      </c>
      <c r="C991" s="56">
        <v>120913</v>
      </c>
      <c r="D991" s="56" t="s">
        <v>57</v>
      </c>
      <c r="E991" s="57" t="s">
        <v>8935</v>
      </c>
      <c r="F991" s="57" t="s">
        <v>8936</v>
      </c>
      <c r="G991" s="63" t="s">
        <v>5602</v>
      </c>
      <c r="H991" s="57" t="s">
        <v>1168</v>
      </c>
      <c r="I991" s="57" t="s">
        <v>8483</v>
      </c>
      <c r="J991" s="61"/>
      <c r="K991" s="61"/>
      <c r="L991" s="67" t="s">
        <v>8937</v>
      </c>
      <c r="M991" s="56">
        <v>1978</v>
      </c>
      <c r="N991" s="157">
        <v>6762000</v>
      </c>
      <c r="O991" s="64">
        <v>0</v>
      </c>
      <c r="P991" s="64">
        <v>0</v>
      </c>
      <c r="Q991" s="157">
        <f t="shared" si="141"/>
        <v>6762000</v>
      </c>
      <c r="R991" s="64">
        <v>3381000</v>
      </c>
      <c r="S991" s="64"/>
      <c r="T991" s="64"/>
      <c r="U991" s="56">
        <v>1</v>
      </c>
      <c r="V991" s="60" t="s">
        <v>1171</v>
      </c>
      <c r="W991" s="57" t="str">
        <f ca="1">IF(AB991="","En elaboración",IF(AC991="Sin iniciar","Suscrito",IF(AK991="Suspendido",AK991,IF(ISNUMBER(AN991),"Liquidado",IF(ISNUMBER(J991),"Cedido",IF(AN991="No aplica","Terminado (no se liquida)",IF(AJ991="Terminación anticipada",AJ991,IF(AND(AJ991="Terminación anticipada",I991&lt;&gt;"Otro",AN991=""),"Terminado en proceso de liquidación",IF(AND(TODAY()&gt;AH991,I991="Otro",AN991=""),"Terminado en proceso de liquidación",IF(AND(TODAY()&gt;AH991,I991="Orden de compra"),"Terminado (Orden de compra)",IF(TODAY()&gt;AH991,"Terminado (no se liquida)",IF(TODAY()&lt;=AH991,"En ejecución","En elaboración"))))))))))))</f>
        <v>Terminado (no se liquida)</v>
      </c>
      <c r="X991" s="57"/>
      <c r="Y991" s="57" t="s">
        <v>8023</v>
      </c>
      <c r="Z991" s="57" t="s">
        <v>8938</v>
      </c>
      <c r="AA991" s="57"/>
      <c r="AB991" s="61">
        <v>45632</v>
      </c>
      <c r="AC991" s="61">
        <v>45642</v>
      </c>
      <c r="AD991" s="61">
        <v>45696</v>
      </c>
      <c r="AE991" s="61" t="str">
        <f t="shared" si="142"/>
        <v>1 meses 24 días.</v>
      </c>
      <c r="AF991" s="61">
        <v>45696</v>
      </c>
      <c r="AG991" s="61" t="str">
        <f t="shared" si="143"/>
        <v/>
      </c>
      <c r="AH991" s="61">
        <v>45696</v>
      </c>
      <c r="AI991" s="61" t="str">
        <f t="shared" si="144"/>
        <v>1 meses 24 días.</v>
      </c>
      <c r="AJ991" s="61" t="str">
        <f t="shared" si="145"/>
        <v>Término Ok</v>
      </c>
      <c r="AK991" s="57"/>
      <c r="AL991" s="57"/>
      <c r="AM991" s="56"/>
      <c r="AN991" s="61"/>
    </row>
    <row r="992" spans="1:40">
      <c r="A992" s="123">
        <v>2024</v>
      </c>
      <c r="B992" s="123" t="str">
        <f t="shared" si="140"/>
        <v>967-2024</v>
      </c>
      <c r="C992" s="56">
        <v>120353</v>
      </c>
      <c r="D992" s="56" t="s">
        <v>57</v>
      </c>
      <c r="E992" s="57" t="s">
        <v>8939</v>
      </c>
      <c r="F992" s="57" t="s">
        <v>8940</v>
      </c>
      <c r="G992" s="63" t="s">
        <v>5641</v>
      </c>
      <c r="H992" s="57" t="s">
        <v>7301</v>
      </c>
      <c r="I992" s="57" t="s">
        <v>62</v>
      </c>
      <c r="J992" s="61"/>
      <c r="K992" s="61"/>
      <c r="L992" s="67" t="s">
        <v>8941</v>
      </c>
      <c r="M992" s="56">
        <v>1979</v>
      </c>
      <c r="N992" s="157">
        <v>160000000</v>
      </c>
      <c r="O992" s="64">
        <v>0</v>
      </c>
      <c r="P992" s="64">
        <v>0</v>
      </c>
      <c r="Q992" s="157">
        <f t="shared" si="141"/>
        <v>160000000</v>
      </c>
      <c r="R992" s="64" t="s">
        <v>66</v>
      </c>
      <c r="S992" s="64"/>
      <c r="T992" s="64"/>
      <c r="U992" s="56" t="s">
        <v>77</v>
      </c>
      <c r="V992" s="60" t="s">
        <v>85</v>
      </c>
      <c r="W992" s="57" t="str">
        <f ca="1">IF(AB992="","En elaboración",IF(AC992="Sin iniciar","Suscrito",IF(AK992="Suspendido",AK992,IF(ISNUMBER(AN992),"Liquidado",IF(ISNUMBER(J992),"Cedido",IF(AN992="No aplica","Terminado (no se liquida)",IF(AJ992="Terminación anticipada",AJ992,IF(AND(AJ992="Terminación anticipada",I992&lt;&gt;"Otro",AN992=""),"Terminado en proceso de liquidación",IF(AND(TODAY()&gt;AH992,I992="Otro",AN992=""),"Terminado en proceso de liquidación",IF(AND(TODAY()&gt;AH992,I992="Orden de compra"),"Terminado (Orden de compra)",IF(TODAY()&gt;AH992,"Terminado (no se liquida)",IF(TODAY()&lt;=AH992,"En ejecución","En elaboración"))))))))))))</f>
        <v>Terminado en proceso de liquidación</v>
      </c>
      <c r="X992" s="57"/>
      <c r="Y992" s="57" t="s">
        <v>8942</v>
      </c>
      <c r="Z992" s="57" t="s">
        <v>8943</v>
      </c>
      <c r="AA992" s="57" t="s">
        <v>5666</v>
      </c>
      <c r="AB992" s="61">
        <v>45624</v>
      </c>
      <c r="AC992" s="61">
        <v>45642</v>
      </c>
      <c r="AD992" s="61">
        <v>45823</v>
      </c>
      <c r="AE992" s="61" t="str">
        <f t="shared" si="142"/>
        <v xml:space="preserve">6 meses </v>
      </c>
      <c r="AF992" s="61">
        <v>45823</v>
      </c>
      <c r="AG992" s="61" t="str">
        <f t="shared" si="143"/>
        <v/>
      </c>
      <c r="AH992" s="61">
        <v>45823</v>
      </c>
      <c r="AI992" s="61" t="str">
        <f t="shared" si="144"/>
        <v xml:space="preserve">6 meses </v>
      </c>
      <c r="AJ992" s="61" t="str">
        <f t="shared" si="145"/>
        <v>Término Ok</v>
      </c>
      <c r="AK992" s="57"/>
      <c r="AL992" s="57"/>
      <c r="AM992" s="56"/>
      <c r="AN992" s="61"/>
    </row>
    <row r="993" spans="1:40">
      <c r="A993" s="123">
        <v>2024</v>
      </c>
      <c r="B993" s="123" t="str">
        <f t="shared" si="140"/>
        <v>968-2024</v>
      </c>
      <c r="C993" s="56">
        <v>120611</v>
      </c>
      <c r="D993" s="56" t="s">
        <v>57</v>
      </c>
      <c r="E993" s="57" t="s">
        <v>8944</v>
      </c>
      <c r="F993" s="57" t="s">
        <v>8945</v>
      </c>
      <c r="G993" s="63" t="s">
        <v>5602</v>
      </c>
      <c r="H993" s="57" t="s">
        <v>1168</v>
      </c>
      <c r="I993" s="57" t="s">
        <v>8483</v>
      </c>
      <c r="J993" s="61"/>
      <c r="K993" s="61"/>
      <c r="L993" s="67" t="s">
        <v>8946</v>
      </c>
      <c r="M993" s="56">
        <v>1979</v>
      </c>
      <c r="N993" s="157">
        <v>5766000</v>
      </c>
      <c r="O993" s="64">
        <v>0</v>
      </c>
      <c r="P993" s="64">
        <v>0</v>
      </c>
      <c r="Q993" s="157">
        <f t="shared" si="141"/>
        <v>5766000</v>
      </c>
      <c r="R993" s="64">
        <v>2883000</v>
      </c>
      <c r="S993" s="64"/>
      <c r="T993" s="64"/>
      <c r="U993" s="56">
        <v>1</v>
      </c>
      <c r="V993" s="64" t="s">
        <v>1171</v>
      </c>
      <c r="W993" s="57" t="str">
        <f ca="1">IF(AB993="","En elaboración",IF(AC993="Sin iniciar","Suscrito",IF(AK993="Suspendido",AK993,IF(ISNUMBER(AN993),"Liquidado",IF(ISNUMBER(J993),"Cedido",IF(AN993="No aplica","Terminado (no se liquida)",IF(AJ993="Terminación anticipada",AJ993,IF(AND(AJ993="Terminación anticipada",I993&lt;&gt;"Otro",AN993=""),"Terminado en proceso de liquidación",IF(AND(TODAY()&gt;AH993,I993="Otro",AN993=""),"Terminado en proceso de liquidación",IF(AND(TODAY()&gt;AH993,I993="Orden de compra"),"Terminado (Orden de compra)",IF(TODAY()&gt;AH993,"Terminado (no se liquida)",IF(TODAY()&lt;=AH993,"En ejecución","En elaboración"))))))))))))</f>
        <v>Terminado (no se liquida)</v>
      </c>
      <c r="X993" s="57" t="s">
        <v>8947</v>
      </c>
      <c r="Y993" s="57" t="s">
        <v>3486</v>
      </c>
      <c r="Z993" s="77" t="s">
        <v>8948</v>
      </c>
      <c r="AA993" s="57" t="s">
        <v>8949</v>
      </c>
      <c r="AB993" s="61">
        <v>45624</v>
      </c>
      <c r="AC993" s="61">
        <v>45631</v>
      </c>
      <c r="AD993" s="61">
        <v>45657</v>
      </c>
      <c r="AE993" s="61" t="str">
        <f t="shared" si="142"/>
        <v>27 días.</v>
      </c>
      <c r="AF993" s="61">
        <v>45657</v>
      </c>
      <c r="AG993" s="61" t="str">
        <f t="shared" si="143"/>
        <v/>
      </c>
      <c r="AH993" s="61">
        <v>45692</v>
      </c>
      <c r="AI993" s="61" t="str">
        <f t="shared" si="144"/>
        <v xml:space="preserve">2 meses </v>
      </c>
      <c r="AJ993" s="61" t="str">
        <f t="shared" si="145"/>
        <v>Término Ok</v>
      </c>
      <c r="AK993" s="57"/>
      <c r="AL993" s="57"/>
      <c r="AM993" s="56"/>
      <c r="AN993" s="61"/>
    </row>
    <row r="994" spans="1:40">
      <c r="A994" s="123">
        <v>2024</v>
      </c>
      <c r="B994" s="123" t="str">
        <f t="shared" si="140"/>
        <v>969-2024</v>
      </c>
      <c r="C994" s="56">
        <v>120182</v>
      </c>
      <c r="D994" s="56" t="s">
        <v>57</v>
      </c>
      <c r="E994" t="s">
        <v>8950</v>
      </c>
      <c r="F994" s="57" t="s">
        <v>8951</v>
      </c>
      <c r="G994" s="63" t="s">
        <v>5602</v>
      </c>
      <c r="H994" s="57" t="s">
        <v>1168</v>
      </c>
      <c r="I994" s="57" t="s">
        <v>1169</v>
      </c>
      <c r="J994" s="61"/>
      <c r="K994" s="61"/>
      <c r="L994" s="67" t="s">
        <v>8952</v>
      </c>
      <c r="M994" s="56">
        <v>1978</v>
      </c>
      <c r="N994" s="157">
        <v>18620000</v>
      </c>
      <c r="O994" s="64">
        <v>5213600</v>
      </c>
      <c r="P994" s="64">
        <v>0</v>
      </c>
      <c r="Q994" s="157">
        <f t="shared" si="141"/>
        <v>23833600</v>
      </c>
      <c r="R994" s="64">
        <v>7448000</v>
      </c>
      <c r="S994" s="64"/>
      <c r="T994" s="64"/>
      <c r="U994" s="56">
        <v>1</v>
      </c>
      <c r="V994" s="64" t="s">
        <v>1171</v>
      </c>
      <c r="W994" s="57" t="str">
        <f ca="1">IF(AB994="","En elaboración",IF(AC994="Sin iniciar","Suscrito",IF(AK994="Suspendido",AK994,IF(ISNUMBER(AN994),"Liquidado",IF(ISNUMBER(J994),"Cedido",IF(AN994="No aplica","Terminado (no se liquida)",IF(AJ994="Terminación anticipada",AJ994,IF(AND(AJ994="Terminación anticipada",I994&lt;&gt;"Otro",AN994=""),"Terminado en proceso de liquidación",IF(AND(TODAY()&gt;AH994,I994="Otro",AN994=""),"Terminado en proceso de liquidación",IF(AND(TODAY()&gt;AH994,I994="Orden de compra"),"Terminado (Orden de compra)",IF(TODAY()&gt;AH994,"Terminado (no se liquida)",IF(TODAY()&lt;=AH994,"En ejecución","En elaboración"))))))))))))</f>
        <v>Terminado (no se liquida)</v>
      </c>
      <c r="X994" s="57" t="s">
        <v>8953</v>
      </c>
      <c r="Y994" s="57" t="s">
        <v>8954</v>
      </c>
      <c r="Z994" s="77" t="s">
        <v>8955</v>
      </c>
      <c r="AA994" s="57" t="s">
        <v>5879</v>
      </c>
      <c r="AB994" s="61">
        <v>45632</v>
      </c>
      <c r="AC994" s="61">
        <v>45636</v>
      </c>
      <c r="AD994" s="61">
        <v>45712</v>
      </c>
      <c r="AE994" s="61" t="str">
        <f t="shared" si="142"/>
        <v>2 meses 15 días.</v>
      </c>
      <c r="AF994" s="61">
        <v>45731</v>
      </c>
      <c r="AG994" s="61" t="str">
        <f t="shared" si="143"/>
        <v>19 días.</v>
      </c>
      <c r="AH994" s="61">
        <v>45731</v>
      </c>
      <c r="AI994" s="61" t="str">
        <f t="shared" si="144"/>
        <v>3 meses 6 días.</v>
      </c>
      <c r="AJ994" s="61" t="str">
        <f t="shared" si="145"/>
        <v>Término Ok</v>
      </c>
      <c r="AK994" s="57"/>
      <c r="AL994" s="57"/>
      <c r="AM994" s="56"/>
      <c r="AN994" s="61"/>
    </row>
    <row r="995" spans="1:40">
      <c r="A995" s="123">
        <v>2024</v>
      </c>
      <c r="B995" s="123" t="str">
        <f t="shared" ref="B995:B1016" si="146">LEFT(E995,8)</f>
        <v>970-2024</v>
      </c>
      <c r="C995" s="56">
        <v>120757</v>
      </c>
      <c r="D995" s="56" t="s">
        <v>57</v>
      </c>
      <c r="E995" s="57" t="s">
        <v>8956</v>
      </c>
      <c r="F995" s="57" t="s">
        <v>8957</v>
      </c>
      <c r="G995" s="63" t="s">
        <v>5602</v>
      </c>
      <c r="H995" s="57" t="s">
        <v>1168</v>
      </c>
      <c r="I995" s="57" t="s">
        <v>1169</v>
      </c>
      <c r="J995" s="61"/>
      <c r="K995" s="61"/>
      <c r="L995" s="67" t="s">
        <v>7259</v>
      </c>
      <c r="M995" s="56">
        <v>1978</v>
      </c>
      <c r="N995" s="157">
        <v>20000000</v>
      </c>
      <c r="O995" s="64">
        <v>10000000</v>
      </c>
      <c r="P995" s="64">
        <v>0</v>
      </c>
      <c r="Q995" s="157">
        <f t="shared" ref="Q995:Q1026" si="147">SUM(N995:P995)</f>
        <v>30000000</v>
      </c>
      <c r="R995" s="64">
        <v>10000000</v>
      </c>
      <c r="S995" s="64"/>
      <c r="T995" s="64"/>
      <c r="U995" s="56">
        <v>1</v>
      </c>
      <c r="V995" s="64" t="s">
        <v>1171</v>
      </c>
      <c r="W995" s="57" t="str">
        <f ca="1">IF(AB995="","En elaboración",IF(AC995="Sin iniciar","Suscrito",IF(AK995="Suspendido",AK995,IF(ISNUMBER(AN995),"Liquidado",IF(ISNUMBER(J995),"Cedido",IF(AN995="No aplica","Terminado (no se liquida)",IF(AJ995="Terminación anticipada",AJ995,IF(AND(AJ995="Terminación anticipada",I995&lt;&gt;"Otro",AN995=""),"Terminado en proceso de liquidación",IF(AND(TODAY()&gt;AH995,I995="Otro",AN995=""),"Terminado en proceso de liquidación",IF(AND(TODAY()&gt;AH995,I995="Orden de compra"),"Terminado (Orden de compra)",IF(TODAY()&gt;AH995,"Terminado (no se liquida)",IF(TODAY()&lt;=AH995,"En ejecución","En elaboración"))))))))))))</f>
        <v>Terminado (no se liquida)</v>
      </c>
      <c r="X995" s="57" t="s">
        <v>8958</v>
      </c>
      <c r="Y995" s="57" t="s">
        <v>8959</v>
      </c>
      <c r="Z995" s="77" t="s">
        <v>8960</v>
      </c>
      <c r="AA995" s="57" t="s">
        <v>5684</v>
      </c>
      <c r="AB995" s="61">
        <v>45635</v>
      </c>
      <c r="AC995" s="61">
        <v>45637</v>
      </c>
      <c r="AD995" s="61">
        <v>45657</v>
      </c>
      <c r="AE995" s="61" t="str">
        <f t="shared" si="142"/>
        <v>21 días.</v>
      </c>
      <c r="AF995" s="61">
        <v>45726</v>
      </c>
      <c r="AG995" s="61" t="str">
        <f t="shared" si="143"/>
        <v>2 meses 7 días.</v>
      </c>
      <c r="AH995" s="61">
        <v>45726</v>
      </c>
      <c r="AI995" s="61" t="str">
        <f t="shared" si="144"/>
        <v xml:space="preserve">3 meses </v>
      </c>
      <c r="AJ995" s="61" t="str">
        <f t="shared" ref="AJ995:AJ1026" si="148">IF(AC995="Sin iniciar",AC995,IF(AH995&lt;AF995,"Terminación Anticipada","Término Ok"))</f>
        <v>Término Ok</v>
      </c>
      <c r="AK995" s="57"/>
      <c r="AL995" s="57"/>
      <c r="AM995" s="56"/>
      <c r="AN995" s="61"/>
    </row>
    <row r="996" spans="1:40">
      <c r="A996" s="123">
        <v>2024</v>
      </c>
      <c r="B996" s="123" t="str">
        <f t="shared" si="146"/>
        <v>971-2024</v>
      </c>
      <c r="C996" s="56">
        <v>121260</v>
      </c>
      <c r="D996" s="56" t="s">
        <v>57</v>
      </c>
      <c r="E996" s="57" t="s">
        <v>8961</v>
      </c>
      <c r="F996" s="57" t="s">
        <v>8962</v>
      </c>
      <c r="G996" s="63" t="s">
        <v>5602</v>
      </c>
      <c r="H996" s="57" t="s">
        <v>1168</v>
      </c>
      <c r="I996" s="57" t="s">
        <v>1169</v>
      </c>
      <c r="J996" s="61"/>
      <c r="K996" s="61"/>
      <c r="L996" s="67" t="s">
        <v>8963</v>
      </c>
      <c r="M996" s="56">
        <v>1967</v>
      </c>
      <c r="N996" s="157">
        <v>11172000</v>
      </c>
      <c r="O996" s="64">
        <v>3227466</v>
      </c>
      <c r="P996" s="64">
        <v>0</v>
      </c>
      <c r="Q996" s="157">
        <f t="shared" si="147"/>
        <v>14399466</v>
      </c>
      <c r="R996" s="64">
        <v>7448000</v>
      </c>
      <c r="S996" s="64"/>
      <c r="T996" s="64"/>
      <c r="U996" s="56">
        <v>2</v>
      </c>
      <c r="V996" s="64" t="s">
        <v>1171</v>
      </c>
      <c r="W996" s="57" t="str">
        <f ca="1">IF(AB996="","En elaboración",IF(AC996="Sin iniciar","Suscrito",IF(AK996="Suspendido",AK996,IF(ISNUMBER(AN996),"Liquidado",IF(ISNUMBER(J996),"Cedido",IF(AN996="No aplica","Terminado (no se liquida)",IF(AJ996="Terminación anticipada",AJ996,IF(AND(AJ996="Terminación anticipada",I996&lt;&gt;"Otro",AN996=""),"Terminado en proceso de liquidación",IF(AND(TODAY()&gt;AH996,I996="Otro",AN996=""),"Terminado en proceso de liquidación",IF(AND(TODAY()&gt;AH996,I996="Orden de compra"),"Terminado (Orden de compra)",IF(TODAY()&gt;AH996,"Terminado (no se liquida)",IF(TODAY()&lt;=AH996,"En ejecución","En elaboración"))))))))))))</f>
        <v>Terminado (no se liquida)</v>
      </c>
      <c r="X996" s="57" t="s">
        <v>8964</v>
      </c>
      <c r="Y996" s="57" t="s">
        <v>8965</v>
      </c>
      <c r="Z996" s="77" t="s">
        <v>8966</v>
      </c>
      <c r="AA996" s="57" t="s">
        <v>5753</v>
      </c>
      <c r="AB996" s="61">
        <v>45628</v>
      </c>
      <c r="AC996" s="61">
        <v>45631</v>
      </c>
      <c r="AD996" s="61">
        <v>45657</v>
      </c>
      <c r="AE996" s="61" t="str">
        <f t="shared" si="142"/>
        <v>27 días.</v>
      </c>
      <c r="AF996" s="61">
        <v>45690</v>
      </c>
      <c r="AG996" s="61" t="str">
        <f t="shared" si="143"/>
        <v>1 meses 2 días.</v>
      </c>
      <c r="AH996" s="61">
        <v>45690</v>
      </c>
      <c r="AI996" s="61" t="str">
        <f t="shared" si="144"/>
        <v>1 meses 29 días.</v>
      </c>
      <c r="AJ996" s="61" t="str">
        <f t="shared" si="148"/>
        <v>Término Ok</v>
      </c>
      <c r="AK996" s="57"/>
      <c r="AL996" s="57"/>
      <c r="AM996" s="56"/>
      <c r="AN996" s="61"/>
    </row>
    <row r="997" spans="1:40">
      <c r="A997" s="123">
        <v>2024</v>
      </c>
      <c r="B997" s="123" t="str">
        <f t="shared" si="146"/>
        <v>973-2024</v>
      </c>
      <c r="C997" s="56">
        <v>120404</v>
      </c>
      <c r="D997" s="56" t="s">
        <v>57</v>
      </c>
      <c r="E997" s="57" t="s">
        <v>8967</v>
      </c>
      <c r="F997" s="57" t="s">
        <v>8968</v>
      </c>
      <c r="G997" s="63" t="s">
        <v>5602</v>
      </c>
      <c r="H997" s="57" t="s">
        <v>1168</v>
      </c>
      <c r="I997" s="57" t="s">
        <v>8969</v>
      </c>
      <c r="J997" s="61"/>
      <c r="K997" s="61"/>
      <c r="L997" s="67" t="s">
        <v>8970</v>
      </c>
      <c r="M997" s="56">
        <v>1978</v>
      </c>
      <c r="N997" s="157">
        <v>14000000</v>
      </c>
      <c r="O997" s="64">
        <v>0</v>
      </c>
      <c r="P997" s="64">
        <v>0</v>
      </c>
      <c r="Q997" s="157">
        <f t="shared" si="147"/>
        <v>14000000</v>
      </c>
      <c r="R997" s="64">
        <v>7000000</v>
      </c>
      <c r="S997" s="64"/>
      <c r="T997" s="64"/>
      <c r="U997" s="56">
        <v>1</v>
      </c>
      <c r="V997" s="64" t="s">
        <v>1171</v>
      </c>
      <c r="W997" s="57" t="str">
        <f ca="1">IF(AB997="","En elaboración",IF(AC997="Sin iniciar","Suscrito",IF(AK997="Suspendido",AK997,IF(ISNUMBER(AN997),"Liquidado",IF(ISNUMBER(J997),"Cedido",IF(AN997="No aplica","Terminado (no se liquida)",IF(AJ997="Terminación anticipada",AJ997,IF(AND(AJ997="Terminación anticipada",I997&lt;&gt;"Otro",AN997=""),"Terminado en proceso de liquidación",IF(AND(TODAY()&gt;AH997,I997="Otro",AN997=""),"Terminado en proceso de liquidación",IF(AND(TODAY()&gt;AH997,I997="Orden de compra"),"Terminado (Orden de compra)",IF(TODAY()&gt;AH997,"Terminado (no se liquida)",IF(TODAY()&lt;=AH997,"En ejecución","En elaboración"))))))))))))</f>
        <v>Terminado (no se liquida)</v>
      </c>
      <c r="X997" s="57" t="s">
        <v>8971</v>
      </c>
      <c r="Y997" s="57" t="s">
        <v>8972</v>
      </c>
      <c r="Z997" s="57" t="s">
        <v>8973</v>
      </c>
      <c r="AA997" s="57" t="s">
        <v>5704</v>
      </c>
      <c r="AB997" s="61">
        <v>45629</v>
      </c>
      <c r="AC997" s="61">
        <v>45638</v>
      </c>
      <c r="AD997" s="61">
        <v>45657</v>
      </c>
      <c r="AE997" s="61" t="str">
        <f t="shared" si="142"/>
        <v>20 días.</v>
      </c>
      <c r="AF997" s="61">
        <v>45657</v>
      </c>
      <c r="AG997" s="61" t="str">
        <f t="shared" si="143"/>
        <v/>
      </c>
      <c r="AH997" s="61">
        <v>45697</v>
      </c>
      <c r="AI997" s="61" t="str">
        <f t="shared" si="144"/>
        <v>1 meses 29 días.</v>
      </c>
      <c r="AJ997" s="61" t="str">
        <f t="shared" si="148"/>
        <v>Término Ok</v>
      </c>
      <c r="AK997" s="57"/>
      <c r="AL997" s="57"/>
      <c r="AM997" s="56"/>
      <c r="AN997" s="61"/>
    </row>
    <row r="998" spans="1:40">
      <c r="A998" s="123">
        <v>2024</v>
      </c>
      <c r="B998" s="123" t="str">
        <f t="shared" si="146"/>
        <v>974-2024</v>
      </c>
      <c r="C998" s="56">
        <v>120611</v>
      </c>
      <c r="D998" s="56" t="s">
        <v>57</v>
      </c>
      <c r="E998" s="57" t="s">
        <v>8974</v>
      </c>
      <c r="F998" s="57" t="s">
        <v>8975</v>
      </c>
      <c r="G998" s="63" t="s">
        <v>5602</v>
      </c>
      <c r="H998" s="57" t="s">
        <v>1168</v>
      </c>
      <c r="I998" s="57" t="s">
        <v>8483</v>
      </c>
      <c r="J998" s="61"/>
      <c r="K998" s="61"/>
      <c r="L998" s="67" t="s">
        <v>8976</v>
      </c>
      <c r="M998" s="56">
        <v>1979</v>
      </c>
      <c r="N998" s="157">
        <v>5766000</v>
      </c>
      <c r="O998" s="64">
        <v>0</v>
      </c>
      <c r="P998" s="64">
        <v>0</v>
      </c>
      <c r="Q998" s="157">
        <f t="shared" si="147"/>
        <v>5766000</v>
      </c>
      <c r="R998" s="64">
        <v>2883000</v>
      </c>
      <c r="S998" s="64"/>
      <c r="T998" s="64"/>
      <c r="U998" s="56">
        <v>1</v>
      </c>
      <c r="V998" s="64" t="s">
        <v>1171</v>
      </c>
      <c r="W998" s="57" t="str">
        <f ca="1">IF(AB998="","En elaboración",IF(AC998="Sin iniciar","Suscrito",IF(AK998="Suspendido",AK998,IF(ISNUMBER(AN998),"Liquidado",IF(ISNUMBER(J998),"Cedido",IF(AN998="No aplica","Terminado (no se liquida)",IF(AJ998="Terminación anticipada",AJ998,IF(AND(AJ998="Terminación anticipada",I998&lt;&gt;"Otro",AN998=""),"Terminado en proceso de liquidación",IF(AND(TODAY()&gt;AH998,I998="Otro",AN998=""),"Terminado en proceso de liquidación",IF(AND(TODAY()&gt;AH998,I998="Orden de compra"),"Terminado (Orden de compra)",IF(TODAY()&gt;AH998,"Terminado (no se liquida)",IF(TODAY()&lt;=AH998,"En ejecución","En elaboración"))))))))))))</f>
        <v>Terminado (no se liquida)</v>
      </c>
      <c r="X998" s="57" t="s">
        <v>8977</v>
      </c>
      <c r="Y998" s="57" t="s">
        <v>8978</v>
      </c>
      <c r="Z998" s="77" t="s">
        <v>8979</v>
      </c>
      <c r="AA998" s="57" t="s">
        <v>5666</v>
      </c>
      <c r="AB998" s="61">
        <v>45629</v>
      </c>
      <c r="AC998" s="61">
        <v>45632</v>
      </c>
      <c r="AD998" s="61">
        <v>45693</v>
      </c>
      <c r="AE998" s="61" t="str">
        <f t="shared" si="142"/>
        <v xml:space="preserve">2 meses </v>
      </c>
      <c r="AF998" s="61">
        <v>45693</v>
      </c>
      <c r="AG998" s="61" t="str">
        <f t="shared" si="143"/>
        <v/>
      </c>
      <c r="AH998" s="61">
        <v>45693</v>
      </c>
      <c r="AI998" s="61" t="str">
        <f t="shared" si="144"/>
        <v xml:space="preserve">2 meses </v>
      </c>
      <c r="AJ998" s="61" t="str">
        <f t="shared" si="148"/>
        <v>Término Ok</v>
      </c>
      <c r="AK998" s="57"/>
      <c r="AL998" s="57"/>
      <c r="AM998" s="56"/>
      <c r="AN998" s="61"/>
    </row>
    <row r="999" spans="1:40">
      <c r="A999" s="123">
        <v>2024</v>
      </c>
      <c r="B999" s="123" t="str">
        <f t="shared" si="146"/>
        <v>975-2024</v>
      </c>
      <c r="C999" s="56">
        <v>120611</v>
      </c>
      <c r="D999" s="56" t="s">
        <v>57</v>
      </c>
      <c r="E999" s="57" t="s">
        <v>8980</v>
      </c>
      <c r="F999" s="57" t="s">
        <v>8981</v>
      </c>
      <c r="G999" s="63" t="s">
        <v>5602</v>
      </c>
      <c r="H999" s="57" t="s">
        <v>1168</v>
      </c>
      <c r="I999" s="57" t="s">
        <v>8483</v>
      </c>
      <c r="J999" s="61"/>
      <c r="K999" s="61"/>
      <c r="L999" s="67" t="s">
        <v>8982</v>
      </c>
      <c r="M999" s="56">
        <v>1979</v>
      </c>
      <c r="N999" s="157">
        <v>5766000</v>
      </c>
      <c r="O999" s="64">
        <v>0</v>
      </c>
      <c r="P999" s="64">
        <v>0</v>
      </c>
      <c r="Q999" s="157">
        <f t="shared" si="147"/>
        <v>5766000</v>
      </c>
      <c r="R999" s="64">
        <v>2883000</v>
      </c>
      <c r="S999" s="64"/>
      <c r="T999" s="64"/>
      <c r="U999" s="56">
        <v>1</v>
      </c>
      <c r="V999" s="64" t="s">
        <v>1171</v>
      </c>
      <c r="W999" s="57" t="str">
        <f ca="1">IF(AB999="","En elaboración",IF(AC999="Sin iniciar","Suscrito",IF(AK999="Suspendido",AK999,IF(ISNUMBER(AN999),"Liquidado",IF(ISNUMBER(J999),"Cedido",IF(AN999="No aplica","Terminado (no se liquida)",IF(AJ999="Terminación anticipada",AJ999,IF(AND(AJ999="Terminación anticipada",I999&lt;&gt;"Otro",AN999=""),"Terminado en proceso de liquidación",IF(AND(TODAY()&gt;AH999,I999="Otro",AN999=""),"Terminado en proceso de liquidación",IF(AND(TODAY()&gt;AH999,I999="Orden de compra"),"Terminado (Orden de compra)",IF(TODAY()&gt;AH999,"Terminado (no se liquida)",IF(TODAY()&lt;=AH999,"En ejecución","En elaboración"))))))))))))</f>
        <v>Terminado (no se liquida)</v>
      </c>
      <c r="X999" s="57"/>
      <c r="Y999" s="57" t="s">
        <v>3486</v>
      </c>
      <c r="Z999" s="77" t="s">
        <v>8983</v>
      </c>
      <c r="AA999" s="57" t="s">
        <v>5631</v>
      </c>
      <c r="AB999" s="61">
        <v>45629</v>
      </c>
      <c r="AC999" s="61">
        <v>45632</v>
      </c>
      <c r="AD999" s="61">
        <v>45657</v>
      </c>
      <c r="AE999" s="61" t="str">
        <f t="shared" si="142"/>
        <v>26 días.</v>
      </c>
      <c r="AF999" s="61">
        <v>45657</v>
      </c>
      <c r="AG999" s="61" t="str">
        <f t="shared" si="143"/>
        <v/>
      </c>
      <c r="AH999" s="61">
        <v>45657</v>
      </c>
      <c r="AI999" s="61" t="str">
        <f t="shared" si="144"/>
        <v>26 días.</v>
      </c>
      <c r="AJ999" s="61" t="str">
        <f t="shared" si="148"/>
        <v>Término Ok</v>
      </c>
      <c r="AK999" s="57"/>
      <c r="AL999" s="57"/>
      <c r="AM999" s="56"/>
      <c r="AN999" s="61"/>
    </row>
    <row r="1000" spans="1:40">
      <c r="A1000" s="123">
        <v>2024</v>
      </c>
      <c r="B1000" s="123" t="str">
        <f t="shared" si="146"/>
        <v>976-2024</v>
      </c>
      <c r="C1000" s="56">
        <v>121261</v>
      </c>
      <c r="D1000" s="56" t="s">
        <v>57</v>
      </c>
      <c r="E1000" s="57" t="s">
        <v>8984</v>
      </c>
      <c r="F1000" s="57" t="s">
        <v>8985</v>
      </c>
      <c r="G1000" s="63" t="s">
        <v>5602</v>
      </c>
      <c r="H1000" s="57" t="s">
        <v>1168</v>
      </c>
      <c r="I1000" s="57" t="s">
        <v>8483</v>
      </c>
      <c r="J1000" s="61"/>
      <c r="K1000" s="61"/>
      <c r="L1000" s="67" t="s">
        <v>6147</v>
      </c>
      <c r="M1000" s="56">
        <v>1967</v>
      </c>
      <c r="N1000" s="157">
        <v>8188500</v>
      </c>
      <c r="O1000" s="64">
        <v>4003267</v>
      </c>
      <c r="P1000" s="64">
        <v>0</v>
      </c>
      <c r="Q1000" s="157">
        <f t="shared" si="147"/>
        <v>12191767</v>
      </c>
      <c r="R1000" s="64">
        <v>5459000</v>
      </c>
      <c r="S1000" s="64"/>
      <c r="T1000" s="64"/>
      <c r="U1000" s="56">
        <v>2</v>
      </c>
      <c r="V1000" s="64" t="s">
        <v>1171</v>
      </c>
      <c r="W1000" s="57" t="str">
        <f ca="1">IF(AB1000="","En elaboración",IF(AC1000="Sin iniciar","Suscrito",IF(AK1000="Suspendido",AK1000,IF(ISNUMBER(AN1000),"Liquidado",IF(ISNUMBER(J1000),"Cedido",IF(AN1000="No aplica","Terminado (no se liquida)",IF(AJ1000="Terminación anticipada",AJ1000,IF(AND(AJ1000="Terminación anticipada",I1000&lt;&gt;"Otro",AN1000=""),"Terminado en proceso de liquidación",IF(AND(TODAY()&gt;AH1000,I1000="Otro",AN1000=""),"Terminado en proceso de liquidación",IF(AND(TODAY()&gt;AH1000,I1000="Orden de compra"),"Terminado (Orden de compra)",IF(TODAY()&gt;AH1000,"Terminado (no se liquida)",IF(TODAY()&lt;=AH1000,"En ejecución","En elaboración"))))))))))))</f>
        <v>Terminado (no se liquida)</v>
      </c>
      <c r="X1000" s="57" t="s">
        <v>8986</v>
      </c>
      <c r="Y1000" s="57" t="s">
        <v>8987</v>
      </c>
      <c r="Z1000" s="77" t="s">
        <v>8988</v>
      </c>
      <c r="AA1000" s="57" t="s">
        <v>5753</v>
      </c>
      <c r="AB1000" s="61">
        <v>45630</v>
      </c>
      <c r="AC1000" s="61">
        <v>45637</v>
      </c>
      <c r="AD1000" s="61">
        <v>45682</v>
      </c>
      <c r="AE1000" s="61" t="str">
        <f t="shared" si="142"/>
        <v>1 meses 15 días.</v>
      </c>
      <c r="AF1000" s="61">
        <v>45705</v>
      </c>
      <c r="AG1000" s="61" t="str">
        <f t="shared" si="143"/>
        <v>23 días.</v>
      </c>
      <c r="AH1000" s="61">
        <v>45705</v>
      </c>
      <c r="AI1000" s="61" t="str">
        <f t="shared" si="144"/>
        <v>2 meses 7 días.</v>
      </c>
      <c r="AJ1000" s="61" t="str">
        <f t="shared" si="148"/>
        <v>Término Ok</v>
      </c>
      <c r="AK1000" s="57"/>
      <c r="AL1000" s="57"/>
      <c r="AM1000" s="56"/>
      <c r="AN1000" s="61"/>
    </row>
    <row r="1001" spans="1:40">
      <c r="A1001" s="123">
        <v>2024</v>
      </c>
      <c r="B1001" s="123" t="str">
        <f t="shared" si="146"/>
        <v>977-2024</v>
      </c>
      <c r="C1001" s="56">
        <v>121261</v>
      </c>
      <c r="D1001" s="56" t="s">
        <v>57</v>
      </c>
      <c r="E1001" s="57" t="s">
        <v>8989</v>
      </c>
      <c r="F1001" s="57" t="s">
        <v>8990</v>
      </c>
      <c r="G1001" s="63" t="s">
        <v>5602</v>
      </c>
      <c r="H1001" s="57" t="s">
        <v>1168</v>
      </c>
      <c r="I1001" s="57" t="s">
        <v>8483</v>
      </c>
      <c r="J1001" s="61"/>
      <c r="K1001" s="61"/>
      <c r="L1001" s="67" t="s">
        <v>8991</v>
      </c>
      <c r="M1001" s="56">
        <v>1967</v>
      </c>
      <c r="N1001" s="157">
        <v>8188500</v>
      </c>
      <c r="O1001" s="64">
        <v>0</v>
      </c>
      <c r="P1001" s="64">
        <v>0</v>
      </c>
      <c r="Q1001" s="157">
        <f t="shared" si="147"/>
        <v>8188500</v>
      </c>
      <c r="R1001" s="64">
        <v>5459000</v>
      </c>
      <c r="S1001" s="64"/>
      <c r="T1001" s="64"/>
      <c r="U1001" s="56">
        <v>2</v>
      </c>
      <c r="V1001" s="64" t="s">
        <v>1171</v>
      </c>
      <c r="W1001" s="57" t="str">
        <f ca="1">IF(AB1001="","En elaboración",IF(AC1001="Sin iniciar","Suscrito",IF(AK1001="Suspendido",AK1001,IF(ISNUMBER(AN1001),"Liquidado",IF(ISNUMBER(J1001),"Cedido",IF(AN1001="No aplica","Terminado (no se liquida)",IF(AJ1001="Terminación anticipada",AJ1001,IF(AND(AJ1001="Terminación anticipada",I1001&lt;&gt;"Otro",AN1001=""),"Terminado en proceso de liquidación",IF(AND(TODAY()&gt;AH1001,I1001="Otro",AN1001=""),"Terminado en proceso de liquidación",IF(AND(TODAY()&gt;AH1001,I1001="Orden de compra"),"Terminado (Orden de compra)",IF(TODAY()&gt;AH1001,"Terminado (no se liquida)",IF(TODAY()&lt;=AH1001,"En ejecución","En elaboración"))))))))))))</f>
        <v>Terminado (no se liquida)</v>
      </c>
      <c r="X1001" s="57"/>
      <c r="Y1001" s="57" t="s">
        <v>8987</v>
      </c>
      <c r="Z1001" s="77" t="s">
        <v>8992</v>
      </c>
      <c r="AA1001" s="57" t="s">
        <v>5753</v>
      </c>
      <c r="AB1001" s="61">
        <v>45630</v>
      </c>
      <c r="AC1001" s="61">
        <v>45637</v>
      </c>
      <c r="AD1001" s="61">
        <v>45681</v>
      </c>
      <c r="AE1001" s="61" t="str">
        <f t="shared" si="142"/>
        <v>1 meses 14 días.</v>
      </c>
      <c r="AF1001" s="61">
        <v>45681</v>
      </c>
      <c r="AG1001" s="61" t="str">
        <f t="shared" si="143"/>
        <v/>
      </c>
      <c r="AH1001" s="61">
        <v>45681</v>
      </c>
      <c r="AI1001" s="61" t="str">
        <f t="shared" si="144"/>
        <v>1 meses 14 días.</v>
      </c>
      <c r="AJ1001" s="61" t="str">
        <f t="shared" si="148"/>
        <v>Término Ok</v>
      </c>
      <c r="AK1001" s="57"/>
      <c r="AL1001" s="57"/>
      <c r="AM1001" s="56"/>
      <c r="AN1001" s="61"/>
    </row>
    <row r="1002" spans="1:40">
      <c r="A1002" s="123">
        <v>2024</v>
      </c>
      <c r="B1002" s="123" t="str">
        <f t="shared" si="146"/>
        <v>978-2024</v>
      </c>
      <c r="C1002" s="56">
        <v>120611</v>
      </c>
      <c r="D1002" s="56" t="s">
        <v>57</v>
      </c>
      <c r="E1002" s="57" t="s">
        <v>8993</v>
      </c>
      <c r="F1002" s="57" t="s">
        <v>8994</v>
      </c>
      <c r="G1002" s="63" t="s">
        <v>5602</v>
      </c>
      <c r="H1002" s="57" t="s">
        <v>1168</v>
      </c>
      <c r="I1002" s="57" t="s">
        <v>8483</v>
      </c>
      <c r="J1002" s="61"/>
      <c r="K1002" s="61"/>
      <c r="L1002" s="67" t="s">
        <v>8995</v>
      </c>
      <c r="M1002" s="56">
        <v>1979</v>
      </c>
      <c r="N1002" s="157">
        <v>5766000</v>
      </c>
      <c r="O1002" s="64">
        <v>0</v>
      </c>
      <c r="P1002" s="64">
        <v>0</v>
      </c>
      <c r="Q1002" s="157">
        <f t="shared" si="147"/>
        <v>5766000</v>
      </c>
      <c r="R1002" s="64">
        <v>2883000</v>
      </c>
      <c r="S1002" s="64"/>
      <c r="T1002" s="64"/>
      <c r="U1002" s="56">
        <v>1</v>
      </c>
      <c r="V1002" s="64" t="s">
        <v>1171</v>
      </c>
      <c r="W1002" s="57" t="str">
        <f ca="1">IF(AB1002="","En elaboración",IF(AC1002="Sin iniciar","Suscrito",IF(AK1002="Suspendido",AK1002,IF(ISNUMBER(AN1002),"Liquidado",IF(ISNUMBER(J1002),"Cedido",IF(AN1002="No aplica","Terminado (no se liquida)",IF(AJ1002="Terminación anticipada",AJ1002,IF(AND(AJ1002="Terminación anticipada",I1002&lt;&gt;"Otro",AN1002=""),"Terminado en proceso de liquidación",IF(AND(TODAY()&gt;AH1002,I1002="Otro",AN1002=""),"Terminado en proceso de liquidación",IF(AND(TODAY()&gt;AH1002,I1002="Orden de compra"),"Terminado (Orden de compra)",IF(TODAY()&gt;AH1002,"Terminado (no se liquida)",IF(TODAY()&lt;=AH1002,"En ejecución","En elaboración"))))))))))))</f>
        <v>Terminado (no se liquida)</v>
      </c>
      <c r="X1002" s="57"/>
      <c r="Y1002" s="57" t="s">
        <v>3486</v>
      </c>
      <c r="Z1002" s="57" t="s">
        <v>8996</v>
      </c>
      <c r="AA1002" s="57" t="s">
        <v>2373</v>
      </c>
      <c r="AB1002" s="61">
        <v>45629</v>
      </c>
      <c r="AC1002" s="61">
        <v>45656</v>
      </c>
      <c r="AD1002" s="61">
        <v>45716</v>
      </c>
      <c r="AE1002" s="61" t="str">
        <f t="shared" si="142"/>
        <v>2 meses -1 días.</v>
      </c>
      <c r="AF1002" s="61">
        <v>45716</v>
      </c>
      <c r="AG1002" s="61" t="str">
        <f t="shared" si="143"/>
        <v/>
      </c>
      <c r="AH1002" s="61">
        <v>45716</v>
      </c>
      <c r="AI1002" s="61" t="str">
        <f t="shared" si="144"/>
        <v>2 meses -1 días.</v>
      </c>
      <c r="AJ1002" s="61" t="str">
        <f t="shared" si="148"/>
        <v>Término Ok</v>
      </c>
      <c r="AK1002" s="57"/>
      <c r="AL1002" s="57"/>
      <c r="AM1002" s="56"/>
      <c r="AN1002" s="61"/>
    </row>
    <row r="1003" spans="1:40">
      <c r="A1003" s="123">
        <v>2024</v>
      </c>
      <c r="B1003" s="123" t="str">
        <f t="shared" si="146"/>
        <v>979-2024</v>
      </c>
      <c r="C1003" s="56">
        <v>121261</v>
      </c>
      <c r="D1003" s="56" t="s">
        <v>57</v>
      </c>
      <c r="E1003" s="57" t="s">
        <v>8997</v>
      </c>
      <c r="F1003" s="57" t="s">
        <v>8998</v>
      </c>
      <c r="G1003" s="63" t="s">
        <v>5602</v>
      </c>
      <c r="H1003" s="57" t="s">
        <v>1168</v>
      </c>
      <c r="I1003" s="57" t="s">
        <v>1169</v>
      </c>
      <c r="J1003" s="61"/>
      <c r="K1003" s="61"/>
      <c r="L1003" s="67" t="s">
        <v>8999</v>
      </c>
      <c r="M1003" s="56">
        <v>1967</v>
      </c>
      <c r="N1003" s="157">
        <v>8188500</v>
      </c>
      <c r="O1003" s="64">
        <v>0</v>
      </c>
      <c r="P1003" s="64">
        <v>0</v>
      </c>
      <c r="Q1003" s="157">
        <f t="shared" si="147"/>
        <v>8188500</v>
      </c>
      <c r="R1003" s="64">
        <v>5459000</v>
      </c>
      <c r="S1003" s="64"/>
      <c r="T1003" s="64"/>
      <c r="U1003" s="56">
        <v>2</v>
      </c>
      <c r="V1003" s="60" t="s">
        <v>1171</v>
      </c>
      <c r="W1003" s="57" t="str">
        <f ca="1">IF(AB1003="","En elaboración",IF(AC1003="Sin iniciar","Suscrito",IF(AK1003="Suspendido",AK1003,IF(ISNUMBER(AN1003),"Liquidado",IF(ISNUMBER(J1003),"Cedido",IF(AN1003="No aplica","Terminado (no se liquida)",IF(AJ1003="Terminación anticipada",AJ1003,IF(AND(AJ1003="Terminación anticipada",I1003&lt;&gt;"Otro",AN1003=""),"Terminado en proceso de liquidación",IF(AND(TODAY()&gt;AH1003,I1003="Otro",AN1003=""),"Terminado en proceso de liquidación",IF(AND(TODAY()&gt;AH1003,I1003="Orden de compra"),"Terminado (Orden de compra)",IF(TODAY()&gt;AH1003,"Terminado (no se liquida)",IF(TODAY()&lt;=AH1003,"En ejecución","En elaboración"))))))))))))</f>
        <v>Terminado (no se liquida)</v>
      </c>
      <c r="X1003" s="57"/>
      <c r="Y1003" s="57" t="s">
        <v>9000</v>
      </c>
      <c r="Z1003" s="77" t="s">
        <v>9001</v>
      </c>
      <c r="AA1003" s="57" t="s">
        <v>6144</v>
      </c>
      <c r="AB1003" s="61">
        <v>45630</v>
      </c>
      <c r="AC1003" s="61">
        <v>45632</v>
      </c>
      <c r="AD1003" s="61">
        <v>45677</v>
      </c>
      <c r="AE1003" s="61" t="str">
        <f t="shared" si="142"/>
        <v>1 meses 15 días.</v>
      </c>
      <c r="AF1003" s="61">
        <v>45677</v>
      </c>
      <c r="AG1003" s="61" t="str">
        <f t="shared" si="143"/>
        <v/>
      </c>
      <c r="AH1003" s="61">
        <v>45677</v>
      </c>
      <c r="AI1003" s="61" t="str">
        <f t="shared" si="144"/>
        <v>1 meses 15 días.</v>
      </c>
      <c r="AJ1003" s="61" t="str">
        <f t="shared" si="148"/>
        <v>Término Ok</v>
      </c>
      <c r="AK1003" s="57"/>
      <c r="AL1003" s="57"/>
      <c r="AM1003" s="56"/>
      <c r="AN1003" s="61"/>
    </row>
    <row r="1004" spans="1:40">
      <c r="A1004" s="123">
        <v>2024</v>
      </c>
      <c r="B1004" s="123" t="str">
        <f t="shared" si="146"/>
        <v>980-2024</v>
      </c>
      <c r="C1004" s="56">
        <v>120913</v>
      </c>
      <c r="D1004" s="56" t="s">
        <v>57</v>
      </c>
      <c r="E1004" s="57" t="s">
        <v>9002</v>
      </c>
      <c r="F1004" s="57" t="s">
        <v>9003</v>
      </c>
      <c r="G1004" s="63" t="s">
        <v>5602</v>
      </c>
      <c r="H1004" s="57" t="s">
        <v>1168</v>
      </c>
      <c r="I1004" s="57" t="s">
        <v>8483</v>
      </c>
      <c r="J1004" s="61"/>
      <c r="K1004" s="61"/>
      <c r="L1004" s="67" t="s">
        <v>9004</v>
      </c>
      <c r="M1004" s="56">
        <v>1978</v>
      </c>
      <c r="N1004" s="157">
        <v>6762000</v>
      </c>
      <c r="O1004" s="64">
        <v>0</v>
      </c>
      <c r="P1004" s="64">
        <v>0</v>
      </c>
      <c r="Q1004" s="157">
        <f t="shared" si="147"/>
        <v>6762000</v>
      </c>
      <c r="R1004" s="64">
        <v>3381000</v>
      </c>
      <c r="S1004" s="64"/>
      <c r="T1004" s="64"/>
      <c r="U1004" s="56">
        <v>1</v>
      </c>
      <c r="V1004" s="60" t="s">
        <v>1171</v>
      </c>
      <c r="W1004" s="57" t="str">
        <f ca="1">IF(AB1004="","En elaboración",IF(AC1004="Sin iniciar","Suscrito",IF(AK1004="Suspendido",AK1004,IF(ISNUMBER(AN1004),"Liquidado",IF(ISNUMBER(J1004),"Cedido",IF(AN1004="No aplica","Terminado (no se liquida)",IF(AJ1004="Terminación anticipada",AJ1004,IF(AND(AJ1004="Terminación anticipada",I1004&lt;&gt;"Otro",AN1004=""),"Terminado en proceso de liquidación",IF(AND(TODAY()&gt;AH1004,I1004="Otro",AN1004=""),"Terminado en proceso de liquidación",IF(AND(TODAY()&gt;AH1004,I1004="Orden de compra"),"Terminado (Orden de compra)",IF(TODAY()&gt;AH1004,"Terminado (no se liquida)",IF(TODAY()&lt;=AH1004,"En ejecución","En elaboración"))))))))))))</f>
        <v>Terminado (no se liquida)</v>
      </c>
      <c r="X1004" s="57" t="s">
        <v>9005</v>
      </c>
      <c r="Y1004" s="57" t="s">
        <v>9006</v>
      </c>
      <c r="Z1004" s="77" t="s">
        <v>9007</v>
      </c>
      <c r="AA1004" s="57" t="s">
        <v>6973</v>
      </c>
      <c r="AB1004" s="61">
        <v>45629</v>
      </c>
      <c r="AC1004" s="61">
        <v>45632</v>
      </c>
      <c r="AD1004" s="61">
        <v>45657</v>
      </c>
      <c r="AE1004" s="61" t="str">
        <f t="shared" si="142"/>
        <v>26 días.</v>
      </c>
      <c r="AF1004" s="61">
        <v>45657</v>
      </c>
      <c r="AG1004" s="61" t="str">
        <f t="shared" si="143"/>
        <v/>
      </c>
      <c r="AH1004" s="61">
        <v>45693</v>
      </c>
      <c r="AI1004" s="61" t="str">
        <f t="shared" si="144"/>
        <v xml:space="preserve">2 meses </v>
      </c>
      <c r="AJ1004" s="61" t="str">
        <f t="shared" si="148"/>
        <v>Término Ok</v>
      </c>
      <c r="AK1004" s="57"/>
      <c r="AL1004" s="57"/>
      <c r="AM1004" s="56"/>
      <c r="AN1004" s="61"/>
    </row>
    <row r="1005" spans="1:40">
      <c r="A1005" s="123">
        <v>2024</v>
      </c>
      <c r="B1005" s="123" t="str">
        <f t="shared" si="146"/>
        <v>981-2024</v>
      </c>
      <c r="C1005" s="56">
        <v>120913</v>
      </c>
      <c r="D1005" s="56" t="s">
        <v>57</v>
      </c>
      <c r="E1005" s="57" t="s">
        <v>9008</v>
      </c>
      <c r="F1005" s="57" t="s">
        <v>9009</v>
      </c>
      <c r="G1005" s="63" t="s">
        <v>5602</v>
      </c>
      <c r="H1005" s="57" t="s">
        <v>1168</v>
      </c>
      <c r="I1005" s="57" t="s">
        <v>8483</v>
      </c>
      <c r="J1005" s="61"/>
      <c r="K1005" s="61"/>
      <c r="L1005" s="67" t="s">
        <v>9010</v>
      </c>
      <c r="M1005" s="56">
        <v>1978</v>
      </c>
      <c r="N1005" s="157">
        <v>6762000</v>
      </c>
      <c r="O1005" s="64">
        <v>0</v>
      </c>
      <c r="P1005" s="64">
        <v>0</v>
      </c>
      <c r="Q1005" s="157">
        <f t="shared" si="147"/>
        <v>6762000</v>
      </c>
      <c r="R1005" s="64">
        <v>3381000</v>
      </c>
      <c r="S1005" s="64"/>
      <c r="T1005" s="64"/>
      <c r="U1005" s="56">
        <v>1</v>
      </c>
      <c r="V1005" s="64" t="s">
        <v>1171</v>
      </c>
      <c r="W1005" s="57" t="str">
        <f ca="1">IF(AB1005="","En elaboración",IF(AC1005="Sin iniciar","Suscrito",IF(AK1005="Suspendido",AK1005,IF(ISNUMBER(AN1005),"Liquidado",IF(ISNUMBER(J1005),"Cedido",IF(AN1005="No aplica","Terminado (no se liquida)",IF(AJ1005="Terminación anticipada",AJ1005,IF(AND(AJ1005="Terminación anticipada",I1005&lt;&gt;"Otro",AN1005=""),"Terminado en proceso de liquidación",IF(AND(TODAY()&gt;AH1005,I1005="Otro",AN1005=""),"Terminado en proceso de liquidación",IF(AND(TODAY()&gt;AH1005,I1005="Orden de compra"),"Terminado (Orden de compra)",IF(TODAY()&gt;AH1005,"Terminado (no se liquida)",IF(TODAY()&lt;=AH1005,"En ejecución","En elaboración"))))))))))))</f>
        <v>Terminado (no se liquida)</v>
      </c>
      <c r="X1005" s="57"/>
      <c r="Y1005" s="57" t="s">
        <v>8023</v>
      </c>
      <c r="Z1005" s="57" t="s">
        <v>9011</v>
      </c>
      <c r="AA1005" s="57" t="s">
        <v>5684</v>
      </c>
      <c r="AB1005" s="61">
        <v>45632</v>
      </c>
      <c r="AC1005" s="61">
        <v>45638</v>
      </c>
      <c r="AD1005" s="61">
        <v>45699</v>
      </c>
      <c r="AE1005" s="61" t="str">
        <f t="shared" si="142"/>
        <v xml:space="preserve">2 meses </v>
      </c>
      <c r="AF1005" s="61">
        <v>45699</v>
      </c>
      <c r="AG1005" s="61" t="str">
        <f t="shared" si="143"/>
        <v/>
      </c>
      <c r="AH1005" s="61">
        <v>45699</v>
      </c>
      <c r="AI1005" s="61" t="str">
        <f t="shared" si="144"/>
        <v xml:space="preserve">2 meses </v>
      </c>
      <c r="AJ1005" s="61" t="str">
        <f t="shared" si="148"/>
        <v>Término Ok</v>
      </c>
      <c r="AK1005" s="57"/>
      <c r="AL1005" s="57"/>
      <c r="AM1005" s="56"/>
      <c r="AN1005" s="61"/>
    </row>
    <row r="1006" spans="1:40">
      <c r="A1006" s="123">
        <v>2024</v>
      </c>
      <c r="B1006" s="123" t="str">
        <f t="shared" si="146"/>
        <v>982-2024</v>
      </c>
      <c r="C1006" s="56">
        <v>121358</v>
      </c>
      <c r="D1006" s="56" t="s">
        <v>57</v>
      </c>
      <c r="E1006" s="57" t="s">
        <v>9012</v>
      </c>
      <c r="F1006" s="57" t="s">
        <v>9013</v>
      </c>
      <c r="G1006" s="63" t="s">
        <v>5602</v>
      </c>
      <c r="H1006" s="57" t="s">
        <v>1168</v>
      </c>
      <c r="I1006" s="57" t="s">
        <v>1169</v>
      </c>
      <c r="J1006" s="61"/>
      <c r="K1006" s="61"/>
      <c r="L1006" s="67" t="s">
        <v>9014</v>
      </c>
      <c r="M1006" s="56">
        <v>1953</v>
      </c>
      <c r="N1006" s="157">
        <v>8188500</v>
      </c>
      <c r="O1006" s="64">
        <v>0</v>
      </c>
      <c r="P1006" s="64">
        <v>0</v>
      </c>
      <c r="Q1006" s="157">
        <f t="shared" si="147"/>
        <v>8188500</v>
      </c>
      <c r="R1006" s="64">
        <v>5459000</v>
      </c>
      <c r="S1006" s="64"/>
      <c r="T1006" s="64"/>
      <c r="U1006" s="56">
        <v>3</v>
      </c>
      <c r="V1006" s="64" t="s">
        <v>1171</v>
      </c>
      <c r="W1006" s="57" t="str">
        <f ca="1">IF(AB1006="","En elaboración",IF(AC1006="Sin iniciar","Suscrito",IF(AK1006="Suspendido",AK1006,IF(ISNUMBER(AN1006),"Liquidado",IF(ISNUMBER(J1006),"Cedido",IF(AN1006="No aplica","Terminado (no se liquida)",IF(AJ1006="Terminación anticipada",AJ1006,IF(AND(AJ1006="Terminación anticipada",I1006&lt;&gt;"Otro",AN1006=""),"Terminado en proceso de liquidación",IF(AND(TODAY()&gt;AH1006,I1006="Otro",AN1006=""),"Terminado en proceso de liquidación",IF(AND(TODAY()&gt;AH1006,I1006="Orden de compra"),"Terminado (Orden de compra)",IF(TODAY()&gt;AH1006,"Terminado (no se liquida)",IF(TODAY()&lt;=AH1006,"En ejecución","En elaboración"))))))))))))</f>
        <v>Terminado (no se liquida)</v>
      </c>
      <c r="X1006" s="57"/>
      <c r="Y1006" s="57" t="s">
        <v>2927</v>
      </c>
      <c r="Z1006" s="77" t="s">
        <v>9015</v>
      </c>
      <c r="AA1006" s="57" t="s">
        <v>5735</v>
      </c>
      <c r="AB1006" s="61">
        <v>45632</v>
      </c>
      <c r="AC1006" s="61">
        <v>45636</v>
      </c>
      <c r="AD1006" s="61">
        <v>45676</v>
      </c>
      <c r="AE1006" s="61" t="str">
        <f t="shared" si="142"/>
        <v>1 meses 10 días.</v>
      </c>
      <c r="AF1006" s="61">
        <v>45676</v>
      </c>
      <c r="AG1006" s="61" t="str">
        <f t="shared" si="143"/>
        <v/>
      </c>
      <c r="AH1006" s="61">
        <v>45676</v>
      </c>
      <c r="AI1006" s="61" t="str">
        <f t="shared" si="144"/>
        <v>1 meses 10 días.</v>
      </c>
      <c r="AJ1006" s="61" t="str">
        <f t="shared" si="148"/>
        <v>Término Ok</v>
      </c>
      <c r="AK1006" s="57"/>
      <c r="AL1006" s="57"/>
      <c r="AM1006" s="56"/>
      <c r="AN1006" s="61"/>
    </row>
    <row r="1007" spans="1:40">
      <c r="A1007" s="123">
        <v>2024</v>
      </c>
      <c r="B1007" s="123" t="str">
        <f t="shared" si="146"/>
        <v>983-2024</v>
      </c>
      <c r="C1007" s="56">
        <v>121093</v>
      </c>
      <c r="D1007" s="56" t="s">
        <v>57</v>
      </c>
      <c r="E1007" s="57" t="s">
        <v>9016</v>
      </c>
      <c r="F1007" s="57" t="s">
        <v>9017</v>
      </c>
      <c r="G1007" s="63" t="s">
        <v>5602</v>
      </c>
      <c r="H1007" s="57" t="s">
        <v>1168</v>
      </c>
      <c r="I1007" s="57" t="s">
        <v>1169</v>
      </c>
      <c r="J1007" s="61"/>
      <c r="K1007" s="61"/>
      <c r="L1007" s="67" t="s">
        <v>9018</v>
      </c>
      <c r="M1007" s="56">
        <v>1970</v>
      </c>
      <c r="N1007" s="157">
        <v>8188500</v>
      </c>
      <c r="O1007" s="64">
        <v>0</v>
      </c>
      <c r="P1007" s="64">
        <v>0</v>
      </c>
      <c r="Q1007" s="157">
        <f t="shared" si="147"/>
        <v>8188500</v>
      </c>
      <c r="R1007" s="64">
        <v>5459000</v>
      </c>
      <c r="S1007" s="64"/>
      <c r="T1007" s="64"/>
      <c r="U1007" s="56">
        <v>3</v>
      </c>
      <c r="V1007" s="64" t="s">
        <v>1171</v>
      </c>
      <c r="W1007" s="57" t="str">
        <f ca="1">IF(AB1007="","En elaboración",IF(AC1007="Sin iniciar","Suscrito",IF(AK1007="Suspendido",AK1007,IF(ISNUMBER(AN1007),"Liquidado",IF(ISNUMBER(J1007),"Cedido",IF(AN1007="No aplica","Terminado (no se liquida)",IF(AJ1007="Terminación anticipada",AJ1007,IF(AND(AJ1007="Terminación anticipada",I1007&lt;&gt;"Otro",AN1007=""),"Terminado en proceso de liquidación",IF(AND(TODAY()&gt;AH1007,I1007="Otro",AN1007=""),"Terminado en proceso de liquidación",IF(AND(TODAY()&gt;AH1007,I1007="Orden de compra"),"Terminado (Orden de compra)",IF(TODAY()&gt;AH1007,"Terminado (no se liquida)",IF(TODAY()&lt;=AH1007,"En ejecución","En elaboración"))))))))))))</f>
        <v>Terminado (no se liquida)</v>
      </c>
      <c r="X1007" s="57"/>
      <c r="Y1007" s="57" t="s">
        <v>9019</v>
      </c>
      <c r="Z1007" s="77" t="s">
        <v>9020</v>
      </c>
      <c r="AA1007" s="57" t="s">
        <v>6573</v>
      </c>
      <c r="AB1007" s="61">
        <v>45632</v>
      </c>
      <c r="AC1007" s="61">
        <v>45639</v>
      </c>
      <c r="AD1007" s="61">
        <v>45683</v>
      </c>
      <c r="AE1007" s="61" t="str">
        <f t="shared" si="142"/>
        <v>1 meses 14 días.</v>
      </c>
      <c r="AF1007" s="61">
        <v>45683</v>
      </c>
      <c r="AG1007" s="61" t="str">
        <f t="shared" si="143"/>
        <v/>
      </c>
      <c r="AH1007" s="61">
        <v>45683</v>
      </c>
      <c r="AI1007" s="61" t="str">
        <f t="shared" si="144"/>
        <v>1 meses 14 días.</v>
      </c>
      <c r="AJ1007" s="61" t="str">
        <f t="shared" si="148"/>
        <v>Término Ok</v>
      </c>
      <c r="AK1007" s="57"/>
      <c r="AL1007" s="57"/>
      <c r="AM1007" s="56"/>
      <c r="AN1007" s="61"/>
    </row>
    <row r="1008" spans="1:40" ht="15.75">
      <c r="A1008" s="123">
        <v>2024</v>
      </c>
      <c r="B1008" s="123" t="str">
        <f t="shared" si="146"/>
        <v>984-2024</v>
      </c>
      <c r="C1008" s="56">
        <v>120966</v>
      </c>
      <c r="D1008" s="56" t="s">
        <v>57</v>
      </c>
      <c r="E1008" s="57" t="s">
        <v>9021</v>
      </c>
      <c r="F1008" s="57" t="s">
        <v>9022</v>
      </c>
      <c r="G1008" s="63" t="s">
        <v>5602</v>
      </c>
      <c r="H1008" s="57" t="s">
        <v>1168</v>
      </c>
      <c r="I1008" s="57" t="s">
        <v>8483</v>
      </c>
      <c r="J1008" s="61"/>
      <c r="K1008" s="61"/>
      <c r="L1008" s="121" t="s">
        <v>9023</v>
      </c>
      <c r="M1008" s="56">
        <v>1999</v>
      </c>
      <c r="N1008" s="157">
        <v>4324500</v>
      </c>
      <c r="O1008" s="64">
        <v>0</v>
      </c>
      <c r="P1008" s="64">
        <v>0</v>
      </c>
      <c r="Q1008" s="157">
        <f t="shared" si="147"/>
        <v>4324500</v>
      </c>
      <c r="R1008" s="64">
        <v>2883000</v>
      </c>
      <c r="S1008" s="64"/>
      <c r="T1008" s="64"/>
      <c r="U1008" s="56">
        <v>5</v>
      </c>
      <c r="V1008" s="64" t="s">
        <v>1171</v>
      </c>
      <c r="W1008" s="57" t="str">
        <f ca="1">IF(AB1008="","En elaboración",IF(AC1008="Sin iniciar","Suscrito",IF(AK1008="Suspendido",AK1008,IF(ISNUMBER(AN1008),"Liquidado",IF(ISNUMBER(J1008),"Cedido",IF(AN1008="No aplica","Terminado (no se liquida)",IF(AJ1008="Terminación anticipada",AJ1008,IF(AND(AJ1008="Terminación anticipada",I1008&lt;&gt;"Otro",AN1008=""),"Terminado en proceso de liquidación",IF(AND(TODAY()&gt;AH1008,I1008="Otro",AN1008=""),"Terminado en proceso de liquidación",IF(AND(TODAY()&gt;AH1008,I1008="Orden de compra"),"Terminado (Orden de compra)",IF(TODAY()&gt;AH1008,"Terminado (no se liquida)",IF(TODAY()&lt;=AH1008,"En ejecución","En elaboración"))))))))))))</f>
        <v>Terminado (no se liquida)</v>
      </c>
      <c r="X1008" s="57"/>
      <c r="Y1008" s="57" t="s">
        <v>9024</v>
      </c>
      <c r="Z1008" s="77" t="s">
        <v>9025</v>
      </c>
      <c r="AA1008" s="57" t="s">
        <v>6573</v>
      </c>
      <c r="AB1008" s="61">
        <v>45632</v>
      </c>
      <c r="AC1008" s="61">
        <v>45636</v>
      </c>
      <c r="AD1008" s="61">
        <v>45676</v>
      </c>
      <c r="AE1008" s="61" t="str">
        <f t="shared" si="142"/>
        <v>1 meses 10 días.</v>
      </c>
      <c r="AF1008" s="61">
        <v>45676</v>
      </c>
      <c r="AG1008" s="61" t="str">
        <f t="shared" si="143"/>
        <v/>
      </c>
      <c r="AH1008" s="61">
        <v>45676</v>
      </c>
      <c r="AI1008" s="61" t="str">
        <f t="shared" si="144"/>
        <v>1 meses 10 días.</v>
      </c>
      <c r="AJ1008" s="61" t="str">
        <f t="shared" si="148"/>
        <v>Término Ok</v>
      </c>
      <c r="AK1008" s="57"/>
      <c r="AL1008" s="57"/>
      <c r="AM1008" s="56"/>
      <c r="AN1008" s="61"/>
    </row>
    <row r="1009" spans="1:40" ht="15.75">
      <c r="A1009" s="123">
        <v>2024</v>
      </c>
      <c r="B1009" s="123" t="str">
        <f t="shared" si="146"/>
        <v>985-2024</v>
      </c>
      <c r="C1009" s="56">
        <v>119152</v>
      </c>
      <c r="D1009" s="56" t="s">
        <v>57</v>
      </c>
      <c r="E1009" s="57" t="s">
        <v>9026</v>
      </c>
      <c r="F1009" s="57" t="s">
        <v>9027</v>
      </c>
      <c r="G1009" s="63" t="s">
        <v>5641</v>
      </c>
      <c r="H1009" s="57" t="s">
        <v>7301</v>
      </c>
      <c r="I1009" s="57" t="s">
        <v>62</v>
      </c>
      <c r="J1009" s="61"/>
      <c r="K1009" s="61"/>
      <c r="L1009" s="121" t="s">
        <v>9028</v>
      </c>
      <c r="M1009" s="56"/>
      <c r="N1009" s="157">
        <v>295500000</v>
      </c>
      <c r="O1009" s="64">
        <v>0</v>
      </c>
      <c r="P1009" s="64">
        <v>0</v>
      </c>
      <c r="Q1009" s="157">
        <f t="shared" si="147"/>
        <v>295500000</v>
      </c>
      <c r="R1009" s="64" t="s">
        <v>66</v>
      </c>
      <c r="S1009" s="64"/>
      <c r="T1009" s="64"/>
      <c r="U1009" s="56" t="s">
        <v>77</v>
      </c>
      <c r="V1009" s="64" t="s">
        <v>85</v>
      </c>
      <c r="W1009" s="57" t="str">
        <f ca="1">IF(AB1009="","En elaboración",IF(AC1009="Sin iniciar","Suscrito",IF(AK1009="Suspendido",AK1009,IF(ISNUMBER(AN1009),"Liquidado",IF(ISNUMBER(J1009),"Cedido",IF(AN1009="No aplica","Terminado (no se liquida)",IF(AJ1009="Terminación anticipada",AJ1009,IF(AND(AJ1009="Terminación anticipada",I1009&lt;&gt;"Otro",AN1009=""),"Terminado en proceso de liquidación",IF(AND(TODAY()&gt;AH1009,I1009="Otro",AN1009=""),"Terminado en proceso de liquidación",IF(AND(TODAY()&gt;AH1009,I1009="Orden de compra"),"Terminado (Orden de compra)",IF(TODAY()&gt;AH1009,"Terminado (no se liquida)",IF(TODAY()&lt;=AH1009,"En ejecución","En elaboración"))))))))))))</f>
        <v>Terminado en proceso de liquidación</v>
      </c>
      <c r="X1009" s="57"/>
      <c r="Y1009" s="57" t="s">
        <v>9029</v>
      </c>
      <c r="Z1009" s="77" t="s">
        <v>9030</v>
      </c>
      <c r="AA1009" s="57"/>
      <c r="AB1009" s="61">
        <v>45656</v>
      </c>
      <c r="AC1009" s="61">
        <v>45712</v>
      </c>
      <c r="AD1009" s="61">
        <v>45845</v>
      </c>
      <c r="AE1009" s="61"/>
      <c r="AF1009" s="61">
        <v>45845</v>
      </c>
      <c r="AG1009" s="61"/>
      <c r="AH1009" s="61">
        <v>45845</v>
      </c>
      <c r="AI1009" s="61"/>
      <c r="AJ1009" s="61" t="str">
        <f t="shared" si="148"/>
        <v>Término Ok</v>
      </c>
      <c r="AK1009" s="57"/>
      <c r="AL1009" s="57"/>
      <c r="AM1009" s="56"/>
      <c r="AN1009" s="61"/>
    </row>
    <row r="1010" spans="1:40">
      <c r="A1010" s="123">
        <v>2024</v>
      </c>
      <c r="B1010" s="123" t="str">
        <f t="shared" si="146"/>
        <v>986-2024</v>
      </c>
      <c r="C1010" s="56">
        <v>120231</v>
      </c>
      <c r="D1010" s="56" t="s">
        <v>57</v>
      </c>
      <c r="E1010" s="57" t="s">
        <v>9031</v>
      </c>
      <c r="F1010" t="s">
        <v>9032</v>
      </c>
      <c r="G1010" s="63" t="s">
        <v>5602</v>
      </c>
      <c r="H1010" s="57" t="s">
        <v>1168</v>
      </c>
      <c r="I1010" s="57" t="s">
        <v>8483</v>
      </c>
      <c r="J1010" s="61"/>
      <c r="K1010" s="61"/>
      <c r="L1010" s="67" t="s">
        <v>9033</v>
      </c>
      <c r="M1010" s="56">
        <v>1978</v>
      </c>
      <c r="N1010" s="157">
        <v>11907500</v>
      </c>
      <c r="O1010" s="64">
        <v>0</v>
      </c>
      <c r="P1010" s="64">
        <v>0</v>
      </c>
      <c r="Q1010" s="157">
        <f t="shared" si="147"/>
        <v>11907500</v>
      </c>
      <c r="R1010" s="64">
        <v>4763000</v>
      </c>
      <c r="S1010" s="64"/>
      <c r="T1010" s="64"/>
      <c r="U1010" s="56">
        <v>1</v>
      </c>
      <c r="V1010" s="64" t="s">
        <v>1171</v>
      </c>
      <c r="W1010" s="57" t="str">
        <f ca="1">IF(AB1010="","En elaboración",IF(AC1010="Sin iniciar","Suscrito",IF(AK1010="Suspendido",AK1010,IF(ISNUMBER(AN1010),"Liquidado",IF(ISNUMBER(J1010),"Cedido",IF(AN1010="No aplica","Terminado (no se liquida)",IF(AJ1010="Terminación anticipada",AJ1010,IF(AND(AJ1010="Terminación anticipada",I1010&lt;&gt;"Otro",AN1010=""),"Terminado en proceso de liquidación",IF(AND(TODAY()&gt;AH1010,I1010="Otro",AN1010=""),"Terminado en proceso de liquidación",IF(AND(TODAY()&gt;AH1010,I1010="Orden de compra"),"Terminado (Orden de compra)",IF(TODAY()&gt;AH1010,"Terminado (no se liquida)",IF(TODAY()&lt;=AH1010,"En ejecución","En elaboración"))))))))))))</f>
        <v>Terminado (no se liquida)</v>
      </c>
      <c r="X1010" s="57"/>
      <c r="Y1010" s="125" t="s">
        <v>9034</v>
      </c>
      <c r="Z1010" s="57" t="s">
        <v>9035</v>
      </c>
      <c r="AA1010" s="57" t="s">
        <v>9036</v>
      </c>
      <c r="AB1010" s="61">
        <v>45639</v>
      </c>
      <c r="AC1010" s="61">
        <v>45646</v>
      </c>
      <c r="AD1010" s="61">
        <v>45720</v>
      </c>
      <c r="AE1010" s="61" t="str">
        <f t="shared" ref="AE1010:AE1041" si="149">IF(AC1010="Sin iniciar","",IF(DATEDIF(AC1010,AD1010+1,"y")=0,"",DATEDIF(AC1010,AD1010+1,"y")&amp;" años ")&amp;IF(DATEDIF(AC1010,AD1010+1,"ym")=0,"",DATEDIF(AC1010,AD1010+1,"ym")&amp;" meses ")&amp;IF(DATEDIF(AC1010,AD1010+1,"md")=0,"",DATEDIF(AC1010,AD1010+1,"md")&amp;" días."))</f>
        <v>2 meses 13 días.</v>
      </c>
      <c r="AF1010" s="61">
        <v>45720</v>
      </c>
      <c r="AG1010" s="61" t="str">
        <f t="shared" ref="AG1010:AG1041" si="150">IF(AD1010="Sin iniciar","",IF(DATEDIF(AD1010,AF1010-AM1010,"y")=0,"",DATEDIF(AD1010,AF1010-AM1010,"y")&amp;" años ")&amp;IF(DATEDIF(AD1010,AF1010-AM1010,"ym")=0,"",DATEDIF(AD1010,AF1010-AM1010,"ym")&amp;" meses ")&amp;IF(DATEDIF(AD1010,AF1010-AM1010,"md")=0,"",DATEDIF(AD1010,AF1010-AM1010,"md")&amp;" días."))</f>
        <v/>
      </c>
      <c r="AH1010" s="61">
        <v>45720</v>
      </c>
      <c r="AI1010" s="61" t="str">
        <f t="shared" ref="AI1010:AI1041" si="151">IF(AC1010="Sin iniciar","",IF(DATEDIF(AC1010,AH1010+1-AM1010,"y")=0,"",DATEDIF(AC1010,AH1010+1-AM1010,"y")&amp;" años ")&amp;IF(DATEDIF(AC1010,AH1010+1-AM1010,"ym")=0,"",DATEDIF(AC1010,AH1010+1-AM1010,"ym")&amp;" meses ")&amp;IF(DATEDIF(AC1010,AH1010+1-AM1010,"md")=0,"",DATEDIF(AC1010,AH1010+1-AM1010,"md")&amp;" días."))</f>
        <v>2 meses 13 días.</v>
      </c>
      <c r="AJ1010" s="61" t="str">
        <f t="shared" si="148"/>
        <v>Término Ok</v>
      </c>
      <c r="AK1010" s="57"/>
      <c r="AL1010" s="57"/>
      <c r="AM1010" s="56"/>
      <c r="AN1010" s="61"/>
    </row>
    <row r="1011" spans="1:40">
      <c r="A1011" s="123">
        <v>2024</v>
      </c>
      <c r="B1011" s="123" t="str">
        <f t="shared" si="146"/>
        <v>987-2024</v>
      </c>
      <c r="C1011" s="56">
        <v>120510</v>
      </c>
      <c r="D1011" s="56" t="s">
        <v>57</v>
      </c>
      <c r="E1011" s="57" t="s">
        <v>9037</v>
      </c>
      <c r="F1011" s="57" t="s">
        <v>9038</v>
      </c>
      <c r="G1011" s="63" t="s">
        <v>5602</v>
      </c>
      <c r="H1011" s="57" t="s">
        <v>1168</v>
      </c>
      <c r="I1011" s="57" t="s">
        <v>8483</v>
      </c>
      <c r="J1011" s="61"/>
      <c r="K1011" s="61"/>
      <c r="L1011" s="67" t="s">
        <v>9039</v>
      </c>
      <c r="M1011" s="56">
        <v>1978</v>
      </c>
      <c r="N1011" s="157">
        <v>5100000</v>
      </c>
      <c r="O1011" s="64">
        <v>0</v>
      </c>
      <c r="P1011" s="64">
        <v>0</v>
      </c>
      <c r="Q1011" s="157">
        <f t="shared" si="147"/>
        <v>5100000</v>
      </c>
      <c r="R1011" s="64">
        <v>2550000</v>
      </c>
      <c r="S1011" s="64"/>
      <c r="T1011" s="64"/>
      <c r="U1011" s="56">
        <v>1</v>
      </c>
      <c r="V1011" s="64" t="s">
        <v>1171</v>
      </c>
      <c r="W1011" s="57" t="str">
        <f ca="1">IF(AB1011="","En elaboración",IF(AC1011="Sin iniciar","Suscrito",IF(AK1011="Suspendido",AK1011,IF(ISNUMBER(AN1011),"Liquidado",IF(ISNUMBER(J1011),"Cedido",IF(AN1011="No aplica","Terminado (no se liquida)",IF(AJ1011="Terminación anticipada",AJ1011,IF(AND(AJ1011="Terminación anticipada",I1011&lt;&gt;"Otro",AN1011=""),"Terminado en proceso de liquidación",IF(AND(TODAY()&gt;AH1011,I1011="Otro",AN1011=""),"Terminado en proceso de liquidación",IF(AND(TODAY()&gt;AH1011,I1011="Orden de compra"),"Terminado (Orden de compra)",IF(TODAY()&gt;AH1011,"Terminado (no se liquida)",IF(TODAY()&lt;=AH1011,"En ejecución","En elaboración"))))))))))))</f>
        <v>Terminado (no se liquida)</v>
      </c>
      <c r="X1011" s="57"/>
      <c r="Y1011" s="57" t="s">
        <v>5230</v>
      </c>
      <c r="Z1011" s="57" t="s">
        <v>9040</v>
      </c>
      <c r="AA1011" s="57" t="s">
        <v>5391</v>
      </c>
      <c r="AB1011" s="61">
        <v>45639</v>
      </c>
      <c r="AC1011" s="61">
        <v>45643</v>
      </c>
      <c r="AD1011" s="61">
        <v>45704</v>
      </c>
      <c r="AE1011" s="61" t="str">
        <f t="shared" si="149"/>
        <v xml:space="preserve">2 meses </v>
      </c>
      <c r="AF1011" s="61">
        <v>45704</v>
      </c>
      <c r="AG1011" s="61" t="str">
        <f t="shared" si="150"/>
        <v/>
      </c>
      <c r="AH1011" s="61">
        <v>45704</v>
      </c>
      <c r="AI1011" s="61" t="str">
        <f t="shared" si="151"/>
        <v xml:space="preserve">2 meses </v>
      </c>
      <c r="AJ1011" s="61" t="str">
        <f t="shared" si="148"/>
        <v>Término Ok</v>
      </c>
      <c r="AK1011" s="57"/>
      <c r="AL1011" s="57"/>
      <c r="AM1011" s="56"/>
      <c r="AN1011" s="61"/>
    </row>
    <row r="1012" spans="1:40">
      <c r="A1012" s="123">
        <v>2024</v>
      </c>
      <c r="B1012" s="123" t="str">
        <f t="shared" si="146"/>
        <v>988-2024</v>
      </c>
      <c r="C1012" s="56">
        <v>120610</v>
      </c>
      <c r="D1012" s="56" t="s">
        <v>57</v>
      </c>
      <c r="E1012" s="57" t="s">
        <v>9041</v>
      </c>
      <c r="F1012" s="57" t="s">
        <v>9042</v>
      </c>
      <c r="G1012" s="63" t="s">
        <v>5602</v>
      </c>
      <c r="H1012" s="57" t="s">
        <v>1168</v>
      </c>
      <c r="I1012" s="57" t="s">
        <v>8969</v>
      </c>
      <c r="J1012" s="61"/>
      <c r="K1012" s="61"/>
      <c r="L1012" s="67" t="s">
        <v>9043</v>
      </c>
      <c r="M1012" s="56">
        <v>1979</v>
      </c>
      <c r="N1012" s="157">
        <v>14896000</v>
      </c>
      <c r="O1012" s="64">
        <v>0</v>
      </c>
      <c r="P1012" s="64">
        <v>0</v>
      </c>
      <c r="Q1012" s="157">
        <f t="shared" si="147"/>
        <v>14896000</v>
      </c>
      <c r="R1012" s="64">
        <v>7448000</v>
      </c>
      <c r="S1012" s="64"/>
      <c r="T1012" s="64"/>
      <c r="U1012" s="56">
        <v>5</v>
      </c>
      <c r="V1012" s="60" t="s">
        <v>1171</v>
      </c>
      <c r="W1012" s="57" t="str">
        <f ca="1">IF(AB1012="","En elaboración",IF(AC1012="Sin iniciar","Suscrito",IF(AK1012="Suspendido",AK1012,IF(ISNUMBER(AN1012),"Liquidado",IF(ISNUMBER(J1012),"Cedido",IF(AN1012="No aplica","Terminado (no se liquida)",IF(AJ1012="Terminación anticipada",AJ1012,IF(AND(AJ1012="Terminación anticipada",I1012&lt;&gt;"Otro",AN1012=""),"Terminado en proceso de liquidación",IF(AND(TODAY()&gt;AH1012,I1012="Otro",AN1012=""),"Terminado en proceso de liquidación",IF(AND(TODAY()&gt;AH1012,I1012="Orden de compra"),"Terminado (Orden de compra)",IF(TODAY()&gt;AH1012,"Terminado (no se liquida)",IF(TODAY()&lt;=AH1012,"En ejecución","En elaboración"))))))))))))</f>
        <v>Terminado (no se liquida)</v>
      </c>
      <c r="X1012" s="57"/>
      <c r="Y1012" s="57" t="s">
        <v>3195</v>
      </c>
      <c r="Z1012" s="57" t="s">
        <v>9044</v>
      </c>
      <c r="AA1012" s="57" t="s">
        <v>6166</v>
      </c>
      <c r="AB1012" s="61">
        <v>45639</v>
      </c>
      <c r="AC1012" s="61">
        <v>45643</v>
      </c>
      <c r="AD1012" s="61">
        <v>45704</v>
      </c>
      <c r="AE1012" s="61" t="str">
        <f t="shared" si="149"/>
        <v xml:space="preserve">2 meses </v>
      </c>
      <c r="AF1012" s="61">
        <v>45704</v>
      </c>
      <c r="AG1012" s="61" t="str">
        <f t="shared" si="150"/>
        <v/>
      </c>
      <c r="AH1012" s="61">
        <v>45704</v>
      </c>
      <c r="AI1012" s="61" t="str">
        <f t="shared" si="151"/>
        <v xml:space="preserve">2 meses </v>
      </c>
      <c r="AJ1012" s="61" t="str">
        <f t="shared" si="148"/>
        <v>Término Ok</v>
      </c>
      <c r="AK1012" s="57"/>
      <c r="AL1012" s="57"/>
      <c r="AM1012" s="56"/>
      <c r="AN1012" s="61"/>
    </row>
    <row r="1013" spans="1:40">
      <c r="A1013" s="123">
        <v>2024</v>
      </c>
      <c r="B1013" s="123" t="str">
        <f t="shared" si="146"/>
        <v>989-2024</v>
      </c>
      <c r="C1013" s="56">
        <v>120509</v>
      </c>
      <c r="D1013" s="56" t="s">
        <v>57</v>
      </c>
      <c r="E1013" s="57" t="s">
        <v>9045</v>
      </c>
      <c r="F1013" s="57" t="s">
        <v>9046</v>
      </c>
      <c r="G1013" s="63" t="s">
        <v>5602</v>
      </c>
      <c r="H1013" s="57" t="s">
        <v>1168</v>
      </c>
      <c r="I1013" s="57" t="s">
        <v>8483</v>
      </c>
      <c r="J1013" s="61"/>
      <c r="K1013" s="61"/>
      <c r="L1013" s="67" t="s">
        <v>9047</v>
      </c>
      <c r="M1013" s="56">
        <v>1978</v>
      </c>
      <c r="N1013" s="157">
        <v>10915000</v>
      </c>
      <c r="O1013" s="64">
        <v>0</v>
      </c>
      <c r="P1013" s="64">
        <v>0</v>
      </c>
      <c r="Q1013" s="157">
        <f t="shared" si="147"/>
        <v>10915000</v>
      </c>
      <c r="R1013" s="64">
        <v>4366000</v>
      </c>
      <c r="S1013" s="64"/>
      <c r="T1013" s="64"/>
      <c r="U1013" s="56">
        <v>1</v>
      </c>
      <c r="V1013" s="64" t="s">
        <v>1171</v>
      </c>
      <c r="W1013" s="57" t="str">
        <f ca="1">IF(AB1013="","En elaboración",IF(AC1013="Sin iniciar","Suscrito",IF(AK1013="Suspendido",AK1013,IF(ISNUMBER(AN1013),"Liquidado",IF(ISNUMBER(J1013),"Cedido",IF(AN1013="No aplica","Terminado (no se liquida)",IF(AJ1013="Terminación anticipada",AJ1013,IF(AND(AJ1013="Terminación anticipada",I1013&lt;&gt;"Otro",AN1013=""),"Terminado en proceso de liquidación",IF(AND(TODAY()&gt;AH1013,I1013="Otro",AN1013=""),"Terminado en proceso de liquidación",IF(AND(TODAY()&gt;AH1013,I1013="Orden de compra"),"Terminado (Orden de compra)",IF(TODAY()&gt;AH1013,"Terminado (no se liquida)",IF(TODAY()&lt;=AH1013,"En ejecución","En elaboración"))))))))))))</f>
        <v>Terminación Anticipada</v>
      </c>
      <c r="X1013" s="57" t="s">
        <v>9048</v>
      </c>
      <c r="Y1013" s="57" t="s">
        <v>9049</v>
      </c>
      <c r="Z1013" s="57" t="s">
        <v>9050</v>
      </c>
      <c r="AA1013" s="57" t="s">
        <v>5391</v>
      </c>
      <c r="AB1013" s="61">
        <v>45640</v>
      </c>
      <c r="AC1013" s="61">
        <v>45671</v>
      </c>
      <c r="AD1013" s="61">
        <v>45718</v>
      </c>
      <c r="AE1013" s="61" t="str">
        <f t="shared" si="149"/>
        <v>1 meses 17 días.</v>
      </c>
      <c r="AF1013" s="61">
        <v>45718</v>
      </c>
      <c r="AG1013" s="61" t="str">
        <f t="shared" si="150"/>
        <v/>
      </c>
      <c r="AH1013" s="61">
        <v>45671</v>
      </c>
      <c r="AI1013" s="61" t="str">
        <f t="shared" si="151"/>
        <v>1 días.</v>
      </c>
      <c r="AJ1013" s="61" t="str">
        <f t="shared" si="148"/>
        <v>Terminación Anticipada</v>
      </c>
      <c r="AK1013" s="57"/>
      <c r="AL1013" s="57"/>
      <c r="AM1013" s="56"/>
      <c r="AN1013" s="61"/>
    </row>
    <row r="1014" spans="1:40">
      <c r="A1014" s="123">
        <v>2024</v>
      </c>
      <c r="B1014" s="123" t="str">
        <f t="shared" si="146"/>
        <v>990-2024</v>
      </c>
      <c r="C1014" s="56">
        <v>120404</v>
      </c>
      <c r="D1014" s="56" t="s">
        <v>57</v>
      </c>
      <c r="E1014" s="57" t="s">
        <v>9051</v>
      </c>
      <c r="F1014" s="57" t="s">
        <v>9052</v>
      </c>
      <c r="G1014" s="63" t="s">
        <v>5602</v>
      </c>
      <c r="H1014" s="57" t="s">
        <v>1168</v>
      </c>
      <c r="I1014" s="57" t="s">
        <v>1169</v>
      </c>
      <c r="J1014" s="61"/>
      <c r="K1014" s="61"/>
      <c r="L1014" s="67" t="s">
        <v>9053</v>
      </c>
      <c r="M1014" s="56">
        <v>1978</v>
      </c>
      <c r="N1014" s="157">
        <v>14000000</v>
      </c>
      <c r="O1014" s="64">
        <v>0</v>
      </c>
      <c r="P1014" s="64">
        <v>0</v>
      </c>
      <c r="Q1014" s="157">
        <f t="shared" si="147"/>
        <v>14000000</v>
      </c>
      <c r="R1014" s="64">
        <v>7000000</v>
      </c>
      <c r="S1014" s="64"/>
      <c r="T1014" s="64"/>
      <c r="U1014" s="56">
        <v>1</v>
      </c>
      <c r="V1014" s="64" t="s">
        <v>1171</v>
      </c>
      <c r="W1014" s="57" t="str">
        <f ca="1">IF(AB1014="","En elaboración",IF(AC1014="Sin iniciar","Suscrito",IF(AK1014="Suspendido",AK1014,IF(ISNUMBER(AN1014),"Liquidado",IF(ISNUMBER(J1014),"Cedido",IF(AN1014="No aplica","Terminado (no se liquida)",IF(AJ1014="Terminación anticipada",AJ1014,IF(AND(AJ1014="Terminación anticipada",I1014&lt;&gt;"Otro",AN1014=""),"Terminado en proceso de liquidación",IF(AND(TODAY()&gt;AH1014,I1014="Otro",AN1014=""),"Terminado en proceso de liquidación",IF(AND(TODAY()&gt;AH1014,I1014="Orden de compra"),"Terminado (Orden de compra)",IF(TODAY()&gt;AH1014,"Terminado (no se liquida)",IF(TODAY()&lt;=AH1014,"En ejecución","En elaboración"))))))))))))</f>
        <v>Terminado (no se liquida)</v>
      </c>
      <c r="X1014" s="57"/>
      <c r="Y1014" s="57" t="s">
        <v>9054</v>
      </c>
      <c r="Z1014" s="57" t="s">
        <v>9055</v>
      </c>
      <c r="AA1014" s="57" t="s">
        <v>5704</v>
      </c>
      <c r="AB1014" s="61">
        <v>45638</v>
      </c>
      <c r="AC1014" s="61">
        <v>45642</v>
      </c>
      <c r="AD1014" s="61">
        <v>45698</v>
      </c>
      <c r="AE1014" s="61" t="str">
        <f t="shared" si="149"/>
        <v>1 meses 26 días.</v>
      </c>
      <c r="AF1014" s="61">
        <v>45698</v>
      </c>
      <c r="AG1014" s="61" t="str">
        <f t="shared" si="150"/>
        <v/>
      </c>
      <c r="AH1014" s="61">
        <v>45698</v>
      </c>
      <c r="AI1014" s="61" t="str">
        <f t="shared" si="151"/>
        <v>1 meses 26 días.</v>
      </c>
      <c r="AJ1014" s="61" t="str">
        <f t="shared" si="148"/>
        <v>Término Ok</v>
      </c>
      <c r="AK1014" s="57"/>
      <c r="AL1014" s="57"/>
      <c r="AM1014" s="56"/>
      <c r="AN1014" s="61"/>
    </row>
    <row r="1015" spans="1:40">
      <c r="A1015" s="123">
        <v>2024</v>
      </c>
      <c r="B1015" s="123" t="str">
        <f t="shared" si="146"/>
        <v>991-2024</v>
      </c>
      <c r="C1015" s="56">
        <v>120510</v>
      </c>
      <c r="D1015" s="56" t="s">
        <v>57</v>
      </c>
      <c r="E1015" s="57" t="s">
        <v>9056</v>
      </c>
      <c r="F1015" s="57" t="s">
        <v>9057</v>
      </c>
      <c r="G1015" s="63" t="s">
        <v>5602</v>
      </c>
      <c r="H1015" s="57" t="s">
        <v>1168</v>
      </c>
      <c r="I1015" s="57" t="s">
        <v>8483</v>
      </c>
      <c r="J1015" s="61"/>
      <c r="K1015" s="61"/>
      <c r="L1015" s="67" t="s">
        <v>9058</v>
      </c>
      <c r="M1015" s="56">
        <v>1978</v>
      </c>
      <c r="N1015" s="157">
        <v>5100000</v>
      </c>
      <c r="O1015" s="64">
        <v>0</v>
      </c>
      <c r="P1015" s="64">
        <v>0</v>
      </c>
      <c r="Q1015" s="157">
        <f t="shared" si="147"/>
        <v>5100000</v>
      </c>
      <c r="R1015" s="64">
        <v>5520000</v>
      </c>
      <c r="S1015" s="64"/>
      <c r="T1015" s="64"/>
      <c r="U1015" s="56">
        <v>1</v>
      </c>
      <c r="V1015" s="64" t="s">
        <v>1171</v>
      </c>
      <c r="W1015" s="57" t="str">
        <f ca="1">IF(AB1015="","En elaboración",IF(AC1015="Sin iniciar","Suscrito",IF(AK1015="Suspendido",AK1015,IF(ISNUMBER(AN1015),"Liquidado",IF(ISNUMBER(J1015),"Cedido",IF(AN1015="No aplica","Terminado (no se liquida)",IF(AJ1015="Terminación anticipada",AJ1015,IF(AND(AJ1015="Terminación anticipada",I1015&lt;&gt;"Otro",AN1015=""),"Terminado en proceso de liquidación",IF(AND(TODAY()&gt;AH1015,I1015="Otro",AN1015=""),"Terminado en proceso de liquidación",IF(AND(TODAY()&gt;AH1015,I1015="Orden de compra"),"Terminado (Orden de compra)",IF(TODAY()&gt;AH1015,"Terminado (no se liquida)",IF(TODAY()&lt;=AH1015,"En ejecución","En elaboración"))))))))))))</f>
        <v>Terminado (no se liquida)</v>
      </c>
      <c r="X1015" s="57"/>
      <c r="Y1015" s="57" t="s">
        <v>5230</v>
      </c>
      <c r="Z1015" s="77" t="s">
        <v>9059</v>
      </c>
      <c r="AA1015" s="57" t="s">
        <v>5391</v>
      </c>
      <c r="AB1015" s="61">
        <v>45640</v>
      </c>
      <c r="AC1015" s="61">
        <v>45649</v>
      </c>
      <c r="AD1015" s="61">
        <v>45710</v>
      </c>
      <c r="AE1015" s="61" t="str">
        <f t="shared" si="149"/>
        <v xml:space="preserve">2 meses </v>
      </c>
      <c r="AF1015" s="61">
        <v>45710</v>
      </c>
      <c r="AG1015" s="61" t="str">
        <f t="shared" si="150"/>
        <v/>
      </c>
      <c r="AH1015" s="61">
        <v>45710</v>
      </c>
      <c r="AI1015" s="61" t="str">
        <f t="shared" si="151"/>
        <v xml:space="preserve">2 meses </v>
      </c>
      <c r="AJ1015" s="61" t="str">
        <f t="shared" si="148"/>
        <v>Término Ok</v>
      </c>
      <c r="AK1015" s="57"/>
      <c r="AL1015" s="57"/>
      <c r="AM1015" s="56"/>
      <c r="AN1015" s="61"/>
    </row>
    <row r="1016" spans="1:40">
      <c r="A1016" s="123">
        <v>2024</v>
      </c>
      <c r="B1016" s="123" t="str">
        <f t="shared" si="146"/>
        <v>992-2024</v>
      </c>
      <c r="C1016" s="56">
        <v>121853</v>
      </c>
      <c r="D1016" s="56" t="s">
        <v>57</v>
      </c>
      <c r="E1016" s="57" t="s">
        <v>9060</v>
      </c>
      <c r="F1016" s="57" t="s">
        <v>9061</v>
      </c>
      <c r="G1016" s="63" t="s">
        <v>5602</v>
      </c>
      <c r="H1016" s="57" t="s">
        <v>5223</v>
      </c>
      <c r="I1016" s="57" t="s">
        <v>62</v>
      </c>
      <c r="J1016" s="61"/>
      <c r="K1016" s="61"/>
      <c r="L1016" s="67" t="s">
        <v>9062</v>
      </c>
      <c r="M1016" s="56" t="s">
        <v>9063</v>
      </c>
      <c r="N1016" s="157">
        <v>2434800000</v>
      </c>
      <c r="O1016" s="64">
        <v>0</v>
      </c>
      <c r="P1016" s="64">
        <v>0</v>
      </c>
      <c r="Q1016" s="157">
        <f t="shared" si="147"/>
        <v>2434800000</v>
      </c>
      <c r="R1016" s="64" t="s">
        <v>66</v>
      </c>
      <c r="S1016" s="64"/>
      <c r="T1016" s="64"/>
      <c r="U1016" s="56" t="s">
        <v>77</v>
      </c>
      <c r="V1016" s="64" t="s">
        <v>85</v>
      </c>
      <c r="W1016" s="57" t="str">
        <f ca="1">IF(AB1016="","En elaboración",IF(AC1016="Sin iniciar","Suscrito",IF(AK1016="Suspendido",AK1016,IF(ISNUMBER(AN1016),"Liquidado",IF(ISNUMBER(J1016),"Cedido",IF(AN1016="No aplica","Terminado (no se liquida)",IF(AJ1016="Terminación anticipada",AJ1016,IF(AND(AJ1016="Terminación anticipada",I1016&lt;&gt;"Otro",AN1016=""),"Terminado en proceso de liquidación",IF(AND(TODAY()&gt;AH1016,I1016="Otro",AN1016=""),"Terminado en proceso de liquidación",IF(AND(TODAY()&gt;AH1016,I1016="Orden de compra"),"Terminado (Orden de compra)",IF(TODAY()&gt;AH1016,"Terminado (no se liquida)",IF(TODAY()&lt;=AH1016,"En ejecución","En elaboración"))))))))))))</f>
        <v>Terminado en proceso de liquidación</v>
      </c>
      <c r="X1016" s="57"/>
      <c r="Y1016" s="57" t="s">
        <v>9064</v>
      </c>
      <c r="Z1016" s="57" t="s">
        <v>9065</v>
      </c>
      <c r="AA1016" s="57" t="s">
        <v>9066</v>
      </c>
      <c r="AB1016" s="61">
        <v>45645</v>
      </c>
      <c r="AC1016" s="61">
        <v>45694</v>
      </c>
      <c r="AD1016" s="61">
        <v>45905</v>
      </c>
      <c r="AE1016" s="61" t="str">
        <f t="shared" si="149"/>
        <v xml:space="preserve">7 meses </v>
      </c>
      <c r="AF1016" s="61">
        <v>45905</v>
      </c>
      <c r="AG1016" s="61" t="str">
        <f t="shared" si="150"/>
        <v/>
      </c>
      <c r="AH1016" s="61">
        <v>45905</v>
      </c>
      <c r="AI1016" s="61" t="str">
        <f t="shared" si="151"/>
        <v xml:space="preserve">7 meses </v>
      </c>
      <c r="AJ1016" s="61" t="str">
        <f t="shared" si="148"/>
        <v>Término Ok</v>
      </c>
      <c r="AK1016" s="57"/>
      <c r="AL1016" s="57"/>
      <c r="AM1016" s="56"/>
      <c r="AN1016" s="61"/>
    </row>
    <row r="1017" spans="1:40">
      <c r="A1017" s="123">
        <v>2024</v>
      </c>
      <c r="B1017" s="123" t="s">
        <v>9067</v>
      </c>
      <c r="C1017" s="56">
        <v>122895</v>
      </c>
      <c r="D1017" s="56" t="s">
        <v>57</v>
      </c>
      <c r="E1017" s="57" t="s">
        <v>9068</v>
      </c>
      <c r="F1017" s="57" t="s">
        <v>9069</v>
      </c>
      <c r="G1017" s="63" t="s">
        <v>5602</v>
      </c>
      <c r="H1017" s="57" t="s">
        <v>5223</v>
      </c>
      <c r="I1017" s="57" t="s">
        <v>62</v>
      </c>
      <c r="J1017" s="61"/>
      <c r="K1017" s="61"/>
      <c r="L1017" s="67" t="s">
        <v>9062</v>
      </c>
      <c r="M1017" s="56">
        <v>1974</v>
      </c>
      <c r="N1017" s="157">
        <v>1085456886</v>
      </c>
      <c r="O1017" s="64">
        <v>0</v>
      </c>
      <c r="P1017" s="64">
        <v>0</v>
      </c>
      <c r="Q1017" s="157">
        <f t="shared" si="147"/>
        <v>1085456886</v>
      </c>
      <c r="R1017" s="64" t="s">
        <v>66</v>
      </c>
      <c r="S1017" s="64"/>
      <c r="T1017" s="64"/>
      <c r="U1017" s="56" t="s">
        <v>77</v>
      </c>
      <c r="V1017" s="64" t="s">
        <v>85</v>
      </c>
      <c r="W1017" s="57" t="str">
        <f ca="1">IF(AB1017="","En elaboración",IF(AC1017="Sin iniciar","Suscrito",IF(AK1017="Suspendido",AK1017,IF(ISNUMBER(AN1017),"Liquidado",IF(ISNUMBER(J1017),"Cedido",IF(AN1017="No aplica","Terminado (no se liquida)",IF(AJ1017="Terminación anticipada",AJ1017,IF(AND(AJ1017="Terminación anticipada",I1017&lt;&gt;"Otro",AN1017=""),"Terminado en proceso de liquidación",IF(AND(TODAY()&gt;AH1017,I1017="Otro",AN1017=""),"Terminado en proceso de liquidación",IF(AND(TODAY()&gt;AH1017,I1017="Orden de compra"),"Terminado (Orden de compra)",IF(TODAY()&gt;AH1017,"Terminado (no se liquida)",IF(TODAY()&lt;=AH1017,"En ejecución","En elaboración"))))))))))))</f>
        <v>Terminado en proceso de liquidación</v>
      </c>
      <c r="X1017" s="57"/>
      <c r="Y1017" s="57" t="s">
        <v>9070</v>
      </c>
      <c r="Z1017" s="77" t="s">
        <v>9071</v>
      </c>
      <c r="AA1017" s="57" t="s">
        <v>9066</v>
      </c>
      <c r="AB1017" s="61">
        <v>45652</v>
      </c>
      <c r="AC1017" s="61">
        <v>45658</v>
      </c>
      <c r="AD1017" s="61">
        <v>45859</v>
      </c>
      <c r="AE1017" s="61" t="str">
        <f t="shared" si="149"/>
        <v>6 meses 21 días.</v>
      </c>
      <c r="AF1017" s="61">
        <v>45859</v>
      </c>
      <c r="AG1017" s="61" t="str">
        <f t="shared" si="150"/>
        <v/>
      </c>
      <c r="AH1017" s="61">
        <v>45859</v>
      </c>
      <c r="AI1017" s="61" t="str">
        <f t="shared" si="151"/>
        <v>6 meses 21 días.</v>
      </c>
      <c r="AJ1017" s="61" t="str">
        <f t="shared" si="148"/>
        <v>Término Ok</v>
      </c>
      <c r="AK1017" s="57"/>
      <c r="AL1017" s="57"/>
      <c r="AM1017" s="56"/>
      <c r="AN1017" s="61"/>
    </row>
    <row r="1018" spans="1:40">
      <c r="A1018" s="123">
        <v>2024</v>
      </c>
      <c r="B1018" s="123" t="str">
        <f>LEFT(E1018,8)</f>
        <v>994-2024</v>
      </c>
      <c r="C1018" s="56">
        <v>122972</v>
      </c>
      <c r="D1018" s="56" t="s">
        <v>57</v>
      </c>
      <c r="E1018" s="57" t="s">
        <v>9072</v>
      </c>
      <c r="F1018" s="57" t="s">
        <v>9073</v>
      </c>
      <c r="G1018" s="63" t="s">
        <v>5602</v>
      </c>
      <c r="H1018" s="57" t="s">
        <v>5223</v>
      </c>
      <c r="I1018" s="57" t="s">
        <v>62</v>
      </c>
      <c r="J1018" s="61"/>
      <c r="K1018" s="61"/>
      <c r="L1018" s="67" t="s">
        <v>9074</v>
      </c>
      <c r="M1018" s="56">
        <v>2016</v>
      </c>
      <c r="N1018" s="157">
        <v>543733217</v>
      </c>
      <c r="O1018" s="64">
        <v>0</v>
      </c>
      <c r="P1018" s="64">
        <v>0</v>
      </c>
      <c r="Q1018" s="157">
        <f t="shared" si="147"/>
        <v>543733217</v>
      </c>
      <c r="R1018" s="64" t="s">
        <v>66</v>
      </c>
      <c r="S1018" s="64"/>
      <c r="T1018" s="64"/>
      <c r="U1018" s="56" t="s">
        <v>77</v>
      </c>
      <c r="V1018" s="64" t="s">
        <v>85</v>
      </c>
      <c r="W1018" s="57" t="str">
        <f ca="1">IF(AB1018="","En elaboración",IF(AC1018="Sin iniciar","Suscrito",IF(AK1018="Suspendido",AK1018,IF(ISNUMBER(AN1018),"Liquidado",IF(ISNUMBER(J1018),"Cedido",IF(AN1018="No aplica","Terminado (no se liquida)",IF(AJ1018="Terminación anticipada",AJ1018,IF(AND(AJ1018="Terminación anticipada",I1018&lt;&gt;"Otro",AN1018=""),"Terminado en proceso de liquidación",IF(AND(TODAY()&gt;AH1018,I1018="Otro",AN1018=""),"Terminado en proceso de liquidación",IF(AND(TODAY()&gt;AH1018,I1018="Orden de compra"),"Terminado (Orden de compra)",IF(TODAY()&gt;AH1018,"Terminado (no se liquida)",IF(TODAY()&lt;=AH1018,"En ejecución","En elaboración"))))))))))))</f>
        <v>Terminado en proceso de liquidación</v>
      </c>
      <c r="X1018" s="57"/>
      <c r="Y1018" s="57" t="s">
        <v>9075</v>
      </c>
      <c r="Z1018" s="57" t="s">
        <v>9076</v>
      </c>
      <c r="AA1018" s="57" t="s">
        <v>5745</v>
      </c>
      <c r="AB1018" s="61">
        <v>45644</v>
      </c>
      <c r="AC1018" s="61">
        <v>45644</v>
      </c>
      <c r="AD1018" s="61">
        <v>45870</v>
      </c>
      <c r="AE1018" s="61" t="str">
        <f t="shared" si="149"/>
        <v>7 meses 15 días.</v>
      </c>
      <c r="AF1018" s="61">
        <v>45870</v>
      </c>
      <c r="AG1018" s="61" t="str">
        <f t="shared" si="150"/>
        <v/>
      </c>
      <c r="AH1018" s="61">
        <v>45870</v>
      </c>
      <c r="AI1018" s="61" t="str">
        <f t="shared" si="151"/>
        <v>7 meses 15 días.</v>
      </c>
      <c r="AJ1018" s="61" t="str">
        <f t="shared" si="148"/>
        <v>Término Ok</v>
      </c>
      <c r="AK1018" s="57"/>
      <c r="AL1018" s="57"/>
      <c r="AM1018" s="56"/>
      <c r="AN1018" s="61"/>
    </row>
    <row r="1019" spans="1:40">
      <c r="A1019" s="123">
        <v>2024</v>
      </c>
      <c r="B1019" s="123" t="str">
        <f>LEFT(E1019,8)</f>
        <v>995-2024</v>
      </c>
      <c r="C1019" s="56">
        <v>120510</v>
      </c>
      <c r="D1019" s="56" t="s">
        <v>57</v>
      </c>
      <c r="E1019" s="57" t="s">
        <v>9077</v>
      </c>
      <c r="F1019" s="57" t="s">
        <v>9078</v>
      </c>
      <c r="G1019" s="63" t="s">
        <v>5602</v>
      </c>
      <c r="H1019" s="57" t="s">
        <v>1168</v>
      </c>
      <c r="I1019" s="57" t="s">
        <v>8483</v>
      </c>
      <c r="J1019" s="61"/>
      <c r="K1019" s="61"/>
      <c r="L1019" s="67" t="s">
        <v>9079</v>
      </c>
      <c r="M1019" s="56">
        <v>1978</v>
      </c>
      <c r="N1019" s="157">
        <v>5100000</v>
      </c>
      <c r="O1019" s="64">
        <v>0</v>
      </c>
      <c r="P1019" s="64">
        <v>0</v>
      </c>
      <c r="Q1019" s="157">
        <f t="shared" si="147"/>
        <v>5100000</v>
      </c>
      <c r="R1019" s="64">
        <v>2550000</v>
      </c>
      <c r="S1019" s="64"/>
      <c r="T1019" s="64"/>
      <c r="U1019" s="56">
        <v>1</v>
      </c>
      <c r="V1019" s="64" t="s">
        <v>1171</v>
      </c>
      <c r="W1019" s="57" t="str">
        <f ca="1">IF(AB1019="","En elaboración",IF(AC1019="Sin iniciar","Suscrito",IF(AK1019="Suspendido",AK1019,IF(ISNUMBER(AN1019),"Liquidado",IF(ISNUMBER(J1019),"Cedido",IF(AN1019="No aplica","Terminado (no se liquida)",IF(AJ1019="Terminación anticipada",AJ1019,IF(AND(AJ1019="Terminación anticipada",I1019&lt;&gt;"Otro",AN1019=""),"Terminado en proceso de liquidación",IF(AND(TODAY()&gt;AH1019,I1019="Otro",AN1019=""),"Terminado en proceso de liquidación",IF(AND(TODAY()&gt;AH1019,I1019="Orden de compra"),"Terminado (Orden de compra)",IF(TODAY()&gt;AH1019,"Terminado (no se liquida)",IF(TODAY()&lt;=AH1019,"En ejecución","En elaboración"))))))))))))</f>
        <v>Terminado (no se liquida)</v>
      </c>
      <c r="X1019" s="57"/>
      <c r="Y1019" s="57" t="s">
        <v>5230</v>
      </c>
      <c r="Z1019" s="57" t="s">
        <v>9080</v>
      </c>
      <c r="AA1019" s="57" t="s">
        <v>7712</v>
      </c>
      <c r="AB1019" s="61">
        <v>45642</v>
      </c>
      <c r="AC1019" s="61">
        <v>45656</v>
      </c>
      <c r="AD1019" s="61">
        <v>45716</v>
      </c>
      <c r="AE1019" s="61" t="str">
        <f t="shared" si="149"/>
        <v>2 meses -1 días.</v>
      </c>
      <c r="AF1019" s="61">
        <v>45716</v>
      </c>
      <c r="AG1019" s="61" t="str">
        <f t="shared" si="150"/>
        <v/>
      </c>
      <c r="AH1019" s="61">
        <v>45716</v>
      </c>
      <c r="AI1019" s="61" t="str">
        <f t="shared" si="151"/>
        <v>2 meses -1 días.</v>
      </c>
      <c r="AJ1019" s="61" t="str">
        <f t="shared" si="148"/>
        <v>Término Ok</v>
      </c>
      <c r="AK1019" s="57"/>
      <c r="AL1019" s="57"/>
      <c r="AM1019" s="56"/>
      <c r="AN1019" s="61"/>
    </row>
    <row r="1020" spans="1:40">
      <c r="A1020" s="123">
        <v>2024</v>
      </c>
      <c r="B1020" s="123" t="str">
        <f>LEFT(E1020,8)</f>
        <v>998-2024</v>
      </c>
      <c r="C1020" s="56">
        <v>120146</v>
      </c>
      <c r="D1020" s="56" t="s">
        <v>57</v>
      </c>
      <c r="E1020" s="57" t="s">
        <v>9081</v>
      </c>
      <c r="F1020" s="57" t="s">
        <v>9082</v>
      </c>
      <c r="G1020" s="63" t="s">
        <v>5258</v>
      </c>
      <c r="H1020" s="57" t="s">
        <v>1</v>
      </c>
      <c r="I1020" s="57" t="s">
        <v>62</v>
      </c>
      <c r="J1020" s="61"/>
      <c r="K1020" s="61"/>
      <c r="L1020" s="67" t="s">
        <v>9083</v>
      </c>
      <c r="M1020" s="56">
        <v>1963</v>
      </c>
      <c r="N1020" s="157">
        <v>1234366667</v>
      </c>
      <c r="O1020" s="64">
        <v>0</v>
      </c>
      <c r="P1020" s="64">
        <v>0</v>
      </c>
      <c r="Q1020" s="157">
        <f t="shared" si="147"/>
        <v>1234366667</v>
      </c>
      <c r="R1020" s="64" t="s">
        <v>66</v>
      </c>
      <c r="S1020" s="64"/>
      <c r="T1020" s="64"/>
      <c r="U1020" s="56" t="s">
        <v>77</v>
      </c>
      <c r="V1020" s="64" t="s">
        <v>85</v>
      </c>
      <c r="W1020" s="57" t="str">
        <f ca="1">IF(AB1020="","En elaboración",IF(AC1020="Sin iniciar","Suscrito",IF(AK1020="Suspendido",AK1020,IF(ISNUMBER(AN1020),"Liquidado",IF(ISNUMBER(J1020),"Cedido",IF(AN1020="No aplica","Terminado (no se liquida)",IF(AJ1020="Terminación anticipada",AJ1020,IF(AND(AJ1020="Terminación anticipada",I1020&lt;&gt;"Otro",AN1020=""),"Terminado en proceso de liquidación",IF(AND(TODAY()&gt;AH1020,I1020="Otro",AN1020=""),"Terminado en proceso de liquidación",IF(AND(TODAY()&gt;AH1020,I1020="Orden de compra"),"Terminado (Orden de compra)",IF(TODAY()&gt;AH1020,"Terminado (no se liquida)",IF(TODAY()&lt;=AH1020,"En ejecución","En elaboración"))))))))))))</f>
        <v>Terminado en proceso de liquidación</v>
      </c>
      <c r="X1020" s="57"/>
      <c r="Y1020" s="57" t="s">
        <v>9084</v>
      </c>
      <c r="Z1020" s="57" t="s">
        <v>9085</v>
      </c>
      <c r="AA1020" s="57" t="s">
        <v>5879</v>
      </c>
      <c r="AB1020" s="61">
        <v>45646</v>
      </c>
      <c r="AC1020" s="61">
        <v>45670</v>
      </c>
      <c r="AD1020" s="61">
        <v>45881</v>
      </c>
      <c r="AE1020" s="61" t="str">
        <f t="shared" si="149"/>
        <v xml:space="preserve">7 meses </v>
      </c>
      <c r="AF1020" s="61">
        <v>45881</v>
      </c>
      <c r="AG1020" s="61" t="str">
        <f t="shared" si="150"/>
        <v/>
      </c>
      <c r="AH1020" s="61">
        <v>45881</v>
      </c>
      <c r="AI1020" s="61" t="str">
        <f t="shared" si="151"/>
        <v xml:space="preserve">7 meses </v>
      </c>
      <c r="AJ1020" s="61" t="str">
        <f t="shared" si="148"/>
        <v>Término Ok</v>
      </c>
      <c r="AK1020" s="57"/>
      <c r="AL1020" s="57"/>
      <c r="AM1020" s="56"/>
      <c r="AN1020" s="61"/>
    </row>
    <row r="1021" spans="1:40">
      <c r="A1021" s="123">
        <v>2024</v>
      </c>
      <c r="B1021" s="123" t="str">
        <f>LEFT(E1021,8)</f>
        <v>999-2024</v>
      </c>
      <c r="C1021" s="56">
        <v>120562</v>
      </c>
      <c r="D1021" s="56" t="s">
        <v>57</v>
      </c>
      <c r="E1021" s="57" t="s">
        <v>9086</v>
      </c>
      <c r="F1021" s="57" t="s">
        <v>9087</v>
      </c>
      <c r="G1021" s="63" t="s">
        <v>5258</v>
      </c>
      <c r="H1021" s="57" t="s">
        <v>1</v>
      </c>
      <c r="I1021" s="57" t="s">
        <v>62</v>
      </c>
      <c r="J1021" s="61"/>
      <c r="K1021" s="61"/>
      <c r="L1021" s="67" t="s">
        <v>9088</v>
      </c>
      <c r="M1021" s="56">
        <v>1971</v>
      </c>
      <c r="N1021" s="157">
        <v>1007233487</v>
      </c>
      <c r="O1021" s="64">
        <v>0</v>
      </c>
      <c r="P1021" s="64">
        <v>0</v>
      </c>
      <c r="Q1021" s="157">
        <f t="shared" si="147"/>
        <v>1007233487</v>
      </c>
      <c r="R1021" s="64" t="s">
        <v>66</v>
      </c>
      <c r="S1021" s="64"/>
      <c r="T1021" s="64"/>
      <c r="U1021" s="56" t="s">
        <v>77</v>
      </c>
      <c r="V1021" s="64" t="s">
        <v>85</v>
      </c>
      <c r="W1021" s="57" t="str">
        <f ca="1">IF(AB1021="","En elaboración",IF(AC1021="Sin iniciar","Suscrito",IF(AK1021="Suspendido",AK1021,IF(ISNUMBER(AN1021),"Liquidado",IF(ISNUMBER(J1021),"Cedido",IF(AN1021="No aplica","Terminado (no se liquida)",IF(AJ1021="Terminación anticipada",AJ1021,IF(AND(AJ1021="Terminación anticipada",I1021&lt;&gt;"Otro",AN1021=""),"Terminado en proceso de liquidación",IF(AND(TODAY()&gt;AH1021,I1021="Otro",AN1021=""),"Terminado en proceso de liquidación",IF(AND(TODAY()&gt;AH1021,I1021="Orden de compra"),"Terminado (Orden de compra)",IF(TODAY()&gt;AH1021,"Terminado (no se liquida)",IF(TODAY()&lt;=AH1021,"En ejecución","En elaboración"))))))))))))</f>
        <v>Terminado en proceso de liquidación</v>
      </c>
      <c r="X1021" s="57"/>
      <c r="Y1021" s="57" t="s">
        <v>9089</v>
      </c>
      <c r="Z1021" s="57" t="s">
        <v>9090</v>
      </c>
      <c r="AA1021" s="57" t="s">
        <v>5659</v>
      </c>
      <c r="AB1021" s="61">
        <v>45653</v>
      </c>
      <c r="AC1021" s="61">
        <v>45673</v>
      </c>
      <c r="AD1021" s="61">
        <v>45915</v>
      </c>
      <c r="AE1021" s="61" t="str">
        <f t="shared" si="149"/>
        <v xml:space="preserve">8 meses </v>
      </c>
      <c r="AF1021" s="61">
        <v>45915</v>
      </c>
      <c r="AG1021" s="61" t="str">
        <f t="shared" si="150"/>
        <v/>
      </c>
      <c r="AH1021" s="61">
        <v>45915</v>
      </c>
      <c r="AI1021" s="61" t="str">
        <f t="shared" si="151"/>
        <v xml:space="preserve">8 meses </v>
      </c>
      <c r="AJ1021" s="61" t="str">
        <f t="shared" si="148"/>
        <v>Término Ok</v>
      </c>
      <c r="AK1021" s="57"/>
      <c r="AL1021" s="57"/>
      <c r="AM1021" s="56"/>
      <c r="AN1021" s="61"/>
    </row>
    <row r="1022" spans="1:40">
      <c r="A1022" s="62">
        <v>2024</v>
      </c>
      <c r="B1022" s="56" t="str">
        <f>LEFT(E1022,9)</f>
        <v>1000-2024</v>
      </c>
      <c r="C1022" s="56">
        <v>122960</v>
      </c>
      <c r="D1022" s="56" t="s">
        <v>57</v>
      </c>
      <c r="E1022" s="57" t="s">
        <v>9091</v>
      </c>
      <c r="F1022" s="57" t="s">
        <v>9092</v>
      </c>
      <c r="G1022" s="63" t="s">
        <v>5602</v>
      </c>
      <c r="H1022" s="57" t="s">
        <v>5223</v>
      </c>
      <c r="I1022" s="57" t="s">
        <v>62</v>
      </c>
      <c r="J1022" s="61"/>
      <c r="K1022" s="61"/>
      <c r="L1022" s="57" t="s">
        <v>9093</v>
      </c>
      <c r="M1022" s="56">
        <v>1999</v>
      </c>
      <c r="N1022" s="157">
        <v>539687154</v>
      </c>
      <c r="O1022" s="64">
        <v>0</v>
      </c>
      <c r="P1022" s="64">
        <v>0</v>
      </c>
      <c r="Q1022" s="157">
        <f t="shared" si="147"/>
        <v>539687154</v>
      </c>
      <c r="R1022" s="64" t="s">
        <v>66</v>
      </c>
      <c r="S1022" s="64"/>
      <c r="T1022" s="64"/>
      <c r="U1022" s="56" t="s">
        <v>77</v>
      </c>
      <c r="V1022" s="60" t="s">
        <v>85</v>
      </c>
      <c r="W1022" s="57" t="str">
        <f ca="1">IF(AB1022="","En elaboración",IF(AC1022="Sin iniciar","Suscrito",IF(AK1022="Suspendido",AK1022,IF(ISNUMBER(AN1022),"Liquidado",IF(ISNUMBER(J1022),"Cedido",IF(AN1022="No aplica","Terminado (no se liquida)",IF(AJ1022="Terminación anticipada",AJ1022,IF(AND(AJ1022="Terminación anticipada",I1022&lt;&gt;"Otro",AN1022=""),"Terminado en proceso de liquidación",IF(AND(TODAY()&gt;AH1022,I1022="Otro",AN1022=""),"Terminado en proceso de liquidación",IF(AND(TODAY()&gt;AH1022,I1022="Orden de compra"),"Terminado (Orden de compra)",IF(TODAY()&gt;AH1022,"Terminado (no se liquida)",IF(TODAY()&lt;=AH1022,"En ejecución","En elaboración"))))))))))))</f>
        <v>Terminado en proceso de liquidación</v>
      </c>
      <c r="X1022" s="57"/>
      <c r="Y1022" s="57" t="s">
        <v>9094</v>
      </c>
      <c r="Z1022" s="77" t="s">
        <v>9095</v>
      </c>
      <c r="AA1022" s="57" t="s">
        <v>5745</v>
      </c>
      <c r="AB1022" s="61">
        <v>45653</v>
      </c>
      <c r="AC1022" s="61">
        <v>45657</v>
      </c>
      <c r="AD1022" s="61">
        <v>45930</v>
      </c>
      <c r="AE1022" s="61" t="str">
        <f t="shared" si="149"/>
        <v xml:space="preserve">9 meses </v>
      </c>
      <c r="AF1022" s="61">
        <v>45930</v>
      </c>
      <c r="AG1022" s="61" t="str">
        <f t="shared" si="150"/>
        <v/>
      </c>
      <c r="AH1022" s="61">
        <v>45930</v>
      </c>
      <c r="AI1022" s="61" t="str">
        <f t="shared" si="151"/>
        <v xml:space="preserve">9 meses </v>
      </c>
      <c r="AJ1022" s="61" t="str">
        <f t="shared" si="148"/>
        <v>Término Ok</v>
      </c>
      <c r="AK1022" s="57"/>
      <c r="AL1022" s="57"/>
      <c r="AM1022" s="56"/>
      <c r="AN1022" s="61"/>
    </row>
    <row r="1023" spans="1:40">
      <c r="A1023" s="62">
        <v>2024</v>
      </c>
      <c r="B1023" s="56" t="str">
        <f t="shared" ref="B1023:B1031" si="152">LEFT(E1023,9)</f>
        <v>1001-2024</v>
      </c>
      <c r="C1023" s="56">
        <v>121236</v>
      </c>
      <c r="D1023" s="56" t="s">
        <v>57</v>
      </c>
      <c r="E1023" s="57" t="s">
        <v>9096</v>
      </c>
      <c r="F1023" s="57" t="s">
        <v>9097</v>
      </c>
      <c r="G1023" s="63" t="s">
        <v>5641</v>
      </c>
      <c r="H1023" s="57" t="s">
        <v>7301</v>
      </c>
      <c r="I1023" s="57" t="s">
        <v>62</v>
      </c>
      <c r="J1023" s="61"/>
      <c r="K1023" s="61"/>
      <c r="L1023" s="57" t="s">
        <v>9098</v>
      </c>
      <c r="M1023" s="56">
        <v>1979</v>
      </c>
      <c r="N1023" s="157">
        <v>180000000</v>
      </c>
      <c r="O1023" s="64">
        <v>0</v>
      </c>
      <c r="P1023" s="64">
        <v>0</v>
      </c>
      <c r="Q1023" s="157">
        <f t="shared" si="147"/>
        <v>180000000</v>
      </c>
      <c r="R1023" s="64" t="s">
        <v>66</v>
      </c>
      <c r="S1023" s="64"/>
      <c r="T1023" s="64"/>
      <c r="U1023" s="56" t="s">
        <v>77</v>
      </c>
      <c r="V1023" s="60" t="s">
        <v>85</v>
      </c>
      <c r="W1023" s="57" t="str">
        <f ca="1">IF(AB1023="","En elaboración",IF(AC1023="Sin iniciar","Suscrito",IF(AK1023="Suspendido",AK1023,IF(ISNUMBER(AN1023),"Liquidado",IF(ISNUMBER(J1023),"Cedido",IF(AN1023="No aplica","Terminado (no se liquida)",IF(AJ1023="Terminación anticipada",AJ1023,IF(AND(AJ1023="Terminación anticipada",I1023&lt;&gt;"Otro",AN1023=""),"Terminado en proceso de liquidación",IF(AND(TODAY()&gt;AH1023,I1023="Otro",AN1023=""),"Terminado en proceso de liquidación",IF(AND(TODAY()&gt;AH1023,I1023="Orden de compra"),"Terminado (Orden de compra)",IF(TODAY()&gt;AH1023,"Terminado (no se liquida)",IF(TODAY()&lt;=AH1023,"En ejecución","En elaboración"))))))))))))</f>
        <v>Terminado en proceso de liquidación</v>
      </c>
      <c r="X1023" s="57"/>
      <c r="Y1023" s="57" t="s">
        <v>9099</v>
      </c>
      <c r="Z1023" s="57" t="s">
        <v>9100</v>
      </c>
      <c r="AA1023" s="57" t="s">
        <v>6573</v>
      </c>
      <c r="AB1023" s="61">
        <v>45652</v>
      </c>
      <c r="AC1023" s="61">
        <v>45671</v>
      </c>
      <c r="AD1023" s="61">
        <v>45974</v>
      </c>
      <c r="AE1023" s="61" t="str">
        <f t="shared" si="149"/>
        <v xml:space="preserve">10 meses </v>
      </c>
      <c r="AF1023" s="61">
        <v>45974</v>
      </c>
      <c r="AG1023" s="61" t="str">
        <f t="shared" si="150"/>
        <v/>
      </c>
      <c r="AH1023" s="61">
        <v>45974</v>
      </c>
      <c r="AI1023" s="61" t="str">
        <f t="shared" si="151"/>
        <v xml:space="preserve">10 meses </v>
      </c>
      <c r="AJ1023" s="61" t="str">
        <f t="shared" si="148"/>
        <v>Término Ok</v>
      </c>
      <c r="AK1023" s="57"/>
      <c r="AL1023" s="57"/>
      <c r="AM1023" s="56"/>
      <c r="AN1023" s="61"/>
    </row>
    <row r="1024" spans="1:40">
      <c r="A1024" s="62">
        <v>2024</v>
      </c>
      <c r="B1024" s="56" t="str">
        <f t="shared" si="152"/>
        <v>1002-2024</v>
      </c>
      <c r="C1024" s="56">
        <v>121562</v>
      </c>
      <c r="D1024" s="56" t="s">
        <v>57</v>
      </c>
      <c r="E1024" s="57" t="s">
        <v>9101</v>
      </c>
      <c r="F1024" s="57" t="s">
        <v>9102</v>
      </c>
      <c r="G1024" s="63" t="s">
        <v>156</v>
      </c>
      <c r="H1024" s="57" t="s">
        <v>1</v>
      </c>
      <c r="I1024" s="57" t="s">
        <v>62</v>
      </c>
      <c r="J1024" s="61"/>
      <c r="K1024" s="61"/>
      <c r="L1024" s="57" t="s">
        <v>9103</v>
      </c>
      <c r="M1024" s="56">
        <v>2031</v>
      </c>
      <c r="N1024" s="157">
        <v>72396068</v>
      </c>
      <c r="O1024" s="64">
        <v>0</v>
      </c>
      <c r="P1024" s="64">
        <v>0</v>
      </c>
      <c r="Q1024" s="157">
        <f t="shared" si="147"/>
        <v>72396068</v>
      </c>
      <c r="R1024" s="64" t="s">
        <v>66</v>
      </c>
      <c r="S1024" s="64"/>
      <c r="T1024" s="64"/>
      <c r="U1024" s="56" t="s">
        <v>77</v>
      </c>
      <c r="V1024" s="60" t="s">
        <v>85</v>
      </c>
      <c r="W1024" s="57" t="str">
        <f ca="1">IF(AB1024="","En elaboración",IF(AC1024="Sin iniciar","Suscrito",IF(AK1024="Suspendido",AK1024,IF(ISNUMBER(AN1024),"Liquidado",IF(ISNUMBER(J1024),"Cedido",IF(AN1024="No aplica","Terminado (no se liquida)",IF(AJ1024="Terminación anticipada",AJ1024,IF(AND(AJ1024="Terminación anticipada",I1024&lt;&gt;"Otro",AN1024=""),"Terminado en proceso de liquidación",IF(AND(TODAY()&gt;AH1024,I1024="Otro",AN1024=""),"Terminado en proceso de liquidación",IF(AND(TODAY()&gt;AH1024,I1024="Orden de compra"),"Terminado (Orden de compra)",IF(TODAY()&gt;AH1024,"Terminado (no se liquida)",IF(TODAY()&lt;=AH1024,"En ejecución","En elaboración"))))))))))))</f>
        <v>Terminado en proceso de liquidación</v>
      </c>
      <c r="X1024" s="57"/>
      <c r="Y1024" s="57" t="s">
        <v>9104</v>
      </c>
      <c r="Z1024" s="57" t="s">
        <v>9105</v>
      </c>
      <c r="AA1024" s="57" t="s">
        <v>6110</v>
      </c>
      <c r="AB1024" s="61">
        <v>45653</v>
      </c>
      <c r="AC1024" s="61">
        <v>45657</v>
      </c>
      <c r="AD1024" s="61">
        <v>45746</v>
      </c>
      <c r="AE1024" s="61" t="str">
        <f t="shared" si="149"/>
        <v xml:space="preserve">3 meses </v>
      </c>
      <c r="AF1024" s="61">
        <v>45746</v>
      </c>
      <c r="AG1024" s="61" t="str">
        <f t="shared" si="150"/>
        <v/>
      </c>
      <c r="AH1024" s="61">
        <v>45746</v>
      </c>
      <c r="AI1024" s="61" t="str">
        <f t="shared" si="151"/>
        <v xml:space="preserve">3 meses </v>
      </c>
      <c r="AJ1024" s="61" t="str">
        <f t="shared" si="148"/>
        <v>Término Ok</v>
      </c>
      <c r="AK1024" s="57"/>
      <c r="AL1024" s="57"/>
      <c r="AM1024" s="56"/>
      <c r="AN1024" s="61"/>
    </row>
    <row r="1025" spans="1:43">
      <c r="A1025" s="62">
        <v>2024</v>
      </c>
      <c r="B1025" s="56" t="str">
        <f t="shared" si="152"/>
        <v>1003-2024</v>
      </c>
      <c r="C1025" s="56">
        <v>121201</v>
      </c>
      <c r="D1025" s="56" t="s">
        <v>57</v>
      </c>
      <c r="E1025" s="57" t="s">
        <v>9106</v>
      </c>
      <c r="F1025" s="57" t="s">
        <v>9107</v>
      </c>
      <c r="G1025" s="63" t="s">
        <v>5602</v>
      </c>
      <c r="H1025" s="57" t="s">
        <v>1168</v>
      </c>
      <c r="I1025" s="57" t="s">
        <v>6320</v>
      </c>
      <c r="J1025" s="61"/>
      <c r="K1025" s="61"/>
      <c r="L1025" s="57" t="s">
        <v>4459</v>
      </c>
      <c r="M1025" s="56">
        <v>1978</v>
      </c>
      <c r="N1025" s="157">
        <v>13500000</v>
      </c>
      <c r="O1025" s="64">
        <v>0</v>
      </c>
      <c r="P1025" s="64">
        <v>0</v>
      </c>
      <c r="Q1025" s="157">
        <f t="shared" si="147"/>
        <v>13500000</v>
      </c>
      <c r="R1025" s="64">
        <v>9000000</v>
      </c>
      <c r="S1025" s="64"/>
      <c r="T1025" s="64"/>
      <c r="U1025" s="56">
        <v>1</v>
      </c>
      <c r="V1025" s="60" t="s">
        <v>1171</v>
      </c>
      <c r="W1025" s="57" t="str">
        <f ca="1">IF(AB1025="","En elaboración",IF(AC1025="Sin iniciar","Suscrito",IF(AK1025="Suspendido",AK1025,IF(ISNUMBER(AN1025),"Liquidado",IF(ISNUMBER(J1025),"Cedido",IF(AN1025="No aplica","Terminado (no se liquida)",IF(AJ1025="Terminación anticipada",AJ1025,IF(AND(AJ1025="Terminación anticipada",I1025&lt;&gt;"Otro",AN1025=""),"Terminado en proceso de liquidación",IF(AND(TODAY()&gt;AH1025,I1025="Otro",AN1025=""),"Terminado en proceso de liquidación",IF(AND(TODAY()&gt;AH1025,I1025="Orden de compra"),"Terminado (Orden de compra)",IF(TODAY()&gt;AH1025,"Terminado (no se liquida)",IF(TODAY()&lt;=AH1025,"En ejecución","En elaboración"))))))))))))</f>
        <v>Terminado (no se liquida)</v>
      </c>
      <c r="X1025" s="57"/>
      <c r="Y1025" s="57" t="s">
        <v>9108</v>
      </c>
      <c r="Z1025" s="77" t="s">
        <v>9109</v>
      </c>
      <c r="AA1025" s="57" t="s">
        <v>5684</v>
      </c>
      <c r="AB1025" s="61">
        <v>45653</v>
      </c>
      <c r="AC1025" s="61">
        <v>45660</v>
      </c>
      <c r="AD1025" s="61">
        <v>45705</v>
      </c>
      <c r="AE1025" s="61" t="str">
        <f t="shared" si="149"/>
        <v>1 meses 15 días.</v>
      </c>
      <c r="AF1025" s="61">
        <v>45705</v>
      </c>
      <c r="AG1025" s="61" t="str">
        <f t="shared" si="150"/>
        <v/>
      </c>
      <c r="AH1025" s="61">
        <v>45705</v>
      </c>
      <c r="AI1025" s="61" t="str">
        <f t="shared" si="151"/>
        <v>1 meses 15 días.</v>
      </c>
      <c r="AJ1025" s="61" t="str">
        <f t="shared" si="148"/>
        <v>Término Ok</v>
      </c>
      <c r="AK1025" s="57"/>
      <c r="AL1025" s="57"/>
      <c r="AM1025" s="56"/>
      <c r="AN1025" s="61"/>
    </row>
    <row r="1026" spans="1:43">
      <c r="A1026" s="62">
        <v>2024</v>
      </c>
      <c r="B1026" s="56" t="str">
        <f t="shared" si="152"/>
        <v>1004-2024</v>
      </c>
      <c r="C1026" s="56">
        <v>121451</v>
      </c>
      <c r="D1026" s="56" t="s">
        <v>57</v>
      </c>
      <c r="E1026" s="57" t="s">
        <v>9110</v>
      </c>
      <c r="F1026" s="57" t="s">
        <v>9111</v>
      </c>
      <c r="G1026" s="63" t="s">
        <v>156</v>
      </c>
      <c r="H1026" s="57" t="s">
        <v>1</v>
      </c>
      <c r="I1026" s="57" t="s">
        <v>62</v>
      </c>
      <c r="J1026" s="61"/>
      <c r="K1026" s="61"/>
      <c r="L1026" s="57" t="s">
        <v>9112</v>
      </c>
      <c r="M1026" s="56">
        <v>1977</v>
      </c>
      <c r="N1026" s="157">
        <v>141833337</v>
      </c>
      <c r="O1026" s="64">
        <v>0</v>
      </c>
      <c r="P1026" s="64">
        <v>0</v>
      </c>
      <c r="Q1026" s="157">
        <f t="shared" si="147"/>
        <v>141833337</v>
      </c>
      <c r="R1026" s="64" t="s">
        <v>66</v>
      </c>
      <c r="S1026" s="64"/>
      <c r="T1026" s="64"/>
      <c r="U1026" s="56" t="s">
        <v>77</v>
      </c>
      <c r="V1026" s="60" t="s">
        <v>85</v>
      </c>
      <c r="W1026" s="57" t="str">
        <f ca="1">IF(AB1026="","En elaboración",IF(AC1026="Sin iniciar","Suscrito",IF(AK1026="Suspendido",AK1026,IF(ISNUMBER(AN1026),"Liquidado",IF(ISNUMBER(J1026),"Cedido",IF(AN1026="No aplica","Terminado (no se liquida)",IF(AJ1026="Terminación anticipada",AJ1026,IF(AND(AJ1026="Terminación anticipada",I1026&lt;&gt;"Otro",AN1026=""),"Terminado en proceso de liquidación",IF(AND(TODAY()&gt;AH1026,I1026="Otro",AN1026=""),"Terminado en proceso de liquidación",IF(AND(TODAY()&gt;AH1026,I1026="Orden de compra"),"Terminado (Orden de compra)",IF(TODAY()&gt;AH1026,"Terminado (no se liquida)",IF(TODAY()&lt;=AH1026,"En ejecución","En elaboración"))))))))))))</f>
        <v>Terminado en proceso de liquidación</v>
      </c>
      <c r="X1026" s="57"/>
      <c r="Y1026" s="57" t="s">
        <v>9113</v>
      </c>
      <c r="Z1026" s="77" t="s">
        <v>9114</v>
      </c>
      <c r="AA1026" s="57" t="s">
        <v>9066</v>
      </c>
      <c r="AB1026" s="61">
        <v>45655</v>
      </c>
      <c r="AC1026" s="61">
        <v>45673</v>
      </c>
      <c r="AD1026" s="61">
        <v>45762</v>
      </c>
      <c r="AE1026" s="61" t="str">
        <f t="shared" si="149"/>
        <v xml:space="preserve">3 meses </v>
      </c>
      <c r="AF1026" s="61">
        <v>45762</v>
      </c>
      <c r="AG1026" s="61" t="str">
        <f t="shared" si="150"/>
        <v/>
      </c>
      <c r="AH1026" s="61">
        <v>45762</v>
      </c>
      <c r="AI1026" s="61" t="str">
        <f t="shared" si="151"/>
        <v xml:space="preserve">3 meses </v>
      </c>
      <c r="AJ1026" s="61" t="str">
        <f t="shared" si="148"/>
        <v>Término Ok</v>
      </c>
      <c r="AK1026" s="57"/>
      <c r="AL1026" s="57"/>
      <c r="AM1026" s="56"/>
      <c r="AN1026" s="61"/>
    </row>
    <row r="1027" spans="1:43">
      <c r="A1027" s="62">
        <v>2024</v>
      </c>
      <c r="B1027" s="56" t="str">
        <f t="shared" si="152"/>
        <v>1005-2024</v>
      </c>
      <c r="C1027" s="56">
        <v>121451</v>
      </c>
      <c r="D1027" s="56" t="s">
        <v>57</v>
      </c>
      <c r="E1027" s="57" t="s">
        <v>9115</v>
      </c>
      <c r="F1027" s="57" t="s">
        <v>9111</v>
      </c>
      <c r="G1027" s="63" t="s">
        <v>156</v>
      </c>
      <c r="H1027" s="57" t="s">
        <v>1</v>
      </c>
      <c r="I1027" s="57" t="s">
        <v>62</v>
      </c>
      <c r="J1027" s="61"/>
      <c r="K1027" s="61"/>
      <c r="L1027" s="57" t="s">
        <v>9116</v>
      </c>
      <c r="M1027" s="56">
        <v>1977</v>
      </c>
      <c r="N1027" s="157">
        <v>28241985</v>
      </c>
      <c r="O1027" s="64">
        <v>0</v>
      </c>
      <c r="P1027" s="64">
        <v>0</v>
      </c>
      <c r="Q1027" s="157">
        <f t="shared" ref="Q1027:Q1048" si="153">SUM(N1027:P1027)</f>
        <v>28241985</v>
      </c>
      <c r="R1027" s="64" t="s">
        <v>66</v>
      </c>
      <c r="S1027" s="64"/>
      <c r="T1027" s="64"/>
      <c r="U1027" s="56" t="s">
        <v>77</v>
      </c>
      <c r="V1027" s="60" t="s">
        <v>85</v>
      </c>
      <c r="W1027" s="57" t="str">
        <f ca="1">IF(AB1027="","En elaboración",IF(AC1027="Sin iniciar","Suscrito",IF(AK1027="Suspendido",AK1027,IF(ISNUMBER(AN1027),"Liquidado",IF(ISNUMBER(J1027),"Cedido",IF(AN1027="No aplica","Terminado (no se liquida)",IF(AJ1027="Terminación anticipada",AJ1027,IF(AND(AJ1027="Terminación anticipada",I1027&lt;&gt;"Otro",AN1027=""),"Terminado en proceso de liquidación",IF(AND(TODAY()&gt;AH1027,I1027="Otro",AN1027=""),"Terminado en proceso de liquidación",IF(AND(TODAY()&gt;AH1027,I1027="Orden de compra"),"Terminado (Orden de compra)",IF(TODAY()&gt;AH1027,"Terminado (no se liquida)",IF(TODAY()&lt;=AH1027,"En ejecución","En elaboración"))))))))))))</f>
        <v>Terminado en proceso de liquidación</v>
      </c>
      <c r="X1027" s="57"/>
      <c r="Y1027" s="57" t="s">
        <v>9117</v>
      </c>
      <c r="Z1027" s="77" t="s">
        <v>9114</v>
      </c>
      <c r="AA1027" s="57" t="s">
        <v>9066</v>
      </c>
      <c r="AB1027" s="61">
        <v>45656</v>
      </c>
      <c r="AC1027" s="61">
        <v>45674</v>
      </c>
      <c r="AD1027" s="61">
        <v>45763</v>
      </c>
      <c r="AE1027" s="61" t="str">
        <f t="shared" si="149"/>
        <v xml:space="preserve">3 meses </v>
      </c>
      <c r="AF1027" s="61">
        <v>45763</v>
      </c>
      <c r="AG1027" s="61" t="str">
        <f t="shared" si="150"/>
        <v/>
      </c>
      <c r="AH1027" s="61">
        <v>45763</v>
      </c>
      <c r="AI1027" s="61" t="str">
        <f t="shared" si="151"/>
        <v xml:space="preserve">3 meses </v>
      </c>
      <c r="AJ1027" s="61" t="str">
        <f t="shared" ref="AJ1027:AJ1061" si="154">IF(AC1027="Sin iniciar",AC1027,IF(AH1027&lt;AF1027,"Terminación Anticipada","Término Ok"))</f>
        <v>Término Ok</v>
      </c>
      <c r="AK1027" s="57"/>
      <c r="AL1027" s="57"/>
      <c r="AM1027" s="56"/>
      <c r="AN1027" s="61"/>
    </row>
    <row r="1028" spans="1:43">
      <c r="A1028" s="62">
        <v>2024</v>
      </c>
      <c r="B1028" s="56" t="str">
        <f t="shared" si="152"/>
        <v>1007-2024</v>
      </c>
      <c r="C1028" s="56">
        <v>121356</v>
      </c>
      <c r="D1028" s="56" t="s">
        <v>57</v>
      </c>
      <c r="E1028" s="57" t="s">
        <v>9118</v>
      </c>
      <c r="F1028" s="57" t="s">
        <v>9119</v>
      </c>
      <c r="G1028" s="63" t="s">
        <v>5602</v>
      </c>
      <c r="H1028" s="57" t="s">
        <v>1168</v>
      </c>
      <c r="I1028" s="57" t="s">
        <v>8483</v>
      </c>
      <c r="J1028" s="61"/>
      <c r="K1028" s="61"/>
      <c r="L1028" s="57" t="s">
        <v>9120</v>
      </c>
      <c r="M1028" s="56">
        <v>2032</v>
      </c>
      <c r="N1028" s="157">
        <v>4324500</v>
      </c>
      <c r="O1028" s="64">
        <v>0</v>
      </c>
      <c r="P1028" s="64">
        <v>0</v>
      </c>
      <c r="Q1028" s="157">
        <f t="shared" si="153"/>
        <v>4324500</v>
      </c>
      <c r="R1028" s="64">
        <v>2883000</v>
      </c>
      <c r="S1028" s="64"/>
      <c r="T1028" s="64"/>
      <c r="U1028" s="56">
        <v>5</v>
      </c>
      <c r="V1028" s="60" t="s">
        <v>1171</v>
      </c>
      <c r="W1028" s="57" t="str">
        <f ca="1">IF(AB1028="","En elaboración",IF(AC1028="Sin iniciar","Suscrito",IF(AK1028="Suspendido",AK1028,IF(ISNUMBER(AN1028),"Liquidado",IF(ISNUMBER(J1028),"Cedido",IF(AN1028="No aplica","Terminado (no se liquida)",IF(AJ1028="Terminación anticipada",AJ1028,IF(AND(AJ1028="Terminación anticipada",I1028&lt;&gt;"Otro",AN1028=""),"Terminado en proceso de liquidación",IF(AND(TODAY()&gt;AH1028,I1028="Otro",AN1028=""),"Terminado en proceso de liquidación",IF(AND(TODAY()&gt;AH1028,I1028="Orden de compra"),"Terminado (Orden de compra)",IF(TODAY()&gt;AH1028,"Terminado (no se liquida)",IF(TODAY()&lt;=AH1028,"En ejecución","En elaboración"))))))))))))</f>
        <v>Terminado (no se liquida)</v>
      </c>
      <c r="X1028" s="57"/>
      <c r="Y1028" s="57" t="s">
        <v>2823</v>
      </c>
      <c r="Z1028" s="57" t="s">
        <v>9121</v>
      </c>
      <c r="AA1028" s="57" t="s">
        <v>5762</v>
      </c>
      <c r="AB1028" s="61">
        <v>45656</v>
      </c>
      <c r="AC1028" s="61">
        <v>45660</v>
      </c>
      <c r="AD1028" s="61">
        <v>45705</v>
      </c>
      <c r="AE1028" s="61" t="str">
        <f t="shared" si="149"/>
        <v>1 meses 15 días.</v>
      </c>
      <c r="AF1028" s="61">
        <v>45705</v>
      </c>
      <c r="AG1028" s="61" t="str">
        <f t="shared" si="150"/>
        <v/>
      </c>
      <c r="AH1028" s="61">
        <v>45705</v>
      </c>
      <c r="AI1028" s="61" t="str">
        <f t="shared" si="151"/>
        <v>1 meses 15 días.</v>
      </c>
      <c r="AJ1028" s="61" t="str">
        <f t="shared" si="154"/>
        <v>Término Ok</v>
      </c>
      <c r="AK1028" s="57"/>
      <c r="AL1028" s="57"/>
      <c r="AM1028" s="56"/>
      <c r="AN1028" s="61"/>
    </row>
    <row r="1029" spans="1:43">
      <c r="A1029" s="62">
        <v>2024</v>
      </c>
      <c r="B1029" s="56" t="str">
        <f t="shared" si="152"/>
        <v>1008-2024</v>
      </c>
      <c r="C1029" s="56">
        <v>125107</v>
      </c>
      <c r="D1029" s="56" t="s">
        <v>57</v>
      </c>
      <c r="E1029" s="57" t="s">
        <v>9122</v>
      </c>
      <c r="F1029" s="57" t="s">
        <v>9123</v>
      </c>
      <c r="G1029" s="63" t="s">
        <v>5602</v>
      </c>
      <c r="H1029" s="57" t="s">
        <v>1168</v>
      </c>
      <c r="I1029" s="57" t="s">
        <v>6320</v>
      </c>
      <c r="J1029" s="61"/>
      <c r="K1029" s="61"/>
      <c r="L1029" s="57" t="s">
        <v>6375</v>
      </c>
      <c r="M1029" s="56">
        <v>1978</v>
      </c>
      <c r="N1029" s="157">
        <v>7448000</v>
      </c>
      <c r="O1029" s="64">
        <v>0</v>
      </c>
      <c r="P1029" s="64">
        <v>0</v>
      </c>
      <c r="Q1029" s="157">
        <f t="shared" si="153"/>
        <v>7448000</v>
      </c>
      <c r="R1029" s="64">
        <v>7448000</v>
      </c>
      <c r="S1029" s="64"/>
      <c r="T1029" s="64"/>
      <c r="U1029" s="56">
        <v>1</v>
      </c>
      <c r="V1029" s="60" t="s">
        <v>1171</v>
      </c>
      <c r="W1029" s="57" t="str">
        <f ca="1">IF(AB1029="","En elaboración",IF(AC1029="Sin iniciar","Suscrito",IF(AK1029="Suspendido",AK1029,IF(ISNUMBER(AN1029),"Liquidado",IF(ISNUMBER(J1029),"Cedido",IF(AN1029="No aplica","Terminado (no se liquida)",IF(AJ1029="Terminación anticipada",AJ1029,IF(AND(AJ1029="Terminación anticipada",I1029&lt;&gt;"Otro",AN1029=""),"Terminado en proceso de liquidación",IF(AND(TODAY()&gt;AH1029,I1029="Otro",AN1029=""),"Terminado en proceso de liquidación",IF(AND(TODAY()&gt;AH1029,I1029="Orden de compra"),"Terminado (Orden de compra)",IF(TODAY()&gt;AH1029,"Terminado (no se liquida)",IF(TODAY()&lt;=AH1029,"En ejecución","En elaboración"))))))))))))</f>
        <v>Terminado (no se liquida)</v>
      </c>
      <c r="X1029" s="57"/>
      <c r="Y1029" s="57" t="s">
        <v>4995</v>
      </c>
      <c r="Z1029" s="57" t="s">
        <v>9124</v>
      </c>
      <c r="AA1029" s="57" t="s">
        <v>6195</v>
      </c>
      <c r="AB1029" s="61">
        <v>45653</v>
      </c>
      <c r="AC1029" s="61">
        <v>45656</v>
      </c>
      <c r="AD1029" s="61">
        <v>45686</v>
      </c>
      <c r="AE1029" s="61" t="str">
        <f t="shared" si="149"/>
        <v xml:space="preserve">1 meses </v>
      </c>
      <c r="AF1029" s="61">
        <v>45686</v>
      </c>
      <c r="AG1029" s="61" t="str">
        <f t="shared" si="150"/>
        <v/>
      </c>
      <c r="AH1029" s="61">
        <v>45686</v>
      </c>
      <c r="AI1029" s="61" t="str">
        <f t="shared" si="151"/>
        <v xml:space="preserve">1 meses </v>
      </c>
      <c r="AJ1029" s="61" t="str">
        <f t="shared" si="154"/>
        <v>Término Ok</v>
      </c>
      <c r="AK1029" s="57"/>
      <c r="AL1029" s="57"/>
      <c r="AM1029" s="56"/>
      <c r="AN1029" s="61"/>
    </row>
    <row r="1030" spans="1:43">
      <c r="A1030" s="62">
        <v>2024</v>
      </c>
      <c r="B1030" s="56" t="str">
        <f t="shared" si="152"/>
        <v>1009-2024</v>
      </c>
      <c r="C1030" s="56">
        <v>119226</v>
      </c>
      <c r="D1030" s="56" t="s">
        <v>57</v>
      </c>
      <c r="E1030" s="57" t="s">
        <v>9125</v>
      </c>
      <c r="F1030" s="57" t="s">
        <v>9126</v>
      </c>
      <c r="G1030" s="63" t="s">
        <v>5258</v>
      </c>
      <c r="H1030" s="57" t="s">
        <v>1</v>
      </c>
      <c r="I1030" s="57" t="s">
        <v>62</v>
      </c>
      <c r="J1030" s="61"/>
      <c r="K1030" s="61"/>
      <c r="L1030" s="57" t="s">
        <v>9127</v>
      </c>
      <c r="M1030" s="56"/>
      <c r="N1030" s="157">
        <v>13388373112</v>
      </c>
      <c r="O1030" s="64">
        <v>0</v>
      </c>
      <c r="P1030" s="64">
        <v>0</v>
      </c>
      <c r="Q1030" s="157">
        <f t="shared" si="153"/>
        <v>13388373112</v>
      </c>
      <c r="R1030" s="64"/>
      <c r="S1030" s="64"/>
      <c r="T1030" s="64"/>
      <c r="U1030" s="56" t="s">
        <v>77</v>
      </c>
      <c r="V1030" s="60" t="s">
        <v>85</v>
      </c>
      <c r="W1030" s="57" t="str">
        <f ca="1">IF(AB1030="","En elaboración",IF(AC1030="Sin iniciar","Suscrito",IF(AK1030="Suspendido",AK1030,IF(ISNUMBER(AN1030),"Liquidado",IF(ISNUMBER(J1030),"Cedido",IF(AN1030="No aplica","Terminado (no se liquida)",IF(AJ1030="Terminación anticipada",AJ1030,IF(AND(AJ1030="Terminación anticipada",I1030&lt;&gt;"Otro",AN1030=""),"Terminado en proceso de liquidación",IF(AND(TODAY()&gt;AH1030,I1030="Otro",AN1030=""),"Terminado en proceso de liquidación",IF(AND(TODAY()&gt;AH1030,I1030="Orden de compra"),"Terminado (Orden de compra)",IF(TODAY()&gt;AH1030,"Terminado (no se liquida)",IF(TODAY()&lt;=AH1030,"En ejecución","En elaboración"))))))))))))</f>
        <v>Terminado en proceso de liquidación</v>
      </c>
      <c r="X1030" s="57"/>
      <c r="Y1030" s="57" t="s">
        <v>9128</v>
      </c>
      <c r="Z1030" s="57" t="s">
        <v>9129</v>
      </c>
      <c r="AA1030" s="57"/>
      <c r="AB1030" s="61">
        <v>45657</v>
      </c>
      <c r="AC1030" s="61"/>
      <c r="AD1030" s="61"/>
      <c r="AE1030" s="61" t="str">
        <f t="shared" si="149"/>
        <v>1 días.</v>
      </c>
      <c r="AF1030" s="61"/>
      <c r="AG1030" s="61" t="str">
        <f t="shared" si="150"/>
        <v/>
      </c>
      <c r="AH1030" s="61"/>
      <c r="AI1030" s="61" t="str">
        <f t="shared" si="151"/>
        <v>1 días.</v>
      </c>
      <c r="AJ1030" s="61" t="str">
        <f t="shared" si="154"/>
        <v>Término Ok</v>
      </c>
      <c r="AK1030" s="57"/>
      <c r="AL1030" s="57"/>
      <c r="AM1030" s="56"/>
      <c r="AN1030" s="61"/>
    </row>
    <row r="1031" spans="1:43">
      <c r="A1031" s="62">
        <v>2024</v>
      </c>
      <c r="B1031" s="56" t="str">
        <f t="shared" si="152"/>
        <v>1010-2024</v>
      </c>
      <c r="C1031" s="56">
        <v>119226</v>
      </c>
      <c r="D1031" s="56" t="s">
        <v>57</v>
      </c>
      <c r="E1031" s="57" t="s">
        <v>9130</v>
      </c>
      <c r="F1031" s="57" t="s">
        <v>9126</v>
      </c>
      <c r="G1031" s="63" t="s">
        <v>5258</v>
      </c>
      <c r="H1031" s="57" t="s">
        <v>1</v>
      </c>
      <c r="I1031" s="57" t="s">
        <v>62</v>
      </c>
      <c r="J1031" s="61"/>
      <c r="K1031" s="61"/>
      <c r="L1031" s="57" t="s">
        <v>9131</v>
      </c>
      <c r="M1031" s="56"/>
      <c r="N1031" s="157">
        <v>13033377846</v>
      </c>
      <c r="O1031" s="64">
        <v>0</v>
      </c>
      <c r="P1031" s="64">
        <v>0</v>
      </c>
      <c r="Q1031" s="157">
        <f t="shared" si="153"/>
        <v>13033377846</v>
      </c>
      <c r="R1031" s="64"/>
      <c r="S1031" s="64"/>
      <c r="T1031" s="64"/>
      <c r="U1031" s="56" t="s">
        <v>77</v>
      </c>
      <c r="V1031" s="60" t="s">
        <v>85</v>
      </c>
      <c r="W1031" s="57" t="str">
        <f ca="1">IF(AB1031="","En elaboración",IF(AC1031="Sin iniciar","Suscrito",IF(AK1031="Suspendido",AK1031,IF(ISNUMBER(AN1031),"Liquidado",IF(ISNUMBER(J1031),"Cedido",IF(AN1031="No aplica","Terminado (no se liquida)",IF(AJ1031="Terminación anticipada",AJ1031,IF(AND(AJ1031="Terminación anticipada",I1031&lt;&gt;"Otro",AN1031=""),"Terminado en proceso de liquidación",IF(AND(TODAY()&gt;AH1031,I1031="Otro",AN1031=""),"Terminado en proceso de liquidación",IF(AND(TODAY()&gt;AH1031,I1031="Orden de compra"),"Terminado (Orden de compra)",IF(TODAY()&gt;AH1031,"Terminado (no se liquida)",IF(TODAY()&lt;=AH1031,"En ejecución","En elaboración"))))))))))))</f>
        <v>Terminado en proceso de liquidación</v>
      </c>
      <c r="X1031" s="57"/>
      <c r="Y1031" s="57" t="s">
        <v>9132</v>
      </c>
      <c r="Z1031" s="57" t="s">
        <v>9129</v>
      </c>
      <c r="AA1031" s="57"/>
      <c r="AB1031" s="61">
        <v>45657</v>
      </c>
      <c r="AC1031" s="61">
        <v>45749</v>
      </c>
      <c r="AD1031" s="61">
        <v>46143</v>
      </c>
      <c r="AE1031" s="61" t="str">
        <f t="shared" si="149"/>
        <v xml:space="preserve">1 años 1 meses </v>
      </c>
      <c r="AF1031" s="61">
        <v>46143</v>
      </c>
      <c r="AG1031" s="61" t="str">
        <f t="shared" si="150"/>
        <v/>
      </c>
      <c r="AH1031" s="61">
        <v>46143</v>
      </c>
      <c r="AI1031" s="61" t="str">
        <f t="shared" si="151"/>
        <v xml:space="preserve">1 años 1 meses </v>
      </c>
      <c r="AJ1031" s="61" t="str">
        <f t="shared" si="154"/>
        <v>Término Ok</v>
      </c>
      <c r="AK1031" s="57"/>
      <c r="AL1031" s="57"/>
      <c r="AM1031" s="56"/>
      <c r="AN1031" s="61"/>
    </row>
    <row r="1032" spans="1:43" s="159" customFormat="1">
      <c r="A1032" s="169">
        <v>2024</v>
      </c>
      <c r="B1032" s="56" t="str">
        <f t="shared" ref="B1032:B1060" si="155">LEFT(E1032,9)</f>
        <v>1011-2024</v>
      </c>
      <c r="C1032" s="170">
        <v>124281</v>
      </c>
      <c r="D1032" s="170" t="s">
        <v>57</v>
      </c>
      <c r="E1032" s="171" t="s">
        <v>9133</v>
      </c>
      <c r="F1032" s="171" t="s">
        <v>9134</v>
      </c>
      <c r="G1032" s="172" t="s">
        <v>5256</v>
      </c>
      <c r="H1032" s="171" t="s">
        <v>1</v>
      </c>
      <c r="I1032" s="171" t="s">
        <v>62</v>
      </c>
      <c r="J1032" s="173"/>
      <c r="K1032" s="173"/>
      <c r="L1032" s="171" t="s">
        <v>9135</v>
      </c>
      <c r="M1032" s="170">
        <v>2603</v>
      </c>
      <c r="N1032" s="174">
        <v>24716895</v>
      </c>
      <c r="O1032" s="175">
        <v>0</v>
      </c>
      <c r="P1032" s="175">
        <v>0</v>
      </c>
      <c r="Q1032" s="174">
        <f t="shared" si="153"/>
        <v>24716895</v>
      </c>
      <c r="R1032" s="175" t="s">
        <v>66</v>
      </c>
      <c r="S1032" s="175"/>
      <c r="T1032" s="175"/>
      <c r="U1032" s="170" t="s">
        <v>77</v>
      </c>
      <c r="V1032" s="60" t="s">
        <v>85</v>
      </c>
      <c r="W1032" s="171" t="str">
        <f ca="1">IF(AB1032="","En elaboración",IF(AC1032="Sin iniciar","Suscrito",IF(AK1032="Suspendido",AK1032,IF(ISNUMBER(AN1032),"Liquidado",IF(ISNUMBER(J1032),"Cedido",IF(AN1032="No aplica","Terminado (no se liquida)",IF(AJ1032="Terminación anticipada",AJ1032,IF(AND(AJ1032="Terminación anticipada",I1032&lt;&gt;"Otro",AN1032=""),"Terminado en proceso de liquidación",IF(AND(TODAY()&gt;AH1032,I1032="Otro",AN1032=""),"Terminado en proceso de liquidación",IF(AND(TODAY()&gt;AH1032,I1032="Orden de compra"),"Terminado (Orden de compra)",IF(TODAY()&gt;AH1032,"Terminado (no se liquida)",IF(TODAY()&lt;=AH1032,"En ejecución","En elaboración"))))))))))))</f>
        <v>Terminado en proceso de liquidación</v>
      </c>
      <c r="X1032" s="171"/>
      <c r="Y1032" s="171" t="s">
        <v>9136</v>
      </c>
      <c r="Z1032" s="171" t="s">
        <v>9137</v>
      </c>
      <c r="AA1032" s="171" t="s">
        <v>6110</v>
      </c>
      <c r="AB1032" s="173">
        <v>45656</v>
      </c>
      <c r="AC1032" s="173">
        <v>45657</v>
      </c>
      <c r="AD1032" s="173">
        <v>45746</v>
      </c>
      <c r="AE1032" s="173" t="str">
        <f t="shared" si="149"/>
        <v xml:space="preserve">3 meses </v>
      </c>
      <c r="AF1032" s="173">
        <v>45746</v>
      </c>
      <c r="AG1032" s="173" t="str">
        <f t="shared" si="150"/>
        <v/>
      </c>
      <c r="AH1032" s="173">
        <v>45746</v>
      </c>
      <c r="AI1032" s="173" t="str">
        <f t="shared" si="151"/>
        <v xml:space="preserve">3 meses </v>
      </c>
      <c r="AJ1032" s="173" t="str">
        <f t="shared" si="154"/>
        <v>Término Ok</v>
      </c>
      <c r="AK1032" s="171"/>
      <c r="AL1032" s="171"/>
      <c r="AM1032" s="170"/>
      <c r="AN1032" s="173"/>
      <c r="AO1032" s="176"/>
      <c r="AP1032" s="176"/>
      <c r="AQ1032" s="176"/>
    </row>
    <row r="1033" spans="1:43">
      <c r="A1033" s="62">
        <v>2024</v>
      </c>
      <c r="B1033" s="56" t="str">
        <f t="shared" si="155"/>
        <v>1012-2024</v>
      </c>
      <c r="C1033" s="56">
        <v>119493</v>
      </c>
      <c r="D1033" s="56" t="s">
        <v>57</v>
      </c>
      <c r="E1033" s="57" t="s">
        <v>9138</v>
      </c>
      <c r="F1033" s="57" t="s">
        <v>9139</v>
      </c>
      <c r="G1033" s="63" t="s">
        <v>156</v>
      </c>
      <c r="H1033" s="57" t="s">
        <v>1</v>
      </c>
      <c r="I1033" s="57" t="s">
        <v>62</v>
      </c>
      <c r="J1033" s="61"/>
      <c r="K1033" s="61"/>
      <c r="L1033" s="57" t="s">
        <v>9140</v>
      </c>
      <c r="M1033" s="56">
        <v>1999</v>
      </c>
      <c r="N1033" s="157">
        <v>500000000</v>
      </c>
      <c r="O1033" s="64">
        <v>0</v>
      </c>
      <c r="P1033" s="64">
        <v>0</v>
      </c>
      <c r="Q1033" s="157">
        <f t="shared" si="153"/>
        <v>500000000</v>
      </c>
      <c r="R1033" s="64" t="s">
        <v>66</v>
      </c>
      <c r="S1033" s="64"/>
      <c r="T1033" s="64"/>
      <c r="U1033" s="56" t="s">
        <v>77</v>
      </c>
      <c r="V1033" s="60" t="s">
        <v>85</v>
      </c>
      <c r="W1033" s="57" t="str">
        <f ca="1">IF(AB1033="","En elaboración",IF(AC1033="Sin iniciar","Suscrito",IF(AK1033="Suspendido",AK1033,IF(ISNUMBER(AN1033),"Liquidado",IF(ISNUMBER(J1033),"Cedido",IF(AN1033="No aplica","Terminado (no se liquida)",IF(AJ1033="Terminación anticipada",AJ1033,IF(AND(AJ1033="Terminación anticipada",I1033&lt;&gt;"Otro",AN1033=""),"Terminado en proceso de liquidación",IF(AND(TODAY()&gt;AH1033,I1033="Otro",AN1033=""),"Terminado en proceso de liquidación",IF(AND(TODAY()&gt;AH1033,I1033="Orden de compra"),"Terminado (Orden de compra)",IF(TODAY()&gt;AH1033,"Terminado (no se liquida)",IF(TODAY()&lt;=AH1033,"En ejecución","En elaboración"))))))))))))</f>
        <v>Terminado en proceso de liquidación</v>
      </c>
      <c r="X1033" s="57"/>
      <c r="Y1033" s="57" t="s">
        <v>9141</v>
      </c>
      <c r="Z1033" s="57" t="s">
        <v>9142</v>
      </c>
      <c r="AA1033" s="57" t="s">
        <v>6573</v>
      </c>
      <c r="AB1033" s="61">
        <v>45657</v>
      </c>
      <c r="AC1033" s="61">
        <v>45699</v>
      </c>
      <c r="AD1033" s="61">
        <v>45940</v>
      </c>
      <c r="AE1033" s="61" t="str">
        <f t="shared" si="149"/>
        <v xml:space="preserve">8 meses </v>
      </c>
      <c r="AF1033" s="61">
        <v>45940</v>
      </c>
      <c r="AG1033" s="61" t="str">
        <f t="shared" si="150"/>
        <v/>
      </c>
      <c r="AH1033" s="61">
        <v>45940</v>
      </c>
      <c r="AI1033" s="61" t="str">
        <f t="shared" si="151"/>
        <v xml:space="preserve">8 meses </v>
      </c>
      <c r="AJ1033" s="61" t="str">
        <f t="shared" si="154"/>
        <v>Término Ok</v>
      </c>
      <c r="AK1033" s="57"/>
      <c r="AL1033" s="57"/>
      <c r="AM1033" s="56"/>
      <c r="AN1033" s="61"/>
    </row>
    <row r="1034" spans="1:43">
      <c r="A1034" s="62">
        <v>2024</v>
      </c>
      <c r="B1034" s="56" t="str">
        <f t="shared" si="155"/>
        <v>1013-2024</v>
      </c>
      <c r="C1034" s="56">
        <v>119224</v>
      </c>
      <c r="D1034" s="56" t="s">
        <v>57</v>
      </c>
      <c r="E1034" s="57" t="s">
        <v>9143</v>
      </c>
      <c r="F1034" s="57" t="s">
        <v>9144</v>
      </c>
      <c r="G1034" s="63" t="s">
        <v>5258</v>
      </c>
      <c r="H1034" s="57" t="s">
        <v>1</v>
      </c>
      <c r="I1034" s="57" t="s">
        <v>62</v>
      </c>
      <c r="J1034" s="61"/>
      <c r="K1034" s="61"/>
      <c r="L1034" s="57" t="s">
        <v>9145</v>
      </c>
      <c r="M1034" s="56"/>
      <c r="N1034" s="157">
        <v>9518779563</v>
      </c>
      <c r="O1034" s="64">
        <v>0</v>
      </c>
      <c r="P1034" s="64">
        <v>0</v>
      </c>
      <c r="Q1034" s="157">
        <f t="shared" si="153"/>
        <v>9518779563</v>
      </c>
      <c r="R1034" s="64"/>
      <c r="S1034" s="64"/>
      <c r="T1034" s="64"/>
      <c r="U1034" s="56" t="s">
        <v>77</v>
      </c>
      <c r="V1034" s="60" t="s">
        <v>85</v>
      </c>
      <c r="W1034" s="57" t="str">
        <f ca="1">IF(AB1034="","En elaboración",IF(AC1034="Sin iniciar","Suscrito",IF(AK1034="Suspendido",AK1034,IF(ISNUMBER(AN1034),"Liquidado",IF(ISNUMBER(J1034),"Cedido",IF(AN1034="No aplica","Terminado (no se liquida)",IF(AJ1034="Terminación anticipada",AJ1034,IF(AND(AJ1034="Terminación anticipada",I1034&lt;&gt;"Otro",AN1034=""),"Terminado en proceso de liquidación",IF(AND(TODAY()&gt;AH1034,I1034="Otro",AN1034=""),"Terminado en proceso de liquidación",IF(AND(TODAY()&gt;AH1034,I1034="Orden de compra"),"Terminado (Orden de compra)",IF(TODAY()&gt;AH1034,"Terminado (no se liquida)",IF(TODAY()&lt;=AH1034,"En ejecución","En elaboración"))))))))))))</f>
        <v>Terminado en proceso de liquidación</v>
      </c>
      <c r="X1034" s="57"/>
      <c r="Y1034" s="57" t="s">
        <v>9146</v>
      </c>
      <c r="Z1034" s="77" t="s">
        <v>9147</v>
      </c>
      <c r="AA1034" s="57"/>
      <c r="AB1034" s="61">
        <v>45657</v>
      </c>
      <c r="AC1034" s="61">
        <v>45748</v>
      </c>
      <c r="AD1034" s="61">
        <v>46053</v>
      </c>
      <c r="AE1034" s="61" t="str">
        <f t="shared" si="149"/>
        <v xml:space="preserve">10 meses </v>
      </c>
      <c r="AF1034" s="61">
        <v>46053</v>
      </c>
      <c r="AG1034" s="61" t="str">
        <f t="shared" si="150"/>
        <v/>
      </c>
      <c r="AH1034" s="61">
        <v>46053</v>
      </c>
      <c r="AI1034" s="61" t="str">
        <f t="shared" si="151"/>
        <v xml:space="preserve">10 meses </v>
      </c>
      <c r="AJ1034" s="61" t="str">
        <f t="shared" si="154"/>
        <v>Término Ok</v>
      </c>
      <c r="AK1034" s="57"/>
      <c r="AL1034" s="57"/>
      <c r="AM1034" s="56"/>
      <c r="AN1034" s="61"/>
    </row>
    <row r="1035" spans="1:43" ht="15.75">
      <c r="A1035" s="62">
        <v>2024</v>
      </c>
      <c r="B1035" s="56" t="str">
        <f t="shared" si="155"/>
        <v>1014-2024</v>
      </c>
      <c r="C1035" s="56">
        <v>119224</v>
      </c>
      <c r="D1035" s="56" t="s">
        <v>57</v>
      </c>
      <c r="E1035" s="57" t="s">
        <v>9148</v>
      </c>
      <c r="F1035" s="57" t="s">
        <v>9144</v>
      </c>
      <c r="G1035" s="63" t="s">
        <v>5258</v>
      </c>
      <c r="H1035" s="57" t="s">
        <v>1</v>
      </c>
      <c r="I1035" s="57" t="s">
        <v>62</v>
      </c>
      <c r="J1035" s="61"/>
      <c r="K1035" s="61"/>
      <c r="L1035" s="134" t="s">
        <v>9149</v>
      </c>
      <c r="M1035" s="56"/>
      <c r="N1035" s="157">
        <v>8200941828</v>
      </c>
      <c r="O1035" s="64">
        <v>0</v>
      </c>
      <c r="P1035" s="64">
        <v>0</v>
      </c>
      <c r="Q1035" s="157">
        <f t="shared" si="153"/>
        <v>8200941828</v>
      </c>
      <c r="R1035" s="64"/>
      <c r="S1035" s="64"/>
      <c r="T1035" s="64"/>
      <c r="U1035" s="56" t="s">
        <v>77</v>
      </c>
      <c r="V1035" s="60" t="s">
        <v>85</v>
      </c>
      <c r="W1035" s="57" t="str">
        <f ca="1">IF(AB1035="","En elaboración",IF(AC1035="Sin iniciar","Suscrito",IF(AK1035="Suspendido",AK1035,IF(ISNUMBER(AN1035),"Liquidado",IF(ISNUMBER(J1035),"Cedido",IF(AN1035="No aplica","Terminado (no se liquida)",IF(AJ1035="Terminación anticipada",AJ1035,IF(AND(AJ1035="Terminación anticipada",I1035&lt;&gt;"Otro",AN1035=""),"Terminado en proceso de liquidación",IF(AND(TODAY()&gt;AH1035,I1035="Otro",AN1035=""),"Terminado en proceso de liquidación",IF(AND(TODAY()&gt;AH1035,I1035="Orden de compra"),"Terminado (Orden de compra)",IF(TODAY()&gt;AH1035,"Terminado (no se liquida)",IF(TODAY()&lt;=AH1035,"En ejecución","En elaboración"))))))))))))</f>
        <v>Terminado en proceso de liquidación</v>
      </c>
      <c r="X1035" s="57"/>
      <c r="Y1035" s="57" t="s">
        <v>9150</v>
      </c>
      <c r="Z1035" s="77" t="s">
        <v>9151</v>
      </c>
      <c r="AA1035" s="57"/>
      <c r="AB1035" s="61">
        <v>45657</v>
      </c>
      <c r="AC1035" s="61">
        <v>45748</v>
      </c>
      <c r="AD1035" s="61">
        <v>46053</v>
      </c>
      <c r="AE1035" s="61" t="str">
        <f t="shared" si="149"/>
        <v xml:space="preserve">10 meses </v>
      </c>
      <c r="AF1035" s="61">
        <v>46053</v>
      </c>
      <c r="AG1035" s="61" t="str">
        <f t="shared" si="150"/>
        <v/>
      </c>
      <c r="AH1035" s="61">
        <v>46053</v>
      </c>
      <c r="AI1035" s="61" t="str">
        <f t="shared" si="151"/>
        <v xml:space="preserve">10 meses </v>
      </c>
      <c r="AJ1035" s="61" t="str">
        <f t="shared" si="154"/>
        <v>Término Ok</v>
      </c>
      <c r="AK1035" s="57"/>
      <c r="AL1035" s="57"/>
      <c r="AM1035" s="56"/>
      <c r="AN1035" s="61"/>
    </row>
    <row r="1036" spans="1:43">
      <c r="A1036" s="62">
        <v>2024</v>
      </c>
      <c r="B1036" s="56" t="str">
        <f t="shared" si="155"/>
        <v>1015-2024</v>
      </c>
      <c r="C1036" s="56">
        <v>121583</v>
      </c>
      <c r="D1036" s="56" t="s">
        <v>57</v>
      </c>
      <c r="E1036" s="57" t="s">
        <v>9152</v>
      </c>
      <c r="F1036" s="57" t="s">
        <v>9153</v>
      </c>
      <c r="G1036" s="63" t="s">
        <v>156</v>
      </c>
      <c r="H1036" s="57" t="s">
        <v>1</v>
      </c>
      <c r="I1036" s="57" t="s">
        <v>62</v>
      </c>
      <c r="J1036" s="61"/>
      <c r="K1036" s="61"/>
      <c r="L1036" s="57" t="s">
        <v>9154</v>
      </c>
      <c r="M1036" s="56">
        <v>2016</v>
      </c>
      <c r="N1036" s="157">
        <v>77297433</v>
      </c>
      <c r="O1036" s="64">
        <v>0</v>
      </c>
      <c r="P1036" s="64">
        <v>0</v>
      </c>
      <c r="Q1036" s="157">
        <f t="shared" si="153"/>
        <v>77297433</v>
      </c>
      <c r="R1036" s="64" t="s">
        <v>66</v>
      </c>
      <c r="S1036" s="64"/>
      <c r="T1036" s="64"/>
      <c r="U1036" s="56" t="s">
        <v>77</v>
      </c>
      <c r="V1036" s="60" t="s">
        <v>85</v>
      </c>
      <c r="W1036" s="57" t="str">
        <f ca="1">IF(AB1036="","En elaboración",IF(AC1036="Sin iniciar","Suscrito",IF(AK1036="Suspendido",AK1036,IF(ISNUMBER(AN1036),"Liquidado",IF(ISNUMBER(J1036),"Cedido",IF(AN1036="No aplica","Terminado (no se liquida)",IF(AJ1036="Terminación anticipada",AJ1036,IF(AND(AJ1036="Terminación anticipada",I1036&lt;&gt;"Otro",AN1036=""),"Terminado en proceso de liquidación",IF(AND(TODAY()&gt;AH1036,I1036="Otro",AN1036=""),"Terminado en proceso de liquidación",IF(AND(TODAY()&gt;AH1036,I1036="Orden de compra"),"Terminado (Orden de compra)",IF(TODAY()&gt;AH1036,"Terminado (no se liquida)",IF(TODAY()&lt;=AH1036,"En ejecución","En elaboración"))))))))))))</f>
        <v>Terminado en proceso de liquidación</v>
      </c>
      <c r="X1036" s="57"/>
      <c r="Y1036" s="57" t="s">
        <v>9155</v>
      </c>
      <c r="Z1036" s="57" t="s">
        <v>9156</v>
      </c>
      <c r="AA1036" s="57" t="s">
        <v>6110</v>
      </c>
      <c r="AB1036" s="61">
        <v>45657</v>
      </c>
      <c r="AC1036" s="61">
        <v>45671</v>
      </c>
      <c r="AD1036" s="61">
        <v>45790</v>
      </c>
      <c r="AE1036" s="61" t="str">
        <f t="shared" si="149"/>
        <v xml:space="preserve">4 meses </v>
      </c>
      <c r="AF1036" s="61">
        <v>45790</v>
      </c>
      <c r="AG1036" s="61" t="str">
        <f t="shared" si="150"/>
        <v/>
      </c>
      <c r="AH1036" s="61">
        <v>45790</v>
      </c>
      <c r="AI1036" s="61" t="str">
        <f t="shared" si="151"/>
        <v xml:space="preserve">4 meses </v>
      </c>
      <c r="AJ1036" s="61" t="str">
        <f t="shared" si="154"/>
        <v>Término Ok</v>
      </c>
      <c r="AK1036" s="57"/>
      <c r="AL1036" s="57"/>
      <c r="AM1036" s="56"/>
      <c r="AN1036" s="61"/>
    </row>
    <row r="1037" spans="1:43">
      <c r="A1037" s="62">
        <v>2024</v>
      </c>
      <c r="B1037" s="56" t="str">
        <f t="shared" si="155"/>
        <v>1016-2024</v>
      </c>
      <c r="C1037" s="56">
        <v>122008</v>
      </c>
      <c r="D1037" s="56" t="s">
        <v>57</v>
      </c>
      <c r="E1037" s="57" t="s">
        <v>9157</v>
      </c>
      <c r="F1037" s="57" t="s">
        <v>9158</v>
      </c>
      <c r="G1037" s="63" t="s">
        <v>156</v>
      </c>
      <c r="H1037" s="57" t="s">
        <v>1</v>
      </c>
      <c r="I1037" s="57" t="s">
        <v>62</v>
      </c>
      <c r="J1037" s="61"/>
      <c r="K1037" s="61"/>
      <c r="L1037" s="57" t="s">
        <v>9159</v>
      </c>
      <c r="M1037" s="56">
        <v>3611</v>
      </c>
      <c r="N1037" s="157">
        <v>80000000</v>
      </c>
      <c r="O1037" s="64">
        <v>0</v>
      </c>
      <c r="P1037" s="64">
        <v>0</v>
      </c>
      <c r="Q1037" s="157">
        <f t="shared" si="153"/>
        <v>80000000</v>
      </c>
      <c r="R1037" s="64" t="s">
        <v>66</v>
      </c>
      <c r="S1037" s="64"/>
      <c r="T1037" s="64"/>
      <c r="U1037" s="56" t="s">
        <v>77</v>
      </c>
      <c r="V1037" s="60" t="s">
        <v>85</v>
      </c>
      <c r="W1037" s="57" t="str">
        <f ca="1">IF(AB1037="","En elaboración",IF(AC1037="Sin iniciar","Suscrito",IF(AK1037="Suspendido",AK1037,IF(ISNUMBER(AN1037),"Liquidado",IF(ISNUMBER(J1037),"Cedido",IF(AN1037="No aplica","Terminado (no se liquida)",IF(AJ1037="Terminación anticipada",AJ1037,IF(AND(AJ1037="Terminación anticipada",I1037&lt;&gt;"Otro",AN1037=""),"Terminado en proceso de liquidación",IF(AND(TODAY()&gt;AH1037,I1037="Otro",AN1037=""),"Terminado en proceso de liquidación",IF(AND(TODAY()&gt;AH1037,I1037="Orden de compra"),"Terminado (Orden de compra)",IF(TODAY()&gt;AH1037,"Terminado (no se liquida)",IF(TODAY()&lt;=AH1037,"En ejecución","En elaboración"))))))))))))</f>
        <v>Terminado en proceso de liquidación</v>
      </c>
      <c r="X1037" s="57"/>
      <c r="Y1037" s="57" t="s">
        <v>9160</v>
      </c>
      <c r="Z1037" s="57" t="s">
        <v>9161</v>
      </c>
      <c r="AA1037" s="57" t="s">
        <v>9066</v>
      </c>
      <c r="AB1037" s="61">
        <v>45657</v>
      </c>
      <c r="AC1037" s="61">
        <v>45680</v>
      </c>
      <c r="AD1037" s="61">
        <v>45799</v>
      </c>
      <c r="AE1037" s="61" t="str">
        <f t="shared" si="149"/>
        <v xml:space="preserve">4 meses </v>
      </c>
      <c r="AF1037" s="61">
        <v>45799</v>
      </c>
      <c r="AG1037" s="61" t="str">
        <f t="shared" si="150"/>
        <v/>
      </c>
      <c r="AH1037" s="61">
        <v>45799</v>
      </c>
      <c r="AI1037" s="61" t="str">
        <f t="shared" si="151"/>
        <v xml:space="preserve">4 meses </v>
      </c>
      <c r="AJ1037" s="61" t="str">
        <f t="shared" si="154"/>
        <v>Término Ok</v>
      </c>
      <c r="AK1037" s="57"/>
      <c r="AL1037" s="57"/>
      <c r="AM1037" s="56"/>
      <c r="AN1037" s="61"/>
    </row>
    <row r="1038" spans="1:43">
      <c r="A1038" s="62">
        <v>2024</v>
      </c>
      <c r="B1038" s="56" t="str">
        <f t="shared" si="155"/>
        <v>1017-2024</v>
      </c>
      <c r="C1038" s="56">
        <v>121465</v>
      </c>
      <c r="D1038" s="56" t="s">
        <v>57</v>
      </c>
      <c r="E1038" s="57" t="s">
        <v>9162</v>
      </c>
      <c r="F1038" s="57" t="s">
        <v>9163</v>
      </c>
      <c r="G1038" s="63" t="s">
        <v>197</v>
      </c>
      <c r="H1038" s="57" t="s">
        <v>1</v>
      </c>
      <c r="I1038" s="57" t="s">
        <v>62</v>
      </c>
      <c r="J1038" s="61"/>
      <c r="K1038" s="61"/>
      <c r="L1038" s="57" t="s">
        <v>9164</v>
      </c>
      <c r="M1038" s="56"/>
      <c r="N1038" s="157">
        <v>181483167</v>
      </c>
      <c r="O1038" s="64">
        <v>0</v>
      </c>
      <c r="P1038" s="64">
        <v>0</v>
      </c>
      <c r="Q1038" s="157">
        <f t="shared" si="153"/>
        <v>181483167</v>
      </c>
      <c r="R1038" s="64"/>
      <c r="S1038" s="64"/>
      <c r="T1038" s="64"/>
      <c r="U1038" s="56" t="s">
        <v>77</v>
      </c>
      <c r="V1038" s="60" t="s">
        <v>85</v>
      </c>
      <c r="W1038" s="57" t="str">
        <f ca="1">IF(AB1038="","En elaboración",IF(AC1038="Sin iniciar","Suscrito",IF(AK1038="Suspendido",AK1038,IF(ISNUMBER(AN1038),"Liquidado",IF(ISNUMBER(J1038),"Cedido",IF(AN1038="No aplica","Terminado (no se liquida)",IF(AJ1038="Terminación anticipada",AJ1038,IF(AND(AJ1038="Terminación anticipada",I1038&lt;&gt;"Otro",AN1038=""),"Terminado en proceso de liquidación",IF(AND(TODAY()&gt;AH1038,I1038="Otro",AN1038=""),"Terminado en proceso de liquidación",IF(AND(TODAY()&gt;AH1038,I1038="Orden de compra"),"Terminado (Orden de compra)",IF(TODAY()&gt;AH1038,"Terminado (no se liquida)",IF(TODAY()&lt;=AH1038,"En ejecución","En elaboración"))))))))))))</f>
        <v>Terminado en proceso de liquidación</v>
      </c>
      <c r="X1038" s="57"/>
      <c r="Y1038" s="57" t="s">
        <v>9165</v>
      </c>
      <c r="Z1038" s="57" t="s">
        <v>9166</v>
      </c>
      <c r="AA1038" s="57"/>
      <c r="AB1038" s="61">
        <v>45657</v>
      </c>
      <c r="AC1038" s="61">
        <v>45698</v>
      </c>
      <c r="AD1038" s="61">
        <v>45878</v>
      </c>
      <c r="AE1038" s="61" t="str">
        <f t="shared" si="149"/>
        <v xml:space="preserve">6 meses </v>
      </c>
      <c r="AF1038" s="61">
        <v>45878</v>
      </c>
      <c r="AG1038" s="61" t="str">
        <f t="shared" si="150"/>
        <v/>
      </c>
      <c r="AH1038" s="61">
        <v>45878</v>
      </c>
      <c r="AI1038" s="61" t="str">
        <f t="shared" si="151"/>
        <v xml:space="preserve">6 meses </v>
      </c>
      <c r="AJ1038" s="61" t="str">
        <f t="shared" si="154"/>
        <v>Término Ok</v>
      </c>
      <c r="AK1038" s="57"/>
      <c r="AL1038" s="57"/>
      <c r="AM1038" s="56"/>
      <c r="AN1038" s="61"/>
    </row>
    <row r="1039" spans="1:43">
      <c r="A1039" s="62">
        <v>2024</v>
      </c>
      <c r="B1039" s="56" t="str">
        <f t="shared" si="155"/>
        <v>1018-2024</v>
      </c>
      <c r="C1039" s="56">
        <v>121464</v>
      </c>
      <c r="D1039" s="56" t="s">
        <v>57</v>
      </c>
      <c r="E1039" s="57" t="s">
        <v>9167</v>
      </c>
      <c r="F1039" s="57" t="s">
        <v>9168</v>
      </c>
      <c r="G1039" s="63" t="s">
        <v>197</v>
      </c>
      <c r="H1039" s="57" t="s">
        <v>1</v>
      </c>
      <c r="I1039" s="57" t="s">
        <v>62</v>
      </c>
      <c r="J1039" s="61"/>
      <c r="K1039" s="61"/>
      <c r="L1039" s="57" t="s">
        <v>9169</v>
      </c>
      <c r="M1039" s="56">
        <v>1998</v>
      </c>
      <c r="N1039" s="157">
        <v>347809652</v>
      </c>
      <c r="O1039" s="64">
        <v>0</v>
      </c>
      <c r="P1039" s="64">
        <v>0</v>
      </c>
      <c r="Q1039" s="157">
        <f t="shared" si="153"/>
        <v>347809652</v>
      </c>
      <c r="R1039" s="64" t="s">
        <v>66</v>
      </c>
      <c r="S1039" s="64"/>
      <c r="T1039" s="64"/>
      <c r="U1039" s="56" t="s">
        <v>77</v>
      </c>
      <c r="V1039" s="60" t="s">
        <v>85</v>
      </c>
      <c r="W1039" s="57" t="str">
        <f ca="1">IF(AB1039="","En elaboración",IF(AC1039="Sin iniciar","Suscrito",IF(AK1039="Suspendido",AK1039,IF(ISNUMBER(AN1039),"Liquidado",IF(ISNUMBER(J1039),"Cedido",IF(AN1039="No aplica","Terminado (no se liquida)",IF(AJ1039="Terminación anticipada",AJ1039,IF(AND(AJ1039="Terminación anticipada",I1039&lt;&gt;"Otro",AN1039=""),"Terminado en proceso de liquidación",IF(AND(TODAY()&gt;AH1039,I1039="Otro",AN1039=""),"Terminado en proceso de liquidación",IF(AND(TODAY()&gt;AH1039,I1039="Orden de compra"),"Terminado (Orden de compra)",IF(TODAY()&gt;AH1039,"Terminado (no se liquida)",IF(TODAY()&lt;=AH1039,"En ejecución","En elaboración"))))))))))))</f>
        <v>Terminado en proceso de liquidación</v>
      </c>
      <c r="X1039" s="57"/>
      <c r="Y1039" s="57" t="s">
        <v>9170</v>
      </c>
      <c r="Z1039" s="57" t="s">
        <v>9171</v>
      </c>
      <c r="AA1039" s="57" t="s">
        <v>5666</v>
      </c>
      <c r="AB1039" s="61">
        <v>45657</v>
      </c>
      <c r="AC1039" s="61">
        <v>45671</v>
      </c>
      <c r="AD1039" s="61">
        <v>45837</v>
      </c>
      <c r="AE1039" s="61" t="str">
        <f t="shared" si="149"/>
        <v>5 meses 16 días.</v>
      </c>
      <c r="AF1039" s="61">
        <v>45837</v>
      </c>
      <c r="AG1039" s="61" t="str">
        <f t="shared" si="150"/>
        <v/>
      </c>
      <c r="AH1039" s="61">
        <v>45837</v>
      </c>
      <c r="AI1039" s="61" t="str">
        <f t="shared" si="151"/>
        <v>5 meses 16 días.</v>
      </c>
      <c r="AJ1039" s="61" t="str">
        <f t="shared" si="154"/>
        <v>Término Ok</v>
      </c>
      <c r="AK1039" s="57"/>
      <c r="AL1039" s="57"/>
      <c r="AM1039" s="56"/>
      <c r="AN1039" s="61"/>
    </row>
    <row r="1040" spans="1:43">
      <c r="A1040" s="62">
        <v>2024</v>
      </c>
      <c r="B1040" s="56" t="str">
        <f t="shared" si="155"/>
        <v>1019-2024</v>
      </c>
      <c r="C1040" s="56">
        <v>121356</v>
      </c>
      <c r="D1040" s="56" t="s">
        <v>57</v>
      </c>
      <c r="E1040" s="57" t="s">
        <v>9172</v>
      </c>
      <c r="F1040" s="57" t="s">
        <v>9173</v>
      </c>
      <c r="G1040" s="63" t="s">
        <v>5602</v>
      </c>
      <c r="H1040" s="57" t="s">
        <v>1168</v>
      </c>
      <c r="I1040" s="57" t="s">
        <v>8483</v>
      </c>
      <c r="J1040" s="61"/>
      <c r="K1040" s="61"/>
      <c r="L1040" s="57" t="s">
        <v>9174</v>
      </c>
      <c r="M1040" s="56">
        <v>2032</v>
      </c>
      <c r="N1040" s="157">
        <v>4324500</v>
      </c>
      <c r="O1040" s="64">
        <v>0</v>
      </c>
      <c r="P1040" s="64">
        <v>0</v>
      </c>
      <c r="Q1040" s="157">
        <f t="shared" si="153"/>
        <v>4324500</v>
      </c>
      <c r="R1040" s="64">
        <v>2883000</v>
      </c>
      <c r="S1040" s="64"/>
      <c r="T1040" s="64"/>
      <c r="U1040" s="56">
        <v>5</v>
      </c>
      <c r="V1040" s="60" t="s">
        <v>1171</v>
      </c>
      <c r="W1040" s="57" t="str">
        <f ca="1">IF(AB1040="","En elaboración",IF(AC1040="Sin iniciar","Suscrito",IF(AK1040="Suspendido",AK1040,IF(ISNUMBER(AN1040),"Liquidado",IF(ISNUMBER(J1040),"Cedido",IF(AN1040="No aplica","Terminado (no se liquida)",IF(AJ1040="Terminación anticipada",AJ1040,IF(AND(AJ1040="Terminación anticipada",I1040&lt;&gt;"Otro",AN1040=""),"Terminado en proceso de liquidación",IF(AND(TODAY()&gt;AH1040,I1040="Otro",AN1040=""),"Terminado en proceso de liquidación",IF(AND(TODAY()&gt;AH1040,I1040="Orden de compra"),"Terminado (Orden de compra)",IF(TODAY()&gt;AH1040,"Terminado (no se liquida)",IF(TODAY()&lt;=AH1040,"En ejecución","En elaboración"))))))))))))</f>
        <v>Terminado (no se liquida)</v>
      </c>
      <c r="X1040" s="57"/>
      <c r="Y1040" s="57" t="s">
        <v>9175</v>
      </c>
      <c r="Z1040" s="57" t="s">
        <v>9176</v>
      </c>
      <c r="AA1040" s="57" t="s">
        <v>5762</v>
      </c>
      <c r="AB1040" s="61">
        <v>45656</v>
      </c>
      <c r="AC1040" s="61">
        <v>45660</v>
      </c>
      <c r="AD1040" s="61">
        <v>45705</v>
      </c>
      <c r="AE1040" s="61" t="str">
        <f t="shared" si="149"/>
        <v>1 meses 15 días.</v>
      </c>
      <c r="AF1040" s="61">
        <v>45705</v>
      </c>
      <c r="AG1040" s="61" t="str">
        <f t="shared" si="150"/>
        <v/>
      </c>
      <c r="AH1040" s="61">
        <v>45705</v>
      </c>
      <c r="AI1040" s="61" t="str">
        <f t="shared" si="151"/>
        <v>1 meses 15 días.</v>
      </c>
      <c r="AJ1040" s="61" t="str">
        <f t="shared" si="154"/>
        <v>Término Ok</v>
      </c>
      <c r="AK1040" s="57"/>
      <c r="AL1040" s="57"/>
      <c r="AM1040" s="56"/>
      <c r="AN1040" s="61"/>
    </row>
    <row r="1041" spans="1:40">
      <c r="A1041" s="62">
        <v>2024</v>
      </c>
      <c r="B1041" s="56" t="str">
        <f t="shared" si="155"/>
        <v>1020-2024</v>
      </c>
      <c r="C1041" s="56">
        <v>121356</v>
      </c>
      <c r="D1041" s="56" t="s">
        <v>57</v>
      </c>
      <c r="E1041" s="57" t="s">
        <v>9177</v>
      </c>
      <c r="F1041" s="57" t="s">
        <v>9178</v>
      </c>
      <c r="G1041" s="63" t="s">
        <v>5602</v>
      </c>
      <c r="H1041" s="57" t="s">
        <v>1168</v>
      </c>
      <c r="I1041" s="57" t="s">
        <v>8483</v>
      </c>
      <c r="J1041" s="61"/>
      <c r="K1041" s="61"/>
      <c r="L1041" s="57" t="s">
        <v>9179</v>
      </c>
      <c r="M1041" s="56">
        <v>2032</v>
      </c>
      <c r="N1041" s="157">
        <v>4324500</v>
      </c>
      <c r="O1041" s="64">
        <v>0</v>
      </c>
      <c r="P1041" s="64">
        <v>0</v>
      </c>
      <c r="Q1041" s="157">
        <f t="shared" si="153"/>
        <v>4324500</v>
      </c>
      <c r="R1041" s="64">
        <v>2883000</v>
      </c>
      <c r="S1041" s="64"/>
      <c r="T1041" s="64"/>
      <c r="U1041" s="56">
        <v>5</v>
      </c>
      <c r="V1041" s="60" t="s">
        <v>1171</v>
      </c>
      <c r="W1041" s="57" t="str">
        <f ca="1">IF(AB1041="","En elaboración",IF(AC1041="Sin iniciar","Suscrito",IF(AK1041="Suspendido",AK1041,IF(ISNUMBER(AN1041),"Liquidado",IF(ISNUMBER(J1041),"Cedido",IF(AN1041="No aplica","Terminado (no se liquida)",IF(AJ1041="Terminación anticipada",AJ1041,IF(AND(AJ1041="Terminación anticipada",I1041&lt;&gt;"Otro",AN1041=""),"Terminado en proceso de liquidación",IF(AND(TODAY()&gt;AH1041,I1041="Otro",AN1041=""),"Terminado en proceso de liquidación",IF(AND(TODAY()&gt;AH1041,I1041="Orden de compra"),"Terminado (Orden de compra)",IF(TODAY()&gt;AH1041,"Terminado (no se liquida)",IF(TODAY()&lt;=AH1041,"En ejecución","En elaboración"))))))))))))</f>
        <v>Terminado (no se liquida)</v>
      </c>
      <c r="X1041" s="57"/>
      <c r="Y1041" s="57" t="s">
        <v>2823</v>
      </c>
      <c r="Z1041" s="57" t="s">
        <v>9180</v>
      </c>
      <c r="AA1041" s="57" t="s">
        <v>5762</v>
      </c>
      <c r="AB1041" s="61">
        <v>45657</v>
      </c>
      <c r="AC1041" s="61">
        <v>45671</v>
      </c>
      <c r="AD1041" s="61">
        <v>45716</v>
      </c>
      <c r="AE1041" s="61" t="str">
        <f t="shared" si="149"/>
        <v>1 meses 15 días.</v>
      </c>
      <c r="AF1041" s="61">
        <v>45716</v>
      </c>
      <c r="AG1041" s="61" t="str">
        <f t="shared" si="150"/>
        <v/>
      </c>
      <c r="AH1041" s="61">
        <v>45716</v>
      </c>
      <c r="AI1041" s="61" t="str">
        <f t="shared" si="151"/>
        <v>1 meses 15 días.</v>
      </c>
      <c r="AJ1041" s="61" t="str">
        <f t="shared" si="154"/>
        <v>Término Ok</v>
      </c>
      <c r="AK1041" s="57"/>
      <c r="AL1041" s="57"/>
      <c r="AM1041" s="56"/>
      <c r="AN1041" s="61"/>
    </row>
    <row r="1042" spans="1:40">
      <c r="A1042" s="62">
        <v>2024</v>
      </c>
      <c r="B1042" s="56" t="str">
        <f t="shared" si="155"/>
        <v>1021-2024</v>
      </c>
      <c r="C1042" s="56">
        <v>121356</v>
      </c>
      <c r="D1042" s="56" t="s">
        <v>57</v>
      </c>
      <c r="E1042" s="57" t="s">
        <v>9181</v>
      </c>
      <c r="F1042" s="57" t="s">
        <v>9182</v>
      </c>
      <c r="G1042" s="63" t="s">
        <v>5602</v>
      </c>
      <c r="H1042" s="57" t="s">
        <v>1168</v>
      </c>
      <c r="I1042" s="57" t="s">
        <v>8483</v>
      </c>
      <c r="J1042" s="61"/>
      <c r="K1042" s="61"/>
      <c r="L1042" s="57" t="s">
        <v>9183</v>
      </c>
      <c r="M1042" s="56">
        <v>2032</v>
      </c>
      <c r="N1042" s="157">
        <v>4324500</v>
      </c>
      <c r="O1042" s="64">
        <v>0</v>
      </c>
      <c r="P1042" s="64">
        <v>0</v>
      </c>
      <c r="Q1042" s="157">
        <f t="shared" si="153"/>
        <v>4324500</v>
      </c>
      <c r="R1042" s="64">
        <v>2883000</v>
      </c>
      <c r="S1042" s="64"/>
      <c r="T1042" s="64"/>
      <c r="U1042" s="56">
        <v>5</v>
      </c>
      <c r="V1042" s="60" t="s">
        <v>1171</v>
      </c>
      <c r="W1042" s="57" t="str">
        <f ca="1">IF(AB1042="","En elaboración",IF(AC1042="Sin iniciar","Suscrito",IF(AK1042="Suspendido",AK1042,IF(ISNUMBER(AN1042),"Liquidado",IF(ISNUMBER(J1042),"Cedido",IF(AN1042="No aplica","Terminado (no se liquida)",IF(AJ1042="Terminación anticipada",AJ1042,IF(AND(AJ1042="Terminación anticipada",I1042&lt;&gt;"Otro",AN1042=""),"Terminado en proceso de liquidación",IF(AND(TODAY()&gt;AH1042,I1042="Otro",AN1042=""),"Terminado en proceso de liquidación",IF(AND(TODAY()&gt;AH1042,I1042="Orden de compra"),"Terminado (Orden de compra)",IF(TODAY()&gt;AH1042,"Terminado (no se liquida)",IF(TODAY()&lt;=AH1042,"En ejecución","En elaboración"))))))))))))</f>
        <v>Terminación Anticipada</v>
      </c>
      <c r="X1042" s="57" t="s">
        <v>9184</v>
      </c>
      <c r="Y1042" s="57" t="s">
        <v>2362</v>
      </c>
      <c r="Z1042" s="57" t="s">
        <v>9185</v>
      </c>
      <c r="AA1042" s="57" t="s">
        <v>5762</v>
      </c>
      <c r="AB1042" s="61">
        <v>45657</v>
      </c>
      <c r="AC1042" s="61">
        <v>45673</v>
      </c>
      <c r="AD1042" s="61">
        <v>45691</v>
      </c>
      <c r="AE1042" s="61" t="str">
        <f t="shared" ref="AE1042:AE1061" si="156">IF(AC1042="Sin iniciar","",IF(DATEDIF(AC1042,AD1042+1,"y")=0,"",DATEDIF(AC1042,AD1042+1,"y")&amp;" años ")&amp;IF(DATEDIF(AC1042,AD1042+1,"ym")=0,"",DATEDIF(AC1042,AD1042+1,"ym")&amp;" meses ")&amp;IF(DATEDIF(AC1042,AD1042+1,"md")=0,"",DATEDIF(AC1042,AD1042+1,"md")&amp;" días."))</f>
        <v>19 días.</v>
      </c>
      <c r="AF1042" s="61">
        <v>45691</v>
      </c>
      <c r="AG1042" s="61" t="str">
        <f t="shared" ref="AG1042:AG1061" si="157">IF(AD1042="Sin iniciar","",IF(DATEDIF(AD1042,AF1042-AM1042,"y")=0,"",DATEDIF(AD1042,AF1042-AM1042,"y")&amp;" años ")&amp;IF(DATEDIF(AD1042,AF1042-AM1042,"ym")=0,"",DATEDIF(AD1042,AF1042-AM1042,"ym")&amp;" meses ")&amp;IF(DATEDIF(AD1042,AF1042-AM1042,"md")=0,"",DATEDIF(AD1042,AF1042-AM1042,"md")&amp;" días."))</f>
        <v/>
      </c>
      <c r="AH1042" s="61">
        <v>45673</v>
      </c>
      <c r="AI1042" s="61" t="str">
        <f t="shared" ref="AI1042:AI1061" si="158">IF(AC1042="Sin iniciar","",IF(DATEDIF(AC1042,AH1042+1-AM1042,"y")=0,"",DATEDIF(AC1042,AH1042+1-AM1042,"y")&amp;" años ")&amp;IF(DATEDIF(AC1042,AH1042+1-AM1042,"ym")=0,"",DATEDIF(AC1042,AH1042+1-AM1042,"ym")&amp;" meses ")&amp;IF(DATEDIF(AC1042,AH1042+1-AM1042,"md")=0,"",DATEDIF(AC1042,AH1042+1-AM1042,"md")&amp;" días."))</f>
        <v>1 días.</v>
      </c>
      <c r="AJ1042" s="61" t="str">
        <f t="shared" si="154"/>
        <v>Terminación Anticipada</v>
      </c>
      <c r="AK1042" s="57"/>
      <c r="AL1042" s="57"/>
      <c r="AM1042" s="56"/>
      <c r="AN1042" s="61"/>
    </row>
    <row r="1043" spans="1:40">
      <c r="A1043" s="62">
        <v>2024</v>
      </c>
      <c r="B1043" s="56" t="str">
        <f t="shared" si="155"/>
        <v>1024-2024</v>
      </c>
      <c r="C1043" s="56">
        <v>124538</v>
      </c>
      <c r="D1043" s="56" t="s">
        <v>57</v>
      </c>
      <c r="E1043" s="57" t="s">
        <v>9186</v>
      </c>
      <c r="F1043" s="57" t="s">
        <v>9187</v>
      </c>
      <c r="G1043" s="63" t="s">
        <v>5602</v>
      </c>
      <c r="H1043" s="57" t="s">
        <v>5223</v>
      </c>
      <c r="I1043" s="57" t="s">
        <v>62</v>
      </c>
      <c r="J1043" s="61"/>
      <c r="K1043" s="61"/>
      <c r="L1043" s="57" t="s">
        <v>9188</v>
      </c>
      <c r="M1043" s="56"/>
      <c r="N1043" s="157">
        <v>3076942200</v>
      </c>
      <c r="O1043" s="64">
        <v>0</v>
      </c>
      <c r="P1043" s="64">
        <v>0</v>
      </c>
      <c r="Q1043" s="157">
        <f t="shared" si="153"/>
        <v>3076942200</v>
      </c>
      <c r="R1043" s="64"/>
      <c r="S1043" s="64"/>
      <c r="T1043" s="64"/>
      <c r="U1043" s="56" t="s">
        <v>77</v>
      </c>
      <c r="V1043" s="60" t="s">
        <v>85</v>
      </c>
      <c r="W1043" s="57" t="str">
        <f ca="1">IF(AB1043="","En elaboración",IF(AC1043="Sin iniciar","Suscrito",IF(AK1043="Suspendido",AK1043,IF(ISNUMBER(AN1043),"Liquidado",IF(ISNUMBER(J1043),"Cedido",IF(AN1043="No aplica","Terminado (no se liquida)",IF(AJ1043="Terminación anticipada",AJ1043,IF(AND(AJ1043="Terminación anticipada",I1043&lt;&gt;"Otro",AN1043=""),"Terminado en proceso de liquidación",IF(AND(TODAY()&gt;AH1043,I1043="Otro",AN1043=""),"Terminado en proceso de liquidación",IF(AND(TODAY()&gt;AH1043,I1043="Orden de compra"),"Terminado (Orden de compra)",IF(TODAY()&gt;AH1043,"Terminado (no se liquida)",IF(TODAY()&lt;=AH1043,"En ejecución","En elaboración"))))))))))))</f>
        <v>Terminado en proceso de liquidación</v>
      </c>
      <c r="X1043" s="57"/>
      <c r="Y1043" s="57" t="s">
        <v>9189</v>
      </c>
      <c r="Z1043" s="57" t="s">
        <v>9190</v>
      </c>
      <c r="AA1043" s="57"/>
      <c r="AB1043" s="61">
        <v>45657</v>
      </c>
      <c r="AC1043" s="61">
        <v>45804</v>
      </c>
      <c r="AD1043" s="61">
        <v>46079</v>
      </c>
      <c r="AE1043" s="61" t="str">
        <f t="shared" si="156"/>
        <v xml:space="preserve">9 meses </v>
      </c>
      <c r="AF1043" s="61">
        <v>46079</v>
      </c>
      <c r="AG1043" s="61" t="str">
        <f t="shared" si="157"/>
        <v/>
      </c>
      <c r="AH1043" s="61">
        <v>46079</v>
      </c>
      <c r="AI1043" s="61" t="str">
        <f t="shared" si="158"/>
        <v xml:space="preserve">9 meses </v>
      </c>
      <c r="AJ1043" s="61" t="str">
        <f t="shared" si="154"/>
        <v>Término Ok</v>
      </c>
      <c r="AK1043" s="57"/>
      <c r="AL1043" s="57"/>
      <c r="AM1043" s="56"/>
      <c r="AN1043" s="61"/>
    </row>
    <row r="1044" spans="1:40">
      <c r="A1044" s="62">
        <v>2024</v>
      </c>
      <c r="B1044" s="56" t="str">
        <f t="shared" si="155"/>
        <v>1025-2024</v>
      </c>
      <c r="C1044" s="56">
        <v>125034</v>
      </c>
      <c r="D1044" s="56" t="s">
        <v>57</v>
      </c>
      <c r="E1044" s="57" t="s">
        <v>9191</v>
      </c>
      <c r="F1044" s="57" t="s">
        <v>9192</v>
      </c>
      <c r="G1044" s="63" t="s">
        <v>5602</v>
      </c>
      <c r="H1044" s="57" t="s">
        <v>5223</v>
      </c>
      <c r="I1044" s="57" t="s">
        <v>62</v>
      </c>
      <c r="J1044" s="61"/>
      <c r="K1044" s="61"/>
      <c r="L1044" s="57" t="s">
        <v>9188</v>
      </c>
      <c r="M1044" s="56"/>
      <c r="N1044" s="157">
        <v>949405372</v>
      </c>
      <c r="O1044" s="64">
        <v>0</v>
      </c>
      <c r="P1044" s="64">
        <v>0</v>
      </c>
      <c r="Q1044" s="157">
        <f t="shared" si="153"/>
        <v>949405372</v>
      </c>
      <c r="R1044" s="64"/>
      <c r="S1044" s="64"/>
      <c r="T1044" s="64"/>
      <c r="U1044" s="56" t="s">
        <v>77</v>
      </c>
      <c r="V1044" s="60" t="s">
        <v>85</v>
      </c>
      <c r="W1044" s="57" t="str">
        <f ca="1">IF(AB1044="","En elaboración",IF(AC1044="Sin iniciar","Suscrito",IF(AK1044="Suspendido",AK1044,IF(ISNUMBER(AN1044),"Liquidado",IF(ISNUMBER(J1044),"Cedido",IF(AN1044="No aplica","Terminado (no se liquida)",IF(AJ1044="Terminación anticipada",AJ1044,IF(AND(AJ1044="Terminación anticipada",I1044&lt;&gt;"Otro",AN1044=""),"Terminado en proceso de liquidación",IF(AND(TODAY()&gt;AH1044,I1044="Otro",AN1044=""),"Terminado en proceso de liquidación",IF(AND(TODAY()&gt;AH1044,I1044="Orden de compra"),"Terminado (Orden de compra)",IF(TODAY()&gt;AH1044,"Terminado (no se liquida)",IF(TODAY()&lt;=AH1044,"En ejecución","En elaboración"))))))))))))</f>
        <v>Terminado en proceso de liquidación</v>
      </c>
      <c r="X1044" s="57"/>
      <c r="Y1044" s="57" t="s">
        <v>9193</v>
      </c>
      <c r="Z1044" s="57" t="s">
        <v>9194</v>
      </c>
      <c r="AA1044" s="57"/>
      <c r="AB1044" s="61">
        <v>45657</v>
      </c>
      <c r="AC1044" s="61">
        <v>45804</v>
      </c>
      <c r="AD1044" s="61">
        <v>46079</v>
      </c>
      <c r="AE1044" s="61" t="str">
        <f t="shared" si="156"/>
        <v xml:space="preserve">9 meses </v>
      </c>
      <c r="AF1044" s="61">
        <v>46079</v>
      </c>
      <c r="AG1044" s="61" t="str">
        <f t="shared" si="157"/>
        <v/>
      </c>
      <c r="AH1044" s="61">
        <v>46079</v>
      </c>
      <c r="AI1044" s="61" t="str">
        <f t="shared" si="158"/>
        <v xml:space="preserve">9 meses </v>
      </c>
      <c r="AJ1044" s="61" t="str">
        <f t="shared" si="154"/>
        <v>Término Ok</v>
      </c>
      <c r="AK1044" s="57"/>
      <c r="AL1044" s="57"/>
      <c r="AM1044" s="56"/>
      <c r="AN1044" s="61"/>
    </row>
    <row r="1045" spans="1:40">
      <c r="A1045" s="62">
        <v>2024</v>
      </c>
      <c r="B1045" s="56" t="str">
        <f t="shared" si="155"/>
        <v>1026-2024</v>
      </c>
      <c r="C1045" s="56">
        <v>119972</v>
      </c>
      <c r="D1045" s="56" t="s">
        <v>57</v>
      </c>
      <c r="E1045" s="57" t="s">
        <v>9195</v>
      </c>
      <c r="F1045" s="57" t="s">
        <v>9196</v>
      </c>
      <c r="G1045" s="63" t="s">
        <v>5258</v>
      </c>
      <c r="H1045" s="57" t="s">
        <v>1</v>
      </c>
      <c r="I1045" s="57" t="s">
        <v>62</v>
      </c>
      <c r="J1045" s="61"/>
      <c r="K1045" s="61"/>
      <c r="L1045" s="57" t="s">
        <v>9197</v>
      </c>
      <c r="M1045" s="56">
        <v>2034</v>
      </c>
      <c r="N1045" s="157">
        <v>1305414455</v>
      </c>
      <c r="O1045" s="64">
        <v>0</v>
      </c>
      <c r="P1045" s="64">
        <v>0</v>
      </c>
      <c r="Q1045" s="157">
        <f t="shared" si="153"/>
        <v>1305414455</v>
      </c>
      <c r="R1045" s="64" t="s">
        <v>66</v>
      </c>
      <c r="S1045" s="64"/>
      <c r="T1045" s="64"/>
      <c r="U1045" s="56" t="s">
        <v>77</v>
      </c>
      <c r="V1045" s="64" t="s">
        <v>85</v>
      </c>
      <c r="W1045" s="57" t="str">
        <f ca="1">IF(AB1045="","En elaboración",IF(AC1045="Sin iniciar","Suscrito",IF(AK1045="Suspendido",AK1045,IF(ISNUMBER(AN1045),"Liquidado",IF(ISNUMBER(J1045),"Cedido",IF(AN1045="No aplica","Terminado (no se liquida)",IF(AJ1045="Terminación anticipada",AJ1045,IF(AND(AJ1045="Terminación anticipada",I1045&lt;&gt;"Otro",AN1045=""),"Terminado en proceso de liquidación",IF(AND(TODAY()&gt;AH1045,I1045="Otro",AN1045=""),"Terminado en proceso de liquidación",IF(AND(TODAY()&gt;AH1045,I1045="Orden de compra"),"Terminado (Orden de compra)",IF(TODAY()&gt;AH1045,"Terminado (no se liquida)",IF(TODAY()&lt;=AH1045,"En ejecución","En elaboración"))))))))))))</f>
        <v>Terminado en proceso de liquidación</v>
      </c>
      <c r="X1045" s="57"/>
      <c r="Y1045" s="57" t="s">
        <v>9198</v>
      </c>
      <c r="Z1045" s="57" t="s">
        <v>9199</v>
      </c>
      <c r="AA1045" s="57" t="s">
        <v>5879</v>
      </c>
      <c r="AB1045" s="61">
        <v>45657</v>
      </c>
      <c r="AC1045" s="61">
        <v>45671</v>
      </c>
      <c r="AD1045" s="61">
        <v>45913</v>
      </c>
      <c r="AE1045" s="61" t="str">
        <f t="shared" si="156"/>
        <v xml:space="preserve">8 meses </v>
      </c>
      <c r="AF1045" s="61">
        <v>45913</v>
      </c>
      <c r="AG1045" s="61" t="str">
        <f t="shared" si="157"/>
        <v/>
      </c>
      <c r="AH1045" s="61">
        <v>45913</v>
      </c>
      <c r="AI1045" s="61" t="str">
        <f t="shared" si="158"/>
        <v xml:space="preserve">8 meses </v>
      </c>
      <c r="AJ1045" s="61" t="str">
        <f t="shared" si="154"/>
        <v>Término Ok</v>
      </c>
      <c r="AK1045" s="57"/>
      <c r="AL1045" s="57"/>
      <c r="AM1045" s="56"/>
      <c r="AN1045" s="61"/>
    </row>
    <row r="1046" spans="1:40">
      <c r="A1046" s="62">
        <v>2024</v>
      </c>
      <c r="B1046" s="56" t="str">
        <f t="shared" si="155"/>
        <v>1027-2024</v>
      </c>
      <c r="C1046" s="56">
        <v>122011</v>
      </c>
      <c r="D1046" s="56" t="s">
        <v>57</v>
      </c>
      <c r="E1046" s="57" t="s">
        <v>9200</v>
      </c>
      <c r="F1046" s="57" t="s">
        <v>9201</v>
      </c>
      <c r="G1046" s="63" t="s">
        <v>197</v>
      </c>
      <c r="H1046" s="57" t="s">
        <v>1</v>
      </c>
      <c r="I1046" s="57" t="s">
        <v>62</v>
      </c>
      <c r="J1046" s="61"/>
      <c r="K1046" s="61"/>
      <c r="L1046" s="57" t="s">
        <v>9202</v>
      </c>
      <c r="M1046" s="56">
        <v>7130</v>
      </c>
      <c r="N1046" s="157">
        <v>100000000</v>
      </c>
      <c r="O1046" s="64">
        <v>0</v>
      </c>
      <c r="P1046" s="64">
        <v>0</v>
      </c>
      <c r="Q1046" s="157">
        <f t="shared" si="153"/>
        <v>100000000</v>
      </c>
      <c r="R1046" s="64" t="s">
        <v>66</v>
      </c>
      <c r="S1046" s="64"/>
      <c r="T1046" s="64"/>
      <c r="U1046" s="56" t="s">
        <v>77</v>
      </c>
      <c r="V1046" s="60" t="s">
        <v>85</v>
      </c>
      <c r="W1046" s="57" t="str">
        <f ca="1">IF(AB1046="","En elaboración",IF(AC1046="Sin iniciar","Suscrito",IF(AK1046="Suspendido",AK1046,IF(ISNUMBER(AN1046),"Liquidado",IF(ISNUMBER(J1046),"Cedido",IF(AN1046="No aplica","Terminado (no se liquida)",IF(AJ1046="Terminación anticipada",AJ1046,IF(AND(AJ1046="Terminación anticipada",I1046&lt;&gt;"Otro",AN1046=""),"Terminado en proceso de liquidación",IF(AND(TODAY()&gt;AH1046,I1046="Otro",AN1046=""),"Terminado en proceso de liquidación",IF(AND(TODAY()&gt;AH1046,I1046="Orden de compra"),"Terminado (Orden de compra)",IF(TODAY()&gt;AH1046,"Terminado (no se liquida)",IF(TODAY()&lt;=AH1046,"En ejecución","En elaboración"))))))))))))</f>
        <v>Terminado en proceso de liquidación</v>
      </c>
      <c r="X1046" s="57"/>
      <c r="Y1046" s="57" t="s">
        <v>9203</v>
      </c>
      <c r="Z1046" s="77" t="s">
        <v>9204</v>
      </c>
      <c r="AA1046" s="57" t="s">
        <v>6483</v>
      </c>
      <c r="AB1046" s="61">
        <v>45656</v>
      </c>
      <c r="AC1046" s="61">
        <v>45673</v>
      </c>
      <c r="AD1046" s="61">
        <v>45945</v>
      </c>
      <c r="AE1046" s="61" t="str">
        <f t="shared" si="156"/>
        <v xml:space="preserve">9 meses </v>
      </c>
      <c r="AF1046" s="61">
        <v>45945</v>
      </c>
      <c r="AG1046" s="61" t="str">
        <f t="shared" si="157"/>
        <v/>
      </c>
      <c r="AH1046" s="61">
        <v>45945</v>
      </c>
      <c r="AI1046" s="61" t="str">
        <f t="shared" si="158"/>
        <v xml:space="preserve">9 meses </v>
      </c>
      <c r="AJ1046" s="61" t="str">
        <f t="shared" si="154"/>
        <v>Término Ok</v>
      </c>
      <c r="AK1046" s="57"/>
      <c r="AL1046" s="57"/>
      <c r="AM1046" s="56"/>
      <c r="AN1046" s="61"/>
    </row>
    <row r="1047" spans="1:40">
      <c r="A1047" s="62">
        <v>2024</v>
      </c>
      <c r="B1047" s="56" t="str">
        <f t="shared" si="155"/>
        <v>1027-2024</v>
      </c>
      <c r="C1047" s="56">
        <v>121596</v>
      </c>
      <c r="D1047" s="56" t="s">
        <v>57</v>
      </c>
      <c r="E1047" s="57" t="s">
        <v>9205</v>
      </c>
      <c r="F1047" s="57" t="s">
        <v>9206</v>
      </c>
      <c r="G1047" s="63" t="s">
        <v>5602</v>
      </c>
      <c r="H1047" s="57" t="s">
        <v>9207</v>
      </c>
      <c r="I1047" s="57" t="s">
        <v>62</v>
      </c>
      <c r="J1047" s="61"/>
      <c r="K1047" s="61"/>
      <c r="L1047" s="57" t="s">
        <v>9208</v>
      </c>
      <c r="M1047" s="56">
        <v>1973</v>
      </c>
      <c r="N1047" s="157">
        <v>562668000</v>
      </c>
      <c r="O1047" s="64">
        <v>0</v>
      </c>
      <c r="P1047" s="64">
        <v>0</v>
      </c>
      <c r="Q1047" s="157">
        <f t="shared" si="153"/>
        <v>562668000</v>
      </c>
      <c r="R1047" s="64" t="s">
        <v>66</v>
      </c>
      <c r="S1047" s="64"/>
      <c r="T1047" s="64"/>
      <c r="U1047" s="56" t="s">
        <v>77</v>
      </c>
      <c r="V1047" s="60" t="s">
        <v>85</v>
      </c>
      <c r="W1047" s="57" t="str">
        <f ca="1">IF(AB1047="","En elaboración",IF(AC1047="Sin iniciar","Suscrito",IF(AK1047="Suspendido",AK1047,IF(ISNUMBER(AN1047),"Liquidado",IF(ISNUMBER(J1047),"Cedido",IF(AN1047="No aplica","Terminado (no se liquida)",IF(AJ1047="Terminación anticipada",AJ1047,IF(AND(AJ1047="Terminación anticipada",I1047&lt;&gt;"Otro",AN1047=""),"Terminado en proceso de liquidación",IF(AND(TODAY()&gt;AH1047,I1047="Otro",AN1047=""),"Terminado en proceso de liquidación",IF(AND(TODAY()&gt;AH1047,I1047="Orden de compra"),"Terminado (Orden de compra)",IF(TODAY()&gt;AH1047,"Terminado (no se liquida)",IF(TODAY()&lt;=AH1047,"En ejecución","En elaboración"))))))))))))</f>
        <v>Terminado en proceso de liquidación</v>
      </c>
      <c r="X1047" s="57"/>
      <c r="Y1047" s="57" t="s">
        <v>9209</v>
      </c>
      <c r="Z1047" s="57" t="s">
        <v>9210</v>
      </c>
      <c r="AA1047" s="57" t="s">
        <v>9066</v>
      </c>
      <c r="AB1047" s="61">
        <v>45657</v>
      </c>
      <c r="AC1047" s="61">
        <v>45673</v>
      </c>
      <c r="AD1047" s="61">
        <v>45853</v>
      </c>
      <c r="AE1047" s="61" t="str">
        <f t="shared" si="156"/>
        <v xml:space="preserve">6 meses </v>
      </c>
      <c r="AF1047" s="61">
        <v>45853</v>
      </c>
      <c r="AG1047" s="61" t="str">
        <f t="shared" si="157"/>
        <v/>
      </c>
      <c r="AH1047" s="61">
        <v>45853</v>
      </c>
      <c r="AI1047" s="61" t="str">
        <f t="shared" si="158"/>
        <v xml:space="preserve">6 meses </v>
      </c>
      <c r="AJ1047" s="61" t="str">
        <f t="shared" si="154"/>
        <v>Término Ok</v>
      </c>
      <c r="AK1047" s="57"/>
      <c r="AL1047" s="57"/>
      <c r="AM1047" s="56"/>
      <c r="AN1047" s="61"/>
    </row>
    <row r="1048" spans="1:40">
      <c r="A1048" s="62">
        <v>2024</v>
      </c>
      <c r="B1048" s="56" t="str">
        <f t="shared" si="155"/>
        <v>1028-2024</v>
      </c>
      <c r="C1048" s="56">
        <v>119148</v>
      </c>
      <c r="D1048" s="56" t="s">
        <v>57</v>
      </c>
      <c r="E1048" s="57" t="s">
        <v>9211</v>
      </c>
      <c r="F1048" s="57" t="s">
        <v>9212</v>
      </c>
      <c r="G1048" s="63" t="s">
        <v>5258</v>
      </c>
      <c r="H1048" s="57" t="s">
        <v>1</v>
      </c>
      <c r="I1048" s="57" t="s">
        <v>62</v>
      </c>
      <c r="J1048" s="61"/>
      <c r="K1048" s="61"/>
      <c r="L1048" s="57" t="s">
        <v>9213</v>
      </c>
      <c r="M1048" s="56"/>
      <c r="N1048" s="157">
        <v>1943074653</v>
      </c>
      <c r="O1048" s="64">
        <v>0</v>
      </c>
      <c r="P1048" s="64">
        <v>0</v>
      </c>
      <c r="Q1048" s="157">
        <f t="shared" si="153"/>
        <v>1943074653</v>
      </c>
      <c r="R1048" s="64" t="s">
        <v>66</v>
      </c>
      <c r="S1048" s="64"/>
      <c r="T1048" s="64"/>
      <c r="U1048" s="56" t="s">
        <v>77</v>
      </c>
      <c r="V1048" s="60" t="s">
        <v>85</v>
      </c>
      <c r="W1048" s="57" t="str">
        <f ca="1">IF(AB1048="","En elaboración",IF(AC1048="Sin iniciar","Suscrito",IF(AK1048="Suspendido",AK1048,IF(ISNUMBER(AN1048),"Liquidado",IF(ISNUMBER(J1048),"Cedido",IF(AN1048="No aplica","Terminado (no se liquida)",IF(AJ1048="Terminación anticipada",AJ1048,IF(AND(AJ1048="Terminación anticipada",I1048&lt;&gt;"Otro",AN1048=""),"Terminado en proceso de liquidación",IF(AND(TODAY()&gt;AH1048,I1048="Otro",AN1048=""),"Terminado en proceso de liquidación",IF(AND(TODAY()&gt;AH1048,I1048="Orden de compra"),"Terminado (Orden de compra)",IF(TODAY()&gt;AH1048,"Terminado (no se liquida)",IF(TODAY()&lt;=AH1048,"En ejecución","En elaboración"))))))))))))</f>
        <v>Terminado en proceso de liquidación</v>
      </c>
      <c r="X1048" s="57"/>
      <c r="Y1048" s="57" t="s">
        <v>9214</v>
      </c>
      <c r="Z1048" s="57" t="s">
        <v>9215</v>
      </c>
      <c r="AA1048" s="57" t="s">
        <v>6573</v>
      </c>
      <c r="AB1048" s="61">
        <v>45657</v>
      </c>
      <c r="AC1048" s="61">
        <v>45719</v>
      </c>
      <c r="AD1048" s="61">
        <v>45932</v>
      </c>
      <c r="AE1048" s="61" t="str">
        <f t="shared" si="156"/>
        <v xml:space="preserve">7 meses </v>
      </c>
      <c r="AF1048" s="61">
        <v>45932</v>
      </c>
      <c r="AG1048" s="61" t="str">
        <f t="shared" si="157"/>
        <v/>
      </c>
      <c r="AH1048" s="61">
        <v>45932</v>
      </c>
      <c r="AI1048" s="61" t="str">
        <f t="shared" si="158"/>
        <v xml:space="preserve">7 meses </v>
      </c>
      <c r="AJ1048" s="61" t="str">
        <f t="shared" si="154"/>
        <v>Término Ok</v>
      </c>
      <c r="AK1048" s="57"/>
      <c r="AL1048" s="57"/>
      <c r="AM1048" s="56"/>
      <c r="AN1048" s="61"/>
    </row>
    <row r="1049" spans="1:40">
      <c r="A1049" s="62">
        <v>2024</v>
      </c>
      <c r="B1049" s="56" t="str">
        <f t="shared" si="155"/>
        <v>1029-2024</v>
      </c>
      <c r="C1049" s="56"/>
      <c r="D1049" s="56" t="s">
        <v>57</v>
      </c>
      <c r="E1049" s="57" t="s">
        <v>9216</v>
      </c>
      <c r="F1049" s="57" t="s">
        <v>9217</v>
      </c>
      <c r="G1049" s="63" t="s">
        <v>5256</v>
      </c>
      <c r="H1049" s="57" t="s">
        <v>1</v>
      </c>
      <c r="I1049" s="57" t="s">
        <v>62</v>
      </c>
      <c r="J1049" s="61"/>
      <c r="K1049" s="61"/>
      <c r="L1049" s="57" t="s">
        <v>9218</v>
      </c>
      <c r="M1049" s="56">
        <v>1978</v>
      </c>
      <c r="N1049" s="157">
        <v>13774075</v>
      </c>
      <c r="O1049" s="64">
        <v>0</v>
      </c>
      <c r="P1049" s="64">
        <v>0</v>
      </c>
      <c r="Q1049" s="157">
        <v>13774075</v>
      </c>
      <c r="R1049" s="64" t="s">
        <v>66</v>
      </c>
      <c r="S1049" s="64"/>
      <c r="T1049" s="64"/>
      <c r="U1049" s="56" t="s">
        <v>77</v>
      </c>
      <c r="V1049" s="60" t="s">
        <v>85</v>
      </c>
      <c r="W1049" s="57" t="str">
        <f ca="1">IF(AB1049="","En elaboración",IF(AC1049="Sin iniciar","Suscrito",IF(AK1049="Suspendido",AK1049,IF(ISNUMBER(AN1049),"Liquidado",IF(ISNUMBER(J1049),"Cedido",IF(AN1049="No aplica","Terminado (no se liquida)",IF(AJ1049="Terminación anticipada",AJ1049,IF(AND(AJ1049="Terminación anticipada",I1049&lt;&gt;"Otro",AN1049=""),"Terminado en proceso de liquidación",IF(AND(TODAY()&gt;AH1049,I1049="Otro",AN1049=""),"Terminado en proceso de liquidación",IF(AND(TODAY()&gt;AH1049,I1049="Orden de compra"),"Terminado (Orden de compra)",IF(TODAY()&gt;AH1049,"Terminado (no se liquida)",IF(TODAY()&lt;=AH1049,"En ejecución","En elaboración"))))))))))))</f>
        <v>Terminado en proceso de liquidación</v>
      </c>
      <c r="X1049" s="57"/>
      <c r="Y1049" s="57" t="s">
        <v>9219</v>
      </c>
      <c r="Z1049" s="57" t="s">
        <v>9220</v>
      </c>
      <c r="AA1049" s="57" t="s">
        <v>6110</v>
      </c>
      <c r="AB1049" s="61">
        <v>45657</v>
      </c>
      <c r="AC1049" s="61">
        <v>45671</v>
      </c>
      <c r="AD1049" s="61">
        <v>45851</v>
      </c>
      <c r="AE1049" s="61" t="str">
        <f t="shared" si="156"/>
        <v xml:space="preserve">6 meses </v>
      </c>
      <c r="AF1049" s="61">
        <v>45851</v>
      </c>
      <c r="AG1049" s="61" t="str">
        <f t="shared" si="157"/>
        <v/>
      </c>
      <c r="AH1049" s="61">
        <v>45851</v>
      </c>
      <c r="AI1049" s="61" t="str">
        <f t="shared" si="158"/>
        <v xml:space="preserve">6 meses </v>
      </c>
      <c r="AJ1049" s="61" t="str">
        <f t="shared" si="154"/>
        <v>Término Ok</v>
      </c>
      <c r="AK1049" s="57"/>
      <c r="AL1049" s="57"/>
      <c r="AM1049" s="56"/>
      <c r="AN1049" s="61"/>
    </row>
    <row r="1050" spans="1:40">
      <c r="A1050" s="62">
        <v>2024</v>
      </c>
      <c r="B1050" s="56" t="str">
        <f t="shared" si="155"/>
        <v>1030-2024</v>
      </c>
      <c r="C1050" s="56">
        <v>121356</v>
      </c>
      <c r="D1050" s="56" t="s">
        <v>57</v>
      </c>
      <c r="E1050" s="57" t="s">
        <v>9221</v>
      </c>
      <c r="F1050" s="57" t="s">
        <v>9222</v>
      </c>
      <c r="G1050" s="63" t="s">
        <v>5602</v>
      </c>
      <c r="H1050" s="57" t="s">
        <v>1168</v>
      </c>
      <c r="I1050" s="57" t="s">
        <v>8483</v>
      </c>
      <c r="J1050" s="61"/>
      <c r="K1050" s="61"/>
      <c r="L1050" s="57" t="s">
        <v>9223</v>
      </c>
      <c r="M1050" s="56">
        <v>2032</v>
      </c>
      <c r="N1050" s="157">
        <v>4324500</v>
      </c>
      <c r="O1050" s="64">
        <v>0</v>
      </c>
      <c r="P1050" s="64">
        <v>0</v>
      </c>
      <c r="Q1050" s="157">
        <f t="shared" ref="Q1050:Q1060" si="159">SUM(N1050:P1050)</f>
        <v>4324500</v>
      </c>
      <c r="R1050" s="64">
        <v>2883000</v>
      </c>
      <c r="S1050" s="64"/>
      <c r="T1050" s="64"/>
      <c r="U1050" s="56">
        <v>5</v>
      </c>
      <c r="V1050" s="60" t="s">
        <v>1171</v>
      </c>
      <c r="W1050" s="57" t="str">
        <f ca="1">IF(AB1050="","En elaboración",IF(AC1050="Sin iniciar","Suscrito",IF(AK1050="Suspendido",AK1050,IF(ISNUMBER(AN1050),"Liquidado",IF(ISNUMBER(J1050),"Cedido",IF(AN1050="No aplica","Terminado (no se liquida)",IF(AJ1050="Terminación anticipada",AJ1050,IF(AND(AJ1050="Terminación anticipada",I1050&lt;&gt;"Otro",AN1050=""),"Terminado en proceso de liquidación",IF(AND(TODAY()&gt;AH1050,I1050="Otro",AN1050=""),"Terminado en proceso de liquidación",IF(AND(TODAY()&gt;AH1050,I1050="Orden de compra"),"Terminado (Orden de compra)",IF(TODAY()&gt;AH1050,"Terminado (no se liquida)",IF(TODAY()&lt;=AH1050,"En ejecución","En elaboración"))))))))))))</f>
        <v>Terminado (no se liquida)</v>
      </c>
      <c r="X1050" s="57"/>
      <c r="Y1050" s="57" t="s">
        <v>2823</v>
      </c>
      <c r="Z1050" s="57" t="s">
        <v>9224</v>
      </c>
      <c r="AA1050" s="57" t="s">
        <v>5762</v>
      </c>
      <c r="AB1050" s="61">
        <v>45657</v>
      </c>
      <c r="AC1050" s="61">
        <v>45660</v>
      </c>
      <c r="AD1050" s="61">
        <v>45705</v>
      </c>
      <c r="AE1050" s="61" t="str">
        <f t="shared" si="156"/>
        <v>1 meses 15 días.</v>
      </c>
      <c r="AF1050" s="61">
        <v>45705</v>
      </c>
      <c r="AG1050" s="61" t="str">
        <f t="shared" si="157"/>
        <v/>
      </c>
      <c r="AH1050" s="61">
        <v>45705</v>
      </c>
      <c r="AI1050" s="61" t="str">
        <f t="shared" si="158"/>
        <v>1 meses 15 días.</v>
      </c>
      <c r="AJ1050" s="61" t="str">
        <f t="shared" si="154"/>
        <v>Término Ok</v>
      </c>
      <c r="AK1050" s="57"/>
      <c r="AL1050" s="57"/>
      <c r="AM1050" s="56"/>
      <c r="AN1050" s="61"/>
    </row>
    <row r="1051" spans="1:40">
      <c r="A1051" s="62">
        <v>2024</v>
      </c>
      <c r="B1051" s="56" t="str">
        <f t="shared" si="155"/>
        <v>1031-2024</v>
      </c>
      <c r="C1051" s="56">
        <v>119227</v>
      </c>
      <c r="D1051" s="56" t="s">
        <v>57</v>
      </c>
      <c r="E1051" s="57" t="s">
        <v>9225</v>
      </c>
      <c r="F1051" s="57" t="s">
        <v>9226</v>
      </c>
      <c r="G1051" s="63" t="s">
        <v>5260</v>
      </c>
      <c r="H1051" s="57" t="s">
        <v>1</v>
      </c>
      <c r="I1051" s="57" t="s">
        <v>62</v>
      </c>
      <c r="J1051" s="61"/>
      <c r="K1051" s="61"/>
      <c r="L1051" s="57" t="s">
        <v>9227</v>
      </c>
      <c r="M1051" s="56"/>
      <c r="N1051" s="157">
        <v>215879181</v>
      </c>
      <c r="O1051" s="64">
        <v>0</v>
      </c>
      <c r="P1051" s="64">
        <v>0</v>
      </c>
      <c r="Q1051" s="157">
        <f t="shared" si="159"/>
        <v>215879181</v>
      </c>
      <c r="R1051" s="64" t="s">
        <v>66</v>
      </c>
      <c r="S1051" s="64"/>
      <c r="T1051" s="64"/>
      <c r="U1051" s="56" t="s">
        <v>77</v>
      </c>
      <c r="V1051" s="60" t="s">
        <v>85</v>
      </c>
      <c r="W1051" s="57" t="str">
        <f ca="1">IF(AB1051="","En elaboración",IF(AC1051="Sin iniciar","Suscrito",IF(AK1051="Suspendido",AK1051,IF(ISNUMBER(AN1051),"Liquidado",IF(ISNUMBER(J1051),"Cedido",IF(AN1051="No aplica","Terminado (no se liquida)",IF(AJ1051="Terminación anticipada",AJ1051,IF(AND(AJ1051="Terminación anticipada",I1051&lt;&gt;"Otro",AN1051=""),"Terminado en proceso de liquidación",IF(AND(TODAY()&gt;AH1051,I1051="Otro",AN1051=""),"Terminado en proceso de liquidación",IF(AND(TODAY()&gt;AH1051,I1051="Orden de compra"),"Terminado (Orden de compra)",IF(TODAY()&gt;AH1051,"Terminado (no se liquida)",IF(TODAY()&lt;=AH1051,"En ejecución","En elaboración"))))))))))))</f>
        <v>Terminado en proceso de liquidación</v>
      </c>
      <c r="X1051" s="57"/>
      <c r="Y1051" s="57" t="s">
        <v>9228</v>
      </c>
      <c r="Z1051" s="57" t="s">
        <v>9229</v>
      </c>
      <c r="AA1051" s="57" t="s">
        <v>6573</v>
      </c>
      <c r="AB1051" s="61">
        <v>45657</v>
      </c>
      <c r="AC1051" s="61">
        <v>45719</v>
      </c>
      <c r="AD1051" s="61">
        <v>45963</v>
      </c>
      <c r="AE1051" s="61" t="str">
        <f t="shared" si="156"/>
        <v xml:space="preserve">8 meses </v>
      </c>
      <c r="AF1051" s="61">
        <v>45963</v>
      </c>
      <c r="AG1051" s="61" t="str">
        <f t="shared" si="157"/>
        <v/>
      </c>
      <c r="AH1051" s="61">
        <v>45963</v>
      </c>
      <c r="AI1051" s="61" t="str">
        <f t="shared" si="158"/>
        <v xml:space="preserve">8 meses </v>
      </c>
      <c r="AJ1051" s="61" t="str">
        <f t="shared" si="154"/>
        <v>Término Ok</v>
      </c>
      <c r="AK1051" s="57"/>
      <c r="AL1051" s="57"/>
      <c r="AM1051" s="56"/>
      <c r="AN1051" s="61"/>
    </row>
    <row r="1052" spans="1:40">
      <c r="A1052" s="62">
        <v>2024</v>
      </c>
      <c r="B1052" s="56" t="str">
        <f t="shared" si="155"/>
        <v>1032-2024</v>
      </c>
      <c r="C1052" s="56">
        <v>119229</v>
      </c>
      <c r="D1052" s="56" t="s">
        <v>57</v>
      </c>
      <c r="E1052" s="57" t="s">
        <v>9230</v>
      </c>
      <c r="F1052" s="57" t="s">
        <v>9231</v>
      </c>
      <c r="G1052" s="63" t="s">
        <v>5602</v>
      </c>
      <c r="H1052" s="57" t="s">
        <v>1</v>
      </c>
      <c r="I1052" s="57" t="s">
        <v>62</v>
      </c>
      <c r="J1052" s="61"/>
      <c r="K1052" s="61"/>
      <c r="L1052" s="57" t="s">
        <v>9232</v>
      </c>
      <c r="M1052" s="56"/>
      <c r="N1052" s="157">
        <v>117369411</v>
      </c>
      <c r="O1052" s="64">
        <v>0</v>
      </c>
      <c r="P1052" s="64">
        <v>0</v>
      </c>
      <c r="Q1052" s="157">
        <f t="shared" si="159"/>
        <v>117369411</v>
      </c>
      <c r="R1052" s="64"/>
      <c r="S1052" s="64"/>
      <c r="T1052" s="64"/>
      <c r="U1052" s="56" t="s">
        <v>77</v>
      </c>
      <c r="V1052" s="60" t="s">
        <v>85</v>
      </c>
      <c r="W1052" s="57" t="str">
        <f ca="1">IF(AB1052="","En elaboración",IF(AC1052="Sin iniciar","Suscrito",IF(AK1052="Suspendido",AK1052,IF(ISNUMBER(AN1052),"Liquidado",IF(ISNUMBER(J1052),"Cedido",IF(AN1052="No aplica","Terminado (no se liquida)",IF(AJ1052="Terminación anticipada",AJ1052,IF(AND(AJ1052="Terminación anticipada",I1052&lt;&gt;"Otro",AN1052=""),"Terminado en proceso de liquidación",IF(AND(TODAY()&gt;AH1052,I1052="Otro",AN1052=""),"Terminado en proceso de liquidación",IF(AND(TODAY()&gt;AH1052,I1052="Orden de compra"),"Terminado (Orden de compra)",IF(TODAY()&gt;AH1052,"Terminado (no se liquida)",IF(TODAY()&lt;=AH1052,"En ejecución","En elaboración"))))))))))))</f>
        <v>Terminado en proceso de liquidación</v>
      </c>
      <c r="X1052" s="57"/>
      <c r="Y1052" s="57" t="s">
        <v>9233</v>
      </c>
      <c r="Z1052" s="57" t="s">
        <v>9234</v>
      </c>
      <c r="AA1052" s="57"/>
      <c r="AB1052" s="61">
        <v>45657</v>
      </c>
      <c r="AC1052" s="61">
        <v>45719</v>
      </c>
      <c r="AD1052" s="61">
        <v>45932</v>
      </c>
      <c r="AE1052" s="61" t="str">
        <f t="shared" si="156"/>
        <v xml:space="preserve">7 meses </v>
      </c>
      <c r="AF1052" s="61">
        <v>45932</v>
      </c>
      <c r="AG1052" s="61" t="str">
        <f t="shared" si="157"/>
        <v/>
      </c>
      <c r="AH1052" s="61">
        <v>45932</v>
      </c>
      <c r="AI1052" s="61" t="str">
        <f t="shared" si="158"/>
        <v xml:space="preserve">7 meses </v>
      </c>
      <c r="AJ1052" s="61" t="str">
        <f t="shared" si="154"/>
        <v>Término Ok</v>
      </c>
      <c r="AK1052" s="57"/>
      <c r="AL1052" s="57"/>
      <c r="AM1052" s="56"/>
      <c r="AN1052" s="61"/>
    </row>
    <row r="1053" spans="1:40">
      <c r="A1053" s="62">
        <v>2024</v>
      </c>
      <c r="B1053" s="56" t="str">
        <f t="shared" si="155"/>
        <v>1033-2024</v>
      </c>
      <c r="C1053" s="56">
        <v>121443</v>
      </c>
      <c r="D1053" s="56" t="s">
        <v>57</v>
      </c>
      <c r="E1053" s="57" t="s">
        <v>9235</v>
      </c>
      <c r="F1053" s="57" t="s">
        <v>9236</v>
      </c>
      <c r="G1053" s="63" t="s">
        <v>5602</v>
      </c>
      <c r="H1053" s="57" t="s">
        <v>9207</v>
      </c>
      <c r="I1053" s="57" t="s">
        <v>62</v>
      </c>
      <c r="J1053" s="61"/>
      <c r="K1053" s="61"/>
      <c r="L1053" s="57" t="s">
        <v>9237</v>
      </c>
      <c r="M1053" s="56">
        <v>1996</v>
      </c>
      <c r="N1053" s="157">
        <v>445524000</v>
      </c>
      <c r="O1053" s="64">
        <v>0</v>
      </c>
      <c r="P1053" s="64">
        <v>0</v>
      </c>
      <c r="Q1053" s="157">
        <f t="shared" si="159"/>
        <v>445524000</v>
      </c>
      <c r="R1053" s="64" t="s">
        <v>66</v>
      </c>
      <c r="S1053" s="64"/>
      <c r="T1053" s="64"/>
      <c r="U1053" s="56" t="s">
        <v>77</v>
      </c>
      <c r="V1053" s="60" t="s">
        <v>85</v>
      </c>
      <c r="W1053" s="57" t="str">
        <f ca="1">IF(AB1053="","En elaboración",IF(AC1053="Sin iniciar","Suscrito",IF(AK1053="Suspendido",AK1053,IF(ISNUMBER(AN1053),"Liquidado",IF(ISNUMBER(J1053),"Cedido",IF(AN1053="No aplica","Terminado (no se liquida)",IF(AJ1053="Terminación anticipada",AJ1053,IF(AND(AJ1053="Terminación anticipada",I1053&lt;&gt;"Otro",AN1053=""),"Terminado en proceso de liquidación",IF(AND(TODAY()&gt;AH1053,I1053="Otro",AN1053=""),"Terminado en proceso de liquidación",IF(AND(TODAY()&gt;AH1053,I1053="Orden de compra"),"Terminado (Orden de compra)",IF(TODAY()&gt;AH1053,"Terminado (no se liquida)",IF(TODAY()&lt;=AH1053,"En ejecución","En elaboración"))))))))))))</f>
        <v>Terminado en proceso de liquidación</v>
      </c>
      <c r="X1053" s="57"/>
      <c r="Y1053" s="57" t="s">
        <v>9238</v>
      </c>
      <c r="Z1053" s="57" t="s">
        <v>9239</v>
      </c>
      <c r="AA1053" s="57" t="s">
        <v>9066</v>
      </c>
      <c r="AB1053" s="61">
        <v>45657</v>
      </c>
      <c r="AC1053" s="61">
        <v>45677</v>
      </c>
      <c r="AD1053" s="61">
        <v>45796</v>
      </c>
      <c r="AE1053" s="61" t="str">
        <f t="shared" si="156"/>
        <v xml:space="preserve">4 meses </v>
      </c>
      <c r="AF1053" s="61">
        <v>45796</v>
      </c>
      <c r="AG1053" s="61" t="str">
        <f t="shared" si="157"/>
        <v/>
      </c>
      <c r="AH1053" s="61">
        <v>45796</v>
      </c>
      <c r="AI1053" s="61" t="str">
        <f t="shared" si="158"/>
        <v xml:space="preserve">4 meses </v>
      </c>
      <c r="AJ1053" s="61" t="str">
        <f t="shared" si="154"/>
        <v>Término Ok</v>
      </c>
      <c r="AK1053" s="57"/>
      <c r="AL1053" s="57"/>
      <c r="AM1053" s="56"/>
      <c r="AN1053" s="61"/>
    </row>
    <row r="1054" spans="1:40">
      <c r="A1054" s="62">
        <v>2024</v>
      </c>
      <c r="B1054" s="56" t="str">
        <f t="shared" si="155"/>
        <v>1034-2024</v>
      </c>
      <c r="C1054" s="56">
        <v>121669</v>
      </c>
      <c r="D1054" s="56" t="s">
        <v>57</v>
      </c>
      <c r="E1054" s="57" t="s">
        <v>9240</v>
      </c>
      <c r="F1054" s="57" t="s">
        <v>9241</v>
      </c>
      <c r="G1054" s="63" t="s">
        <v>5602</v>
      </c>
      <c r="H1054" s="57" t="s">
        <v>9207</v>
      </c>
      <c r="I1054" s="57" t="s">
        <v>62</v>
      </c>
      <c r="J1054" s="61"/>
      <c r="K1054" s="61"/>
      <c r="L1054" s="57" t="s">
        <v>9237</v>
      </c>
      <c r="M1054" s="56"/>
      <c r="N1054" s="157">
        <v>0</v>
      </c>
      <c r="O1054" s="64">
        <v>0</v>
      </c>
      <c r="P1054" s="64">
        <v>0</v>
      </c>
      <c r="Q1054" s="157">
        <f t="shared" si="159"/>
        <v>0</v>
      </c>
      <c r="R1054" s="64"/>
      <c r="S1054" s="64"/>
      <c r="T1054" s="64"/>
      <c r="U1054" s="56"/>
      <c r="V1054" s="60"/>
      <c r="W1054" s="57" t="str">
        <f ca="1">IF(AB1054="","En elaboración",IF(AC1054="Sin iniciar","Suscrito",IF(AK1054="Suspendido",AK1054,IF(ISNUMBER(AN1054),"Liquidado",IF(ISNUMBER(J1054),"Cedido",IF(AN1054="No aplica","Terminado (no se liquida)",IF(AJ1054="Terminación anticipada",AJ1054,IF(AND(AJ1054="Terminación anticipada",I1054&lt;&gt;"Otro",AN1054=""),"Terminado en proceso de liquidación",IF(AND(TODAY()&gt;AH1054,I1054="Otro",AN1054=""),"Terminado en proceso de liquidación",IF(AND(TODAY()&gt;AH1054,I1054="Orden de compra"),"Terminado (Orden de compra)",IF(TODAY()&gt;AH1054,"Terminado (no se liquida)",IF(TODAY()&lt;=AH1054,"En ejecución","En elaboración"))))))))))))</f>
        <v>En elaboración</v>
      </c>
      <c r="X1054" s="57"/>
      <c r="Y1054" s="57"/>
      <c r="Z1054" s="57"/>
      <c r="AA1054" s="57"/>
      <c r="AB1054" s="61"/>
      <c r="AC1054" s="61"/>
      <c r="AD1054" s="61"/>
      <c r="AE1054" s="61" t="str">
        <f t="shared" si="156"/>
        <v>1 días.</v>
      </c>
      <c r="AF1054" s="61"/>
      <c r="AG1054" s="61" t="str">
        <f t="shared" si="157"/>
        <v/>
      </c>
      <c r="AH1054" s="61"/>
      <c r="AI1054" s="61" t="str">
        <f t="shared" si="158"/>
        <v>1 días.</v>
      </c>
      <c r="AJ1054" s="61" t="str">
        <f t="shared" si="154"/>
        <v>Término Ok</v>
      </c>
      <c r="AK1054" s="57"/>
      <c r="AL1054" s="57"/>
      <c r="AM1054" s="56"/>
      <c r="AN1054" s="61"/>
    </row>
    <row r="1055" spans="1:40">
      <c r="A1055" s="62">
        <v>2024</v>
      </c>
      <c r="B1055" s="56" t="str">
        <f t="shared" si="155"/>
        <v>1035-2024</v>
      </c>
      <c r="C1055" s="56">
        <v>121933</v>
      </c>
      <c r="D1055" s="56" t="s">
        <v>57</v>
      </c>
      <c r="E1055" s="57" t="s">
        <v>9242</v>
      </c>
      <c r="F1055" s="57" t="s">
        <v>9243</v>
      </c>
      <c r="G1055" s="63" t="s">
        <v>5602</v>
      </c>
      <c r="H1055" s="57" t="s">
        <v>9207</v>
      </c>
      <c r="I1055" s="57" t="s">
        <v>62</v>
      </c>
      <c r="J1055" s="61"/>
      <c r="K1055" s="61"/>
      <c r="L1055" s="57" t="s">
        <v>9244</v>
      </c>
      <c r="M1055" s="56">
        <v>1997</v>
      </c>
      <c r="N1055" s="157">
        <v>942398484</v>
      </c>
      <c r="O1055" s="64">
        <v>0</v>
      </c>
      <c r="P1055" s="64">
        <v>0</v>
      </c>
      <c r="Q1055" s="157">
        <f t="shared" si="159"/>
        <v>942398484</v>
      </c>
      <c r="R1055" s="64" t="s">
        <v>66</v>
      </c>
      <c r="S1055" s="64"/>
      <c r="T1055" s="64"/>
      <c r="U1055" s="56" t="s">
        <v>77</v>
      </c>
      <c r="V1055" s="60" t="s">
        <v>85</v>
      </c>
      <c r="W1055" s="57" t="str">
        <f ca="1">IF(AB1055="","En elaboración",IF(AC1055="Sin iniciar","Suscrito",IF(AK1055="Suspendido",AK1055,IF(ISNUMBER(AN1055),"Liquidado",IF(ISNUMBER(J1055),"Cedido",IF(AN1055="No aplica","Terminado (no se liquida)",IF(AJ1055="Terminación anticipada",AJ1055,IF(AND(AJ1055="Terminación anticipada",I1055&lt;&gt;"Otro",AN1055=""),"Terminado en proceso de liquidación",IF(AND(TODAY()&gt;AH1055,I1055="Otro",AN1055=""),"Terminado en proceso de liquidación",IF(AND(TODAY()&gt;AH1055,I1055="Orden de compra"),"Terminado (Orden de compra)",IF(TODAY()&gt;AH1055,"Terminado (no se liquida)",IF(TODAY()&lt;=AH1055,"En ejecución","En elaboración"))))))))))))</f>
        <v>Terminado en proceso de liquidación</v>
      </c>
      <c r="X1055" s="57"/>
      <c r="Y1055" s="57" t="s">
        <v>9245</v>
      </c>
      <c r="Z1055" s="57" t="s">
        <v>9246</v>
      </c>
      <c r="AA1055" s="57" t="s">
        <v>9066</v>
      </c>
      <c r="AB1055" s="61">
        <v>45657</v>
      </c>
      <c r="AC1055" s="61">
        <v>45673</v>
      </c>
      <c r="AD1055" s="61">
        <v>45792</v>
      </c>
      <c r="AE1055" s="61" t="str">
        <f t="shared" si="156"/>
        <v xml:space="preserve">4 meses </v>
      </c>
      <c r="AF1055" s="61">
        <v>45792</v>
      </c>
      <c r="AG1055" s="61" t="str">
        <f t="shared" si="157"/>
        <v/>
      </c>
      <c r="AH1055" s="61">
        <v>45792</v>
      </c>
      <c r="AI1055" s="61" t="str">
        <f t="shared" si="158"/>
        <v xml:space="preserve">4 meses </v>
      </c>
      <c r="AJ1055" s="61" t="str">
        <f t="shared" si="154"/>
        <v>Término Ok</v>
      </c>
      <c r="AK1055" s="57"/>
      <c r="AL1055" s="57"/>
      <c r="AM1055" s="56"/>
      <c r="AN1055" s="61"/>
    </row>
    <row r="1056" spans="1:40">
      <c r="A1056" s="62">
        <v>2024</v>
      </c>
      <c r="B1056" s="56" t="str">
        <f t="shared" si="155"/>
        <v>1036-2024</v>
      </c>
      <c r="C1056" s="56">
        <v>121936</v>
      </c>
      <c r="D1056" s="56" t="s">
        <v>57</v>
      </c>
      <c r="E1056" s="57" t="s">
        <v>9247</v>
      </c>
      <c r="F1056" s="57" t="s">
        <v>9248</v>
      </c>
      <c r="G1056" s="63" t="s">
        <v>5602</v>
      </c>
      <c r="H1056" s="57" t="s">
        <v>9207</v>
      </c>
      <c r="I1056" s="57" t="s">
        <v>62</v>
      </c>
      <c r="J1056" s="61"/>
      <c r="K1056" s="61"/>
      <c r="L1056" s="57" t="s">
        <v>9244</v>
      </c>
      <c r="M1056" s="56">
        <v>2014</v>
      </c>
      <c r="N1056" s="157">
        <v>261777178</v>
      </c>
      <c r="O1056" s="64">
        <v>0</v>
      </c>
      <c r="P1056" s="64">
        <v>0</v>
      </c>
      <c r="Q1056" s="157">
        <f t="shared" si="159"/>
        <v>261777178</v>
      </c>
      <c r="R1056" s="64" t="s">
        <v>66</v>
      </c>
      <c r="S1056" s="64"/>
      <c r="T1056" s="64"/>
      <c r="U1056" s="56" t="s">
        <v>77</v>
      </c>
      <c r="V1056" s="60" t="s">
        <v>85</v>
      </c>
      <c r="W1056" s="57" t="str">
        <f ca="1">IF(AB1056="","En elaboración",IF(AC1056="Sin iniciar","Suscrito",IF(AK1056="Suspendido",AK1056,IF(ISNUMBER(AN1056),"Liquidado",IF(ISNUMBER(J1056),"Cedido",IF(AN1056="No aplica","Terminado (no se liquida)",IF(AJ1056="Terminación anticipada",AJ1056,IF(AND(AJ1056="Terminación anticipada",I1056&lt;&gt;"Otro",AN1056=""),"Terminado en proceso de liquidación",IF(AND(TODAY()&gt;AH1056,I1056="Otro",AN1056=""),"Terminado en proceso de liquidación",IF(AND(TODAY()&gt;AH1056,I1056="Orden de compra"),"Terminado (Orden de compra)",IF(TODAY()&gt;AH1056,"Terminado (no se liquida)",IF(TODAY()&lt;=AH1056,"En ejecución","En elaboración"))))))))))))</f>
        <v>Terminado en proceso de liquidación</v>
      </c>
      <c r="X1056" s="57"/>
      <c r="Y1056" s="57" t="s">
        <v>9249</v>
      </c>
      <c r="Z1056" s="57" t="s">
        <v>9250</v>
      </c>
      <c r="AA1056" s="57" t="s">
        <v>9066</v>
      </c>
      <c r="AB1056" s="61">
        <v>45657</v>
      </c>
      <c r="AC1056" s="61">
        <v>45677</v>
      </c>
      <c r="AD1056" s="61">
        <v>45888</v>
      </c>
      <c r="AE1056" s="61" t="str">
        <f t="shared" si="156"/>
        <v xml:space="preserve">7 meses </v>
      </c>
      <c r="AF1056" s="61">
        <v>45888</v>
      </c>
      <c r="AG1056" s="61" t="str">
        <f t="shared" si="157"/>
        <v/>
      </c>
      <c r="AH1056" s="61">
        <v>45888</v>
      </c>
      <c r="AI1056" s="61" t="str">
        <f t="shared" si="158"/>
        <v xml:space="preserve">7 meses </v>
      </c>
      <c r="AJ1056" s="61" t="str">
        <f t="shared" si="154"/>
        <v>Término Ok</v>
      </c>
      <c r="AK1056" s="57"/>
      <c r="AL1056" s="57"/>
      <c r="AM1056" s="56"/>
      <c r="AN1056" s="61"/>
    </row>
    <row r="1057" spans="1:40" ht="15.75">
      <c r="A1057" s="62">
        <v>2024</v>
      </c>
      <c r="B1057" s="56" t="str">
        <f t="shared" si="155"/>
        <v>1037-2024</v>
      </c>
      <c r="C1057" s="56">
        <v>121596</v>
      </c>
      <c r="D1057" s="56" t="s">
        <v>57</v>
      </c>
      <c r="E1057" s="57" t="s">
        <v>9251</v>
      </c>
      <c r="F1057" s="57" t="s">
        <v>9252</v>
      </c>
      <c r="G1057" s="63" t="s">
        <v>5602</v>
      </c>
      <c r="H1057" s="57" t="s">
        <v>9207</v>
      </c>
      <c r="I1057" s="57" t="s">
        <v>62</v>
      </c>
      <c r="J1057" s="61"/>
      <c r="K1057" s="61"/>
      <c r="L1057" s="134" t="s">
        <v>9253</v>
      </c>
      <c r="M1057" s="56">
        <v>1957</v>
      </c>
      <c r="N1057" s="157">
        <v>2166603000</v>
      </c>
      <c r="O1057" s="64">
        <v>0</v>
      </c>
      <c r="P1057" s="64">
        <v>0</v>
      </c>
      <c r="Q1057" s="157">
        <f t="shared" si="159"/>
        <v>2166603000</v>
      </c>
      <c r="R1057" s="64" t="s">
        <v>66</v>
      </c>
      <c r="S1057" s="64"/>
      <c r="T1057" s="64"/>
      <c r="U1057" s="56" t="s">
        <v>77</v>
      </c>
      <c r="V1057" s="60" t="s">
        <v>85</v>
      </c>
      <c r="W1057" s="57" t="str">
        <f ca="1">IF(AB1057="","En elaboración",IF(AC1057="Sin iniciar","Suscrito",IF(AK1057="Suspendido",AK1057,IF(ISNUMBER(AN1057),"Liquidado",IF(ISNUMBER(J1057),"Cedido",IF(AN1057="No aplica","Terminado (no se liquida)",IF(AJ1057="Terminación anticipada",AJ1057,IF(AND(AJ1057="Terminación anticipada",I1057&lt;&gt;"Otro",AN1057=""),"Terminado en proceso de liquidación",IF(AND(TODAY()&gt;AH1057,I1057="Otro",AN1057=""),"Terminado en proceso de liquidación",IF(AND(TODAY()&gt;AH1057,I1057="Orden de compra"),"Terminado (Orden de compra)",IF(TODAY()&gt;AH1057,"Terminado (no se liquida)",IF(TODAY()&lt;=AH1057,"En ejecución","En elaboración"))))))))))))</f>
        <v>Terminado en proceso de liquidación</v>
      </c>
      <c r="X1057" s="57"/>
      <c r="Y1057" s="57" t="s">
        <v>9254</v>
      </c>
      <c r="Z1057" s="57" t="s">
        <v>9255</v>
      </c>
      <c r="AA1057" s="57" t="s">
        <v>9066</v>
      </c>
      <c r="AB1057" s="61">
        <v>45657</v>
      </c>
      <c r="AC1057" s="61">
        <v>45678</v>
      </c>
      <c r="AD1057" s="61">
        <v>45889</v>
      </c>
      <c r="AE1057" s="61" t="str">
        <f t="shared" si="156"/>
        <v xml:space="preserve">7 meses </v>
      </c>
      <c r="AF1057" s="61">
        <v>45889</v>
      </c>
      <c r="AG1057" s="61" t="str">
        <f t="shared" si="157"/>
        <v/>
      </c>
      <c r="AH1057" s="61">
        <v>45889</v>
      </c>
      <c r="AI1057" s="61" t="str">
        <f t="shared" si="158"/>
        <v xml:space="preserve">7 meses </v>
      </c>
      <c r="AJ1057" s="61" t="str">
        <f t="shared" si="154"/>
        <v>Término Ok</v>
      </c>
      <c r="AK1057" s="57"/>
      <c r="AL1057" s="57"/>
      <c r="AM1057" s="56"/>
      <c r="AN1057" s="61"/>
    </row>
    <row r="1058" spans="1:40">
      <c r="A1058" s="62">
        <v>2024</v>
      </c>
      <c r="B1058" s="56" t="str">
        <f t="shared" si="155"/>
        <v>1038-2024</v>
      </c>
      <c r="C1058" s="56">
        <v>124289</v>
      </c>
      <c r="D1058" s="56" t="s">
        <v>57</v>
      </c>
      <c r="E1058" s="57" t="s">
        <v>9256</v>
      </c>
      <c r="F1058" s="57" t="s">
        <v>9257</v>
      </c>
      <c r="G1058" s="63" t="s">
        <v>5256</v>
      </c>
      <c r="H1058" s="57" t="s">
        <v>1</v>
      </c>
      <c r="I1058" s="57" t="s">
        <v>62</v>
      </c>
      <c r="J1058" s="61"/>
      <c r="K1058" s="61"/>
      <c r="L1058" s="57" t="s">
        <v>9258</v>
      </c>
      <c r="M1058" s="56">
        <v>2032</v>
      </c>
      <c r="N1058" s="157">
        <v>36400000</v>
      </c>
      <c r="O1058" s="64">
        <v>0</v>
      </c>
      <c r="P1058" s="64">
        <v>0</v>
      </c>
      <c r="Q1058" s="157">
        <f t="shared" si="159"/>
        <v>36400000</v>
      </c>
      <c r="R1058" s="64" t="s">
        <v>66</v>
      </c>
      <c r="S1058" s="64"/>
      <c r="T1058" s="64"/>
      <c r="U1058" s="56" t="s">
        <v>77</v>
      </c>
      <c r="V1058" s="60" t="s">
        <v>85</v>
      </c>
      <c r="W1058" s="57" t="str">
        <f ca="1">IF(AB1058="","En elaboración",IF(AC1058="Sin iniciar","Suscrito",IF(AK1058="Suspendido",AK1058,IF(ISNUMBER(AN1058),"Liquidado",IF(ISNUMBER(J1058),"Cedido",IF(AN1058="No aplica","Terminado (no se liquida)",IF(AJ1058="Terminación anticipada",AJ1058,IF(AND(AJ1058="Terminación anticipada",I1058&lt;&gt;"Otro",AN1058=""),"Terminado en proceso de liquidación",IF(AND(TODAY()&gt;AH1058,I1058="Otro",AN1058=""),"Terminado en proceso de liquidación",IF(AND(TODAY()&gt;AH1058,I1058="Orden de compra"),"Terminado (Orden de compra)",IF(TODAY()&gt;AH1058,"Terminado (no se liquida)",IF(TODAY()&lt;=AH1058,"En ejecución","En elaboración"))))))))))))</f>
        <v>Terminado en proceso de liquidación</v>
      </c>
      <c r="X1058" s="57"/>
      <c r="Y1058" s="57" t="s">
        <v>9259</v>
      </c>
      <c r="Z1058" s="57" t="s">
        <v>9260</v>
      </c>
      <c r="AA1058" s="57" t="s">
        <v>6110</v>
      </c>
      <c r="AB1058" s="61">
        <v>45657</v>
      </c>
      <c r="AC1058" s="61">
        <v>45671</v>
      </c>
      <c r="AD1058" s="61">
        <v>45729</v>
      </c>
      <c r="AE1058" s="61" t="str">
        <f t="shared" si="156"/>
        <v xml:space="preserve">2 meses </v>
      </c>
      <c r="AF1058" s="61">
        <v>45729</v>
      </c>
      <c r="AG1058" s="61" t="str">
        <f t="shared" si="157"/>
        <v/>
      </c>
      <c r="AH1058" s="61">
        <v>45729</v>
      </c>
      <c r="AI1058" s="61" t="str">
        <f t="shared" si="158"/>
        <v xml:space="preserve">2 meses </v>
      </c>
      <c r="AJ1058" s="61" t="str">
        <f t="shared" si="154"/>
        <v>Término Ok</v>
      </c>
      <c r="AK1058" s="57"/>
      <c r="AL1058" s="57"/>
      <c r="AM1058" s="56"/>
      <c r="AN1058" s="61"/>
    </row>
    <row r="1059" spans="1:40">
      <c r="A1059" s="62">
        <v>2024</v>
      </c>
      <c r="B1059" s="56" t="str">
        <f t="shared" si="155"/>
        <v>1039-2024</v>
      </c>
      <c r="C1059" s="56">
        <v>124163</v>
      </c>
      <c r="D1059" s="56" t="s">
        <v>57</v>
      </c>
      <c r="E1059" s="57" t="s">
        <v>9261</v>
      </c>
      <c r="F1059" s="57" t="s">
        <v>9262</v>
      </c>
      <c r="G1059" s="63" t="s">
        <v>5256</v>
      </c>
      <c r="H1059" s="57" t="s">
        <v>1</v>
      </c>
      <c r="I1059" s="57" t="s">
        <v>62</v>
      </c>
      <c r="J1059" s="61"/>
      <c r="K1059" s="61"/>
      <c r="L1059" s="57" t="s">
        <v>9263</v>
      </c>
      <c r="M1059" s="56">
        <v>1967</v>
      </c>
      <c r="N1059" s="157">
        <v>19104000</v>
      </c>
      <c r="O1059" s="64">
        <v>0</v>
      </c>
      <c r="P1059" s="64">
        <v>0</v>
      </c>
      <c r="Q1059" s="157">
        <f t="shared" si="159"/>
        <v>19104000</v>
      </c>
      <c r="R1059" s="64" t="s">
        <v>66</v>
      </c>
      <c r="S1059" s="64"/>
      <c r="T1059" s="64"/>
      <c r="U1059" s="56" t="s">
        <v>77</v>
      </c>
      <c r="V1059" s="60" t="s">
        <v>85</v>
      </c>
      <c r="W1059" s="57" t="str">
        <f ca="1">IF(AB1059="","En elaboración",IF(AC1059="Sin iniciar","Suscrito",IF(AK1059="Suspendido",AK1059,IF(ISNUMBER(AN1059),"Liquidado",IF(ISNUMBER(J1059),"Cedido",IF(AN1059="No aplica","Terminado (no se liquida)",IF(AJ1059="Terminación anticipada",AJ1059,IF(AND(AJ1059="Terminación anticipada",I1059&lt;&gt;"Otro",AN1059=""),"Terminado en proceso de liquidación",IF(AND(TODAY()&gt;AH1059,I1059="Otro",AN1059=""),"Terminado en proceso de liquidación",IF(AND(TODAY()&gt;AH1059,I1059="Orden de compra"),"Terminado (Orden de compra)",IF(TODAY()&gt;AH1059,"Terminado (no se liquida)",IF(TODAY()&lt;=AH1059,"En ejecución","En elaboración"))))))))))))</f>
        <v>Terminado en proceso de liquidación</v>
      </c>
      <c r="X1059" s="57"/>
      <c r="Y1059" s="57" t="s">
        <v>9264</v>
      </c>
      <c r="Z1059" s="77" t="s">
        <v>9265</v>
      </c>
      <c r="AA1059" s="57" t="s">
        <v>9066</v>
      </c>
      <c r="AB1059" s="61">
        <v>45657</v>
      </c>
      <c r="AC1059" s="61">
        <v>45677</v>
      </c>
      <c r="AD1059" s="61">
        <v>45735</v>
      </c>
      <c r="AE1059" s="61" t="str">
        <f t="shared" si="156"/>
        <v xml:space="preserve">2 meses </v>
      </c>
      <c r="AF1059" s="61">
        <v>45735</v>
      </c>
      <c r="AG1059" s="61" t="str">
        <f t="shared" si="157"/>
        <v/>
      </c>
      <c r="AH1059" s="61">
        <v>45735</v>
      </c>
      <c r="AI1059" s="61" t="str">
        <f t="shared" si="158"/>
        <v xml:space="preserve">2 meses </v>
      </c>
      <c r="AJ1059" s="61" t="str">
        <f t="shared" si="154"/>
        <v>Término Ok</v>
      </c>
      <c r="AK1059" s="57"/>
      <c r="AL1059" s="57"/>
      <c r="AM1059" s="56"/>
      <c r="AN1059" s="61"/>
    </row>
    <row r="1060" spans="1:40">
      <c r="A1060" s="62">
        <v>2024</v>
      </c>
      <c r="B1060" s="56" t="str">
        <f t="shared" si="155"/>
        <v>1040-2024</v>
      </c>
      <c r="C1060" s="56">
        <v>121356</v>
      </c>
      <c r="D1060" s="56" t="s">
        <v>57</v>
      </c>
      <c r="E1060" s="57" t="s">
        <v>9266</v>
      </c>
      <c r="F1060" s="57" t="s">
        <v>9267</v>
      </c>
      <c r="G1060" s="63" t="s">
        <v>5602</v>
      </c>
      <c r="H1060" s="57" t="s">
        <v>1168</v>
      </c>
      <c r="I1060" s="57" t="s">
        <v>8483</v>
      </c>
      <c r="J1060" s="61"/>
      <c r="K1060" s="61"/>
      <c r="L1060" s="57" t="s">
        <v>9268</v>
      </c>
      <c r="M1060" s="56">
        <v>2032</v>
      </c>
      <c r="N1060" s="157">
        <v>4324500</v>
      </c>
      <c r="O1060" s="64">
        <v>0</v>
      </c>
      <c r="P1060" s="64">
        <v>0</v>
      </c>
      <c r="Q1060" s="157">
        <f t="shared" si="159"/>
        <v>4324500</v>
      </c>
      <c r="R1060" s="64">
        <v>2883000</v>
      </c>
      <c r="S1060" s="64"/>
      <c r="T1060" s="64"/>
      <c r="U1060" s="56">
        <v>5</v>
      </c>
      <c r="V1060" s="60" t="s">
        <v>1171</v>
      </c>
      <c r="W1060" s="57" t="str">
        <f ca="1">IF(AB1060="","En elaboración",IF(AC1060="Sin iniciar","Suscrito",IF(AK1060="Suspendido",AK1060,IF(ISNUMBER(AN1060),"Liquidado",IF(ISNUMBER(J1060),"Cedido",IF(AN1060="No aplica","Terminado (no se liquida)",IF(AJ1060="Terminación anticipada",AJ1060,IF(AND(AJ1060="Terminación anticipada",I1060&lt;&gt;"Otro",AN1060=""),"Terminado en proceso de liquidación",IF(AND(TODAY()&gt;AH1060,I1060="Otro",AN1060=""),"Terminado en proceso de liquidación",IF(AND(TODAY()&gt;AH1060,I1060="Orden de compra"),"Terminado (Orden de compra)",IF(TODAY()&gt;AH1060,"Terminado (no se liquida)",IF(TODAY()&lt;=AH1060,"En ejecución","En elaboración"))))))))))))</f>
        <v>Terminado (no se liquida)</v>
      </c>
      <c r="X1060" s="57"/>
      <c r="Y1060" s="57" t="s">
        <v>9175</v>
      </c>
      <c r="Z1060" s="57" t="s">
        <v>9269</v>
      </c>
      <c r="AA1060" s="57" t="s">
        <v>5762</v>
      </c>
      <c r="AB1060" s="61">
        <v>45657</v>
      </c>
      <c r="AC1060" s="61">
        <v>45670</v>
      </c>
      <c r="AD1060" s="61">
        <v>45716</v>
      </c>
      <c r="AE1060" s="61" t="str">
        <f t="shared" si="156"/>
        <v>1 meses 16 días.</v>
      </c>
      <c r="AF1060" s="61">
        <v>45716</v>
      </c>
      <c r="AG1060" s="61" t="str">
        <f t="shared" si="157"/>
        <v/>
      </c>
      <c r="AH1060" s="61">
        <v>45716</v>
      </c>
      <c r="AI1060" s="61" t="str">
        <f t="shared" si="158"/>
        <v>1 meses 16 días.</v>
      </c>
      <c r="AJ1060" s="61" t="str">
        <f t="shared" si="154"/>
        <v>Término Ok</v>
      </c>
      <c r="AK1060" s="57"/>
      <c r="AL1060" s="57"/>
      <c r="AM1060" s="56"/>
      <c r="AN1060" s="61"/>
    </row>
    <row r="1061" spans="1:40">
      <c r="A1061" s="62">
        <v>2024</v>
      </c>
      <c r="B1061" s="123" t="s">
        <v>9270</v>
      </c>
      <c r="C1061" s="56" t="s">
        <v>77</v>
      </c>
      <c r="D1061" s="56" t="s">
        <v>5234</v>
      </c>
      <c r="E1061" s="153" t="s">
        <v>9270</v>
      </c>
      <c r="F1061" s="153" t="s">
        <v>9270</v>
      </c>
      <c r="G1061" s="63" t="s">
        <v>7748</v>
      </c>
      <c r="H1061" s="57" t="s">
        <v>5235</v>
      </c>
      <c r="I1061" s="57" t="s">
        <v>62</v>
      </c>
      <c r="J1061" s="61"/>
      <c r="K1061" s="61"/>
      <c r="L1061" s="67" t="s">
        <v>9271</v>
      </c>
      <c r="M1061" s="56"/>
      <c r="N1061" s="157">
        <v>831864000</v>
      </c>
      <c r="O1061" s="64">
        <v>0</v>
      </c>
      <c r="P1061" s="64">
        <v>0</v>
      </c>
      <c r="Q1061" s="157">
        <f t="shared" ref="Q1061:Q1067" si="160">SUM(N1061:P1061)</f>
        <v>831864000</v>
      </c>
      <c r="R1061" s="64"/>
      <c r="S1061" s="64"/>
      <c r="T1061" s="64"/>
      <c r="U1061" s="56" t="s">
        <v>77</v>
      </c>
      <c r="V1061" s="60" t="s">
        <v>85</v>
      </c>
      <c r="W1061" s="57" t="str">
        <f ca="1">IF(AB1061="","En elaboración",IF(AC1061="Sin iniciar","Suscrito",IF(AK1061="Suspendido",AK1061,IF(ISNUMBER(AN1061),"Liquidado",IF(ISNUMBER(J1061),"Cedido",IF(AN1061="No aplica","Terminado (no se liquida)",IF(AJ1061="Terminación anticipada",AJ1061,IF(AND(AJ1061="Terminación anticipada",I1061&lt;&gt;"Otro",AN1061=""),"Terminado en proceso de liquidación",IF(AND(TODAY()&gt;AH1061,I1061="Otro",AN1061=""),"Terminado en proceso de liquidación",IF(AND(TODAY()&gt;AH1061,I1061="Orden de compra"),"Terminado (Orden de compra)",IF(TODAY()&gt;AH1061,"Terminado (no se liquida)",IF(TODAY()&lt;=AH1061,"En ejecución","En elaboración"))))))))))))</f>
        <v>Terminado en proceso de liquidación</v>
      </c>
      <c r="X1061" s="57"/>
      <c r="Y1061" s="57" t="s">
        <v>9272</v>
      </c>
      <c r="Z1061" s="77" t="s">
        <v>9273</v>
      </c>
      <c r="AA1061" s="57" t="s">
        <v>6110</v>
      </c>
      <c r="AB1061" s="61">
        <v>45657</v>
      </c>
      <c r="AC1061" s="61">
        <v>45657</v>
      </c>
      <c r="AD1061" s="61">
        <v>45777</v>
      </c>
      <c r="AE1061" s="61" t="str">
        <f t="shared" si="156"/>
        <v xml:space="preserve">4 meses </v>
      </c>
      <c r="AF1061" s="61">
        <v>45777</v>
      </c>
      <c r="AG1061" s="61" t="str">
        <f t="shared" si="157"/>
        <v/>
      </c>
      <c r="AH1061" s="61">
        <v>45777</v>
      </c>
      <c r="AI1061" s="61" t="str">
        <f t="shared" si="158"/>
        <v xml:space="preserve">4 meses </v>
      </c>
      <c r="AJ1061" s="61" t="str">
        <f t="shared" si="154"/>
        <v>Término Ok</v>
      </c>
      <c r="AK1061" s="57"/>
      <c r="AL1061" s="57"/>
      <c r="AM1061" s="56"/>
      <c r="AN1061" s="61"/>
    </row>
    <row r="1062" spans="1:40">
      <c r="A1062" s="62">
        <v>2024</v>
      </c>
      <c r="B1062" s="123" t="s">
        <v>9274</v>
      </c>
      <c r="C1062" s="56" t="s">
        <v>77</v>
      </c>
      <c r="D1062" s="56" t="s">
        <v>5234</v>
      </c>
      <c r="E1062" s="153" t="s">
        <v>9274</v>
      </c>
      <c r="F1062" s="153" t="s">
        <v>9274</v>
      </c>
      <c r="G1062" s="63" t="s">
        <v>7748</v>
      </c>
      <c r="H1062" s="57" t="s">
        <v>5235</v>
      </c>
      <c r="I1062" s="57" t="s">
        <v>62</v>
      </c>
      <c r="J1062" s="61"/>
      <c r="K1062" s="61"/>
      <c r="L1062" s="67" t="s">
        <v>9271</v>
      </c>
      <c r="M1062" s="56"/>
      <c r="N1062" s="157">
        <v>123765795</v>
      </c>
      <c r="O1062" s="64">
        <v>0</v>
      </c>
      <c r="P1062" s="64">
        <v>0</v>
      </c>
      <c r="Q1062" s="157">
        <f t="shared" si="160"/>
        <v>123765795</v>
      </c>
      <c r="R1062" s="64"/>
      <c r="S1062" s="64"/>
      <c r="T1062" s="64"/>
      <c r="U1062" s="56" t="s">
        <v>77</v>
      </c>
      <c r="V1062" s="60" t="s">
        <v>85</v>
      </c>
      <c r="W1062" s="57" t="str">
        <f ca="1">IF(AB1062="","En elaboración",IF(AC1062="Sin iniciar","Suscrito",IF(AK1062="Suspendido",AK1062,IF(ISNUMBER(AN1062),"Liquidado",IF(ISNUMBER(J1062),"Cedido",IF(AN1062="No aplica","Terminado (no se liquida)",IF(AJ1062="Terminación anticipada",AJ1062,IF(AND(AJ1062="Terminación anticipada",I1062&lt;&gt;"Otro",AN1062=""),"Terminado en proceso de liquidación",IF(AND(TODAY()&gt;AH1062,I1062="Otro",AN1062=""),"Terminado en proceso de liquidación",IF(AND(TODAY()&gt;AH1062,I1062="Orden de compra"),"Terminado (Orden de compra)",IF(TODAY()&gt;AH1062,"Terminado (no se liquida)",IF(TODAY()&lt;=AH1062,"En ejecución","En elaboración"))))))))))))</f>
        <v>Terminado en proceso de liquidación</v>
      </c>
      <c r="X1062" s="57"/>
      <c r="Y1062" s="57" t="s">
        <v>9275</v>
      </c>
      <c r="Z1062" s="77" t="s">
        <v>9276</v>
      </c>
      <c r="AA1062" s="57" t="s">
        <v>6110</v>
      </c>
      <c r="AB1062" s="61">
        <v>45657</v>
      </c>
      <c r="AC1062" s="61">
        <v>45657</v>
      </c>
      <c r="AD1062" s="61">
        <v>45777</v>
      </c>
      <c r="AE1062" s="61" t="str">
        <f t="shared" ref="AE1062:AE1069" si="161">IF(AC1062="Sin iniciar","",IF(DATEDIF(AC1062,AD1062+1,"y")=0,"",DATEDIF(AC1062,AD1062+1,"y")&amp;" años ")&amp;IF(DATEDIF(AC1062,AD1062+1,"ym")=0,"",DATEDIF(AC1062,AD1062+1,"ym")&amp;" meses ")&amp;IF(DATEDIF(AC1062,AD1062+1,"md")=0,"",DATEDIF(AC1062,AD1062+1,"md")&amp;" días."))</f>
        <v xml:space="preserve">4 meses </v>
      </c>
      <c r="AF1062" s="61">
        <v>45777</v>
      </c>
      <c r="AG1062" s="61" t="str">
        <f t="shared" ref="AG1062:AG1069" si="162">IF(AD1062="Sin iniciar","",IF(DATEDIF(AD1062,AF1062-AM1062,"y")=0,"",DATEDIF(AD1062,AF1062-AM1062,"y")&amp;" años ")&amp;IF(DATEDIF(AD1062,AF1062-AM1062,"ym")=0,"",DATEDIF(AD1062,AF1062-AM1062,"ym")&amp;" meses ")&amp;IF(DATEDIF(AD1062,AF1062-AM1062,"md")=0,"",DATEDIF(AD1062,AF1062-AM1062,"md")&amp;" días."))</f>
        <v/>
      </c>
      <c r="AH1062" s="61">
        <v>45777</v>
      </c>
      <c r="AI1062" s="61" t="str">
        <f t="shared" ref="AI1062:AI1069" si="163">IF(AC1062="Sin iniciar","",IF(DATEDIF(AC1062,AH1062+1-AM1062,"y")=0,"",DATEDIF(AC1062,AH1062+1-AM1062,"y")&amp;" años ")&amp;IF(DATEDIF(AC1062,AH1062+1-AM1062,"ym")=0,"",DATEDIF(AC1062,AH1062+1-AM1062,"ym")&amp;" meses ")&amp;IF(DATEDIF(AC1062,AH1062+1-AM1062,"md")=0,"",DATEDIF(AC1062,AH1062+1-AM1062,"md")&amp;" días."))</f>
        <v xml:space="preserve">4 meses </v>
      </c>
      <c r="AJ1062" s="61" t="str">
        <f t="shared" ref="AJ1062:AJ1069" si="164">IF(AC1062="Sin iniciar",AC1062,IF(AH1062&lt;AF1062,"Terminación Anticipada","Término Ok"))</f>
        <v>Término Ok</v>
      </c>
      <c r="AK1062" s="57"/>
      <c r="AL1062" s="57"/>
      <c r="AM1062" s="56"/>
      <c r="AN1062" s="61"/>
    </row>
    <row r="1063" spans="1:40">
      <c r="A1063" s="62">
        <v>2024</v>
      </c>
      <c r="B1063" s="123" t="s">
        <v>9277</v>
      </c>
      <c r="C1063" s="56" t="s">
        <v>77</v>
      </c>
      <c r="D1063" s="56" t="s">
        <v>5234</v>
      </c>
      <c r="E1063" s="153" t="s">
        <v>9277</v>
      </c>
      <c r="F1063" s="153" t="s">
        <v>9277</v>
      </c>
      <c r="G1063" s="63" t="s">
        <v>7748</v>
      </c>
      <c r="H1063" s="57" t="s">
        <v>5235</v>
      </c>
      <c r="I1063" s="57" t="s">
        <v>62</v>
      </c>
      <c r="J1063" s="61"/>
      <c r="K1063" s="61"/>
      <c r="L1063" s="67" t="s">
        <v>9278</v>
      </c>
      <c r="M1063" s="56"/>
      <c r="N1063" s="157">
        <v>76637957</v>
      </c>
      <c r="O1063" s="64">
        <v>0</v>
      </c>
      <c r="P1063" s="64">
        <v>0</v>
      </c>
      <c r="Q1063" s="157">
        <f t="shared" si="160"/>
        <v>76637957</v>
      </c>
      <c r="R1063" s="64"/>
      <c r="S1063" s="64"/>
      <c r="T1063" s="64"/>
      <c r="U1063" s="56" t="s">
        <v>77</v>
      </c>
      <c r="V1063" s="60" t="s">
        <v>85</v>
      </c>
      <c r="W1063" s="57" t="str">
        <f ca="1">IF(AB1063="","En elaboración",IF(AC1063="Sin iniciar","Suscrito",IF(AK1063="Suspendido",AK1063,IF(ISNUMBER(AN1063),"Liquidado",IF(ISNUMBER(J1063),"Cedido",IF(AN1063="No aplica","Terminado (no se liquida)",IF(AJ1063="Terminación anticipada",AJ1063,IF(AND(AJ1063="Terminación anticipada",I1063&lt;&gt;"Otro",AN1063=""),"Terminado en proceso de liquidación",IF(AND(TODAY()&gt;AH1063,I1063="Otro",AN1063=""),"Terminado en proceso de liquidación",IF(AND(TODAY()&gt;AH1063,I1063="Orden de compra"),"Terminado (Orden de compra)",IF(TODAY()&gt;AH1063,"Terminado (no se liquida)",IF(TODAY()&lt;=AH1063,"En ejecución","En elaboración"))))))))))))</f>
        <v>Terminado en proceso de liquidación</v>
      </c>
      <c r="X1063" s="57"/>
      <c r="Y1063" s="57" t="s">
        <v>9272</v>
      </c>
      <c r="Z1063" s="77" t="s">
        <v>9279</v>
      </c>
      <c r="AA1063" s="57" t="s">
        <v>6110</v>
      </c>
      <c r="AB1063" s="61">
        <v>45657</v>
      </c>
      <c r="AC1063" s="61">
        <v>45657</v>
      </c>
      <c r="AD1063" s="61">
        <v>45777</v>
      </c>
      <c r="AE1063" s="61" t="str">
        <f t="shared" si="161"/>
        <v xml:space="preserve">4 meses </v>
      </c>
      <c r="AF1063" s="61">
        <v>45777</v>
      </c>
      <c r="AG1063" s="61" t="str">
        <f t="shared" si="162"/>
        <v/>
      </c>
      <c r="AH1063" s="61">
        <v>45777</v>
      </c>
      <c r="AI1063" s="61" t="str">
        <f t="shared" si="163"/>
        <v xml:space="preserve">4 meses </v>
      </c>
      <c r="AJ1063" s="61" t="str">
        <f t="shared" si="164"/>
        <v>Término Ok</v>
      </c>
      <c r="AK1063" s="57"/>
      <c r="AL1063" s="57"/>
      <c r="AM1063" s="56"/>
      <c r="AN1063" s="61"/>
    </row>
    <row r="1064" spans="1:40">
      <c r="A1064" s="62">
        <v>2024</v>
      </c>
      <c r="B1064" s="123" t="s">
        <v>9280</v>
      </c>
      <c r="C1064" s="56" t="s">
        <v>77</v>
      </c>
      <c r="D1064" s="56" t="s">
        <v>5234</v>
      </c>
      <c r="E1064" s="153" t="s">
        <v>9280</v>
      </c>
      <c r="F1064" s="153" t="s">
        <v>9280</v>
      </c>
      <c r="G1064" s="63" t="s">
        <v>7748</v>
      </c>
      <c r="H1064" s="57" t="s">
        <v>5235</v>
      </c>
      <c r="I1064" s="57" t="s">
        <v>62</v>
      </c>
      <c r="J1064" s="61"/>
      <c r="K1064" s="61"/>
      <c r="L1064" s="67" t="s">
        <v>9271</v>
      </c>
      <c r="M1064" s="56"/>
      <c r="N1064" s="157">
        <v>384663134</v>
      </c>
      <c r="O1064" s="64">
        <v>0</v>
      </c>
      <c r="P1064" s="64">
        <v>0</v>
      </c>
      <c r="Q1064" s="157">
        <f t="shared" si="160"/>
        <v>384663134</v>
      </c>
      <c r="R1064" s="64"/>
      <c r="S1064" s="64"/>
      <c r="T1064" s="64"/>
      <c r="U1064" s="56" t="s">
        <v>77</v>
      </c>
      <c r="V1064" s="60" t="s">
        <v>85</v>
      </c>
      <c r="W1064" s="57" t="str">
        <f ca="1">IF(AB1064="","En elaboración",IF(AC1064="Sin iniciar","Suscrito",IF(AK1064="Suspendido",AK1064,IF(ISNUMBER(AN1064),"Liquidado",IF(ISNUMBER(J1064),"Cedido",IF(AN1064="No aplica","Terminado (no se liquida)",IF(AJ1064="Terminación anticipada",AJ1064,IF(AND(AJ1064="Terminación anticipada",I1064&lt;&gt;"Otro",AN1064=""),"Terminado en proceso de liquidación",IF(AND(TODAY()&gt;AH1064,I1064="Otro",AN1064=""),"Terminado en proceso de liquidación",IF(AND(TODAY()&gt;AH1064,I1064="Orden de compra"),"Terminado (Orden de compra)",IF(TODAY()&gt;AH1064,"Terminado (no se liquida)",IF(TODAY()&lt;=AH1064,"En ejecución","En elaboración"))))))))))))</f>
        <v>Terminado en proceso de liquidación</v>
      </c>
      <c r="X1064" s="57"/>
      <c r="Y1064" s="57" t="s">
        <v>9272</v>
      </c>
      <c r="Z1064" s="77" t="s">
        <v>9281</v>
      </c>
      <c r="AA1064" s="57" t="s">
        <v>6110</v>
      </c>
      <c r="AB1064" s="61">
        <v>45657</v>
      </c>
      <c r="AC1064" s="61">
        <v>45657</v>
      </c>
      <c r="AD1064" s="61">
        <v>45777</v>
      </c>
      <c r="AE1064" s="61" t="str">
        <f t="shared" ref="AE1064" si="165">IF(AC1064="Sin iniciar","",IF(DATEDIF(AC1064,AD1064+1,"y")=0,"",DATEDIF(AC1064,AD1064+1,"y")&amp;" años ")&amp;IF(DATEDIF(AC1064,AD1064+1,"ym")=0,"",DATEDIF(AC1064,AD1064+1,"ym")&amp;" meses ")&amp;IF(DATEDIF(AC1064,AD1064+1,"md")=0,"",DATEDIF(AC1064,AD1064+1,"md")&amp;" días."))</f>
        <v xml:space="preserve">4 meses </v>
      </c>
      <c r="AF1064" s="61">
        <v>45777</v>
      </c>
      <c r="AG1064" s="61" t="str">
        <f t="shared" ref="AG1064" si="166">IF(AD1064="Sin iniciar","",IF(DATEDIF(AD1064,AF1064-AM1064,"y")=0,"",DATEDIF(AD1064,AF1064-AM1064,"y")&amp;" años ")&amp;IF(DATEDIF(AD1064,AF1064-AM1064,"ym")=0,"",DATEDIF(AD1064,AF1064-AM1064,"ym")&amp;" meses ")&amp;IF(DATEDIF(AD1064,AF1064-AM1064,"md")=0,"",DATEDIF(AD1064,AF1064-AM1064,"md")&amp;" días."))</f>
        <v/>
      </c>
      <c r="AH1064" s="61">
        <v>45777</v>
      </c>
      <c r="AI1064" s="61" t="str">
        <f t="shared" ref="AI1064" si="167">IF(AC1064="Sin iniciar","",IF(DATEDIF(AC1064,AH1064+1-AM1064,"y")=0,"",DATEDIF(AC1064,AH1064+1-AM1064,"y")&amp;" años ")&amp;IF(DATEDIF(AC1064,AH1064+1-AM1064,"ym")=0,"",DATEDIF(AC1064,AH1064+1-AM1064,"ym")&amp;" meses ")&amp;IF(DATEDIF(AC1064,AH1064+1-AM1064,"md")=0,"",DATEDIF(AC1064,AH1064+1-AM1064,"md")&amp;" días."))</f>
        <v xml:space="preserve">4 meses </v>
      </c>
      <c r="AJ1064" s="61" t="str">
        <f t="shared" si="164"/>
        <v>Término Ok</v>
      </c>
      <c r="AK1064" s="57"/>
      <c r="AL1064" s="57"/>
      <c r="AM1064" s="56"/>
      <c r="AN1064" s="61"/>
    </row>
    <row r="1065" spans="1:40">
      <c r="A1065" s="62">
        <v>2024</v>
      </c>
      <c r="B1065" s="123" t="s">
        <v>9282</v>
      </c>
      <c r="C1065" s="56" t="s">
        <v>77</v>
      </c>
      <c r="D1065" s="56" t="s">
        <v>5234</v>
      </c>
      <c r="E1065" s="153" t="s">
        <v>9282</v>
      </c>
      <c r="F1065" s="153" t="s">
        <v>9282</v>
      </c>
      <c r="G1065" s="63" t="s">
        <v>7748</v>
      </c>
      <c r="H1065" s="57" t="s">
        <v>5235</v>
      </c>
      <c r="I1065" s="57" t="s">
        <v>62</v>
      </c>
      <c r="J1065" s="61"/>
      <c r="K1065" s="61"/>
      <c r="L1065" s="67" t="s">
        <v>9283</v>
      </c>
      <c r="M1065" s="56"/>
      <c r="N1065" s="157">
        <v>39867050</v>
      </c>
      <c r="O1065" s="64">
        <v>0</v>
      </c>
      <c r="P1065" s="64">
        <v>0</v>
      </c>
      <c r="Q1065" s="157">
        <f t="shared" si="160"/>
        <v>39867050</v>
      </c>
      <c r="R1065" s="64"/>
      <c r="S1065" s="64"/>
      <c r="T1065" s="64"/>
      <c r="U1065" s="56" t="s">
        <v>77</v>
      </c>
      <c r="V1065" s="60" t="s">
        <v>85</v>
      </c>
      <c r="W1065" s="57" t="str">
        <f ca="1">IF(AB1065="","En elaboración",IF(AC1065="Sin iniciar","Suscrito",IF(AK1065="Suspendido",AK1065,IF(ISNUMBER(AN1065),"Liquidado",IF(ISNUMBER(J1065),"Cedido",IF(AN1065="No aplica","Terminado (no se liquida)",IF(AJ1065="Terminación anticipada",AJ1065,IF(AND(AJ1065="Terminación anticipada",I1065&lt;&gt;"Otro",AN1065=""),"Terminado en proceso de liquidación",IF(AND(TODAY()&gt;AH1065,I1065="Otro",AN1065=""),"Terminado en proceso de liquidación",IF(AND(TODAY()&gt;AH1065,I1065="Orden de compra"),"Terminado (Orden de compra)",IF(TODAY()&gt;AH1065,"Terminado (no se liquida)",IF(TODAY()&lt;=AH1065,"En ejecución","En elaboración"))))))))))))</f>
        <v>Terminado en proceso de liquidación</v>
      </c>
      <c r="X1065" s="57"/>
      <c r="Y1065" s="57" t="s">
        <v>9272</v>
      </c>
      <c r="Z1065" s="77" t="s">
        <v>9284</v>
      </c>
      <c r="AA1065" s="57" t="s">
        <v>6110</v>
      </c>
      <c r="AB1065" s="61">
        <v>45657</v>
      </c>
      <c r="AC1065" s="61">
        <v>45657</v>
      </c>
      <c r="AD1065" s="61">
        <v>45777</v>
      </c>
      <c r="AE1065" s="61" t="str">
        <f t="shared" ref="AE1065" si="168">IF(AC1065="Sin iniciar","",IF(DATEDIF(AC1065,AD1065+1,"y")=0,"",DATEDIF(AC1065,AD1065+1,"y")&amp;" años ")&amp;IF(DATEDIF(AC1065,AD1065+1,"ym")=0,"",DATEDIF(AC1065,AD1065+1,"ym")&amp;" meses ")&amp;IF(DATEDIF(AC1065,AD1065+1,"md")=0,"",DATEDIF(AC1065,AD1065+1,"md")&amp;" días."))</f>
        <v xml:space="preserve">4 meses </v>
      </c>
      <c r="AF1065" s="61">
        <v>45777</v>
      </c>
      <c r="AG1065" s="61" t="str">
        <f t="shared" ref="AG1065" si="169">IF(AD1065="Sin iniciar","",IF(DATEDIF(AD1065,AF1065-AM1065,"y")=0,"",DATEDIF(AD1065,AF1065-AM1065,"y")&amp;" años ")&amp;IF(DATEDIF(AD1065,AF1065-AM1065,"ym")=0,"",DATEDIF(AD1065,AF1065-AM1065,"ym")&amp;" meses ")&amp;IF(DATEDIF(AD1065,AF1065-AM1065,"md")=0,"",DATEDIF(AD1065,AF1065-AM1065,"md")&amp;" días."))</f>
        <v/>
      </c>
      <c r="AH1065" s="61">
        <v>45777</v>
      </c>
      <c r="AI1065" s="61" t="str">
        <f t="shared" si="163"/>
        <v xml:space="preserve">4 meses </v>
      </c>
      <c r="AJ1065" s="61" t="str">
        <f t="shared" si="164"/>
        <v>Término Ok</v>
      </c>
      <c r="AK1065" s="57"/>
      <c r="AL1065" s="57"/>
      <c r="AM1065" s="56"/>
      <c r="AN1065" s="61"/>
    </row>
    <row r="1066" spans="1:40">
      <c r="A1066" s="62">
        <v>2024</v>
      </c>
      <c r="B1066" s="123" t="s">
        <v>9285</v>
      </c>
      <c r="C1066" s="56" t="s">
        <v>77</v>
      </c>
      <c r="D1066" s="56" t="s">
        <v>5234</v>
      </c>
      <c r="E1066" s="153" t="s">
        <v>9285</v>
      </c>
      <c r="F1066" s="153" t="s">
        <v>9285</v>
      </c>
      <c r="G1066" s="63" t="s">
        <v>7748</v>
      </c>
      <c r="H1066" s="57" t="s">
        <v>5235</v>
      </c>
      <c r="I1066" s="57" t="s">
        <v>62</v>
      </c>
      <c r="J1066" s="61"/>
      <c r="K1066" s="61"/>
      <c r="L1066" s="67" t="s">
        <v>9283</v>
      </c>
      <c r="M1066" s="56"/>
      <c r="N1066" s="157">
        <v>23635231</v>
      </c>
      <c r="O1066" s="64">
        <v>0</v>
      </c>
      <c r="P1066" s="64">
        <v>0</v>
      </c>
      <c r="Q1066" s="157">
        <f t="shared" si="160"/>
        <v>23635231</v>
      </c>
      <c r="R1066" s="64"/>
      <c r="S1066" s="64"/>
      <c r="T1066" s="64"/>
      <c r="U1066" s="56" t="s">
        <v>77</v>
      </c>
      <c r="V1066" s="60" t="s">
        <v>85</v>
      </c>
      <c r="W1066" s="57" t="str">
        <f ca="1">IF(AB1066="","En elaboración",IF(AC1066="Sin iniciar","Suscrito",IF(AK1066="Suspendido",AK1066,IF(ISNUMBER(AN1066),"Liquidado",IF(ISNUMBER(J1066),"Cedido",IF(AN1066="No aplica","Terminado (no se liquida)",IF(AJ1066="Terminación anticipada",AJ1066,IF(AND(AJ1066="Terminación anticipada",I1066&lt;&gt;"Otro",AN1066=""),"Terminado en proceso de liquidación",IF(AND(TODAY()&gt;AH1066,I1066="Otro",AN1066=""),"Terminado en proceso de liquidación",IF(AND(TODAY()&gt;AH1066,I1066="Orden de compra"),"Terminado (Orden de compra)",IF(TODAY()&gt;AH1066,"Terminado (no se liquida)",IF(TODAY()&lt;=AH1066,"En ejecución","En elaboración"))))))))))))</f>
        <v>Terminado en proceso de liquidación</v>
      </c>
      <c r="X1066" s="57"/>
      <c r="Y1066" s="57" t="s">
        <v>9272</v>
      </c>
      <c r="Z1066" s="77" t="s">
        <v>9286</v>
      </c>
      <c r="AA1066" s="57" t="s">
        <v>6110</v>
      </c>
      <c r="AB1066" s="61">
        <v>45657</v>
      </c>
      <c r="AC1066" s="61">
        <v>45657</v>
      </c>
      <c r="AD1066" s="61">
        <v>45777</v>
      </c>
      <c r="AE1066" s="61" t="str">
        <f t="shared" ref="AE1066" si="170">IF(AC1066="Sin iniciar","",IF(DATEDIF(AC1066,AD1066+1,"y")=0,"",DATEDIF(AC1066,AD1066+1,"y")&amp;" años ")&amp;IF(DATEDIF(AC1066,AD1066+1,"ym")=0,"",DATEDIF(AC1066,AD1066+1,"ym")&amp;" meses ")&amp;IF(DATEDIF(AC1066,AD1066+1,"md")=0,"",DATEDIF(AC1066,AD1066+1,"md")&amp;" días."))</f>
        <v xml:space="preserve">4 meses </v>
      </c>
      <c r="AF1066" s="61">
        <v>45777</v>
      </c>
      <c r="AG1066" s="61" t="str">
        <f t="shared" ref="AG1066" si="171">IF(AD1066="Sin iniciar","",IF(DATEDIF(AD1066,AF1066-AM1066,"y")=0,"",DATEDIF(AD1066,AF1066-AM1066,"y")&amp;" años ")&amp;IF(DATEDIF(AD1066,AF1066-AM1066,"ym")=0,"",DATEDIF(AD1066,AF1066-AM1066,"ym")&amp;" meses ")&amp;IF(DATEDIF(AD1066,AF1066-AM1066,"md")=0,"",DATEDIF(AD1066,AF1066-AM1066,"md")&amp;" días."))</f>
        <v/>
      </c>
      <c r="AH1066" s="61">
        <v>45777</v>
      </c>
      <c r="AI1066" s="61" t="str">
        <f t="shared" si="163"/>
        <v xml:space="preserve">4 meses </v>
      </c>
      <c r="AJ1066" s="61" t="str">
        <f t="shared" si="164"/>
        <v>Término Ok</v>
      </c>
      <c r="AK1066" s="57"/>
      <c r="AL1066" s="57"/>
      <c r="AM1066" s="56"/>
      <c r="AN1066" s="61"/>
    </row>
    <row r="1067" spans="1:40">
      <c r="A1067" s="62">
        <v>2024</v>
      </c>
      <c r="B1067" s="123" t="s">
        <v>9287</v>
      </c>
      <c r="C1067" s="56" t="s">
        <v>77</v>
      </c>
      <c r="D1067" s="56" t="s">
        <v>5234</v>
      </c>
      <c r="E1067" s="153" t="s">
        <v>9287</v>
      </c>
      <c r="F1067" s="153" t="s">
        <v>9287</v>
      </c>
      <c r="G1067" s="63" t="s">
        <v>7748</v>
      </c>
      <c r="H1067" s="57" t="s">
        <v>5235</v>
      </c>
      <c r="I1067" s="57" t="s">
        <v>62</v>
      </c>
      <c r="J1067" s="61"/>
      <c r="K1067" s="61"/>
      <c r="L1067" s="67" t="s">
        <v>9288</v>
      </c>
      <c r="M1067" s="56"/>
      <c r="N1067" s="157">
        <v>45537896</v>
      </c>
      <c r="O1067" s="64">
        <v>0</v>
      </c>
      <c r="P1067" s="64">
        <v>0</v>
      </c>
      <c r="Q1067" s="157">
        <f t="shared" si="160"/>
        <v>45537896</v>
      </c>
      <c r="R1067" s="64"/>
      <c r="S1067" s="64"/>
      <c r="T1067" s="64"/>
      <c r="U1067" s="56" t="s">
        <v>77</v>
      </c>
      <c r="V1067" s="60" t="s">
        <v>85</v>
      </c>
      <c r="W1067" s="57" t="str">
        <f ca="1">IF(AB1067="","En elaboración",IF(AC1067="Sin iniciar","Suscrito",IF(AK1067="Suspendido",AK1067,IF(ISNUMBER(AN1067),"Liquidado",IF(ISNUMBER(J1067),"Cedido",IF(AN1067="No aplica","Terminado (no se liquida)",IF(AJ1067="Terminación anticipada",AJ1067,IF(AND(AJ1067="Terminación anticipada",I1067&lt;&gt;"Otro",AN1067=""),"Terminado en proceso de liquidación",IF(AND(TODAY()&gt;AH1067,I1067="Otro",AN1067=""),"Terminado en proceso de liquidación",IF(AND(TODAY()&gt;AH1067,I1067="Orden de compra"),"Terminado (Orden de compra)",IF(TODAY()&gt;AH1067,"Terminado (no se liquida)",IF(TODAY()&lt;=AH1067,"En ejecución","En elaboración"))))))))))))</f>
        <v>Terminado en proceso de liquidación</v>
      </c>
      <c r="X1067" s="57"/>
      <c r="Y1067" s="57" t="s">
        <v>9289</v>
      </c>
      <c r="Z1067" s="77" t="s">
        <v>9290</v>
      </c>
      <c r="AA1067" s="57" t="s">
        <v>6110</v>
      </c>
      <c r="AB1067" s="61">
        <v>45657</v>
      </c>
      <c r="AC1067" s="61">
        <v>45657</v>
      </c>
      <c r="AD1067" s="61">
        <v>45777</v>
      </c>
      <c r="AE1067" s="61" t="str">
        <f t="shared" si="161"/>
        <v xml:space="preserve">4 meses </v>
      </c>
      <c r="AF1067" s="61">
        <v>45777</v>
      </c>
      <c r="AG1067" s="61" t="str">
        <f t="shared" si="162"/>
        <v/>
      </c>
      <c r="AH1067" s="61">
        <v>45777</v>
      </c>
      <c r="AI1067" s="61" t="str">
        <f t="shared" si="163"/>
        <v xml:space="preserve">4 meses </v>
      </c>
      <c r="AJ1067" s="61" t="str">
        <f t="shared" si="164"/>
        <v>Término Ok</v>
      </c>
      <c r="AK1067" s="57"/>
      <c r="AL1067" s="57"/>
      <c r="AM1067" s="56"/>
      <c r="AN1067" s="61"/>
    </row>
    <row r="1068" spans="1:40">
      <c r="J1068" s="61"/>
      <c r="K1068" s="61"/>
      <c r="L1068" s="57"/>
      <c r="M1068" s="56"/>
      <c r="N1068" s="152"/>
      <c r="O1068" s="64">
        <v>0</v>
      </c>
      <c r="P1068" s="64">
        <v>0</v>
      </c>
      <c r="Q1068" s="152"/>
      <c r="R1068" s="64"/>
      <c r="S1068" s="64"/>
      <c r="T1068" s="64"/>
      <c r="U1068" s="56"/>
      <c r="V1068" s="60"/>
      <c r="W1068" s="57"/>
      <c r="X1068" s="57"/>
      <c r="Y1068" s="57"/>
      <c r="Z1068" s="57"/>
      <c r="AA1068" s="57"/>
      <c r="AB1068" s="61"/>
      <c r="AC1068" s="61"/>
      <c r="AD1068" s="61"/>
      <c r="AE1068" s="61" t="str">
        <f t="shared" si="161"/>
        <v>1 días.</v>
      </c>
      <c r="AF1068" s="61"/>
      <c r="AG1068" s="61" t="str">
        <f t="shared" si="162"/>
        <v/>
      </c>
      <c r="AH1068" s="61"/>
      <c r="AI1068" s="61" t="str">
        <f t="shared" si="163"/>
        <v>1 días.</v>
      </c>
      <c r="AJ1068" s="61" t="str">
        <f t="shared" si="164"/>
        <v>Término Ok</v>
      </c>
      <c r="AK1068" s="57"/>
      <c r="AL1068" s="57"/>
      <c r="AM1068" s="56"/>
      <c r="AN1068" s="61"/>
    </row>
    <row r="1069" spans="1:40">
      <c r="L1069" s="57"/>
      <c r="M1069" s="56"/>
      <c r="N1069" s="152"/>
      <c r="O1069" s="64">
        <v>0</v>
      </c>
      <c r="P1069" s="64">
        <v>0</v>
      </c>
      <c r="Q1069" s="152"/>
      <c r="R1069" s="64"/>
      <c r="S1069" s="64"/>
      <c r="T1069" s="64"/>
      <c r="U1069" s="56"/>
      <c r="V1069" s="60"/>
      <c r="W1069" s="57"/>
      <c r="X1069" s="57"/>
      <c r="Y1069" s="57"/>
      <c r="Z1069" s="57"/>
      <c r="AA1069" s="57"/>
      <c r="AB1069" s="61"/>
      <c r="AC1069" s="61"/>
      <c r="AD1069" s="61"/>
      <c r="AE1069" s="61" t="str">
        <f t="shared" si="161"/>
        <v>1 días.</v>
      </c>
      <c r="AF1069" s="61"/>
      <c r="AG1069" s="61" t="str">
        <f t="shared" si="162"/>
        <v/>
      </c>
      <c r="AH1069" s="61"/>
      <c r="AI1069" s="61" t="str">
        <f t="shared" si="163"/>
        <v>1 días.</v>
      </c>
      <c r="AJ1069" s="61" t="str">
        <f t="shared" si="164"/>
        <v>Término Ok</v>
      </c>
      <c r="AK1069" s="57"/>
      <c r="AL1069" s="57"/>
      <c r="AM1069" s="56"/>
      <c r="AN1069" s="61"/>
    </row>
  </sheetData>
  <conditionalFormatting sqref="A403 R678:U686 W721:Z721 AB721:AD721 W654:AD654 W724:AD731 W723:Z723 AB723:AD723 Z660:AD660 AH742:AN751 W736:AD740 Z722:AD722 A496:C505 M462:P473 C542:C545 N540:P555 O556:P562 C547:C562 E595:F600 G469:H473 I481:K483 X490:AD505 J630:L632 C594:C630 I607:I614 AF614:AF620 AF637:AF641 I626:I629 E602:H634 X616:AD635 C632:C648 E637:F649 X637:AD652 N635:P654 A540:B562 B594:B654 N671:Q686 A672:C690 E670:H690 AF671:AF690 J752:K759 Y789:Z790 S788:U790 AA782:AD790 W752:X759 L789 E813:E816 E807:E808 C806:C810 F844 I845:I848 E843:E850 AI752:AN759 N742:R759 I840:I842 E842:F842 L476:L505 AF490:AF505 I864:I865 D455:F473 E893:E895 I485:K493 J484:K484 I495:K499 J494:K494 J500:K500 I510:K511 J509:K509 I514:K515 J512:K513 I518:K518 J516:K517 I522:K523 J519:K521 I527:K528 J524:K526 I531:K531 J529:K530 I533:K534 J532:K532 I537:K537 J535:K536 I541:K542 J538:K540 I546:K547 J543:K545 I552:K554 J548:K551 I556:K558 J555:K555 I564:K565 I571:K573 I575:K576 J574:K574 J577:K577 I594:K595 J590:K593 I599:K599 J596:K598 I602:K604 J600:K601 J605:K620 I617:I623 I875:I881 I883:I886 AI566:AK566 W708:AD720 D474:H505 AI472:AJ496 AE434:AE505 AF742:AF751 AE742:AE759 W742:AD751 J781:K789 J790 W733:AD734 M507:P539 I507:K508 AF507:AF527 AI507:AN562 L507:L562 A507:C525 AG507:AG538 I501:K505 F669:H669 I888:I889 I895:I901 E900 I867:I873 I891:I892 E915 AF798:AF807 E944:E945 AF529:AF562 AE656:AE690 AK656:AN690 G637:H659 AG540:AG562 D507:H562 A655:B671 AH670:AI670 G948:H948 J948:K948 AE899:AE901 AF899:AF904 AG899:AG901 AI899:AN901 AE898:AN898 AM934:AN935 AI840:AK840 AM840:AN840 AF568:AF578 L568:L575 G568:H579 J568:K570 O568:P571 AM566:AN567 J566:K566 E827:F827 C827 L827 AH622 AI656:AJ670 M474:U505 N791:U793 Q507:U562 Q8:U21 N285:U292 R298:U298 Q302:X302 R303:U314 N315:U323 Q64:U93 AG497:AN505 S809:U827 N794:R827 W807:AD827 AE794:AE827 AG742:AG759 J791:K826 G742:H759 L946 C952 E973 E980:E982 E990 E1005 AI564:AN565 A563:H567 J559:K562 G829:H902 J829:K902 AG829:AG897 AE829:AE897 AI829:AN839 I829 I827:J827 B581:C593 A581:A654 AE581:AE654 G581:H601 X581:AD614 D581:D690 I581:K589 G580:K580 AI568:AN655 A568:D580 I578:K579 G903:K947 E935 AF827 AH827 Q22:W22 Q212:X212 Q568:AE568 N722:X722 W980:W981 M983:AN1021 W17:AA21 W8:W16 Q23:U62 W23:W28 W91:AA92 W46:AA62 W37:AA44 W63:AE63 W93 W84:AN90 W74:W83 W65:AA73 W64:AN64 W35:W36 W29:AA31 W45:AN45 W32:AN34 V23:V93 Q213:AA257 Q258:U284 W258:AA276 W277:Y282 W283:X284 W289:X292 W285:Y288 V258:V292 V295:X301 W315:AF323 W303:W314 Q429:U443 W429:W443 V425:V443 Q444:W471 Q472:U473 W564:AH566 W567:AK567 W506:AN506 W507:AE562 W472:W505 V472:V567 Q581:U605 W581:W605 Q569:U579 W569:AE580 V569:V605 Q606:W636 Q637:U654 W637:W654 N655:U659 W656:AD659 W655:AE655 V637:V659 N688:U690 N661:U670 V661:AD690 W711:W721 N705:V721 S794:U802 W794:AD802 N723:U741 W723:W731 W732:AN732 W741:AN741 W733:W740 W791:AE793 V723:V759 S803:AD806 W829:AD855 N856:AD894 N895:U901 W895:AD901 V895:V947 W953:AN953 W952:AC952 W956:AN957 W960:AJ960 W967:AC967 W958:AC958 W955:AC955 W959:AN959 W973:X973 W974:AN979 Q94:AA116 AB99:AN116 B116:H116 V761:V802 G761:H827 AG761:AG827 AE761:AE790 N761:R790 AI761:AN827 W761:X790 J761:K764 D742:D827 A742:B827 E1021 N121:P284 B121:H302 AB121:AN257 Q121:AA211 I1024:K1025 I1030:K1032 V807:V855 W828:AN828 AF875:AF897 AH637:AH641 AF626:AF635 AG568:AG690 AE733:AN740 AE708:AN731 W968:AN971 W934:AK935 AH539:AH563 AH506:AH527 AH671:AJ690 AF645:AF646 AH645:AH646 W563:AN563 G1061:I1067 G760:K760 C1061:D1067 N692:V703 W692:AN707 A691:H741 N691:AN691 Z973:AK973 AM973:AN973 AM982:AN982 AI841:AN897 W949:AN951 V303:V423 A121:A365 AF353:AF399 AG267:AG415 J309:L414 Q324:Q362 AJ324:AJ362 AC351:AC415 R353:U362 AD353:AD398 N355:P362 C357:C365 X362:AB365 AH353:AH399 B305:B422 D305:G365 H303:H365 I362:I364 AK354:AN362 D829:D961 A829:B961 G949:K961 AL960:AN961 G963:K1021 A963:B1021 D963:D1021 A1022:H1029 A1030:A1067 B1030:H1060 N829:U855 W962 W963:AN966 AH614:AH620 AH589:AH612 W902:AN933 AH567:AH578 AH626:AH635 W936:AN947 AH875:AH904 AF589:AF612 N1022:AN1050 R7:U7 W7:AN7 V7:V21 A7:A116 J670:M671 M560:N562 M579:P579 E635:L635 I643:L644 M813:M817 M796:M809 M844:M845 I633:L634 M847:M901 M568:N570 M824:M827 A506:U506 J567:U567 B63:U63 M299:U301 M821:M822 L952 L564:U566 J563:U563 M829:M842 A828:U828 M581:P619 M580:U580 M293:X294 M954:AN954 M295:U297 M949:V953 M955:V960 M973:V981 M982:AK982 L116:P116 M760:AN760 I1042:L1044 M948:AN948 L1021:L1032 M972:AN972 M303:M365 M963:V971 M961:AJ961 M902:U947 I1050:L1053 B7:P18 B64:P65 M298:P298 M302:N302 M366:P366 M424:V424 M540:M556 M559 J648:L648 J652:L652 M661 I704:W704 J722:M725 M742:M745 M750:M751 J674:M681 J683:M686 J687:U687 J688:M688 J715:M715 J727:M729 J695:M700 J703:M703 J717:M720 B67:P70 J66:P66 B72:P74 J71:P71 B77:P82 J75:P76 B84:P85 J83:P83 B87:P88 J86:P86 B90:P91 J89:P89 B99:P101 B103:P103 J102:P102 B108:P108 J104:P107 B110:P111 J109:P109 I122:M122 J121:M121 I131:M131 I133:M137 J132:M132 I140:M140 J138:M139 I142:M148 J141:M141 I151:M151 J149:M150 I153:M159 J152:M152 J160:M160 J705:M705 J707:M711 L706:M706 J741:M741 L740:M740 J733:M739 L731:M731 J92:P98 J112:P115 J123:M130 J636:L637 J690:M693 B21:P22 B26:P26 J23:P25 B30:P32 J27:P29 B35:P40 J33:P34 B42:P43 J41:P41 B46:P46 J44:P45 B52:P53 J47:P51 B57:P62 J54:P56 C424:L427 C448:P452 I653:L653 I657:M659 L654:L655 J660:X660 J645:L646 J662:M665 L161:M174 M621:P623 M425:M429 M635:M641 M643:M655 M625:P634 M758 M763 M765 M767 M770 M772:M774 M777:M781 M784:M788 M811 M819 M792:M793 I1033:L1033 I1039:L1039 J1037:L1038 J1040:L1041 J1049:L1049 I1055:L1060 J1054:L1054 J1045:L1045 L1068:L1069 M1051:AN1069 I1036:L1036 M1022:M1046 M1048:M1050 I1047:M1047 I117:M117 I119:M120">
    <cfRule type="expression" dxfId="1969" priority="3145">
      <formula>ISNUMBER($J7)</formula>
    </cfRule>
  </conditionalFormatting>
  <conditionalFormatting sqref="A414">
    <cfRule type="expression" dxfId="1968" priority="3111">
      <formula>ISNUMBER($J414)</formula>
    </cfRule>
  </conditionalFormatting>
  <conditionalFormatting sqref="A391:H391 J391:K391">
    <cfRule type="expression" dxfId="1967" priority="3283">
      <formula>ISNUMBER($J391)</formula>
    </cfRule>
  </conditionalFormatting>
  <conditionalFormatting sqref="X8:AN16 AB17:AN21 AB29:AN31 X35:AN36 AB37:AN44 AB46:AN61 AB267:AF299 X416:AN416 AB417:AN417 AF428 X429:AF433 AF448 B19:P20 AB62:AE62 AI62:AN63 AB65:AN73 X74:AN83 Y93:AA93 AB91:AN98 I162:K162 L175:L179 I225:L225 J265:L269 I265:I273 AB258:AN266 AH267:AN278 Q269:Q314 J270:K270 J271:L275 I276:L276 AK279:AN290 Y289 AK290:AK291 AM291:AN291 AK292:AN292 Y294:Y302 K295 I295:J296 L295:L296 AE300:AF314 O302:P303 N303 B303:G304 X303:Y310 N304:P314 C305:C354 X311:AD314 O324:P350 R324:U350 X324:AF327 W324:W353 N324:N355 X353 Z353:AB353 AK353:AN353 O353:P354 X354:AB359 X360:X361 Z360:AB361 N363:U363 AJ363:AN363 N364:P365 Q364:U391 AJ364:AJ391 X366:X367 Z366:AB367 N367:P391 W391:W392 AE391:AE394 AD401:AD405 AF401:AF405 C403:H403 N392:U410 E405:F421 C405:C422 AD408:AD409 AF408:AF409 AD411:AD415 AF411:AF415 E416:G420 B428:C428 E428:F428 X428:AD428 E430:L433 C453:F454 G453:I458 AK454:AN457 X458:AD460 X461 Z461:AD461 X462:AD471 J458:L468 L469:L472 Y470:Y473 J472:K472 X472:X473 Z472:AD473 X476:X477 Z476:AD477 J476:K480 X481 Z481:AD481 C530:C538 M556:M558 N556:N559 E568 M571:N571 M572:P578 E601 X615 Z615:AD615 J621:L628 J629:K629 J638:L639 J647:L647 C650:C651 J649:L651 X653 Z653:AD653 E656 E657:F658 C658:C660 F659 E660:F660 J661:L661 F662:H662 C662:C664 E665:F665 F666:H668 AH401:AH405 AH408:AH409 AK294:AN314 AJ392:AN413 X329:AF344 X328:Z328 AB328:AF328 X346:AF350 X345:Z345 AB345:AF345 J672:M673 J682:M682 C455:C473 J701:M702 J726:M726 W735:X735 Z735:AD735 AH315:AN323 AH411:AH415 J742:K751 S742:U751 AH659 R671:U677 J689:M689 J712:M714 J721:M721 J730:M730 J694:M694 X22:AN28 G636:H636 X636 Z636 AB636:AD636 C526:C528 A526:B538 AH582 AH279:AJ314 AH324:AI350 M746:M749 J716:M716 AH428 C540 A539:C539 AG539 AK486:AN496 A429:B473 M430:P447 B66:H66 B71:H71 B75:H76 B83:H83 B86:H86 B89:H89 B92:H98 B102:H102 B104:H107 B109:H109 B112:H115 J116:K116 J161:K161 I164:K166 J163:K163 I170:K170 J167:K169 I172:K176 J171:K171 I178:K179 J177:K177 J224:L224 I227:L227 J226:L226 I229:L233 J228:L228 I238:L238 J234:L237 I240:L240 J239:L239 I243:L244 J241:L242 I246:L246 J245:L245 I248:L249 J247:L247 I251:L251 J250:L250 I259:L259 J252:L258 I264:L264 J260:L263 I278:L278 J277:L277 I281:L282 J279:L280 I286:L290 J283:L285 J291:L294 G460:I463 G459:H459 G465:I465 G464:H464 G468:I468 G466:H467 J706 AG475:AG496 Y475:Y488 AH475 X474:AD475 AG474:AH474 A474:C495 J473:L475 J740 J731 J732:M732 X424:AF427 A424:B427 B423:C423 E422:L423 F650:F652 F663:F664 F661 E662:E664 C667:C668 C670:C671 AI352 AH443:AH444 AH424:AN427 J434:L443 E653:F655 C654:C656 AH448 AG424:AG473 E421:H421 J421:L421 AH495 AH429:AN433 AH467 AH473 AH488 AH538 E569:F580 L577:L585 X418:AN423 AH471">
    <cfRule type="expression" dxfId="1966" priority="3597">
      <formula>ISNUMBER($J8)</formula>
    </cfRule>
  </conditionalFormatting>
  <conditionalFormatting sqref="I23:I25 I27:I29 I33:I34 I41 I44:I45 I47:I51 I54:I56 I66 I71 I75:I76 I83 I86 I89 I92:I93 I95:I98 I102 I104:I107 I109 I112 I114:I116 I123:I125 I129 I132 I138:I139 I141 I149:I150 I152 I160:I161 I163 I167:I169 I171 I177 I185 I191:I192 I195 I197:I199 I201:I205 I209 I219 I224 I226 I228 I234:I237 I239 I241:I242 I245 I247 I250 I252:I254 I256 I258 I260:I263 I274:I275 I277 I279:I280 I283:I285 I291:I292 I303:I304 I308 I313 I328:I329 I340:I341 I345 I353:I354 I360 I367 I376:I377 I380 I391:I392 I397:I398 I401 I406 I408 I417 I443 I445 I459 I464 I466:I467 I475 I480 I484 I494 I500 I509 I512:I513 I516:I517 I519:I521 I524:I526 I529:I530 I532 I535:I536 I538:I540 I543:I545 I548:I551 I555 I569:I570 I574 I577 I590:I593 I596:I598 I600:I601 I605 I615:I616 I624 I630:I632 I647:I648 I651:I652 I680:I682 I684 I687 I702 I708 I713:I716 I723 I725 I736 I742 I744 I752 I759 I765:I767 I775:I779 I782 I785 I788 I792 I801 I803:I804 I808:I810 I813:I819 I821:I822 I824:I825 I836:I837 I844 I849 I851 I853 I862 I866 I874 I882 I887 I893 I902 I566:I567 I668:I670 I559:I563 I761 I121 I690:I691">
    <cfRule type="expression" dxfId="1965" priority="3429">
      <formula>ISNUMBER($J23)</formula>
    </cfRule>
  </conditionalFormatting>
  <conditionalFormatting sqref="B23:H25 B27:H29 B33:H34 B41:H41 B44:H45 B47:H51 B54:H56 I94 I113 I126:I128 I130 I212 I221:I222 I255 I257 I293:I294 I302 I421 I444 I568 I606 I636 I660 I722 I807 I894 I948">
    <cfRule type="expression" dxfId="1964" priority="3071">
      <formula>ISNUMBER($J23)</formula>
    </cfRule>
  </conditionalFormatting>
  <conditionalFormatting sqref="C402:C403">
    <cfRule type="expression" dxfId="1963" priority="3144">
      <formula>ISNUMBER($J402)</formula>
    </cfRule>
  </conditionalFormatting>
  <conditionalFormatting sqref="C429:D436">
    <cfRule type="expression" dxfId="1962" priority="3313">
      <formula>ISNUMBER($J429)</formula>
    </cfRule>
  </conditionalFormatting>
  <conditionalFormatting sqref="C437:I442 C443:H443">
    <cfRule type="expression" dxfId="1961" priority="3189">
      <formula>ISNUMBER($J437)</formula>
    </cfRule>
  </conditionalFormatting>
  <conditionalFormatting sqref="C446:L447 C444:H445 J444:L445">
    <cfRule type="expression" dxfId="1960" priority="3190">
      <formula>ISNUMBER($J444)</formula>
    </cfRule>
  </conditionalFormatting>
  <conditionalFormatting sqref="E636">
    <cfRule type="expression" dxfId="1959" priority="2682">
      <formula>ISNUMBER($J636)</formula>
    </cfRule>
  </conditionalFormatting>
  <conditionalFormatting sqref="E581:F581 E584:F584 L586:L590 E591:F591 L596 L599 L615">
    <cfRule type="expression" dxfId="1958" priority="3927">
      <formula>ISNUMBER($J582)</formula>
    </cfRule>
  </conditionalFormatting>
  <conditionalFormatting sqref="E582:F583 E585:F589 L594 L597 L602:L613 L616:L620">
    <cfRule type="expression" dxfId="1957" priority="3930">
      <formula>ISNUMBER($J584)</formula>
    </cfRule>
  </conditionalFormatting>
  <conditionalFormatting sqref="E434:I436">
    <cfRule type="expression" dxfId="1956" priority="3207">
      <formula>ISNUMBER($J434)</formula>
    </cfRule>
  </conditionalFormatting>
  <conditionalFormatting sqref="E429:L429">
    <cfRule type="expression" dxfId="1955" priority="3188">
      <formula>ISNUMBER($J429)</formula>
    </cfRule>
  </conditionalFormatting>
  <conditionalFormatting sqref="G661:H665">
    <cfRule type="expression" dxfId="1954" priority="3133">
      <formula>ISNUMBER($J661)</formula>
    </cfRule>
  </conditionalFormatting>
  <conditionalFormatting sqref="H285">
    <cfRule type="duplicateValues" dxfId="1953" priority="4965"/>
  </conditionalFormatting>
  <conditionalFormatting sqref="I309:I312 I314:I327 I330:I339 I342:I344 I346:I352 I355:I359 I361 I365:I366 I368:I375 I378:I379 I381:I390 I393:I396 I399:I400 I402:I405 I407 I409:I416 I418:I420">
    <cfRule type="expression" dxfId="1952" priority="3266">
      <formula>ISNUMBER($J309)</formula>
    </cfRule>
  </conditionalFormatting>
  <conditionalFormatting sqref="I476:I479 I472:I474">
    <cfRule type="expression" dxfId="1951" priority="3060">
      <formula>ISNUMBER($J472)</formula>
    </cfRule>
  </conditionalFormatting>
  <conditionalFormatting sqref="I637:I640">
    <cfRule type="expression" dxfId="1950" priority="2775">
      <formula>ISNUMBER($J637)</formula>
    </cfRule>
  </conditionalFormatting>
  <conditionalFormatting sqref="I645:I646 I649:I650">
    <cfRule type="expression" dxfId="1949" priority="2733">
      <formula>ISNUMBER($J645)</formula>
    </cfRule>
  </conditionalFormatting>
  <conditionalFormatting sqref="I661:I666">
    <cfRule type="expression" dxfId="1948" priority="2713">
      <formula>ISNUMBER($J661)</formula>
    </cfRule>
  </conditionalFormatting>
  <conditionalFormatting sqref="I469:K471">
    <cfRule type="expression" dxfId="1947" priority="3132">
      <formula>ISNUMBER($J469)</formula>
    </cfRule>
  </conditionalFormatting>
  <conditionalFormatting sqref="I297:L301 I305:L307 J308:L308 J302:L304">
    <cfRule type="expression" dxfId="1946" priority="3455">
      <formula>ISNUMBER($J297)</formula>
    </cfRule>
  </conditionalFormatting>
  <conditionalFormatting sqref="I428:L428">
    <cfRule type="expression" dxfId="1945" priority="2973">
      <formula>ISNUMBER($J428)</formula>
    </cfRule>
  </conditionalFormatting>
  <conditionalFormatting sqref="I641:L641 J640:L640">
    <cfRule type="expression" dxfId="1944" priority="2771">
      <formula>ISNUMBER($J640)</formula>
    </cfRule>
  </conditionalFormatting>
  <conditionalFormatting sqref="I180:L184 I211:L211 I210:K210 I186:L190 J185:L185 I193:L194 J191:L192 I196:L196 J195:L195 I200:L200 J197:L199 I206:L208 J201:L205 J209:L209 I220:L220 J219:L219 I213:L218 J212:L212 I223:L223 J221:L222">
    <cfRule type="expression" dxfId="1943" priority="2691">
      <formula>ISNUMBER($J180)</formula>
    </cfRule>
  </conditionalFormatting>
  <conditionalFormatting sqref="I642:M642">
    <cfRule type="expression" dxfId="1942" priority="2770">
      <formula>ISNUMBER($J642)</formula>
    </cfRule>
  </conditionalFormatting>
  <conditionalFormatting sqref="J656:M656 J654:J655">
    <cfRule type="expression" dxfId="1941" priority="2731">
      <formula>ISNUMBER($J654)</formula>
    </cfRule>
  </conditionalFormatting>
  <conditionalFormatting sqref="J667:M669">
    <cfRule type="expression" dxfId="1940" priority="2696">
      <formula>ISNUMBER($J667)</formula>
    </cfRule>
  </conditionalFormatting>
  <conditionalFormatting sqref="J415:L420">
    <cfRule type="expression" dxfId="1939" priority="3257">
      <formula>ISNUMBER($J415)</formula>
    </cfRule>
  </conditionalFormatting>
  <conditionalFormatting sqref="J453:L457">
    <cfRule type="expression" dxfId="1938" priority="3110">
      <formula>ISNUMBER($J453)</formula>
    </cfRule>
  </conditionalFormatting>
  <conditionalFormatting sqref="J666:M666">
    <cfRule type="expression" dxfId="1937" priority="2685">
      <formula>ISNUMBER($J666)</formula>
    </cfRule>
  </conditionalFormatting>
  <conditionalFormatting sqref="M620:P620 M624:P624">
    <cfRule type="expression" dxfId="1936" priority="2688">
      <formula>ISNUMBER($J620)</formula>
    </cfRule>
  </conditionalFormatting>
  <conditionalFormatting sqref="AI353:AI363 W354:W363 AE353:AE363">
    <cfRule type="expression" dxfId="1935" priority="3364">
      <formula>ISNUMBER($J352)</formula>
    </cfRule>
  </conditionalFormatting>
  <conditionalFormatting sqref="M175:M292">
    <cfRule type="expression" dxfId="1934" priority="3622">
      <formula>ISNUMBER($J175)</formula>
    </cfRule>
  </conditionalFormatting>
  <conditionalFormatting sqref="M367:M423">
    <cfRule type="expression" dxfId="1933" priority="3233">
      <formula>ISNUMBER($J367)</formula>
    </cfRule>
  </conditionalFormatting>
  <conditionalFormatting sqref="M453:P461">
    <cfRule type="expression" dxfId="1932" priority="3128">
      <formula>ISNUMBER($J453)</formula>
    </cfRule>
  </conditionalFormatting>
  <conditionalFormatting sqref="N351 N352:P352 S352:U352 X352 Z352 AD352 AF352 AK352:AN352 N355:N356 Y361 N365 W365:W390 AE365:AE390 AI365:AI404 Y367 N368:N369 N371:N372 N375 N378 N381 N384 W393:W402 AE395:AE404 AD399:AD400 W404:W415 AE406:AE415 AI406:AI415 W428 AI428 AH352">
    <cfRule type="expression" dxfId="1931" priority="3381">
      <formula>ISNUMBER($J350)</formula>
    </cfRule>
  </conditionalFormatting>
  <conditionalFormatting sqref="N429:P429">
    <cfRule type="expression" dxfId="1930" priority="3183">
      <formula>ISNUMBER($J429)</formula>
    </cfRule>
  </conditionalFormatting>
  <conditionalFormatting sqref="N411:U423">
    <cfRule type="expression" dxfId="1929" priority="3247">
      <formula>ISNUMBER($J411)</formula>
    </cfRule>
  </conditionalFormatting>
  <conditionalFormatting sqref="N425:U428">
    <cfRule type="expression" dxfId="1928" priority="3243">
      <formula>ISNUMBER($J425)</formula>
    </cfRule>
  </conditionalFormatting>
  <conditionalFormatting sqref="Z212:AA212">
    <cfRule type="expression" dxfId="1927" priority="3506">
      <formula>ISNUMBER($J212)</formula>
    </cfRule>
  </conditionalFormatting>
  <conditionalFormatting sqref="R351:R352">
    <cfRule type="expression" dxfId="1926" priority="3366">
      <formula>ISNUMBER($J351)</formula>
    </cfRule>
  </conditionalFormatting>
  <conditionalFormatting sqref="U351">
    <cfRule type="expression" dxfId="1925" priority="3293">
      <formula>ISNUMBER($J351)</formula>
    </cfRule>
  </conditionalFormatting>
  <conditionalFormatting sqref="W403">
    <cfRule type="expression" dxfId="1924" priority="3142">
      <formula>ISNUMBER($J403)</formula>
    </cfRule>
  </conditionalFormatting>
  <conditionalFormatting sqref="W416:W427">
    <cfRule type="expression" dxfId="1923" priority="3255">
      <formula>ISNUMBER($J416)</formula>
    </cfRule>
  </conditionalFormatting>
  <conditionalFormatting sqref="X455:X457">
    <cfRule type="expression" dxfId="1922" priority="3310">
      <formula>ISNUMBER($J455)</formula>
    </cfRule>
  </conditionalFormatting>
  <conditionalFormatting sqref="X417:AA417">
    <cfRule type="expression" dxfId="1921" priority="3258">
      <formula>ISNUMBER($J417)</formula>
    </cfRule>
  </conditionalFormatting>
  <conditionalFormatting sqref="X368:AB415">
    <cfRule type="expression" dxfId="1920" priority="3245">
      <formula>ISNUMBER($J368)</formula>
    </cfRule>
  </conditionalFormatting>
  <conditionalFormatting sqref="X434:AD454">
    <cfRule type="expression" dxfId="1919" priority="3125">
      <formula>ISNUMBER($J434)</formula>
    </cfRule>
  </conditionalFormatting>
  <conditionalFormatting sqref="X478:AD480">
    <cfRule type="expression" dxfId="1918" priority="3307">
      <formula>ISNUMBER($J478)</formula>
    </cfRule>
  </conditionalFormatting>
  <conditionalFormatting sqref="X482:AD488 X489 AA489:AD489">
    <cfRule type="expression" dxfId="1917" priority="3073">
      <formula>ISNUMBER($J482)</formula>
    </cfRule>
  </conditionalFormatting>
  <conditionalFormatting sqref="Y292 X293:Y293 AE364 AI364">
    <cfRule type="expression" dxfId="1916" priority="3925">
      <formula>ISNUMBER($J290)</formula>
    </cfRule>
  </conditionalFormatting>
  <conditionalFormatting sqref="Z277:AA299">
    <cfRule type="expression" dxfId="1915" priority="3507">
      <formula>ISNUMBER($J277)</formula>
    </cfRule>
  </conditionalFormatting>
  <conditionalFormatting sqref="Z300:AD310">
    <cfRule type="expression" dxfId="1914" priority="3294">
      <formula>ISNUMBER($J300)</formula>
    </cfRule>
  </conditionalFormatting>
  <conditionalFormatting sqref="Z455:AD457">
    <cfRule type="expression" dxfId="1913" priority="3108">
      <formula>ISNUMBER($J455)</formula>
    </cfRule>
  </conditionalFormatting>
  <conditionalFormatting sqref="AA352">
    <cfRule type="expression" dxfId="1912" priority="3274">
      <formula>ISNUMBER($J352)</formula>
    </cfRule>
  </conditionalFormatting>
  <conditionalFormatting sqref="AB351:AB352">
    <cfRule type="expression" dxfId="1911" priority="3365">
      <formula>ISNUMBER($J351)</formula>
    </cfRule>
  </conditionalFormatting>
  <conditionalFormatting sqref="AD351">
    <cfRule type="expression" dxfId="1910" priority="3291">
      <formula>ISNUMBER($J351)</formula>
    </cfRule>
  </conditionalFormatting>
  <conditionalFormatting sqref="AD406:AD407">
    <cfRule type="expression" dxfId="1909" priority="3297">
      <formula>ISNUMBER($J405)</formula>
    </cfRule>
  </conditionalFormatting>
  <conditionalFormatting sqref="AD410">
    <cfRule type="expression" dxfId="1908" priority="3286">
      <formula>ISNUMBER($J409)</formula>
    </cfRule>
  </conditionalFormatting>
  <conditionalFormatting sqref="AE405 AI405">
    <cfRule type="expression" dxfId="1907" priority="3923">
      <formula>ISNUMBER(#REF!)</formula>
    </cfRule>
  </conditionalFormatting>
  <conditionalFormatting sqref="AE428">
    <cfRule type="expression" dxfId="1906" priority="2975">
      <formula>ISNUMBER($J427)</formula>
    </cfRule>
  </conditionalFormatting>
  <conditionalFormatting sqref="AH285:AH286 AH288:AH304 AH659 AH589:AH612 AH614:AH620 AH626:AH635 AH497:AH527 AH495 AH645:AH646 AH622 AH538 AH540:AH578 AH875:AH951 AH64:AH283 AH637:AH641 AH670:AH751 AH352:AH399 AH959:AH962 AH968:AH1069 AH7:AH61">
    <cfRule type="expression" dxfId="1905" priority="3601">
      <formula>AF7&lt;&gt;AH7</formula>
    </cfRule>
  </conditionalFormatting>
  <conditionalFormatting sqref="AF161">
    <cfRule type="expression" dxfId="1904" priority="3212">
      <formula>AD161&lt;&gt;AF161</formula>
    </cfRule>
  </conditionalFormatting>
  <conditionalFormatting sqref="AF351">
    <cfRule type="expression" dxfId="1903" priority="3290">
      <formula>ISNUMBER($J351)</formula>
    </cfRule>
  </conditionalFormatting>
  <conditionalFormatting sqref="AF363">
    <cfRule type="expression" dxfId="1902" priority="2683">
      <formula>AD363&lt;&gt;AF363</formula>
    </cfRule>
  </conditionalFormatting>
  <conditionalFormatting sqref="AF400">
    <cfRule type="expression" dxfId="1901" priority="3299">
      <formula>ISNUMBER($J399)</formula>
    </cfRule>
  </conditionalFormatting>
  <conditionalFormatting sqref="AF406:AF407">
    <cfRule type="expression" dxfId="1900" priority="3288">
      <formula>ISNUMBER($J405)</formula>
    </cfRule>
  </conditionalFormatting>
  <conditionalFormatting sqref="AF410">
    <cfRule type="expression" dxfId="1899" priority="3285">
      <formula>ISNUMBER($J409)</formula>
    </cfRule>
  </conditionalFormatting>
  <conditionalFormatting sqref="AF437:AF438 AF440:AF447">
    <cfRule type="expression" dxfId="1898" priority="3167">
      <formula>ISNUMBER($J437)</formula>
    </cfRule>
  </conditionalFormatting>
  <conditionalFormatting sqref="AF649:AF653 AF663:AF664 AF481:AF482 AF484:AF488 AF623 AF657:AF659 AF581:AF582 AF661 AF449:AF470 AF473:AF479 AF584:AF587">
    <cfRule type="expression" dxfId="1897" priority="3107">
      <formula>ISNUMBER($J449)</formula>
    </cfRule>
  </conditionalFormatting>
  <conditionalFormatting sqref="AF62:AH63">
    <cfRule type="expression" dxfId="1896" priority="3210">
      <formula>ISNUMBER($J62)</formula>
    </cfRule>
  </conditionalFormatting>
  <conditionalFormatting sqref="AH161">
    <cfRule type="expression" dxfId="1895" priority="3216">
      <formula>AF161&lt;&gt;AH161</formula>
    </cfRule>
  </conditionalFormatting>
  <conditionalFormatting sqref="AH351">
    <cfRule type="expression" dxfId="1894" priority="3289">
      <formula>ISNUMBER($J351)</formula>
    </cfRule>
  </conditionalFormatting>
  <conditionalFormatting sqref="AF283 AH306:AH327 AH329:AH350 AH401:AH405 AH408:AH409 AH582 AH411:AH433 AH443:AH444 AH448 AH467 AH471 AH473:AH475 AH488">
    <cfRule type="expression" dxfId="1893" priority="3575">
      <formula>AD283&lt;&gt;AF283</formula>
    </cfRule>
  </conditionalFormatting>
  <conditionalFormatting sqref="AH400">
    <cfRule type="expression" dxfId="1892" priority="3298">
      <formula>ISNUMBER($J399)</formula>
    </cfRule>
  </conditionalFormatting>
  <conditionalFormatting sqref="AH407">
    <cfRule type="expression" dxfId="1891" priority="3287">
      <formula>ISNUMBER($J406)</formula>
    </cfRule>
  </conditionalFormatting>
  <conditionalFormatting sqref="AH410">
    <cfRule type="expression" dxfId="1890" priority="3284">
      <formula>ISNUMBER($J409)</formula>
    </cfRule>
  </conditionalFormatting>
  <conditionalFormatting sqref="AJ471 AI434:AJ470">
    <cfRule type="expression" dxfId="1889" priority="3146">
      <formula>ISNUMBER($J434)</formula>
    </cfRule>
  </conditionalFormatting>
  <conditionalFormatting sqref="AJ414:AN415">
    <cfRule type="expression" dxfId="1888" priority="3112">
      <formula>ISNUMBER($J414)</formula>
    </cfRule>
  </conditionalFormatting>
  <conditionalFormatting sqref="AJ428:AN428">
    <cfRule type="expression" dxfId="1887" priority="2966">
      <formula>ISNUMBER($J428)</formula>
    </cfRule>
  </conditionalFormatting>
  <conditionalFormatting sqref="AK382:AN382">
    <cfRule type="expression" dxfId="1886" priority="3304">
      <formula>ISNUMBER($J382)</formula>
    </cfRule>
  </conditionalFormatting>
  <conditionalFormatting sqref="AK469:AN485">
    <cfRule type="expression" dxfId="1885" priority="3040">
      <formula>ISNUMBER($J469)</formula>
    </cfRule>
  </conditionalFormatting>
  <conditionalFormatting sqref="AK293:AN293">
    <cfRule type="expression" dxfId="1884" priority="3492">
      <formula>ISNUMBER($J293)</formula>
    </cfRule>
  </conditionalFormatting>
  <conditionalFormatting sqref="AK324:AN350">
    <cfRule type="expression" dxfId="1883" priority="3398">
      <formula>ISNUMBER($J324)</formula>
    </cfRule>
  </conditionalFormatting>
  <conditionalFormatting sqref="AK364:AN381">
    <cfRule type="expression" dxfId="1882" priority="3322">
      <formula>ISNUMBER($J364)</formula>
    </cfRule>
  </conditionalFormatting>
  <conditionalFormatting sqref="AK383:AN391">
    <cfRule type="expression" dxfId="1881" priority="3301">
      <formula>ISNUMBER($J383)</formula>
    </cfRule>
  </conditionalFormatting>
  <conditionalFormatting sqref="AK434:AN453">
    <cfRule type="expression" dxfId="1880" priority="3122">
      <formula>ISNUMBER($J434)</formula>
    </cfRule>
  </conditionalFormatting>
  <conditionalFormatting sqref="AK458:AN468">
    <cfRule type="expression" dxfId="1879" priority="3090">
      <formula>ISNUMBER($J458)</formula>
    </cfRule>
  </conditionalFormatting>
  <conditionalFormatting sqref="AL290">
    <cfRule type="expression" dxfId="1878" priority="2924">
      <formula>ISNUMBER($J290)</formula>
    </cfRule>
  </conditionalFormatting>
  <conditionalFormatting sqref="I672:I679">
    <cfRule type="expression" dxfId="1840" priority="2671">
      <formula>ISNUMBER($J672)</formula>
    </cfRule>
  </conditionalFormatting>
  <conditionalFormatting sqref="I683">
    <cfRule type="expression" dxfId="1839" priority="2669">
      <formula>ISNUMBER($J683)</formula>
    </cfRule>
  </conditionalFormatting>
  <conditionalFormatting sqref="I685:I686">
    <cfRule type="expression" dxfId="1838" priority="2667">
      <formula>ISNUMBER($J685)</formula>
    </cfRule>
  </conditionalFormatting>
  <conditionalFormatting sqref="AF528">
    <cfRule type="expression" dxfId="1837" priority="2666">
      <formula>ISNUMBER($J528)</formula>
    </cfRule>
  </conditionalFormatting>
  <conditionalFormatting sqref="AF579:AF580">
    <cfRule type="expression" dxfId="1836" priority="2664">
      <formula>ISNUMBER($J579)</formula>
    </cfRule>
  </conditionalFormatting>
  <conditionalFormatting sqref="AF643">
    <cfRule type="expression" dxfId="1835" priority="2661">
      <formula>ISNUMBER($J643)</formula>
    </cfRule>
  </conditionalFormatting>
  <conditionalFormatting sqref="AF647">
    <cfRule type="expression" dxfId="1834" priority="2660">
      <formula>ISNUMBER($J647)</formula>
    </cfRule>
  </conditionalFormatting>
  <conditionalFormatting sqref="AF648">
    <cfRule type="expression" dxfId="1833" priority="2659">
      <formula>ISNUMBER($J648)</formula>
    </cfRule>
  </conditionalFormatting>
  <conditionalFormatting sqref="AF662">
    <cfRule type="expression" dxfId="1832" priority="2658">
      <formula>ISNUMBER($J662)</formula>
    </cfRule>
  </conditionalFormatting>
  <conditionalFormatting sqref="AF665">
    <cfRule type="expression" dxfId="1831" priority="2657">
      <formula>ISNUMBER($J665)</formula>
    </cfRule>
  </conditionalFormatting>
  <conditionalFormatting sqref="AF667">
    <cfRule type="expression" dxfId="1830" priority="2656">
      <formula>ISNUMBER($J667)</formula>
    </cfRule>
  </conditionalFormatting>
  <conditionalFormatting sqref="AF668">
    <cfRule type="expression" dxfId="1829" priority="2654">
      <formula>ISNUMBER($J668)</formula>
    </cfRule>
  </conditionalFormatting>
  <conditionalFormatting sqref="AF669">
    <cfRule type="expression" dxfId="1828" priority="2652">
      <formula>ISNUMBER($J669)</formula>
    </cfRule>
  </conditionalFormatting>
  <conditionalFormatting sqref="AF670">
    <cfRule type="expression" dxfId="1827" priority="2650">
      <formula>ISNUMBER($J670)</formula>
    </cfRule>
  </conditionalFormatting>
  <conditionalFormatting sqref="AF480">
    <cfRule type="expression" dxfId="1825" priority="2645">
      <formula>ISNUMBER($J480)</formula>
    </cfRule>
  </conditionalFormatting>
  <conditionalFormatting sqref="AF483">
    <cfRule type="expression" dxfId="1824" priority="2643">
      <formula>ISNUMBER($J483)</formula>
    </cfRule>
  </conditionalFormatting>
  <conditionalFormatting sqref="AF588">
    <cfRule type="expression" dxfId="1823" priority="2641">
      <formula>ISNUMBER($J588)</formula>
    </cfRule>
  </conditionalFormatting>
  <conditionalFormatting sqref="AF621">
    <cfRule type="expression" dxfId="1822" priority="2639">
      <formula>ISNUMBER($J621)</formula>
    </cfRule>
  </conditionalFormatting>
  <conditionalFormatting sqref="AA328">
    <cfRule type="expression" dxfId="1820" priority="2637">
      <formula>ISNUMBER($J328)</formula>
    </cfRule>
  </conditionalFormatting>
  <conditionalFormatting sqref="AA345">
    <cfRule type="expression" dxfId="1819" priority="2636">
      <formula>ISNUMBER($J345)</formula>
    </cfRule>
  </conditionalFormatting>
  <conditionalFormatting sqref="AF489">
    <cfRule type="expression" dxfId="1818" priority="2635">
      <formula>ISNUMBER($J489)</formula>
    </cfRule>
  </conditionalFormatting>
  <conditionalFormatting sqref="I625">
    <cfRule type="expression" dxfId="1817" priority="2633">
      <formula>ISNUMBER($J625)</formula>
    </cfRule>
  </conditionalFormatting>
  <conditionalFormatting sqref="AF625">
    <cfRule type="expression" dxfId="1816" priority="2632">
      <formula>ISNUMBER($J625)</formula>
    </cfRule>
  </conditionalFormatting>
  <conditionalFormatting sqref="AF642">
    <cfRule type="expression" dxfId="1815" priority="2630">
      <formula>ISNUMBER($J642)</formula>
    </cfRule>
  </conditionalFormatting>
  <conditionalFormatting sqref="AF644">
    <cfRule type="expression" dxfId="1813" priority="2627">
      <formula>ISNUMBER($J644)</formula>
    </cfRule>
  </conditionalFormatting>
  <conditionalFormatting sqref="AI471">
    <cfRule type="expression" dxfId="1811" priority="2622">
      <formula>ISNUMBER($J471)</formula>
    </cfRule>
  </conditionalFormatting>
  <conditionalFormatting sqref="I688">
    <cfRule type="expression" dxfId="1810" priority="2618">
      <formula>ISNUMBER($J688)</formula>
    </cfRule>
  </conditionalFormatting>
  <conditionalFormatting sqref="I689">
    <cfRule type="expression" dxfId="1809" priority="2617">
      <formula>ISNUMBER($J689)</formula>
    </cfRule>
  </conditionalFormatting>
  <conditionalFormatting sqref="I692:I697">
    <cfRule type="expression" dxfId="1808" priority="2612">
      <formula>ISNUMBER($J692)</formula>
    </cfRule>
  </conditionalFormatting>
  <conditionalFormatting sqref="L210">
    <cfRule type="expression" dxfId="1805" priority="2607">
      <formula>ISNUMBER($J210)</formula>
    </cfRule>
  </conditionalFormatting>
  <conditionalFormatting sqref="I698:I701">
    <cfRule type="expression" dxfId="1804" priority="2606">
      <formula>ISNUMBER($J698)</formula>
    </cfRule>
  </conditionalFormatting>
  <conditionalFormatting sqref="I705:I707">
    <cfRule type="expression" dxfId="1803" priority="2604">
      <formula>ISNUMBER($J705)</formula>
    </cfRule>
  </conditionalFormatting>
  <conditionalFormatting sqref="I709:I712">
    <cfRule type="expression" dxfId="1802" priority="2602">
      <formula>ISNUMBER($J709)</formula>
    </cfRule>
  </conditionalFormatting>
  <conditionalFormatting sqref="I717">
    <cfRule type="expression" dxfId="1801" priority="2600">
      <formula>ISNUMBER($J717)</formula>
    </cfRule>
  </conditionalFormatting>
  <conditionalFormatting sqref="I718:I721">
    <cfRule type="expression" dxfId="1800" priority="2599">
      <formula>ISNUMBER($J718)</formula>
    </cfRule>
  </conditionalFormatting>
  <conditionalFormatting sqref="I724">
    <cfRule type="expression" dxfId="1799" priority="2596">
      <formula>ISNUMBER($J724)</formula>
    </cfRule>
  </conditionalFormatting>
  <conditionalFormatting sqref="I726">
    <cfRule type="expression" dxfId="1798" priority="2595">
      <formula>ISNUMBER($J726)</formula>
    </cfRule>
  </conditionalFormatting>
  <conditionalFormatting sqref="I727:I735">
    <cfRule type="expression" dxfId="1797" priority="2594">
      <formula>ISNUMBER($J727)</formula>
    </cfRule>
  </conditionalFormatting>
  <conditionalFormatting sqref="I737">
    <cfRule type="expression" dxfId="1794" priority="2580">
      <formula>ISNUMBER($J737)</formula>
    </cfRule>
  </conditionalFormatting>
  <conditionalFormatting sqref="I738">
    <cfRule type="expression" dxfId="1793" priority="2579">
      <formula>ISNUMBER($J738)</formula>
    </cfRule>
  </conditionalFormatting>
  <conditionalFormatting sqref="I739">
    <cfRule type="expression" dxfId="1792" priority="2578">
      <formula>ISNUMBER($J739)</formula>
    </cfRule>
  </conditionalFormatting>
  <conditionalFormatting sqref="I740:I741">
    <cfRule type="expression" dxfId="1791" priority="2577">
      <formula>ISNUMBER($J740)</formula>
    </cfRule>
  </conditionalFormatting>
  <conditionalFormatting sqref="E742">
    <cfRule type="expression" dxfId="1790" priority="2574">
      <formula>ISNUMBER($J742)</formula>
    </cfRule>
  </conditionalFormatting>
  <conditionalFormatting sqref="E743">
    <cfRule type="expression" dxfId="1789" priority="2573">
      <formula>ISNUMBER($J743)</formula>
    </cfRule>
  </conditionalFormatting>
  <conditionalFormatting sqref="E744">
    <cfRule type="expression" dxfId="1788" priority="2572">
      <formula>ISNUMBER($J744)</formula>
    </cfRule>
  </conditionalFormatting>
  <conditionalFormatting sqref="E745">
    <cfRule type="expression" dxfId="1787" priority="2571">
      <formula>ISNUMBER($J745)</formula>
    </cfRule>
  </conditionalFormatting>
  <conditionalFormatting sqref="E746">
    <cfRule type="expression" dxfId="1786" priority="2570">
      <formula>ISNUMBER($J746)</formula>
    </cfRule>
  </conditionalFormatting>
  <conditionalFormatting sqref="E747">
    <cfRule type="expression" dxfId="1785" priority="2569">
      <formula>ISNUMBER($J747)</formula>
    </cfRule>
  </conditionalFormatting>
  <conditionalFormatting sqref="E748">
    <cfRule type="expression" dxfId="1784" priority="2568">
      <formula>ISNUMBER($J748)</formula>
    </cfRule>
  </conditionalFormatting>
  <conditionalFormatting sqref="E749">
    <cfRule type="expression" dxfId="1783" priority="2567">
      <formula>ISNUMBER($J749)</formula>
    </cfRule>
  </conditionalFormatting>
  <conditionalFormatting sqref="E750">
    <cfRule type="expression" dxfId="1782" priority="2566">
      <formula>ISNUMBER($J750)</formula>
    </cfRule>
  </conditionalFormatting>
  <conditionalFormatting sqref="E751">
    <cfRule type="expression" dxfId="1781" priority="2565">
      <formula>ISNUMBER($J751)</formula>
    </cfRule>
  </conditionalFormatting>
  <conditionalFormatting sqref="C742">
    <cfRule type="expression" dxfId="1780" priority="2564">
      <formula>ISNUMBER($J742)</formula>
    </cfRule>
  </conditionalFormatting>
  <conditionalFormatting sqref="C743">
    <cfRule type="expression" dxfId="1779" priority="2563">
      <formula>ISNUMBER($J743)</formula>
    </cfRule>
  </conditionalFormatting>
  <conditionalFormatting sqref="C744">
    <cfRule type="expression" dxfId="1778" priority="2562">
      <formula>ISNUMBER($J744)</formula>
    </cfRule>
  </conditionalFormatting>
  <conditionalFormatting sqref="C745:C746">
    <cfRule type="expression" dxfId="1777" priority="2561">
      <formula>ISNUMBER($J745)</formula>
    </cfRule>
  </conditionalFormatting>
  <conditionalFormatting sqref="C747">
    <cfRule type="expression" dxfId="1776" priority="2560">
      <formula>ISNUMBER($J747)</formula>
    </cfRule>
  </conditionalFormatting>
  <conditionalFormatting sqref="C748">
    <cfRule type="expression" dxfId="1775" priority="2559">
      <formula>ISNUMBER($J748)</formula>
    </cfRule>
  </conditionalFormatting>
  <conditionalFormatting sqref="C749">
    <cfRule type="expression" dxfId="1774" priority="2558">
      <formula>ISNUMBER($J749)</formula>
    </cfRule>
  </conditionalFormatting>
  <conditionalFormatting sqref="C750">
    <cfRule type="expression" dxfId="1773" priority="2557">
      <formula>ISNUMBER($J750)</formula>
    </cfRule>
  </conditionalFormatting>
  <conditionalFormatting sqref="C751">
    <cfRule type="expression" dxfId="1772" priority="2556">
      <formula>ISNUMBER($J751)</formula>
    </cfRule>
  </conditionalFormatting>
  <conditionalFormatting sqref="F742">
    <cfRule type="expression" dxfId="1771" priority="2555">
      <formula>ISNUMBER($J742)</formula>
    </cfRule>
  </conditionalFormatting>
  <conditionalFormatting sqref="F743">
    <cfRule type="expression" dxfId="1770" priority="2554">
      <formula>ISNUMBER($J743)</formula>
    </cfRule>
  </conditionalFormatting>
  <conditionalFormatting sqref="F744">
    <cfRule type="expression" dxfId="1769" priority="2553">
      <formula>ISNUMBER($J744)</formula>
    </cfRule>
  </conditionalFormatting>
  <conditionalFormatting sqref="F745">
    <cfRule type="expression" dxfId="1768" priority="2552">
      <formula>ISNUMBER($J745)</formula>
    </cfRule>
  </conditionalFormatting>
  <conditionalFormatting sqref="F746">
    <cfRule type="expression" dxfId="1767" priority="2551">
      <formula>ISNUMBER($J746)</formula>
    </cfRule>
  </conditionalFormatting>
  <conditionalFormatting sqref="F747">
    <cfRule type="expression" dxfId="1766" priority="2550">
      <formula>ISNUMBER($J747)</formula>
    </cfRule>
  </conditionalFormatting>
  <conditionalFormatting sqref="F748">
    <cfRule type="expression" dxfId="1765" priority="2549">
      <formula>ISNUMBER($J748)</formula>
    </cfRule>
  </conditionalFormatting>
  <conditionalFormatting sqref="F749">
    <cfRule type="expression" dxfId="1764" priority="2548">
      <formula>ISNUMBER($J749)</formula>
    </cfRule>
  </conditionalFormatting>
  <conditionalFormatting sqref="F750">
    <cfRule type="expression" dxfId="1763" priority="2547">
      <formula>ISNUMBER($J750)</formula>
    </cfRule>
  </conditionalFormatting>
  <conditionalFormatting sqref="F751">
    <cfRule type="expression" dxfId="1762" priority="2546">
      <formula>ISNUMBER($J751)</formula>
    </cfRule>
  </conditionalFormatting>
  <conditionalFormatting sqref="I743">
    <cfRule type="expression" dxfId="1761" priority="2543">
      <formula>ISNUMBER($J743)</formula>
    </cfRule>
  </conditionalFormatting>
  <conditionalFormatting sqref="I745:I751">
    <cfRule type="expression" dxfId="1760" priority="2542">
      <formula>ISNUMBER($J745)</formula>
    </cfRule>
  </conditionalFormatting>
  <conditionalFormatting sqref="L742">
    <cfRule type="expression" dxfId="1759" priority="2541">
      <formula>ISNUMBER($J742)</formula>
    </cfRule>
  </conditionalFormatting>
  <conditionalFormatting sqref="L743">
    <cfRule type="expression" dxfId="1758" priority="2540">
      <formula>ISNUMBER($J743)</formula>
    </cfRule>
  </conditionalFormatting>
  <conditionalFormatting sqref="L744">
    <cfRule type="expression" dxfId="1757" priority="2539">
      <formula>ISNUMBER($J744)</formula>
    </cfRule>
  </conditionalFormatting>
  <conditionalFormatting sqref="L745">
    <cfRule type="expression" dxfId="1756" priority="2538">
      <formula>ISNUMBER($J745)</formula>
    </cfRule>
  </conditionalFormatting>
  <conditionalFormatting sqref="L746">
    <cfRule type="expression" dxfId="1755" priority="2537">
      <formula>ISNUMBER($J746)</formula>
    </cfRule>
  </conditionalFormatting>
  <conditionalFormatting sqref="L747">
    <cfRule type="expression" dxfId="1754" priority="2536">
      <formula>ISNUMBER($J747)</formula>
    </cfRule>
  </conditionalFormatting>
  <conditionalFormatting sqref="L748">
    <cfRule type="expression" dxfId="1753" priority="2535">
      <formula>ISNUMBER($J748)</formula>
    </cfRule>
  </conditionalFormatting>
  <conditionalFormatting sqref="L749">
    <cfRule type="expression" dxfId="1752" priority="2534">
      <formula>ISNUMBER($J749)</formula>
    </cfRule>
  </conditionalFormatting>
  <conditionalFormatting sqref="L750">
    <cfRule type="expression" dxfId="1751" priority="2533">
      <formula>ISNUMBER($J750)</formula>
    </cfRule>
  </conditionalFormatting>
  <conditionalFormatting sqref="L751">
    <cfRule type="expression" dxfId="1750" priority="2532">
      <formula>ISNUMBER($J751)</formula>
    </cfRule>
  </conditionalFormatting>
  <conditionalFormatting sqref="AF624">
    <cfRule type="expression" dxfId="1749" priority="2525">
      <formula>ISNUMBER($J624)</formula>
    </cfRule>
  </conditionalFormatting>
  <conditionalFormatting sqref="AF656">
    <cfRule type="expression" dxfId="1748" priority="2524">
      <formula>ISNUMBER($J656)</formula>
    </cfRule>
  </conditionalFormatting>
  <conditionalFormatting sqref="I656">
    <cfRule type="expression" dxfId="1747" priority="2521">
      <formula>ISNUMBER($J656)</formula>
    </cfRule>
  </conditionalFormatting>
  <conditionalFormatting sqref="I654:I655">
    <cfRule type="expression" dxfId="1746" priority="2520">
      <formula>ISNUMBER($J654)</formula>
    </cfRule>
  </conditionalFormatting>
  <conditionalFormatting sqref="AF666">
    <cfRule type="expression" dxfId="1745" priority="2519">
      <formula>ISNUMBER($J666)</formula>
    </cfRule>
  </conditionalFormatting>
  <conditionalFormatting sqref="I671">
    <cfRule type="expression" dxfId="1743" priority="2517">
      <formula>ISNUMBER($J671)</formula>
    </cfRule>
  </conditionalFormatting>
  <conditionalFormatting sqref="L614">
    <cfRule type="expression" dxfId="1740" priority="2513">
      <formula>ISNUMBER(#REF!)</formula>
    </cfRule>
  </conditionalFormatting>
  <conditionalFormatting sqref="AA721">
    <cfRule type="expression" dxfId="1714" priority="2479">
      <formula>ISNUMBER($J721)</formula>
    </cfRule>
  </conditionalFormatting>
  <conditionalFormatting sqref="E752">
    <cfRule type="expression" dxfId="1709" priority="2474">
      <formula>ISNUMBER($J752)</formula>
    </cfRule>
  </conditionalFormatting>
  <conditionalFormatting sqref="E753">
    <cfRule type="expression" dxfId="1708" priority="2473">
      <formula>ISNUMBER($J753)</formula>
    </cfRule>
  </conditionalFormatting>
  <conditionalFormatting sqref="E754">
    <cfRule type="expression" dxfId="1707" priority="2472">
      <formula>ISNUMBER($J754)</formula>
    </cfRule>
  </conditionalFormatting>
  <conditionalFormatting sqref="E755">
    <cfRule type="expression" dxfId="1706" priority="2471">
      <formula>ISNUMBER($J755)</formula>
    </cfRule>
  </conditionalFormatting>
  <conditionalFormatting sqref="E756">
    <cfRule type="expression" dxfId="1705" priority="2470">
      <formula>ISNUMBER($J756)</formula>
    </cfRule>
  </conditionalFormatting>
  <conditionalFormatting sqref="E757">
    <cfRule type="expression" dxfId="1704" priority="2468">
      <formula>ISNUMBER($J757)</formula>
    </cfRule>
  </conditionalFormatting>
  <conditionalFormatting sqref="E758">
    <cfRule type="expression" dxfId="1703" priority="2467">
      <formula>ISNUMBER($J758)</formula>
    </cfRule>
  </conditionalFormatting>
  <conditionalFormatting sqref="E759">
    <cfRule type="expression" dxfId="1702" priority="2466">
      <formula>ISNUMBER($J759)</formula>
    </cfRule>
  </conditionalFormatting>
  <conditionalFormatting sqref="E761">
    <cfRule type="expression" dxfId="1701" priority="2465">
      <formula>ISNUMBER($J761)</formula>
    </cfRule>
  </conditionalFormatting>
  <conditionalFormatting sqref="F752">
    <cfRule type="expression" dxfId="1700" priority="2464">
      <formula>ISNUMBER($J752)</formula>
    </cfRule>
  </conditionalFormatting>
  <conditionalFormatting sqref="F753">
    <cfRule type="expression" dxfId="1699" priority="2463">
      <formula>ISNUMBER($J753)</formula>
    </cfRule>
  </conditionalFormatting>
  <conditionalFormatting sqref="F754">
    <cfRule type="expression" dxfId="1698" priority="2462">
      <formula>ISNUMBER($J754)</formula>
    </cfRule>
  </conditionalFormatting>
  <conditionalFormatting sqref="F755">
    <cfRule type="expression" dxfId="1697" priority="2461">
      <formula>ISNUMBER($J755)</formula>
    </cfRule>
  </conditionalFormatting>
  <conditionalFormatting sqref="F756">
    <cfRule type="expression" dxfId="1696" priority="2460">
      <formula>ISNUMBER($J756)</formula>
    </cfRule>
  </conditionalFormatting>
  <conditionalFormatting sqref="F757">
    <cfRule type="expression" dxfId="1695" priority="2458">
      <formula>ISNUMBER($J757)</formula>
    </cfRule>
  </conditionalFormatting>
  <conditionalFormatting sqref="F758">
    <cfRule type="expression" dxfId="1694" priority="2457">
      <formula>ISNUMBER($J758)</formula>
    </cfRule>
  </conditionalFormatting>
  <conditionalFormatting sqref="F759">
    <cfRule type="expression" dxfId="1693" priority="2456">
      <formula>ISNUMBER($J759)</formula>
    </cfRule>
  </conditionalFormatting>
  <conditionalFormatting sqref="F761">
    <cfRule type="expression" dxfId="1692" priority="2455">
      <formula>ISNUMBER($J761)</formula>
    </cfRule>
  </conditionalFormatting>
  <conditionalFormatting sqref="C752">
    <cfRule type="expression" dxfId="1691" priority="2454">
      <formula>ISNUMBER($J752)</formula>
    </cfRule>
  </conditionalFormatting>
  <conditionalFormatting sqref="C753">
    <cfRule type="expression" dxfId="1690" priority="2453">
      <formula>ISNUMBER($J753)</formula>
    </cfRule>
  </conditionalFormatting>
  <conditionalFormatting sqref="C754">
    <cfRule type="expression" dxfId="1689" priority="2452">
      <formula>ISNUMBER($J754)</formula>
    </cfRule>
  </conditionalFormatting>
  <conditionalFormatting sqref="C755">
    <cfRule type="expression" dxfId="1688" priority="2451">
      <formula>ISNUMBER($J755)</formula>
    </cfRule>
  </conditionalFormatting>
  <conditionalFormatting sqref="C756">
    <cfRule type="expression" dxfId="1687" priority="2450">
      <formula>ISNUMBER($J756)</formula>
    </cfRule>
  </conditionalFormatting>
  <conditionalFormatting sqref="C757">
    <cfRule type="expression" dxfId="1686" priority="2448">
      <formula>ISNUMBER($J757)</formula>
    </cfRule>
  </conditionalFormatting>
  <conditionalFormatting sqref="C758">
    <cfRule type="expression" dxfId="1685" priority="2447">
      <formula>ISNUMBER($J758)</formula>
    </cfRule>
  </conditionalFormatting>
  <conditionalFormatting sqref="C759">
    <cfRule type="expression" dxfId="1684" priority="2446">
      <formula>ISNUMBER($J759)</formula>
    </cfRule>
  </conditionalFormatting>
  <conditionalFormatting sqref="C761">
    <cfRule type="expression" dxfId="1683" priority="2445">
      <formula>ISNUMBER($J761)</formula>
    </cfRule>
  </conditionalFormatting>
  <conditionalFormatting sqref="L752">
    <cfRule type="expression" dxfId="1682" priority="2444">
      <formula>ISNUMBER($J752)</formula>
    </cfRule>
  </conditionalFormatting>
  <conditionalFormatting sqref="L753">
    <cfRule type="expression" dxfId="1681" priority="2443">
      <formula>ISNUMBER($J753)</formula>
    </cfRule>
  </conditionalFormatting>
  <conditionalFormatting sqref="L754">
    <cfRule type="expression" dxfId="1680" priority="2442">
      <formula>ISNUMBER($J754)</formula>
    </cfRule>
  </conditionalFormatting>
  <conditionalFormatting sqref="L755">
    <cfRule type="expression" dxfId="1679" priority="2441">
      <formula>ISNUMBER($J755)</formula>
    </cfRule>
  </conditionalFormatting>
  <conditionalFormatting sqref="L756">
    <cfRule type="expression" dxfId="1678" priority="2440">
      <formula>ISNUMBER($J756)</formula>
    </cfRule>
  </conditionalFormatting>
  <conditionalFormatting sqref="L757">
    <cfRule type="expression" dxfId="1677" priority="2438">
      <formula>ISNUMBER($J757)</formula>
    </cfRule>
  </conditionalFormatting>
  <conditionalFormatting sqref="L758">
    <cfRule type="expression" dxfId="1676" priority="2437">
      <formula>ISNUMBER($J758)</formula>
    </cfRule>
  </conditionalFormatting>
  <conditionalFormatting sqref="L759">
    <cfRule type="expression" dxfId="1675" priority="2436">
      <formula>ISNUMBER($J759)</formula>
    </cfRule>
  </conditionalFormatting>
  <conditionalFormatting sqref="L761">
    <cfRule type="expression" dxfId="1674" priority="2435">
      <formula>ISNUMBER($J761)</formula>
    </cfRule>
  </conditionalFormatting>
  <conditionalFormatting sqref="I753:I756">
    <cfRule type="expression" dxfId="1673" priority="2423">
      <formula>ISNUMBER($J753)</formula>
    </cfRule>
  </conditionalFormatting>
  <conditionalFormatting sqref="I757:I758">
    <cfRule type="expression" dxfId="1672" priority="2422">
      <formula>ISNUMBER($J757)</formula>
    </cfRule>
  </conditionalFormatting>
  <conditionalFormatting sqref="M752">
    <cfRule type="expression" dxfId="1670" priority="2418">
      <formula>ISNUMBER($J752)</formula>
    </cfRule>
  </conditionalFormatting>
  <conditionalFormatting sqref="M753">
    <cfRule type="expression" dxfId="1669" priority="2417">
      <formula>ISNUMBER($J753)</formula>
    </cfRule>
  </conditionalFormatting>
  <conditionalFormatting sqref="M754">
    <cfRule type="expression" dxfId="1668" priority="2416">
      <formula>ISNUMBER($J754)</formula>
    </cfRule>
  </conditionalFormatting>
  <conditionalFormatting sqref="M755">
    <cfRule type="expression" dxfId="1667" priority="2415">
      <formula>ISNUMBER($J755)</formula>
    </cfRule>
  </conditionalFormatting>
  <conditionalFormatting sqref="M756">
    <cfRule type="expression" dxfId="1666" priority="2414">
      <formula>ISNUMBER($J756)</formula>
    </cfRule>
  </conditionalFormatting>
  <conditionalFormatting sqref="M757">
    <cfRule type="expression" dxfId="1665" priority="2412">
      <formula>ISNUMBER($J757)</formula>
    </cfRule>
  </conditionalFormatting>
  <conditionalFormatting sqref="M759">
    <cfRule type="expression" dxfId="1664" priority="2410">
      <formula>ISNUMBER($J759)</formula>
    </cfRule>
  </conditionalFormatting>
  <conditionalFormatting sqref="M761">
    <cfRule type="expression" dxfId="1663" priority="2409">
      <formula>ISNUMBER($J761)</formula>
    </cfRule>
  </conditionalFormatting>
  <conditionalFormatting sqref="M762">
    <cfRule type="expression" dxfId="1662" priority="2407">
      <formula>ISNUMBER($J762)</formula>
    </cfRule>
  </conditionalFormatting>
  <conditionalFormatting sqref="S752:U752">
    <cfRule type="expression" dxfId="1661" priority="2406">
      <formula>ISNUMBER($J752)</formula>
    </cfRule>
  </conditionalFormatting>
  <conditionalFormatting sqref="S753:U753">
    <cfRule type="expression" dxfId="1660" priority="2405">
      <formula>ISNUMBER($J753)</formula>
    </cfRule>
  </conditionalFormatting>
  <conditionalFormatting sqref="S754:U754">
    <cfRule type="expression" dxfId="1659" priority="2404">
      <formula>ISNUMBER($J754)</formula>
    </cfRule>
  </conditionalFormatting>
  <conditionalFormatting sqref="S755:U755">
    <cfRule type="expression" dxfId="1658" priority="2403">
      <formula>ISNUMBER($J755)</formula>
    </cfRule>
  </conditionalFormatting>
  <conditionalFormatting sqref="S756:U756">
    <cfRule type="expression" dxfId="1657" priority="2402">
      <formula>ISNUMBER($J756)</formula>
    </cfRule>
  </conditionalFormatting>
  <conditionalFormatting sqref="S757:U757">
    <cfRule type="expression" dxfId="1656" priority="2400">
      <formula>ISNUMBER($J757)</formula>
    </cfRule>
  </conditionalFormatting>
  <conditionalFormatting sqref="S758:U758">
    <cfRule type="expression" dxfId="1655" priority="2399">
      <formula>ISNUMBER($J758)</formula>
    </cfRule>
  </conditionalFormatting>
  <conditionalFormatting sqref="S759:U759">
    <cfRule type="expression" dxfId="1654" priority="2398">
      <formula>ISNUMBER($J759)</formula>
    </cfRule>
  </conditionalFormatting>
  <conditionalFormatting sqref="S761:U761">
    <cfRule type="expression" dxfId="1653" priority="2397">
      <formula>ISNUMBER($J761)</formula>
    </cfRule>
  </conditionalFormatting>
  <conditionalFormatting sqref="S762:U762">
    <cfRule type="expression" dxfId="1652" priority="2395">
      <formula>ISNUMBER($J762)</formula>
    </cfRule>
  </conditionalFormatting>
  <conditionalFormatting sqref="S763:U763">
    <cfRule type="expression" dxfId="1651" priority="2394">
      <formula>ISNUMBER($J763)</formula>
    </cfRule>
  </conditionalFormatting>
  <conditionalFormatting sqref="S764:U764">
    <cfRule type="expression" dxfId="1650" priority="2393">
      <formula>ISNUMBER($J764)</formula>
    </cfRule>
  </conditionalFormatting>
  <conditionalFormatting sqref="S765:U765">
    <cfRule type="expression" dxfId="1649" priority="2392">
      <formula>ISNUMBER($J765)</formula>
    </cfRule>
  </conditionalFormatting>
  <conditionalFormatting sqref="S766:U766">
    <cfRule type="expression" dxfId="1648" priority="2391">
      <formula>ISNUMBER($J766)</formula>
    </cfRule>
  </conditionalFormatting>
  <conditionalFormatting sqref="S767:U767">
    <cfRule type="expression" dxfId="1647" priority="2390">
      <formula>ISNUMBER($J767)</formula>
    </cfRule>
  </conditionalFormatting>
  <conditionalFormatting sqref="S768:U768">
    <cfRule type="expression" dxfId="1646" priority="2389">
      <formula>ISNUMBER($J768)</formula>
    </cfRule>
  </conditionalFormatting>
  <conditionalFormatting sqref="S770:U770">
    <cfRule type="expression" dxfId="1645" priority="2387">
      <formula>ISNUMBER($J770)</formula>
    </cfRule>
  </conditionalFormatting>
  <conditionalFormatting sqref="S771:U771">
    <cfRule type="expression" dxfId="1644" priority="2386">
      <formula>ISNUMBER($J771)</formula>
    </cfRule>
  </conditionalFormatting>
  <conditionalFormatting sqref="S807:U808 S772:U787">
    <cfRule type="expression" dxfId="1643" priority="2385">
      <formula>ISNUMBER($J772)</formula>
    </cfRule>
  </conditionalFormatting>
  <conditionalFormatting sqref="Y752:AA752 AA768:AA769">
    <cfRule type="expression" dxfId="1642" priority="2380">
      <formula>ISNUMBER($J752)</formula>
    </cfRule>
  </conditionalFormatting>
  <conditionalFormatting sqref="Y753:AA753">
    <cfRule type="expression" dxfId="1641" priority="2379">
      <formula>ISNUMBER($J753)</formula>
    </cfRule>
  </conditionalFormatting>
  <conditionalFormatting sqref="Y754:AA754">
    <cfRule type="expression" dxfId="1640" priority="2378">
      <formula>ISNUMBER($J754)</formula>
    </cfRule>
  </conditionalFormatting>
  <conditionalFormatting sqref="Y755:AA755">
    <cfRule type="expression" dxfId="1639" priority="2377">
      <formula>ISNUMBER($J755)</formula>
    </cfRule>
  </conditionalFormatting>
  <conditionalFormatting sqref="Y756:AA756">
    <cfRule type="expression" dxfId="1638" priority="2376">
      <formula>ISNUMBER($J756)</formula>
    </cfRule>
  </conditionalFormatting>
  <conditionalFormatting sqref="Y757:AA757">
    <cfRule type="expression" dxfId="1637" priority="2374">
      <formula>ISNUMBER($J757)</formula>
    </cfRule>
  </conditionalFormatting>
  <conditionalFormatting sqref="Y758:AA758">
    <cfRule type="expression" dxfId="1636" priority="2373">
      <formula>ISNUMBER($J758)</formula>
    </cfRule>
  </conditionalFormatting>
  <conditionalFormatting sqref="Y759:AA759">
    <cfRule type="expression" dxfId="1635" priority="2372">
      <formula>ISNUMBER($J759)</formula>
    </cfRule>
  </conditionalFormatting>
  <conditionalFormatting sqref="Y761:AA761">
    <cfRule type="expression" dxfId="1634" priority="2371">
      <formula>ISNUMBER($J761)</formula>
    </cfRule>
  </conditionalFormatting>
  <conditionalFormatting sqref="Y762:AA762">
    <cfRule type="expression" dxfId="1633" priority="2369">
      <formula>ISNUMBER($J762)</formula>
    </cfRule>
  </conditionalFormatting>
  <conditionalFormatting sqref="Y763:AA763">
    <cfRule type="expression" dxfId="1632" priority="2368">
      <formula>ISNUMBER($J763)</formula>
    </cfRule>
  </conditionalFormatting>
  <conditionalFormatting sqref="Y764:AA764">
    <cfRule type="expression" dxfId="1631" priority="2367">
      <formula>ISNUMBER($J764)</formula>
    </cfRule>
  </conditionalFormatting>
  <conditionalFormatting sqref="Y765:Z765">
    <cfRule type="expression" dxfId="1630" priority="2366">
      <formula>ISNUMBER($J765)</formula>
    </cfRule>
  </conditionalFormatting>
  <conditionalFormatting sqref="Y766:Z766">
    <cfRule type="expression" dxfId="1629" priority="2365">
      <formula>ISNUMBER($J766)</formula>
    </cfRule>
  </conditionalFormatting>
  <conditionalFormatting sqref="Y767:Z767">
    <cfRule type="expression" dxfId="1628" priority="2364">
      <formula>ISNUMBER($J767)</formula>
    </cfRule>
  </conditionalFormatting>
  <conditionalFormatting sqref="Y768:Z768">
    <cfRule type="expression" dxfId="1627" priority="2363">
      <formula>ISNUMBER($J768)</formula>
    </cfRule>
  </conditionalFormatting>
  <conditionalFormatting sqref="Y769:Z769">
    <cfRule type="expression" dxfId="1626" priority="2362">
      <formula>ISNUMBER($J769)</formula>
    </cfRule>
  </conditionalFormatting>
  <conditionalFormatting sqref="Y770:AA770">
    <cfRule type="expression" dxfId="1625" priority="2361">
      <formula>ISNUMBER($J770)</formula>
    </cfRule>
  </conditionalFormatting>
  <conditionalFormatting sqref="AB752:AC752">
    <cfRule type="expression" dxfId="1624" priority="2359">
      <formula>ISNUMBER($J752)</formula>
    </cfRule>
  </conditionalFormatting>
  <conditionalFormatting sqref="AB753:AD753">
    <cfRule type="expression" dxfId="1623" priority="2358">
      <formula>ISNUMBER($J753)</formula>
    </cfRule>
  </conditionalFormatting>
  <conditionalFormatting sqref="AD752">
    <cfRule type="expression" dxfId="1622" priority="2357">
      <formula>ISNUMBER($J752)</formula>
    </cfRule>
  </conditionalFormatting>
  <conditionalFormatting sqref="AF752">
    <cfRule type="expression" dxfId="1621" priority="2356">
      <formula>ISNUMBER($J752)</formula>
    </cfRule>
  </conditionalFormatting>
  <conditionalFormatting sqref="AB754:AC754">
    <cfRule type="expression" dxfId="1620" priority="2351">
      <formula>ISNUMBER($J754)</formula>
    </cfRule>
  </conditionalFormatting>
  <conditionalFormatting sqref="AB755:AD755">
    <cfRule type="expression" dxfId="1619" priority="2350">
      <formula>ISNUMBER($J755)</formula>
    </cfRule>
  </conditionalFormatting>
  <conditionalFormatting sqref="AB756:AC756">
    <cfRule type="expression" dxfId="1618" priority="2349">
      <formula>ISNUMBER($J756)</formula>
    </cfRule>
  </conditionalFormatting>
  <conditionalFormatting sqref="AB757:AC757">
    <cfRule type="expression" dxfId="1617" priority="2347">
      <formula>ISNUMBER($J757)</formula>
    </cfRule>
  </conditionalFormatting>
  <conditionalFormatting sqref="AB758:AC758">
    <cfRule type="expression" dxfId="1616" priority="2346">
      <formula>ISNUMBER($J758)</formula>
    </cfRule>
  </conditionalFormatting>
  <conditionalFormatting sqref="AB759:AC759">
    <cfRule type="expression" dxfId="1615" priority="2345">
      <formula>ISNUMBER($J759)</formula>
    </cfRule>
  </conditionalFormatting>
  <conditionalFormatting sqref="AB761:AC761">
    <cfRule type="expression" dxfId="1614" priority="2344">
      <formula>ISNUMBER($J761)</formula>
    </cfRule>
  </conditionalFormatting>
  <conditionalFormatting sqref="AB762:AC762">
    <cfRule type="expression" dxfId="1613" priority="2342">
      <formula>ISNUMBER($J762)</formula>
    </cfRule>
  </conditionalFormatting>
  <conditionalFormatting sqref="AB763:AD763">
    <cfRule type="expression" dxfId="1612" priority="2341">
      <formula>ISNUMBER($J763)</formula>
    </cfRule>
  </conditionalFormatting>
  <conditionalFormatting sqref="AB764:AD764">
    <cfRule type="expression" dxfId="1611" priority="2340">
      <formula>ISNUMBER($J764)</formula>
    </cfRule>
  </conditionalFormatting>
  <conditionalFormatting sqref="AB765:AC765">
    <cfRule type="expression" dxfId="1610" priority="2339">
      <formula>ISNUMBER($J765)</formula>
    </cfRule>
  </conditionalFormatting>
  <conditionalFormatting sqref="AB766:AC766">
    <cfRule type="expression" dxfId="1609" priority="2338">
      <formula>ISNUMBER($J766)</formula>
    </cfRule>
  </conditionalFormatting>
  <conditionalFormatting sqref="AB767:AD767">
    <cfRule type="expression" dxfId="1608" priority="2337">
      <formula>ISNUMBER($J767)</formula>
    </cfRule>
  </conditionalFormatting>
  <conditionalFormatting sqref="AB768:AC768">
    <cfRule type="expression" dxfId="1607" priority="2336">
      <formula>ISNUMBER($J768)</formula>
    </cfRule>
  </conditionalFormatting>
  <conditionalFormatting sqref="AB770:AD770">
    <cfRule type="expression" dxfId="1606" priority="2334">
      <formula>ISNUMBER($J770)</formula>
    </cfRule>
  </conditionalFormatting>
  <conditionalFormatting sqref="AF753">
    <cfRule type="expression" dxfId="1581" priority="2303">
      <formula>ISNUMBER($J753)</formula>
    </cfRule>
  </conditionalFormatting>
  <conditionalFormatting sqref="AD754">
    <cfRule type="expression" dxfId="1578" priority="2298">
      <formula>ISNUMBER($J754)</formula>
    </cfRule>
  </conditionalFormatting>
  <conditionalFormatting sqref="AF754">
    <cfRule type="expression" dxfId="1577" priority="2297">
      <formula>ISNUMBER($J754)</formula>
    </cfRule>
  </conditionalFormatting>
  <conditionalFormatting sqref="AF755">
    <cfRule type="expression" dxfId="1574" priority="2293">
      <formula>ISNUMBER($J755)</formula>
    </cfRule>
  </conditionalFormatting>
  <conditionalFormatting sqref="AD756">
    <cfRule type="expression" dxfId="1572" priority="2289">
      <formula>ISNUMBER($J756)</formula>
    </cfRule>
  </conditionalFormatting>
  <conditionalFormatting sqref="AF756">
    <cfRule type="expression" dxfId="1571" priority="2288">
      <formula>ISNUMBER($J756)</formula>
    </cfRule>
  </conditionalFormatting>
  <conditionalFormatting sqref="AD757:AD759 AD761">
    <cfRule type="expression" dxfId="1568" priority="2283">
      <formula>ISNUMBER($J757)</formula>
    </cfRule>
  </conditionalFormatting>
  <conditionalFormatting sqref="AF757">
    <cfRule type="expression" dxfId="1567" priority="2282">
      <formula>ISNUMBER($J757)</formula>
    </cfRule>
  </conditionalFormatting>
  <conditionalFormatting sqref="AF758">
    <cfRule type="expression" dxfId="1564" priority="2278">
      <formula>ISNUMBER($J758)</formula>
    </cfRule>
  </conditionalFormatting>
  <conditionalFormatting sqref="AF759">
    <cfRule type="expression" dxfId="1563" priority="2276">
      <formula>ISNUMBER($J759)</formula>
    </cfRule>
  </conditionalFormatting>
  <conditionalFormatting sqref="AH759">
    <cfRule type="expression" dxfId="1562" priority="2275">
      <formula>ISNUMBER($J759)</formula>
    </cfRule>
  </conditionalFormatting>
  <conditionalFormatting sqref="AF761">
    <cfRule type="expression" dxfId="1560" priority="2272">
      <formula>ISNUMBER($J761)</formula>
    </cfRule>
  </conditionalFormatting>
  <conditionalFormatting sqref="E762">
    <cfRule type="expression" dxfId="1557" priority="2266">
      <formula>ISNUMBER($J762)</formula>
    </cfRule>
  </conditionalFormatting>
  <conditionalFormatting sqref="E763">
    <cfRule type="expression" dxfId="1556" priority="2265">
      <formula>ISNUMBER($J763)</formula>
    </cfRule>
  </conditionalFormatting>
  <conditionalFormatting sqref="E764">
    <cfRule type="expression" dxfId="1555" priority="2264">
      <formula>ISNUMBER($J764)</formula>
    </cfRule>
  </conditionalFormatting>
  <conditionalFormatting sqref="E765">
    <cfRule type="expression" dxfId="1554" priority="2263">
      <formula>ISNUMBER($J765)</formula>
    </cfRule>
  </conditionalFormatting>
  <conditionalFormatting sqref="E766">
    <cfRule type="expression" dxfId="1553" priority="2262">
      <formula>ISNUMBER($J766)</formula>
    </cfRule>
  </conditionalFormatting>
  <conditionalFormatting sqref="E767">
    <cfRule type="expression" dxfId="1552" priority="2261">
      <formula>ISNUMBER($J767)</formula>
    </cfRule>
  </conditionalFormatting>
  <conditionalFormatting sqref="E768">
    <cfRule type="expression" dxfId="1551" priority="2260">
      <formula>ISNUMBER($J768)</formula>
    </cfRule>
  </conditionalFormatting>
  <conditionalFormatting sqref="E769">
    <cfRule type="expression" dxfId="1550" priority="2259">
      <formula>ISNUMBER($J769)</formula>
    </cfRule>
  </conditionalFormatting>
  <conditionalFormatting sqref="E770">
    <cfRule type="expression" dxfId="1549" priority="2258">
      <formula>ISNUMBER($J770)</formula>
    </cfRule>
  </conditionalFormatting>
  <conditionalFormatting sqref="F762">
    <cfRule type="expression" dxfId="1548" priority="2256">
      <formula>ISNUMBER($J762)</formula>
    </cfRule>
  </conditionalFormatting>
  <conditionalFormatting sqref="F763">
    <cfRule type="expression" dxfId="1547" priority="2255">
      <formula>ISNUMBER($J763)</formula>
    </cfRule>
  </conditionalFormatting>
  <conditionalFormatting sqref="F764">
    <cfRule type="expression" dxfId="1546" priority="2254">
      <formula>ISNUMBER($J764)</formula>
    </cfRule>
  </conditionalFormatting>
  <conditionalFormatting sqref="F765">
    <cfRule type="expression" dxfId="1545" priority="2253">
      <formula>ISNUMBER($J765)</formula>
    </cfRule>
  </conditionalFormatting>
  <conditionalFormatting sqref="F766">
    <cfRule type="expression" dxfId="1544" priority="2252">
      <formula>ISNUMBER($J766)</formula>
    </cfRule>
  </conditionalFormatting>
  <conditionalFormatting sqref="F767">
    <cfRule type="expression" dxfId="1543" priority="2251">
      <formula>ISNUMBER($J767)</formula>
    </cfRule>
  </conditionalFormatting>
  <conditionalFormatting sqref="F768">
    <cfRule type="expression" dxfId="1542" priority="2250">
      <formula>ISNUMBER($J768)</formula>
    </cfRule>
  </conditionalFormatting>
  <conditionalFormatting sqref="F769">
    <cfRule type="expression" dxfId="1541" priority="2249">
      <formula>ISNUMBER($J769)</formula>
    </cfRule>
  </conditionalFormatting>
  <conditionalFormatting sqref="F770">
    <cfRule type="expression" dxfId="1540" priority="2248">
      <formula>ISNUMBER($J770)</formula>
    </cfRule>
  </conditionalFormatting>
  <conditionalFormatting sqref="C762">
    <cfRule type="expression" dxfId="1539" priority="2244">
      <formula>ISNUMBER($J762)</formula>
    </cfRule>
  </conditionalFormatting>
  <conditionalFormatting sqref="C763">
    <cfRule type="expression" dxfId="1538" priority="2243">
      <formula>ISNUMBER($J763)</formula>
    </cfRule>
  </conditionalFormatting>
  <conditionalFormatting sqref="C764">
    <cfRule type="expression" dxfId="1537" priority="2242">
      <formula>ISNUMBER($J764)</formula>
    </cfRule>
  </conditionalFormatting>
  <conditionalFormatting sqref="C765">
    <cfRule type="expression" dxfId="1536" priority="2241">
      <formula>ISNUMBER($J765)</formula>
    </cfRule>
  </conditionalFormatting>
  <conditionalFormatting sqref="C766">
    <cfRule type="expression" dxfId="1535" priority="2240">
      <formula>ISNUMBER($J766)</formula>
    </cfRule>
  </conditionalFormatting>
  <conditionalFormatting sqref="C767">
    <cfRule type="expression" dxfId="1534" priority="2239">
      <formula>ISNUMBER($J767)</formula>
    </cfRule>
  </conditionalFormatting>
  <conditionalFormatting sqref="C768">
    <cfRule type="expression" dxfId="1533" priority="2238">
      <formula>ISNUMBER($J768)</formula>
    </cfRule>
  </conditionalFormatting>
  <conditionalFormatting sqref="C769">
    <cfRule type="expression" dxfId="1532" priority="2237">
      <formula>ISNUMBER($J769)</formula>
    </cfRule>
  </conditionalFormatting>
  <conditionalFormatting sqref="C770">
    <cfRule type="expression" dxfId="1531" priority="2236">
      <formula>ISNUMBER($J770)</formula>
    </cfRule>
  </conditionalFormatting>
  <conditionalFormatting sqref="I762">
    <cfRule type="expression" dxfId="1530" priority="2230">
      <formula>ISNUMBER($J762)</formula>
    </cfRule>
  </conditionalFormatting>
  <conditionalFormatting sqref="I763">
    <cfRule type="expression" dxfId="1529" priority="2229">
      <formula>ISNUMBER($J763)</formula>
    </cfRule>
  </conditionalFormatting>
  <conditionalFormatting sqref="I764">
    <cfRule type="expression" dxfId="1528" priority="2228">
      <formula>ISNUMBER($J764)</formula>
    </cfRule>
  </conditionalFormatting>
  <conditionalFormatting sqref="I768">
    <cfRule type="expression" dxfId="1527" priority="2227">
      <formula>ISNUMBER($J768)</formula>
    </cfRule>
  </conditionalFormatting>
  <conditionalFormatting sqref="I769">
    <cfRule type="expression" dxfId="1526" priority="2226">
      <formula>ISNUMBER($J769)</formula>
    </cfRule>
  </conditionalFormatting>
  <conditionalFormatting sqref="I770:I772">
    <cfRule type="expression" dxfId="1525" priority="2225">
      <formula>ISNUMBER($J770)</formula>
    </cfRule>
  </conditionalFormatting>
  <conditionalFormatting sqref="J765:K771">
    <cfRule type="expression" dxfId="1524" priority="2224">
      <formula>ISNUMBER($J765)</formula>
    </cfRule>
  </conditionalFormatting>
  <conditionalFormatting sqref="L762">
    <cfRule type="expression" dxfId="1523" priority="2222">
      <formula>ISNUMBER($J762)</formula>
    </cfRule>
  </conditionalFormatting>
  <conditionalFormatting sqref="L763">
    <cfRule type="expression" dxfId="1522" priority="2221">
      <formula>ISNUMBER($J763)</formula>
    </cfRule>
  </conditionalFormatting>
  <conditionalFormatting sqref="L764">
    <cfRule type="expression" dxfId="1521" priority="2220">
      <formula>ISNUMBER($J764)</formula>
    </cfRule>
  </conditionalFormatting>
  <conditionalFormatting sqref="L765">
    <cfRule type="expression" dxfId="1520" priority="2219">
      <formula>ISNUMBER($J765)</formula>
    </cfRule>
  </conditionalFormatting>
  <conditionalFormatting sqref="L766">
    <cfRule type="expression" dxfId="1519" priority="2218">
      <formula>ISNUMBER($J766)</formula>
    </cfRule>
  </conditionalFormatting>
  <conditionalFormatting sqref="L767">
    <cfRule type="expression" dxfId="1518" priority="2217">
      <formula>ISNUMBER($J767)</formula>
    </cfRule>
  </conditionalFormatting>
  <conditionalFormatting sqref="L768">
    <cfRule type="expression" dxfId="1517" priority="2216">
      <formula>ISNUMBER($J768)</formula>
    </cfRule>
  </conditionalFormatting>
  <conditionalFormatting sqref="L769">
    <cfRule type="expression" dxfId="1516" priority="2215">
      <formula>ISNUMBER($J769)</formula>
    </cfRule>
  </conditionalFormatting>
  <conditionalFormatting sqref="L770">
    <cfRule type="expression" dxfId="1515" priority="2214">
      <formula>ISNUMBER($J770)</formula>
    </cfRule>
  </conditionalFormatting>
  <conditionalFormatting sqref="M764">
    <cfRule type="expression" dxfId="1514" priority="2212">
      <formula>ISNUMBER($J764)</formula>
    </cfRule>
  </conditionalFormatting>
  <conditionalFormatting sqref="M766">
    <cfRule type="expression" dxfId="1513" priority="2210">
      <formula>ISNUMBER($J766)</formula>
    </cfRule>
  </conditionalFormatting>
  <conditionalFormatting sqref="M768:M769">
    <cfRule type="expression" dxfId="1512" priority="2208">
      <formula>ISNUMBER($J768)</formula>
    </cfRule>
  </conditionalFormatting>
  <conditionalFormatting sqref="M771">
    <cfRule type="expression" dxfId="1511" priority="2205">
      <formula>ISNUMBER($J771)</formula>
    </cfRule>
  </conditionalFormatting>
  <conditionalFormatting sqref="M775:M776">
    <cfRule type="expression" dxfId="1510" priority="2200">
      <formula>ISNUMBER($J775)</formula>
    </cfRule>
  </conditionalFormatting>
  <conditionalFormatting sqref="AD762">
    <cfRule type="expression" dxfId="1509" priority="2195">
      <formula>ISNUMBER($J762)</formula>
    </cfRule>
  </conditionalFormatting>
  <conditionalFormatting sqref="AF762">
    <cfRule type="expression" dxfId="1508" priority="2194">
      <formula>ISNUMBER($J762)</formula>
    </cfRule>
  </conditionalFormatting>
  <conditionalFormatting sqref="AA765">
    <cfRule type="expression" dxfId="1502" priority="2185">
      <formula>ISNUMBER($J765)</formula>
    </cfRule>
  </conditionalFormatting>
  <conditionalFormatting sqref="AA766">
    <cfRule type="expression" dxfId="1501" priority="2184">
      <formula>ISNUMBER($J766)</formula>
    </cfRule>
  </conditionalFormatting>
  <conditionalFormatting sqref="AA767">
    <cfRule type="expression" dxfId="1500" priority="2183">
      <formula>ISNUMBER($J767)</formula>
    </cfRule>
  </conditionalFormatting>
  <conditionalFormatting sqref="AD765:AD766">
    <cfRule type="expression" dxfId="1499" priority="2179">
      <formula>ISNUMBER($J765)</formula>
    </cfRule>
  </conditionalFormatting>
  <conditionalFormatting sqref="AF765">
    <cfRule type="expression" dxfId="1498" priority="2178">
      <formula>ISNUMBER($J765)</formula>
    </cfRule>
  </conditionalFormatting>
  <conditionalFormatting sqref="AF766">
    <cfRule type="expression" dxfId="1496" priority="2175">
      <formula>ISNUMBER($J766)</formula>
    </cfRule>
  </conditionalFormatting>
  <conditionalFormatting sqref="Y771:Z771">
    <cfRule type="expression" dxfId="1492" priority="2168">
      <formula>ISNUMBER($J771)</formula>
    </cfRule>
  </conditionalFormatting>
  <conditionalFormatting sqref="Y772:Z772">
    <cfRule type="expression" dxfId="1491" priority="2167">
      <formula>ISNUMBER($J772)</formula>
    </cfRule>
  </conditionalFormatting>
  <conditionalFormatting sqref="Y773:Z773">
    <cfRule type="expression" dxfId="1490" priority="2165">
      <formula>ISNUMBER($J773)</formula>
    </cfRule>
  </conditionalFormatting>
  <conditionalFormatting sqref="Y774:Z774">
    <cfRule type="expression" dxfId="1489" priority="2164">
      <formula>ISNUMBER($J774)</formula>
    </cfRule>
  </conditionalFormatting>
  <conditionalFormatting sqref="Y775:Z776">
    <cfRule type="expression" dxfId="1488" priority="2163">
      <formula>ISNUMBER($J775)</formula>
    </cfRule>
  </conditionalFormatting>
  <conditionalFormatting sqref="Y777:Z777">
    <cfRule type="expression" dxfId="1487" priority="2162">
      <formula>ISNUMBER($J777)</formula>
    </cfRule>
  </conditionalFormatting>
  <conditionalFormatting sqref="Y778:Z778">
    <cfRule type="expression" dxfId="1486" priority="2161">
      <formula>ISNUMBER($J778)</formula>
    </cfRule>
  </conditionalFormatting>
  <conditionalFormatting sqref="Y779:Z779">
    <cfRule type="expression" dxfId="1485" priority="2160">
      <formula>ISNUMBER($J779)</formula>
    </cfRule>
  </conditionalFormatting>
  <conditionalFormatting sqref="Y780:Z780">
    <cfRule type="expression" dxfId="1484" priority="2159">
      <formula>ISNUMBER($J780)</formula>
    </cfRule>
  </conditionalFormatting>
  <conditionalFormatting sqref="Y781:Z781">
    <cfRule type="expression" dxfId="1483" priority="2158">
      <formula>ISNUMBER($J781)</formula>
    </cfRule>
  </conditionalFormatting>
  <conditionalFormatting sqref="Y782:Z783 Y785:Z788 Z784">
    <cfRule type="expression" dxfId="1482" priority="2157">
      <formula>ISNUMBER($J782)</formula>
    </cfRule>
  </conditionalFormatting>
  <conditionalFormatting sqref="AA771">
    <cfRule type="expression" dxfId="1481" priority="2156">
      <formula>ISNUMBER($J771)</formula>
    </cfRule>
  </conditionalFormatting>
  <conditionalFormatting sqref="AB771:AC771">
    <cfRule type="expression" dxfId="1480" priority="2155">
      <formula>ISNUMBER($J771)</formula>
    </cfRule>
  </conditionalFormatting>
  <conditionalFormatting sqref="AA772">
    <cfRule type="expression" dxfId="1479" priority="2154">
      <formula>ISNUMBER($J772)</formula>
    </cfRule>
  </conditionalFormatting>
  <conditionalFormatting sqref="AB772:AC772">
    <cfRule type="expression" dxfId="1478" priority="2153">
      <formula>ISNUMBER($J772)</formula>
    </cfRule>
  </conditionalFormatting>
  <conditionalFormatting sqref="AA773">
    <cfRule type="expression" dxfId="1477" priority="2150">
      <formula>ISNUMBER($J773)</formula>
    </cfRule>
  </conditionalFormatting>
  <conditionalFormatting sqref="AB773:AC773">
    <cfRule type="expression" dxfId="1476" priority="2149">
      <formula>ISNUMBER($J773)</formula>
    </cfRule>
  </conditionalFormatting>
  <conditionalFormatting sqref="AA774">
    <cfRule type="expression" dxfId="1475" priority="2148">
      <formula>ISNUMBER($J774)</formula>
    </cfRule>
  </conditionalFormatting>
  <conditionalFormatting sqref="AB774:AD774">
    <cfRule type="expression" dxfId="1474" priority="2147">
      <formula>ISNUMBER($J774)</formula>
    </cfRule>
  </conditionalFormatting>
  <conditionalFormatting sqref="AA775:AA776">
    <cfRule type="expression" dxfId="1473" priority="2146">
      <formula>ISNUMBER($J775)</formula>
    </cfRule>
  </conditionalFormatting>
  <conditionalFormatting sqref="AB775:AD776">
    <cfRule type="expression" dxfId="1472" priority="2145">
      <formula>ISNUMBER($J775)</formula>
    </cfRule>
  </conditionalFormatting>
  <conditionalFormatting sqref="AA777">
    <cfRule type="expression" dxfId="1471" priority="2144">
      <formula>ISNUMBER($J777)</formula>
    </cfRule>
  </conditionalFormatting>
  <conditionalFormatting sqref="AB777:AD777">
    <cfRule type="expression" dxfId="1470" priority="2143">
      <formula>ISNUMBER($J777)</formula>
    </cfRule>
  </conditionalFormatting>
  <conditionalFormatting sqref="AA778">
    <cfRule type="expression" dxfId="1469" priority="2142">
      <formula>ISNUMBER($J778)</formula>
    </cfRule>
  </conditionalFormatting>
  <conditionalFormatting sqref="AB778:AD778">
    <cfRule type="expression" dxfId="1468" priority="2141">
      <formula>ISNUMBER($J778)</formula>
    </cfRule>
  </conditionalFormatting>
  <conditionalFormatting sqref="AA779">
    <cfRule type="expression" dxfId="1467" priority="2140">
      <formula>ISNUMBER($J779)</formula>
    </cfRule>
  </conditionalFormatting>
  <conditionalFormatting sqref="AB779:AD779">
    <cfRule type="expression" dxfId="1466" priority="2139">
      <formula>ISNUMBER($J779)</formula>
    </cfRule>
  </conditionalFormatting>
  <conditionalFormatting sqref="AA780">
    <cfRule type="expression" dxfId="1465" priority="2138">
      <formula>ISNUMBER($J780)</formula>
    </cfRule>
  </conditionalFormatting>
  <conditionalFormatting sqref="AB780:AD780">
    <cfRule type="expression" dxfId="1464" priority="2137">
      <formula>ISNUMBER($J780)</formula>
    </cfRule>
  </conditionalFormatting>
  <conditionalFormatting sqref="AA781">
    <cfRule type="expression" dxfId="1463" priority="2136">
      <formula>ISNUMBER($J781)</formula>
    </cfRule>
  </conditionalFormatting>
  <conditionalFormatting sqref="AB781:AC781">
    <cfRule type="expression" dxfId="1462" priority="2135">
      <formula>ISNUMBER($J781)</formula>
    </cfRule>
  </conditionalFormatting>
  <conditionalFormatting sqref="AD768:AD769">
    <cfRule type="expression" dxfId="1461" priority="2126">
      <formula>ISNUMBER($J768)</formula>
    </cfRule>
  </conditionalFormatting>
  <conditionalFormatting sqref="AF768">
    <cfRule type="expression" dxfId="1460" priority="2125">
      <formula>ISNUMBER($J768)</formula>
    </cfRule>
  </conditionalFormatting>
  <conditionalFormatting sqref="S769:U769">
    <cfRule type="expression" dxfId="1456" priority="2119">
      <formula>ISNUMBER($J769)</formula>
    </cfRule>
  </conditionalFormatting>
  <conditionalFormatting sqref="AB769:AC769">
    <cfRule type="expression" dxfId="1455" priority="2118">
      <formula>ISNUMBER($J769)</formula>
    </cfRule>
  </conditionalFormatting>
  <conditionalFormatting sqref="AF769">
    <cfRule type="expression" dxfId="1454" priority="2117">
      <formula>ISNUMBER($J769)</formula>
    </cfRule>
  </conditionalFormatting>
  <conditionalFormatting sqref="E772">
    <cfRule type="expression" dxfId="1452" priority="2113">
      <formula>ISNUMBER($J772)</formula>
    </cfRule>
  </conditionalFormatting>
  <conditionalFormatting sqref="E773">
    <cfRule type="expression" dxfId="1451" priority="2111">
      <formula>ISNUMBER($J773)</formula>
    </cfRule>
  </conditionalFormatting>
  <conditionalFormatting sqref="E774">
    <cfRule type="expression" dxfId="1450" priority="2110">
      <formula>ISNUMBER($J774)</formula>
    </cfRule>
  </conditionalFormatting>
  <conditionalFormatting sqref="E775:E776">
    <cfRule type="expression" dxfId="1449" priority="2109">
      <formula>ISNUMBER($J775)</formula>
    </cfRule>
  </conditionalFormatting>
  <conditionalFormatting sqref="E777">
    <cfRule type="expression" dxfId="1448" priority="2108">
      <formula>ISNUMBER($J777)</formula>
    </cfRule>
  </conditionalFormatting>
  <conditionalFormatting sqref="E778">
    <cfRule type="expression" dxfId="1447" priority="2107">
      <formula>ISNUMBER($J778)</formula>
    </cfRule>
  </conditionalFormatting>
  <conditionalFormatting sqref="E779">
    <cfRule type="expression" dxfId="1446" priority="2106">
      <formula>ISNUMBER($J779)</formula>
    </cfRule>
  </conditionalFormatting>
  <conditionalFormatting sqref="E780">
    <cfRule type="expression" dxfId="1445" priority="2105">
      <formula>ISNUMBER($J780)</formula>
    </cfRule>
  </conditionalFormatting>
  <conditionalFormatting sqref="E771">
    <cfRule type="expression" dxfId="1444" priority="2103">
      <formula>ISNUMBER($J771)</formula>
    </cfRule>
  </conditionalFormatting>
  <conditionalFormatting sqref="F771">
    <cfRule type="expression" dxfId="1443" priority="2102">
      <formula>ISNUMBER($J771)</formula>
    </cfRule>
  </conditionalFormatting>
  <conditionalFormatting sqref="F772">
    <cfRule type="expression" dxfId="1442" priority="2101">
      <formula>ISNUMBER($J772)</formula>
    </cfRule>
  </conditionalFormatting>
  <conditionalFormatting sqref="F773">
    <cfRule type="expression" dxfId="1441" priority="2099">
      <formula>ISNUMBER($J773)</formula>
    </cfRule>
  </conditionalFormatting>
  <conditionalFormatting sqref="F774">
    <cfRule type="expression" dxfId="1440" priority="2098">
      <formula>ISNUMBER($J774)</formula>
    </cfRule>
  </conditionalFormatting>
  <conditionalFormatting sqref="F775:F776">
    <cfRule type="expression" dxfId="1439" priority="2097">
      <formula>ISNUMBER($J775)</formula>
    </cfRule>
  </conditionalFormatting>
  <conditionalFormatting sqref="F777">
    <cfRule type="expression" dxfId="1438" priority="2096">
      <formula>ISNUMBER($J777)</formula>
    </cfRule>
  </conditionalFormatting>
  <conditionalFormatting sqref="F778">
    <cfRule type="expression" dxfId="1437" priority="2095">
      <formula>ISNUMBER($J778)</formula>
    </cfRule>
  </conditionalFormatting>
  <conditionalFormatting sqref="F779">
    <cfRule type="expression" dxfId="1436" priority="2094">
      <formula>ISNUMBER($J779)</formula>
    </cfRule>
  </conditionalFormatting>
  <conditionalFormatting sqref="F780">
    <cfRule type="expression" dxfId="1435" priority="2093">
      <formula>ISNUMBER($J780)</formula>
    </cfRule>
  </conditionalFormatting>
  <conditionalFormatting sqref="C771">
    <cfRule type="expression" dxfId="1434" priority="2092">
      <formula>ISNUMBER($J771)</formula>
    </cfRule>
  </conditionalFormatting>
  <conditionalFormatting sqref="C772">
    <cfRule type="expression" dxfId="1433" priority="2091">
      <formula>ISNUMBER($J772)</formula>
    </cfRule>
  </conditionalFormatting>
  <conditionalFormatting sqref="C773">
    <cfRule type="expression" dxfId="1432" priority="2089">
      <formula>ISNUMBER($J773)</formula>
    </cfRule>
  </conditionalFormatting>
  <conditionalFormatting sqref="C774">
    <cfRule type="expression" dxfId="1431" priority="2088">
      <formula>ISNUMBER($J774)</formula>
    </cfRule>
  </conditionalFormatting>
  <conditionalFormatting sqref="C775:C776">
    <cfRule type="expression" dxfId="1430" priority="2087">
      <formula>ISNUMBER($J775)</formula>
    </cfRule>
  </conditionalFormatting>
  <conditionalFormatting sqref="C777">
    <cfRule type="expression" dxfId="1429" priority="2086">
      <formula>ISNUMBER($J777)</formula>
    </cfRule>
  </conditionalFormatting>
  <conditionalFormatting sqref="C778">
    <cfRule type="expression" dxfId="1428" priority="2085">
      <formula>ISNUMBER($J778)</formula>
    </cfRule>
  </conditionalFormatting>
  <conditionalFormatting sqref="C779">
    <cfRule type="expression" dxfId="1427" priority="2084">
      <formula>ISNUMBER($J779)</formula>
    </cfRule>
  </conditionalFormatting>
  <conditionalFormatting sqref="C780">
    <cfRule type="expression" dxfId="1426" priority="2083">
      <formula>ISNUMBER($J780)</formula>
    </cfRule>
  </conditionalFormatting>
  <conditionalFormatting sqref="J772:K772">
    <cfRule type="expression" dxfId="1425" priority="2081">
      <formula>ISNUMBER($J772)</formula>
    </cfRule>
  </conditionalFormatting>
  <conditionalFormatting sqref="J773:K773">
    <cfRule type="expression" dxfId="1424" priority="2079">
      <formula>ISNUMBER($J773)</formula>
    </cfRule>
  </conditionalFormatting>
  <conditionalFormatting sqref="J774:K774">
    <cfRule type="expression" dxfId="1423" priority="2078">
      <formula>ISNUMBER($J774)</formula>
    </cfRule>
  </conditionalFormatting>
  <conditionalFormatting sqref="J775:K776">
    <cfRule type="expression" dxfId="1422" priority="2077">
      <formula>ISNUMBER($J775)</formula>
    </cfRule>
  </conditionalFormatting>
  <conditionalFormatting sqref="J777:K777">
    <cfRule type="expression" dxfId="1421" priority="2076">
      <formula>ISNUMBER($J777)</formula>
    </cfRule>
  </conditionalFormatting>
  <conditionalFormatting sqref="J778:K778">
    <cfRule type="expression" dxfId="1420" priority="2075">
      <formula>ISNUMBER($J778)</formula>
    </cfRule>
  </conditionalFormatting>
  <conditionalFormatting sqref="J779:K779">
    <cfRule type="expression" dxfId="1419" priority="2074">
      <formula>ISNUMBER($J779)</formula>
    </cfRule>
  </conditionalFormatting>
  <conditionalFormatting sqref="J780:K780">
    <cfRule type="expression" dxfId="1418" priority="2073">
      <formula>ISNUMBER($J780)</formula>
    </cfRule>
  </conditionalFormatting>
  <conditionalFormatting sqref="I773">
    <cfRule type="expression" dxfId="1417" priority="2066">
      <formula>ISNUMBER($J773)</formula>
    </cfRule>
  </conditionalFormatting>
  <conditionalFormatting sqref="I774">
    <cfRule type="expression" dxfId="1416" priority="2065">
      <formula>ISNUMBER($J774)</formula>
    </cfRule>
  </conditionalFormatting>
  <conditionalFormatting sqref="I780:I781">
    <cfRule type="expression" dxfId="1415" priority="2064">
      <formula>ISNUMBER($J780)</formula>
    </cfRule>
  </conditionalFormatting>
  <conditionalFormatting sqref="L771">
    <cfRule type="expression" dxfId="1414" priority="2058">
      <formula>ISNUMBER($J771)</formula>
    </cfRule>
  </conditionalFormatting>
  <conditionalFormatting sqref="L772">
    <cfRule type="expression" dxfId="1413" priority="2057">
      <formula>ISNUMBER($J772)</formula>
    </cfRule>
  </conditionalFormatting>
  <conditionalFormatting sqref="L773">
    <cfRule type="expression" dxfId="1412" priority="2055">
      <formula>ISNUMBER($J773)</formula>
    </cfRule>
  </conditionalFormatting>
  <conditionalFormatting sqref="L774">
    <cfRule type="expression" dxfId="1411" priority="2054">
      <formula>ISNUMBER($J774)</formula>
    </cfRule>
  </conditionalFormatting>
  <conditionalFormatting sqref="L775:L776">
    <cfRule type="expression" dxfId="1410" priority="2053">
      <formula>ISNUMBER($J775)</formula>
    </cfRule>
  </conditionalFormatting>
  <conditionalFormatting sqref="L777">
    <cfRule type="expression" dxfId="1409" priority="2052">
      <formula>ISNUMBER($J777)</formula>
    </cfRule>
  </conditionalFormatting>
  <conditionalFormatting sqref="L778">
    <cfRule type="expression" dxfId="1408" priority="2051">
      <formula>ISNUMBER($J778)</formula>
    </cfRule>
  </conditionalFormatting>
  <conditionalFormatting sqref="L779">
    <cfRule type="expression" dxfId="1407" priority="2050">
      <formula>ISNUMBER($J779)</formula>
    </cfRule>
  </conditionalFormatting>
  <conditionalFormatting sqref="L780">
    <cfRule type="expression" dxfId="1406" priority="2049">
      <formula>ISNUMBER($J780)</formula>
    </cfRule>
  </conditionalFormatting>
  <conditionalFormatting sqref="M782:M783 M794:M795 M820 M812 M823 M810 M818 M843 M846 M789:M791">
    <cfRule type="expression" dxfId="1405" priority="2042">
      <formula>ISNUMBER($J782)</formula>
    </cfRule>
  </conditionalFormatting>
  <conditionalFormatting sqref="AD771:AD772">
    <cfRule type="expression" dxfId="1404" priority="2033">
      <formula>ISNUMBER($J771)</formula>
    </cfRule>
  </conditionalFormatting>
  <conditionalFormatting sqref="AF771">
    <cfRule type="expression" dxfId="1403" priority="2032">
      <formula>ISNUMBER($J771)</formula>
    </cfRule>
  </conditionalFormatting>
  <conditionalFormatting sqref="AF772">
    <cfRule type="expression" dxfId="1399" priority="2026">
      <formula>ISNUMBER($J772)</formula>
    </cfRule>
  </conditionalFormatting>
  <conditionalFormatting sqref="Y212">
    <cfRule type="expression" dxfId="1398" priority="2024">
      <formula>ISNUMBER($J212)</formula>
    </cfRule>
  </conditionalFormatting>
  <conditionalFormatting sqref="AD773">
    <cfRule type="expression" dxfId="1390" priority="2004">
      <formula>ISNUMBER($J773)</formula>
    </cfRule>
  </conditionalFormatting>
  <conditionalFormatting sqref="AF773">
    <cfRule type="expression" dxfId="1389" priority="2003">
      <formula>ISNUMBER($J773)</formula>
    </cfRule>
  </conditionalFormatting>
  <conditionalFormatting sqref="E781">
    <cfRule type="expression" dxfId="1386" priority="1999">
      <formula>ISNUMBER($J781)</formula>
    </cfRule>
  </conditionalFormatting>
  <conditionalFormatting sqref="E782">
    <cfRule type="expression" dxfId="1385" priority="1998">
      <formula>ISNUMBER($J782)</formula>
    </cfRule>
  </conditionalFormatting>
  <conditionalFormatting sqref="E783">
    <cfRule type="expression" dxfId="1384" priority="1997">
      <formula>ISNUMBER($J783)</formula>
    </cfRule>
  </conditionalFormatting>
  <conditionalFormatting sqref="E785">
    <cfRule type="expression" dxfId="1383" priority="1996">
      <formula>ISNUMBER($J785)</formula>
    </cfRule>
  </conditionalFormatting>
  <conditionalFormatting sqref="E786">
    <cfRule type="expression" dxfId="1382" priority="1995">
      <formula>ISNUMBER($J786)</formula>
    </cfRule>
  </conditionalFormatting>
  <conditionalFormatting sqref="E787">
    <cfRule type="expression" dxfId="1381" priority="1994">
      <formula>ISNUMBER($J787)</formula>
    </cfRule>
  </conditionalFormatting>
  <conditionalFormatting sqref="E788">
    <cfRule type="expression" dxfId="1380" priority="1993">
      <formula>ISNUMBER($J788)</formula>
    </cfRule>
  </conditionalFormatting>
  <conditionalFormatting sqref="E789">
    <cfRule type="expression" dxfId="1379" priority="1991">
      <formula>ISNUMBER($J789)</formula>
    </cfRule>
  </conditionalFormatting>
  <conditionalFormatting sqref="E784">
    <cfRule type="expression" dxfId="1378" priority="1990">
      <formula>ISNUMBER($J784)</formula>
    </cfRule>
  </conditionalFormatting>
  <conditionalFormatting sqref="F781">
    <cfRule type="expression" dxfId="1377" priority="1989">
      <formula>ISNUMBER($J781)</formula>
    </cfRule>
  </conditionalFormatting>
  <conditionalFormatting sqref="F782">
    <cfRule type="expression" dxfId="1376" priority="1988">
      <formula>ISNUMBER($J782)</formula>
    </cfRule>
  </conditionalFormatting>
  <conditionalFormatting sqref="F783">
    <cfRule type="expression" dxfId="1375" priority="1987">
      <formula>ISNUMBER($J783)</formula>
    </cfRule>
  </conditionalFormatting>
  <conditionalFormatting sqref="F784">
    <cfRule type="expression" dxfId="1374" priority="1986">
      <formula>ISNUMBER($J784)</formula>
    </cfRule>
  </conditionalFormatting>
  <conditionalFormatting sqref="F785">
    <cfRule type="expression" dxfId="1373" priority="1985">
      <formula>ISNUMBER($J785)</formula>
    </cfRule>
  </conditionalFormatting>
  <conditionalFormatting sqref="F786">
    <cfRule type="expression" dxfId="1372" priority="1984">
      <formula>ISNUMBER($J786)</formula>
    </cfRule>
  </conditionalFormatting>
  <conditionalFormatting sqref="F787">
    <cfRule type="expression" dxfId="1371" priority="1983">
      <formula>ISNUMBER($J787)</formula>
    </cfRule>
  </conditionalFormatting>
  <conditionalFormatting sqref="F788">
    <cfRule type="expression" dxfId="1370" priority="1982">
      <formula>ISNUMBER($J788)</formula>
    </cfRule>
  </conditionalFormatting>
  <conditionalFormatting sqref="F789">
    <cfRule type="expression" dxfId="1369" priority="1980">
      <formula>ISNUMBER($J789)</formula>
    </cfRule>
  </conditionalFormatting>
  <conditionalFormatting sqref="C781">
    <cfRule type="expression" dxfId="1368" priority="1978">
      <formula>ISNUMBER($J781)</formula>
    </cfRule>
  </conditionalFormatting>
  <conditionalFormatting sqref="C782">
    <cfRule type="expression" dxfId="1367" priority="1977">
      <formula>ISNUMBER($J782)</formula>
    </cfRule>
  </conditionalFormatting>
  <conditionalFormatting sqref="C783">
    <cfRule type="expression" dxfId="1366" priority="1976">
      <formula>ISNUMBER($J783)</formula>
    </cfRule>
  </conditionalFormatting>
  <conditionalFormatting sqref="C784">
    <cfRule type="expression" dxfId="1365" priority="1975">
      <formula>ISNUMBER($J784)</formula>
    </cfRule>
  </conditionalFormatting>
  <conditionalFormatting sqref="C785">
    <cfRule type="expression" dxfId="1364" priority="1974">
      <formula>ISNUMBER($J785)</formula>
    </cfRule>
  </conditionalFormatting>
  <conditionalFormatting sqref="C786">
    <cfRule type="expression" dxfId="1363" priority="1973">
      <formula>ISNUMBER($J786)</formula>
    </cfRule>
  </conditionalFormatting>
  <conditionalFormatting sqref="C787">
    <cfRule type="expression" dxfId="1362" priority="1972">
      <formula>ISNUMBER($J787)</formula>
    </cfRule>
  </conditionalFormatting>
  <conditionalFormatting sqref="C788">
    <cfRule type="expression" dxfId="1361" priority="1971">
      <formula>ISNUMBER($J788)</formula>
    </cfRule>
  </conditionalFormatting>
  <conditionalFormatting sqref="C789">
    <cfRule type="expression" dxfId="1360" priority="1969">
      <formula>ISNUMBER($J789)</formula>
    </cfRule>
  </conditionalFormatting>
  <conditionalFormatting sqref="I783">
    <cfRule type="expression" dxfId="1359" priority="1964">
      <formula>ISNUMBER($J783)</formula>
    </cfRule>
  </conditionalFormatting>
  <conditionalFormatting sqref="I784">
    <cfRule type="expression" dxfId="1358" priority="1963">
      <formula>ISNUMBER($J784)</formula>
    </cfRule>
  </conditionalFormatting>
  <conditionalFormatting sqref="I786">
    <cfRule type="expression" dxfId="1357" priority="1962">
      <formula>ISNUMBER($J786)</formula>
    </cfRule>
  </conditionalFormatting>
  <conditionalFormatting sqref="I787">
    <cfRule type="expression" dxfId="1356" priority="1961">
      <formula>ISNUMBER($J787)</formula>
    </cfRule>
  </conditionalFormatting>
  <conditionalFormatting sqref="I789:I791">
    <cfRule type="expression" dxfId="1355" priority="1960">
      <formula>ISNUMBER($J789)</formula>
    </cfRule>
  </conditionalFormatting>
  <conditionalFormatting sqref="L781">
    <cfRule type="expression" dxfId="1354" priority="1955">
      <formula>ISNUMBER($J781)</formula>
    </cfRule>
  </conditionalFormatting>
  <conditionalFormatting sqref="L782">
    <cfRule type="expression" dxfId="1353" priority="1954">
      <formula>ISNUMBER($J782)</formula>
    </cfRule>
  </conditionalFormatting>
  <conditionalFormatting sqref="L783">
    <cfRule type="expression" dxfId="1352" priority="1953">
      <formula>ISNUMBER($J783)</formula>
    </cfRule>
  </conditionalFormatting>
  <conditionalFormatting sqref="L784">
    <cfRule type="expression" dxfId="1351" priority="1952">
      <formula>ISNUMBER($J784)</formula>
    </cfRule>
  </conditionalFormatting>
  <conditionalFormatting sqref="L785">
    <cfRule type="expression" dxfId="1350" priority="1951">
      <formula>ISNUMBER($J785)</formula>
    </cfRule>
  </conditionalFormatting>
  <conditionalFormatting sqref="L786">
    <cfRule type="expression" dxfId="1349" priority="1950">
      <formula>ISNUMBER($J786)</formula>
    </cfRule>
  </conditionalFormatting>
  <conditionalFormatting sqref="L787">
    <cfRule type="expression" dxfId="1348" priority="1949">
      <formula>ISNUMBER($J787)</formula>
    </cfRule>
  </conditionalFormatting>
  <conditionalFormatting sqref="L788">
    <cfRule type="expression" dxfId="1347" priority="1948">
      <formula>ISNUMBER($J788)</formula>
    </cfRule>
  </conditionalFormatting>
  <conditionalFormatting sqref="AF782">
    <cfRule type="expression" dxfId="1346" priority="1940">
      <formula>ISNUMBER($J782)</formula>
    </cfRule>
  </conditionalFormatting>
  <conditionalFormatting sqref="AF783">
    <cfRule type="expression" dxfId="1342" priority="1935">
      <formula>ISNUMBER($J783)</formula>
    </cfRule>
  </conditionalFormatting>
  <conditionalFormatting sqref="E790:E791">
    <cfRule type="expression" dxfId="1339" priority="1931">
      <formula>ISNUMBER($J790)</formula>
    </cfRule>
  </conditionalFormatting>
  <conditionalFormatting sqref="E792:E793">
    <cfRule type="expression" dxfId="1338" priority="1930">
      <formula>ISNUMBER($J792)</formula>
    </cfRule>
  </conditionalFormatting>
  <conditionalFormatting sqref="E795">
    <cfRule type="expression" dxfId="1337" priority="1929">
      <formula>ISNUMBER($J795)</formula>
    </cfRule>
  </conditionalFormatting>
  <conditionalFormatting sqref="E796">
    <cfRule type="expression" dxfId="1336" priority="1928">
      <formula>ISNUMBER($J796)</formula>
    </cfRule>
  </conditionalFormatting>
  <conditionalFormatting sqref="E797">
    <cfRule type="expression" dxfId="1335" priority="1927">
      <formula>ISNUMBER($J797)</formula>
    </cfRule>
  </conditionalFormatting>
  <conditionalFormatting sqref="E798">
    <cfRule type="expression" dxfId="1334" priority="1926">
      <formula>ISNUMBER($J798)</formula>
    </cfRule>
  </conditionalFormatting>
  <conditionalFormatting sqref="E799">
    <cfRule type="expression" dxfId="1333" priority="1925">
      <formula>ISNUMBER($J799)</formula>
    </cfRule>
  </conditionalFormatting>
  <conditionalFormatting sqref="E800">
    <cfRule type="expression" dxfId="1332" priority="1924">
      <formula>ISNUMBER($J800)</formula>
    </cfRule>
  </conditionalFormatting>
  <conditionalFormatting sqref="E801">
    <cfRule type="expression" dxfId="1331" priority="1923">
      <formula>ISNUMBER($J801)</formula>
    </cfRule>
  </conditionalFormatting>
  <conditionalFormatting sqref="E802">
    <cfRule type="expression" dxfId="1330" priority="1922">
      <formula>ISNUMBER($J802)</formula>
    </cfRule>
  </conditionalFormatting>
  <conditionalFormatting sqref="E803">
    <cfRule type="expression" dxfId="1329" priority="1921">
      <formula>ISNUMBER($J803)</formula>
    </cfRule>
  </conditionalFormatting>
  <conditionalFormatting sqref="E794">
    <cfRule type="expression" dxfId="1328" priority="1920">
      <formula>ISNUMBER($J794)</formula>
    </cfRule>
  </conditionalFormatting>
  <conditionalFormatting sqref="E804">
    <cfRule type="expression" dxfId="1327" priority="1919">
      <formula>ISNUMBER($J804)</formula>
    </cfRule>
  </conditionalFormatting>
  <conditionalFormatting sqref="E806">
    <cfRule type="expression" dxfId="1326" priority="1917">
      <formula>ISNUMBER($J806)</formula>
    </cfRule>
  </conditionalFormatting>
  <conditionalFormatting sqref="F790:F791">
    <cfRule type="expression" dxfId="1325" priority="1911">
      <formula>ISNUMBER($J790)</formula>
    </cfRule>
  </conditionalFormatting>
  <conditionalFormatting sqref="F792:F793">
    <cfRule type="expression" dxfId="1324" priority="1910">
      <formula>ISNUMBER($J792)</formula>
    </cfRule>
  </conditionalFormatting>
  <conditionalFormatting sqref="F794">
    <cfRule type="expression" dxfId="1323" priority="1909">
      <formula>ISNUMBER($J794)</formula>
    </cfRule>
  </conditionalFormatting>
  <conditionalFormatting sqref="F795">
    <cfRule type="expression" dxfId="1322" priority="1908">
      <formula>ISNUMBER($J795)</formula>
    </cfRule>
  </conditionalFormatting>
  <conditionalFormatting sqref="F796">
    <cfRule type="expression" dxfId="1321" priority="1907">
      <formula>ISNUMBER($J796)</formula>
    </cfRule>
  </conditionalFormatting>
  <conditionalFormatting sqref="F797">
    <cfRule type="expression" dxfId="1320" priority="1906">
      <formula>ISNUMBER($J797)</formula>
    </cfRule>
  </conditionalFormatting>
  <conditionalFormatting sqref="F798">
    <cfRule type="expression" dxfId="1319" priority="1905">
      <formula>ISNUMBER($J798)</formula>
    </cfRule>
  </conditionalFormatting>
  <conditionalFormatting sqref="F799">
    <cfRule type="expression" dxfId="1318" priority="1904">
      <formula>ISNUMBER($J799)</formula>
    </cfRule>
  </conditionalFormatting>
  <conditionalFormatting sqref="F800">
    <cfRule type="expression" dxfId="1317" priority="1903">
      <formula>ISNUMBER($J800)</formula>
    </cfRule>
  </conditionalFormatting>
  <conditionalFormatting sqref="F801">
    <cfRule type="expression" dxfId="1316" priority="1902">
      <formula>ISNUMBER($J801)</formula>
    </cfRule>
  </conditionalFormatting>
  <conditionalFormatting sqref="F802">
    <cfRule type="expression" dxfId="1315" priority="1901">
      <formula>ISNUMBER($J802)</formula>
    </cfRule>
  </conditionalFormatting>
  <conditionalFormatting sqref="F803">
    <cfRule type="expression" dxfId="1314" priority="1900">
      <formula>ISNUMBER($J803)</formula>
    </cfRule>
  </conditionalFormatting>
  <conditionalFormatting sqref="F804">
    <cfRule type="expression" dxfId="1313" priority="1899">
      <formula>ISNUMBER($J804)</formula>
    </cfRule>
  </conditionalFormatting>
  <conditionalFormatting sqref="F806">
    <cfRule type="expression" dxfId="1312" priority="1897">
      <formula>ISNUMBER($J806)</formula>
    </cfRule>
  </conditionalFormatting>
  <conditionalFormatting sqref="C790:C791">
    <cfRule type="expression" dxfId="1311" priority="1896">
      <formula>ISNUMBER($J790)</formula>
    </cfRule>
  </conditionalFormatting>
  <conditionalFormatting sqref="C792:C793">
    <cfRule type="expression" dxfId="1310" priority="1895">
      <formula>ISNUMBER($J792)</formula>
    </cfRule>
  </conditionalFormatting>
  <conditionalFormatting sqref="C794">
    <cfRule type="expression" dxfId="1309" priority="1894">
      <formula>ISNUMBER($J794)</formula>
    </cfRule>
  </conditionalFormatting>
  <conditionalFormatting sqref="C795">
    <cfRule type="expression" dxfId="1308" priority="1893">
      <formula>ISNUMBER($J795)</formula>
    </cfRule>
  </conditionalFormatting>
  <conditionalFormatting sqref="C796">
    <cfRule type="expression" dxfId="1307" priority="1892">
      <formula>ISNUMBER($J796)</formula>
    </cfRule>
  </conditionalFormatting>
  <conditionalFormatting sqref="C797">
    <cfRule type="expression" dxfId="1306" priority="1891">
      <formula>ISNUMBER($J797)</formula>
    </cfRule>
  </conditionalFormatting>
  <conditionalFormatting sqref="C798">
    <cfRule type="expression" dxfId="1305" priority="1890">
      <formula>ISNUMBER($J798)</formula>
    </cfRule>
  </conditionalFormatting>
  <conditionalFormatting sqref="C799">
    <cfRule type="expression" dxfId="1304" priority="1889">
      <formula>ISNUMBER($J799)</formula>
    </cfRule>
  </conditionalFormatting>
  <conditionalFormatting sqref="C800">
    <cfRule type="expression" dxfId="1303" priority="1888">
      <formula>ISNUMBER($J800)</formula>
    </cfRule>
  </conditionalFormatting>
  <conditionalFormatting sqref="C801">
    <cfRule type="expression" dxfId="1302" priority="1887">
      <formula>ISNUMBER($J801)</formula>
    </cfRule>
  </conditionalFormatting>
  <conditionalFormatting sqref="C802">
    <cfRule type="expression" dxfId="1301" priority="1886">
      <formula>ISNUMBER($J802)</formula>
    </cfRule>
  </conditionalFormatting>
  <conditionalFormatting sqref="C803">
    <cfRule type="expression" dxfId="1300" priority="1885">
      <formula>ISNUMBER($J803)</formula>
    </cfRule>
  </conditionalFormatting>
  <conditionalFormatting sqref="C804">
    <cfRule type="expression" dxfId="1299" priority="1884">
      <formula>ISNUMBER($J804)</formula>
    </cfRule>
  </conditionalFormatting>
  <conditionalFormatting sqref="C805">
    <cfRule type="expression" dxfId="1298" priority="1883">
      <formula>ISNUMBER($J805)</formula>
    </cfRule>
  </conditionalFormatting>
  <conditionalFormatting sqref="L790:L791">
    <cfRule type="expression" dxfId="1297" priority="1880">
      <formula>ISNUMBER($J790)</formula>
    </cfRule>
  </conditionalFormatting>
  <conditionalFormatting sqref="L792:L793">
    <cfRule type="expression" dxfId="1296" priority="1879">
      <formula>ISNUMBER($J792)</formula>
    </cfRule>
  </conditionalFormatting>
  <conditionalFormatting sqref="L794">
    <cfRule type="expression" dxfId="1295" priority="1878">
      <formula>ISNUMBER($J794)</formula>
    </cfRule>
  </conditionalFormatting>
  <conditionalFormatting sqref="L795">
    <cfRule type="expression" dxfId="1294" priority="1877">
      <formula>ISNUMBER($J795)</formula>
    </cfRule>
  </conditionalFormatting>
  <conditionalFormatting sqref="L796">
    <cfRule type="expression" dxfId="1293" priority="1876">
      <formula>ISNUMBER($J796)</formula>
    </cfRule>
  </conditionalFormatting>
  <conditionalFormatting sqref="L797">
    <cfRule type="expression" dxfId="1292" priority="1875">
      <formula>ISNUMBER($J797)</formula>
    </cfRule>
  </conditionalFormatting>
  <conditionalFormatting sqref="L799">
    <cfRule type="expression" dxfId="1291" priority="1873">
      <formula>ISNUMBER($J799)</formula>
    </cfRule>
  </conditionalFormatting>
  <conditionalFormatting sqref="L800">
    <cfRule type="expression" dxfId="1290" priority="1872">
      <formula>ISNUMBER($J800)</formula>
    </cfRule>
  </conditionalFormatting>
  <conditionalFormatting sqref="L801">
    <cfRule type="expression" dxfId="1289" priority="1871">
      <formula>ISNUMBER($J801)</formula>
    </cfRule>
  </conditionalFormatting>
  <conditionalFormatting sqref="L802">
    <cfRule type="expression" dxfId="1288" priority="1870">
      <formula>ISNUMBER($J802)</formula>
    </cfRule>
  </conditionalFormatting>
  <conditionalFormatting sqref="L803">
    <cfRule type="expression" dxfId="1287" priority="1869">
      <formula>ISNUMBER($J803)</formula>
    </cfRule>
  </conditionalFormatting>
  <conditionalFormatting sqref="L804">
    <cfRule type="expression" dxfId="1286" priority="1868">
      <formula>ISNUMBER($J804)</formula>
    </cfRule>
  </conditionalFormatting>
  <conditionalFormatting sqref="L805">
    <cfRule type="expression" dxfId="1285" priority="1867">
      <formula>ISNUMBER($J805)</formula>
    </cfRule>
  </conditionalFormatting>
  <conditionalFormatting sqref="L806">
    <cfRule type="expression" dxfId="1284" priority="1866">
      <formula>ISNUMBER($J806)</formula>
    </cfRule>
  </conditionalFormatting>
  <conditionalFormatting sqref="I794">
    <cfRule type="expression" dxfId="1283" priority="1859">
      <formula>ISNUMBER($J794)</formula>
    </cfRule>
  </conditionalFormatting>
  <conditionalFormatting sqref="I795">
    <cfRule type="expression" dxfId="1282" priority="1858">
      <formula>ISNUMBER($J795)</formula>
    </cfRule>
  </conditionalFormatting>
  <conditionalFormatting sqref="I796">
    <cfRule type="expression" dxfId="1281" priority="1857">
      <formula>ISNUMBER($J796)</formula>
    </cfRule>
  </conditionalFormatting>
  <conditionalFormatting sqref="I797">
    <cfRule type="expression" dxfId="1280" priority="1856">
      <formula>ISNUMBER($J797)</formula>
    </cfRule>
  </conditionalFormatting>
  <conditionalFormatting sqref="I798">
    <cfRule type="expression" dxfId="1279" priority="1855">
      <formula>ISNUMBER($J798)</formula>
    </cfRule>
  </conditionalFormatting>
  <conditionalFormatting sqref="I799">
    <cfRule type="expression" dxfId="1278" priority="1854">
      <formula>ISNUMBER($J799)</formula>
    </cfRule>
  </conditionalFormatting>
  <conditionalFormatting sqref="I800">
    <cfRule type="expression" dxfId="1277" priority="1853">
      <formula>ISNUMBER($J800)</formula>
    </cfRule>
  </conditionalFormatting>
  <conditionalFormatting sqref="I802">
    <cfRule type="expression" dxfId="1276" priority="1852">
      <formula>ISNUMBER($J802)</formula>
    </cfRule>
  </conditionalFormatting>
  <conditionalFormatting sqref="I806">
    <cfRule type="expression" dxfId="1275" priority="1851">
      <formula>ISNUMBER($J806)</formula>
    </cfRule>
  </conditionalFormatting>
  <conditionalFormatting sqref="I793">
    <cfRule type="expression" dxfId="1274" priority="1849">
      <formula>ISNUMBER($J793)</formula>
    </cfRule>
  </conditionalFormatting>
  <conditionalFormatting sqref="AF654:AF655">
    <cfRule type="expression" dxfId="1273" priority="1845">
      <formula>ISNUMBER($J654)</formula>
    </cfRule>
  </conditionalFormatting>
  <conditionalFormatting sqref="AH654">
    <cfRule type="expression" dxfId="1272" priority="1844">
      <formula>ISNUMBER($J654)</formula>
    </cfRule>
  </conditionalFormatting>
  <conditionalFormatting sqref="AA723">
    <cfRule type="expression" dxfId="1268" priority="1838">
      <formula>ISNUMBER($J723)</formula>
    </cfRule>
  </conditionalFormatting>
  <conditionalFormatting sqref="AF767">
    <cfRule type="expression" dxfId="1267" priority="1836">
      <formula>ISNUMBER($J767)</formula>
    </cfRule>
  </conditionalFormatting>
  <conditionalFormatting sqref="AF613">
    <cfRule type="expression" dxfId="1265" priority="1832">
      <formula>ISNUMBER($J613)</formula>
    </cfRule>
  </conditionalFormatting>
  <conditionalFormatting sqref="AF622">
    <cfRule type="expression" dxfId="1264" priority="1830">
      <formula>ISNUMBER($J622)</formula>
    </cfRule>
  </conditionalFormatting>
  <conditionalFormatting sqref="AF770">
    <cfRule type="expression" dxfId="1263" priority="1828">
      <formula>ISNUMBER($J770)</formula>
    </cfRule>
  </conditionalFormatting>
  <conditionalFormatting sqref="AF775:AF776">
    <cfRule type="expression" dxfId="1261" priority="1824">
      <formula>ISNUMBER($J775)</formula>
    </cfRule>
  </conditionalFormatting>
  <conditionalFormatting sqref="AF763">
    <cfRule type="expression" dxfId="1257" priority="1817">
      <formula>ISNUMBER($J763)</formula>
    </cfRule>
  </conditionalFormatting>
  <conditionalFormatting sqref="F636">
    <cfRule type="expression" dxfId="1255" priority="1814">
      <formula>ISNUMBER($J636)</formula>
    </cfRule>
  </conditionalFormatting>
  <conditionalFormatting sqref="Y636">
    <cfRule type="expression" dxfId="1253" priority="1812">
      <formula>ISNUMBER($J636)</formula>
    </cfRule>
  </conditionalFormatting>
  <conditionalFormatting sqref="AA636">
    <cfRule type="expression" dxfId="1252" priority="1811">
      <formula>ISNUMBER($J636)</formula>
    </cfRule>
  </conditionalFormatting>
  <conditionalFormatting sqref="G660:H660">
    <cfRule type="expression" dxfId="1251" priority="1810">
      <formula>ISNUMBER($J660)</formula>
    </cfRule>
  </conditionalFormatting>
  <conditionalFormatting sqref="Y660">
    <cfRule type="expression" dxfId="1250" priority="1809">
      <formula>ISNUMBER($J660)</formula>
    </cfRule>
  </conditionalFormatting>
  <conditionalFormatting sqref="AF778">
    <cfRule type="expression" dxfId="1247" priority="1804">
      <formula>ISNUMBER($J778)</formula>
    </cfRule>
  </conditionalFormatting>
  <conditionalFormatting sqref="Y784">
    <cfRule type="expression" dxfId="1244" priority="1799">
      <formula>ISNUMBER($J784)</formula>
    </cfRule>
  </conditionalFormatting>
  <conditionalFormatting sqref="AF784">
    <cfRule type="expression" dxfId="1243" priority="1798">
      <formula>ISNUMBER($J784)</formula>
    </cfRule>
  </conditionalFormatting>
  <conditionalFormatting sqref="AF787">
    <cfRule type="expression" dxfId="1240" priority="1792">
      <formula>ISNUMBER($J787)</formula>
    </cfRule>
  </conditionalFormatting>
  <conditionalFormatting sqref="AF788">
    <cfRule type="expression" dxfId="1237" priority="1788">
      <formula>ISNUMBER($J788)</formula>
    </cfRule>
  </conditionalFormatting>
  <conditionalFormatting sqref="AF795">
    <cfRule type="expression" dxfId="1236" priority="1786">
      <formula>ISNUMBER($J795)</formula>
    </cfRule>
  </conditionalFormatting>
  <conditionalFormatting sqref="AH795">
    <cfRule type="expression" dxfId="1235" priority="1785">
      <formula>ISNUMBER($J795)</formula>
    </cfRule>
  </conditionalFormatting>
  <conditionalFormatting sqref="AF796">
    <cfRule type="expression" dxfId="1234" priority="1783">
      <formula>ISNUMBER($J796)</formula>
    </cfRule>
  </conditionalFormatting>
  <conditionalFormatting sqref="AF797">
    <cfRule type="expression" dxfId="1233" priority="1781">
      <formula>ISNUMBER($J797)</formula>
    </cfRule>
  </conditionalFormatting>
  <conditionalFormatting sqref="E809:E812">
    <cfRule type="expression" dxfId="1232" priority="1779">
      <formula>ISNUMBER($J809)</formula>
    </cfRule>
  </conditionalFormatting>
  <conditionalFormatting sqref="E817">
    <cfRule type="expression" dxfId="1231" priority="1776">
      <formula>ISNUMBER($J817)</formula>
    </cfRule>
  </conditionalFormatting>
  <conditionalFormatting sqref="E818">
    <cfRule type="expression" dxfId="1230" priority="1775">
      <formula>ISNUMBER($J818)</formula>
    </cfRule>
  </conditionalFormatting>
  <conditionalFormatting sqref="E819">
    <cfRule type="expression" dxfId="1229" priority="1774">
      <formula>ISNUMBER($J819)</formula>
    </cfRule>
  </conditionalFormatting>
  <conditionalFormatting sqref="E820">
    <cfRule type="expression" dxfId="1228" priority="1773">
      <formula>ISNUMBER($J820)</formula>
    </cfRule>
  </conditionalFormatting>
  <conditionalFormatting sqref="E821">
    <cfRule type="expression" dxfId="1227" priority="1772">
      <formula>ISNUMBER($J821)</formula>
    </cfRule>
  </conditionalFormatting>
  <conditionalFormatting sqref="E822">
    <cfRule type="expression" dxfId="1226" priority="1771">
      <formula>ISNUMBER($J822)</formula>
    </cfRule>
  </conditionalFormatting>
  <conditionalFormatting sqref="E823">
    <cfRule type="expression" dxfId="1225" priority="1769">
      <formula>ISNUMBER($J823)</formula>
    </cfRule>
  </conditionalFormatting>
  <conditionalFormatting sqref="E824">
    <cfRule type="expression" dxfId="1224" priority="1768">
      <formula>ISNUMBER($J824)</formula>
    </cfRule>
  </conditionalFormatting>
  <conditionalFormatting sqref="E825">
    <cfRule type="expression" dxfId="1223" priority="1767">
      <formula>ISNUMBER($J825)</formula>
    </cfRule>
  </conditionalFormatting>
  <conditionalFormatting sqref="E826">
    <cfRule type="expression" dxfId="1222" priority="1766">
      <formula>ISNUMBER($J826)</formula>
    </cfRule>
  </conditionalFormatting>
  <conditionalFormatting sqref="E829">
    <cfRule type="expression" dxfId="1221" priority="1764">
      <formula>ISNUMBER($J829)</formula>
    </cfRule>
  </conditionalFormatting>
  <conditionalFormatting sqref="E830">
    <cfRule type="expression" dxfId="1220" priority="1763">
      <formula>ISNUMBER($J830)</formula>
    </cfRule>
  </conditionalFormatting>
  <conditionalFormatting sqref="F807:F808">
    <cfRule type="expression" dxfId="1219" priority="1756">
      <formula>ISNUMBER($J807)</formula>
    </cfRule>
  </conditionalFormatting>
  <conditionalFormatting sqref="F809">
    <cfRule type="expression" dxfId="1218" priority="1753">
      <formula>ISNUMBER($J809)</formula>
    </cfRule>
  </conditionalFormatting>
  <conditionalFormatting sqref="F810">
    <cfRule type="expression" dxfId="1217" priority="1752">
      <formula>ISNUMBER($J810)</formula>
    </cfRule>
  </conditionalFormatting>
  <conditionalFormatting sqref="F811">
    <cfRule type="expression" dxfId="1216" priority="1751">
      <formula>ISNUMBER($J811)</formula>
    </cfRule>
  </conditionalFormatting>
  <conditionalFormatting sqref="F812">
    <cfRule type="expression" dxfId="1215" priority="1750">
      <formula>ISNUMBER($J812)</formula>
    </cfRule>
  </conditionalFormatting>
  <conditionalFormatting sqref="F813">
    <cfRule type="expression" dxfId="1214" priority="1749">
      <formula>ISNUMBER($J813)</formula>
    </cfRule>
  </conditionalFormatting>
  <conditionalFormatting sqref="F814">
    <cfRule type="expression" dxfId="1213" priority="1747">
      <formula>ISNUMBER($J814)</formula>
    </cfRule>
  </conditionalFormatting>
  <conditionalFormatting sqref="F815">
    <cfRule type="expression" dxfId="1212" priority="1746">
      <formula>ISNUMBER($J815)</formula>
    </cfRule>
  </conditionalFormatting>
  <conditionalFormatting sqref="F816">
    <cfRule type="expression" dxfId="1211" priority="1745">
      <formula>ISNUMBER($J816)</formula>
    </cfRule>
  </conditionalFormatting>
  <conditionalFormatting sqref="F817">
    <cfRule type="expression" dxfId="1210" priority="1744">
      <formula>ISNUMBER($J817)</formula>
    </cfRule>
  </conditionalFormatting>
  <conditionalFormatting sqref="F818">
    <cfRule type="expression" dxfId="1209" priority="1743">
      <formula>ISNUMBER($J818)</formula>
    </cfRule>
  </conditionalFormatting>
  <conditionalFormatting sqref="F819">
    <cfRule type="expression" dxfId="1208" priority="1742">
      <formula>ISNUMBER($J819)</formula>
    </cfRule>
  </conditionalFormatting>
  <conditionalFormatting sqref="F820">
    <cfRule type="expression" dxfId="1207" priority="1741">
      <formula>ISNUMBER($J820)</formula>
    </cfRule>
  </conditionalFormatting>
  <conditionalFormatting sqref="F821">
    <cfRule type="expression" dxfId="1206" priority="1740">
      <formula>ISNUMBER($J821)</formula>
    </cfRule>
  </conditionalFormatting>
  <conditionalFormatting sqref="F822">
    <cfRule type="expression" dxfId="1205" priority="1739">
      <formula>ISNUMBER($J822)</formula>
    </cfRule>
  </conditionalFormatting>
  <conditionalFormatting sqref="F823">
    <cfRule type="expression" dxfId="1204" priority="1737">
      <formula>ISNUMBER($J823)</formula>
    </cfRule>
  </conditionalFormatting>
  <conditionalFormatting sqref="F824">
    <cfRule type="expression" dxfId="1203" priority="1736">
      <formula>ISNUMBER($J824)</formula>
    </cfRule>
  </conditionalFormatting>
  <conditionalFormatting sqref="F825">
    <cfRule type="expression" dxfId="1202" priority="1735">
      <formula>ISNUMBER($J825)</formula>
    </cfRule>
  </conditionalFormatting>
  <conditionalFormatting sqref="F826">
    <cfRule type="expression" dxfId="1201" priority="1734">
      <formula>ISNUMBER($J826)</formula>
    </cfRule>
  </conditionalFormatting>
  <conditionalFormatting sqref="F829">
    <cfRule type="expression" dxfId="1200" priority="1732">
      <formula>ISNUMBER($J829)</formula>
    </cfRule>
  </conditionalFormatting>
  <conditionalFormatting sqref="C811">
    <cfRule type="expression" dxfId="1199" priority="1728">
      <formula>ISNUMBER($J811)</formula>
    </cfRule>
  </conditionalFormatting>
  <conditionalFormatting sqref="C812">
    <cfRule type="expression" dxfId="1198" priority="1727">
      <formula>ISNUMBER($J812)</formula>
    </cfRule>
  </conditionalFormatting>
  <conditionalFormatting sqref="C813">
    <cfRule type="expression" dxfId="1197" priority="1726">
      <formula>ISNUMBER($J813)</formula>
    </cfRule>
  </conditionalFormatting>
  <conditionalFormatting sqref="C814">
    <cfRule type="expression" dxfId="1196" priority="1724">
      <formula>ISNUMBER($J814)</formula>
    </cfRule>
  </conditionalFormatting>
  <conditionalFormatting sqref="C815">
    <cfRule type="expression" dxfId="1195" priority="1723">
      <formula>ISNUMBER($J815)</formula>
    </cfRule>
  </conditionalFormatting>
  <conditionalFormatting sqref="C816">
    <cfRule type="expression" dxfId="1194" priority="1722">
      <formula>ISNUMBER($J816)</formula>
    </cfRule>
  </conditionalFormatting>
  <conditionalFormatting sqref="C817">
    <cfRule type="expression" dxfId="1193" priority="1721">
      <formula>ISNUMBER($J817)</formula>
    </cfRule>
  </conditionalFormatting>
  <conditionalFormatting sqref="C818">
    <cfRule type="expression" dxfId="1192" priority="1720">
      <formula>ISNUMBER($J818)</formula>
    </cfRule>
  </conditionalFormatting>
  <conditionalFormatting sqref="C819">
    <cfRule type="expression" dxfId="1191" priority="1719">
      <formula>ISNUMBER($J819)</formula>
    </cfRule>
  </conditionalFormatting>
  <conditionalFormatting sqref="C820">
    <cfRule type="expression" dxfId="1190" priority="1718">
      <formula>ISNUMBER($J820)</formula>
    </cfRule>
  </conditionalFormatting>
  <conditionalFormatting sqref="C821">
    <cfRule type="expression" dxfId="1189" priority="1717">
      <formula>ISNUMBER($J821)</formula>
    </cfRule>
  </conditionalFormatting>
  <conditionalFormatting sqref="C822">
    <cfRule type="expression" dxfId="1188" priority="1716">
      <formula>ISNUMBER($J822)</formula>
    </cfRule>
  </conditionalFormatting>
  <conditionalFormatting sqref="C823">
    <cfRule type="expression" dxfId="1187" priority="1714">
      <formula>ISNUMBER($J823)</formula>
    </cfRule>
  </conditionalFormatting>
  <conditionalFormatting sqref="C824">
    <cfRule type="expression" dxfId="1186" priority="1713">
      <formula>ISNUMBER($J824)</formula>
    </cfRule>
  </conditionalFormatting>
  <conditionalFormatting sqref="C825">
    <cfRule type="expression" dxfId="1185" priority="1712">
      <formula>ISNUMBER($J825)</formula>
    </cfRule>
  </conditionalFormatting>
  <conditionalFormatting sqref="C826">
    <cfRule type="expression" dxfId="1184" priority="1711">
      <formula>ISNUMBER($J826)</formula>
    </cfRule>
  </conditionalFormatting>
  <conditionalFormatting sqref="C829">
    <cfRule type="expression" dxfId="1183" priority="1709">
      <formula>ISNUMBER($J829)</formula>
    </cfRule>
  </conditionalFormatting>
  <conditionalFormatting sqref="C830">
    <cfRule type="expression" dxfId="1182" priority="1708">
      <formula>ISNUMBER($J830)</formula>
    </cfRule>
  </conditionalFormatting>
  <conditionalFormatting sqref="L807">
    <cfRule type="expression" dxfId="1181" priority="1696">
      <formula>ISNUMBER($J807)</formula>
    </cfRule>
  </conditionalFormatting>
  <conditionalFormatting sqref="L808">
    <cfRule type="expression" dxfId="1180" priority="1695">
      <formula>ISNUMBER($J808)</formula>
    </cfRule>
  </conditionalFormatting>
  <conditionalFormatting sqref="L809">
    <cfRule type="expression" dxfId="1179" priority="1692">
      <formula>ISNUMBER($J809)</formula>
    </cfRule>
  </conditionalFormatting>
  <conditionalFormatting sqref="L810">
    <cfRule type="expression" dxfId="1178" priority="1691">
      <formula>ISNUMBER($J810)</formula>
    </cfRule>
  </conditionalFormatting>
  <conditionalFormatting sqref="L811">
    <cfRule type="expression" dxfId="1177" priority="1690">
      <formula>ISNUMBER($J811)</formula>
    </cfRule>
  </conditionalFormatting>
  <conditionalFormatting sqref="L813">
    <cfRule type="expression" dxfId="1176" priority="1688">
      <formula>ISNUMBER($J813)</formula>
    </cfRule>
  </conditionalFormatting>
  <conditionalFormatting sqref="L814">
    <cfRule type="expression" dxfId="1175" priority="1686">
      <formula>ISNUMBER($J814)</formula>
    </cfRule>
  </conditionalFormatting>
  <conditionalFormatting sqref="L815">
    <cfRule type="expression" dxfId="1174" priority="1685">
      <formula>ISNUMBER($J815)</formula>
    </cfRule>
  </conditionalFormatting>
  <conditionalFormatting sqref="L816">
    <cfRule type="expression" dxfId="1173" priority="1684">
      <formula>ISNUMBER($J816)</formula>
    </cfRule>
  </conditionalFormatting>
  <conditionalFormatting sqref="L817">
    <cfRule type="expression" dxfId="1172" priority="1683">
      <formula>ISNUMBER($J817)</formula>
    </cfRule>
  </conditionalFormatting>
  <conditionalFormatting sqref="L818">
    <cfRule type="expression" dxfId="1171" priority="1682">
      <formula>ISNUMBER($J818)</formula>
    </cfRule>
  </conditionalFormatting>
  <conditionalFormatting sqref="L819">
    <cfRule type="expression" dxfId="1170" priority="1681">
      <formula>ISNUMBER($J819)</formula>
    </cfRule>
  </conditionalFormatting>
  <conditionalFormatting sqref="L820">
    <cfRule type="expression" dxfId="1169" priority="1680">
      <formula>ISNUMBER($J820)</formula>
    </cfRule>
  </conditionalFormatting>
  <conditionalFormatting sqref="L821">
    <cfRule type="expression" dxfId="1168" priority="1679">
      <formula>ISNUMBER($J821)</formula>
    </cfRule>
  </conditionalFormatting>
  <conditionalFormatting sqref="L822">
    <cfRule type="expression" dxfId="1167" priority="1678">
      <formula>ISNUMBER($J822)</formula>
    </cfRule>
  </conditionalFormatting>
  <conditionalFormatting sqref="L823">
    <cfRule type="expression" dxfId="1166" priority="1676">
      <formula>ISNUMBER($J823)</formula>
    </cfRule>
  </conditionalFormatting>
  <conditionalFormatting sqref="L824">
    <cfRule type="expression" dxfId="1165" priority="1675">
      <formula>ISNUMBER($J824)</formula>
    </cfRule>
  </conditionalFormatting>
  <conditionalFormatting sqref="L826">
    <cfRule type="expression" dxfId="1164" priority="1673">
      <formula>ISNUMBER($J826)</formula>
    </cfRule>
  </conditionalFormatting>
  <conditionalFormatting sqref="L829">
    <cfRule type="expression" dxfId="1163" priority="1671">
      <formula>ISNUMBER($J829)</formula>
    </cfRule>
  </conditionalFormatting>
  <conditionalFormatting sqref="L830">
    <cfRule type="expression" dxfId="1162" priority="1670">
      <formula>ISNUMBER($J830)</formula>
    </cfRule>
  </conditionalFormatting>
  <conditionalFormatting sqref="I811">
    <cfRule type="expression" dxfId="1161" priority="1651">
      <formula>ISNUMBER($J811)</formula>
    </cfRule>
  </conditionalFormatting>
  <conditionalFormatting sqref="I812">
    <cfRule type="expression" dxfId="1160" priority="1650">
      <formula>ISNUMBER($J812)</formula>
    </cfRule>
  </conditionalFormatting>
  <conditionalFormatting sqref="I820">
    <cfRule type="expression" dxfId="1159" priority="1649">
      <formula>ISNUMBER($J820)</formula>
    </cfRule>
  </conditionalFormatting>
  <conditionalFormatting sqref="I823">
    <cfRule type="expression" dxfId="1158" priority="1648">
      <formula>ISNUMBER($J823)</formula>
    </cfRule>
  </conditionalFormatting>
  <conditionalFormatting sqref="I826">
    <cfRule type="expression" dxfId="1157" priority="1647">
      <formula>ISNUMBER($J826)</formula>
    </cfRule>
  </conditionalFormatting>
  <conditionalFormatting sqref="I830">
    <cfRule type="expression" dxfId="1156" priority="1645">
      <formula>ISNUMBER($J830)</formula>
    </cfRule>
  </conditionalFormatting>
  <conditionalFormatting sqref="L592">
    <cfRule type="expression" dxfId="1153" priority="4968">
      <formula>ISNUMBER($J595)</formula>
    </cfRule>
  </conditionalFormatting>
  <conditionalFormatting sqref="E592:E593">
    <cfRule type="expression" dxfId="1152" priority="1642">
      <formula>ISNUMBER($J594)</formula>
    </cfRule>
  </conditionalFormatting>
  <conditionalFormatting sqref="L593">
    <cfRule type="expression" dxfId="1151" priority="1641">
      <formula>ISNUMBER($J594)</formula>
    </cfRule>
  </conditionalFormatting>
  <conditionalFormatting sqref="I703">
    <cfRule type="expression" dxfId="1149" priority="1639">
      <formula>ISNUMBER($J703)</formula>
    </cfRule>
  </conditionalFormatting>
  <conditionalFormatting sqref="AF764">
    <cfRule type="expression" dxfId="1147" priority="1634">
      <formula>ISNUMBER($J764)</formula>
    </cfRule>
  </conditionalFormatting>
  <conditionalFormatting sqref="AF777">
    <cfRule type="expression" dxfId="1144" priority="1628">
      <formula>ISNUMBER($J777)</formula>
    </cfRule>
  </conditionalFormatting>
  <conditionalFormatting sqref="AH777">
    <cfRule type="expression" dxfId="1143" priority="1627">
      <formula>ISNUMBER($J777)</formula>
    </cfRule>
  </conditionalFormatting>
  <conditionalFormatting sqref="AF779">
    <cfRule type="expression" dxfId="1140" priority="1623">
      <formula>ISNUMBER($J779)</formula>
    </cfRule>
  </conditionalFormatting>
  <conditionalFormatting sqref="AF794">
    <cfRule type="expression" dxfId="1137" priority="1619">
      <formula>ISNUMBER($J794)</formula>
    </cfRule>
  </conditionalFormatting>
  <conditionalFormatting sqref="AH794">
    <cfRule type="expression" dxfId="1136" priority="1618">
      <formula>ISNUMBER($J794)</formula>
    </cfRule>
  </conditionalFormatting>
  <conditionalFormatting sqref="AF813">
    <cfRule type="expression" dxfId="1132" priority="1608">
      <formula>ISNUMBER($J813)</formula>
    </cfRule>
  </conditionalFormatting>
  <conditionalFormatting sqref="AF820">
    <cfRule type="expression" dxfId="1130" priority="1605">
      <formula>ISNUMBER($J820)</formula>
    </cfRule>
  </conditionalFormatting>
  <conditionalFormatting sqref="E831">
    <cfRule type="expression" dxfId="1128" priority="1601">
      <formula>ISNUMBER($J831)</formula>
    </cfRule>
  </conditionalFormatting>
  <conditionalFormatting sqref="E839">
    <cfRule type="expression" dxfId="1127" priority="1594">
      <formula>ISNUMBER($J839)</formula>
    </cfRule>
  </conditionalFormatting>
  <conditionalFormatting sqref="E840">
    <cfRule type="expression" dxfId="1126" priority="1593">
      <formula>ISNUMBER($J840)</formula>
    </cfRule>
  </conditionalFormatting>
  <conditionalFormatting sqref="E841">
    <cfRule type="expression" dxfId="1125" priority="1592">
      <formula>ISNUMBER($J841)</formula>
    </cfRule>
  </conditionalFormatting>
  <conditionalFormatting sqref="E833">
    <cfRule type="expression" dxfId="1124" priority="1590">
      <formula>ISNUMBER($J833)</formula>
    </cfRule>
  </conditionalFormatting>
  <conditionalFormatting sqref="E851 E853:E854">
    <cfRule type="expression" dxfId="1123" priority="1584">
      <formula>ISNUMBER($J851)</formula>
    </cfRule>
  </conditionalFormatting>
  <conditionalFormatting sqref="F830">
    <cfRule type="expression" dxfId="1122" priority="1583">
      <formula>ISNUMBER($J830)</formula>
    </cfRule>
  </conditionalFormatting>
  <conditionalFormatting sqref="F831">
    <cfRule type="expression" dxfId="1121" priority="1582">
      <formula>ISNUMBER($J831)</formula>
    </cfRule>
  </conditionalFormatting>
  <conditionalFormatting sqref="F832">
    <cfRule type="expression" dxfId="1120" priority="1581">
      <formula>ISNUMBER($J832)</formula>
    </cfRule>
  </conditionalFormatting>
  <conditionalFormatting sqref="F833">
    <cfRule type="expression" dxfId="1119" priority="1580">
      <formula>ISNUMBER($J833)</formula>
    </cfRule>
  </conditionalFormatting>
  <conditionalFormatting sqref="F839">
    <cfRule type="expression" dxfId="1118" priority="1575">
      <formula>ISNUMBER($J839)</formula>
    </cfRule>
  </conditionalFormatting>
  <conditionalFormatting sqref="F840">
    <cfRule type="expression" dxfId="1117" priority="1574">
      <formula>ISNUMBER($J840)</formula>
    </cfRule>
  </conditionalFormatting>
  <conditionalFormatting sqref="F841">
    <cfRule type="expression" dxfId="1116" priority="1573">
      <formula>ISNUMBER($J841)</formula>
    </cfRule>
  </conditionalFormatting>
  <conditionalFormatting sqref="F845">
    <cfRule type="expression" dxfId="1115" priority="1567">
      <formula>ISNUMBER($J845)</formula>
    </cfRule>
  </conditionalFormatting>
  <conditionalFormatting sqref="F846">
    <cfRule type="expression" dxfId="1114" priority="1565">
      <formula>ISNUMBER($J846)</formula>
    </cfRule>
  </conditionalFormatting>
  <conditionalFormatting sqref="F847">
    <cfRule type="expression" dxfId="1113" priority="1564">
      <formula>ISNUMBER($J847)</formula>
    </cfRule>
  </conditionalFormatting>
  <conditionalFormatting sqref="F848">
    <cfRule type="expression" dxfId="1112" priority="1563">
      <formula>ISNUMBER($J848)</formula>
    </cfRule>
  </conditionalFormatting>
  <conditionalFormatting sqref="F849">
    <cfRule type="expression" dxfId="1111" priority="1562">
      <formula>ISNUMBER($J849)</formula>
    </cfRule>
  </conditionalFormatting>
  <conditionalFormatting sqref="F850">
    <cfRule type="expression" dxfId="1110" priority="1561">
      <formula>ISNUMBER($J850)</formula>
    </cfRule>
  </conditionalFormatting>
  <conditionalFormatting sqref="F851">
    <cfRule type="expression" dxfId="1109" priority="1560">
      <formula>ISNUMBER($J851)</formula>
    </cfRule>
  </conditionalFormatting>
  <conditionalFormatting sqref="F853">
    <cfRule type="expression" dxfId="1108" priority="1558">
      <formula>ISNUMBER($J853)</formula>
    </cfRule>
  </conditionalFormatting>
  <conditionalFormatting sqref="F854">
    <cfRule type="expression" dxfId="1107" priority="1557">
      <formula>ISNUMBER($J854)</formula>
    </cfRule>
  </conditionalFormatting>
  <conditionalFormatting sqref="C835:C836">
    <cfRule type="expression" dxfId="1106" priority="1556">
      <formula>ISNUMBER($J835)</formula>
    </cfRule>
  </conditionalFormatting>
  <conditionalFormatting sqref="C831">
    <cfRule type="expression" dxfId="1105" priority="1555">
      <formula>ISNUMBER($J831)</formula>
    </cfRule>
  </conditionalFormatting>
  <conditionalFormatting sqref="C832">
    <cfRule type="expression" dxfId="1104" priority="1554">
      <formula>ISNUMBER($J832)</formula>
    </cfRule>
  </conditionalFormatting>
  <conditionalFormatting sqref="C833">
    <cfRule type="expression" dxfId="1103" priority="1553">
      <formula>ISNUMBER($J833)</formula>
    </cfRule>
  </conditionalFormatting>
  <conditionalFormatting sqref="C834">
    <cfRule type="expression" dxfId="1102" priority="1552">
      <formula>ISNUMBER($J834)</formula>
    </cfRule>
  </conditionalFormatting>
  <conditionalFormatting sqref="C837:C841">
    <cfRule type="expression" dxfId="1101" priority="1551">
      <formula>ISNUMBER($J837)</formula>
    </cfRule>
  </conditionalFormatting>
  <conditionalFormatting sqref="C842">
    <cfRule type="expression" dxfId="1100" priority="1549">
      <formula>ISNUMBER($J842)</formula>
    </cfRule>
  </conditionalFormatting>
  <conditionalFormatting sqref="C843">
    <cfRule type="expression" dxfId="1099" priority="1547">
      <formula>ISNUMBER($J843)</formula>
    </cfRule>
  </conditionalFormatting>
  <conditionalFormatting sqref="C844">
    <cfRule type="expression" dxfId="1098" priority="1545">
      <formula>ISNUMBER($J844)</formula>
    </cfRule>
  </conditionalFormatting>
  <conditionalFormatting sqref="C845">
    <cfRule type="expression" dxfId="1097" priority="1544">
      <formula>ISNUMBER($J845)</formula>
    </cfRule>
  </conditionalFormatting>
  <conditionalFormatting sqref="C846">
    <cfRule type="expression" dxfId="1096" priority="1543">
      <formula>ISNUMBER($J846)</formula>
    </cfRule>
  </conditionalFormatting>
  <conditionalFormatting sqref="C847">
    <cfRule type="expression" dxfId="1095" priority="1542">
      <formula>ISNUMBER($J847)</formula>
    </cfRule>
  </conditionalFormatting>
  <conditionalFormatting sqref="C848">
    <cfRule type="expression" dxfId="1094" priority="1541">
      <formula>ISNUMBER($J848)</formula>
    </cfRule>
  </conditionalFormatting>
  <conditionalFormatting sqref="C849">
    <cfRule type="expression" dxfId="1093" priority="1540">
      <formula>ISNUMBER($J849)</formula>
    </cfRule>
  </conditionalFormatting>
  <conditionalFormatting sqref="C850">
    <cfRule type="expression" dxfId="1092" priority="1539">
      <formula>ISNUMBER($J850)</formula>
    </cfRule>
  </conditionalFormatting>
  <conditionalFormatting sqref="C851">
    <cfRule type="expression" dxfId="1091" priority="1538">
      <formula>ISNUMBER($J851)</formula>
    </cfRule>
  </conditionalFormatting>
  <conditionalFormatting sqref="C852">
    <cfRule type="expression" dxfId="1090" priority="1537">
      <formula>ISNUMBER($J852)</formula>
    </cfRule>
  </conditionalFormatting>
  <conditionalFormatting sqref="C853">
    <cfRule type="expression" dxfId="1089" priority="1536">
      <formula>ISNUMBER($J853)</formula>
    </cfRule>
  </conditionalFormatting>
  <conditionalFormatting sqref="C854">
    <cfRule type="expression" dxfId="1088" priority="1535">
      <formula>ISNUMBER($J854)</formula>
    </cfRule>
  </conditionalFormatting>
  <conditionalFormatting sqref="L832:L834">
    <cfRule type="expression" dxfId="1087" priority="1530">
      <formula>ISNUMBER($J832)</formula>
    </cfRule>
  </conditionalFormatting>
  <conditionalFormatting sqref="L835">
    <cfRule type="expression" dxfId="1086" priority="1528">
      <formula>ISNUMBER($J835)</formula>
    </cfRule>
  </conditionalFormatting>
  <conditionalFormatting sqref="L836">
    <cfRule type="expression" dxfId="1085" priority="1526">
      <formula>ISNUMBER($J836)</formula>
    </cfRule>
  </conditionalFormatting>
  <conditionalFormatting sqref="L837">
    <cfRule type="expression" dxfId="1084" priority="1525">
      <formula>ISNUMBER($J837)</formula>
    </cfRule>
  </conditionalFormatting>
  <conditionalFormatting sqref="L838">
    <cfRule type="expression" dxfId="1083" priority="1524">
      <formula>ISNUMBER($J838)</formula>
    </cfRule>
  </conditionalFormatting>
  <conditionalFormatting sqref="L839">
    <cfRule type="expression" dxfId="1082" priority="1523">
      <formula>ISNUMBER($J839)</formula>
    </cfRule>
  </conditionalFormatting>
  <conditionalFormatting sqref="L840">
    <cfRule type="expression" dxfId="1081" priority="1522">
      <formula>ISNUMBER($J840)</formula>
    </cfRule>
  </conditionalFormatting>
  <conditionalFormatting sqref="L841">
    <cfRule type="expression" dxfId="1080" priority="1521">
      <formula>ISNUMBER($J841)</formula>
    </cfRule>
  </conditionalFormatting>
  <conditionalFormatting sqref="L842">
    <cfRule type="expression" dxfId="1079" priority="1519">
      <formula>ISNUMBER($J842)</formula>
    </cfRule>
  </conditionalFormatting>
  <conditionalFormatting sqref="L843">
    <cfRule type="expression" dxfId="1078" priority="1517">
      <formula>ISNUMBER($J843)</formula>
    </cfRule>
  </conditionalFormatting>
  <conditionalFormatting sqref="L844">
    <cfRule type="expression" dxfId="1077" priority="1515">
      <formula>ISNUMBER($J844)</formula>
    </cfRule>
  </conditionalFormatting>
  <conditionalFormatting sqref="L845">
    <cfRule type="expression" dxfId="1076" priority="1514">
      <formula>ISNUMBER($J845)</formula>
    </cfRule>
  </conditionalFormatting>
  <conditionalFormatting sqref="L846">
    <cfRule type="expression" dxfId="1075" priority="1513">
      <formula>ISNUMBER($J846)</formula>
    </cfRule>
  </conditionalFormatting>
  <conditionalFormatting sqref="L847">
    <cfRule type="expression" dxfId="1074" priority="1512">
      <formula>ISNUMBER($J847)</formula>
    </cfRule>
  </conditionalFormatting>
  <conditionalFormatting sqref="L848">
    <cfRule type="expression" dxfId="1073" priority="1511">
      <formula>ISNUMBER($J848)</formula>
    </cfRule>
  </conditionalFormatting>
  <conditionalFormatting sqref="L849">
    <cfRule type="expression" dxfId="1072" priority="1510">
      <formula>ISNUMBER($J849)</formula>
    </cfRule>
  </conditionalFormatting>
  <conditionalFormatting sqref="L850">
    <cfRule type="expression" dxfId="1071" priority="1509">
      <formula>ISNUMBER($J850)</formula>
    </cfRule>
  </conditionalFormatting>
  <conditionalFormatting sqref="L851">
    <cfRule type="expression" dxfId="1070" priority="1508">
      <formula>ISNUMBER($J851)</formula>
    </cfRule>
  </conditionalFormatting>
  <conditionalFormatting sqref="L852">
    <cfRule type="expression" dxfId="1069" priority="1507">
      <formula>ISNUMBER($J852)</formula>
    </cfRule>
  </conditionalFormatting>
  <conditionalFormatting sqref="L853:L854">
    <cfRule type="expression" dxfId="1068" priority="1506">
      <formula>ISNUMBER($J853)</formula>
    </cfRule>
  </conditionalFormatting>
  <conditionalFormatting sqref="AF789">
    <cfRule type="expression" dxfId="1067" priority="1502">
      <formula>ISNUMBER($J789)</formula>
    </cfRule>
  </conditionalFormatting>
  <conditionalFormatting sqref="AF790:AF791">
    <cfRule type="expression" dxfId="1065" priority="1499">
      <formula>ISNUMBER($J790)</formula>
    </cfRule>
  </conditionalFormatting>
  <conditionalFormatting sqref="AH790">
    <cfRule type="expression" dxfId="1064" priority="1498">
      <formula>ISNUMBER($J790)</formula>
    </cfRule>
  </conditionalFormatting>
  <conditionalFormatting sqref="AF792:AF793">
    <cfRule type="expression" dxfId="1063" priority="1496">
      <formula>ISNUMBER($J792)</formula>
    </cfRule>
  </conditionalFormatting>
  <conditionalFormatting sqref="AH801">
    <cfRule type="expression" dxfId="1062" priority="1494">
      <formula>ISNUMBER($J801)</formula>
    </cfRule>
  </conditionalFormatting>
  <conditionalFormatting sqref="AF808">
    <cfRule type="expression" dxfId="1059" priority="1486">
      <formula>ISNUMBER($J808)</formula>
    </cfRule>
  </conditionalFormatting>
  <conditionalFormatting sqref="L812">
    <cfRule type="expression" dxfId="1057" priority="1483">
      <formula>ISNUMBER($J812)</formula>
    </cfRule>
  </conditionalFormatting>
  <conditionalFormatting sqref="AF812">
    <cfRule type="expression" dxfId="1056" priority="1482">
      <formula>ISNUMBER($J812)</formula>
    </cfRule>
  </conditionalFormatting>
  <conditionalFormatting sqref="AH812">
    <cfRule type="expression" dxfId="1055" priority="1481">
      <formula>ISNUMBER($J812)</formula>
    </cfRule>
  </conditionalFormatting>
  <conditionalFormatting sqref="AF814">
    <cfRule type="expression" dxfId="1054" priority="1478">
      <formula>ISNUMBER($J814)</formula>
    </cfRule>
  </conditionalFormatting>
  <conditionalFormatting sqref="AF816">
    <cfRule type="expression" dxfId="1053" priority="1476">
      <formula>ISNUMBER($J816)</formula>
    </cfRule>
  </conditionalFormatting>
  <conditionalFormatting sqref="AF819">
    <cfRule type="expression" dxfId="1052" priority="1474">
      <formula>ISNUMBER($J819)</formula>
    </cfRule>
  </conditionalFormatting>
  <conditionalFormatting sqref="AF821">
    <cfRule type="expression" dxfId="1051" priority="1472">
      <formula>ISNUMBER($J821)</formula>
    </cfRule>
  </conditionalFormatting>
  <conditionalFormatting sqref="AF823">
    <cfRule type="expression" dxfId="1050" priority="1470">
      <formula>ISNUMBER($J823)</formula>
    </cfRule>
  </conditionalFormatting>
  <conditionalFormatting sqref="L825">
    <cfRule type="expression" dxfId="1049" priority="1467">
      <formula>ISNUMBER($J825)</formula>
    </cfRule>
  </conditionalFormatting>
  <conditionalFormatting sqref="AF825">
    <cfRule type="expression" dxfId="1048" priority="1466">
      <formula>ISNUMBER($J825)</formula>
    </cfRule>
  </conditionalFormatting>
  <conditionalFormatting sqref="AF826">
    <cfRule type="expression" dxfId="1047" priority="1464">
      <formula>ISNUMBER($J826)</formula>
    </cfRule>
  </conditionalFormatting>
  <conditionalFormatting sqref="Y360">
    <cfRule type="expression" dxfId="1046" priority="1462">
      <formula>ISNUMBER($J360)</formula>
    </cfRule>
  </conditionalFormatting>
  <conditionalFormatting sqref="AF785">
    <cfRule type="expression" dxfId="1045" priority="1461">
      <formula>ISNUMBER($J785)</formula>
    </cfRule>
  </conditionalFormatting>
  <conditionalFormatting sqref="AF786">
    <cfRule type="expression" dxfId="1043" priority="1458">
      <formula>ISNUMBER($J786)</formula>
    </cfRule>
  </conditionalFormatting>
  <conditionalFormatting sqref="AF811">
    <cfRule type="expression" dxfId="1041" priority="1454">
      <formula>ISNUMBER($J811)</formula>
    </cfRule>
  </conditionalFormatting>
  <conditionalFormatting sqref="AF817">
    <cfRule type="expression" dxfId="1039" priority="1451">
      <formula>ISNUMBER($J817)</formula>
    </cfRule>
  </conditionalFormatting>
  <conditionalFormatting sqref="L798">
    <cfRule type="expression" dxfId="1037" priority="1448">
      <formula>ISNUMBER($J798)</formula>
    </cfRule>
  </conditionalFormatting>
  <conditionalFormatting sqref="AH798">
    <cfRule type="expression" dxfId="1036" priority="1447">
      <formula>ISNUMBER($J798)</formula>
    </cfRule>
  </conditionalFormatting>
  <conditionalFormatting sqref="AF809">
    <cfRule type="expression" dxfId="1035" priority="1446">
      <formula>ISNUMBER($J809)</formula>
    </cfRule>
  </conditionalFormatting>
  <conditionalFormatting sqref="AF810">
    <cfRule type="expression" dxfId="1033" priority="1443">
      <formula>ISNUMBER($J810)</formula>
    </cfRule>
  </conditionalFormatting>
  <conditionalFormatting sqref="AF815">
    <cfRule type="expression" dxfId="1032" priority="1441">
      <formula>ISNUMBER($J815)</formula>
    </cfRule>
  </conditionalFormatting>
  <conditionalFormatting sqref="AF822">
    <cfRule type="expression" dxfId="1031" priority="1439">
      <formula>ISNUMBER($J822)</formula>
    </cfRule>
  </conditionalFormatting>
  <conditionalFormatting sqref="AF824">
    <cfRule type="expression" dxfId="1030" priority="1437">
      <formula>ISNUMBER($J824)</formula>
    </cfRule>
  </conditionalFormatting>
  <conditionalFormatting sqref="AF830">
    <cfRule type="expression" dxfId="1029" priority="1435">
      <formula>ISNUMBER($J830)</formula>
    </cfRule>
  </conditionalFormatting>
  <conditionalFormatting sqref="I834 I852 I855:I861">
    <cfRule type="expression" dxfId="1028" priority="1433">
      <formula>ISNUMBER($J834)</formula>
    </cfRule>
  </conditionalFormatting>
  <conditionalFormatting sqref="I833">
    <cfRule type="expression" dxfId="1027" priority="1432">
      <formula>ISNUMBER($J833)</formula>
    </cfRule>
  </conditionalFormatting>
  <conditionalFormatting sqref="AF833">
    <cfRule type="expression" dxfId="1026" priority="1431">
      <formula>ISNUMBER($J833)</formula>
    </cfRule>
  </conditionalFormatting>
  <conditionalFormatting sqref="AF840">
    <cfRule type="expression" dxfId="1025" priority="1429">
      <formula>ISNUMBER($J840)</formula>
    </cfRule>
  </conditionalFormatting>
  <conditionalFormatting sqref="AF849">
    <cfRule type="expression" dxfId="1024" priority="1427">
      <formula>ISNUMBER($J849)</formula>
    </cfRule>
  </conditionalFormatting>
  <conditionalFormatting sqref="AF850">
    <cfRule type="expression" dxfId="1023" priority="1425">
      <formula>ISNUMBER($J850)</formula>
    </cfRule>
  </conditionalFormatting>
  <conditionalFormatting sqref="I850">
    <cfRule type="expression" dxfId="1022" priority="1421">
      <formula>ISNUMBER($J850)</formula>
    </cfRule>
  </conditionalFormatting>
  <conditionalFormatting sqref="AF851">
    <cfRule type="expression" dxfId="1021" priority="1420">
      <formula>ISNUMBER($J851)</formula>
    </cfRule>
  </conditionalFormatting>
  <conditionalFormatting sqref="AF853">
    <cfRule type="expression" dxfId="1020" priority="1417">
      <formula>ISNUMBER($J853)</formula>
    </cfRule>
  </conditionalFormatting>
  <conditionalFormatting sqref="Y722">
    <cfRule type="expression" dxfId="1019" priority="4970">
      <formula>ISNUMBER($J722)</formula>
    </cfRule>
  </conditionalFormatting>
  <conditionalFormatting sqref="AF774">
    <cfRule type="expression" dxfId="1018" priority="1414">
      <formula>ISNUMBER($J774)</formula>
    </cfRule>
  </conditionalFormatting>
  <conditionalFormatting sqref="AD781">
    <cfRule type="expression" dxfId="1016" priority="1411">
      <formula>ISNUMBER($J781)</formula>
    </cfRule>
  </conditionalFormatting>
  <conditionalFormatting sqref="AF781">
    <cfRule type="expression" dxfId="1015" priority="1410">
      <formula>ISNUMBER($J781)</formula>
    </cfRule>
  </conditionalFormatting>
  <conditionalFormatting sqref="E805">
    <cfRule type="expression" dxfId="1013" priority="1406">
      <formula>ISNUMBER($J805)</formula>
    </cfRule>
  </conditionalFormatting>
  <conditionalFormatting sqref="F805">
    <cfRule type="expression" dxfId="1012" priority="1405">
      <formula>ISNUMBER($J805)</formula>
    </cfRule>
  </conditionalFormatting>
  <conditionalFormatting sqref="I805">
    <cfRule type="expression" dxfId="1011" priority="1404">
      <formula>ISNUMBER($J805)</formula>
    </cfRule>
  </conditionalFormatting>
  <conditionalFormatting sqref="I839">
    <cfRule type="expression" dxfId="1010" priority="1399">
      <formula>ISNUMBER($J839)</formula>
    </cfRule>
  </conditionalFormatting>
  <conditionalFormatting sqref="AF839">
    <cfRule type="expression" dxfId="1009" priority="1398">
      <formula>ISNUMBER($J839)</formula>
    </cfRule>
  </conditionalFormatting>
  <conditionalFormatting sqref="AF841">
    <cfRule type="expression" dxfId="1008" priority="1396">
      <formula>ISNUMBER($J841)</formula>
    </cfRule>
  </conditionalFormatting>
  <conditionalFormatting sqref="AF848">
    <cfRule type="expression" dxfId="1007" priority="1394">
      <formula>ISNUMBER($J848)</formula>
    </cfRule>
  </conditionalFormatting>
  <conditionalFormatting sqref="E855">
    <cfRule type="expression" dxfId="1006" priority="1392">
      <formula>ISNUMBER($J855)</formula>
    </cfRule>
  </conditionalFormatting>
  <conditionalFormatting sqref="E856">
    <cfRule type="expression" dxfId="1005" priority="1391">
      <formula>ISNUMBER($J856)</formula>
    </cfRule>
  </conditionalFormatting>
  <conditionalFormatting sqref="E857:E859 E861:E862">
    <cfRule type="expression" dxfId="1004" priority="1390">
      <formula>ISNUMBER($J857)</formula>
    </cfRule>
  </conditionalFormatting>
  <conditionalFormatting sqref="E860">
    <cfRule type="expression" dxfId="1003" priority="1389">
      <formula>ISNUMBER($J860)</formula>
    </cfRule>
  </conditionalFormatting>
  <conditionalFormatting sqref="E863">
    <cfRule type="expression" dxfId="1002" priority="1388">
      <formula>ISNUMBER($J863)</formula>
    </cfRule>
  </conditionalFormatting>
  <conditionalFormatting sqref="F855">
    <cfRule type="expression" dxfId="1001" priority="1386">
      <formula>ISNUMBER($J855)</formula>
    </cfRule>
  </conditionalFormatting>
  <conditionalFormatting sqref="F856">
    <cfRule type="expression" dxfId="1000" priority="1385">
      <formula>ISNUMBER($J856)</formula>
    </cfRule>
  </conditionalFormatting>
  <conditionalFormatting sqref="F857">
    <cfRule type="expression" dxfId="999" priority="1384">
      <formula>ISNUMBER($J857)</formula>
    </cfRule>
  </conditionalFormatting>
  <conditionalFormatting sqref="F858">
    <cfRule type="expression" dxfId="998" priority="1383">
      <formula>ISNUMBER($J858)</formula>
    </cfRule>
  </conditionalFormatting>
  <conditionalFormatting sqref="F859">
    <cfRule type="expression" dxfId="997" priority="1382">
      <formula>ISNUMBER($J859)</formula>
    </cfRule>
  </conditionalFormatting>
  <conditionalFormatting sqref="F860">
    <cfRule type="expression" dxfId="996" priority="1381">
      <formula>ISNUMBER($J860)</formula>
    </cfRule>
  </conditionalFormatting>
  <conditionalFormatting sqref="F861">
    <cfRule type="expression" dxfId="995" priority="1380">
      <formula>ISNUMBER($J861)</formula>
    </cfRule>
  </conditionalFormatting>
  <conditionalFormatting sqref="F862">
    <cfRule type="expression" dxfId="994" priority="1379">
      <formula>ISNUMBER($J862)</formula>
    </cfRule>
  </conditionalFormatting>
  <conditionalFormatting sqref="F863">
    <cfRule type="expression" dxfId="993" priority="1378">
      <formula>ISNUMBER($J863)</formula>
    </cfRule>
  </conditionalFormatting>
  <conditionalFormatting sqref="C855">
    <cfRule type="expression" dxfId="992" priority="1372">
      <formula>ISNUMBER($J855)</formula>
    </cfRule>
  </conditionalFormatting>
  <conditionalFormatting sqref="C856">
    <cfRule type="expression" dxfId="991" priority="1371">
      <formula>ISNUMBER($J856)</formula>
    </cfRule>
  </conditionalFormatting>
  <conditionalFormatting sqref="C857">
    <cfRule type="expression" dxfId="990" priority="1370">
      <formula>ISNUMBER($J857)</formula>
    </cfRule>
  </conditionalFormatting>
  <conditionalFormatting sqref="C858">
    <cfRule type="expression" dxfId="989" priority="1369">
      <formula>ISNUMBER($J858)</formula>
    </cfRule>
  </conditionalFormatting>
  <conditionalFormatting sqref="C859">
    <cfRule type="expression" dxfId="988" priority="1368">
      <formula>ISNUMBER($J859)</formula>
    </cfRule>
  </conditionalFormatting>
  <conditionalFormatting sqref="C860">
    <cfRule type="expression" dxfId="987" priority="1367">
      <formula>ISNUMBER($J860)</formula>
    </cfRule>
  </conditionalFormatting>
  <conditionalFormatting sqref="C861">
    <cfRule type="expression" dxfId="986" priority="1366">
      <formula>ISNUMBER($J861)</formula>
    </cfRule>
  </conditionalFormatting>
  <conditionalFormatting sqref="C862">
    <cfRule type="expression" dxfId="985" priority="1365">
      <formula>ISNUMBER($J862)</formula>
    </cfRule>
  </conditionalFormatting>
  <conditionalFormatting sqref="C863">
    <cfRule type="expression" dxfId="984" priority="1364">
      <formula>ISNUMBER($J863)</formula>
    </cfRule>
  </conditionalFormatting>
  <conditionalFormatting sqref="C864">
    <cfRule type="expression" dxfId="983" priority="1363">
      <formula>ISNUMBER($J864)</formula>
    </cfRule>
  </conditionalFormatting>
  <conditionalFormatting sqref="L855">
    <cfRule type="expression" dxfId="982" priority="1362">
      <formula>ISNUMBER($J855)</formula>
    </cfRule>
  </conditionalFormatting>
  <conditionalFormatting sqref="L856">
    <cfRule type="expression" dxfId="981" priority="1361">
      <formula>ISNUMBER($J856)</formula>
    </cfRule>
  </conditionalFormatting>
  <conditionalFormatting sqref="L857:L858">
    <cfRule type="expression" dxfId="980" priority="1360">
      <formula>ISNUMBER($J857)</formula>
    </cfRule>
  </conditionalFormatting>
  <conditionalFormatting sqref="L859">
    <cfRule type="expression" dxfId="979" priority="1358">
      <formula>ISNUMBER($J859)</formula>
    </cfRule>
  </conditionalFormatting>
  <conditionalFormatting sqref="L860">
    <cfRule type="expression" dxfId="978" priority="1357">
      <formula>ISNUMBER($J860)</formula>
    </cfRule>
  </conditionalFormatting>
  <conditionalFormatting sqref="L862">
    <cfRule type="expression" dxfId="977" priority="1355">
      <formula>ISNUMBER($J862)</formula>
    </cfRule>
  </conditionalFormatting>
  <conditionalFormatting sqref="L863">
    <cfRule type="expression" dxfId="976" priority="1354">
      <formula>ISNUMBER($J863)</formula>
    </cfRule>
  </conditionalFormatting>
  <conditionalFormatting sqref="L864">
    <cfRule type="expression" dxfId="975" priority="1353">
      <formula>ISNUMBER($J864)</formula>
    </cfRule>
  </conditionalFormatting>
  <conditionalFormatting sqref="AH406">
    <cfRule type="expression" dxfId="974" priority="1349">
      <formula>ISNUMBER($J405)</formula>
    </cfRule>
  </conditionalFormatting>
  <conditionalFormatting sqref="E865:E866">
    <cfRule type="expression" dxfId="973" priority="1348">
      <formula>ISNUMBER($J865)</formula>
    </cfRule>
  </conditionalFormatting>
  <conditionalFormatting sqref="E867:E870">
    <cfRule type="expression" dxfId="972" priority="1347">
      <formula>ISNUMBER($J867)</formula>
    </cfRule>
  </conditionalFormatting>
  <conditionalFormatting sqref="E871">
    <cfRule type="expression" dxfId="971" priority="1346">
      <formula>ISNUMBER($J871)</formula>
    </cfRule>
  </conditionalFormatting>
  <conditionalFormatting sqref="E872">
    <cfRule type="expression" dxfId="970" priority="1345">
      <formula>ISNUMBER($J872)</formula>
    </cfRule>
  </conditionalFormatting>
  <conditionalFormatting sqref="E873:E875">
    <cfRule type="expression" dxfId="969" priority="1344">
      <formula>ISNUMBER($J873)</formula>
    </cfRule>
  </conditionalFormatting>
  <conditionalFormatting sqref="E876">
    <cfRule type="expression" dxfId="968" priority="1343">
      <formula>ISNUMBER($J876)</formula>
    </cfRule>
  </conditionalFormatting>
  <conditionalFormatting sqref="F865">
    <cfRule type="expression" dxfId="967" priority="1341">
      <formula>ISNUMBER($J865)</formula>
    </cfRule>
  </conditionalFormatting>
  <conditionalFormatting sqref="F866">
    <cfRule type="expression" dxfId="966" priority="1340">
      <formula>ISNUMBER($J866)</formula>
    </cfRule>
  </conditionalFormatting>
  <conditionalFormatting sqref="F867">
    <cfRule type="expression" dxfId="965" priority="1339">
      <formula>ISNUMBER($J867)</formula>
    </cfRule>
  </conditionalFormatting>
  <conditionalFormatting sqref="F868">
    <cfRule type="expression" dxfId="964" priority="1338">
      <formula>ISNUMBER($J868)</formula>
    </cfRule>
  </conditionalFormatting>
  <conditionalFormatting sqref="F869">
    <cfRule type="expression" dxfId="963" priority="1337">
      <formula>ISNUMBER($J869)</formula>
    </cfRule>
  </conditionalFormatting>
  <conditionalFormatting sqref="F870">
    <cfRule type="expression" dxfId="962" priority="1336">
      <formula>ISNUMBER($J870)</formula>
    </cfRule>
  </conditionalFormatting>
  <conditionalFormatting sqref="F871">
    <cfRule type="expression" dxfId="961" priority="1335">
      <formula>ISNUMBER($J871)</formula>
    </cfRule>
  </conditionalFormatting>
  <conditionalFormatting sqref="F872">
    <cfRule type="expression" dxfId="960" priority="1334">
      <formula>ISNUMBER($J872)</formula>
    </cfRule>
  </conditionalFormatting>
  <conditionalFormatting sqref="F873">
    <cfRule type="expression" dxfId="959" priority="1333">
      <formula>ISNUMBER($J873)</formula>
    </cfRule>
  </conditionalFormatting>
  <conditionalFormatting sqref="F874">
    <cfRule type="expression" dxfId="958" priority="1332">
      <formula>ISNUMBER($J874)</formula>
    </cfRule>
  </conditionalFormatting>
  <conditionalFormatting sqref="F875">
    <cfRule type="expression" dxfId="957" priority="1331">
      <formula>ISNUMBER($J875)</formula>
    </cfRule>
  </conditionalFormatting>
  <conditionalFormatting sqref="C865">
    <cfRule type="expression" dxfId="956" priority="1326">
      <formula>ISNUMBER($J865)</formula>
    </cfRule>
  </conditionalFormatting>
  <conditionalFormatting sqref="C866">
    <cfRule type="expression" dxfId="955" priority="1325">
      <formula>ISNUMBER($J866)</formula>
    </cfRule>
  </conditionalFormatting>
  <conditionalFormatting sqref="C867">
    <cfRule type="expression" dxfId="954" priority="1324">
      <formula>ISNUMBER($J867)</formula>
    </cfRule>
  </conditionalFormatting>
  <conditionalFormatting sqref="C868">
    <cfRule type="expression" dxfId="953" priority="1323">
      <formula>ISNUMBER($J868)</formula>
    </cfRule>
  </conditionalFormatting>
  <conditionalFormatting sqref="C869">
    <cfRule type="expression" dxfId="952" priority="1322">
      <formula>ISNUMBER($J869)</formula>
    </cfRule>
  </conditionalFormatting>
  <conditionalFormatting sqref="C870">
    <cfRule type="expression" dxfId="951" priority="1321">
      <formula>ISNUMBER($J870)</formula>
    </cfRule>
  </conditionalFormatting>
  <conditionalFormatting sqref="C871">
    <cfRule type="expression" dxfId="950" priority="1320">
      <formula>ISNUMBER($J871)</formula>
    </cfRule>
  </conditionalFormatting>
  <conditionalFormatting sqref="C872">
    <cfRule type="expression" dxfId="949" priority="1319">
      <formula>ISNUMBER($J872)</formula>
    </cfRule>
  </conditionalFormatting>
  <conditionalFormatting sqref="C873">
    <cfRule type="expression" dxfId="948" priority="1318">
      <formula>ISNUMBER($J873)</formula>
    </cfRule>
  </conditionalFormatting>
  <conditionalFormatting sqref="C874">
    <cfRule type="expression" dxfId="947" priority="1317">
      <formula>ISNUMBER($J874)</formula>
    </cfRule>
  </conditionalFormatting>
  <conditionalFormatting sqref="C875">
    <cfRule type="expression" dxfId="946" priority="1316">
      <formula>ISNUMBER($J875)</formula>
    </cfRule>
  </conditionalFormatting>
  <conditionalFormatting sqref="C876">
    <cfRule type="expression" dxfId="945" priority="1315">
      <formula>ISNUMBER($J876)</formula>
    </cfRule>
  </conditionalFormatting>
  <conditionalFormatting sqref="L865">
    <cfRule type="expression" dxfId="944" priority="1312">
      <formula>ISNUMBER($J865)</formula>
    </cfRule>
  </conditionalFormatting>
  <conditionalFormatting sqref="L866">
    <cfRule type="expression" dxfId="943" priority="1311">
      <formula>ISNUMBER($J866)</formula>
    </cfRule>
  </conditionalFormatting>
  <conditionalFormatting sqref="L867">
    <cfRule type="expression" dxfId="942" priority="1310">
      <formula>ISNUMBER($J867)</formula>
    </cfRule>
  </conditionalFormatting>
  <conditionalFormatting sqref="L868">
    <cfRule type="expression" dxfId="941" priority="1309">
      <formula>ISNUMBER($J868)</formula>
    </cfRule>
  </conditionalFormatting>
  <conditionalFormatting sqref="L869">
    <cfRule type="expression" dxfId="940" priority="1308">
      <formula>ISNUMBER($J869)</formula>
    </cfRule>
  </conditionalFormatting>
  <conditionalFormatting sqref="L870">
    <cfRule type="expression" dxfId="939" priority="1307">
      <formula>ISNUMBER($J870)</formula>
    </cfRule>
  </conditionalFormatting>
  <conditionalFormatting sqref="L871">
    <cfRule type="expression" dxfId="938" priority="1306">
      <formula>ISNUMBER($J871)</formula>
    </cfRule>
  </conditionalFormatting>
  <conditionalFormatting sqref="L872">
    <cfRule type="expression" dxfId="937" priority="1305">
      <formula>ISNUMBER($J872)</formula>
    </cfRule>
  </conditionalFormatting>
  <conditionalFormatting sqref="L873">
    <cfRule type="expression" dxfId="936" priority="1304">
      <formula>ISNUMBER($J873)</formula>
    </cfRule>
  </conditionalFormatting>
  <conditionalFormatting sqref="L874">
    <cfRule type="expression" dxfId="935" priority="1303">
      <formula>ISNUMBER($J874)</formula>
    </cfRule>
  </conditionalFormatting>
  <conditionalFormatting sqref="L875">
    <cfRule type="expression" dxfId="934" priority="1302">
      <formula>ISNUMBER($J875)</formula>
    </cfRule>
  </conditionalFormatting>
  <conditionalFormatting sqref="L876">
    <cfRule type="expression" dxfId="933" priority="1301">
      <formula>ISNUMBER($J876)</formula>
    </cfRule>
  </conditionalFormatting>
  <conditionalFormatting sqref="AF660">
    <cfRule type="expression" dxfId="932" priority="1294">
      <formula>ISNUMBER($J660)</formula>
    </cfRule>
  </conditionalFormatting>
  <conditionalFormatting sqref="AH660">
    <cfRule type="expression" dxfId="931" priority="1293">
      <formula>ISNUMBER($J660)</formula>
    </cfRule>
  </conditionalFormatting>
  <conditionalFormatting sqref="AF636">
    <cfRule type="expression" dxfId="929" priority="1291">
      <formula>ISNUMBER($J636)</formula>
    </cfRule>
  </conditionalFormatting>
  <conditionalFormatting sqref="AF818">
    <cfRule type="expression" dxfId="928" priority="1290">
      <formula>ISNUMBER($J818)</formula>
    </cfRule>
  </conditionalFormatting>
  <conditionalFormatting sqref="I831">
    <cfRule type="expression" dxfId="926" priority="1286">
      <formula>ISNUMBER($J831)</formula>
    </cfRule>
  </conditionalFormatting>
  <conditionalFormatting sqref="L831">
    <cfRule type="expression" dxfId="925" priority="1285">
      <formula>ISNUMBER($J831)</formula>
    </cfRule>
  </conditionalFormatting>
  <conditionalFormatting sqref="AF831">
    <cfRule type="expression" dxfId="924" priority="1284">
      <formula>ISNUMBER($J831)</formula>
    </cfRule>
  </conditionalFormatting>
  <conditionalFormatting sqref="E834">
    <cfRule type="expression" dxfId="922" priority="1281">
      <formula>ISNUMBER($J834)</formula>
    </cfRule>
  </conditionalFormatting>
  <conditionalFormatting sqref="F834:F835">
    <cfRule type="expression" dxfId="921" priority="1280">
      <formula>ISNUMBER($J834)</formula>
    </cfRule>
  </conditionalFormatting>
  <conditionalFormatting sqref="E835">
    <cfRule type="expression" dxfId="920" priority="1279">
      <formula>ISNUMBER($J835)</formula>
    </cfRule>
  </conditionalFormatting>
  <conditionalFormatting sqref="E836">
    <cfRule type="expression" dxfId="919" priority="1278">
      <formula>ISNUMBER($J836)</formula>
    </cfRule>
  </conditionalFormatting>
  <conditionalFormatting sqref="E837">
    <cfRule type="expression" dxfId="918" priority="1277">
      <formula>ISNUMBER($J837)</formula>
    </cfRule>
  </conditionalFormatting>
  <conditionalFormatting sqref="E838">
    <cfRule type="expression" dxfId="917" priority="1276">
      <formula>ISNUMBER($J838)</formula>
    </cfRule>
  </conditionalFormatting>
  <conditionalFormatting sqref="F836">
    <cfRule type="expression" dxfId="916" priority="1275">
      <formula>ISNUMBER($J836)</formula>
    </cfRule>
  </conditionalFormatting>
  <conditionalFormatting sqref="F837">
    <cfRule type="expression" dxfId="915" priority="1274">
      <formula>ISNUMBER($J837)</formula>
    </cfRule>
  </conditionalFormatting>
  <conditionalFormatting sqref="F838">
    <cfRule type="expression" dxfId="914" priority="1273">
      <formula>ISNUMBER($J838)</formula>
    </cfRule>
  </conditionalFormatting>
  <conditionalFormatting sqref="AF834">
    <cfRule type="expression" dxfId="913" priority="1272">
      <formula>ISNUMBER($J834)</formula>
    </cfRule>
  </conditionalFormatting>
  <conditionalFormatting sqref="AF836">
    <cfRule type="expression" dxfId="911" priority="1268">
      <formula>ISNUMBER($J836)</formula>
    </cfRule>
  </conditionalFormatting>
  <conditionalFormatting sqref="AF837">
    <cfRule type="expression" dxfId="909" priority="1265">
      <formula>ISNUMBER($J837)</formula>
    </cfRule>
  </conditionalFormatting>
  <conditionalFormatting sqref="I838">
    <cfRule type="expression" dxfId="908" priority="1263">
      <formula>ISNUMBER($J838)</formula>
    </cfRule>
  </conditionalFormatting>
  <conditionalFormatting sqref="AF838">
    <cfRule type="expression" dxfId="907" priority="1262">
      <formula>ISNUMBER($J838)</formula>
    </cfRule>
  </conditionalFormatting>
  <conditionalFormatting sqref="F843">
    <cfRule type="expression" dxfId="906" priority="1257">
      <formula>ISNUMBER($J843)</formula>
    </cfRule>
  </conditionalFormatting>
  <conditionalFormatting sqref="I843">
    <cfRule type="expression" dxfId="905" priority="1256">
      <formula>ISNUMBER($J843)</formula>
    </cfRule>
  </conditionalFormatting>
  <conditionalFormatting sqref="I854">
    <cfRule type="expression" dxfId="904" priority="1254">
      <formula>ISNUMBER($J854)</formula>
    </cfRule>
  </conditionalFormatting>
  <conditionalFormatting sqref="AF854">
    <cfRule type="expression" dxfId="903" priority="1253">
      <formula>ISNUMBER($J854)</formula>
    </cfRule>
  </conditionalFormatting>
  <conditionalFormatting sqref="I863">
    <cfRule type="expression" dxfId="902" priority="1251">
      <formula>ISNUMBER($J863)</formula>
    </cfRule>
  </conditionalFormatting>
  <conditionalFormatting sqref="AF863">
    <cfRule type="expression" dxfId="901" priority="1250">
      <formula>ISNUMBER($J863)</formula>
    </cfRule>
  </conditionalFormatting>
  <conditionalFormatting sqref="AF780">
    <cfRule type="expression" dxfId="900" priority="1248">
      <formula>ISNUMBER($J780)</formula>
    </cfRule>
  </conditionalFormatting>
  <conditionalFormatting sqref="AH780">
    <cfRule type="expression" dxfId="899" priority="1247">
      <formula>ISNUMBER($J780)</formula>
    </cfRule>
  </conditionalFormatting>
  <conditionalFormatting sqref="E832">
    <cfRule type="expression" dxfId="898" priority="1246">
      <formula>ISNUMBER($J832)</formula>
    </cfRule>
  </conditionalFormatting>
  <conditionalFormatting sqref="I832">
    <cfRule type="expression" dxfId="897" priority="1245">
      <formula>ISNUMBER($J832)</formula>
    </cfRule>
  </conditionalFormatting>
  <conditionalFormatting sqref="AF832">
    <cfRule type="expression" dxfId="896" priority="1244">
      <formula>ISNUMBER($J832)</formula>
    </cfRule>
  </conditionalFormatting>
  <conditionalFormatting sqref="AF842">
    <cfRule type="expression" dxfId="894" priority="1241">
      <formula>ISNUMBER($J842)</formula>
    </cfRule>
  </conditionalFormatting>
  <conditionalFormatting sqref="AF845">
    <cfRule type="expression" dxfId="892" priority="1238">
      <formula>ISNUMBER($J845)</formula>
    </cfRule>
  </conditionalFormatting>
  <conditionalFormatting sqref="E852">
    <cfRule type="expression" dxfId="890" priority="1235">
      <formula>ISNUMBER($J852)</formula>
    </cfRule>
  </conditionalFormatting>
  <conditionalFormatting sqref="F852">
    <cfRule type="expression" dxfId="889" priority="1234">
      <formula>ISNUMBER($J852)</formula>
    </cfRule>
  </conditionalFormatting>
  <conditionalFormatting sqref="AF852">
    <cfRule type="expression" dxfId="888" priority="1233">
      <formula>ISNUMBER($J852)</formula>
    </cfRule>
  </conditionalFormatting>
  <conditionalFormatting sqref="AF858">
    <cfRule type="expression" dxfId="886" priority="1230">
      <formula>ISNUMBER($J858)</formula>
    </cfRule>
  </conditionalFormatting>
  <conditionalFormatting sqref="AF859">
    <cfRule type="expression" dxfId="884" priority="1227">
      <formula>ISNUMBER($J859)</formula>
    </cfRule>
  </conditionalFormatting>
  <conditionalFormatting sqref="AF860">
    <cfRule type="expression" dxfId="883" priority="1224">
      <formula>ISNUMBER($J860)</formula>
    </cfRule>
  </conditionalFormatting>
  <conditionalFormatting sqref="E864">
    <cfRule type="expression" dxfId="882" priority="1222">
      <formula>ISNUMBER($J864)</formula>
    </cfRule>
  </conditionalFormatting>
  <conditionalFormatting sqref="F864">
    <cfRule type="expression" dxfId="881" priority="1221">
      <formula>ISNUMBER($J864)</formula>
    </cfRule>
  </conditionalFormatting>
  <conditionalFormatting sqref="AF864">
    <cfRule type="expression" dxfId="880" priority="1220">
      <formula>ISNUMBER($J864)</formula>
    </cfRule>
  </conditionalFormatting>
  <conditionalFormatting sqref="AF829">
    <cfRule type="expression" dxfId="878" priority="1115">
      <formula>ISNUMBER($J829)</formula>
    </cfRule>
  </conditionalFormatting>
  <conditionalFormatting sqref="AH829">
    <cfRule type="expression" dxfId="877" priority="1114">
      <formula>ISNUMBER($J829)</formula>
    </cfRule>
  </conditionalFormatting>
  <conditionalFormatting sqref="I835">
    <cfRule type="expression" dxfId="876" priority="1113">
      <formula>ISNUMBER($J835)</formula>
    </cfRule>
  </conditionalFormatting>
  <conditionalFormatting sqref="AF843">
    <cfRule type="expression" dxfId="875" priority="1112">
      <formula>ISNUMBER($J843)</formula>
    </cfRule>
  </conditionalFormatting>
  <conditionalFormatting sqref="AF844">
    <cfRule type="expression" dxfId="874" priority="1109">
      <formula>ISNUMBER($J844)</formula>
    </cfRule>
  </conditionalFormatting>
  <conditionalFormatting sqref="AF847">
    <cfRule type="expression" dxfId="873" priority="1104">
      <formula>ISNUMBER($J847)</formula>
    </cfRule>
  </conditionalFormatting>
  <conditionalFormatting sqref="AF855">
    <cfRule type="expression" dxfId="872" priority="1102">
      <formula>ISNUMBER($J855)</formula>
    </cfRule>
  </conditionalFormatting>
  <conditionalFormatting sqref="AF857">
    <cfRule type="expression" dxfId="871" priority="1100">
      <formula>ISNUMBER($J857)</formula>
    </cfRule>
  </conditionalFormatting>
  <conditionalFormatting sqref="L861">
    <cfRule type="expression" dxfId="870" priority="1098">
      <formula>ISNUMBER($J861)</formula>
    </cfRule>
  </conditionalFormatting>
  <conditionalFormatting sqref="AF861">
    <cfRule type="expression" dxfId="869" priority="1097">
      <formula>ISNUMBER($J861)</formula>
    </cfRule>
  </conditionalFormatting>
  <conditionalFormatting sqref="AF871">
    <cfRule type="expression" dxfId="868" priority="1095">
      <formula>ISNUMBER($J871)</formula>
    </cfRule>
  </conditionalFormatting>
  <conditionalFormatting sqref="AH871">
    <cfRule type="expression" dxfId="867" priority="1094">
      <formula>ISNUMBER($J871)</formula>
    </cfRule>
  </conditionalFormatting>
  <conditionalFormatting sqref="AF874">
    <cfRule type="expression" dxfId="866" priority="1093">
      <formula>ISNUMBER($J874)</formula>
    </cfRule>
  </conditionalFormatting>
  <conditionalFormatting sqref="E877:E878">
    <cfRule type="expression" dxfId="865" priority="1091">
      <formula>ISNUMBER($J877)</formula>
    </cfRule>
  </conditionalFormatting>
  <conditionalFormatting sqref="E879">
    <cfRule type="expression" dxfId="864" priority="1090">
      <formula>ISNUMBER($J879)</formula>
    </cfRule>
  </conditionalFormatting>
  <conditionalFormatting sqref="E880">
    <cfRule type="expression" dxfId="863" priority="1089">
      <formula>ISNUMBER($J880)</formula>
    </cfRule>
  </conditionalFormatting>
  <conditionalFormatting sqref="E881">
    <cfRule type="expression" dxfId="862" priority="1088">
      <formula>ISNUMBER($J881)</formula>
    </cfRule>
  </conditionalFormatting>
  <conditionalFormatting sqref="E882">
    <cfRule type="expression" dxfId="861" priority="1087">
      <formula>ISNUMBER($J882)</formula>
    </cfRule>
  </conditionalFormatting>
  <conditionalFormatting sqref="E883">
    <cfRule type="expression" dxfId="860" priority="1086">
      <formula>ISNUMBER($J883)</formula>
    </cfRule>
  </conditionalFormatting>
  <conditionalFormatting sqref="E884:E885">
    <cfRule type="expression" dxfId="859" priority="1085">
      <formula>ISNUMBER($J884)</formula>
    </cfRule>
  </conditionalFormatting>
  <conditionalFormatting sqref="E886">
    <cfRule type="expression" dxfId="858" priority="1084">
      <formula>ISNUMBER($J886)</formula>
    </cfRule>
  </conditionalFormatting>
  <conditionalFormatting sqref="E887">
    <cfRule type="expression" dxfId="857" priority="1083">
      <formula>ISNUMBER($J887)</formula>
    </cfRule>
  </conditionalFormatting>
  <conditionalFormatting sqref="E888">
    <cfRule type="expression" dxfId="856" priority="1082">
      <formula>ISNUMBER($J888)</formula>
    </cfRule>
  </conditionalFormatting>
  <conditionalFormatting sqref="E889">
    <cfRule type="expression" dxfId="855" priority="1081">
      <formula>ISNUMBER($J889)</formula>
    </cfRule>
  </conditionalFormatting>
  <conditionalFormatting sqref="E890">
    <cfRule type="expression" dxfId="854" priority="1080">
      <formula>ISNUMBER($J890)</formula>
    </cfRule>
  </conditionalFormatting>
  <conditionalFormatting sqref="E891:E892">
    <cfRule type="expression" dxfId="853" priority="1078">
      <formula>ISNUMBER($J891)</formula>
    </cfRule>
  </conditionalFormatting>
  <conditionalFormatting sqref="E896">
    <cfRule type="expression" dxfId="852" priority="1076">
      <formula>ISNUMBER($J896)</formula>
    </cfRule>
  </conditionalFormatting>
  <conditionalFormatting sqref="E897:E898">
    <cfRule type="expression" dxfId="851" priority="1075">
      <formula>ISNUMBER($J897)</formula>
    </cfRule>
  </conditionalFormatting>
  <conditionalFormatting sqref="F876">
    <cfRule type="expression" dxfId="850" priority="1071">
      <formula>ISNUMBER($J876)</formula>
    </cfRule>
  </conditionalFormatting>
  <conditionalFormatting sqref="F877">
    <cfRule type="expression" dxfId="849" priority="1070">
      <formula>ISNUMBER($J877)</formula>
    </cfRule>
  </conditionalFormatting>
  <conditionalFormatting sqref="F878">
    <cfRule type="expression" dxfId="848" priority="1069">
      <formula>ISNUMBER($J878)</formula>
    </cfRule>
  </conditionalFormatting>
  <conditionalFormatting sqref="F879">
    <cfRule type="expression" dxfId="847" priority="1068">
      <formula>ISNUMBER($J879)</formula>
    </cfRule>
  </conditionalFormatting>
  <conditionalFormatting sqref="F880">
    <cfRule type="expression" dxfId="846" priority="1067">
      <formula>ISNUMBER($J880)</formula>
    </cfRule>
  </conditionalFormatting>
  <conditionalFormatting sqref="F881">
    <cfRule type="expression" dxfId="845" priority="1066">
      <formula>ISNUMBER($J881)</formula>
    </cfRule>
  </conditionalFormatting>
  <conditionalFormatting sqref="F882">
    <cfRule type="expression" dxfId="844" priority="1065">
      <formula>ISNUMBER($J882)</formula>
    </cfRule>
  </conditionalFormatting>
  <conditionalFormatting sqref="F883">
    <cfRule type="expression" dxfId="843" priority="1064">
      <formula>ISNUMBER($J883)</formula>
    </cfRule>
  </conditionalFormatting>
  <conditionalFormatting sqref="F884">
    <cfRule type="expression" dxfId="842" priority="1063">
      <formula>ISNUMBER($J884)</formula>
    </cfRule>
  </conditionalFormatting>
  <conditionalFormatting sqref="F885">
    <cfRule type="expression" dxfId="841" priority="1062">
      <formula>ISNUMBER($J885)</formula>
    </cfRule>
  </conditionalFormatting>
  <conditionalFormatting sqref="F886">
    <cfRule type="expression" dxfId="840" priority="1061">
      <formula>ISNUMBER($J886)</formula>
    </cfRule>
  </conditionalFormatting>
  <conditionalFormatting sqref="F888:F889">
    <cfRule type="expression" dxfId="839" priority="1060">
      <formula>ISNUMBER($J888)</formula>
    </cfRule>
  </conditionalFormatting>
  <conditionalFormatting sqref="F887">
    <cfRule type="expression" dxfId="838" priority="1059">
      <formula>ISNUMBER($J887)</formula>
    </cfRule>
  </conditionalFormatting>
  <conditionalFormatting sqref="F890">
    <cfRule type="expression" dxfId="837" priority="1058">
      <formula>ISNUMBER($J890)</formula>
    </cfRule>
  </conditionalFormatting>
  <conditionalFormatting sqref="F891">
    <cfRule type="expression" dxfId="836" priority="1056">
      <formula>ISNUMBER($J891)</formula>
    </cfRule>
  </conditionalFormatting>
  <conditionalFormatting sqref="F892">
    <cfRule type="expression" dxfId="835" priority="1055">
      <formula>ISNUMBER($J892)</formula>
    </cfRule>
  </conditionalFormatting>
  <conditionalFormatting sqref="F893">
    <cfRule type="expression" dxfId="834" priority="1054">
      <formula>ISNUMBER($J893)</formula>
    </cfRule>
  </conditionalFormatting>
  <conditionalFormatting sqref="F894">
    <cfRule type="expression" dxfId="833" priority="1053">
      <formula>ISNUMBER($J894)</formula>
    </cfRule>
  </conditionalFormatting>
  <conditionalFormatting sqref="F895">
    <cfRule type="expression" dxfId="832" priority="1052">
      <formula>ISNUMBER($J895)</formula>
    </cfRule>
  </conditionalFormatting>
  <conditionalFormatting sqref="F896">
    <cfRule type="expression" dxfId="831" priority="1050">
      <formula>ISNUMBER($J896)</formula>
    </cfRule>
  </conditionalFormatting>
  <conditionalFormatting sqref="F897:F898">
    <cfRule type="expression" dxfId="830" priority="1049">
      <formula>ISNUMBER($J897)</formula>
    </cfRule>
  </conditionalFormatting>
  <conditionalFormatting sqref="F899">
    <cfRule type="expression" dxfId="829" priority="1048">
      <formula>ISNUMBER($J899)</formula>
    </cfRule>
  </conditionalFormatting>
  <conditionalFormatting sqref="F900">
    <cfRule type="expression" dxfId="828" priority="1047">
      <formula>ISNUMBER($J900)</formula>
    </cfRule>
  </conditionalFormatting>
  <conditionalFormatting sqref="F901">
    <cfRule type="expression" dxfId="827" priority="1045">
      <formula>ISNUMBER($J901)</formula>
    </cfRule>
  </conditionalFormatting>
  <conditionalFormatting sqref="C877">
    <cfRule type="expression" dxfId="826" priority="1043">
      <formula>ISNUMBER($J877)</formula>
    </cfRule>
  </conditionalFormatting>
  <conditionalFormatting sqref="C878">
    <cfRule type="expression" dxfId="825" priority="1042">
      <formula>ISNUMBER($J878)</formula>
    </cfRule>
  </conditionalFormatting>
  <conditionalFormatting sqref="C879">
    <cfRule type="expression" dxfId="824" priority="1041">
      <formula>ISNUMBER($J879)</formula>
    </cfRule>
  </conditionalFormatting>
  <conditionalFormatting sqref="C880">
    <cfRule type="expression" dxfId="823" priority="1040">
      <formula>ISNUMBER($J880)</formula>
    </cfRule>
  </conditionalFormatting>
  <conditionalFormatting sqref="C881">
    <cfRule type="expression" dxfId="822" priority="1039">
      <formula>ISNUMBER($J881)</formula>
    </cfRule>
  </conditionalFormatting>
  <conditionalFormatting sqref="C882">
    <cfRule type="expression" dxfId="821" priority="1038">
      <formula>ISNUMBER($J882)</formula>
    </cfRule>
  </conditionalFormatting>
  <conditionalFormatting sqref="C883">
    <cfRule type="expression" dxfId="820" priority="1037">
      <formula>ISNUMBER($J883)</formula>
    </cfRule>
  </conditionalFormatting>
  <conditionalFormatting sqref="C884">
    <cfRule type="expression" dxfId="819" priority="1036">
      <formula>ISNUMBER($J884)</formula>
    </cfRule>
  </conditionalFormatting>
  <conditionalFormatting sqref="C885">
    <cfRule type="expression" dxfId="818" priority="1035">
      <formula>ISNUMBER($J885)</formula>
    </cfRule>
  </conditionalFormatting>
  <conditionalFormatting sqref="C886">
    <cfRule type="expression" dxfId="817" priority="1034">
      <formula>ISNUMBER($J886)</formula>
    </cfRule>
  </conditionalFormatting>
  <conditionalFormatting sqref="C887">
    <cfRule type="expression" dxfId="816" priority="1033">
      <formula>ISNUMBER($J887)</formula>
    </cfRule>
  </conditionalFormatting>
  <conditionalFormatting sqref="C888">
    <cfRule type="expression" dxfId="815" priority="1032">
      <formula>ISNUMBER($J888)</formula>
    </cfRule>
  </conditionalFormatting>
  <conditionalFormatting sqref="C889">
    <cfRule type="expression" dxfId="814" priority="1031">
      <formula>ISNUMBER($J889)</formula>
    </cfRule>
  </conditionalFormatting>
  <conditionalFormatting sqref="C890">
    <cfRule type="expression" dxfId="813" priority="1030">
      <formula>ISNUMBER($J890)</formula>
    </cfRule>
  </conditionalFormatting>
  <conditionalFormatting sqref="C891">
    <cfRule type="expression" dxfId="812" priority="1028">
      <formula>ISNUMBER($J891)</formula>
    </cfRule>
  </conditionalFormatting>
  <conditionalFormatting sqref="C892">
    <cfRule type="expression" dxfId="811" priority="1027">
      <formula>ISNUMBER($J892)</formula>
    </cfRule>
  </conditionalFormatting>
  <conditionalFormatting sqref="C893">
    <cfRule type="expression" dxfId="810" priority="1026">
      <formula>ISNUMBER($J893)</formula>
    </cfRule>
  </conditionalFormatting>
  <conditionalFormatting sqref="C894">
    <cfRule type="expression" dxfId="809" priority="1025">
      <formula>ISNUMBER($J894)</formula>
    </cfRule>
  </conditionalFormatting>
  <conditionalFormatting sqref="C895">
    <cfRule type="expression" dxfId="808" priority="1024">
      <formula>ISNUMBER($J895)</formula>
    </cfRule>
  </conditionalFormatting>
  <conditionalFormatting sqref="C896">
    <cfRule type="expression" dxfId="807" priority="1022">
      <formula>ISNUMBER($J896)</formula>
    </cfRule>
  </conditionalFormatting>
  <conditionalFormatting sqref="C897:C898">
    <cfRule type="expression" dxfId="806" priority="1021">
      <formula>ISNUMBER($J897)</formula>
    </cfRule>
  </conditionalFormatting>
  <conditionalFormatting sqref="C899">
    <cfRule type="expression" dxfId="805" priority="1020">
      <formula>ISNUMBER($J899)</formula>
    </cfRule>
  </conditionalFormatting>
  <conditionalFormatting sqref="C900">
    <cfRule type="expression" dxfId="804" priority="1018">
      <formula>ISNUMBER($J900)</formula>
    </cfRule>
  </conditionalFormatting>
  <conditionalFormatting sqref="C901">
    <cfRule type="expression" dxfId="803" priority="1016">
      <formula>ISNUMBER($J901)</formula>
    </cfRule>
  </conditionalFormatting>
  <conditionalFormatting sqref="L877">
    <cfRule type="expression" dxfId="802" priority="1015">
      <formula>ISNUMBER($J877)</formula>
    </cfRule>
  </conditionalFormatting>
  <conditionalFormatting sqref="L878">
    <cfRule type="expression" dxfId="801" priority="1014">
      <formula>ISNUMBER($J878)</formula>
    </cfRule>
  </conditionalFormatting>
  <conditionalFormatting sqref="L879">
    <cfRule type="expression" dxfId="800" priority="1013">
      <formula>ISNUMBER($J879)</formula>
    </cfRule>
  </conditionalFormatting>
  <conditionalFormatting sqref="L880">
    <cfRule type="expression" dxfId="799" priority="1012">
      <formula>ISNUMBER($J880)</formula>
    </cfRule>
  </conditionalFormatting>
  <conditionalFormatting sqref="L881">
    <cfRule type="expression" dxfId="798" priority="1011">
      <formula>ISNUMBER($J881)</formula>
    </cfRule>
  </conditionalFormatting>
  <conditionalFormatting sqref="L882">
    <cfRule type="expression" dxfId="797" priority="1010">
      <formula>ISNUMBER($J882)</formula>
    </cfRule>
  </conditionalFormatting>
  <conditionalFormatting sqref="L883">
    <cfRule type="expression" dxfId="796" priority="1009">
      <formula>ISNUMBER($J883)</formula>
    </cfRule>
  </conditionalFormatting>
  <conditionalFormatting sqref="L884">
    <cfRule type="expression" dxfId="795" priority="1008">
      <formula>ISNUMBER($J884)</formula>
    </cfRule>
  </conditionalFormatting>
  <conditionalFormatting sqref="L885">
    <cfRule type="expression" dxfId="794" priority="1007">
      <formula>ISNUMBER($J885)</formula>
    </cfRule>
  </conditionalFormatting>
  <conditionalFormatting sqref="L887">
    <cfRule type="expression" dxfId="793" priority="1005">
      <formula>ISNUMBER($J887)</formula>
    </cfRule>
  </conditionalFormatting>
  <conditionalFormatting sqref="L888">
    <cfRule type="expression" dxfId="792" priority="1004">
      <formula>ISNUMBER($J888)</formula>
    </cfRule>
  </conditionalFormatting>
  <conditionalFormatting sqref="L889">
    <cfRule type="expression" dxfId="791" priority="1003">
      <formula>ISNUMBER($J889)</formula>
    </cfRule>
  </conditionalFormatting>
  <conditionalFormatting sqref="L890">
    <cfRule type="expression" dxfId="790" priority="1002">
      <formula>ISNUMBER($J890)</formula>
    </cfRule>
  </conditionalFormatting>
  <conditionalFormatting sqref="L891">
    <cfRule type="expression" dxfId="789" priority="1000">
      <formula>ISNUMBER($J891)</formula>
    </cfRule>
  </conditionalFormatting>
  <conditionalFormatting sqref="L894">
    <cfRule type="expression" dxfId="788" priority="998">
      <formula>ISNUMBER($J894)</formula>
    </cfRule>
  </conditionalFormatting>
  <conditionalFormatting sqref="L893">
    <cfRule type="expression" dxfId="787" priority="997">
      <formula>ISNUMBER($J893)</formula>
    </cfRule>
  </conditionalFormatting>
  <conditionalFormatting sqref="L895">
    <cfRule type="expression" dxfId="786" priority="996">
      <formula>ISNUMBER($J895)</formula>
    </cfRule>
  </conditionalFormatting>
  <conditionalFormatting sqref="L896">
    <cfRule type="expression" dxfId="785" priority="994">
      <formula>ISNUMBER($J896)</formula>
    </cfRule>
  </conditionalFormatting>
  <conditionalFormatting sqref="L897:L898">
    <cfRule type="expression" dxfId="784" priority="993">
      <formula>ISNUMBER($J897)</formula>
    </cfRule>
  </conditionalFormatting>
  <conditionalFormatting sqref="L899:L900">
    <cfRule type="expression" dxfId="783" priority="991">
      <formula>ISNUMBER($J899)</formula>
    </cfRule>
  </conditionalFormatting>
  <conditionalFormatting sqref="L901">
    <cfRule type="expression" dxfId="782" priority="989">
      <formula>ISNUMBER($J901)</formula>
    </cfRule>
  </conditionalFormatting>
  <conditionalFormatting sqref="L591 E590:F590 L595 L598 L600:L601">
    <cfRule type="expression" dxfId="781" priority="5008">
      <formula>ISNUMBER(#REF!)</formula>
    </cfRule>
  </conditionalFormatting>
  <conditionalFormatting sqref="AF835">
    <cfRule type="expression" dxfId="779" priority="987">
      <formula>ISNUMBER($J835)</formula>
    </cfRule>
  </conditionalFormatting>
  <conditionalFormatting sqref="AH835">
    <cfRule type="expression" dxfId="778" priority="986">
      <formula>ISNUMBER($J835)</formula>
    </cfRule>
  </conditionalFormatting>
  <conditionalFormatting sqref="AF862">
    <cfRule type="expression" dxfId="777" priority="985">
      <formula>ISNUMBER($J862)</formula>
    </cfRule>
  </conditionalFormatting>
  <conditionalFormatting sqref="AF868">
    <cfRule type="expression" dxfId="776" priority="983">
      <formula>ISNUMBER($J868)</formula>
    </cfRule>
  </conditionalFormatting>
  <conditionalFormatting sqref="AH868">
    <cfRule type="expression" dxfId="775" priority="982">
      <formula>ISNUMBER($J868)</formula>
    </cfRule>
  </conditionalFormatting>
  <conditionalFormatting sqref="E903">
    <cfRule type="expression" dxfId="773" priority="980">
      <formula>ISNUMBER($J903)</formula>
    </cfRule>
  </conditionalFormatting>
  <conditionalFormatting sqref="E904">
    <cfRule type="expression" dxfId="772" priority="979">
      <formula>ISNUMBER($J904)</formula>
    </cfRule>
  </conditionalFormatting>
  <conditionalFormatting sqref="E905">
    <cfRule type="expression" dxfId="771" priority="978">
      <formula>ISNUMBER($J905)</formula>
    </cfRule>
  </conditionalFormatting>
  <conditionalFormatting sqref="E906">
    <cfRule type="expression" dxfId="770" priority="977">
      <formula>ISNUMBER($J906)</formula>
    </cfRule>
  </conditionalFormatting>
  <conditionalFormatting sqref="F903">
    <cfRule type="expression" dxfId="769" priority="976">
      <formula>ISNUMBER($J903)</formula>
    </cfRule>
  </conditionalFormatting>
  <conditionalFormatting sqref="F904">
    <cfRule type="expression" dxfId="768" priority="975">
      <formula>ISNUMBER($J904)</formula>
    </cfRule>
  </conditionalFormatting>
  <conditionalFormatting sqref="F905">
    <cfRule type="expression" dxfId="767" priority="974">
      <formula>ISNUMBER($J905)</formula>
    </cfRule>
  </conditionalFormatting>
  <conditionalFormatting sqref="F906">
    <cfRule type="expression" dxfId="766" priority="973">
      <formula>ISNUMBER($J906)</formula>
    </cfRule>
  </conditionalFormatting>
  <conditionalFormatting sqref="L903">
    <cfRule type="expression" dxfId="765" priority="972">
      <formula>ISNUMBER($J903)</formula>
    </cfRule>
  </conditionalFormatting>
  <conditionalFormatting sqref="L904">
    <cfRule type="expression" dxfId="764" priority="971">
      <formula>ISNUMBER($J904)</formula>
    </cfRule>
  </conditionalFormatting>
  <conditionalFormatting sqref="L905">
    <cfRule type="expression" dxfId="763" priority="970">
      <formula>ISNUMBER($J905)</formula>
    </cfRule>
  </conditionalFormatting>
  <conditionalFormatting sqref="L906">
    <cfRule type="expression" dxfId="762" priority="969">
      <formula>ISNUMBER($J906)</formula>
    </cfRule>
  </conditionalFormatting>
  <conditionalFormatting sqref="C903">
    <cfRule type="expression" dxfId="761" priority="968">
      <formula>ISNUMBER($J903)</formula>
    </cfRule>
  </conditionalFormatting>
  <conditionalFormatting sqref="C904">
    <cfRule type="expression" dxfId="760" priority="967">
      <formula>ISNUMBER($J904)</formula>
    </cfRule>
  </conditionalFormatting>
  <conditionalFormatting sqref="C905">
    <cfRule type="expression" dxfId="759" priority="966">
      <formula>ISNUMBER($J905)</formula>
    </cfRule>
  </conditionalFormatting>
  <conditionalFormatting sqref="C906">
    <cfRule type="expression" dxfId="758" priority="965">
      <formula>ISNUMBER($J906)</formula>
    </cfRule>
  </conditionalFormatting>
  <conditionalFormatting sqref="AF866">
    <cfRule type="expression" dxfId="757" priority="964">
      <formula>ISNUMBER($J866)</formula>
    </cfRule>
  </conditionalFormatting>
  <conditionalFormatting sqref="AF869">
    <cfRule type="expression" dxfId="756" priority="962">
      <formula>ISNUMBER($J869)</formula>
    </cfRule>
  </conditionalFormatting>
  <conditionalFormatting sqref="AF872">
    <cfRule type="expression" dxfId="755" priority="960">
      <formula>ISNUMBER($J872)</formula>
    </cfRule>
  </conditionalFormatting>
  <conditionalFormatting sqref="AH872">
    <cfRule type="expression" dxfId="754" priority="959">
      <formula>ISNUMBER($J872)</formula>
    </cfRule>
  </conditionalFormatting>
  <conditionalFormatting sqref="E907">
    <cfRule type="expression" dxfId="753" priority="958">
      <formula>ISNUMBER($J907)</formula>
    </cfRule>
  </conditionalFormatting>
  <conditionalFormatting sqref="E908:E909">
    <cfRule type="expression" dxfId="752" priority="956">
      <formula>ISNUMBER($J908)</formula>
    </cfRule>
  </conditionalFormatting>
  <conditionalFormatting sqref="E910">
    <cfRule type="expression" dxfId="751" priority="955">
      <formula>ISNUMBER($J910)</formula>
    </cfRule>
  </conditionalFormatting>
  <conditionalFormatting sqref="E911">
    <cfRule type="expression" dxfId="750" priority="954">
      <formula>ISNUMBER($J911)</formula>
    </cfRule>
  </conditionalFormatting>
  <conditionalFormatting sqref="E912">
    <cfRule type="expression" dxfId="749" priority="953">
      <formula>ISNUMBER($J912)</formula>
    </cfRule>
  </conditionalFormatting>
  <conditionalFormatting sqref="E913">
    <cfRule type="expression" dxfId="748" priority="952">
      <formula>ISNUMBER($J913)</formula>
    </cfRule>
  </conditionalFormatting>
  <conditionalFormatting sqref="E914">
    <cfRule type="expression" dxfId="747" priority="951">
      <formula>ISNUMBER($J914)</formula>
    </cfRule>
  </conditionalFormatting>
  <conditionalFormatting sqref="E916">
    <cfRule type="expression" dxfId="746" priority="949">
      <formula>ISNUMBER($J916)</formula>
    </cfRule>
  </conditionalFormatting>
  <conditionalFormatting sqref="E917">
    <cfRule type="expression" dxfId="745" priority="948">
      <formula>ISNUMBER($J917)</formula>
    </cfRule>
  </conditionalFormatting>
  <conditionalFormatting sqref="E918">
    <cfRule type="expression" dxfId="744" priority="947">
      <formula>ISNUMBER($J918)</formula>
    </cfRule>
  </conditionalFormatting>
  <conditionalFormatting sqref="E919">
    <cfRule type="expression" dxfId="743" priority="946">
      <formula>ISNUMBER($J919)</formula>
    </cfRule>
  </conditionalFormatting>
  <conditionalFormatting sqref="E920">
    <cfRule type="expression" dxfId="742" priority="945">
      <formula>ISNUMBER($J920)</formula>
    </cfRule>
  </conditionalFormatting>
  <conditionalFormatting sqref="E921">
    <cfRule type="expression" dxfId="741" priority="944">
      <formula>ISNUMBER($J921)</formula>
    </cfRule>
  </conditionalFormatting>
  <conditionalFormatting sqref="E922:E923">
    <cfRule type="expression" dxfId="740" priority="943">
      <formula>ISNUMBER($J922)</formula>
    </cfRule>
  </conditionalFormatting>
  <conditionalFormatting sqref="E924:E927">
    <cfRule type="expression" dxfId="739" priority="942">
      <formula>ISNUMBER($J924)</formula>
    </cfRule>
  </conditionalFormatting>
  <conditionalFormatting sqref="E928">
    <cfRule type="expression" dxfId="738" priority="941">
      <formula>ISNUMBER($J928)</formula>
    </cfRule>
  </conditionalFormatting>
  <conditionalFormatting sqref="E929">
    <cfRule type="expression" dxfId="737" priority="940">
      <formula>ISNUMBER($J929)</formula>
    </cfRule>
  </conditionalFormatting>
  <conditionalFormatting sqref="E930:E932">
    <cfRule type="expression" dxfId="736" priority="939">
      <formula>ISNUMBER($J930)</formula>
    </cfRule>
  </conditionalFormatting>
  <conditionalFormatting sqref="E933">
    <cfRule type="expression" dxfId="735" priority="938">
      <formula>ISNUMBER($J933)</formula>
    </cfRule>
  </conditionalFormatting>
  <conditionalFormatting sqref="E934">
    <cfRule type="expression" dxfId="734" priority="937">
      <formula>ISNUMBER($J934)</formula>
    </cfRule>
  </conditionalFormatting>
  <conditionalFormatting sqref="F907">
    <cfRule type="expression" dxfId="733" priority="935">
      <formula>ISNUMBER($J907)</formula>
    </cfRule>
  </conditionalFormatting>
  <conditionalFormatting sqref="F908">
    <cfRule type="expression" dxfId="732" priority="933">
      <formula>ISNUMBER($J908)</formula>
    </cfRule>
  </conditionalFormatting>
  <conditionalFormatting sqref="F909">
    <cfRule type="expression" dxfId="731" priority="932">
      <formula>ISNUMBER($J909)</formula>
    </cfRule>
  </conditionalFormatting>
  <conditionalFormatting sqref="F910">
    <cfRule type="expression" dxfId="730" priority="931">
      <formula>ISNUMBER($J910)</formula>
    </cfRule>
  </conditionalFormatting>
  <conditionalFormatting sqref="F912">
    <cfRule type="expression" dxfId="729" priority="930">
      <formula>ISNUMBER($J912)</formula>
    </cfRule>
  </conditionalFormatting>
  <conditionalFormatting sqref="F913">
    <cfRule type="expression" dxfId="728" priority="929">
      <formula>ISNUMBER($J913)</formula>
    </cfRule>
  </conditionalFormatting>
  <conditionalFormatting sqref="F914">
    <cfRule type="expression" dxfId="727" priority="928">
      <formula>ISNUMBER($J914)</formula>
    </cfRule>
  </conditionalFormatting>
  <conditionalFormatting sqref="F915">
    <cfRule type="expression" dxfId="726" priority="926">
      <formula>ISNUMBER($J915)</formula>
    </cfRule>
  </conditionalFormatting>
  <conditionalFormatting sqref="F916">
    <cfRule type="expression" dxfId="725" priority="925">
      <formula>ISNUMBER($J916)</formula>
    </cfRule>
  </conditionalFormatting>
  <conditionalFormatting sqref="F917">
    <cfRule type="expression" dxfId="724" priority="924">
      <formula>ISNUMBER($J917)</formula>
    </cfRule>
  </conditionalFormatting>
  <conditionalFormatting sqref="F918">
    <cfRule type="expression" dxfId="723" priority="923">
      <formula>ISNUMBER($J918)</formula>
    </cfRule>
  </conditionalFormatting>
  <conditionalFormatting sqref="F919">
    <cfRule type="expression" dxfId="722" priority="922">
      <formula>ISNUMBER($J919)</formula>
    </cfRule>
  </conditionalFormatting>
  <conditionalFormatting sqref="F920">
    <cfRule type="expression" dxfId="721" priority="921">
      <formula>ISNUMBER($J920)</formula>
    </cfRule>
  </conditionalFormatting>
  <conditionalFormatting sqref="F921">
    <cfRule type="expression" dxfId="720" priority="920">
      <formula>ISNUMBER($J921)</formula>
    </cfRule>
  </conditionalFormatting>
  <conditionalFormatting sqref="F911">
    <cfRule type="expression" dxfId="719" priority="919">
      <formula>ISNUMBER($J911)</formula>
    </cfRule>
  </conditionalFormatting>
  <conditionalFormatting sqref="F922">
    <cfRule type="expression" dxfId="718" priority="918">
      <formula>ISNUMBER($J922)</formula>
    </cfRule>
  </conditionalFormatting>
  <conditionalFormatting sqref="F923">
    <cfRule type="expression" dxfId="717" priority="917">
      <formula>ISNUMBER($J923)</formula>
    </cfRule>
  </conditionalFormatting>
  <conditionalFormatting sqref="F924">
    <cfRule type="expression" dxfId="716" priority="916">
      <formula>ISNUMBER($J924)</formula>
    </cfRule>
  </conditionalFormatting>
  <conditionalFormatting sqref="F925">
    <cfRule type="expression" dxfId="715" priority="915">
      <formula>ISNUMBER($J925)</formula>
    </cfRule>
  </conditionalFormatting>
  <conditionalFormatting sqref="F926">
    <cfRule type="expression" dxfId="714" priority="914">
      <formula>ISNUMBER($J926)</formula>
    </cfRule>
  </conditionalFormatting>
  <conditionalFormatting sqref="F927">
    <cfRule type="expression" dxfId="713" priority="913">
      <formula>ISNUMBER($J927)</formula>
    </cfRule>
  </conditionalFormatting>
  <conditionalFormatting sqref="F928">
    <cfRule type="expression" dxfId="712" priority="912">
      <formula>ISNUMBER($J928)</formula>
    </cfRule>
  </conditionalFormatting>
  <conditionalFormatting sqref="F929">
    <cfRule type="expression" dxfId="711" priority="911">
      <formula>ISNUMBER($J929)</formula>
    </cfRule>
  </conditionalFormatting>
  <conditionalFormatting sqref="F930">
    <cfRule type="expression" dxfId="710" priority="910">
      <formula>ISNUMBER($J930)</formula>
    </cfRule>
  </conditionalFormatting>
  <conditionalFormatting sqref="F931">
    <cfRule type="expression" dxfId="709" priority="909">
      <formula>ISNUMBER($J931)</formula>
    </cfRule>
  </conditionalFormatting>
  <conditionalFormatting sqref="F932">
    <cfRule type="expression" dxfId="708" priority="908">
      <formula>ISNUMBER($J932)</formula>
    </cfRule>
  </conditionalFormatting>
  <conditionalFormatting sqref="F933">
    <cfRule type="expression" dxfId="707" priority="907">
      <formula>ISNUMBER($J933)</formula>
    </cfRule>
  </conditionalFormatting>
  <conditionalFormatting sqref="F934">
    <cfRule type="expression" dxfId="706" priority="906">
      <formula>ISNUMBER($J934)</formula>
    </cfRule>
  </conditionalFormatting>
  <conditionalFormatting sqref="F935">
    <cfRule type="expression" dxfId="705" priority="905">
      <formula>ISNUMBER($J935)</formula>
    </cfRule>
  </conditionalFormatting>
  <conditionalFormatting sqref="C907">
    <cfRule type="expression" dxfId="704" priority="903">
      <formula>ISNUMBER($J907)</formula>
    </cfRule>
  </conditionalFormatting>
  <conditionalFormatting sqref="C908">
    <cfRule type="expression" dxfId="703" priority="901">
      <formula>ISNUMBER($J908)</formula>
    </cfRule>
  </conditionalFormatting>
  <conditionalFormatting sqref="C909">
    <cfRule type="expression" dxfId="702" priority="900">
      <formula>ISNUMBER($J909)</formula>
    </cfRule>
  </conditionalFormatting>
  <conditionalFormatting sqref="C910">
    <cfRule type="expression" dxfId="701" priority="899">
      <formula>ISNUMBER($J910)</formula>
    </cfRule>
  </conditionalFormatting>
  <conditionalFormatting sqref="C911">
    <cfRule type="expression" dxfId="700" priority="898">
      <formula>ISNUMBER($J911)</formula>
    </cfRule>
  </conditionalFormatting>
  <conditionalFormatting sqref="C912">
    <cfRule type="expression" dxfId="699" priority="897">
      <formula>ISNUMBER($J912)</formula>
    </cfRule>
  </conditionalFormatting>
  <conditionalFormatting sqref="C913">
    <cfRule type="expression" dxfId="698" priority="896">
      <formula>ISNUMBER($J913)</formula>
    </cfRule>
  </conditionalFormatting>
  <conditionalFormatting sqref="C914">
    <cfRule type="expression" dxfId="697" priority="895">
      <formula>ISNUMBER($J914)</formula>
    </cfRule>
  </conditionalFormatting>
  <conditionalFormatting sqref="C915">
    <cfRule type="expression" dxfId="696" priority="893">
      <formula>ISNUMBER($J915)</formula>
    </cfRule>
  </conditionalFormatting>
  <conditionalFormatting sqref="C916">
    <cfRule type="expression" dxfId="695" priority="892">
      <formula>ISNUMBER($J916)</formula>
    </cfRule>
  </conditionalFormatting>
  <conditionalFormatting sqref="C917">
    <cfRule type="expression" dxfId="694" priority="891">
      <formula>ISNUMBER($J917)</formula>
    </cfRule>
  </conditionalFormatting>
  <conditionalFormatting sqref="C918">
    <cfRule type="expression" dxfId="693" priority="890">
      <formula>ISNUMBER($J918)</formula>
    </cfRule>
  </conditionalFormatting>
  <conditionalFormatting sqref="C919">
    <cfRule type="expression" dxfId="692" priority="889">
      <formula>ISNUMBER($J919)</formula>
    </cfRule>
  </conditionalFormatting>
  <conditionalFormatting sqref="C920">
    <cfRule type="expression" dxfId="691" priority="888">
      <formula>ISNUMBER($J920)</formula>
    </cfRule>
  </conditionalFormatting>
  <conditionalFormatting sqref="C921">
    <cfRule type="expression" dxfId="690" priority="887">
      <formula>ISNUMBER($J921)</formula>
    </cfRule>
  </conditionalFormatting>
  <conditionalFormatting sqref="C922">
    <cfRule type="expression" dxfId="689" priority="886">
      <formula>ISNUMBER($J922)</formula>
    </cfRule>
  </conditionalFormatting>
  <conditionalFormatting sqref="C923">
    <cfRule type="expression" dxfId="688" priority="885">
      <formula>ISNUMBER($J923)</formula>
    </cfRule>
  </conditionalFormatting>
  <conditionalFormatting sqref="C924">
    <cfRule type="expression" dxfId="687" priority="884">
      <formula>ISNUMBER($J924)</formula>
    </cfRule>
  </conditionalFormatting>
  <conditionalFormatting sqref="C925">
    <cfRule type="expression" dxfId="686" priority="883">
      <formula>ISNUMBER($J925)</formula>
    </cfRule>
  </conditionalFormatting>
  <conditionalFormatting sqref="C926">
    <cfRule type="expression" dxfId="685" priority="882">
      <formula>ISNUMBER($J926)</formula>
    </cfRule>
  </conditionalFormatting>
  <conditionalFormatting sqref="C927">
    <cfRule type="expression" dxfId="684" priority="881">
      <formula>ISNUMBER($J927)</formula>
    </cfRule>
  </conditionalFormatting>
  <conditionalFormatting sqref="C928">
    <cfRule type="expression" dxfId="683" priority="880">
      <formula>ISNUMBER($J928)</formula>
    </cfRule>
  </conditionalFormatting>
  <conditionalFormatting sqref="C929">
    <cfRule type="expression" dxfId="682" priority="879">
      <formula>ISNUMBER($J929)</formula>
    </cfRule>
  </conditionalFormatting>
  <conditionalFormatting sqref="C930">
    <cfRule type="expression" dxfId="681" priority="878">
      <formula>ISNUMBER($J930)</formula>
    </cfRule>
  </conditionalFormatting>
  <conditionalFormatting sqref="C931">
    <cfRule type="expression" dxfId="680" priority="877">
      <formula>ISNUMBER($J931)</formula>
    </cfRule>
  </conditionalFormatting>
  <conditionalFormatting sqref="C932">
    <cfRule type="expression" dxfId="679" priority="876">
      <formula>ISNUMBER($J932)</formula>
    </cfRule>
  </conditionalFormatting>
  <conditionalFormatting sqref="C933">
    <cfRule type="expression" dxfId="678" priority="875">
      <formula>ISNUMBER($J933)</formula>
    </cfRule>
  </conditionalFormatting>
  <conditionalFormatting sqref="C934">
    <cfRule type="expression" dxfId="677" priority="874">
      <formula>ISNUMBER($J934)</formula>
    </cfRule>
  </conditionalFormatting>
  <conditionalFormatting sqref="C935">
    <cfRule type="expression" dxfId="676" priority="873">
      <formula>ISNUMBER($J935)</formula>
    </cfRule>
  </conditionalFormatting>
  <conditionalFormatting sqref="L908">
    <cfRule type="expression" dxfId="675" priority="869">
      <formula>ISNUMBER($J908)</formula>
    </cfRule>
  </conditionalFormatting>
  <conditionalFormatting sqref="L910">
    <cfRule type="expression" dxfId="674" priority="867">
      <formula>ISNUMBER($J910)</formula>
    </cfRule>
  </conditionalFormatting>
  <conditionalFormatting sqref="L911">
    <cfRule type="expression" dxfId="673" priority="866">
      <formula>ISNUMBER($J911)</formula>
    </cfRule>
  </conditionalFormatting>
  <conditionalFormatting sqref="L912">
    <cfRule type="expression" dxfId="672" priority="865">
      <formula>ISNUMBER($J912)</formula>
    </cfRule>
  </conditionalFormatting>
  <conditionalFormatting sqref="L913">
    <cfRule type="expression" dxfId="671" priority="864">
      <formula>ISNUMBER($J913)</formula>
    </cfRule>
  </conditionalFormatting>
  <conditionalFormatting sqref="L914">
    <cfRule type="expression" dxfId="670" priority="863">
      <formula>ISNUMBER($J914)</formula>
    </cfRule>
  </conditionalFormatting>
  <conditionalFormatting sqref="L915">
    <cfRule type="expression" dxfId="669" priority="861">
      <formula>ISNUMBER($J915)</formula>
    </cfRule>
  </conditionalFormatting>
  <conditionalFormatting sqref="L916">
    <cfRule type="expression" dxfId="668" priority="860">
      <formula>ISNUMBER($J916)</formula>
    </cfRule>
  </conditionalFormatting>
  <conditionalFormatting sqref="L917">
    <cfRule type="expression" dxfId="667" priority="859">
      <formula>ISNUMBER($J917)</formula>
    </cfRule>
  </conditionalFormatting>
  <conditionalFormatting sqref="L918">
    <cfRule type="expression" dxfId="666" priority="858">
      <formula>ISNUMBER($J918)</formula>
    </cfRule>
  </conditionalFormatting>
  <conditionalFormatting sqref="L919">
    <cfRule type="expression" dxfId="665" priority="857">
      <formula>ISNUMBER($J919)</formula>
    </cfRule>
  </conditionalFormatting>
  <conditionalFormatting sqref="L920">
    <cfRule type="expression" dxfId="664" priority="856">
      <formula>ISNUMBER($J920)</formula>
    </cfRule>
  </conditionalFormatting>
  <conditionalFormatting sqref="L921">
    <cfRule type="expression" dxfId="663" priority="855">
      <formula>ISNUMBER($J921)</formula>
    </cfRule>
  </conditionalFormatting>
  <conditionalFormatting sqref="L922">
    <cfRule type="expression" dxfId="662" priority="854">
      <formula>ISNUMBER($J922)</formula>
    </cfRule>
  </conditionalFormatting>
  <conditionalFormatting sqref="L923">
    <cfRule type="expression" dxfId="661" priority="853">
      <formula>ISNUMBER($J923)</formula>
    </cfRule>
  </conditionalFormatting>
  <conditionalFormatting sqref="L924">
    <cfRule type="expression" dxfId="660" priority="852">
      <formula>ISNUMBER($J924)</formula>
    </cfRule>
  </conditionalFormatting>
  <conditionalFormatting sqref="L925">
    <cfRule type="expression" dxfId="659" priority="851">
      <formula>ISNUMBER($J925)</formula>
    </cfRule>
  </conditionalFormatting>
  <conditionalFormatting sqref="L926">
    <cfRule type="expression" dxfId="658" priority="850">
      <formula>ISNUMBER($J926)</formula>
    </cfRule>
  </conditionalFormatting>
  <conditionalFormatting sqref="L927">
    <cfRule type="expression" dxfId="657" priority="849">
      <formula>ISNUMBER($J927)</formula>
    </cfRule>
  </conditionalFormatting>
  <conditionalFormatting sqref="L928">
    <cfRule type="expression" dxfId="656" priority="848">
      <formula>ISNUMBER($J928)</formula>
    </cfRule>
  </conditionalFormatting>
  <conditionalFormatting sqref="L930">
    <cfRule type="expression" dxfId="655" priority="847">
      <formula>ISNUMBER($J930)</formula>
    </cfRule>
  </conditionalFormatting>
  <conditionalFormatting sqref="L929">
    <cfRule type="expression" dxfId="654" priority="846">
      <formula>ISNUMBER($J929)</formula>
    </cfRule>
  </conditionalFormatting>
  <conditionalFormatting sqref="L931">
    <cfRule type="expression" dxfId="653" priority="845">
      <formula>ISNUMBER($J931)</formula>
    </cfRule>
  </conditionalFormatting>
  <conditionalFormatting sqref="L933">
    <cfRule type="expression" dxfId="652" priority="843">
      <formula>ISNUMBER($J933)</formula>
    </cfRule>
  </conditionalFormatting>
  <conditionalFormatting sqref="L934">
    <cfRule type="expression" dxfId="651" priority="842">
      <formula>ISNUMBER($J934)</formula>
    </cfRule>
  </conditionalFormatting>
  <conditionalFormatting sqref="L935">
    <cfRule type="expression" dxfId="650" priority="841">
      <formula>ISNUMBER($J935)</formula>
    </cfRule>
  </conditionalFormatting>
  <conditionalFormatting sqref="L886">
    <cfRule type="expression" dxfId="649" priority="838">
      <formula>ISNUMBER($J886)</formula>
    </cfRule>
  </conditionalFormatting>
  <conditionalFormatting sqref="E902">
    <cfRule type="expression" dxfId="648" priority="837">
      <formula>ISNUMBER($J902)</formula>
    </cfRule>
  </conditionalFormatting>
  <conditionalFormatting sqref="F902">
    <cfRule type="expression" dxfId="647" priority="836">
      <formula>ISNUMBER($J902)</formula>
    </cfRule>
  </conditionalFormatting>
  <conditionalFormatting sqref="C902">
    <cfRule type="expression" dxfId="646" priority="835">
      <formula>ISNUMBER($J902)</formula>
    </cfRule>
  </conditionalFormatting>
  <conditionalFormatting sqref="L902">
    <cfRule type="expression" dxfId="645" priority="834">
      <formula>ISNUMBER($J902)</formula>
    </cfRule>
  </conditionalFormatting>
  <conditionalFormatting sqref="AL566:AL567">
    <cfRule type="expression" dxfId="644" priority="833">
      <formula>ISNUMBER($J566)</formula>
    </cfRule>
  </conditionalFormatting>
  <conditionalFormatting sqref="K706">
    <cfRule type="expression" dxfId="643" priority="831">
      <formula>ISNUMBER($J706)</formula>
    </cfRule>
  </conditionalFormatting>
  <conditionalFormatting sqref="K740">
    <cfRule type="expression" dxfId="642" priority="830">
      <formula>ISNUMBER($J740)</formula>
    </cfRule>
  </conditionalFormatting>
  <conditionalFormatting sqref="K790">
    <cfRule type="expression" dxfId="641" priority="829">
      <formula>ISNUMBER($J790)</formula>
    </cfRule>
  </conditionalFormatting>
  <conditionalFormatting sqref="K731">
    <cfRule type="expression" dxfId="640" priority="828">
      <formula>ISNUMBER($J731)</formula>
    </cfRule>
  </conditionalFormatting>
  <conditionalFormatting sqref="AH452">
    <cfRule type="expression" dxfId="639" priority="827">
      <formula>ISNUMBER($J452)</formula>
    </cfRule>
  </conditionalFormatting>
  <conditionalFormatting sqref="E650:E652">
    <cfRule type="expression" dxfId="638" priority="826">
      <formula>ISNUMBER($J650)</formula>
    </cfRule>
  </conditionalFormatting>
  <conditionalFormatting sqref="C652:C653">
    <cfRule type="expression" dxfId="637" priority="825">
      <formula>ISNUMBER($J652)</formula>
    </cfRule>
  </conditionalFormatting>
  <conditionalFormatting sqref="E661">
    <cfRule type="expression" dxfId="636" priority="824">
      <formula>ISNUMBER($J661)</formula>
    </cfRule>
  </conditionalFormatting>
  <conditionalFormatting sqref="E667:E669">
    <cfRule type="expression" dxfId="635" priority="823">
      <formula>ISNUMBER($J667)</formula>
    </cfRule>
  </conditionalFormatting>
  <conditionalFormatting sqref="E666">
    <cfRule type="expression" dxfId="634" priority="822">
      <formula>ISNUMBER($J666)</formula>
    </cfRule>
  </conditionalFormatting>
  <conditionalFormatting sqref="C665:C666">
    <cfRule type="expression" dxfId="633" priority="821">
      <formula>ISNUMBER($J665)</formula>
    </cfRule>
  </conditionalFormatting>
  <conditionalFormatting sqref="E936:E937">
    <cfRule type="expression" dxfId="632" priority="820">
      <formula>ISNUMBER($J936)</formula>
    </cfRule>
  </conditionalFormatting>
  <conditionalFormatting sqref="E938:E941">
    <cfRule type="expression" dxfId="631" priority="819">
      <formula>ISNUMBER($J938)</formula>
    </cfRule>
  </conditionalFormatting>
  <conditionalFormatting sqref="E942">
    <cfRule type="expression" dxfId="630" priority="818">
      <formula>ISNUMBER($J942)</formula>
    </cfRule>
  </conditionalFormatting>
  <conditionalFormatting sqref="E943">
    <cfRule type="expression" dxfId="629" priority="817">
      <formula>ISNUMBER($J943)</formula>
    </cfRule>
  </conditionalFormatting>
  <conditionalFormatting sqref="E946">
    <cfRule type="expression" dxfId="628" priority="813">
      <formula>ISNUMBER($J946)</formula>
    </cfRule>
  </conditionalFormatting>
  <conditionalFormatting sqref="E947">
    <cfRule type="expression" dxfId="627" priority="812">
      <formula>ISNUMBER($J947)</formula>
    </cfRule>
  </conditionalFormatting>
  <conditionalFormatting sqref="F936">
    <cfRule type="expression" dxfId="626" priority="811">
      <formula>ISNUMBER($J936)</formula>
    </cfRule>
  </conditionalFormatting>
  <conditionalFormatting sqref="F937">
    <cfRule type="expression" dxfId="625" priority="810">
      <formula>ISNUMBER($J937)</formula>
    </cfRule>
  </conditionalFormatting>
  <conditionalFormatting sqref="F938">
    <cfRule type="expression" dxfId="624" priority="809">
      <formula>ISNUMBER($J938)</formula>
    </cfRule>
  </conditionalFormatting>
  <conditionalFormatting sqref="F939">
    <cfRule type="expression" dxfId="623" priority="808">
      <formula>ISNUMBER($J939)</formula>
    </cfRule>
  </conditionalFormatting>
  <conditionalFormatting sqref="F940">
    <cfRule type="expression" dxfId="622" priority="807">
      <formula>ISNUMBER($J940)</formula>
    </cfRule>
  </conditionalFormatting>
  <conditionalFormatting sqref="F941">
    <cfRule type="expression" dxfId="621" priority="806">
      <formula>ISNUMBER($J941)</formula>
    </cfRule>
  </conditionalFormatting>
  <conditionalFormatting sqref="F942">
    <cfRule type="expression" dxfId="620" priority="805">
      <formula>ISNUMBER($J942)</formula>
    </cfRule>
  </conditionalFormatting>
  <conditionalFormatting sqref="F943">
    <cfRule type="expression" dxfId="619" priority="804">
      <formula>ISNUMBER($J943)</formula>
    </cfRule>
  </conditionalFormatting>
  <conditionalFormatting sqref="F944">
    <cfRule type="expression" dxfId="618" priority="802">
      <formula>ISNUMBER($J944)</formula>
    </cfRule>
  </conditionalFormatting>
  <conditionalFormatting sqref="F945">
    <cfRule type="expression" dxfId="617" priority="801">
      <formula>ISNUMBER($J945)</formula>
    </cfRule>
  </conditionalFormatting>
  <conditionalFormatting sqref="F946">
    <cfRule type="expression" dxfId="616" priority="798">
      <formula>ISNUMBER($J946)</formula>
    </cfRule>
  </conditionalFormatting>
  <conditionalFormatting sqref="F947">
    <cfRule type="expression" dxfId="615" priority="797">
      <formula>ISNUMBER($J947)</formula>
    </cfRule>
  </conditionalFormatting>
  <conditionalFormatting sqref="L936">
    <cfRule type="expression" dxfId="614" priority="793">
      <formula>ISNUMBER($J936)</formula>
    </cfRule>
  </conditionalFormatting>
  <conditionalFormatting sqref="L937">
    <cfRule type="expression" dxfId="613" priority="792">
      <formula>ISNUMBER($J937)</formula>
    </cfRule>
  </conditionalFormatting>
  <conditionalFormatting sqref="L938">
    <cfRule type="expression" dxfId="612" priority="791">
      <formula>ISNUMBER($J938)</formula>
    </cfRule>
  </conditionalFormatting>
  <conditionalFormatting sqref="L939">
    <cfRule type="expression" dxfId="611" priority="790">
      <formula>ISNUMBER($J939)</formula>
    </cfRule>
  </conditionalFormatting>
  <conditionalFormatting sqref="L940">
    <cfRule type="expression" dxfId="610" priority="789">
      <formula>ISNUMBER($J940)</formula>
    </cfRule>
  </conditionalFormatting>
  <conditionalFormatting sqref="L941">
    <cfRule type="expression" dxfId="609" priority="788">
      <formula>ISNUMBER($J941)</formula>
    </cfRule>
  </conditionalFormatting>
  <conditionalFormatting sqref="L942">
    <cfRule type="expression" dxfId="608" priority="787">
      <formula>ISNUMBER($J942)</formula>
    </cfRule>
  </conditionalFormatting>
  <conditionalFormatting sqref="L943">
    <cfRule type="expression" dxfId="607" priority="786">
      <formula>ISNUMBER($J943)</formula>
    </cfRule>
  </conditionalFormatting>
  <conditionalFormatting sqref="L944">
    <cfRule type="expression" dxfId="606" priority="784">
      <formula>ISNUMBER($J944)</formula>
    </cfRule>
  </conditionalFormatting>
  <conditionalFormatting sqref="L945">
    <cfRule type="expression" dxfId="605" priority="782">
      <formula>ISNUMBER($J945)</formula>
    </cfRule>
  </conditionalFormatting>
  <conditionalFormatting sqref="L947">
    <cfRule type="expression" dxfId="604" priority="779">
      <formula>ISNUMBER($J947)</formula>
    </cfRule>
  </conditionalFormatting>
  <conditionalFormatting sqref="C936">
    <cfRule type="expression" dxfId="603" priority="777">
      <formula>ISNUMBER($J936)</formula>
    </cfRule>
  </conditionalFormatting>
  <conditionalFormatting sqref="C937">
    <cfRule type="expression" dxfId="602" priority="776">
      <formula>ISNUMBER($J937)</formula>
    </cfRule>
  </conditionalFormatting>
  <conditionalFormatting sqref="C938">
    <cfRule type="expression" dxfId="601" priority="775">
      <formula>ISNUMBER($J938)</formula>
    </cfRule>
  </conditionalFormatting>
  <conditionalFormatting sqref="C939">
    <cfRule type="expression" dxfId="600" priority="774">
      <formula>ISNUMBER($J939)</formula>
    </cfRule>
  </conditionalFormatting>
  <conditionalFormatting sqref="C940">
    <cfRule type="expression" dxfId="599" priority="773">
      <formula>ISNUMBER($J940)</formula>
    </cfRule>
  </conditionalFormatting>
  <conditionalFormatting sqref="C941">
    <cfRule type="expression" dxfId="598" priority="772">
      <formula>ISNUMBER($J941)</formula>
    </cfRule>
  </conditionalFormatting>
  <conditionalFormatting sqref="C942">
    <cfRule type="expression" dxfId="597" priority="771">
      <formula>ISNUMBER($J942)</formula>
    </cfRule>
  </conditionalFormatting>
  <conditionalFormatting sqref="C943">
    <cfRule type="expression" dxfId="596" priority="770">
      <formula>ISNUMBER($J943)</formula>
    </cfRule>
  </conditionalFormatting>
  <conditionalFormatting sqref="C944">
    <cfRule type="expression" dxfId="595" priority="768">
      <formula>ISNUMBER($J944)</formula>
    </cfRule>
  </conditionalFormatting>
  <conditionalFormatting sqref="C945">
    <cfRule type="expression" dxfId="594" priority="763">
      <formula>ISNUMBER($J945)</formula>
    </cfRule>
  </conditionalFormatting>
  <conditionalFormatting sqref="C946">
    <cfRule type="expression" dxfId="593" priority="760">
      <formula>ISNUMBER($J946)</formula>
    </cfRule>
  </conditionalFormatting>
  <conditionalFormatting sqref="AF856">
    <cfRule type="expression" dxfId="592" priority="757">
      <formula>ISNUMBER($J856)</formula>
    </cfRule>
  </conditionalFormatting>
  <conditionalFormatting sqref="E899">
    <cfRule type="expression" dxfId="587" priority="751">
      <formula>ISNUMBER($J899)</formula>
    </cfRule>
  </conditionalFormatting>
  <conditionalFormatting sqref="E901">
    <cfRule type="expression" dxfId="586" priority="749">
      <formula>ISNUMBER($J901)</formula>
    </cfRule>
  </conditionalFormatting>
  <conditionalFormatting sqref="AF873">
    <cfRule type="expression" dxfId="585" priority="748">
      <formula>ISNUMBER($J873)</formula>
    </cfRule>
  </conditionalFormatting>
  <conditionalFormatting sqref="I890">
    <cfRule type="expression" dxfId="584" priority="746">
      <formula>ISNUMBER($J890)</formula>
    </cfRule>
  </conditionalFormatting>
  <conditionalFormatting sqref="AE952 AG952 AI952:AN952">
    <cfRule type="expression" dxfId="583" priority="744">
      <formula>ISNUMBER($J952)</formula>
    </cfRule>
  </conditionalFormatting>
  <conditionalFormatting sqref="L907">
    <cfRule type="expression" dxfId="582" priority="739">
      <formula>ISNUMBER($J907)</formula>
    </cfRule>
  </conditionalFormatting>
  <conditionalFormatting sqref="E948:E949">
    <cfRule type="expression" dxfId="581" priority="738">
      <formula>ISNUMBER($J948)</formula>
    </cfRule>
  </conditionalFormatting>
  <conditionalFormatting sqref="E950">
    <cfRule type="expression" dxfId="580" priority="737">
      <formula>ISNUMBER($J950)</formula>
    </cfRule>
  </conditionalFormatting>
  <conditionalFormatting sqref="E951">
    <cfRule type="expression" dxfId="579" priority="736">
      <formula>ISNUMBER($J951)</formula>
    </cfRule>
  </conditionalFormatting>
  <conditionalFormatting sqref="F948">
    <cfRule type="expression" dxfId="578" priority="735">
      <formula>ISNUMBER($J948)</formula>
    </cfRule>
  </conditionalFormatting>
  <conditionalFormatting sqref="F949">
    <cfRule type="expression" dxfId="577" priority="734">
      <formula>ISNUMBER($J949)</formula>
    </cfRule>
  </conditionalFormatting>
  <conditionalFormatting sqref="F950">
    <cfRule type="expression" dxfId="576" priority="733">
      <formula>ISNUMBER($J950)</formula>
    </cfRule>
  </conditionalFormatting>
  <conditionalFormatting sqref="F951">
    <cfRule type="expression" dxfId="575" priority="732">
      <formula>ISNUMBER($J951)</formula>
    </cfRule>
  </conditionalFormatting>
  <conditionalFormatting sqref="C947">
    <cfRule type="expression" dxfId="574" priority="731">
      <formula>ISNUMBER($J947)</formula>
    </cfRule>
  </conditionalFormatting>
  <conditionalFormatting sqref="C948">
    <cfRule type="expression" dxfId="573" priority="730">
      <formula>ISNUMBER($J948)</formula>
    </cfRule>
  </conditionalFormatting>
  <conditionalFormatting sqref="C949">
    <cfRule type="expression" dxfId="572" priority="729">
      <formula>ISNUMBER($J949)</formula>
    </cfRule>
  </conditionalFormatting>
  <conditionalFormatting sqref="C950">
    <cfRule type="expression" dxfId="571" priority="728">
      <formula>ISNUMBER($J950)</formula>
    </cfRule>
  </conditionalFormatting>
  <conditionalFormatting sqref="C951">
    <cfRule type="expression" dxfId="570" priority="727">
      <formula>ISNUMBER($J951)</formula>
    </cfRule>
  </conditionalFormatting>
  <conditionalFormatting sqref="L948">
    <cfRule type="expression" dxfId="569" priority="726">
      <formula>ISNUMBER($J948)</formula>
    </cfRule>
  </conditionalFormatting>
  <conditionalFormatting sqref="L949">
    <cfRule type="expression" dxfId="568" priority="725">
      <formula>ISNUMBER($J949)</formula>
    </cfRule>
  </conditionalFormatting>
  <conditionalFormatting sqref="L951">
    <cfRule type="expression" dxfId="567" priority="724">
      <formula>ISNUMBER($J951)</formula>
    </cfRule>
  </conditionalFormatting>
  <conditionalFormatting sqref="L950">
    <cfRule type="expression" dxfId="566" priority="723">
      <formula>ISNUMBER($J950)</formula>
    </cfRule>
  </conditionalFormatting>
  <conditionalFormatting sqref="AF870">
    <cfRule type="expression" dxfId="564" priority="717">
      <formula>ISNUMBER($J870)</formula>
    </cfRule>
  </conditionalFormatting>
  <conditionalFormatting sqref="AH870">
    <cfRule type="expression" dxfId="563" priority="716">
      <formula>ISNUMBER($J870)</formula>
    </cfRule>
  </conditionalFormatting>
  <conditionalFormatting sqref="AH439">
    <cfRule type="expression" dxfId="555" priority="708">
      <formula>ISNUMBER($J439)</formula>
    </cfRule>
  </conditionalFormatting>
  <conditionalFormatting sqref="AF439">
    <cfRule type="expression" dxfId="554" priority="707">
      <formula>ISNUMBER($J439)</formula>
    </cfRule>
  </conditionalFormatting>
  <conditionalFormatting sqref="AF867">
    <cfRule type="expression" dxfId="553" priority="705">
      <formula>ISNUMBER($J867)</formula>
    </cfRule>
  </conditionalFormatting>
  <conditionalFormatting sqref="AH867">
    <cfRule type="expression" dxfId="552" priority="704">
      <formula>ISNUMBER($J867)</formula>
    </cfRule>
  </conditionalFormatting>
  <conditionalFormatting sqref="L909">
    <cfRule type="expression" dxfId="551" priority="703">
      <formula>ISNUMBER($J909)</formula>
    </cfRule>
  </conditionalFormatting>
  <conditionalFormatting sqref="L932">
    <cfRule type="expression" dxfId="550" priority="702">
      <formula>ISNUMBER($J932)</formula>
    </cfRule>
  </conditionalFormatting>
  <conditionalFormatting sqref="AD952">
    <cfRule type="expression" dxfId="549" priority="701">
      <formula>ISNUMBER($J952)</formula>
    </cfRule>
  </conditionalFormatting>
  <conditionalFormatting sqref="AF952">
    <cfRule type="expression" dxfId="548" priority="700">
      <formula>ISNUMBER($J952)</formula>
    </cfRule>
  </conditionalFormatting>
  <conditionalFormatting sqref="AH952">
    <cfRule type="expression" dxfId="547" priority="699">
      <formula>ISNUMBER($J952)</formula>
    </cfRule>
  </conditionalFormatting>
  <conditionalFormatting sqref="E959 E953">
    <cfRule type="expression" dxfId="545" priority="697">
      <formula>ISNUMBER($J953)</formula>
    </cfRule>
  </conditionalFormatting>
  <conditionalFormatting sqref="E954">
    <cfRule type="expression" dxfId="544" priority="696">
      <formula>ISNUMBER($J954)</formula>
    </cfRule>
  </conditionalFormatting>
  <conditionalFormatting sqref="E955">
    <cfRule type="expression" dxfId="543" priority="695">
      <formula>ISNUMBER($J955)</formula>
    </cfRule>
  </conditionalFormatting>
  <conditionalFormatting sqref="E956">
    <cfRule type="expression" dxfId="542" priority="694">
      <formula>ISNUMBER($J956)</formula>
    </cfRule>
  </conditionalFormatting>
  <conditionalFormatting sqref="E957">
    <cfRule type="expression" dxfId="541" priority="693">
      <formula>ISNUMBER($J957)</formula>
    </cfRule>
  </conditionalFormatting>
  <conditionalFormatting sqref="E958">
    <cfRule type="expression" dxfId="540" priority="692">
      <formula>ISNUMBER($J958)</formula>
    </cfRule>
  </conditionalFormatting>
  <conditionalFormatting sqref="E960:E961">
    <cfRule type="expression" dxfId="539" priority="690">
      <formula>ISNUMBER($J960)</formula>
    </cfRule>
  </conditionalFormatting>
  <conditionalFormatting sqref="E963">
    <cfRule type="expression" dxfId="538" priority="688">
      <formula>ISNUMBER($J963)</formula>
    </cfRule>
  </conditionalFormatting>
  <conditionalFormatting sqref="E964:E965">
    <cfRule type="expression" dxfId="537" priority="687">
      <formula>ISNUMBER($J964)</formula>
    </cfRule>
  </conditionalFormatting>
  <conditionalFormatting sqref="E966">
    <cfRule type="expression" dxfId="536" priority="686">
      <formula>ISNUMBER($J966)</formula>
    </cfRule>
  </conditionalFormatting>
  <conditionalFormatting sqref="E967">
    <cfRule type="expression" dxfId="535" priority="685">
      <formula>ISNUMBER($J967)</formula>
    </cfRule>
  </conditionalFormatting>
  <conditionalFormatting sqref="F953">
    <cfRule type="expression" dxfId="534" priority="684">
      <formula>ISNUMBER($J953)</formula>
    </cfRule>
  </conditionalFormatting>
  <conditionalFormatting sqref="F954">
    <cfRule type="expression" dxfId="533" priority="683">
      <formula>ISNUMBER($J954)</formula>
    </cfRule>
  </conditionalFormatting>
  <conditionalFormatting sqref="F955">
    <cfRule type="expression" dxfId="532" priority="682">
      <formula>ISNUMBER($J955)</formula>
    </cfRule>
  </conditionalFormatting>
  <conditionalFormatting sqref="F956">
    <cfRule type="expression" dxfId="531" priority="681">
      <formula>ISNUMBER($J956)</formula>
    </cfRule>
  </conditionalFormatting>
  <conditionalFormatting sqref="F957">
    <cfRule type="expression" dxfId="530" priority="680">
      <formula>ISNUMBER($J957)</formula>
    </cfRule>
  </conditionalFormatting>
  <conditionalFormatting sqref="F958">
    <cfRule type="expression" dxfId="529" priority="679">
      <formula>ISNUMBER($J958)</formula>
    </cfRule>
  </conditionalFormatting>
  <conditionalFormatting sqref="F959">
    <cfRule type="expression" dxfId="528" priority="677">
      <formula>ISNUMBER($J959)</formula>
    </cfRule>
  </conditionalFormatting>
  <conditionalFormatting sqref="F960:F961">
    <cfRule type="expression" dxfId="527" priority="676">
      <formula>ISNUMBER($J960)</formula>
    </cfRule>
  </conditionalFormatting>
  <conditionalFormatting sqref="F967">
    <cfRule type="expression" dxfId="526" priority="674">
      <formula>ISNUMBER($J967)</formula>
    </cfRule>
  </conditionalFormatting>
  <conditionalFormatting sqref="F963">
    <cfRule type="expression" dxfId="525" priority="673">
      <formula>ISNUMBER($J963)</formula>
    </cfRule>
  </conditionalFormatting>
  <conditionalFormatting sqref="F964">
    <cfRule type="expression" dxfId="524" priority="672">
      <formula>ISNUMBER($J964)</formula>
    </cfRule>
  </conditionalFormatting>
  <conditionalFormatting sqref="F965">
    <cfRule type="expression" dxfId="523" priority="671">
      <formula>ISNUMBER($J965)</formula>
    </cfRule>
  </conditionalFormatting>
  <conditionalFormatting sqref="F966">
    <cfRule type="expression" dxfId="522" priority="670">
      <formula>ISNUMBER($J966)</formula>
    </cfRule>
  </conditionalFormatting>
  <conditionalFormatting sqref="C953">
    <cfRule type="expression" dxfId="521" priority="669">
      <formula>ISNUMBER($J953)</formula>
    </cfRule>
  </conditionalFormatting>
  <conditionalFormatting sqref="C954">
    <cfRule type="expression" dxfId="520" priority="668">
      <formula>ISNUMBER($J954)</formula>
    </cfRule>
  </conditionalFormatting>
  <conditionalFormatting sqref="C955">
    <cfRule type="expression" dxfId="519" priority="667">
      <formula>ISNUMBER($J955)</formula>
    </cfRule>
  </conditionalFormatting>
  <conditionalFormatting sqref="C956">
    <cfRule type="expression" dxfId="518" priority="666">
      <formula>ISNUMBER($J956)</formula>
    </cfRule>
  </conditionalFormatting>
  <conditionalFormatting sqref="C957">
    <cfRule type="expression" dxfId="517" priority="665">
      <formula>ISNUMBER($J957)</formula>
    </cfRule>
  </conditionalFormatting>
  <conditionalFormatting sqref="C958">
    <cfRule type="expression" dxfId="516" priority="664">
      <formula>ISNUMBER($J958)</formula>
    </cfRule>
  </conditionalFormatting>
  <conditionalFormatting sqref="C959">
    <cfRule type="expression" dxfId="515" priority="662">
      <formula>ISNUMBER($J959)</formula>
    </cfRule>
  </conditionalFormatting>
  <conditionalFormatting sqref="C960:C961">
    <cfRule type="expression" dxfId="514" priority="661">
      <formula>ISNUMBER($J960)</formula>
    </cfRule>
  </conditionalFormatting>
  <conditionalFormatting sqref="C963">
    <cfRule type="expression" dxfId="513" priority="659">
      <formula>ISNUMBER($J963)</formula>
    </cfRule>
  </conditionalFormatting>
  <conditionalFormatting sqref="C964">
    <cfRule type="expression" dxfId="512" priority="658">
      <formula>ISNUMBER($J964)</formula>
    </cfRule>
  </conditionalFormatting>
  <conditionalFormatting sqref="C965">
    <cfRule type="expression" dxfId="511" priority="657">
      <formula>ISNUMBER($J965)</formula>
    </cfRule>
  </conditionalFormatting>
  <conditionalFormatting sqref="C966">
    <cfRule type="expression" dxfId="510" priority="656">
      <formula>ISNUMBER($J966)</formula>
    </cfRule>
  </conditionalFormatting>
  <conditionalFormatting sqref="C967">
    <cfRule type="expression" dxfId="509" priority="655">
      <formula>ISNUMBER($J967)</formula>
    </cfRule>
  </conditionalFormatting>
  <conditionalFormatting sqref="L953">
    <cfRule type="expression" dxfId="508" priority="654">
      <formula>ISNUMBER($J953)</formula>
    </cfRule>
  </conditionalFormatting>
  <conditionalFormatting sqref="L954">
    <cfRule type="expression" dxfId="507" priority="653">
      <formula>ISNUMBER($J954)</formula>
    </cfRule>
  </conditionalFormatting>
  <conditionalFormatting sqref="L955">
    <cfRule type="expression" dxfId="506" priority="652">
      <formula>ISNUMBER($J955)</formula>
    </cfRule>
  </conditionalFormatting>
  <conditionalFormatting sqref="L957">
    <cfRule type="expression" dxfId="505" priority="650">
      <formula>ISNUMBER($J957)</formula>
    </cfRule>
  </conditionalFormatting>
  <conditionalFormatting sqref="L958">
    <cfRule type="expression" dxfId="504" priority="649">
      <formula>ISNUMBER($J958)</formula>
    </cfRule>
  </conditionalFormatting>
  <conditionalFormatting sqref="L960:L961">
    <cfRule type="expression" dxfId="503" priority="647">
      <formula>ISNUMBER($J960)</formula>
    </cfRule>
  </conditionalFormatting>
  <conditionalFormatting sqref="L959">
    <cfRule type="expression" dxfId="502" priority="646">
      <formula>ISNUMBER($J959)</formula>
    </cfRule>
  </conditionalFormatting>
  <conditionalFormatting sqref="L963">
    <cfRule type="expression" dxfId="501" priority="644">
      <formula>ISNUMBER($J963)</formula>
    </cfRule>
  </conditionalFormatting>
  <conditionalFormatting sqref="L964">
    <cfRule type="expression" dxfId="500" priority="643">
      <formula>ISNUMBER($J964)</formula>
    </cfRule>
  </conditionalFormatting>
  <conditionalFormatting sqref="L965">
    <cfRule type="expression" dxfId="499" priority="642">
      <formula>ISNUMBER($J965)</formula>
    </cfRule>
  </conditionalFormatting>
  <conditionalFormatting sqref="L967">
    <cfRule type="expression" dxfId="498" priority="641">
      <formula>ISNUMBER($J967)</formula>
    </cfRule>
  </conditionalFormatting>
  <conditionalFormatting sqref="L966">
    <cfRule type="expression" dxfId="497" priority="640">
      <formula>ISNUMBER($J966)</formula>
    </cfRule>
  </conditionalFormatting>
  <conditionalFormatting sqref="AE955 AG955 AI955:AJ955 AE958 AG958 AI958:AN958 AE967 AG967 AI967:AN967 AL980:AN980 Z980:AJ981 AM981:AN981 AL955:AN955">
    <cfRule type="expression" dxfId="496" priority="638">
      <formula>ISNUMBER($J955)</formula>
    </cfRule>
  </conditionalFormatting>
  <conditionalFormatting sqref="AH953:AH954 AH956:AH957 AH963:AH966">
    <cfRule type="expression" dxfId="495" priority="639">
      <formula>AF953&lt;&gt;AH953</formula>
    </cfRule>
  </conditionalFormatting>
  <conditionalFormatting sqref="L892">
    <cfRule type="expression" dxfId="494" priority="637">
      <formula>ISNUMBER($J892)</formula>
    </cfRule>
  </conditionalFormatting>
  <conditionalFormatting sqref="AF472">
    <cfRule type="expression" dxfId="493" priority="636">
      <formula>ISNUMBER($J472)</formula>
    </cfRule>
  </conditionalFormatting>
  <conditionalFormatting sqref="K654:K655">
    <cfRule type="expression" dxfId="492" priority="635">
      <formula>ISNUMBER($J654)</formula>
    </cfRule>
  </conditionalFormatting>
  <conditionalFormatting sqref="AH445">
    <cfRule type="expression" dxfId="491" priority="634">
      <formula>ISNUMBER($J445)</formula>
    </cfRule>
  </conditionalFormatting>
  <conditionalFormatting sqref="AH437">
    <cfRule type="expression" dxfId="490" priority="633">
      <formula>ISNUMBER($J437)</formula>
    </cfRule>
  </conditionalFormatting>
  <conditionalFormatting sqref="AH440">
    <cfRule type="expression" dxfId="489" priority="632">
      <formula>ISNUMBER($J440)</formula>
    </cfRule>
  </conditionalFormatting>
  <conditionalFormatting sqref="AH449">
    <cfRule type="expression" dxfId="488" priority="631">
      <formula>ISNUMBER($J449)</formula>
    </cfRule>
  </conditionalFormatting>
  <conditionalFormatting sqref="AH438">
    <cfRule type="expression" dxfId="487" priority="630">
      <formula>ISNUMBER($J438)</formula>
    </cfRule>
  </conditionalFormatting>
  <conditionalFormatting sqref="AH436">
    <cfRule type="expression" dxfId="486" priority="629">
      <formula>ISNUMBER($J436)</formula>
    </cfRule>
  </conditionalFormatting>
  <conditionalFormatting sqref="AH441">
    <cfRule type="expression" dxfId="485" priority="628">
      <formula>ISNUMBER($J441)</formula>
    </cfRule>
  </conditionalFormatting>
  <conditionalFormatting sqref="AD955">
    <cfRule type="expression" dxfId="484" priority="627">
      <formula>ISNUMBER($J955)</formula>
    </cfRule>
  </conditionalFormatting>
  <conditionalFormatting sqref="AF955">
    <cfRule type="expression" dxfId="483" priority="626">
      <formula>ISNUMBER($J955)</formula>
    </cfRule>
  </conditionalFormatting>
  <conditionalFormatting sqref="AH955">
    <cfRule type="expression" dxfId="482" priority="625">
      <formula>ISNUMBER($J955)</formula>
    </cfRule>
  </conditionalFormatting>
  <conditionalFormatting sqref="AD958">
    <cfRule type="expression" dxfId="480" priority="623">
      <formula>ISNUMBER($J958)</formula>
    </cfRule>
  </conditionalFormatting>
  <conditionalFormatting sqref="AF958">
    <cfRule type="expression" dxfId="479" priority="622">
      <formula>ISNUMBER($J958)</formula>
    </cfRule>
  </conditionalFormatting>
  <conditionalFormatting sqref="AD967">
    <cfRule type="expression" dxfId="476" priority="614">
      <formula>ISNUMBER($J967)</formula>
    </cfRule>
  </conditionalFormatting>
  <conditionalFormatting sqref="AF967">
    <cfRule type="expression" dxfId="475" priority="613">
      <formula>ISNUMBER($J967)</formula>
    </cfRule>
  </conditionalFormatting>
  <conditionalFormatting sqref="AH967">
    <cfRule type="expression" dxfId="474" priority="612">
      <formula>ISNUMBER($J967)</formula>
    </cfRule>
  </conditionalFormatting>
  <conditionalFormatting sqref="E968">
    <cfRule type="expression" dxfId="472" priority="610">
      <formula>ISNUMBER($J968)</formula>
    </cfRule>
  </conditionalFormatting>
  <conditionalFormatting sqref="E969">
    <cfRule type="expression" dxfId="471" priority="609">
      <formula>ISNUMBER($J969)</formula>
    </cfRule>
  </conditionalFormatting>
  <conditionalFormatting sqref="E970">
    <cfRule type="expression" dxfId="470" priority="608">
      <formula>ISNUMBER($J970)</formula>
    </cfRule>
  </conditionalFormatting>
  <conditionalFormatting sqref="E971:E972">
    <cfRule type="expression" dxfId="469" priority="607">
      <formula>ISNUMBER($J971)</formula>
    </cfRule>
  </conditionalFormatting>
  <conditionalFormatting sqref="E974">
    <cfRule type="expression" dxfId="468" priority="605">
      <formula>ISNUMBER($J974)</formula>
    </cfRule>
  </conditionalFormatting>
  <conditionalFormatting sqref="E975">
    <cfRule type="expression" dxfId="467" priority="604">
      <formula>ISNUMBER($J975)</formula>
    </cfRule>
  </conditionalFormatting>
  <conditionalFormatting sqref="E976">
    <cfRule type="expression" dxfId="466" priority="603">
      <formula>ISNUMBER($J976)</formula>
    </cfRule>
  </conditionalFormatting>
  <conditionalFormatting sqref="F968">
    <cfRule type="expression" dxfId="465" priority="602">
      <formula>ISNUMBER($J968)</formula>
    </cfRule>
  </conditionalFormatting>
  <conditionalFormatting sqref="F969">
    <cfRule type="expression" dxfId="464" priority="601">
      <formula>ISNUMBER($J969)</formula>
    </cfRule>
  </conditionalFormatting>
  <conditionalFormatting sqref="F970">
    <cfRule type="expression" dxfId="463" priority="600">
      <formula>ISNUMBER($J970)</formula>
    </cfRule>
  </conditionalFormatting>
  <conditionalFormatting sqref="F971:F972">
    <cfRule type="expression" dxfId="462" priority="599">
      <formula>ISNUMBER($J971)</formula>
    </cfRule>
  </conditionalFormatting>
  <conditionalFormatting sqref="F973">
    <cfRule type="expression" dxfId="461" priority="597">
      <formula>ISNUMBER($J973)</formula>
    </cfRule>
  </conditionalFormatting>
  <conditionalFormatting sqref="F974">
    <cfRule type="expression" dxfId="460" priority="596">
      <formula>ISNUMBER($J974)</formula>
    </cfRule>
  </conditionalFormatting>
  <conditionalFormatting sqref="F975">
    <cfRule type="expression" dxfId="459" priority="595">
      <formula>ISNUMBER($J975)</formula>
    </cfRule>
  </conditionalFormatting>
  <conditionalFormatting sqref="C968">
    <cfRule type="expression" dxfId="458" priority="593">
      <formula>ISNUMBER($J968)</formula>
    </cfRule>
  </conditionalFormatting>
  <conditionalFormatting sqref="C969">
    <cfRule type="expression" dxfId="457" priority="592">
      <formula>ISNUMBER($J969)</formula>
    </cfRule>
  </conditionalFormatting>
  <conditionalFormatting sqref="C970">
    <cfRule type="expression" dxfId="456" priority="591">
      <formula>ISNUMBER($J970)</formula>
    </cfRule>
  </conditionalFormatting>
  <conditionalFormatting sqref="C971:C972">
    <cfRule type="expression" dxfId="455" priority="590">
      <formula>ISNUMBER($J971)</formula>
    </cfRule>
  </conditionalFormatting>
  <conditionalFormatting sqref="C973">
    <cfRule type="expression" dxfId="454" priority="588">
      <formula>ISNUMBER($J973)</formula>
    </cfRule>
  </conditionalFormatting>
  <conditionalFormatting sqref="C974">
    <cfRule type="expression" dxfId="453" priority="587">
      <formula>ISNUMBER($J974)</formula>
    </cfRule>
  </conditionalFormatting>
  <conditionalFormatting sqref="C975">
    <cfRule type="expression" dxfId="452" priority="586">
      <formula>ISNUMBER($J975)</formula>
    </cfRule>
  </conditionalFormatting>
  <conditionalFormatting sqref="C976">
    <cfRule type="expression" dxfId="451" priority="585">
      <formula>ISNUMBER($J976)</formula>
    </cfRule>
  </conditionalFormatting>
  <conditionalFormatting sqref="L968:L969">
    <cfRule type="expression" dxfId="450" priority="584">
      <formula>ISNUMBER($J968)</formula>
    </cfRule>
  </conditionalFormatting>
  <conditionalFormatting sqref="L970:L972">
    <cfRule type="expression" dxfId="449" priority="582">
      <formula>ISNUMBER($J970)</formula>
    </cfRule>
  </conditionalFormatting>
  <conditionalFormatting sqref="L974">
    <cfRule type="expression" dxfId="448" priority="579">
      <formula>ISNUMBER($J974)</formula>
    </cfRule>
  </conditionalFormatting>
  <conditionalFormatting sqref="L973">
    <cfRule type="expression" dxfId="447" priority="578">
      <formula>ISNUMBER($J973)</formula>
    </cfRule>
  </conditionalFormatting>
  <conditionalFormatting sqref="L975">
    <cfRule type="expression" dxfId="446" priority="577">
      <formula>ISNUMBER($J975)</formula>
    </cfRule>
  </conditionalFormatting>
  <conditionalFormatting sqref="L976">
    <cfRule type="expression" dxfId="445" priority="576">
      <formula>ISNUMBER($J976)</formula>
    </cfRule>
  </conditionalFormatting>
  <conditionalFormatting sqref="E977">
    <cfRule type="expression" dxfId="444" priority="574">
      <formula>ISNUMBER($J977)</formula>
    </cfRule>
  </conditionalFormatting>
  <conditionalFormatting sqref="E978">
    <cfRule type="expression" dxfId="443" priority="573">
      <formula>ISNUMBER($J978)</formula>
    </cfRule>
  </conditionalFormatting>
  <conditionalFormatting sqref="E979">
    <cfRule type="expression" dxfId="442" priority="572">
      <formula>ISNUMBER($J979)</formula>
    </cfRule>
  </conditionalFormatting>
  <conditionalFormatting sqref="F976">
    <cfRule type="expression" dxfId="441" priority="571">
      <formula>ISNUMBER($J976)</formula>
    </cfRule>
  </conditionalFormatting>
  <conditionalFormatting sqref="F977">
    <cfRule type="expression" dxfId="440" priority="570">
      <formula>ISNUMBER($J977)</formula>
    </cfRule>
  </conditionalFormatting>
  <conditionalFormatting sqref="F978">
    <cfRule type="expression" dxfId="439" priority="569">
      <formula>ISNUMBER($J978)</formula>
    </cfRule>
  </conditionalFormatting>
  <conditionalFormatting sqref="F979">
    <cfRule type="expression" dxfId="438" priority="568">
      <formula>ISNUMBER($J979)</formula>
    </cfRule>
  </conditionalFormatting>
  <conditionalFormatting sqref="C977">
    <cfRule type="expression" dxfId="437" priority="567">
      <formula>ISNUMBER($J977)</formula>
    </cfRule>
  </conditionalFormatting>
  <conditionalFormatting sqref="C978">
    <cfRule type="expression" dxfId="436" priority="566">
      <formula>ISNUMBER($J978)</formula>
    </cfRule>
  </conditionalFormatting>
  <conditionalFormatting sqref="C979">
    <cfRule type="expression" dxfId="435" priority="565">
      <formula>ISNUMBER($J979)</formula>
    </cfRule>
  </conditionalFormatting>
  <conditionalFormatting sqref="L977">
    <cfRule type="expression" dxfId="434" priority="564">
      <formula>ISNUMBER($J977)</formula>
    </cfRule>
  </conditionalFormatting>
  <conditionalFormatting sqref="L979">
    <cfRule type="expression" dxfId="433" priority="563">
      <formula>ISNUMBER($J979)</formula>
    </cfRule>
  </conditionalFormatting>
  <conditionalFormatting sqref="L978">
    <cfRule type="expression" dxfId="432" priority="562">
      <formula>ISNUMBER($J978)</formula>
    </cfRule>
  </conditionalFormatting>
  <conditionalFormatting sqref="L956">
    <cfRule type="expression" dxfId="431" priority="561">
      <formula>ISNUMBER($J956)</formula>
    </cfRule>
  </conditionalFormatting>
  <conditionalFormatting sqref="AH460">
    <cfRule type="expression" dxfId="430" priority="560">
      <formula>ISNUMBER($J460)</formula>
    </cfRule>
  </conditionalFormatting>
  <conditionalFormatting sqref="AH464">
    <cfRule type="expression" dxfId="429" priority="559">
      <formula>ISNUMBER($J464)</formula>
    </cfRule>
  </conditionalFormatting>
  <conditionalFormatting sqref="AH662">
    <cfRule type="expression" dxfId="428" priority="557">
      <formula>ISNUMBER($J662)</formula>
    </cfRule>
  </conditionalFormatting>
  <conditionalFormatting sqref="AH663">
    <cfRule type="expression" dxfId="427" priority="556">
      <formula>ISNUMBER($J663)</formula>
    </cfRule>
  </conditionalFormatting>
  <conditionalFormatting sqref="AH664">
    <cfRule type="expression" dxfId="426" priority="555">
      <formula>ISNUMBER($J664)</formula>
    </cfRule>
  </conditionalFormatting>
  <conditionalFormatting sqref="AH753">
    <cfRule type="expression" dxfId="424" priority="547">
      <formula>ISNUMBER($J753)</formula>
    </cfRule>
  </conditionalFormatting>
  <conditionalFormatting sqref="AH761">
    <cfRule type="expression" dxfId="423" priority="546">
      <formula>ISNUMBER($J761)</formula>
    </cfRule>
  </conditionalFormatting>
  <conditionalFormatting sqref="AH771">
    <cfRule type="expression" dxfId="421" priority="544">
      <formula>ISNUMBER($J771)</formula>
    </cfRule>
  </conditionalFormatting>
  <conditionalFormatting sqref="AH779">
    <cfRule type="expression" dxfId="419" priority="542">
      <formula>ISNUMBER($J779)</formula>
    </cfRule>
  </conditionalFormatting>
  <conditionalFormatting sqref="AH850">
    <cfRule type="expression" dxfId="415" priority="538">
      <formula>ISNUMBER($J850)</formula>
    </cfRule>
  </conditionalFormatting>
  <conditionalFormatting sqref="AH866">
    <cfRule type="expression" dxfId="413" priority="536">
      <formula>ISNUMBER($J866)</formula>
    </cfRule>
  </conditionalFormatting>
  <conditionalFormatting sqref="E984:E985">
    <cfRule type="expression" dxfId="410" priority="533">
      <formula>ISNUMBER($J984)</formula>
    </cfRule>
  </conditionalFormatting>
  <conditionalFormatting sqref="E983">
    <cfRule type="expression" dxfId="409" priority="530">
      <formula>ISNUMBER($J983)</formula>
    </cfRule>
  </conditionalFormatting>
  <conditionalFormatting sqref="E986">
    <cfRule type="expression" dxfId="408" priority="529">
      <formula>ISNUMBER($J986)</formula>
    </cfRule>
  </conditionalFormatting>
  <conditionalFormatting sqref="E987">
    <cfRule type="expression" dxfId="407" priority="528">
      <formula>ISNUMBER($J987)</formula>
    </cfRule>
  </conditionalFormatting>
  <conditionalFormatting sqref="E988">
    <cfRule type="expression" dxfId="406" priority="527">
      <formula>ISNUMBER($J988)</formula>
    </cfRule>
  </conditionalFormatting>
  <conditionalFormatting sqref="E989">
    <cfRule type="expression" dxfId="405" priority="526">
      <formula>ISNUMBER($J989)</formula>
    </cfRule>
  </conditionalFormatting>
  <conditionalFormatting sqref="E993">
    <cfRule type="expression" dxfId="404" priority="525">
      <formula>ISNUMBER($J993)</formula>
    </cfRule>
  </conditionalFormatting>
  <conditionalFormatting sqref="E991">
    <cfRule type="expression" dxfId="403" priority="523">
      <formula>ISNUMBER($J991)</formula>
    </cfRule>
  </conditionalFormatting>
  <conditionalFormatting sqref="E992">
    <cfRule type="expression" dxfId="402" priority="522">
      <formula>ISNUMBER($J992)</formula>
    </cfRule>
  </conditionalFormatting>
  <conditionalFormatting sqref="E1001 E995">
    <cfRule type="expression" dxfId="401" priority="521">
      <formula>ISNUMBER($J995)</formula>
    </cfRule>
  </conditionalFormatting>
  <conditionalFormatting sqref="E996">
    <cfRule type="expression" dxfId="400" priority="520">
      <formula>ISNUMBER($J996)</formula>
    </cfRule>
  </conditionalFormatting>
  <conditionalFormatting sqref="E997">
    <cfRule type="expression" dxfId="399" priority="519">
      <formula>ISNUMBER($J997)</formula>
    </cfRule>
  </conditionalFormatting>
  <conditionalFormatting sqref="E998">
    <cfRule type="expression" dxfId="398" priority="518">
      <formula>ISNUMBER($J998)</formula>
    </cfRule>
  </conditionalFormatting>
  <conditionalFormatting sqref="E999">
    <cfRule type="expression" dxfId="397" priority="517">
      <formula>ISNUMBER($J999)</formula>
    </cfRule>
  </conditionalFormatting>
  <conditionalFormatting sqref="E1000">
    <cfRule type="expression" dxfId="396" priority="516">
      <formula>ISNUMBER($J1000)</formula>
    </cfRule>
  </conditionalFormatting>
  <conditionalFormatting sqref="E1002">
    <cfRule type="expression" dxfId="395" priority="515">
      <formula>ISNUMBER($J1002)</formula>
    </cfRule>
  </conditionalFormatting>
  <conditionalFormatting sqref="E1003">
    <cfRule type="expression" dxfId="394" priority="514">
      <formula>ISNUMBER($J1003)</formula>
    </cfRule>
  </conditionalFormatting>
  <conditionalFormatting sqref="E1004">
    <cfRule type="expression" dxfId="393" priority="513">
      <formula>ISNUMBER($J1004)</formula>
    </cfRule>
  </conditionalFormatting>
  <conditionalFormatting sqref="E1006">
    <cfRule type="expression" dxfId="392" priority="510">
      <formula>ISNUMBER($J1006)</formula>
    </cfRule>
  </conditionalFormatting>
  <conditionalFormatting sqref="E1007">
    <cfRule type="expression" dxfId="391" priority="509">
      <formula>ISNUMBER($J1007)</formula>
    </cfRule>
  </conditionalFormatting>
  <conditionalFormatting sqref="E1008">
    <cfRule type="expression" dxfId="390" priority="508">
      <formula>ISNUMBER($J1008)</formula>
    </cfRule>
  </conditionalFormatting>
  <conditionalFormatting sqref="E1015:E1016">
    <cfRule type="expression" dxfId="389" priority="507">
      <formula>ISNUMBER($J1015)</formula>
    </cfRule>
  </conditionalFormatting>
  <conditionalFormatting sqref="E1010:E1012">
    <cfRule type="expression" dxfId="388" priority="506">
      <formula>ISNUMBER($J1010)</formula>
    </cfRule>
  </conditionalFormatting>
  <conditionalFormatting sqref="E1013">
    <cfRule type="expression" dxfId="387" priority="505">
      <formula>ISNUMBER($J1013)</formula>
    </cfRule>
  </conditionalFormatting>
  <conditionalFormatting sqref="E1014">
    <cfRule type="expression" dxfId="386" priority="504">
      <formula>ISNUMBER($J1014)</formula>
    </cfRule>
  </conditionalFormatting>
  <conditionalFormatting sqref="E1017">
    <cfRule type="expression" dxfId="385" priority="503">
      <formula>ISNUMBER($J1017)</formula>
    </cfRule>
  </conditionalFormatting>
  <conditionalFormatting sqref="E1018">
    <cfRule type="expression" dxfId="384" priority="502">
      <formula>ISNUMBER($J1018)</formula>
    </cfRule>
  </conditionalFormatting>
  <conditionalFormatting sqref="E1019">
    <cfRule type="expression" dxfId="383" priority="501">
      <formula>ISNUMBER($J1019)</formula>
    </cfRule>
  </conditionalFormatting>
  <conditionalFormatting sqref="E1020">
    <cfRule type="expression" dxfId="382" priority="500">
      <formula>ISNUMBER($J1020)</formula>
    </cfRule>
  </conditionalFormatting>
  <conditionalFormatting sqref="F980">
    <cfRule type="expression" dxfId="381" priority="481">
      <formula>ISNUMBER($J980)</formula>
    </cfRule>
  </conditionalFormatting>
  <conditionalFormatting sqref="F981">
    <cfRule type="expression" dxfId="380" priority="480">
      <formula>ISNUMBER($J981)</formula>
    </cfRule>
  </conditionalFormatting>
  <conditionalFormatting sqref="F982">
    <cfRule type="expression" dxfId="379" priority="479">
      <formula>ISNUMBER($J982)</formula>
    </cfRule>
  </conditionalFormatting>
  <conditionalFormatting sqref="F983">
    <cfRule type="expression" dxfId="378" priority="476">
      <formula>ISNUMBER($J983)</formula>
    </cfRule>
  </conditionalFormatting>
  <conditionalFormatting sqref="F984">
    <cfRule type="expression" dxfId="377" priority="475">
      <formula>ISNUMBER($J984)</formula>
    </cfRule>
  </conditionalFormatting>
  <conditionalFormatting sqref="F985">
    <cfRule type="expression" dxfId="376" priority="474">
      <formula>ISNUMBER($J985)</formula>
    </cfRule>
  </conditionalFormatting>
  <conditionalFormatting sqref="F986">
    <cfRule type="expression" dxfId="375" priority="473">
      <formula>ISNUMBER($J986)</formula>
    </cfRule>
  </conditionalFormatting>
  <conditionalFormatting sqref="F987">
    <cfRule type="expression" dxfId="374" priority="472">
      <formula>ISNUMBER($J987)</formula>
    </cfRule>
  </conditionalFormatting>
  <conditionalFormatting sqref="F988">
    <cfRule type="expression" dxfId="373" priority="471">
      <formula>ISNUMBER($J988)</formula>
    </cfRule>
  </conditionalFormatting>
  <conditionalFormatting sqref="F989">
    <cfRule type="expression" dxfId="372" priority="470">
      <formula>ISNUMBER($J989)</formula>
    </cfRule>
  </conditionalFormatting>
  <conditionalFormatting sqref="F990">
    <cfRule type="expression" dxfId="371" priority="469">
      <formula>ISNUMBER($J990)</formula>
    </cfRule>
  </conditionalFormatting>
  <conditionalFormatting sqref="F991">
    <cfRule type="expression" dxfId="370" priority="467">
      <formula>ISNUMBER($J991)</formula>
    </cfRule>
  </conditionalFormatting>
  <conditionalFormatting sqref="F992">
    <cfRule type="expression" dxfId="369" priority="466">
      <formula>ISNUMBER($J992)</formula>
    </cfRule>
  </conditionalFormatting>
  <conditionalFormatting sqref="F993">
    <cfRule type="expression" dxfId="368" priority="465">
      <formula>ISNUMBER($J993)</formula>
    </cfRule>
  </conditionalFormatting>
  <conditionalFormatting sqref="F994">
    <cfRule type="expression" dxfId="367" priority="464">
      <formula>ISNUMBER($J994)</formula>
    </cfRule>
  </conditionalFormatting>
  <conditionalFormatting sqref="F995">
    <cfRule type="expression" dxfId="366" priority="463">
      <formula>ISNUMBER($J995)</formula>
    </cfRule>
  </conditionalFormatting>
  <conditionalFormatting sqref="F996">
    <cfRule type="expression" dxfId="365" priority="462">
      <formula>ISNUMBER($J996)</formula>
    </cfRule>
  </conditionalFormatting>
  <conditionalFormatting sqref="F997">
    <cfRule type="expression" dxfId="364" priority="461">
      <formula>ISNUMBER($J997)</formula>
    </cfRule>
  </conditionalFormatting>
  <conditionalFormatting sqref="F998">
    <cfRule type="expression" dxfId="363" priority="460">
      <formula>ISNUMBER($J998)</formula>
    </cfRule>
  </conditionalFormatting>
  <conditionalFormatting sqref="F999">
    <cfRule type="expression" dxfId="362" priority="459">
      <formula>ISNUMBER($J999)</formula>
    </cfRule>
  </conditionalFormatting>
  <conditionalFormatting sqref="F1000">
    <cfRule type="expression" dxfId="361" priority="458">
      <formula>ISNUMBER($J1000)</formula>
    </cfRule>
  </conditionalFormatting>
  <conditionalFormatting sqref="F1001">
    <cfRule type="expression" dxfId="360" priority="457">
      <formula>ISNUMBER($J1001)</formula>
    </cfRule>
  </conditionalFormatting>
  <conditionalFormatting sqref="F1002">
    <cfRule type="expression" dxfId="359" priority="456">
      <formula>ISNUMBER($J1002)</formula>
    </cfRule>
  </conditionalFormatting>
  <conditionalFormatting sqref="F1003">
    <cfRule type="expression" dxfId="358" priority="455">
      <formula>ISNUMBER($J1003)</formula>
    </cfRule>
  </conditionalFormatting>
  <conditionalFormatting sqref="F1004">
    <cfRule type="expression" dxfId="357" priority="454">
      <formula>ISNUMBER($J1004)</formula>
    </cfRule>
  </conditionalFormatting>
  <conditionalFormatting sqref="F1005">
    <cfRule type="expression" dxfId="356" priority="453">
      <formula>ISNUMBER($J1005)</formula>
    </cfRule>
  </conditionalFormatting>
  <conditionalFormatting sqref="F1006">
    <cfRule type="expression" dxfId="355" priority="449">
      <formula>ISNUMBER($J1006)</formula>
    </cfRule>
  </conditionalFormatting>
  <conditionalFormatting sqref="F1007">
    <cfRule type="expression" dxfId="354" priority="448">
      <formula>ISNUMBER($J1007)</formula>
    </cfRule>
  </conditionalFormatting>
  <conditionalFormatting sqref="F1008">
    <cfRule type="expression" dxfId="353" priority="447">
      <formula>ISNUMBER($J1008)</formula>
    </cfRule>
  </conditionalFormatting>
  <conditionalFormatting sqref="F1011">
    <cfRule type="expression" dxfId="352" priority="446">
      <formula>ISNUMBER($J1011)</formula>
    </cfRule>
  </conditionalFormatting>
  <conditionalFormatting sqref="F1012">
    <cfRule type="expression" dxfId="351" priority="445">
      <formula>ISNUMBER($J1012)</formula>
    </cfRule>
  </conditionalFormatting>
  <conditionalFormatting sqref="F1013">
    <cfRule type="expression" dxfId="350" priority="444">
      <formula>ISNUMBER($J1013)</formula>
    </cfRule>
  </conditionalFormatting>
  <conditionalFormatting sqref="F1014">
    <cfRule type="expression" dxfId="349" priority="443">
      <formula>ISNUMBER($J1014)</formula>
    </cfRule>
  </conditionalFormatting>
  <conditionalFormatting sqref="F1015">
    <cfRule type="expression" dxfId="348" priority="442">
      <formula>ISNUMBER($J1015)</formula>
    </cfRule>
  </conditionalFormatting>
  <conditionalFormatting sqref="F1016">
    <cfRule type="expression" dxfId="347" priority="441">
      <formula>ISNUMBER($J1016)</formula>
    </cfRule>
  </conditionalFormatting>
  <conditionalFormatting sqref="F1017">
    <cfRule type="expression" dxfId="346" priority="440">
      <formula>ISNUMBER($J1017)</formula>
    </cfRule>
  </conditionalFormatting>
  <conditionalFormatting sqref="F1018">
    <cfRule type="expression" dxfId="345" priority="439">
      <formula>ISNUMBER($J1018)</formula>
    </cfRule>
  </conditionalFormatting>
  <conditionalFormatting sqref="F1019">
    <cfRule type="expression" dxfId="344" priority="438">
      <formula>ISNUMBER($J1019)</formula>
    </cfRule>
  </conditionalFormatting>
  <conditionalFormatting sqref="F1020">
    <cfRule type="expression" dxfId="343" priority="436">
      <formula>ISNUMBER($J1020)</formula>
    </cfRule>
  </conditionalFormatting>
  <conditionalFormatting sqref="F1021">
    <cfRule type="expression" dxfId="342" priority="435">
      <formula>ISNUMBER($J1021)</formula>
    </cfRule>
  </conditionalFormatting>
  <conditionalFormatting sqref="C980">
    <cfRule type="expression" dxfId="341" priority="426">
      <formula>ISNUMBER($J980)</formula>
    </cfRule>
  </conditionalFormatting>
  <conditionalFormatting sqref="C981">
    <cfRule type="expression" dxfId="340" priority="425">
      <formula>ISNUMBER($J981)</formula>
    </cfRule>
  </conditionalFormatting>
  <conditionalFormatting sqref="C982">
    <cfRule type="expression" dxfId="339" priority="424">
      <formula>ISNUMBER($J982)</formula>
    </cfRule>
  </conditionalFormatting>
  <conditionalFormatting sqref="C983">
    <cfRule type="expression" dxfId="338" priority="421">
      <formula>ISNUMBER($J983)</formula>
    </cfRule>
  </conditionalFormatting>
  <conditionalFormatting sqref="C984">
    <cfRule type="expression" dxfId="337" priority="420">
      <formula>ISNUMBER($J984)</formula>
    </cfRule>
  </conditionalFormatting>
  <conditionalFormatting sqref="C985">
    <cfRule type="expression" dxfId="336" priority="419">
      <formula>ISNUMBER($J985)</formula>
    </cfRule>
  </conditionalFormatting>
  <conditionalFormatting sqref="C986">
    <cfRule type="expression" dxfId="335" priority="418">
      <formula>ISNUMBER($J986)</formula>
    </cfRule>
  </conditionalFormatting>
  <conditionalFormatting sqref="C987">
    <cfRule type="expression" dxfId="334" priority="417">
      <formula>ISNUMBER($J987)</formula>
    </cfRule>
  </conditionalFormatting>
  <conditionalFormatting sqref="C988">
    <cfRule type="expression" dxfId="333" priority="416">
      <formula>ISNUMBER($J988)</formula>
    </cfRule>
  </conditionalFormatting>
  <conditionalFormatting sqref="C989">
    <cfRule type="expression" dxfId="332" priority="415">
      <formula>ISNUMBER($J989)</formula>
    </cfRule>
  </conditionalFormatting>
  <conditionalFormatting sqref="C990">
    <cfRule type="expression" dxfId="331" priority="414">
      <formula>ISNUMBER($J990)</formula>
    </cfRule>
  </conditionalFormatting>
  <conditionalFormatting sqref="C991">
    <cfRule type="expression" dxfId="330" priority="412">
      <formula>ISNUMBER($J991)</formula>
    </cfRule>
  </conditionalFormatting>
  <conditionalFormatting sqref="C992">
    <cfRule type="expression" dxfId="329" priority="411">
      <formula>ISNUMBER($J992)</formula>
    </cfRule>
  </conditionalFormatting>
  <conditionalFormatting sqref="C993">
    <cfRule type="expression" dxfId="328" priority="410">
      <formula>ISNUMBER($J993)</formula>
    </cfRule>
  </conditionalFormatting>
  <conditionalFormatting sqref="C994">
    <cfRule type="expression" dxfId="327" priority="409">
      <formula>ISNUMBER($J994)</formula>
    </cfRule>
  </conditionalFormatting>
  <conditionalFormatting sqref="C995">
    <cfRule type="expression" dxfId="326" priority="408">
      <formula>ISNUMBER($J995)</formula>
    </cfRule>
  </conditionalFormatting>
  <conditionalFormatting sqref="C996">
    <cfRule type="expression" dxfId="325" priority="407">
      <formula>ISNUMBER($J996)</formula>
    </cfRule>
  </conditionalFormatting>
  <conditionalFormatting sqref="C997">
    <cfRule type="expression" dxfId="324" priority="406">
      <formula>ISNUMBER($J997)</formula>
    </cfRule>
  </conditionalFormatting>
  <conditionalFormatting sqref="C998">
    <cfRule type="expression" dxfId="323" priority="405">
      <formula>ISNUMBER($J998)</formula>
    </cfRule>
  </conditionalFormatting>
  <conditionalFormatting sqref="C1004:C1005">
    <cfRule type="expression" dxfId="322" priority="404">
      <formula>ISNUMBER($J1004)</formula>
    </cfRule>
  </conditionalFormatting>
  <conditionalFormatting sqref="C999">
    <cfRule type="expression" dxfId="321" priority="403">
      <formula>ISNUMBER($J999)</formula>
    </cfRule>
  </conditionalFormatting>
  <conditionalFormatting sqref="C1000">
    <cfRule type="expression" dxfId="320" priority="402">
      <formula>ISNUMBER($J1000)</formula>
    </cfRule>
  </conditionalFormatting>
  <conditionalFormatting sqref="C1001">
    <cfRule type="expression" dxfId="319" priority="401">
      <formula>ISNUMBER($J1001)</formula>
    </cfRule>
  </conditionalFormatting>
  <conditionalFormatting sqref="C1002">
    <cfRule type="expression" dxfId="318" priority="400">
      <formula>ISNUMBER($J1002)</formula>
    </cfRule>
  </conditionalFormatting>
  <conditionalFormatting sqref="C1003">
    <cfRule type="expression" dxfId="317" priority="399">
      <formula>ISNUMBER($J1003)</formula>
    </cfRule>
  </conditionalFormatting>
  <conditionalFormatting sqref="C1006">
    <cfRule type="expression" dxfId="316" priority="396">
      <formula>ISNUMBER($J1006)</formula>
    </cfRule>
  </conditionalFormatting>
  <conditionalFormatting sqref="C1007">
    <cfRule type="expression" dxfId="315" priority="395">
      <formula>ISNUMBER($J1007)</formula>
    </cfRule>
  </conditionalFormatting>
  <conditionalFormatting sqref="C1008">
    <cfRule type="expression" dxfId="314" priority="394">
      <formula>ISNUMBER($J1008)</formula>
    </cfRule>
  </conditionalFormatting>
  <conditionalFormatting sqref="C1010">
    <cfRule type="expression" dxfId="313" priority="392">
      <formula>ISNUMBER($J1010)</formula>
    </cfRule>
  </conditionalFormatting>
  <conditionalFormatting sqref="C1011">
    <cfRule type="expression" dxfId="312" priority="391">
      <formula>ISNUMBER($J1011)</formula>
    </cfRule>
  </conditionalFormatting>
  <conditionalFormatting sqref="C1012">
    <cfRule type="expression" dxfId="311" priority="390">
      <formula>ISNUMBER($J1012)</formula>
    </cfRule>
  </conditionalFormatting>
  <conditionalFormatting sqref="C1013">
    <cfRule type="expression" dxfId="310" priority="389">
      <formula>ISNUMBER($J1013)</formula>
    </cfRule>
  </conditionalFormatting>
  <conditionalFormatting sqref="C1014">
    <cfRule type="expression" dxfId="309" priority="387">
      <formula>ISNUMBER($J1014)</formula>
    </cfRule>
  </conditionalFormatting>
  <conditionalFormatting sqref="C1015">
    <cfRule type="expression" dxfId="308" priority="386">
      <formula>ISNUMBER($J1015)</formula>
    </cfRule>
  </conditionalFormatting>
  <conditionalFormatting sqref="C1016">
    <cfRule type="expression" dxfId="307" priority="385">
      <formula>ISNUMBER($J1016)</formula>
    </cfRule>
  </conditionalFormatting>
  <conditionalFormatting sqref="C1017">
    <cfRule type="expression" dxfId="306" priority="384">
      <formula>ISNUMBER($J1017)</formula>
    </cfRule>
  </conditionalFormatting>
  <conditionalFormatting sqref="C1018">
    <cfRule type="expression" dxfId="305" priority="383">
      <formula>ISNUMBER($J1018)</formula>
    </cfRule>
  </conditionalFormatting>
  <conditionalFormatting sqref="C1019">
    <cfRule type="expression" dxfId="304" priority="382">
      <formula>ISNUMBER($J1019)</formula>
    </cfRule>
  </conditionalFormatting>
  <conditionalFormatting sqref="C1020">
    <cfRule type="expression" dxfId="303" priority="381">
      <formula>ISNUMBER($J1020)</formula>
    </cfRule>
  </conditionalFormatting>
  <conditionalFormatting sqref="C1021">
    <cfRule type="expression" dxfId="302" priority="380">
      <formula>ISNUMBER($J1021)</formula>
    </cfRule>
  </conditionalFormatting>
  <conditionalFormatting sqref="L980">
    <cfRule type="expression" dxfId="301" priority="377">
      <formula>ISNUMBER($J980)</formula>
    </cfRule>
  </conditionalFormatting>
  <conditionalFormatting sqref="L981">
    <cfRule type="expression" dxfId="300" priority="376">
      <formula>ISNUMBER($J981)</formula>
    </cfRule>
  </conditionalFormatting>
  <conditionalFormatting sqref="L983">
    <cfRule type="expression" dxfId="299" priority="373">
      <formula>ISNUMBER($J983)</formula>
    </cfRule>
  </conditionalFormatting>
  <conditionalFormatting sqref="L984">
    <cfRule type="expression" dxfId="298" priority="372">
      <formula>ISNUMBER($J984)</formula>
    </cfRule>
  </conditionalFormatting>
  <conditionalFormatting sqref="L985">
    <cfRule type="expression" dxfId="297" priority="371">
      <formula>ISNUMBER($J985)</formula>
    </cfRule>
  </conditionalFormatting>
  <conditionalFormatting sqref="L986">
    <cfRule type="expression" dxfId="296" priority="370">
      <formula>ISNUMBER($J986)</formula>
    </cfRule>
  </conditionalFormatting>
  <conditionalFormatting sqref="L987">
    <cfRule type="expression" dxfId="295" priority="369">
      <formula>ISNUMBER($J987)</formula>
    </cfRule>
  </conditionalFormatting>
  <conditionalFormatting sqref="L988">
    <cfRule type="expression" dxfId="294" priority="368">
      <formula>ISNUMBER($J988)</formula>
    </cfRule>
  </conditionalFormatting>
  <conditionalFormatting sqref="L989">
    <cfRule type="expression" dxfId="293" priority="367">
      <formula>ISNUMBER($J989)</formula>
    </cfRule>
  </conditionalFormatting>
  <conditionalFormatting sqref="L990">
    <cfRule type="expression" dxfId="292" priority="366">
      <formula>ISNUMBER($J990)</formula>
    </cfRule>
  </conditionalFormatting>
  <conditionalFormatting sqref="L991">
    <cfRule type="expression" dxfId="291" priority="364">
      <formula>ISNUMBER($J991)</formula>
    </cfRule>
  </conditionalFormatting>
  <conditionalFormatting sqref="L992">
    <cfRule type="expression" dxfId="290" priority="363">
      <formula>ISNUMBER($J992)</formula>
    </cfRule>
  </conditionalFormatting>
  <conditionalFormatting sqref="L994">
    <cfRule type="expression" dxfId="289" priority="362">
      <formula>ISNUMBER($J994)</formula>
    </cfRule>
  </conditionalFormatting>
  <conditionalFormatting sqref="L993">
    <cfRule type="expression" dxfId="288" priority="361">
      <formula>ISNUMBER($J993)</formula>
    </cfRule>
  </conditionalFormatting>
  <conditionalFormatting sqref="L995:L996">
    <cfRule type="expression" dxfId="287" priority="360">
      <formula>ISNUMBER($J995)</formula>
    </cfRule>
  </conditionalFormatting>
  <conditionalFormatting sqref="L997">
    <cfRule type="expression" dxfId="286" priority="359">
      <formula>ISNUMBER($J997)</formula>
    </cfRule>
  </conditionalFormatting>
  <conditionalFormatting sqref="L998">
    <cfRule type="expression" dxfId="285" priority="358">
      <formula>ISNUMBER($J998)</formula>
    </cfRule>
  </conditionalFormatting>
  <conditionalFormatting sqref="L999">
    <cfRule type="expression" dxfId="284" priority="357">
      <formula>ISNUMBER($J999)</formula>
    </cfRule>
  </conditionalFormatting>
  <conditionalFormatting sqref="L1001">
    <cfRule type="expression" dxfId="283" priority="356">
      <formula>ISNUMBER($J1001)</formula>
    </cfRule>
  </conditionalFormatting>
  <conditionalFormatting sqref="L1000">
    <cfRule type="expression" dxfId="282" priority="355">
      <formula>ISNUMBER($J1000)</formula>
    </cfRule>
  </conditionalFormatting>
  <conditionalFormatting sqref="L1002:L1003">
    <cfRule type="expression" dxfId="281" priority="354">
      <formula>ISNUMBER($J1002)</formula>
    </cfRule>
  </conditionalFormatting>
  <conditionalFormatting sqref="L982">
    <cfRule type="expression" dxfId="280" priority="353">
      <formula>ISNUMBER($J982)</formula>
    </cfRule>
  </conditionalFormatting>
  <conditionalFormatting sqref="L1004">
    <cfRule type="expression" dxfId="279" priority="352">
      <formula>ISNUMBER($J1004)</formula>
    </cfRule>
  </conditionalFormatting>
  <conditionalFormatting sqref="L1005">
    <cfRule type="expression" dxfId="278" priority="351">
      <formula>ISNUMBER($J1005)</formula>
    </cfRule>
  </conditionalFormatting>
  <conditionalFormatting sqref="L1006">
    <cfRule type="expression" dxfId="277" priority="349">
      <formula>ISNUMBER($J1006)</formula>
    </cfRule>
  </conditionalFormatting>
  <conditionalFormatting sqref="L1007">
    <cfRule type="expression" dxfId="276" priority="348">
      <formula>ISNUMBER($J1007)</formula>
    </cfRule>
  </conditionalFormatting>
  <conditionalFormatting sqref="L1008">
    <cfRule type="expression" dxfId="275" priority="346">
      <formula>ISNUMBER($J1008)</formula>
    </cfRule>
  </conditionalFormatting>
  <conditionalFormatting sqref="L1010">
    <cfRule type="expression" dxfId="274" priority="345">
      <formula>ISNUMBER($J1010)</formula>
    </cfRule>
  </conditionalFormatting>
  <conditionalFormatting sqref="L1011">
    <cfRule type="expression" dxfId="273" priority="344">
      <formula>ISNUMBER($J1011)</formula>
    </cfRule>
  </conditionalFormatting>
  <conditionalFormatting sqref="L1012">
    <cfRule type="expression" dxfId="272" priority="343">
      <formula>ISNUMBER($J1012)</formula>
    </cfRule>
  </conditionalFormatting>
  <conditionalFormatting sqref="L1013">
    <cfRule type="expression" dxfId="271" priority="342">
      <formula>ISNUMBER($J1013)</formula>
    </cfRule>
  </conditionalFormatting>
  <conditionalFormatting sqref="L1015">
    <cfRule type="expression" dxfId="270" priority="341">
      <formula>ISNUMBER($J1015)</formula>
    </cfRule>
  </conditionalFormatting>
  <conditionalFormatting sqref="L1014">
    <cfRule type="expression" dxfId="269" priority="340">
      <formula>ISNUMBER($J1014)</formula>
    </cfRule>
  </conditionalFormatting>
  <conditionalFormatting sqref="L1016:L1017">
    <cfRule type="expression" dxfId="268" priority="339">
      <formula>ISNUMBER($J1016)</formula>
    </cfRule>
  </conditionalFormatting>
  <conditionalFormatting sqref="L1018:L1019">
    <cfRule type="expression" dxfId="267" priority="338">
      <formula>ISNUMBER($J1018)</formula>
    </cfRule>
  </conditionalFormatting>
  <conditionalFormatting sqref="L1020">
    <cfRule type="expression" dxfId="266" priority="337">
      <formula>ISNUMBER($J1020)</formula>
    </cfRule>
  </conditionalFormatting>
  <conditionalFormatting sqref="AH455">
    <cfRule type="expression" dxfId="264" priority="332">
      <formula>ISNUMBER($J455)</formula>
    </cfRule>
  </conditionalFormatting>
  <conditionalFormatting sqref="AH651">
    <cfRule type="expression" dxfId="263" priority="328">
      <formula>ISNUMBER($J651)</formula>
    </cfRule>
  </conditionalFormatting>
  <conditionalFormatting sqref="AH446">
    <cfRule type="expression" dxfId="262" priority="327">
      <formula>ISNUMBER($J446)</formula>
    </cfRule>
  </conditionalFormatting>
  <conditionalFormatting sqref="AH490">
    <cfRule type="expression" dxfId="261" priority="326">
      <formula>ISNUMBER($J490)</formula>
    </cfRule>
  </conditionalFormatting>
  <conditionalFormatting sqref="AH483">
    <cfRule type="expression" dxfId="260" priority="324">
      <formula>ISNUMBER($J483)</formula>
    </cfRule>
  </conditionalFormatting>
  <conditionalFormatting sqref="AH666">
    <cfRule type="expression" dxfId="259" priority="323">
      <formula>ISNUMBER($J666)</formula>
    </cfRule>
  </conditionalFormatting>
  <conditionalFormatting sqref="AH783">
    <cfRule type="expression" dxfId="258" priority="322">
      <formula>ISNUMBER($J783)</formula>
    </cfRule>
  </conditionalFormatting>
  <conditionalFormatting sqref="AH791">
    <cfRule type="expression" dxfId="257" priority="321">
      <formula>ISNUMBER($J791)</formula>
    </cfRule>
  </conditionalFormatting>
  <conditionalFormatting sqref="AH797">
    <cfRule type="expression" dxfId="256" priority="320">
      <formula>ISNUMBER($J797)</formula>
    </cfRule>
  </conditionalFormatting>
  <conditionalFormatting sqref="AH869">
    <cfRule type="expression" dxfId="255" priority="318">
      <formula>ISNUMBER($J869)</formula>
    </cfRule>
  </conditionalFormatting>
  <conditionalFormatting sqref="AH496">
    <cfRule type="expression" dxfId="254" priority="317">
      <formula>ISNUMBER($J496)</formula>
    </cfRule>
  </conditionalFormatting>
  <conditionalFormatting sqref="AH478">
    <cfRule type="expression" dxfId="253" priority="316">
      <formula>ISNUMBER($J478)</formula>
    </cfRule>
  </conditionalFormatting>
  <conditionalFormatting sqref="AH756">
    <cfRule type="expression" dxfId="252" priority="315">
      <formula>ISNUMBER($J756)</formula>
    </cfRule>
  </conditionalFormatting>
  <conditionalFormatting sqref="AH817">
    <cfRule type="expression" dxfId="251" priority="314">
      <formula>ISNUMBER($J817)</formula>
    </cfRule>
  </conditionalFormatting>
  <conditionalFormatting sqref="AH482">
    <cfRule type="expression" dxfId="250" priority="313">
      <formula>ISNUMBER($J482)</formula>
    </cfRule>
  </conditionalFormatting>
  <conditionalFormatting sqref="AH665">
    <cfRule type="expression" dxfId="249" priority="312">
      <formula>ISNUMBER($J665)</formula>
    </cfRule>
  </conditionalFormatting>
  <conditionalFormatting sqref="AH802">
    <cfRule type="expression" dxfId="248" priority="311">
      <formula>ISNUMBER($J802)</formula>
    </cfRule>
  </conditionalFormatting>
  <conditionalFormatting sqref="AH789">
    <cfRule type="expression" dxfId="247" priority="310">
      <formula>ISNUMBER($J789)</formula>
    </cfRule>
  </conditionalFormatting>
  <conditionalFormatting sqref="AH494">
    <cfRule type="expression" dxfId="246" priority="309">
      <formula>ISNUMBER($J494)</formula>
    </cfRule>
  </conditionalFormatting>
  <conditionalFormatting sqref="AH531">
    <cfRule type="expression" dxfId="245" priority="308">
      <formula>ISNUMBER($J531)</formula>
    </cfRule>
  </conditionalFormatting>
  <conditionalFormatting sqref="AH773">
    <cfRule type="expression" dxfId="244" priority="307">
      <formula>ISNUMBER($J773)</formula>
    </cfRule>
  </conditionalFormatting>
  <conditionalFormatting sqref="AH832">
    <cfRule type="expression" dxfId="243" priority="306">
      <formula>ISNUMBER($J832)</formula>
    </cfRule>
  </conditionalFormatting>
  <conditionalFormatting sqref="AH765">
    <cfRule type="expression" dxfId="242" priority="302">
      <formula>ISNUMBER($J765)</formula>
    </cfRule>
  </conditionalFormatting>
  <conditionalFormatting sqref="AH766">
    <cfRule type="expression" dxfId="241" priority="301">
      <formula>ISNUMBER($J766)</formula>
    </cfRule>
  </conditionalFormatting>
  <conditionalFormatting sqref="AH533">
    <cfRule type="expression" dxfId="240" priority="299">
      <formula>ISNUMBER($J533)</formula>
    </cfRule>
  </conditionalFormatting>
  <conditionalFormatting sqref="AH834">
    <cfRule type="expression" dxfId="239" priority="298">
      <formula>ISNUMBER($J834)</formula>
    </cfRule>
  </conditionalFormatting>
  <conditionalFormatting sqref="AH838">
    <cfRule type="expression" dxfId="238" priority="297">
      <formula>ISNUMBER($J838)</formula>
    </cfRule>
  </conditionalFormatting>
  <conditionalFormatting sqref="AH958">
    <cfRule type="expression" dxfId="237" priority="294">
      <formula>ISNUMBER($J958)</formula>
    </cfRule>
  </conditionalFormatting>
  <conditionalFormatting sqref="AH458">
    <cfRule type="expression" dxfId="236" priority="293">
      <formula>ISNUMBER($J458)</formula>
    </cfRule>
  </conditionalFormatting>
  <conditionalFormatting sqref="AH643">
    <cfRule type="expression" dxfId="235" priority="292">
      <formula>ISNUMBER($J643)</formula>
    </cfRule>
  </conditionalFormatting>
  <conditionalFormatting sqref="AH837">
    <cfRule type="expression" dxfId="234" priority="291">
      <formula>ISNUMBER($J837)</formula>
    </cfRule>
  </conditionalFormatting>
  <conditionalFormatting sqref="AH864">
    <cfRule type="expression" dxfId="233" priority="289">
      <formula>ISNUMBER($J864)</formula>
    </cfRule>
  </conditionalFormatting>
  <conditionalFormatting sqref="AH782">
    <cfRule type="expression" dxfId="232" priority="287">
      <formula>ISNUMBER($J782)</formula>
    </cfRule>
  </conditionalFormatting>
  <conditionalFormatting sqref="AH764">
    <cfRule type="expression" dxfId="231" priority="286">
      <formula>ISNUMBER($J764)</formula>
    </cfRule>
  </conditionalFormatting>
  <conditionalFormatting sqref="AH754">
    <cfRule type="expression" dxfId="230" priority="285">
      <formula>ISNUMBER($J754)</formula>
    </cfRule>
  </conditionalFormatting>
  <conditionalFormatting sqref="AL840">
    <cfRule type="expression" dxfId="229" priority="283">
      <formula>ISNUMBER($J840)</formula>
    </cfRule>
  </conditionalFormatting>
  <conditionalFormatting sqref="AL934:AL935">
    <cfRule type="expression" dxfId="228" priority="282">
      <formula>ISNUMBER($J934)</formula>
    </cfRule>
  </conditionalFormatting>
  <conditionalFormatting sqref="AH442">
    <cfRule type="expression" dxfId="227" priority="281">
      <formula>ISNUMBER($J442)</formula>
    </cfRule>
  </conditionalFormatting>
  <conditionalFormatting sqref="AH453">
    <cfRule type="expression" dxfId="226" priority="280">
      <formula>ISNUMBER($J453)</formula>
    </cfRule>
  </conditionalFormatting>
  <conditionalFormatting sqref="AH454">
    <cfRule type="expression" dxfId="225" priority="279">
      <formula>ISNUMBER($J454)</formula>
    </cfRule>
  </conditionalFormatting>
  <conditionalFormatting sqref="AH456">
    <cfRule type="expression" dxfId="224" priority="278">
      <formula>ISNUMBER($J456)</formula>
    </cfRule>
  </conditionalFormatting>
  <conditionalFormatting sqref="AH457">
    <cfRule type="expression" dxfId="223" priority="277">
      <formula>ISNUMBER($J457)</formula>
    </cfRule>
  </conditionalFormatting>
  <conditionalFormatting sqref="AH466">
    <cfRule type="expression" dxfId="222" priority="276">
      <formula>ISNUMBER($J466)</formula>
    </cfRule>
  </conditionalFormatting>
  <conditionalFormatting sqref="AH470">
    <cfRule type="expression" dxfId="221" priority="275">
      <formula>ISNUMBER($J470)</formula>
    </cfRule>
  </conditionalFormatting>
  <conditionalFormatting sqref="AH472">
    <cfRule type="expression" dxfId="220" priority="274">
      <formula>ISNUMBER($J472)</formula>
    </cfRule>
  </conditionalFormatting>
  <conditionalFormatting sqref="AH477">
    <cfRule type="expression" dxfId="219" priority="273">
      <formula>ISNUMBER($J477)</formula>
    </cfRule>
  </conditionalFormatting>
  <conditionalFormatting sqref="AH758">
    <cfRule type="expression" dxfId="218" priority="272">
      <formula>ISNUMBER($J758)</formula>
    </cfRule>
  </conditionalFormatting>
  <conditionalFormatting sqref="AH799">
    <cfRule type="expression" dxfId="217" priority="271">
      <formula>ISNUMBER($J799)</formula>
    </cfRule>
  </conditionalFormatting>
  <conditionalFormatting sqref="AH486">
    <cfRule type="expression" dxfId="216" priority="270">
      <formula>ISNUMBER($J486)</formula>
    </cfRule>
  </conditionalFormatting>
  <conditionalFormatting sqref="AH492">
    <cfRule type="expression" dxfId="215" priority="269">
      <formula>ISNUMBER($J492)</formula>
    </cfRule>
  </conditionalFormatting>
  <conditionalFormatting sqref="AH534">
    <cfRule type="expression" dxfId="214" priority="268">
      <formula>ISNUMBER($J534)</formula>
    </cfRule>
  </conditionalFormatting>
  <conditionalFormatting sqref="AH776">
    <cfRule type="expression" dxfId="213" priority="264">
      <formula>ISNUMBER($J776)</formula>
    </cfRule>
  </conditionalFormatting>
  <conditionalFormatting sqref="AH786">
    <cfRule type="expression" dxfId="212" priority="263">
      <formula>ISNUMBER($J786)</formula>
    </cfRule>
  </conditionalFormatting>
  <conditionalFormatting sqref="AH823">
    <cfRule type="expression" dxfId="211" priority="262">
      <formula>ISNUMBER($J823)</formula>
    </cfRule>
  </conditionalFormatting>
  <conditionalFormatting sqref="AH831">
    <cfRule type="expression" dxfId="210" priority="261">
      <formula>ISNUMBER($J831)</formula>
    </cfRule>
  </conditionalFormatting>
  <conditionalFormatting sqref="AH842">
    <cfRule type="expression" dxfId="209" priority="260">
      <formula>ISNUMBER($J842)</formula>
    </cfRule>
  </conditionalFormatting>
  <conditionalFormatting sqref="AH844">
    <cfRule type="expression" dxfId="208" priority="259">
      <formula>ISNUMBER($J844)</formula>
    </cfRule>
  </conditionalFormatting>
  <conditionalFormatting sqref="AH852">
    <cfRule type="expression" dxfId="207" priority="258">
      <formula>ISNUMBER($J852)</formula>
    </cfRule>
  </conditionalFormatting>
  <conditionalFormatting sqref="AH860">
    <cfRule type="expression" dxfId="206" priority="257">
      <formula>ISNUMBER($J860)</formula>
    </cfRule>
  </conditionalFormatting>
  <conditionalFormatting sqref="AH778">
    <cfRule type="expression" dxfId="205" priority="256">
      <formula>ISNUMBER($J778)</formula>
    </cfRule>
  </conditionalFormatting>
  <conditionalFormatting sqref="AH462">
    <cfRule type="expression" dxfId="204" priority="255">
      <formula>ISNUMBER($J462)</formula>
    </cfRule>
  </conditionalFormatting>
  <conditionalFormatting sqref="AH479">
    <cfRule type="expression" dxfId="203" priority="254">
      <formula>ISNUMBER($J479)</formula>
    </cfRule>
  </conditionalFormatting>
  <conditionalFormatting sqref="AH491">
    <cfRule type="expression" dxfId="202" priority="253">
      <formula>ISNUMBER($J491)</formula>
    </cfRule>
  </conditionalFormatting>
  <conditionalFormatting sqref="AH752">
    <cfRule type="expression" dxfId="201" priority="251">
      <formula>ISNUMBER($J752)</formula>
    </cfRule>
  </conditionalFormatting>
  <conditionalFormatting sqref="AH788">
    <cfRule type="expression" dxfId="200" priority="250">
      <formula>ISNUMBER($J788)</formula>
    </cfRule>
  </conditionalFormatting>
  <conditionalFormatting sqref="AH811">
    <cfRule type="expression" dxfId="199" priority="248">
      <formula>ISNUMBER($J811)</formula>
    </cfRule>
  </conditionalFormatting>
  <conditionalFormatting sqref="AH848">
    <cfRule type="expression" dxfId="198" priority="247">
      <formula>ISNUMBER($J848)</formula>
    </cfRule>
  </conditionalFormatting>
  <conditionalFormatting sqref="AH849">
    <cfRule type="expression" dxfId="197" priority="246">
      <formula>ISNUMBER($J849)</formula>
    </cfRule>
  </conditionalFormatting>
  <conditionalFormatting sqref="AH447">
    <cfRule type="expression" dxfId="196" priority="245">
      <formula>ISNUMBER($J447)</formula>
    </cfRule>
  </conditionalFormatting>
  <conditionalFormatting sqref="AH450">
    <cfRule type="expression" dxfId="194" priority="243">
      <formula>ISNUMBER($J450)</formula>
    </cfRule>
  </conditionalFormatting>
  <conditionalFormatting sqref="AH461">
    <cfRule type="expression" dxfId="193" priority="242">
      <formula>ISNUMBER($J461)</formula>
    </cfRule>
  </conditionalFormatting>
  <conditionalFormatting sqref="AH463">
    <cfRule type="expression" dxfId="192" priority="241">
      <formula>ISNUMBER($J463)</formula>
    </cfRule>
  </conditionalFormatting>
  <conditionalFormatting sqref="AH469">
    <cfRule type="expression" dxfId="191" priority="240">
      <formula>ISNUMBER($J469)</formula>
    </cfRule>
  </conditionalFormatting>
  <conditionalFormatting sqref="AH493">
    <cfRule type="expression" dxfId="190" priority="239">
      <formula>ISNUMBER($J493)</formula>
    </cfRule>
  </conditionalFormatting>
  <conditionalFormatting sqref="AH581">
    <cfRule type="expression" dxfId="189" priority="238">
      <formula>ISNUMBER($J581)</formula>
    </cfRule>
  </conditionalFormatting>
  <conditionalFormatting sqref="AH586">
    <cfRule type="expression" dxfId="188" priority="237">
      <formula>ISNUMBER($J586)</formula>
    </cfRule>
  </conditionalFormatting>
  <conditionalFormatting sqref="AH768">
    <cfRule type="expression" dxfId="187" priority="236">
      <formula>ISNUMBER($J768)</formula>
    </cfRule>
  </conditionalFormatting>
  <conditionalFormatting sqref="AH769">
    <cfRule type="expression" dxfId="186" priority="235">
      <formula>ISNUMBER($J769)</formula>
    </cfRule>
  </conditionalFormatting>
  <conditionalFormatting sqref="AH805">
    <cfRule type="expression" dxfId="185" priority="234">
      <formula>ISNUMBER($J805)</formula>
    </cfRule>
  </conditionalFormatting>
  <conditionalFormatting sqref="AH621">
    <cfRule type="expression" dxfId="184" priority="233">
      <formula>ISNUMBER($J621)</formula>
    </cfRule>
  </conditionalFormatting>
  <conditionalFormatting sqref="AH784">
    <cfRule type="expression" dxfId="183" priority="230">
      <formula>ISNUMBER($J784)</formula>
    </cfRule>
  </conditionalFormatting>
  <conditionalFormatting sqref="AH843">
    <cfRule type="expression" dxfId="182" priority="229">
      <formula>ISNUMBER($J843)</formula>
    </cfRule>
  </conditionalFormatting>
  <conditionalFormatting sqref="AH859">
    <cfRule type="expression" dxfId="181" priority="228">
      <formula>ISNUMBER($J859)</formula>
    </cfRule>
  </conditionalFormatting>
  <conditionalFormatting sqref="AH487">
    <cfRule type="expression" dxfId="180" priority="227">
      <formula>ISNUMBER($J487)</formula>
    </cfRule>
  </conditionalFormatting>
  <conditionalFormatting sqref="AH858">
    <cfRule type="expression" dxfId="179" priority="226">
      <formula>ISNUMBER($J858)</formula>
    </cfRule>
  </conditionalFormatting>
  <conditionalFormatting sqref="AH774">
    <cfRule type="expression" dxfId="178" priority="222">
      <formula>ISNUMBER($J774)</formula>
    </cfRule>
  </conditionalFormatting>
  <conditionalFormatting sqref="AH781">
    <cfRule type="expression" dxfId="177" priority="221">
      <formula>ISNUMBER($J781)</formula>
    </cfRule>
  </conditionalFormatting>
  <conditionalFormatting sqref="AH757">
    <cfRule type="expression" dxfId="176" priority="219">
      <formula>ISNUMBER($J757)</formula>
    </cfRule>
  </conditionalFormatting>
  <conditionalFormatting sqref="AH763">
    <cfRule type="expression" dxfId="175" priority="218">
      <formula>ISNUMBER($J763)</formula>
    </cfRule>
  </conditionalFormatting>
  <conditionalFormatting sqref="AH767">
    <cfRule type="expression" dxfId="174" priority="217">
      <formula>ISNUMBER($J767)</formula>
    </cfRule>
  </conditionalFormatting>
  <conditionalFormatting sqref="AH770">
    <cfRule type="expression" dxfId="173" priority="216">
      <formula>ISNUMBER($J770)</formula>
    </cfRule>
  </conditionalFormatting>
  <conditionalFormatting sqref="AH793">
    <cfRule type="expression" dxfId="172" priority="215">
      <formula>ISNUMBER($J793)</formula>
    </cfRule>
  </conditionalFormatting>
  <conditionalFormatting sqref="AH796">
    <cfRule type="expression" dxfId="171" priority="214">
      <formula>ISNUMBER($J796)</formula>
    </cfRule>
  </conditionalFormatting>
  <conditionalFormatting sqref="AH808">
    <cfRule type="expression" dxfId="170" priority="213">
      <formula>ISNUMBER($J808)</formula>
    </cfRule>
  </conditionalFormatting>
  <conditionalFormatting sqref="AH821">
    <cfRule type="expression" dxfId="169" priority="210">
      <formula>ISNUMBER($J821)</formula>
    </cfRule>
  </conditionalFormatting>
  <conditionalFormatting sqref="AH825">
    <cfRule type="expression" dxfId="168" priority="209">
      <formula>ISNUMBER($J825)</formula>
    </cfRule>
  </conditionalFormatting>
  <conditionalFormatting sqref="AH650">
    <cfRule type="expression" dxfId="167" priority="208">
      <formula>ISNUMBER($J650)</formula>
    </cfRule>
  </conditionalFormatting>
  <conditionalFormatting sqref="AH772">
    <cfRule type="expression" dxfId="166" priority="207">
      <formula>ISNUMBER($J772)</formula>
    </cfRule>
  </conditionalFormatting>
  <conditionalFormatting sqref="AH818">
    <cfRule type="expression" dxfId="165" priority="206">
      <formula>ISNUMBER($J818)</formula>
    </cfRule>
  </conditionalFormatting>
  <conditionalFormatting sqref="AH819">
    <cfRule type="expression" dxfId="164" priority="205">
      <formula>ISNUMBER($J819)</formula>
    </cfRule>
  </conditionalFormatting>
  <conditionalFormatting sqref="AH668">
    <cfRule type="expression" dxfId="163" priority="203">
      <formula>ISNUMBER($J668)</formula>
    </cfRule>
  </conditionalFormatting>
  <conditionalFormatting sqref="AH647">
    <cfRule type="expression" dxfId="162" priority="200">
      <formula>ISNUMBER($J647)</formula>
    </cfRule>
  </conditionalFormatting>
  <conditionalFormatting sqref="I667">
    <cfRule type="expression" dxfId="161" priority="199">
      <formula>ISNUMBER($J667)</formula>
    </cfRule>
  </conditionalFormatting>
  <conditionalFormatting sqref="AH476">
    <cfRule type="expression" dxfId="160" priority="197">
      <formula>ISNUMBER($J476)</formula>
    </cfRule>
  </conditionalFormatting>
  <conditionalFormatting sqref="AH853">
    <cfRule type="expression" dxfId="159" priority="196">
      <formula>ISNUMBER($J853)</formula>
    </cfRule>
  </conditionalFormatting>
  <conditionalFormatting sqref="AH787">
    <cfRule type="expression" dxfId="158" priority="194">
      <formula>ISNUMBER($J787)</formula>
    </cfRule>
  </conditionalFormatting>
  <conditionalFormatting sqref="AH855">
    <cfRule type="expression" dxfId="157" priority="193">
      <formula>ISNUMBER($J855)</formula>
    </cfRule>
  </conditionalFormatting>
  <conditionalFormatting sqref="AH537">
    <cfRule type="expression" dxfId="156" priority="192">
      <formula>ISNUMBER($J537)</formula>
    </cfRule>
  </conditionalFormatting>
  <conditionalFormatting sqref="AH824">
    <cfRule type="expression" dxfId="155" priority="190">
      <formula>ISNUMBER($J824)</formula>
    </cfRule>
  </conditionalFormatting>
  <conditionalFormatting sqref="AH649">
    <cfRule type="expression" dxfId="154" priority="188">
      <formula>ISNUMBER($J649)</formula>
    </cfRule>
  </conditionalFormatting>
  <conditionalFormatting sqref="AH480">
    <cfRule type="expression" dxfId="153" priority="187">
      <formula>ISNUMBER($J480)</formula>
    </cfRule>
  </conditionalFormatting>
  <conditionalFormatting sqref="AH530">
    <cfRule type="expression" dxfId="152" priority="186">
      <formula>ISNUMBER($J530)</formula>
    </cfRule>
  </conditionalFormatting>
  <conditionalFormatting sqref="AH484">
    <cfRule type="expression" dxfId="151" priority="185">
      <formula>ISNUMBER($J484)</formula>
    </cfRule>
  </conditionalFormatting>
  <conditionalFormatting sqref="AH489">
    <cfRule type="expression" dxfId="150" priority="184">
      <formula>ISNUMBER($J489)</formula>
    </cfRule>
  </conditionalFormatting>
  <conditionalFormatting sqref="AH816">
    <cfRule type="expression" dxfId="149" priority="183">
      <formula>ISNUMBER($J816)</formula>
    </cfRule>
  </conditionalFormatting>
  <conditionalFormatting sqref="AH836">
    <cfRule type="expression" dxfId="148" priority="182">
      <formula>ISNUMBER($J836)</formula>
    </cfRule>
  </conditionalFormatting>
  <conditionalFormatting sqref="AH485">
    <cfRule type="expression" dxfId="147" priority="179">
      <formula>ISNUMBER($J485)</formula>
    </cfRule>
  </conditionalFormatting>
  <conditionalFormatting sqref="AH468">
    <cfRule type="expression" dxfId="146" priority="178">
      <formula>ISNUMBER($J468)</formula>
    </cfRule>
  </conditionalFormatting>
  <conditionalFormatting sqref="AH465">
    <cfRule type="expression" dxfId="145" priority="177">
      <formula>ISNUMBER($J465)</formula>
    </cfRule>
  </conditionalFormatting>
  <conditionalFormatting sqref="AH653">
    <cfRule type="expression" dxfId="144" priority="175">
      <formula>ISNUMBER($J653)</formula>
    </cfRule>
  </conditionalFormatting>
  <conditionalFormatting sqref="AH644">
    <cfRule type="expression" dxfId="143" priority="173">
      <formula>ISNUMBER($J644)</formula>
    </cfRule>
  </conditionalFormatting>
  <conditionalFormatting sqref="X980:Y981">
    <cfRule type="expression" dxfId="142" priority="172">
      <formula>ISNUMBER($J980)</formula>
    </cfRule>
  </conditionalFormatting>
  <conditionalFormatting sqref="AH792">
    <cfRule type="expression" dxfId="139" priority="168">
      <formula>ISNUMBER($J792)</formula>
    </cfRule>
  </conditionalFormatting>
  <conditionalFormatting sqref="AH762">
    <cfRule type="expression" dxfId="138" priority="167">
      <formula>ISNUMBER($J762)</formula>
    </cfRule>
  </conditionalFormatting>
  <conditionalFormatting sqref="AH806">
    <cfRule type="expression" dxfId="137" priority="165">
      <formula>ISNUMBER($J806)</formula>
    </cfRule>
  </conditionalFormatting>
  <conditionalFormatting sqref="AH815">
    <cfRule type="expression" dxfId="136" priority="164">
      <formula>ISNUMBER($J815)</formula>
    </cfRule>
  </conditionalFormatting>
  <conditionalFormatting sqref="AH785">
    <cfRule type="expression" dxfId="135" priority="163">
      <formula>ISNUMBER($J785)</formula>
    </cfRule>
  </conditionalFormatting>
  <conditionalFormatting sqref="AH803">
    <cfRule type="expression" dxfId="134" priority="162">
      <formula>ISNUMBER($J803)</formula>
    </cfRule>
  </conditionalFormatting>
  <conditionalFormatting sqref="AH804">
    <cfRule type="expression" dxfId="133" priority="161">
      <formula>ISNUMBER($J804)</formula>
    </cfRule>
  </conditionalFormatting>
  <conditionalFormatting sqref="AH820">
    <cfRule type="expression" dxfId="132" priority="159">
      <formula>ISNUMBER($J820)</formula>
    </cfRule>
  </conditionalFormatting>
  <conditionalFormatting sqref="AH814">
    <cfRule type="expression" dxfId="131" priority="158">
      <formula>ISNUMBER($J814)</formula>
    </cfRule>
  </conditionalFormatting>
  <conditionalFormatting sqref="AH532">
    <cfRule type="expression" dxfId="130" priority="157">
      <formula>ISNUMBER($J532)</formula>
    </cfRule>
  </conditionalFormatting>
  <conditionalFormatting sqref="AH535">
    <cfRule type="expression" dxfId="129" priority="156">
      <formula>ISNUMBER($J535)</formula>
    </cfRule>
  </conditionalFormatting>
  <conditionalFormatting sqref="AH459">
    <cfRule type="expression" dxfId="128" priority="155">
      <formula>ISNUMBER($J459)</formula>
    </cfRule>
  </conditionalFormatting>
  <conditionalFormatting sqref="AH865">
    <cfRule type="expression" dxfId="127" priority="154">
      <formula>ISNUMBER($J865)</formula>
    </cfRule>
  </conditionalFormatting>
  <conditionalFormatting sqref="AH861">
    <cfRule type="expression" dxfId="126" priority="153">
      <formula>ISNUMBER($J861)</formula>
    </cfRule>
  </conditionalFormatting>
  <conditionalFormatting sqref="AH536">
    <cfRule type="expression" dxfId="125" priority="152">
      <formula>ISNUMBER($J536)</formula>
    </cfRule>
  </conditionalFormatting>
  <conditionalFormatting sqref="AH451">
    <cfRule type="expression" dxfId="124" priority="151">
      <formula>ISNUMBER($J451)</formula>
    </cfRule>
  </conditionalFormatting>
  <conditionalFormatting sqref="E1009">
    <cfRule type="expression" dxfId="123" priority="150">
      <formula>ISNUMBER($J1009)</formula>
    </cfRule>
  </conditionalFormatting>
  <conditionalFormatting sqref="F1009">
    <cfRule type="expression" dxfId="122" priority="149">
      <formula>ISNUMBER($J1009)</formula>
    </cfRule>
  </conditionalFormatting>
  <conditionalFormatting sqref="C1009">
    <cfRule type="expression" dxfId="121" priority="148">
      <formula>ISNUMBER($J1009)</formula>
    </cfRule>
  </conditionalFormatting>
  <conditionalFormatting sqref="L1009">
    <cfRule type="expression" dxfId="120" priority="147">
      <formula>ISNUMBER($J1009)</formula>
    </cfRule>
  </conditionalFormatting>
  <conditionalFormatting sqref="K827">
    <cfRule type="expression" dxfId="119" priority="146">
      <formula>ISNUMBER($J827)</formula>
    </cfRule>
  </conditionalFormatting>
  <conditionalFormatting sqref="AF434">
    <cfRule type="expression" dxfId="118" priority="143">
      <formula>ISNUMBER($J434)</formula>
    </cfRule>
  </conditionalFormatting>
  <conditionalFormatting sqref="AH434">
    <cfRule type="expression" dxfId="117" priority="142">
      <formula>ISNUMBER($J434)</formula>
    </cfRule>
  </conditionalFormatting>
  <conditionalFormatting sqref="AF435">
    <cfRule type="expression" dxfId="116" priority="141">
      <formula>ISNUMBER($J435)</formula>
    </cfRule>
  </conditionalFormatting>
  <conditionalFormatting sqref="AH435">
    <cfRule type="expression" dxfId="115" priority="140">
      <formula>ISNUMBER($J435)</formula>
    </cfRule>
  </conditionalFormatting>
  <conditionalFormatting sqref="AF436">
    <cfRule type="expression" dxfId="114" priority="139">
      <formula>ISNUMBER($J436)</formula>
    </cfRule>
  </conditionalFormatting>
  <conditionalFormatting sqref="AF583">
    <cfRule type="expression" dxfId="113" priority="138">
      <formula>ISNUMBER($J583)</formula>
    </cfRule>
  </conditionalFormatting>
  <conditionalFormatting sqref="AH583">
    <cfRule type="expression" dxfId="112" priority="137">
      <formula>ISNUMBER($J583)</formula>
    </cfRule>
  </conditionalFormatting>
  <conditionalFormatting sqref="AF471">
    <cfRule type="expression" dxfId="111" priority="136">
      <formula>ISNUMBER($J471)</formula>
    </cfRule>
  </conditionalFormatting>
  <conditionalFormatting sqref="I1022:K1022 J1023:K1023 I1027:K1027 J1026:K1026 I1029:K1029 J1028:K1028 J1061:K1068 I1034:L1035 I1046:L1046 I1048:L1048">
    <cfRule type="expression" dxfId="110" priority="135">
      <formula>ISNUMBER($J1022)</formula>
    </cfRule>
  </conditionalFormatting>
  <conditionalFormatting sqref="I1023 I1026 I1028 I1037:I1038 I1040:I1041 I1049 I1054">
    <cfRule type="expression" dxfId="109" priority="132">
      <formula>ISNUMBER($J1023)</formula>
    </cfRule>
  </conditionalFormatting>
  <conditionalFormatting sqref="I1045">
    <cfRule type="expression" dxfId="108" priority="128">
      <formula>ISNUMBER($J1045)</formula>
    </cfRule>
  </conditionalFormatting>
  <conditionalFormatting sqref="AF1057">
    <cfRule type="expression" dxfId="107" priority="131">
      <formula>AD1057&lt;&gt;AF1057</formula>
    </cfRule>
  </conditionalFormatting>
  <conditionalFormatting sqref="AH1057">
    <cfRule type="expression" dxfId="106" priority="130">
      <formula>AF1057&lt;&gt;AH1057</formula>
    </cfRule>
  </conditionalFormatting>
  <conditionalFormatting sqref="AH760">
    <cfRule type="expression" dxfId="105" priority="127">
      <formula>AF760&lt;&gt;AH760</formula>
    </cfRule>
  </conditionalFormatting>
  <conditionalFormatting sqref="E760">
    <cfRule type="expression" dxfId="104" priority="126">
      <formula>ISNUMBER($J760)</formula>
    </cfRule>
  </conditionalFormatting>
  <conditionalFormatting sqref="F760">
    <cfRule type="expression" dxfId="103" priority="125">
      <formula>ISNUMBER($J760)</formula>
    </cfRule>
  </conditionalFormatting>
  <conditionalFormatting sqref="C760">
    <cfRule type="expression" dxfId="102" priority="124">
      <formula>ISNUMBER($J760)</formula>
    </cfRule>
  </conditionalFormatting>
  <conditionalFormatting sqref="L760">
    <cfRule type="expression" dxfId="101" priority="123">
      <formula>ISNUMBER($J760)</formula>
    </cfRule>
  </conditionalFormatting>
  <conditionalFormatting sqref="Q117:AA117">
    <cfRule type="expression" dxfId="100" priority="119">
      <formula>ISNUMBER($J117)</formula>
    </cfRule>
  </conditionalFormatting>
  <conditionalFormatting sqref="A117 AB117:AN117">
    <cfRule type="expression" dxfId="99" priority="122">
      <formula>ISNUMBER($J117)</formula>
    </cfRule>
  </conditionalFormatting>
  <conditionalFormatting sqref="B117:H117">
    <cfRule type="expression" dxfId="98" priority="121">
      <formula>ISNUMBER($J117)</formula>
    </cfRule>
  </conditionalFormatting>
  <conditionalFormatting sqref="N117:P117">
    <cfRule type="expression" dxfId="97" priority="120">
      <formula>ISNUMBER($J117)</formula>
    </cfRule>
  </conditionalFormatting>
  <conditionalFormatting sqref="N118:AN118 A118:H118">
    <cfRule type="expression" dxfId="96" priority="118">
      <formula>ISNUMBER($J118)</formula>
    </cfRule>
  </conditionalFormatting>
  <conditionalFormatting sqref="J118:M118">
    <cfRule type="expression" dxfId="95" priority="117">
      <formula>ISNUMBER($J118)</formula>
    </cfRule>
  </conditionalFormatting>
  <conditionalFormatting sqref="I118">
    <cfRule type="expression" dxfId="94" priority="116">
      <formula>ISNUMBER($J118)</formula>
    </cfRule>
  </conditionalFormatting>
  <conditionalFormatting sqref="N119:AN119 A119:H119">
    <cfRule type="expression" dxfId="93" priority="115">
      <formula>ISNUMBER($J119)</formula>
    </cfRule>
  </conditionalFormatting>
  <conditionalFormatting sqref="N120:AN120 A120:H120">
    <cfRule type="expression" dxfId="92" priority="113">
      <formula>ISNUMBER($J120)</formula>
    </cfRule>
  </conditionalFormatting>
  <conditionalFormatting sqref="AH481">
    <cfRule type="expression" dxfId="91" priority="111">
      <formula>ISNUMBER($J481)</formula>
    </cfRule>
  </conditionalFormatting>
  <conditionalFormatting sqref="AH528">
    <cfRule type="expression" dxfId="90" priority="110">
      <formula>ISNUMBER($J528)</formula>
    </cfRule>
  </conditionalFormatting>
  <conditionalFormatting sqref="AH658">
    <cfRule type="expression" dxfId="89" priority="108">
      <formula>ISNUMBER($J658)</formula>
    </cfRule>
  </conditionalFormatting>
  <conditionalFormatting sqref="AH669">
    <cfRule type="expression" dxfId="88" priority="107">
      <formula>ISNUMBER($J669)</formula>
    </cfRule>
  </conditionalFormatting>
  <conditionalFormatting sqref="AH580">
    <cfRule type="expression" dxfId="87" priority="106">
      <formula>ISNUMBER($J580)</formula>
    </cfRule>
  </conditionalFormatting>
  <conditionalFormatting sqref="AH854">
    <cfRule type="expression" dxfId="86" priority="105">
      <formula>ISNUMBER($J854)</formula>
    </cfRule>
  </conditionalFormatting>
  <conditionalFormatting sqref="AH839">
    <cfRule type="expression" dxfId="85" priority="104">
      <formula>ISNUMBER($J839)</formula>
    </cfRule>
  </conditionalFormatting>
  <conditionalFormatting sqref="AH826">
    <cfRule type="expression" dxfId="84" priority="103">
      <formula>ISNUMBER($J826)</formula>
    </cfRule>
  </conditionalFormatting>
  <conditionalFormatting sqref="AH810">
    <cfRule type="expression" dxfId="83" priority="102">
      <formula>ISNUMBER($J810)</formula>
    </cfRule>
  </conditionalFormatting>
  <conditionalFormatting sqref="AH755">
    <cfRule type="expression" dxfId="82" priority="101">
      <formula>ISNUMBER($J755)</formula>
    </cfRule>
  </conditionalFormatting>
  <conditionalFormatting sqref="AH874">
    <cfRule type="expression" dxfId="81" priority="100">
      <formula>ISNUMBER($J874)</formula>
    </cfRule>
  </conditionalFormatting>
  <conditionalFormatting sqref="AF891">
    <cfRule type="expression" dxfId="80" priority="99">
      <formula>AD891&lt;&gt;AF891</formula>
    </cfRule>
  </conditionalFormatting>
  <conditionalFormatting sqref="AH891">
    <cfRule type="expression" dxfId="79" priority="98">
      <formula>AF891&lt;&gt;AH891</formula>
    </cfRule>
  </conditionalFormatting>
  <conditionalFormatting sqref="AH579">
    <cfRule type="expression" dxfId="78" priority="97">
      <formula>ISNUMBER($J579)</formula>
    </cfRule>
  </conditionalFormatting>
  <conditionalFormatting sqref="AH585">
    <cfRule type="expression" dxfId="77" priority="96">
      <formula>ISNUMBER($J585)</formula>
    </cfRule>
  </conditionalFormatting>
  <conditionalFormatting sqref="AH636">
    <cfRule type="expression" dxfId="76" priority="95">
      <formula>ISNUMBER($J636)</formula>
    </cfRule>
  </conditionalFormatting>
  <conditionalFormatting sqref="AH642">
    <cfRule type="expression" dxfId="75" priority="94">
      <formula>ISNUMBER($J642)</formula>
    </cfRule>
  </conditionalFormatting>
  <conditionalFormatting sqref="AF865">
    <cfRule type="expression" dxfId="74" priority="91">
      <formula>ISNUMBER($J865)</formula>
    </cfRule>
  </conditionalFormatting>
  <conditionalFormatting sqref="AH623">
    <cfRule type="expression" dxfId="73" priority="90">
      <formula>ISNUMBER($J623)</formula>
    </cfRule>
  </conditionalFormatting>
  <conditionalFormatting sqref="AH652">
    <cfRule type="expression" dxfId="72" priority="89">
      <formula>ISNUMBER($J652)</formula>
    </cfRule>
  </conditionalFormatting>
  <conditionalFormatting sqref="AH655">
    <cfRule type="expression" dxfId="71" priority="88">
      <formula>ISNUMBER($J655)</formula>
    </cfRule>
  </conditionalFormatting>
  <conditionalFormatting sqref="AH661">
    <cfRule type="expression" dxfId="70" priority="87">
      <formula>ISNUMBER($J661)</formula>
    </cfRule>
  </conditionalFormatting>
  <conditionalFormatting sqref="AH813">
    <cfRule type="expression" dxfId="69" priority="86">
      <formula>ISNUMBER($J813)</formula>
    </cfRule>
  </conditionalFormatting>
  <conditionalFormatting sqref="AH529">
    <cfRule type="expression" dxfId="68" priority="85">
      <formula>ISNUMBER($J529)</formula>
    </cfRule>
  </conditionalFormatting>
  <conditionalFormatting sqref="AF598">
    <cfRule type="expression" dxfId="67" priority="84">
      <formula>AD598&lt;&gt;AF598</formula>
    </cfRule>
  </conditionalFormatting>
  <conditionalFormatting sqref="AH625">
    <cfRule type="expression" dxfId="66" priority="83">
      <formula>ISNUMBER($J625)</formula>
    </cfRule>
  </conditionalFormatting>
  <conditionalFormatting sqref="AF627">
    <cfRule type="expression" dxfId="65" priority="82">
      <formula>AD627&lt;&gt;AF627</formula>
    </cfRule>
  </conditionalFormatting>
  <conditionalFormatting sqref="AH584">
    <cfRule type="expression" dxfId="64" priority="81">
      <formula>ISNUMBER($J584)</formula>
    </cfRule>
  </conditionalFormatting>
  <conditionalFormatting sqref="AH613">
    <cfRule type="expression" dxfId="63" priority="80">
      <formula>ISNUMBER($J613)</formula>
    </cfRule>
  </conditionalFormatting>
  <conditionalFormatting sqref="AH624">
    <cfRule type="expression" dxfId="62" priority="79">
      <formula>ISNUMBER($J624)</formula>
    </cfRule>
  </conditionalFormatting>
  <conditionalFormatting sqref="AH588">
    <cfRule type="expression" dxfId="61" priority="78">
      <formula>ISNUMBER($J588)</formula>
    </cfRule>
  </conditionalFormatting>
  <conditionalFormatting sqref="AH800">
    <cfRule type="expression" dxfId="60" priority="76">
      <formula>ISNUMBER($J800)</formula>
    </cfRule>
  </conditionalFormatting>
  <conditionalFormatting sqref="AH807">
    <cfRule type="expression" dxfId="59" priority="75">
      <formula>ISNUMBER($J807)</formula>
    </cfRule>
  </conditionalFormatting>
  <conditionalFormatting sqref="AH830">
    <cfRule type="expression" dxfId="58" priority="74">
      <formula>ISNUMBER($J830)</formula>
    </cfRule>
  </conditionalFormatting>
  <conditionalFormatting sqref="AH833">
    <cfRule type="expression" dxfId="57" priority="73">
      <formula>ISNUMBER($J833)</formula>
    </cfRule>
  </conditionalFormatting>
  <conditionalFormatting sqref="AH845">
    <cfRule type="expression" dxfId="56" priority="72">
      <formula>ISNUMBER($J845)</formula>
    </cfRule>
  </conditionalFormatting>
  <conditionalFormatting sqref="AH847">
    <cfRule type="expression" dxfId="55" priority="71">
      <formula>ISNUMBER($J847)</formula>
    </cfRule>
  </conditionalFormatting>
  <conditionalFormatting sqref="AH862">
    <cfRule type="expression" dxfId="54" priority="70">
      <formula>ISNUMBER($J862)</formula>
    </cfRule>
  </conditionalFormatting>
  <conditionalFormatting sqref="AH809">
    <cfRule type="expression" dxfId="53" priority="69">
      <formula>ISNUMBER($J809)</formula>
    </cfRule>
  </conditionalFormatting>
  <conditionalFormatting sqref="AH856">
    <cfRule type="expression" dxfId="52" priority="68">
      <formula>ISNUMBER($J856)</formula>
    </cfRule>
  </conditionalFormatting>
  <conditionalFormatting sqref="AH863">
    <cfRule type="expression" dxfId="51" priority="67">
      <formula>ISNUMBER($J863)</formula>
    </cfRule>
  </conditionalFormatting>
  <conditionalFormatting sqref="AH873">
    <cfRule type="expression" dxfId="50" priority="66">
      <formula>ISNUMBER($J873)</formula>
    </cfRule>
  </conditionalFormatting>
  <conditionalFormatting sqref="AH667">
    <cfRule type="expression" dxfId="49" priority="65">
      <formula>ISNUMBER($J667)</formula>
    </cfRule>
  </conditionalFormatting>
  <conditionalFormatting sqref="AH648">
    <cfRule type="expression" dxfId="48" priority="64">
      <formula>ISNUMBER($J648)</formula>
    </cfRule>
  </conditionalFormatting>
  <conditionalFormatting sqref="AH657">
    <cfRule type="expression" dxfId="47" priority="63">
      <formula>ISNUMBER($J657)</formula>
    </cfRule>
  </conditionalFormatting>
  <conditionalFormatting sqref="AH656">
    <cfRule type="expression" dxfId="46" priority="62">
      <formula>ISNUMBER($J656)</formula>
    </cfRule>
  </conditionalFormatting>
  <conditionalFormatting sqref="AH775">
    <cfRule type="expression" dxfId="45" priority="61">
      <formula>ISNUMBER($J775)</formula>
    </cfRule>
  </conditionalFormatting>
  <conditionalFormatting sqref="AH822">
    <cfRule type="expression" dxfId="44" priority="60">
      <formula>ISNUMBER($J822)</formula>
    </cfRule>
  </conditionalFormatting>
  <conditionalFormatting sqref="AH840">
    <cfRule type="expression" dxfId="43" priority="59">
      <formula>ISNUMBER($J840)</formula>
    </cfRule>
  </conditionalFormatting>
  <conditionalFormatting sqref="AH841">
    <cfRule type="expression" dxfId="42" priority="58">
      <formula>ISNUMBER($J841)</formula>
    </cfRule>
  </conditionalFormatting>
  <conditionalFormatting sqref="AF846">
    <cfRule type="expression" dxfId="41" priority="57">
      <formula>ISNUMBER($J846)</formula>
    </cfRule>
  </conditionalFormatting>
  <conditionalFormatting sqref="AH846">
    <cfRule type="expression" dxfId="40" priority="56">
      <formula>ISNUMBER($J846)</formula>
    </cfRule>
  </conditionalFormatting>
  <conditionalFormatting sqref="AH857">
    <cfRule type="expression" dxfId="39" priority="55">
      <formula>ISNUMBER($J857)</formula>
    </cfRule>
  </conditionalFormatting>
  <conditionalFormatting sqref="AH851">
    <cfRule type="expression" dxfId="38" priority="54">
      <formula>ISNUMBER($J851)</formula>
    </cfRule>
  </conditionalFormatting>
  <conditionalFormatting sqref="AF563">
    <cfRule type="expression" dxfId="37" priority="53">
      <formula>AD563&lt;&gt;AF563</formula>
    </cfRule>
  </conditionalFormatting>
  <conditionalFormatting sqref="B1061">
    <cfRule type="expression" dxfId="36" priority="45">
      <formula>ISNUMBER($J1061)</formula>
    </cfRule>
  </conditionalFormatting>
  <conditionalFormatting sqref="B1062">
    <cfRule type="expression" dxfId="35" priority="44">
      <formula>ISNUMBER($J1062)</formula>
    </cfRule>
  </conditionalFormatting>
  <conditionalFormatting sqref="B1063">
    <cfRule type="expression" dxfId="34" priority="43">
      <formula>ISNUMBER($J1063)</formula>
    </cfRule>
  </conditionalFormatting>
  <conditionalFormatting sqref="B1064">
    <cfRule type="expression" dxfId="33" priority="42">
      <formula>ISNUMBER($J1064)</formula>
    </cfRule>
  </conditionalFormatting>
  <conditionalFormatting sqref="B1065:B1066">
    <cfRule type="expression" dxfId="32" priority="41">
      <formula>ISNUMBER($J1065)</formula>
    </cfRule>
  </conditionalFormatting>
  <conditionalFormatting sqref="B1067">
    <cfRule type="expression" dxfId="31" priority="39">
      <formula>ISNUMBER($J1067)</formula>
    </cfRule>
  </conditionalFormatting>
  <conditionalFormatting sqref="E1061">
    <cfRule type="expression" dxfId="30" priority="38">
      <formula>ISNUMBER($J1061)</formula>
    </cfRule>
  </conditionalFormatting>
  <conditionalFormatting sqref="E1062">
    <cfRule type="expression" dxfId="29" priority="37">
      <formula>ISNUMBER($J1062)</formula>
    </cfRule>
  </conditionalFormatting>
  <conditionalFormatting sqref="E1063">
    <cfRule type="expression" dxfId="28" priority="36">
      <formula>ISNUMBER($J1063)</formula>
    </cfRule>
  </conditionalFormatting>
  <conditionalFormatting sqref="E1064">
    <cfRule type="expression" dxfId="27" priority="35">
      <formula>ISNUMBER($J1064)</formula>
    </cfRule>
  </conditionalFormatting>
  <conditionalFormatting sqref="E1065">
    <cfRule type="expression" dxfId="26" priority="34">
      <formula>ISNUMBER($J1065)</formula>
    </cfRule>
  </conditionalFormatting>
  <conditionalFormatting sqref="E1067">
    <cfRule type="expression" dxfId="25" priority="32">
      <formula>ISNUMBER($J1067)</formula>
    </cfRule>
  </conditionalFormatting>
  <conditionalFormatting sqref="F1061">
    <cfRule type="expression" dxfId="24" priority="31">
      <formula>ISNUMBER($J1061)</formula>
    </cfRule>
  </conditionalFormatting>
  <conditionalFormatting sqref="F1062">
    <cfRule type="expression" dxfId="23" priority="30">
      <formula>ISNUMBER($J1062)</formula>
    </cfRule>
  </conditionalFormatting>
  <conditionalFormatting sqref="F1063">
    <cfRule type="expression" dxfId="22" priority="29">
      <formula>ISNUMBER($J1063)</formula>
    </cfRule>
  </conditionalFormatting>
  <conditionalFormatting sqref="F1064">
    <cfRule type="expression" dxfId="21" priority="28">
      <formula>ISNUMBER($J1064)</formula>
    </cfRule>
  </conditionalFormatting>
  <conditionalFormatting sqref="F1065">
    <cfRule type="expression" dxfId="20" priority="27">
      <formula>ISNUMBER($J1065)</formula>
    </cfRule>
  </conditionalFormatting>
  <conditionalFormatting sqref="F1067">
    <cfRule type="expression" dxfId="19" priority="25">
      <formula>ISNUMBER($J1067)</formula>
    </cfRule>
  </conditionalFormatting>
  <conditionalFormatting sqref="L1061">
    <cfRule type="expression" dxfId="18" priority="24">
      <formula>ISNUMBER($J1061)</formula>
    </cfRule>
  </conditionalFormatting>
  <conditionalFormatting sqref="L1062">
    <cfRule type="expression" dxfId="17" priority="23">
      <formula>ISNUMBER($J1062)</formula>
    </cfRule>
  </conditionalFormatting>
  <conditionalFormatting sqref="L1063">
    <cfRule type="expression" dxfId="16" priority="22">
      <formula>ISNUMBER($J1063)</formula>
    </cfRule>
  </conditionalFormatting>
  <conditionalFormatting sqref="L1064">
    <cfRule type="expression" dxfId="15" priority="21">
      <formula>ISNUMBER($J1064)</formula>
    </cfRule>
  </conditionalFormatting>
  <conditionalFormatting sqref="L1065">
    <cfRule type="expression" dxfId="14" priority="20">
      <formula>ISNUMBER($J1065)</formula>
    </cfRule>
  </conditionalFormatting>
  <conditionalFormatting sqref="L1066">
    <cfRule type="expression" dxfId="13" priority="19">
      <formula>ISNUMBER($J1066)</formula>
    </cfRule>
  </conditionalFormatting>
  <conditionalFormatting sqref="L1067">
    <cfRule type="expression" dxfId="12" priority="18">
      <formula>ISNUMBER($J1067)</formula>
    </cfRule>
  </conditionalFormatting>
  <conditionalFormatting sqref="E1066">
    <cfRule type="expression" dxfId="11" priority="17">
      <formula>ISNUMBER($J1066)</formula>
    </cfRule>
  </conditionalFormatting>
  <conditionalFormatting sqref="F1066">
    <cfRule type="expression" dxfId="10" priority="16">
      <formula>ISNUMBER($J1066)</formula>
    </cfRule>
  </conditionalFormatting>
  <conditionalFormatting sqref="AL973">
    <cfRule type="expression" dxfId="9" priority="11">
      <formula>ISNUMBER($J973)</formula>
    </cfRule>
  </conditionalFormatting>
  <conditionalFormatting sqref="AK980:AK981">
    <cfRule type="expression" dxfId="8" priority="10">
      <formula>ISNUMBER($J980)</formula>
    </cfRule>
  </conditionalFormatting>
  <conditionalFormatting sqref="AK955">
    <cfRule type="expression" dxfId="7" priority="9">
      <formula>ISNUMBER($J955)</formula>
    </cfRule>
  </conditionalFormatting>
  <conditionalFormatting sqref="AK960:AK961">
    <cfRule type="expression" dxfId="6" priority="8">
      <formula>ISNUMBER($J960)</formula>
    </cfRule>
  </conditionalFormatting>
  <conditionalFormatting sqref="W364">
    <cfRule type="expression" dxfId="5" priority="5019">
      <formula>ISNUMBER($J362)</formula>
    </cfRule>
  </conditionalFormatting>
  <conditionalFormatting sqref="AH587">
    <cfRule type="expression" dxfId="4" priority="5">
      <formula>ISNUMBER($J587)</formula>
    </cfRule>
  </conditionalFormatting>
  <conditionalFormatting sqref="AH962">
    <cfRule type="expression" dxfId="3" priority="4">
      <formula>ISNUMBER($J962)</formula>
    </cfRule>
  </conditionalFormatting>
  <conditionalFormatting sqref="AF596">
    <cfRule type="expression" dxfId="2" priority="3">
      <formula>AD596&lt;&gt;AF596</formula>
    </cfRule>
  </conditionalFormatting>
  <conditionalFormatting sqref="AF962">
    <cfRule type="expression" dxfId="1" priority="2">
      <formula>ISNUMBER($J962)</formula>
    </cfRule>
  </conditionalFormatting>
  <conditionalFormatting sqref="AF962">
    <cfRule type="expression" dxfId="0" priority="1">
      <formula>AD962&lt;&gt;AF962</formula>
    </cfRule>
  </conditionalFormatting>
  <hyperlinks>
    <hyperlink ref="Z21" r:id="rId1"/>
    <hyperlink ref="Z337" r:id="rId2"/>
    <hyperlink ref="Z338" r:id="rId3"/>
    <hyperlink ref="Z339" r:id="rId4"/>
    <hyperlink ref="Z341" r:id="rId5"/>
    <hyperlink ref="Z342" r:id="rId6"/>
    <hyperlink ref="Z343" r:id="rId7"/>
    <hyperlink ref="Z344" r:id="rId8"/>
    <hyperlink ref="Z345" r:id="rId9"/>
    <hyperlink ref="Z346" r:id="rId10"/>
    <hyperlink ref="Z348" r:id="rId11"/>
    <hyperlink ref="Z349" r:id="rId12"/>
    <hyperlink ref="Z350" r:id="rId13"/>
    <hyperlink ref="Z351" r:id="rId14"/>
    <hyperlink ref="Z352" r:id="rId15"/>
    <hyperlink ref="Z353" r:id="rId16"/>
    <hyperlink ref="Z354" r:id="rId17"/>
    <hyperlink ref="Z355" r:id="rId18"/>
    <hyperlink ref="Z356" r:id="rId19"/>
    <hyperlink ref="Z357" r:id="rId20"/>
    <hyperlink ref="Z358" r:id="rId21"/>
    <hyperlink ref="Z359" r:id="rId22"/>
    <hyperlink ref="Z360" r:id="rId23"/>
    <hyperlink ref="Z361" r:id="rId24"/>
    <hyperlink ref="Z362" r:id="rId25"/>
    <hyperlink ref="Z363" r:id="rId26"/>
    <hyperlink ref="Z364" r:id="rId27"/>
    <hyperlink ref="Z365" r:id="rId28"/>
    <hyperlink ref="Z367" r:id="rId29"/>
    <hyperlink ref="Z368" r:id="rId30"/>
    <hyperlink ref="Z369" r:id="rId31"/>
    <hyperlink ref="Z370" r:id="rId32"/>
    <hyperlink ref="Z371" r:id="rId33"/>
    <hyperlink ref="Z372" r:id="rId34"/>
    <hyperlink ref="Z373" r:id="rId35"/>
    <hyperlink ref="Z374" r:id="rId36"/>
    <hyperlink ref="Z375" r:id="rId37"/>
    <hyperlink ref="Z376" r:id="rId38"/>
    <hyperlink ref="Z377" r:id="rId39"/>
    <hyperlink ref="Z378" r:id="rId40"/>
    <hyperlink ref="Z379" r:id="rId41"/>
    <hyperlink ref="Z380" r:id="rId42"/>
    <hyperlink ref="Z381" r:id="rId43"/>
    <hyperlink ref="Z382" r:id="rId44"/>
    <hyperlink ref="Z383" r:id="rId45"/>
    <hyperlink ref="Z384" r:id="rId46"/>
    <hyperlink ref="Z385" r:id="rId47"/>
    <hyperlink ref="Z386" r:id="rId48"/>
    <hyperlink ref="Z387" r:id="rId49"/>
    <hyperlink ref="Z388" r:id="rId50"/>
    <hyperlink ref="Z389" r:id="rId51"/>
    <hyperlink ref="Z390" r:id="rId52"/>
    <hyperlink ref="Z391" r:id="rId53"/>
    <hyperlink ref="Z392" r:id="rId54"/>
    <hyperlink ref="Z394" r:id="rId55"/>
    <hyperlink ref="Z395" r:id="rId56"/>
    <hyperlink ref="Z396" r:id="rId57"/>
    <hyperlink ref="Z397" r:id="rId58"/>
    <hyperlink ref="Z398" r:id="rId59"/>
    <hyperlink ref="Z399" r:id="rId60"/>
    <hyperlink ref="Z400" r:id="rId61"/>
    <hyperlink ref="Z401" r:id="rId62"/>
    <hyperlink ref="Z402" r:id="rId63"/>
    <hyperlink ref="Z403" r:id="rId64"/>
    <hyperlink ref="Z404" r:id="rId65"/>
    <hyperlink ref="Z405" r:id="rId66"/>
    <hyperlink ref="Z406" r:id="rId67"/>
    <hyperlink ref="Z407" r:id="rId68"/>
    <hyperlink ref="Z408" r:id="rId69"/>
    <hyperlink ref="Z409" r:id="rId70"/>
    <hyperlink ref="Z410" r:id="rId71"/>
    <hyperlink ref="Z411" r:id="rId72"/>
    <hyperlink ref="Z412" r:id="rId73"/>
    <hyperlink ref="Z413" r:id="rId74"/>
    <hyperlink ref="Z414" r:id="rId75"/>
    <hyperlink ref="Z415" r:id="rId76"/>
    <hyperlink ref="Z416" r:id="rId77"/>
    <hyperlink ref="Z417" r:id="rId78"/>
    <hyperlink ref="Z418" r:id="rId79"/>
    <hyperlink ref="Z419" r:id="rId80"/>
    <hyperlink ref="Z420" r:id="rId81"/>
    <hyperlink ref="Z421" r:id="rId82"/>
    <hyperlink ref="Z422" r:id="rId83"/>
    <hyperlink ref="Z423" r:id="rId84"/>
    <hyperlink ref="Z424" r:id="rId85"/>
    <hyperlink ref="Z425" r:id="rId86"/>
    <hyperlink ref="Z426" r:id="rId87"/>
    <hyperlink ref="Z427" r:id="rId88"/>
    <hyperlink ref="Z428" r:id="rId89"/>
    <hyperlink ref="Z429" r:id="rId90"/>
    <hyperlink ref="Z430" r:id="rId91"/>
    <hyperlink ref="Z431" r:id="rId92"/>
    <hyperlink ref="Z432" r:id="rId93"/>
    <hyperlink ref="Z433" r:id="rId94"/>
    <hyperlink ref="Z434" r:id="rId95"/>
    <hyperlink ref="Z435" r:id="rId96"/>
    <hyperlink ref="Z436" r:id="rId97"/>
    <hyperlink ref="Z437" r:id="rId98"/>
    <hyperlink ref="Z438" r:id="rId99"/>
    <hyperlink ref="Z439" r:id="rId100"/>
    <hyperlink ref="Z440" r:id="rId101"/>
    <hyperlink ref="Z442" r:id="rId102"/>
    <hyperlink ref="Z441" r:id="rId103"/>
    <hyperlink ref="Z443" r:id="rId104"/>
    <hyperlink ref="Z444" r:id="rId105"/>
    <hyperlink ref="Z445" r:id="rId106"/>
    <hyperlink ref="Z446" r:id="rId107"/>
    <hyperlink ref="Z447" r:id="rId108"/>
    <hyperlink ref="Z448" r:id="rId109"/>
    <hyperlink ref="Z449" r:id="rId110"/>
    <hyperlink ref="Z450" r:id="rId111"/>
    <hyperlink ref="Z451" r:id="rId112"/>
    <hyperlink ref="Z452" r:id="rId113"/>
    <hyperlink ref="Z453" r:id="rId114"/>
    <hyperlink ref="Z454" r:id="rId115"/>
    <hyperlink ref="Z455" r:id="rId116"/>
    <hyperlink ref="Z456" r:id="rId117"/>
    <hyperlink ref="Z457" r:id="rId118"/>
    <hyperlink ref="Z458" r:id="rId119"/>
    <hyperlink ref="Z459" r:id="rId120"/>
    <hyperlink ref="Z460" r:id="rId121"/>
    <hyperlink ref="Z463" r:id="rId122"/>
    <hyperlink ref="Z464" r:id="rId123"/>
    <hyperlink ref="Z465" r:id="rId124"/>
    <hyperlink ref="Z466" r:id="rId125"/>
    <hyperlink ref="Z467" r:id="rId126"/>
    <hyperlink ref="Z468" r:id="rId127"/>
    <hyperlink ref="Z469" r:id="rId128"/>
    <hyperlink ref="Z470" r:id="rId129"/>
    <hyperlink ref="Z471" r:id="rId130"/>
    <hyperlink ref="Z472" r:id="rId131"/>
    <hyperlink ref="Z475" r:id="rId132"/>
    <hyperlink ref="Z476" r:id="rId133"/>
    <hyperlink ref="Z477" r:id="rId134"/>
    <hyperlink ref="Z478" r:id="rId135"/>
    <hyperlink ref="Z479" r:id="rId136"/>
    <hyperlink ref="Z480" r:id="rId137"/>
    <hyperlink ref="Z481" r:id="rId138"/>
    <hyperlink ref="Z483" r:id="rId139"/>
    <hyperlink ref="Z484" r:id="rId140"/>
    <hyperlink ref="Z485" r:id="rId141"/>
    <hyperlink ref="Z486" r:id="rId142"/>
    <hyperlink ref="Z487" r:id="rId143"/>
    <hyperlink ref="Z488" r:id="rId144"/>
    <hyperlink ref="Z489" r:id="rId145"/>
    <hyperlink ref="Z490" r:id="rId146"/>
    <hyperlink ref="Z491" r:id="rId147"/>
    <hyperlink ref="Z492" r:id="rId148"/>
    <hyperlink ref="Z493" r:id="rId149"/>
    <hyperlink ref="Z494" r:id="rId150"/>
    <hyperlink ref="Z495" r:id="rId151"/>
    <hyperlink ref="Z496" r:id="rId152"/>
    <hyperlink ref="Z497" r:id="rId153"/>
    <hyperlink ref="Z498" r:id="rId154"/>
    <hyperlink ref="Z499" r:id="rId155"/>
    <hyperlink ref="Z500" r:id="rId156"/>
    <hyperlink ref="Z501" r:id="rId157"/>
    <hyperlink ref="Z502" r:id="rId158"/>
    <hyperlink ref="Z503" r:id="rId159"/>
    <hyperlink ref="Z504" r:id="rId160"/>
    <hyperlink ref="Z505" r:id="rId161"/>
    <hyperlink ref="Z506" r:id="rId162"/>
    <hyperlink ref="Z507" r:id="rId163"/>
    <hyperlink ref="Z508" r:id="rId164"/>
    <hyperlink ref="Z510" r:id="rId165"/>
    <hyperlink ref="Z511" r:id="rId166"/>
    <hyperlink ref="Z513" r:id="rId167"/>
    <hyperlink ref="Z514" r:id="rId168"/>
    <hyperlink ref="Z515" r:id="rId169"/>
    <hyperlink ref="Z516" r:id="rId170"/>
    <hyperlink ref="Z517" r:id="rId171"/>
    <hyperlink ref="Z518" r:id="rId172"/>
    <hyperlink ref="Z519" r:id="rId173"/>
    <hyperlink ref="Z520" r:id="rId174"/>
    <hyperlink ref="Z521" r:id="rId175"/>
    <hyperlink ref="Z522" r:id="rId176"/>
    <hyperlink ref="Z523" r:id="rId177"/>
    <hyperlink ref="Z524" r:id="rId178"/>
    <hyperlink ref="Z525" r:id="rId179"/>
    <hyperlink ref="Z526" r:id="rId180"/>
    <hyperlink ref="Z528" r:id="rId181"/>
    <hyperlink ref="Z529" r:id="rId182"/>
    <hyperlink ref="Z530" r:id="rId183"/>
    <hyperlink ref="Z531" r:id="rId184"/>
    <hyperlink ref="Z532" r:id="rId185"/>
    <hyperlink ref="Z533" r:id="rId186"/>
    <hyperlink ref="Z535" r:id="rId187"/>
    <hyperlink ref="Z536" r:id="rId188"/>
    <hyperlink ref="Z537" r:id="rId189"/>
    <hyperlink ref="Z538" r:id="rId190"/>
    <hyperlink ref="Z539" r:id="rId191"/>
    <hyperlink ref="Z540" r:id="rId192"/>
    <hyperlink ref="Z541" r:id="rId193"/>
    <hyperlink ref="Z542" r:id="rId194"/>
    <hyperlink ref="Z543" r:id="rId195"/>
    <hyperlink ref="Z546" r:id="rId196"/>
    <hyperlink ref="Z548" r:id="rId197"/>
    <hyperlink ref="Z549" r:id="rId198"/>
    <hyperlink ref="Z550" r:id="rId199"/>
    <hyperlink ref="Z551" r:id="rId200"/>
    <hyperlink ref="Z552" r:id="rId201"/>
    <hyperlink ref="Z553" r:id="rId202"/>
    <hyperlink ref="Z555" r:id="rId203"/>
    <hyperlink ref="Z556" r:id="rId204"/>
    <hyperlink ref="Z557" r:id="rId205"/>
    <hyperlink ref="Z558" r:id="rId206"/>
    <hyperlink ref="Z560" r:id="rId207"/>
    <hyperlink ref="Z561" r:id="rId208"/>
    <hyperlink ref="Z562" r:id="rId209"/>
    <hyperlink ref="Z564" r:id="rId210"/>
    <hyperlink ref="Z565" r:id="rId211"/>
    <hyperlink ref="Z568" r:id="rId212"/>
    <hyperlink ref="Z570" r:id="rId213"/>
    <hyperlink ref="Z571" r:id="rId214"/>
    <hyperlink ref="Z573" r:id="rId215"/>
    <hyperlink ref="Z574" r:id="rId216"/>
    <hyperlink ref="Z575" r:id="rId217"/>
    <hyperlink ref="Z576" r:id="rId218"/>
    <hyperlink ref="Z578" r:id="rId219"/>
    <hyperlink ref="Z579" r:id="rId220"/>
    <hyperlink ref="Z580" r:id="rId221"/>
    <hyperlink ref="Z582" r:id="rId222"/>
    <hyperlink ref="Z583" r:id="rId223"/>
    <hyperlink ref="Z584" r:id="rId224"/>
    <hyperlink ref="Z585" r:id="rId225"/>
    <hyperlink ref="Z586" r:id="rId226"/>
    <hyperlink ref="Z587" r:id="rId227"/>
    <hyperlink ref="Z588" r:id="rId228"/>
    <hyperlink ref="Z589" r:id="rId229"/>
    <hyperlink ref="Z593" r:id="rId230"/>
    <hyperlink ref="Z572" r:id="rId231"/>
    <hyperlink ref="Z590" r:id="rId232"/>
    <hyperlink ref="Z609" r:id="rId233"/>
    <hyperlink ref="Z610" r:id="rId234"/>
    <hyperlink ref="Z567" r:id="rId235"/>
    <hyperlink ref="Z595" r:id="rId236"/>
    <hyperlink ref="Z597" r:id="rId237"/>
    <hyperlink ref="Z598" r:id="rId238"/>
    <hyperlink ref="Z599" r:id="rId239"/>
    <hyperlink ref="Z602" r:id="rId240"/>
    <hyperlink ref="Z603" r:id="rId241"/>
    <hyperlink ref="Z604" r:id="rId242"/>
    <hyperlink ref="Z607" r:id="rId243"/>
    <hyperlink ref="Z608" r:id="rId244"/>
    <hyperlink ref="Z611" r:id="rId245"/>
    <hyperlink ref="Z612" r:id="rId246"/>
    <hyperlink ref="Z613" r:id="rId247"/>
    <hyperlink ref="Z615" r:id="rId248"/>
    <hyperlink ref="Z620" r:id="rId249"/>
    <hyperlink ref="Z622" r:id="rId250"/>
    <hyperlink ref="Z623" r:id="rId251"/>
    <hyperlink ref="Z625" r:id="rId252"/>
    <hyperlink ref="Z624" r:id="rId253"/>
    <hyperlink ref="Z627" r:id="rId254"/>
    <hyperlink ref="Z629" r:id="rId255"/>
    <hyperlink ref="Z630" r:id="rId256"/>
    <hyperlink ref="Z594" r:id="rId257"/>
    <hyperlink ref="Z596" r:id="rId258"/>
    <hyperlink ref="Z632" r:id="rId259"/>
    <hyperlink ref="Z633" r:id="rId260"/>
    <hyperlink ref="Z634" r:id="rId261"/>
    <hyperlink ref="Z635" r:id="rId262"/>
    <hyperlink ref="Z636" r:id="rId263"/>
    <hyperlink ref="Z637" r:id="rId264"/>
    <hyperlink ref="Z638" r:id="rId265"/>
    <hyperlink ref="Z639" r:id="rId266"/>
    <hyperlink ref="Z640" r:id="rId267"/>
    <hyperlink ref="Z641" r:id="rId268"/>
    <hyperlink ref="Z642" r:id="rId269"/>
    <hyperlink ref="Z643" r:id="rId270"/>
    <hyperlink ref="Z644" r:id="rId271"/>
    <hyperlink ref="Z645" r:id="rId272"/>
    <hyperlink ref="Z646" r:id="rId273"/>
    <hyperlink ref="Z647" r:id="rId274"/>
    <hyperlink ref="Z648" r:id="rId275"/>
    <hyperlink ref="Z650" r:id="rId276"/>
    <hyperlink ref="Z651" r:id="rId277"/>
    <hyperlink ref="Z652" r:id="rId278"/>
    <hyperlink ref="Z656" r:id="rId279"/>
    <hyperlink ref="Z660" r:id="rId280"/>
    <hyperlink ref="Z661" r:id="rId281"/>
    <hyperlink ref="Z554" r:id="rId282"/>
    <hyperlink ref="Z676" r:id="rId283"/>
    <hyperlink ref="Z591" r:id="rId284"/>
    <hyperlink ref="Z614" r:id="rId285"/>
    <hyperlink ref="Z616" r:id="rId286"/>
    <hyperlink ref="Z649" r:id="rId287"/>
    <hyperlink ref="Z654" r:id="rId288"/>
    <hyperlink ref="Z655" r:id="rId289"/>
    <hyperlink ref="Z657" r:id="rId290"/>
    <hyperlink ref="Z665" r:id="rId291"/>
    <hyperlink ref="Z666" r:id="rId292"/>
    <hyperlink ref="Z668" r:id="rId293"/>
    <hyperlink ref="Z670" r:id="rId294"/>
    <hyperlink ref="Z672" r:id="rId295"/>
    <hyperlink ref="Z679" r:id="rId296"/>
    <hyperlink ref="Z671" r:id="rId297"/>
    <hyperlink ref="Z675" r:id="rId298"/>
    <hyperlink ref="Z600" r:id="rId299"/>
    <hyperlink ref="Z619" r:id="rId300"/>
    <hyperlink ref="Z628" r:id="rId301"/>
    <hyperlink ref="Z673" r:id="rId302"/>
    <hyperlink ref="Z677" r:id="rId303"/>
    <hyperlink ref="Z683" r:id="rId304"/>
    <hyperlink ref="Z667" r:id="rId305"/>
    <hyperlink ref="Z684" r:id="rId306"/>
    <hyperlink ref="Z669" r:id="rId307"/>
    <hyperlink ref="Z678" r:id="rId308"/>
    <hyperlink ref="Z653" r:id="rId309"/>
    <hyperlink ref="Z687" r:id="rId310"/>
    <hyperlink ref="Z688" r:id="rId311"/>
    <hyperlink ref="Z689" r:id="rId312"/>
    <hyperlink ref="Z696" r:id="rId313"/>
    <hyperlink ref="Z569" r:id="rId314"/>
    <hyperlink ref="Z281" r:id="rId315"/>
    <hyperlink ref="Z686" r:id="rId316"/>
    <hyperlink ref="Z626" r:id="rId317"/>
    <hyperlink ref="Z659" r:id="rId318"/>
    <hyperlink ref="Z736" r:id="rId319"/>
    <hyperlink ref="Z774" r:id="rId320"/>
    <hyperlink ref="Z559" r:id="rId321"/>
    <hyperlink ref="Z781" r:id="rId322"/>
    <hyperlink ref="Z782" r:id="rId323"/>
    <hyperlink ref="Z734" r:id="rId324"/>
    <hyperlink ref="Z747" r:id="rId325"/>
    <hyperlink ref="Z749" r:id="rId326"/>
    <hyperlink ref="Z750" r:id="rId327"/>
    <hyperlink ref="Z751" r:id="rId328"/>
    <hyperlink ref="Z752" r:id="rId329"/>
    <hyperlink ref="Z753" r:id="rId330"/>
    <hyperlink ref="Z755" r:id="rId331"/>
    <hyperlink ref="Z756" r:id="rId332"/>
    <hyperlink ref="Z758" r:id="rId333"/>
    <hyperlink ref="Z759" r:id="rId334"/>
    <hyperlink ref="Z761" r:id="rId335"/>
    <hyperlink ref="Z762" r:id="rId336"/>
    <hyperlink ref="Z765" r:id="rId337"/>
    <hyperlink ref="Z766" r:id="rId338"/>
    <hyperlink ref="Z767" r:id="rId339"/>
    <hyperlink ref="Z768" r:id="rId340"/>
    <hyperlink ref="Z769" r:id="rId341"/>
    <hyperlink ref="Z775" r:id="rId342"/>
    <hyperlink ref="Z777" r:id="rId343"/>
    <hyperlink ref="Z780" r:id="rId344"/>
    <hyperlink ref="Z790" r:id="rId345"/>
    <hyperlink ref="Z791" r:id="rId346"/>
    <hyperlink ref="Z793" r:id="rId347"/>
    <hyperlink ref="Z792" r:id="rId348"/>
    <hyperlink ref="Z794" r:id="rId349"/>
    <hyperlink ref="Z795" r:id="rId350"/>
    <hyperlink ref="Z796" r:id="rId351"/>
    <hyperlink ref="Z797" r:id="rId352"/>
    <hyperlink ref="Z798" r:id="rId353"/>
    <hyperlink ref="Z799" r:id="rId354"/>
    <hyperlink ref="Z802" r:id="rId355"/>
    <hyperlink ref="Z803" r:id="rId356"/>
    <hyperlink ref="Z805" r:id="rId357"/>
    <hyperlink ref="Z806" r:id="rId358"/>
    <hyperlink ref="Z808" r:id="rId359"/>
    <hyperlink ref="Z809" r:id="rId360"/>
    <hyperlink ref="Z810" r:id="rId361"/>
    <hyperlink ref="Z819" r:id="rId362"/>
    <hyperlink ref="Z820" r:id="rId363"/>
    <hyperlink ref="Z693" r:id="rId364"/>
    <hyperlink ref="Z732" r:id="rId365"/>
    <hyperlink ref="Z825" r:id="rId366"/>
    <hyperlink ref="Z563" r:id="rId367"/>
    <hyperlink ref="Z621" r:id="rId368"/>
    <hyperlink ref="Z631" r:id="rId369"/>
    <hyperlink ref="Z835" r:id="rId370"/>
    <hyperlink ref="Z846" r:id="rId371"/>
    <hyperlink ref="Z847" r:id="rId372"/>
    <hyperlink ref="Z852" r:id="rId373"/>
    <hyperlink ref="Z859" r:id="rId374"/>
    <hyperlink ref="Z861" r:id="rId375"/>
    <hyperlink ref="Z867" r:id="rId376"/>
    <hyperlink ref="Z870" r:id="rId377"/>
    <hyperlink ref="Z877" r:id="rId378"/>
    <hyperlink ref="Z886" r:id="rId379"/>
    <hyperlink ref="Z887" r:id="rId380"/>
    <hyperlink ref="Z888" r:id="rId381"/>
    <hyperlink ref="Z890" r:id="rId382"/>
    <hyperlink ref="Z811" r:id="rId383"/>
    <hyperlink ref="Z818" r:id="rId384"/>
    <hyperlink ref="Z840" r:id="rId385"/>
    <hyperlink ref="Z842" r:id="rId386"/>
    <hyperlink ref="Z864" r:id="rId387"/>
    <hyperlink ref="Z876" r:id="rId388"/>
    <hyperlink ref="Z878" r:id="rId389"/>
    <hyperlink ref="Z885" r:id="rId390"/>
    <hyperlink ref="Z473" r:id="rId391"/>
    <hyperlink ref="Z577" r:id="rId392"/>
    <hyperlink ref="Z534" r:id="rId393"/>
    <hyperlink ref="Z911" r:id="rId394"/>
    <hyperlink ref="Z830" r:id="rId395"/>
    <hyperlink ref="Z474" r:id="rId396"/>
    <hyperlink ref="Z899" r:id="rId397"/>
    <hyperlink ref="Z509" r:id="rId398"/>
    <hyperlink ref="Z606" r:id="rId399"/>
    <hyperlink ref="Z906" r:id="rId400"/>
    <hyperlink ref="Z913" r:id="rId401"/>
    <hyperlink ref="Z915" r:id="rId402"/>
    <hyperlink ref="Z918" r:id="rId403"/>
    <hyperlink ref="Z924" r:id="rId404"/>
    <hyperlink ref="Z512" r:id="rId405"/>
    <hyperlink ref="Z770" r:id="rId406"/>
    <hyperlink ref="Z461" r:id="rId407"/>
    <hyperlink ref="Z910" r:id="rId408"/>
    <hyperlink ref="Z932" r:id="rId409"/>
    <hyperlink ref="Z956" r:id="rId410"/>
    <hyperlink ref="Z963" r:id="rId411"/>
    <hyperlink ref="Z973" r:id="rId412"/>
    <hyperlink ref="Z955" r:id="rId413"/>
    <hyperlink ref="Z938" r:id="rId414"/>
    <hyperlink ref="Z946" r:id="rId415"/>
    <hyperlink ref="Z950" r:id="rId416"/>
    <hyperlink ref="Z951" r:id="rId417"/>
    <hyperlink ref="Z958" r:id="rId418"/>
    <hyperlink ref="Z964" r:id="rId419"/>
    <hyperlink ref="Z968" r:id="rId420"/>
    <hyperlink ref="Z970" r:id="rId421"/>
    <hyperlink ref="Z971" r:id="rId422"/>
    <hyperlink ref="Z983" r:id="rId423"/>
    <hyperlink ref="Z987" r:id="rId424"/>
    <hyperlink ref="Z988" r:id="rId425"/>
    <hyperlink ref="Z990" r:id="rId426"/>
    <hyperlink ref="Z929" r:id="rId427"/>
    <hyperlink ref="Z933" r:id="rId428"/>
    <hyperlink ref="Z986" r:id="rId429"/>
    <hyperlink ref="Z694" r:id="rId430"/>
    <hyperlink ref="Z941" r:id="rId431"/>
    <hyperlink ref="Z960" r:id="rId432"/>
    <hyperlink ref="Z967" r:id="rId433"/>
    <hyperlink ref="Z984" r:id="rId434"/>
    <hyperlink ref="Z989" r:id="rId435"/>
    <hyperlink ref="Z993" r:id="rId436"/>
    <hyperlink ref="Z996" r:id="rId437"/>
    <hyperlink ref="Z999" r:id="rId438"/>
    <hyperlink ref="Z998" r:id="rId439"/>
    <hyperlink ref="Z1004" r:id="rId440"/>
    <hyperlink ref="Z1003" r:id="rId441"/>
    <hyperlink ref="Z994" r:id="rId442"/>
    <hyperlink ref="Z995" r:id="rId443"/>
    <hyperlink ref="Z1000" r:id="rId444"/>
    <hyperlink ref="Z1001" r:id="rId445"/>
    <hyperlink ref="Z1006" r:id="rId446"/>
    <hyperlink ref="Z1007" r:id="rId447"/>
    <hyperlink ref="Z1008" r:id="rId448"/>
    <hyperlink ref="Z959" r:id="rId449"/>
    <hyperlink ref="Z972" r:id="rId450"/>
    <hyperlink ref="Z1015" r:id="rId451"/>
    <hyperlink ref="Z340" r:id="rId452"/>
    <hyperlink ref="Z605" r:id="rId453"/>
    <hyperlink ref="Z544" r:id="rId454"/>
    <hyperlink ref="Z545" r:id="rId455"/>
    <hyperlink ref="Z1009" r:id="rId456"/>
    <hyperlink ref="Z1017" r:id="rId457"/>
    <hyperlink ref="Z601" r:id="rId458"/>
    <hyperlink ref="Z865" r:id="rId459"/>
    <hyperlink ref="Z1022" r:id="rId460"/>
    <hyperlink ref="Z1025" r:id="rId461"/>
    <hyperlink ref="Z1026" r:id="rId462"/>
    <hyperlink ref="Z1027" r:id="rId463"/>
    <hyperlink ref="Z1034" r:id="rId464"/>
    <hyperlink ref="Z1035" r:id="rId465"/>
    <hyperlink ref="Z1046" r:id="rId466"/>
    <hyperlink ref="Z1059" r:id="rId467"/>
    <hyperlink ref="Z760" r:id="rId468"/>
    <hyperlink ref="Z1061" r:id="rId469"/>
    <hyperlink ref="Z1062" r:id="rId470"/>
    <hyperlink ref="Z1063" r:id="rId471"/>
    <hyperlink ref="Z1064" r:id="rId472"/>
    <hyperlink ref="Z1065" r:id="rId473"/>
    <hyperlink ref="Z1067" r:id="rId474"/>
    <hyperlink ref="Z1066" r:id="rId475"/>
    <hyperlink ref="Z592" r:id="rId476"/>
    <hyperlink ref="Z788" r:id="rId477"/>
    <hyperlink ref="Z961" r:id="rId478"/>
    <hyperlink ref="Z7" r:id="rId479"/>
    <hyperlink ref="Z22" r:id="rId480"/>
    <hyperlink ref="Z9" r:id="rId481"/>
  </hyperlinks>
  <pageMargins left="0.7" right="0.7" top="0.75" bottom="0.75" header="0.3" footer="0.3"/>
  <pageSetup scale="55" fitToWidth="0" fitToHeight="0" orientation="landscape" r:id="rId482"/>
  <extLst>
    <ext xmlns:x14="http://schemas.microsoft.com/office/spreadsheetml/2009/9/main" uri="{CCE6A557-97BC-4b89-ADB6-D9C93CAAB3DF}">
      <x14:dataValidations xmlns:xm="http://schemas.microsoft.com/office/excel/2006/main" count="3">
        <x14:dataValidation type="list" allowBlank="1" showInputMessage="1" showErrorMessage="1">
          <x14:formula1>
            <xm:f>Listas!$A$4:$A$7</xm:f>
          </x14:formula1>
          <xm:sqref>D424:D427 D429:D961 D963:D1067 D7:D365</xm:sqref>
        </x14:dataValidation>
        <x14:dataValidation type="list" allowBlank="1" showInputMessage="1" showErrorMessage="1">
          <x14:formula1>
            <xm:f>Listas!$A$10:$A$19</xm:f>
          </x14:formula1>
          <xm:sqref>G416:G427 G429:G961 G963:G1067 G7:G365</xm:sqref>
        </x14:dataValidation>
        <x14:dataValidation type="list" allowBlank="1" showInputMessage="1" showErrorMessage="1">
          <x14:formula1>
            <xm:f>Listas!$A$22:$A$39</xm:f>
          </x14:formula1>
          <xm:sqref>H421:H427 H429:H961 H963:H1067 H7:H365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4"/>
  <sheetViews>
    <sheetView topLeftCell="A174" workbookViewId="0">
      <selection activeCell="T179" sqref="T179"/>
    </sheetView>
  </sheetViews>
  <sheetFormatPr baseColWidth="10" defaultColWidth="9.140625" defaultRowHeight="15"/>
  <sheetData>
    <row r="1" spans="1:2">
      <c r="A1" s="7" t="s">
        <v>9291</v>
      </c>
    </row>
    <row r="3" spans="1:2">
      <c r="A3" s="7" t="s">
        <v>3</v>
      </c>
    </row>
    <row r="4" spans="1:2">
      <c r="A4" t="s">
        <v>94</v>
      </c>
    </row>
    <row r="5" spans="1:2">
      <c r="A5" s="2" t="s">
        <v>57</v>
      </c>
      <c r="B5" s="4"/>
    </row>
    <row r="6" spans="1:2">
      <c r="A6" t="s">
        <v>5234</v>
      </c>
    </row>
    <row r="7" spans="1:2">
      <c r="A7" t="s">
        <v>582</v>
      </c>
    </row>
    <row r="9" spans="1:2">
      <c r="A9" s="7" t="s">
        <v>5167</v>
      </c>
    </row>
    <row r="10" spans="1:2">
      <c r="A10" t="s">
        <v>5260</v>
      </c>
    </row>
    <row r="11" spans="1:2">
      <c r="A11" t="s">
        <v>5602</v>
      </c>
    </row>
    <row r="12" spans="1:2">
      <c r="A12" t="s">
        <v>5258</v>
      </c>
    </row>
    <row r="13" spans="1:2">
      <c r="A13" t="s">
        <v>5256</v>
      </c>
    </row>
    <row r="14" spans="1:2">
      <c r="A14" t="s">
        <v>7748</v>
      </c>
    </row>
    <row r="15" spans="1:2">
      <c r="A15" t="s">
        <v>5641</v>
      </c>
    </row>
    <row r="16" spans="1:2">
      <c r="A16" t="s">
        <v>197</v>
      </c>
    </row>
    <row r="17" spans="1:1">
      <c r="A17" t="s">
        <v>156</v>
      </c>
    </row>
    <row r="18" spans="1:1">
      <c r="A18" t="s">
        <v>693</v>
      </c>
    </row>
    <row r="19" spans="1:1">
      <c r="A19" t="s">
        <v>582</v>
      </c>
    </row>
    <row r="21" spans="1:1">
      <c r="A21" s="7" t="s">
        <v>9292</v>
      </c>
    </row>
    <row r="22" spans="1:1">
      <c r="A22" t="s">
        <v>9293</v>
      </c>
    </row>
    <row r="23" spans="1:1">
      <c r="A23" t="s">
        <v>250</v>
      </c>
    </row>
    <row r="24" spans="1:1">
      <c r="A24" t="s">
        <v>110</v>
      </c>
    </row>
    <row r="25" spans="1:1">
      <c r="A25" t="s">
        <v>1</v>
      </c>
    </row>
    <row r="26" spans="1:1">
      <c r="A26" t="s">
        <v>9294</v>
      </c>
    </row>
    <row r="27" spans="1:1">
      <c r="A27" t="s">
        <v>398</v>
      </c>
    </row>
    <row r="28" spans="1:1">
      <c r="A28" t="s">
        <v>9207</v>
      </c>
    </row>
    <row r="29" spans="1:1">
      <c r="A29" t="s">
        <v>5223</v>
      </c>
    </row>
    <row r="30" spans="1:1">
      <c r="A30" t="s">
        <v>61</v>
      </c>
    </row>
    <row r="31" spans="1:1">
      <c r="A31" t="s">
        <v>7301</v>
      </c>
    </row>
    <row r="32" spans="1:1">
      <c r="A32" t="s">
        <v>9295</v>
      </c>
    </row>
    <row r="33" spans="1:1">
      <c r="A33" t="s">
        <v>5235</v>
      </c>
    </row>
    <row r="34" spans="1:1">
      <c r="A34" s="2" t="s">
        <v>127</v>
      </c>
    </row>
    <row r="35" spans="1:1">
      <c r="A35" t="s">
        <v>1168</v>
      </c>
    </row>
    <row r="36" spans="1:1">
      <c r="A36" t="s">
        <v>294</v>
      </c>
    </row>
    <row r="37" spans="1:1">
      <c r="A37" t="s">
        <v>5642</v>
      </c>
    </row>
    <row r="38" spans="1:1">
      <c r="A38" t="s">
        <v>693</v>
      </c>
    </row>
    <row r="39" spans="1:1">
      <c r="A39" t="s">
        <v>582</v>
      </c>
    </row>
    <row r="41" spans="1:1">
      <c r="A41" s="7" t="s">
        <v>28</v>
      </c>
    </row>
    <row r="42" spans="1:1">
      <c r="A42" t="s">
        <v>116</v>
      </c>
    </row>
    <row r="43" spans="1:1">
      <c r="A43" t="s">
        <v>256</v>
      </c>
    </row>
    <row r="44" spans="1:1">
      <c r="A44" t="s">
        <v>404</v>
      </c>
    </row>
    <row r="45" spans="1:1">
      <c r="A45" t="s">
        <v>2105</v>
      </c>
    </row>
    <row r="46" spans="1:1">
      <c r="A46" t="s">
        <v>1932</v>
      </c>
    </row>
    <row r="47" spans="1:1">
      <c r="A47" t="s">
        <v>3569</v>
      </c>
    </row>
    <row r="48" spans="1:1">
      <c r="A48" t="s">
        <v>1374</v>
      </c>
    </row>
    <row r="49" spans="1:1">
      <c r="A49" t="s">
        <v>2209</v>
      </c>
    </row>
    <row r="50" spans="1:1">
      <c r="A50" t="s">
        <v>226</v>
      </c>
    </row>
    <row r="51" spans="1:1">
      <c r="A51" t="s">
        <v>104</v>
      </c>
    </row>
    <row r="52" spans="1:1">
      <c r="A52" t="s">
        <v>2494</v>
      </c>
    </row>
    <row r="53" spans="1:1">
      <c r="A53" t="s">
        <v>9296</v>
      </c>
    </row>
    <row r="54" spans="1:1">
      <c r="A54" t="s">
        <v>72</v>
      </c>
    </row>
    <row r="55" spans="1:1">
      <c r="A55" t="s">
        <v>5221</v>
      </c>
    </row>
    <row r="56" spans="1:1">
      <c r="A56" t="s">
        <v>9297</v>
      </c>
    </row>
    <row r="57" spans="1:1">
      <c r="A57" t="s">
        <v>3206</v>
      </c>
    </row>
    <row r="58" spans="1:1">
      <c r="A58" t="s">
        <v>2752</v>
      </c>
    </row>
    <row r="59" spans="1:1">
      <c r="A59" t="s">
        <v>2740</v>
      </c>
    </row>
    <row r="60" spans="1:1">
      <c r="A60" t="s">
        <v>3135</v>
      </c>
    </row>
    <row r="61" spans="1:1">
      <c r="A61" t="s">
        <v>2685</v>
      </c>
    </row>
    <row r="62" spans="1:1">
      <c r="A62" t="s">
        <v>2793</v>
      </c>
    </row>
    <row r="63" spans="1:1">
      <c r="A63" t="s">
        <v>3186</v>
      </c>
    </row>
    <row r="64" spans="1:1">
      <c r="A64" t="s">
        <v>1216</v>
      </c>
    </row>
    <row r="65" spans="1:1">
      <c r="A65" t="s">
        <v>9298</v>
      </c>
    </row>
    <row r="66" spans="1:1">
      <c r="A66" t="s">
        <v>1451</v>
      </c>
    </row>
    <row r="67" spans="1:1">
      <c r="A67" s="2" t="s">
        <v>5186</v>
      </c>
    </row>
    <row r="68" spans="1:1">
      <c r="A68" t="s">
        <v>145</v>
      </c>
    </row>
    <row r="69" spans="1:1">
      <c r="A69" t="s">
        <v>5224</v>
      </c>
    </row>
    <row r="70" spans="1:1">
      <c r="A70" t="s">
        <v>234</v>
      </c>
    </row>
    <row r="71" spans="1:1">
      <c r="A71" t="s">
        <v>445</v>
      </c>
    </row>
    <row r="72" spans="1:1">
      <c r="A72" t="s">
        <v>89</v>
      </c>
    </row>
    <row r="73" spans="1:1">
      <c r="A73" t="s">
        <v>2906</v>
      </c>
    </row>
    <row r="74" spans="1:1">
      <c r="A74" t="s">
        <v>547</v>
      </c>
    </row>
    <row r="75" spans="1:1">
      <c r="A75" t="s">
        <v>9299</v>
      </c>
    </row>
    <row r="76" spans="1:1">
      <c r="A76" t="s">
        <v>5220</v>
      </c>
    </row>
    <row r="77" spans="1:1">
      <c r="A77" t="s">
        <v>633</v>
      </c>
    </row>
    <row r="78" spans="1:1">
      <c r="A78" t="s">
        <v>161</v>
      </c>
    </row>
    <row r="79" spans="1:1">
      <c r="A79" t="s">
        <v>9300</v>
      </c>
    </row>
    <row r="80" spans="1:1">
      <c r="A80" t="s">
        <v>582</v>
      </c>
    </row>
    <row r="82" spans="1:5">
      <c r="A82" s="7" t="s">
        <v>9301</v>
      </c>
      <c r="B82" s="7" t="s">
        <v>9302</v>
      </c>
      <c r="C82" s="7" t="s">
        <v>9303</v>
      </c>
      <c r="E82" s="7" t="s">
        <v>48</v>
      </c>
    </row>
    <row r="83" spans="1:5">
      <c r="A83" t="s">
        <v>85</v>
      </c>
      <c r="B83" t="s">
        <v>9304</v>
      </c>
      <c r="C83" s="2" t="s">
        <v>9305</v>
      </c>
      <c r="E83" t="s">
        <v>1195</v>
      </c>
    </row>
    <row r="84" spans="1:5">
      <c r="A84" t="s">
        <v>1171</v>
      </c>
      <c r="B84" t="s">
        <v>9306</v>
      </c>
      <c r="C84" t="s">
        <v>9307</v>
      </c>
      <c r="E84" t="s">
        <v>1181</v>
      </c>
    </row>
    <row r="85" spans="1:5">
      <c r="A85" t="s">
        <v>68</v>
      </c>
      <c r="B85" t="s">
        <v>77</v>
      </c>
      <c r="C85" t="s">
        <v>9300</v>
      </c>
      <c r="E85" t="s">
        <v>77</v>
      </c>
    </row>
    <row r="86" spans="1:5">
      <c r="A86" t="s">
        <v>101</v>
      </c>
    </row>
    <row r="87" spans="1:5">
      <c r="A87" t="s">
        <v>388</v>
      </c>
    </row>
    <row r="88" spans="1:5">
      <c r="A88" t="s">
        <v>215</v>
      </c>
    </row>
    <row r="89" spans="1:5">
      <c r="A89" t="s">
        <v>9308</v>
      </c>
    </row>
    <row r="90" spans="1:5">
      <c r="A90" s="2" t="s">
        <v>576</v>
      </c>
    </row>
    <row r="94" spans="1:5">
      <c r="A94" s="46" t="s">
        <v>9309</v>
      </c>
      <c r="B94" s="46" t="s">
        <v>9303</v>
      </c>
      <c r="C94" s="46" t="s">
        <v>9310</v>
      </c>
    </row>
    <row r="95" spans="1:5">
      <c r="A95" t="s">
        <v>9311</v>
      </c>
      <c r="B95" t="s">
        <v>9305</v>
      </c>
      <c r="C95">
        <v>1953</v>
      </c>
    </row>
    <row r="96" spans="1:5">
      <c r="A96" t="s">
        <v>9312</v>
      </c>
      <c r="B96" t="s">
        <v>9305</v>
      </c>
      <c r="C96">
        <v>1966</v>
      </c>
    </row>
    <row r="97" spans="1:3">
      <c r="A97" t="s">
        <v>9313</v>
      </c>
      <c r="B97" t="s">
        <v>9305</v>
      </c>
      <c r="C97">
        <v>1967</v>
      </c>
    </row>
    <row r="98" spans="1:3">
      <c r="A98" t="s">
        <v>9314</v>
      </c>
      <c r="B98" t="s">
        <v>9305</v>
      </c>
      <c r="C98">
        <v>1996</v>
      </c>
    </row>
    <row r="99" spans="1:3">
      <c r="A99" t="s">
        <v>9315</v>
      </c>
      <c r="B99" t="s">
        <v>9305</v>
      </c>
      <c r="C99">
        <v>2034</v>
      </c>
    </row>
    <row r="100" spans="1:3">
      <c r="A100" t="s">
        <v>9316</v>
      </c>
      <c r="B100" t="s">
        <v>9305</v>
      </c>
      <c r="C100">
        <v>2013</v>
      </c>
    </row>
    <row r="101" spans="1:3">
      <c r="A101" t="s">
        <v>9317</v>
      </c>
      <c r="B101" t="s">
        <v>9305</v>
      </c>
      <c r="C101">
        <v>1957</v>
      </c>
    </row>
    <row r="102" spans="1:3">
      <c r="A102" t="s">
        <v>9318</v>
      </c>
      <c r="B102" t="s">
        <v>9305</v>
      </c>
      <c r="C102">
        <v>2000</v>
      </c>
    </row>
    <row r="103" spans="1:3">
      <c r="A103" t="s">
        <v>9319</v>
      </c>
      <c r="B103" t="s">
        <v>9305</v>
      </c>
      <c r="C103">
        <v>1958</v>
      </c>
    </row>
    <row r="104" spans="1:3">
      <c r="A104" t="s">
        <v>9320</v>
      </c>
      <c r="B104" t="s">
        <v>9305</v>
      </c>
      <c r="C104">
        <v>1994</v>
      </c>
    </row>
    <row r="105" spans="1:3">
      <c r="A105" t="s">
        <v>9321</v>
      </c>
      <c r="B105" t="s">
        <v>9305</v>
      </c>
      <c r="C105">
        <v>1962</v>
      </c>
    </row>
    <row r="106" spans="1:3">
      <c r="A106" t="s">
        <v>9322</v>
      </c>
      <c r="B106" t="s">
        <v>9305</v>
      </c>
      <c r="C106">
        <v>1963</v>
      </c>
    </row>
    <row r="107" spans="1:3">
      <c r="A107" t="s">
        <v>9323</v>
      </c>
      <c r="B107" t="s">
        <v>9305</v>
      </c>
      <c r="C107">
        <v>2016</v>
      </c>
    </row>
    <row r="108" spans="1:3">
      <c r="A108" t="s">
        <v>9324</v>
      </c>
      <c r="B108" t="s">
        <v>9305</v>
      </c>
      <c r="C108">
        <v>1964</v>
      </c>
    </row>
    <row r="109" spans="1:3">
      <c r="A109" t="s">
        <v>9325</v>
      </c>
      <c r="B109" t="s">
        <v>9305</v>
      </c>
      <c r="C109">
        <v>1965</v>
      </c>
    </row>
    <row r="110" spans="1:3">
      <c r="A110" t="s">
        <v>9326</v>
      </c>
      <c r="B110" t="s">
        <v>9305</v>
      </c>
      <c r="C110">
        <v>1995</v>
      </c>
    </row>
    <row r="111" spans="1:3">
      <c r="A111" t="s">
        <v>9327</v>
      </c>
      <c r="B111" t="s">
        <v>9305</v>
      </c>
      <c r="C111">
        <v>1997</v>
      </c>
    </row>
    <row r="112" spans="1:3">
      <c r="A112" t="s">
        <v>9328</v>
      </c>
      <c r="B112" t="s">
        <v>9305</v>
      </c>
      <c r="C112">
        <v>1968</v>
      </c>
    </row>
    <row r="113" spans="1:3">
      <c r="A113" t="s">
        <v>9329</v>
      </c>
      <c r="B113" t="s">
        <v>9305</v>
      </c>
      <c r="C113">
        <v>2031</v>
      </c>
    </row>
    <row r="114" spans="1:3">
      <c r="A114" t="s">
        <v>9330</v>
      </c>
      <c r="B114" t="s">
        <v>9305</v>
      </c>
      <c r="C114">
        <v>1969</v>
      </c>
    </row>
    <row r="115" spans="1:3">
      <c r="A115" t="s">
        <v>9331</v>
      </c>
      <c r="B115" t="s">
        <v>9305</v>
      </c>
      <c r="C115">
        <v>1970</v>
      </c>
    </row>
    <row r="116" spans="1:3">
      <c r="A116" t="s">
        <v>9332</v>
      </c>
      <c r="B116" t="s">
        <v>9305</v>
      </c>
      <c r="C116">
        <v>1971</v>
      </c>
    </row>
    <row r="117" spans="1:3">
      <c r="A117" t="s">
        <v>9333</v>
      </c>
      <c r="B117" t="s">
        <v>9305</v>
      </c>
      <c r="C117">
        <v>1972</v>
      </c>
    </row>
    <row r="118" spans="1:3">
      <c r="A118" t="s">
        <v>9334</v>
      </c>
      <c r="B118" t="s">
        <v>9305</v>
      </c>
      <c r="C118">
        <v>2014</v>
      </c>
    </row>
    <row r="119" spans="1:3">
      <c r="A119" t="s">
        <v>9335</v>
      </c>
      <c r="B119" t="s">
        <v>9305</v>
      </c>
      <c r="C119">
        <v>1973</v>
      </c>
    </row>
    <row r="120" spans="1:3">
      <c r="A120" t="s">
        <v>9336</v>
      </c>
      <c r="B120" t="s">
        <v>9305</v>
      </c>
      <c r="C120">
        <v>1974</v>
      </c>
    </row>
    <row r="121" spans="1:3">
      <c r="A121" t="s">
        <v>9337</v>
      </c>
      <c r="B121" t="s">
        <v>9305</v>
      </c>
      <c r="C121">
        <v>2032</v>
      </c>
    </row>
    <row r="122" spans="1:3">
      <c r="A122" t="s">
        <v>9338</v>
      </c>
      <c r="B122" t="s">
        <v>9305</v>
      </c>
      <c r="C122">
        <v>1998</v>
      </c>
    </row>
    <row r="123" spans="1:3">
      <c r="A123" t="s">
        <v>9339</v>
      </c>
      <c r="B123" t="s">
        <v>9305</v>
      </c>
      <c r="C123">
        <v>2015</v>
      </c>
    </row>
    <row r="124" spans="1:3">
      <c r="A124" t="s">
        <v>9340</v>
      </c>
      <c r="B124" t="s">
        <v>9305</v>
      </c>
      <c r="C124">
        <v>2033</v>
      </c>
    </row>
    <row r="125" spans="1:3">
      <c r="A125" t="s">
        <v>9341</v>
      </c>
      <c r="B125" t="s">
        <v>9305</v>
      </c>
      <c r="C125">
        <v>1999</v>
      </c>
    </row>
    <row r="126" spans="1:3">
      <c r="A126" t="s">
        <v>9342</v>
      </c>
      <c r="B126" t="s">
        <v>9305</v>
      </c>
      <c r="C126">
        <v>1976</v>
      </c>
    </row>
    <row r="127" spans="1:3">
      <c r="A127" t="s">
        <v>9343</v>
      </c>
      <c r="B127" t="s">
        <v>9305</v>
      </c>
      <c r="C127">
        <v>1977</v>
      </c>
    </row>
    <row r="128" spans="1:3">
      <c r="A128" t="s">
        <v>9344</v>
      </c>
      <c r="B128" t="s">
        <v>9305</v>
      </c>
      <c r="C128">
        <v>1978</v>
      </c>
    </row>
    <row r="129" spans="1:3">
      <c r="A129" t="s">
        <v>9345</v>
      </c>
      <c r="B129" t="s">
        <v>9305</v>
      </c>
      <c r="C129">
        <v>1979</v>
      </c>
    </row>
    <row r="130" spans="1:3">
      <c r="A130" s="2" t="s">
        <v>9346</v>
      </c>
      <c r="B130" t="s">
        <v>9307</v>
      </c>
      <c r="C130">
        <v>4102</v>
      </c>
    </row>
    <row r="131" spans="1:3">
      <c r="A131" t="s">
        <v>9347</v>
      </c>
      <c r="B131" t="s">
        <v>9307</v>
      </c>
      <c r="C131">
        <v>1003</v>
      </c>
    </row>
    <row r="132" spans="1:3">
      <c r="A132" t="s">
        <v>9348</v>
      </c>
      <c r="B132" t="s">
        <v>9307</v>
      </c>
      <c r="C132">
        <v>30106</v>
      </c>
    </row>
    <row r="133" spans="1:3">
      <c r="A133" t="s">
        <v>9349</v>
      </c>
      <c r="B133" t="s">
        <v>9307</v>
      </c>
      <c r="C133">
        <v>3117</v>
      </c>
    </row>
    <row r="134" spans="1:3">
      <c r="A134" t="s">
        <v>9350</v>
      </c>
      <c r="B134" t="s">
        <v>9307</v>
      </c>
      <c r="C134">
        <v>3313</v>
      </c>
    </row>
    <row r="135" spans="1:3">
      <c r="A135" t="s">
        <v>9351</v>
      </c>
      <c r="B135" t="s">
        <v>9307</v>
      </c>
      <c r="C135">
        <v>6103</v>
      </c>
    </row>
    <row r="136" spans="1:3">
      <c r="A136" t="s">
        <v>9352</v>
      </c>
      <c r="B136" t="s">
        <v>9307</v>
      </c>
      <c r="C136">
        <v>1101</v>
      </c>
    </row>
    <row r="137" spans="1:3">
      <c r="A137" t="s">
        <v>9353</v>
      </c>
      <c r="B137" t="s">
        <v>9307</v>
      </c>
      <c r="C137">
        <v>4203</v>
      </c>
    </row>
    <row r="138" spans="1:3">
      <c r="A138" t="s">
        <v>9354</v>
      </c>
      <c r="B138" t="s">
        <v>9307</v>
      </c>
      <c r="C138">
        <v>9998</v>
      </c>
    </row>
    <row r="139" spans="1:3">
      <c r="A139" t="s">
        <v>9355</v>
      </c>
      <c r="B139" t="s">
        <v>9307</v>
      </c>
      <c r="C139">
        <v>9991</v>
      </c>
    </row>
    <row r="140" spans="1:3">
      <c r="A140" t="s">
        <v>9356</v>
      </c>
      <c r="B140" t="s">
        <v>9307</v>
      </c>
      <c r="C140">
        <v>8021</v>
      </c>
    </row>
    <row r="141" spans="1:3">
      <c r="A141" t="s">
        <v>9357</v>
      </c>
      <c r="B141" t="s">
        <v>9307</v>
      </c>
      <c r="C141">
        <v>5250</v>
      </c>
    </row>
    <row r="142" spans="1:3">
      <c r="A142" t="s">
        <v>9358</v>
      </c>
      <c r="B142" t="s">
        <v>9307</v>
      </c>
      <c r="C142">
        <v>70103</v>
      </c>
    </row>
    <row r="143" spans="1:3">
      <c r="A143" t="s">
        <v>9359</v>
      </c>
      <c r="B143" t="s">
        <v>9307</v>
      </c>
      <c r="C143">
        <v>71347</v>
      </c>
    </row>
    <row r="144" spans="1:3">
      <c r="A144" t="s">
        <v>9360</v>
      </c>
      <c r="B144" t="s">
        <v>9307</v>
      </c>
      <c r="C144">
        <v>1351</v>
      </c>
    </row>
    <row r="145" spans="1:3">
      <c r="A145" t="s">
        <v>9361</v>
      </c>
      <c r="B145" t="s">
        <v>9307</v>
      </c>
      <c r="C145">
        <v>1354</v>
      </c>
    </row>
    <row r="146" spans="1:3">
      <c r="A146" t="s">
        <v>9362</v>
      </c>
      <c r="B146" t="s">
        <v>9307</v>
      </c>
      <c r="C146">
        <v>1355</v>
      </c>
    </row>
    <row r="147" spans="1:3">
      <c r="A147" t="s">
        <v>9363</v>
      </c>
      <c r="B147" t="s">
        <v>9307</v>
      </c>
      <c r="C147">
        <v>2112</v>
      </c>
    </row>
    <row r="148" spans="1:3">
      <c r="A148" t="s">
        <v>9364</v>
      </c>
      <c r="B148" t="s">
        <v>9307</v>
      </c>
      <c r="C148">
        <v>3611</v>
      </c>
    </row>
    <row r="149" spans="1:3">
      <c r="A149" t="s">
        <v>9365</v>
      </c>
      <c r="B149" t="s">
        <v>9307</v>
      </c>
      <c r="C149">
        <v>3620</v>
      </c>
    </row>
    <row r="150" spans="1:3">
      <c r="A150" t="s">
        <v>9366</v>
      </c>
      <c r="B150" t="s">
        <v>9307</v>
      </c>
      <c r="C150">
        <v>4120</v>
      </c>
    </row>
    <row r="151" spans="1:3">
      <c r="A151" t="s">
        <v>582</v>
      </c>
    </row>
    <row r="153" spans="1:3">
      <c r="A153" s="7" t="s">
        <v>45</v>
      </c>
    </row>
    <row r="154" spans="1:3">
      <c r="A154" t="s">
        <v>2110</v>
      </c>
    </row>
    <row r="155" spans="1:3">
      <c r="A155" t="s">
        <v>5225</v>
      </c>
    </row>
    <row r="156" spans="1:3">
      <c r="A156" t="s">
        <v>1868</v>
      </c>
    </row>
    <row r="157" spans="1:3">
      <c r="A157" t="s">
        <v>120</v>
      </c>
    </row>
    <row r="158" spans="1:3">
      <c r="A158" t="s">
        <v>136</v>
      </c>
    </row>
    <row r="159" spans="1:3">
      <c r="A159" t="s">
        <v>301</v>
      </c>
    </row>
    <row r="160" spans="1:3">
      <c r="A160" t="s">
        <v>5089</v>
      </c>
    </row>
    <row r="161" spans="1:2">
      <c r="A161" t="s">
        <v>1377</v>
      </c>
    </row>
    <row r="162" spans="1:2">
      <c r="A162" t="s">
        <v>3787</v>
      </c>
    </row>
    <row r="163" spans="1:2">
      <c r="A163" t="s">
        <v>3982</v>
      </c>
    </row>
    <row r="164" spans="1:2">
      <c r="A164" t="s">
        <v>1179</v>
      </c>
    </row>
    <row r="165" spans="1:2">
      <c r="A165" t="s">
        <v>854</v>
      </c>
    </row>
    <row r="166" spans="1:2">
      <c r="A166" s="2" t="s">
        <v>3808</v>
      </c>
    </row>
    <row r="167" spans="1:2">
      <c r="A167" t="s">
        <v>2321</v>
      </c>
    </row>
    <row r="168" spans="1:2">
      <c r="A168" t="s">
        <v>2730</v>
      </c>
    </row>
    <row r="169" spans="1:2">
      <c r="A169" t="s">
        <v>3398</v>
      </c>
    </row>
    <row r="170" spans="1:2">
      <c r="A170" t="s">
        <v>5746</v>
      </c>
    </row>
    <row r="171" spans="1:2">
      <c r="A171" t="s">
        <v>8614</v>
      </c>
    </row>
    <row r="172" spans="1:2">
      <c r="A172" t="s">
        <v>6378</v>
      </c>
    </row>
    <row r="173" spans="1:2">
      <c r="A173" t="s">
        <v>6870</v>
      </c>
    </row>
    <row r="174" spans="1:2">
      <c r="A174" t="s">
        <v>582</v>
      </c>
    </row>
    <row r="176" spans="1:2">
      <c r="A176" s="7" t="s">
        <v>9367</v>
      </c>
      <c r="B176" s="1" t="s">
        <v>9368</v>
      </c>
    </row>
    <row r="177" spans="1:2">
      <c r="A177" t="s">
        <v>902</v>
      </c>
      <c r="B177" s="1">
        <v>1</v>
      </c>
    </row>
    <row r="178" spans="1:2">
      <c r="A178" t="s">
        <v>9369</v>
      </c>
      <c r="B178" s="1">
        <v>2</v>
      </c>
    </row>
    <row r="179" spans="1:2">
      <c r="A179" t="s">
        <v>5207</v>
      </c>
      <c r="B179" s="1">
        <v>3</v>
      </c>
    </row>
    <row r="180" spans="1:2">
      <c r="A180" t="s">
        <v>9370</v>
      </c>
      <c r="B180" s="1">
        <v>4</v>
      </c>
    </row>
    <row r="181" spans="1:2">
      <c r="A181" t="s">
        <v>9371</v>
      </c>
      <c r="B181" s="1">
        <v>5</v>
      </c>
    </row>
    <row r="182" spans="1:2">
      <c r="A182" t="s">
        <v>9372</v>
      </c>
      <c r="B182" s="1">
        <v>6</v>
      </c>
    </row>
    <row r="183" spans="1:2">
      <c r="A183" t="s">
        <v>9373</v>
      </c>
      <c r="B183" s="1">
        <v>9</v>
      </c>
    </row>
    <row r="184" spans="1:2">
      <c r="A184" t="s">
        <v>9374</v>
      </c>
      <c r="B184" s="1">
        <v>11</v>
      </c>
    </row>
    <row r="185" spans="1:2">
      <c r="A185" t="s">
        <v>5212</v>
      </c>
      <c r="B185" s="1">
        <v>10</v>
      </c>
    </row>
    <row r="186" spans="1:2">
      <c r="A186" t="s">
        <v>9375</v>
      </c>
      <c r="B186" s="1">
        <v>8</v>
      </c>
    </row>
    <row r="188" spans="1:2">
      <c r="A188" s="7" t="s">
        <v>22</v>
      </c>
    </row>
    <row r="189" spans="1:2">
      <c r="A189">
        <v>1</v>
      </c>
    </row>
    <row r="190" spans="1:2">
      <c r="A190">
        <v>2</v>
      </c>
    </row>
    <row r="191" spans="1:2">
      <c r="A191">
        <v>3</v>
      </c>
    </row>
    <row r="192" spans="1:2">
      <c r="A192">
        <v>4</v>
      </c>
    </row>
    <row r="193" spans="1:1">
      <c r="A193">
        <v>5</v>
      </c>
    </row>
    <row r="194" spans="1:1">
      <c r="A194" t="s">
        <v>77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0EB4104526A864C946D0BAA81374C40" ma:contentTypeVersion="16" ma:contentTypeDescription="Crear nuevo documento." ma:contentTypeScope="" ma:versionID="10f27a8221d134307960145ba78f9082">
  <xsd:schema xmlns:xsd="http://www.w3.org/2001/XMLSchema" xmlns:xs="http://www.w3.org/2001/XMLSchema" xmlns:p="http://schemas.microsoft.com/office/2006/metadata/properties" xmlns:ns3="36985065-0bc4-479e-ab2b-6381272006b9" xmlns:ns4="3290c76a-daa5-4924-b66c-4e9f4f72189d" targetNamespace="http://schemas.microsoft.com/office/2006/metadata/properties" ma:root="true" ma:fieldsID="eb45ad2f144208f29ae575d4cf4802f9" ns3:_="" ns4:_="">
    <xsd:import namespace="36985065-0bc4-479e-ab2b-6381272006b9"/>
    <xsd:import namespace="3290c76a-daa5-4924-b66c-4e9f4f72189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OCR" minOccurs="0"/>
                <xsd:element ref="ns3:_activity" minOccurs="0"/>
                <xsd:element ref="ns3:MediaServiceObjectDetectorVersions" minOccurs="0"/>
                <xsd:element ref="ns3:MediaServiceDateTaken" minOccurs="0"/>
                <xsd:element ref="ns3:MediaServiceLocation" minOccurs="0"/>
                <xsd:element ref="ns3:MediaServiceSystemTags"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985065-0bc4-479e-ab2b-6381272006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_activity" ma:index="17" nillable="true" ma:displayName="_activity" ma:hidden="true" ma:internalName="_activity">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290c76a-daa5-4924-b66c-4e9f4f72189d"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SharingHintHash" ma:index="15"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36985065-0bc4-479e-ab2b-6381272006b9" xsi:nil="true"/>
  </documentManagement>
</p:properties>
</file>

<file path=customXml/itemProps1.xml><?xml version="1.0" encoding="utf-8"?>
<ds:datastoreItem xmlns:ds="http://schemas.openxmlformats.org/officeDocument/2006/customXml" ds:itemID="{9DB7F3A8-E9DB-4758-AC51-5FE4365D4C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985065-0bc4-479e-ab2b-6381272006b9"/>
    <ds:schemaRef ds:uri="3290c76a-daa5-4924-b66c-4e9f4f7218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F7EF6A-E5FA-44BC-BD3A-F3837150B40F}">
  <ds:schemaRefs>
    <ds:schemaRef ds:uri="http://schemas.microsoft.com/sharepoint/v3/contenttype/forms"/>
  </ds:schemaRefs>
</ds:datastoreItem>
</file>

<file path=customXml/itemProps3.xml><?xml version="1.0" encoding="utf-8"?>
<ds:datastoreItem xmlns:ds="http://schemas.openxmlformats.org/officeDocument/2006/customXml" ds:itemID="{A04C0B77-1D2D-4892-9E4B-5163403E9149}">
  <ds:schemaRefs>
    <ds:schemaRef ds:uri="http://purl.org/dc/elements/1.1/"/>
    <ds:schemaRef ds:uri="http://schemas.microsoft.com/office/2006/documentManagement/types"/>
    <ds:schemaRef ds:uri="3290c76a-daa5-4924-b66c-4e9f4f72189d"/>
    <ds:schemaRef ds:uri="http://purl.org/dc/terms/"/>
    <ds:schemaRef ds:uri="http://schemas.openxmlformats.org/package/2006/metadata/core-properties"/>
    <ds:schemaRef ds:uri="http://purl.org/dc/dcmitype/"/>
    <ds:schemaRef ds:uri="http://schemas.microsoft.com/office/infopath/2007/PartnerControls"/>
    <ds:schemaRef ds:uri="36985065-0bc4-479e-ab2b-6381272006b9"/>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Hoja2</vt:lpstr>
      <vt:lpstr>Hoja1</vt:lpstr>
      <vt:lpstr>Consolidado</vt:lpstr>
      <vt:lpstr>Para informe de empalme 2024</vt:lpstr>
      <vt:lpstr>Hoja4</vt:lpstr>
      <vt:lpstr>En proceso de liquidación</vt:lpstr>
      <vt:lpstr>Detalle</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Angel Granados Gutierrez</dc:creator>
  <cp:keywords/>
  <dc:description/>
  <cp:lastModifiedBy>BRAYAN</cp:lastModifiedBy>
  <cp:revision/>
  <dcterms:created xsi:type="dcterms:W3CDTF">2023-11-30T22:04:08Z</dcterms:created>
  <dcterms:modified xsi:type="dcterms:W3CDTF">2026-07-09T04:31:16Z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0x01010090EB4104526A864C946D0BAA81374C40</vt:lpwstr>
  </property>
</Properties>
</file>